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7"/>
  <workbookPr/>
  <mc:AlternateContent xmlns:mc="http://schemas.openxmlformats.org/markup-compatibility/2006">
    <mc:Choice Requires="x15">
      <x15ac:absPath xmlns:x15ac="http://schemas.microsoft.com/office/spreadsheetml/2010/11/ac" url="/Users/jaclynf/Documents/"/>
    </mc:Choice>
  </mc:AlternateContent>
  <xr:revisionPtr revIDLastSave="0" documentId="13_ncr:1_{0722D6DD-7141-E743-9612-E0C834C61A85}" xr6:coauthVersionLast="47" xr6:coauthVersionMax="47" xr10:uidLastSave="{00000000-0000-0000-0000-000000000000}"/>
  <bookViews>
    <workbookView xWindow="0" yWindow="760" windowWidth="34560" windowHeight="19880" activeTab="6" xr2:uid="{00000000-000D-0000-FFFF-FFFF00000000}"/>
  </bookViews>
  <sheets>
    <sheet name="START HERE" sheetId="1" r:id="rId1"/>
    <sheet name="Organization" sheetId="2" r:id="rId2"/>
    <sheet name="Product" sheetId="3" r:id="rId3"/>
    <sheet name="Infrastructure" sheetId="4" r:id="rId4"/>
    <sheet name="IT Accessibility" sheetId="5" r:id="rId5"/>
    <sheet name="Case-Specific" sheetId="6" r:id="rId6"/>
    <sheet name="AI" sheetId="7" r:id="rId7"/>
    <sheet name="Privacy" sheetId="8" r:id="rId8"/>
    <sheet name="Institution Evaluation" sheetId="9" r:id="rId9"/>
    <sheet name="High-Risk Evaluation" sheetId="10" r:id="rId10"/>
    <sheet name="Privacy Analyst Evaluation" sheetId="11" r:id="rId11"/>
    <sheet name="Analyst Reference" sheetId="12" r:id="rId12"/>
    <sheet name="Questions" sheetId="13" state="hidden" r:id="rId13"/>
    <sheet name="Auto Responses" sheetId="14" state="hidden" r:id="rId14"/>
    <sheet name="(backend scoring)" sheetId="15" state="hidden" r:id="rId15"/>
  </sheets>
  <definedNames>
    <definedName name="_xlnm._FilterDatabase" localSheetId="14" hidden="1">'(backend scoring)'!$A$2:$V$333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33" i="15" l="1"/>
  <c r="E332" i="15"/>
  <c r="C332" i="15"/>
  <c r="B332" i="15"/>
  <c r="A332" i="15"/>
  <c r="D332" i="15" s="1"/>
  <c r="A331" i="15"/>
  <c r="A330" i="15"/>
  <c r="E329" i="15"/>
  <c r="C329" i="15"/>
  <c r="A329" i="15"/>
  <c r="D329" i="15" s="1"/>
  <c r="A328" i="15"/>
  <c r="E327" i="15"/>
  <c r="A327" i="15"/>
  <c r="A326" i="15"/>
  <c r="E325" i="15"/>
  <c r="C325" i="15"/>
  <c r="B325" i="15"/>
  <c r="A325" i="15"/>
  <c r="D325" i="15" s="1"/>
  <c r="A324" i="15"/>
  <c r="E323" i="15"/>
  <c r="D323" i="15"/>
  <c r="C323" i="15"/>
  <c r="A323" i="15"/>
  <c r="B322" i="15"/>
  <c r="A322" i="15"/>
  <c r="E321" i="15"/>
  <c r="D321" i="15"/>
  <c r="A321" i="15"/>
  <c r="E320" i="15"/>
  <c r="A320" i="15"/>
  <c r="B320" i="15" s="1"/>
  <c r="A319" i="15"/>
  <c r="L318" i="15"/>
  <c r="E318" i="15"/>
  <c r="C318" i="15"/>
  <c r="A318" i="15"/>
  <c r="D318" i="15" s="1"/>
  <c r="D317" i="15"/>
  <c r="C317" i="15"/>
  <c r="A317" i="15"/>
  <c r="E316" i="15"/>
  <c r="D316" i="15"/>
  <c r="C316" i="15"/>
  <c r="B316" i="15"/>
  <c r="A316" i="15"/>
  <c r="E315" i="15"/>
  <c r="D315" i="15"/>
  <c r="C315" i="15"/>
  <c r="A315" i="15"/>
  <c r="A314" i="15"/>
  <c r="A313" i="15"/>
  <c r="B312" i="15"/>
  <c r="A312" i="15"/>
  <c r="E311" i="15"/>
  <c r="B311" i="15"/>
  <c r="A311" i="15"/>
  <c r="E310" i="15"/>
  <c r="D310" i="15"/>
  <c r="C310" i="15"/>
  <c r="A310" i="15"/>
  <c r="A309" i="15"/>
  <c r="B308" i="15"/>
  <c r="A308" i="15"/>
  <c r="E307" i="15"/>
  <c r="D307" i="15"/>
  <c r="B307" i="15"/>
  <c r="A307" i="15"/>
  <c r="E306" i="15"/>
  <c r="A306" i="15"/>
  <c r="A305" i="15"/>
  <c r="A304" i="15"/>
  <c r="E303" i="15"/>
  <c r="L303" i="15" s="1"/>
  <c r="D303" i="15"/>
  <c r="C303" i="15"/>
  <c r="B303" i="15"/>
  <c r="A303" i="15"/>
  <c r="A302" i="15"/>
  <c r="E301" i="15"/>
  <c r="D301" i="15"/>
  <c r="C301" i="15"/>
  <c r="A301" i="15"/>
  <c r="B301" i="15" s="1"/>
  <c r="A300" i="15"/>
  <c r="E299" i="15"/>
  <c r="D299" i="15"/>
  <c r="C299" i="15"/>
  <c r="A299" i="15"/>
  <c r="D298" i="15"/>
  <c r="C298" i="15"/>
  <c r="A298" i="15"/>
  <c r="A297" i="15"/>
  <c r="E296" i="15"/>
  <c r="C296" i="15"/>
  <c r="B296" i="15"/>
  <c r="A296" i="15"/>
  <c r="E295" i="15"/>
  <c r="D295" i="15"/>
  <c r="B295" i="15"/>
  <c r="A295" i="15"/>
  <c r="B294" i="15"/>
  <c r="A294" i="15"/>
  <c r="E293" i="15"/>
  <c r="D293" i="15"/>
  <c r="C293" i="15"/>
  <c r="B293" i="15"/>
  <c r="A293" i="15"/>
  <c r="E292" i="15"/>
  <c r="D292" i="15"/>
  <c r="C292" i="15"/>
  <c r="A292" i="15"/>
  <c r="B292" i="15" s="1"/>
  <c r="A291" i="15"/>
  <c r="E290" i="15"/>
  <c r="C290" i="15"/>
  <c r="B290" i="15"/>
  <c r="A290" i="15"/>
  <c r="D290" i="15" s="1"/>
  <c r="E289" i="15"/>
  <c r="A289" i="15"/>
  <c r="C288" i="15"/>
  <c r="B288" i="15"/>
  <c r="A288" i="15"/>
  <c r="E287" i="15"/>
  <c r="D287" i="15"/>
  <c r="C287" i="15"/>
  <c r="A287" i="15"/>
  <c r="A286" i="15"/>
  <c r="C285" i="15"/>
  <c r="A285" i="15"/>
  <c r="E284" i="15"/>
  <c r="D284" i="15"/>
  <c r="C284" i="15"/>
  <c r="B284" i="15"/>
  <c r="A284" i="15"/>
  <c r="B283" i="15"/>
  <c r="A283" i="15"/>
  <c r="A282" i="15"/>
  <c r="E281" i="15"/>
  <c r="D281" i="15"/>
  <c r="C281" i="15"/>
  <c r="A281" i="15"/>
  <c r="A280" i="15"/>
  <c r="A279" i="15"/>
  <c r="A278" i="15"/>
  <c r="A277" i="15"/>
  <c r="A276" i="15"/>
  <c r="E275" i="15"/>
  <c r="D275" i="15"/>
  <c r="C275" i="15"/>
  <c r="B275" i="15"/>
  <c r="A275" i="15"/>
  <c r="E274" i="15"/>
  <c r="A274" i="15"/>
  <c r="E273" i="15"/>
  <c r="A273" i="15"/>
  <c r="A272" i="15"/>
  <c r="C271" i="15"/>
  <c r="A271" i="15"/>
  <c r="C270" i="15"/>
  <c r="A270" i="15"/>
  <c r="E269" i="15"/>
  <c r="D269" i="15"/>
  <c r="C269" i="15"/>
  <c r="B269" i="15"/>
  <c r="A269" i="15"/>
  <c r="D268" i="15"/>
  <c r="C268" i="15"/>
  <c r="B268" i="15"/>
  <c r="A268" i="15"/>
  <c r="D267" i="15"/>
  <c r="A267" i="15"/>
  <c r="E266" i="15"/>
  <c r="D266" i="15"/>
  <c r="C266" i="15"/>
  <c r="B266" i="15"/>
  <c r="A266" i="15"/>
  <c r="B265" i="15"/>
  <c r="A265" i="15"/>
  <c r="E264" i="15"/>
  <c r="D264" i="15"/>
  <c r="C264" i="15"/>
  <c r="A264" i="15"/>
  <c r="E263" i="15"/>
  <c r="C263" i="15"/>
  <c r="B263" i="15"/>
  <c r="A263" i="15"/>
  <c r="A262" i="15"/>
  <c r="E262" i="15" s="1"/>
  <c r="D261" i="15"/>
  <c r="A261" i="15"/>
  <c r="A260" i="15"/>
  <c r="E259" i="15"/>
  <c r="D259" i="15"/>
  <c r="C259" i="15"/>
  <c r="A259" i="15"/>
  <c r="A258" i="15"/>
  <c r="E257" i="15"/>
  <c r="D257" i="15"/>
  <c r="C257" i="15"/>
  <c r="B257" i="15"/>
  <c r="A257" i="15"/>
  <c r="E256" i="15"/>
  <c r="D256" i="15"/>
  <c r="B256" i="15"/>
  <c r="A256" i="15"/>
  <c r="A255" i="15"/>
  <c r="A254" i="15"/>
  <c r="D253" i="15"/>
  <c r="C253" i="15"/>
  <c r="B253" i="15"/>
  <c r="A253" i="15"/>
  <c r="A252" i="15"/>
  <c r="E251" i="15"/>
  <c r="D251" i="15"/>
  <c r="C251" i="15"/>
  <c r="B251" i="15"/>
  <c r="A251" i="15"/>
  <c r="E250" i="15"/>
  <c r="D250" i="15"/>
  <c r="C250" i="15"/>
  <c r="B250" i="15"/>
  <c r="A250" i="15"/>
  <c r="E249" i="15"/>
  <c r="A249" i="15"/>
  <c r="A248" i="15"/>
  <c r="A247" i="15"/>
  <c r="E246" i="15"/>
  <c r="D246" i="15"/>
  <c r="C246" i="15"/>
  <c r="A246" i="15"/>
  <c r="A245" i="15"/>
  <c r="E244" i="15"/>
  <c r="L244" i="15" s="1"/>
  <c r="D244" i="15"/>
  <c r="C244" i="15"/>
  <c r="B244" i="15"/>
  <c r="A244" i="15"/>
  <c r="C243" i="15"/>
  <c r="B243" i="15"/>
  <c r="A243" i="15"/>
  <c r="E242" i="15"/>
  <c r="D242" i="15"/>
  <c r="C242" i="15"/>
  <c r="B242" i="15"/>
  <c r="A242" i="15"/>
  <c r="D241" i="15"/>
  <c r="B241" i="15"/>
  <c r="A241" i="15"/>
  <c r="L240" i="15"/>
  <c r="E240" i="15"/>
  <c r="D240" i="15"/>
  <c r="A240" i="15"/>
  <c r="C240" i="15" s="1"/>
  <c r="A239" i="15"/>
  <c r="A238" i="15"/>
  <c r="E237" i="15"/>
  <c r="D237" i="15"/>
  <c r="C237" i="15"/>
  <c r="B237" i="15"/>
  <c r="A237" i="15"/>
  <c r="C236" i="15"/>
  <c r="B236" i="15"/>
  <c r="A236" i="15"/>
  <c r="E235" i="15"/>
  <c r="L235" i="15" s="1"/>
  <c r="D235" i="15"/>
  <c r="C235" i="15"/>
  <c r="B235" i="15"/>
  <c r="A235" i="15"/>
  <c r="D234" i="15"/>
  <c r="B234" i="15"/>
  <c r="A234" i="15"/>
  <c r="E233" i="15"/>
  <c r="D233" i="15"/>
  <c r="C233" i="15"/>
  <c r="A233" i="15"/>
  <c r="B233" i="15" s="1"/>
  <c r="E232" i="15"/>
  <c r="D232" i="15"/>
  <c r="C232" i="15"/>
  <c r="B232" i="15"/>
  <c r="A232" i="15"/>
  <c r="A231" i="15"/>
  <c r="A230" i="15"/>
  <c r="E229" i="15"/>
  <c r="D229" i="15"/>
  <c r="C229" i="15"/>
  <c r="A229" i="15"/>
  <c r="A228" i="15"/>
  <c r="A227" i="15"/>
  <c r="A226" i="15"/>
  <c r="E225" i="15"/>
  <c r="D225" i="15"/>
  <c r="C225" i="15"/>
  <c r="B225" i="15"/>
  <c r="A225" i="15"/>
  <c r="L224" i="15"/>
  <c r="E224" i="15"/>
  <c r="A224" i="15"/>
  <c r="B223" i="15"/>
  <c r="A223" i="15"/>
  <c r="E222" i="15"/>
  <c r="D222" i="15"/>
  <c r="C222" i="15"/>
  <c r="A222" i="15"/>
  <c r="E221" i="15"/>
  <c r="D221" i="15"/>
  <c r="C221" i="15"/>
  <c r="A221" i="15"/>
  <c r="E220" i="15"/>
  <c r="D220" i="15"/>
  <c r="C220" i="15"/>
  <c r="B220" i="15"/>
  <c r="A220" i="15"/>
  <c r="A219" i="15"/>
  <c r="E218" i="15"/>
  <c r="D218" i="15"/>
  <c r="C218" i="15"/>
  <c r="B218" i="15"/>
  <c r="A218" i="15"/>
  <c r="E217" i="15"/>
  <c r="C217" i="15"/>
  <c r="A217" i="15"/>
  <c r="A216" i="15"/>
  <c r="A215" i="15"/>
  <c r="E214" i="15"/>
  <c r="D214" i="15"/>
  <c r="C214" i="15"/>
  <c r="B214" i="15"/>
  <c r="A214" i="15"/>
  <c r="E213" i="15"/>
  <c r="A213" i="15"/>
  <c r="D212" i="15"/>
  <c r="C212" i="15"/>
  <c r="A212" i="15"/>
  <c r="A211" i="15"/>
  <c r="B210" i="15"/>
  <c r="A210" i="15"/>
  <c r="E209" i="15"/>
  <c r="D209" i="15"/>
  <c r="C209" i="15"/>
  <c r="A209" i="15"/>
  <c r="B209" i="15" s="1"/>
  <c r="A208" i="15"/>
  <c r="E207" i="15"/>
  <c r="D207" i="15"/>
  <c r="C207" i="15"/>
  <c r="B207" i="15"/>
  <c r="A207" i="15"/>
  <c r="E206" i="15"/>
  <c r="D206" i="15"/>
  <c r="C206" i="15"/>
  <c r="B206" i="15"/>
  <c r="A206" i="15"/>
  <c r="E205" i="15"/>
  <c r="C205" i="15"/>
  <c r="A205" i="15"/>
  <c r="A204" i="15"/>
  <c r="E203" i="15"/>
  <c r="A203" i="15"/>
  <c r="C202" i="15"/>
  <c r="B202" i="15"/>
  <c r="A202" i="15"/>
  <c r="D201" i="15"/>
  <c r="B201" i="15"/>
  <c r="A201" i="15"/>
  <c r="B200" i="15"/>
  <c r="A200" i="15"/>
  <c r="A199" i="15"/>
  <c r="E198" i="15"/>
  <c r="D198" i="15"/>
  <c r="A198" i="15"/>
  <c r="B198" i="15" s="1"/>
  <c r="E197" i="15"/>
  <c r="C197" i="15"/>
  <c r="B197" i="15"/>
  <c r="A197" i="15"/>
  <c r="E196" i="15"/>
  <c r="C196" i="15"/>
  <c r="B196" i="15"/>
  <c r="A196" i="15"/>
  <c r="D196" i="15" s="1"/>
  <c r="E195" i="15"/>
  <c r="D195" i="15"/>
  <c r="C195" i="15"/>
  <c r="B195" i="15"/>
  <c r="A195" i="15"/>
  <c r="E194" i="15"/>
  <c r="C194" i="15"/>
  <c r="B194" i="15"/>
  <c r="A194" i="15"/>
  <c r="D193" i="15"/>
  <c r="B193" i="15"/>
  <c r="A193" i="15"/>
  <c r="A192" i="15"/>
  <c r="D191" i="15"/>
  <c r="C191" i="15"/>
  <c r="A191" i="15"/>
  <c r="A190" i="15"/>
  <c r="C189" i="15"/>
  <c r="A189" i="15"/>
  <c r="B188" i="15"/>
  <c r="A188" i="15"/>
  <c r="A187" i="15"/>
  <c r="A186" i="15"/>
  <c r="E185" i="15"/>
  <c r="C185" i="15"/>
  <c r="B185" i="15"/>
  <c r="A185" i="15"/>
  <c r="E184" i="15"/>
  <c r="D184" i="15"/>
  <c r="C184" i="15"/>
  <c r="B184" i="15"/>
  <c r="A184" i="15"/>
  <c r="D183" i="15"/>
  <c r="C183" i="15"/>
  <c r="B183" i="15"/>
  <c r="A183" i="15"/>
  <c r="A182" i="15"/>
  <c r="E181" i="15"/>
  <c r="D181" i="15"/>
  <c r="C181" i="15"/>
  <c r="A181" i="15"/>
  <c r="E180" i="15"/>
  <c r="C180" i="15"/>
  <c r="B180" i="15"/>
  <c r="A180" i="15"/>
  <c r="D180" i="15" s="1"/>
  <c r="A179" i="15"/>
  <c r="A178" i="15"/>
  <c r="A177" i="15"/>
  <c r="A176" i="15"/>
  <c r="A175" i="15"/>
  <c r="E174" i="15"/>
  <c r="D174" i="15"/>
  <c r="C174" i="15"/>
  <c r="A174" i="15"/>
  <c r="E173" i="15"/>
  <c r="C173" i="15"/>
  <c r="B173" i="15"/>
  <c r="A173" i="15"/>
  <c r="D173" i="15" s="1"/>
  <c r="B172" i="15"/>
  <c r="A172" i="15"/>
  <c r="A171" i="15"/>
  <c r="E170" i="15"/>
  <c r="A170" i="15"/>
  <c r="D169" i="15"/>
  <c r="C169" i="15"/>
  <c r="B169" i="15"/>
  <c r="A169" i="15"/>
  <c r="A168" i="15"/>
  <c r="E167" i="15"/>
  <c r="D167" i="15"/>
  <c r="C167" i="15"/>
  <c r="A167" i="15"/>
  <c r="E166" i="15"/>
  <c r="C166" i="15"/>
  <c r="B166" i="15"/>
  <c r="A166" i="15"/>
  <c r="D166" i="15" s="1"/>
  <c r="E165" i="15"/>
  <c r="D165" i="15"/>
  <c r="C165" i="15"/>
  <c r="A165" i="15"/>
  <c r="E164" i="15"/>
  <c r="B164" i="15"/>
  <c r="A164" i="15"/>
  <c r="E163" i="15"/>
  <c r="A163" i="15"/>
  <c r="D162" i="15"/>
  <c r="A162" i="15"/>
  <c r="A161" i="15"/>
  <c r="A160" i="15"/>
  <c r="E159" i="15"/>
  <c r="C159" i="15"/>
  <c r="B159" i="15"/>
  <c r="A159" i="15"/>
  <c r="C158" i="15"/>
  <c r="A158" i="15"/>
  <c r="A157" i="15"/>
  <c r="E156" i="15"/>
  <c r="D156" i="15"/>
  <c r="C156" i="15"/>
  <c r="A156" i="15"/>
  <c r="A155" i="15"/>
  <c r="A154" i="15"/>
  <c r="E153" i="15"/>
  <c r="D153" i="15"/>
  <c r="A153" i="15"/>
  <c r="E152" i="15"/>
  <c r="C152" i="15"/>
  <c r="B152" i="15"/>
  <c r="A152" i="15"/>
  <c r="E151" i="15"/>
  <c r="D151" i="15"/>
  <c r="C151" i="15"/>
  <c r="A151" i="15"/>
  <c r="E150" i="15"/>
  <c r="B150" i="15"/>
  <c r="A150" i="15"/>
  <c r="E149" i="15"/>
  <c r="A149" i="15"/>
  <c r="D148" i="15"/>
  <c r="A148" i="15"/>
  <c r="A147" i="15"/>
  <c r="A146" i="15"/>
  <c r="E145" i="15"/>
  <c r="C145" i="15"/>
  <c r="B145" i="15"/>
  <c r="A145" i="15"/>
  <c r="A144" i="15"/>
  <c r="A143" i="15"/>
  <c r="E142" i="15"/>
  <c r="D142" i="15"/>
  <c r="C142" i="15"/>
  <c r="A142" i="15"/>
  <c r="D141" i="15"/>
  <c r="C141" i="15"/>
  <c r="B141" i="15"/>
  <c r="A141" i="15"/>
  <c r="A140" i="15"/>
  <c r="A139" i="15"/>
  <c r="E138" i="15"/>
  <c r="C138" i="15"/>
  <c r="B138" i="15"/>
  <c r="A138" i="15"/>
  <c r="A137" i="15"/>
  <c r="B136" i="15"/>
  <c r="A136" i="15"/>
  <c r="C135" i="15"/>
  <c r="A135" i="15"/>
  <c r="D134" i="15"/>
  <c r="C134" i="15"/>
  <c r="B134" i="15"/>
  <c r="A134" i="15"/>
  <c r="A133" i="15"/>
  <c r="A132" i="15"/>
  <c r="E131" i="15"/>
  <c r="C131" i="15"/>
  <c r="B131" i="15"/>
  <c r="A131" i="15"/>
  <c r="E130" i="15"/>
  <c r="D130" i="15"/>
  <c r="C130" i="15"/>
  <c r="A130" i="15"/>
  <c r="D129" i="15"/>
  <c r="C129" i="15"/>
  <c r="B129" i="15"/>
  <c r="A129" i="15"/>
  <c r="A128" i="15"/>
  <c r="B127" i="15"/>
  <c r="A127" i="15"/>
  <c r="E126" i="15"/>
  <c r="D126" i="15"/>
  <c r="A126" i="15"/>
  <c r="B126" i="15" s="1"/>
  <c r="E125" i="15"/>
  <c r="B125" i="15"/>
  <c r="A125" i="15"/>
  <c r="B124" i="15"/>
  <c r="A124" i="15"/>
  <c r="D123" i="15"/>
  <c r="C123" i="15"/>
  <c r="B123" i="15"/>
  <c r="A123" i="15"/>
  <c r="E122" i="15"/>
  <c r="A122" i="15"/>
  <c r="A121" i="15"/>
  <c r="E120" i="15"/>
  <c r="A120" i="15"/>
  <c r="B120" i="15" s="1"/>
  <c r="C119" i="15"/>
  <c r="A119" i="15"/>
  <c r="E118" i="15"/>
  <c r="C118" i="15"/>
  <c r="A118" i="15"/>
  <c r="D118" i="15" s="1"/>
  <c r="A117" i="15"/>
  <c r="E116" i="15"/>
  <c r="D116" i="15"/>
  <c r="C116" i="15"/>
  <c r="B116" i="15"/>
  <c r="A116" i="15"/>
  <c r="A115" i="15"/>
  <c r="E114" i="15"/>
  <c r="B114" i="15"/>
  <c r="A114" i="15"/>
  <c r="E113" i="15"/>
  <c r="D113" i="15"/>
  <c r="C113" i="15"/>
  <c r="A113" i="15"/>
  <c r="B113" i="15" s="1"/>
  <c r="A112" i="15"/>
  <c r="E111" i="15"/>
  <c r="C111" i="15"/>
  <c r="B111" i="15"/>
  <c r="A111" i="15"/>
  <c r="D111" i="15" s="1"/>
  <c r="A110" i="15"/>
  <c r="E109" i="15"/>
  <c r="B109" i="15"/>
  <c r="A109" i="15"/>
  <c r="A108" i="15"/>
  <c r="E107" i="15"/>
  <c r="A107" i="15"/>
  <c r="C106" i="15"/>
  <c r="A106" i="15"/>
  <c r="E105" i="15"/>
  <c r="D105" i="15"/>
  <c r="C105" i="15"/>
  <c r="A105" i="15"/>
  <c r="A104" i="15"/>
  <c r="E103" i="15"/>
  <c r="D103" i="15"/>
  <c r="C103" i="15"/>
  <c r="B103" i="15"/>
  <c r="A103" i="15"/>
  <c r="E102" i="15"/>
  <c r="A102" i="15"/>
  <c r="B101" i="15"/>
  <c r="A101" i="15"/>
  <c r="E100" i="15"/>
  <c r="D100" i="15"/>
  <c r="C100" i="15"/>
  <c r="B100" i="15"/>
  <c r="A100" i="15"/>
  <c r="A99" i="15"/>
  <c r="D98" i="15"/>
  <c r="C98" i="15"/>
  <c r="B98" i="15"/>
  <c r="A98" i="15"/>
  <c r="C97" i="15"/>
  <c r="A97" i="15"/>
  <c r="E96" i="15"/>
  <c r="C96" i="15"/>
  <c r="B96" i="15"/>
  <c r="A96" i="15"/>
  <c r="D96" i="15" s="1"/>
  <c r="A95" i="15"/>
  <c r="B94" i="15"/>
  <c r="A94" i="15"/>
  <c r="C93" i="15"/>
  <c r="A93" i="15"/>
  <c r="E92" i="15"/>
  <c r="D92" i="15"/>
  <c r="C92" i="15"/>
  <c r="A92" i="15"/>
  <c r="B92" i="15" s="1"/>
  <c r="A91" i="15"/>
  <c r="C90" i="15"/>
  <c r="A90" i="15"/>
  <c r="E89" i="15"/>
  <c r="D89" i="15"/>
  <c r="A89" i="15"/>
  <c r="E88" i="15"/>
  <c r="D88" i="15"/>
  <c r="A88" i="15"/>
  <c r="O87" i="15"/>
  <c r="L87" i="15"/>
  <c r="E87" i="15"/>
  <c r="D87" i="15"/>
  <c r="C87" i="15"/>
  <c r="B87" i="15"/>
  <c r="A87" i="15"/>
  <c r="B86" i="15"/>
  <c r="A86" i="15"/>
  <c r="A85" i="15"/>
  <c r="C84" i="15"/>
  <c r="B84" i="15"/>
  <c r="A84" i="15"/>
  <c r="E83" i="15"/>
  <c r="B83" i="15"/>
  <c r="A83" i="15"/>
  <c r="D82" i="15"/>
  <c r="A82" i="15"/>
  <c r="D81" i="15"/>
  <c r="A81" i="15"/>
  <c r="A80" i="15"/>
  <c r="E79" i="15"/>
  <c r="D79" i="15"/>
  <c r="C79" i="15"/>
  <c r="B79" i="15"/>
  <c r="A79" i="15"/>
  <c r="A78" i="15"/>
  <c r="E77" i="15"/>
  <c r="D77" i="15"/>
  <c r="C77" i="15"/>
  <c r="B77" i="15"/>
  <c r="A77" i="15"/>
  <c r="E76" i="15"/>
  <c r="C76" i="15"/>
  <c r="B76" i="15"/>
  <c r="A76" i="15"/>
  <c r="D76" i="15" s="1"/>
  <c r="E75" i="15"/>
  <c r="A75" i="15"/>
  <c r="D74" i="15"/>
  <c r="C74" i="15"/>
  <c r="B74" i="15"/>
  <c r="A74" i="15"/>
  <c r="A73" i="15"/>
  <c r="A72" i="15"/>
  <c r="E71" i="15"/>
  <c r="D71" i="15"/>
  <c r="C71" i="15"/>
  <c r="A71" i="15"/>
  <c r="D70" i="15"/>
  <c r="C70" i="15"/>
  <c r="B70" i="15"/>
  <c r="A70" i="15"/>
  <c r="E70" i="15" s="1"/>
  <c r="A69" i="15"/>
  <c r="D68" i="15"/>
  <c r="A68" i="15"/>
  <c r="E67" i="15"/>
  <c r="D67" i="15"/>
  <c r="C67" i="15"/>
  <c r="B67" i="15"/>
  <c r="A67" i="15"/>
  <c r="A66" i="15"/>
  <c r="A65" i="15"/>
  <c r="A64" i="15"/>
  <c r="D63" i="15"/>
  <c r="C63" i="15"/>
  <c r="B63" i="15"/>
  <c r="A63" i="15"/>
  <c r="E63" i="15" s="1"/>
  <c r="E62" i="15"/>
  <c r="A62" i="15"/>
  <c r="A61" i="15"/>
  <c r="E60" i="15"/>
  <c r="D60" i="15"/>
  <c r="C60" i="15"/>
  <c r="B60" i="15"/>
  <c r="A60" i="15"/>
  <c r="A59" i="15"/>
  <c r="A58" i="15"/>
  <c r="A57" i="15"/>
  <c r="D56" i="15"/>
  <c r="C56" i="15"/>
  <c r="B56" i="15"/>
  <c r="A56" i="15"/>
  <c r="E56" i="15" s="1"/>
  <c r="E55" i="15"/>
  <c r="B55" i="15"/>
  <c r="A55" i="15"/>
  <c r="D54" i="15"/>
  <c r="A54" i="15"/>
  <c r="E53" i="15"/>
  <c r="D53" i="15"/>
  <c r="C53" i="15"/>
  <c r="B53" i="15"/>
  <c r="A53" i="15"/>
  <c r="C52" i="15"/>
  <c r="A52" i="15"/>
  <c r="B51" i="15"/>
  <c r="A51" i="15"/>
  <c r="A50" i="15"/>
  <c r="A49" i="15"/>
  <c r="E48" i="15"/>
  <c r="B48" i="15"/>
  <c r="A48" i="15"/>
  <c r="A47" i="15"/>
  <c r="E46" i="15"/>
  <c r="D46" i="15"/>
  <c r="C46" i="15"/>
  <c r="B46" i="15"/>
  <c r="A46" i="15"/>
  <c r="C45" i="15"/>
  <c r="A45" i="15"/>
  <c r="D44" i="15"/>
  <c r="B44" i="15"/>
  <c r="A44" i="15"/>
  <c r="E43" i="15"/>
  <c r="D43" i="15"/>
  <c r="C43" i="15"/>
  <c r="B43" i="15"/>
  <c r="A43" i="15"/>
  <c r="A42" i="15"/>
  <c r="E42" i="15" s="1"/>
  <c r="A41" i="15"/>
  <c r="C40" i="15"/>
  <c r="A40" i="15"/>
  <c r="E39" i="15"/>
  <c r="D39" i="15"/>
  <c r="C39" i="15"/>
  <c r="A39" i="15"/>
  <c r="E38" i="15"/>
  <c r="B38" i="15"/>
  <c r="A38" i="15"/>
  <c r="C37" i="15"/>
  <c r="A37" i="15"/>
  <c r="E36" i="15"/>
  <c r="L36" i="15" s="1"/>
  <c r="D36" i="15"/>
  <c r="A36" i="15"/>
  <c r="A35" i="15"/>
  <c r="E34" i="15"/>
  <c r="L34" i="15" s="1"/>
  <c r="D34" i="15"/>
  <c r="C34" i="15"/>
  <c r="A34" i="15"/>
  <c r="B34" i="15" s="1"/>
  <c r="A33" i="15"/>
  <c r="E32" i="15"/>
  <c r="L32" i="15" s="1"/>
  <c r="D32" i="15"/>
  <c r="C32" i="15"/>
  <c r="B32" i="15"/>
  <c r="A32" i="15"/>
  <c r="E31" i="15"/>
  <c r="A31" i="15"/>
  <c r="E30" i="15"/>
  <c r="D30" i="15"/>
  <c r="C30" i="15"/>
  <c r="A30" i="15"/>
  <c r="D29" i="15"/>
  <c r="A29" i="15"/>
  <c r="E28" i="15"/>
  <c r="C28" i="15"/>
  <c r="B28" i="15"/>
  <c r="A28" i="15"/>
  <c r="C27" i="15"/>
  <c r="A27" i="15"/>
  <c r="E27" i="15" s="1"/>
  <c r="D26" i="15"/>
  <c r="C26" i="15"/>
  <c r="B26" i="15"/>
  <c r="A26" i="15"/>
  <c r="E25" i="15"/>
  <c r="B25" i="15"/>
  <c r="A25" i="15"/>
  <c r="D25" i="15" s="1"/>
  <c r="A24" i="15"/>
  <c r="E23" i="15"/>
  <c r="D23" i="15"/>
  <c r="A23" i="15"/>
  <c r="B23" i="15" s="1"/>
  <c r="B22" i="15"/>
  <c r="A22" i="15"/>
  <c r="E21" i="15"/>
  <c r="C21" i="15"/>
  <c r="B21" i="15"/>
  <c r="A21" i="15"/>
  <c r="D21" i="15" s="1"/>
  <c r="A20" i="15"/>
  <c r="A19" i="15"/>
  <c r="O18" i="15"/>
  <c r="P18" i="15" s="1"/>
  <c r="L18" i="15"/>
  <c r="E18" i="15"/>
  <c r="A18" i="15"/>
  <c r="O17" i="15"/>
  <c r="E17" i="15"/>
  <c r="L17" i="15" s="1"/>
  <c r="D17" i="15"/>
  <c r="C17" i="15"/>
  <c r="B17" i="15"/>
  <c r="A17" i="15"/>
  <c r="D16" i="15"/>
  <c r="A16" i="15"/>
  <c r="B16" i="15" s="1"/>
  <c r="A15" i="15"/>
  <c r="B14" i="15"/>
  <c r="A14" i="15"/>
  <c r="D14" i="15" s="1"/>
  <c r="A13" i="15"/>
  <c r="E12" i="15"/>
  <c r="D12" i="15"/>
  <c r="A12" i="15"/>
  <c r="A11" i="15"/>
  <c r="E10" i="15"/>
  <c r="D10" i="15"/>
  <c r="C10" i="15"/>
  <c r="B10" i="15"/>
  <c r="A10" i="15"/>
  <c r="L9" i="15"/>
  <c r="E9" i="15"/>
  <c r="O9" i="15" s="1"/>
  <c r="P9" i="15" s="1"/>
  <c r="D9" i="15"/>
  <c r="C9" i="15"/>
  <c r="B9" i="15"/>
  <c r="A9" i="15"/>
  <c r="E8" i="15"/>
  <c r="D8" i="15"/>
  <c r="C8" i="15"/>
  <c r="B8" i="15"/>
  <c r="A8" i="15"/>
  <c r="A7" i="15"/>
  <c r="C7" i="15" s="1"/>
  <c r="E6" i="15"/>
  <c r="D6" i="15"/>
  <c r="C6" i="15"/>
  <c r="B6" i="15"/>
  <c r="A6" i="15"/>
  <c r="L5" i="15"/>
  <c r="D5" i="15"/>
  <c r="A5" i="15"/>
  <c r="E5" i="15" s="1"/>
  <c r="O5" i="15" s="1"/>
  <c r="P5" i="15" s="1"/>
  <c r="A4" i="15"/>
  <c r="C3" i="15"/>
  <c r="A3" i="15"/>
  <c r="X334" i="13"/>
  <c r="X333" i="13"/>
  <c r="X332" i="13"/>
  <c r="X331" i="13"/>
  <c r="X330" i="13"/>
  <c r="X329" i="13"/>
  <c r="X328" i="13"/>
  <c r="X327" i="13"/>
  <c r="X326" i="13"/>
  <c r="X325" i="13"/>
  <c r="X324" i="13"/>
  <c r="X323" i="13"/>
  <c r="X322" i="13"/>
  <c r="X321" i="13"/>
  <c r="X320" i="13"/>
  <c r="X319" i="13"/>
  <c r="X318" i="13"/>
  <c r="X317" i="13"/>
  <c r="X316" i="13"/>
  <c r="X315" i="13"/>
  <c r="X314" i="13"/>
  <c r="X313" i="13"/>
  <c r="X312" i="13"/>
  <c r="X311" i="13"/>
  <c r="X310" i="13"/>
  <c r="X309" i="13"/>
  <c r="X308" i="13"/>
  <c r="X307" i="13"/>
  <c r="X306" i="13"/>
  <c r="X305" i="13"/>
  <c r="X304" i="13"/>
  <c r="X303" i="13"/>
  <c r="X302" i="13"/>
  <c r="X301" i="13"/>
  <c r="X300" i="13"/>
  <c r="X299" i="13"/>
  <c r="X298" i="13"/>
  <c r="X297" i="13"/>
  <c r="X296" i="13"/>
  <c r="X295" i="13"/>
  <c r="X294" i="13"/>
  <c r="X293" i="13"/>
  <c r="X292" i="13"/>
  <c r="X291" i="13"/>
  <c r="X290" i="13"/>
  <c r="X289" i="13"/>
  <c r="X288" i="13"/>
  <c r="X287" i="13"/>
  <c r="X286" i="13"/>
  <c r="X285" i="13"/>
  <c r="X284" i="13"/>
  <c r="X283" i="13"/>
  <c r="X282" i="13"/>
  <c r="X281" i="13"/>
  <c r="X280" i="13"/>
  <c r="X279" i="13"/>
  <c r="X278" i="13"/>
  <c r="X277" i="13"/>
  <c r="X276" i="13"/>
  <c r="X275" i="13"/>
  <c r="X274" i="13"/>
  <c r="X273" i="13"/>
  <c r="X272" i="13"/>
  <c r="X271" i="13"/>
  <c r="X270" i="13"/>
  <c r="X269" i="13"/>
  <c r="X268" i="13"/>
  <c r="X267" i="13"/>
  <c r="X266" i="13"/>
  <c r="X265" i="13"/>
  <c r="X264" i="13"/>
  <c r="X263" i="13"/>
  <c r="X262" i="13"/>
  <c r="X261" i="13"/>
  <c r="X260" i="13"/>
  <c r="X259" i="13"/>
  <c r="X258" i="13"/>
  <c r="X257" i="13"/>
  <c r="X256" i="13"/>
  <c r="X255" i="13"/>
  <c r="X254" i="13"/>
  <c r="X253" i="13"/>
  <c r="X252" i="13"/>
  <c r="X251" i="13"/>
  <c r="X250" i="13"/>
  <c r="X249" i="13"/>
  <c r="X248" i="13"/>
  <c r="X247" i="13"/>
  <c r="X246" i="13"/>
  <c r="X245" i="13"/>
  <c r="X244" i="13"/>
  <c r="X243" i="13"/>
  <c r="X242" i="13"/>
  <c r="X241" i="13"/>
  <c r="X240" i="13"/>
  <c r="X239" i="13"/>
  <c r="X238" i="13"/>
  <c r="X237" i="13"/>
  <c r="X236" i="13"/>
  <c r="X235" i="13"/>
  <c r="X234" i="13"/>
  <c r="X233" i="13"/>
  <c r="X232" i="13"/>
  <c r="X231" i="13"/>
  <c r="X230" i="13"/>
  <c r="X229" i="13"/>
  <c r="X228" i="13"/>
  <c r="X227" i="13"/>
  <c r="X226" i="13"/>
  <c r="X225" i="13"/>
  <c r="X224" i="13"/>
  <c r="X223" i="13"/>
  <c r="X222" i="13"/>
  <c r="X221" i="13"/>
  <c r="X220" i="13"/>
  <c r="X219" i="13"/>
  <c r="X218" i="13"/>
  <c r="X217" i="13"/>
  <c r="X216" i="13"/>
  <c r="X215" i="13"/>
  <c r="X214" i="13"/>
  <c r="X213" i="13"/>
  <c r="X212" i="13"/>
  <c r="X211" i="13"/>
  <c r="X210" i="13"/>
  <c r="X209" i="13"/>
  <c r="X208" i="13"/>
  <c r="X207" i="13"/>
  <c r="X206" i="13"/>
  <c r="X205" i="13"/>
  <c r="X204" i="13"/>
  <c r="X203" i="13"/>
  <c r="X202" i="13"/>
  <c r="X201" i="13"/>
  <c r="X200" i="13"/>
  <c r="X199" i="13"/>
  <c r="X198" i="13"/>
  <c r="X197" i="13"/>
  <c r="X196" i="13"/>
  <c r="X195" i="13"/>
  <c r="X194" i="13"/>
  <c r="X193" i="13"/>
  <c r="X192" i="13"/>
  <c r="X191" i="13"/>
  <c r="X190" i="13"/>
  <c r="X189" i="13"/>
  <c r="X188" i="13"/>
  <c r="X187" i="13"/>
  <c r="X186" i="13"/>
  <c r="X185" i="13"/>
  <c r="X184" i="13"/>
  <c r="X183" i="13"/>
  <c r="X182" i="13"/>
  <c r="X181" i="13"/>
  <c r="X180" i="13"/>
  <c r="X179" i="13"/>
  <c r="X178" i="13"/>
  <c r="X177" i="13"/>
  <c r="X176" i="13"/>
  <c r="X175" i="13"/>
  <c r="X174" i="13"/>
  <c r="X173" i="13"/>
  <c r="X172" i="13"/>
  <c r="X171" i="13"/>
  <c r="X170" i="13"/>
  <c r="X169" i="13"/>
  <c r="X168" i="13"/>
  <c r="X167" i="13"/>
  <c r="X166" i="13"/>
  <c r="X165" i="13"/>
  <c r="X164" i="13"/>
  <c r="X163" i="13"/>
  <c r="X162" i="13"/>
  <c r="X161" i="13"/>
  <c r="X160" i="13"/>
  <c r="X159" i="13"/>
  <c r="X158" i="13"/>
  <c r="X157" i="13"/>
  <c r="X156" i="13"/>
  <c r="X155" i="13"/>
  <c r="X154" i="13"/>
  <c r="X153" i="13"/>
  <c r="X152" i="13"/>
  <c r="X151" i="13"/>
  <c r="X150" i="13"/>
  <c r="X149" i="13"/>
  <c r="X148" i="13"/>
  <c r="X147" i="13"/>
  <c r="X146" i="13"/>
  <c r="X145" i="13"/>
  <c r="X144" i="13"/>
  <c r="X143" i="13"/>
  <c r="X142" i="13"/>
  <c r="X141" i="13"/>
  <c r="X140" i="13"/>
  <c r="X139" i="13"/>
  <c r="X138" i="13"/>
  <c r="X137" i="13"/>
  <c r="X136" i="13"/>
  <c r="X135" i="13"/>
  <c r="X134" i="13"/>
  <c r="X133" i="13"/>
  <c r="X132" i="13"/>
  <c r="X131" i="13"/>
  <c r="X130" i="13"/>
  <c r="X129" i="13"/>
  <c r="X128" i="13"/>
  <c r="X127" i="13"/>
  <c r="X126" i="13"/>
  <c r="X125" i="13"/>
  <c r="X124" i="13"/>
  <c r="X123" i="13"/>
  <c r="X122" i="13"/>
  <c r="X121" i="13"/>
  <c r="X120" i="13"/>
  <c r="X119" i="13"/>
  <c r="X118" i="13"/>
  <c r="X117" i="13"/>
  <c r="X116" i="13"/>
  <c r="X115" i="13"/>
  <c r="X114" i="13"/>
  <c r="X113" i="13"/>
  <c r="X112" i="13"/>
  <c r="X111" i="13"/>
  <c r="X110" i="13"/>
  <c r="X109" i="13"/>
  <c r="X108" i="13"/>
  <c r="X107" i="13"/>
  <c r="X106" i="13"/>
  <c r="X105" i="13"/>
  <c r="X104" i="13"/>
  <c r="X103" i="13"/>
  <c r="X102" i="13"/>
  <c r="X101" i="13"/>
  <c r="X100" i="13"/>
  <c r="X99" i="13"/>
  <c r="X98" i="13"/>
  <c r="X97" i="13"/>
  <c r="X96" i="13"/>
  <c r="X95" i="13"/>
  <c r="X94" i="13"/>
  <c r="X93" i="13"/>
  <c r="X92" i="13"/>
  <c r="X91" i="13"/>
  <c r="X90" i="13"/>
  <c r="X89" i="13"/>
  <c r="X88" i="13"/>
  <c r="X87" i="13"/>
  <c r="X86" i="13"/>
  <c r="X85" i="13"/>
  <c r="X84" i="13"/>
  <c r="X83" i="13"/>
  <c r="X82" i="13"/>
  <c r="X81" i="13"/>
  <c r="X80" i="13"/>
  <c r="X79" i="13"/>
  <c r="X78" i="13"/>
  <c r="X77" i="13"/>
  <c r="X76" i="13"/>
  <c r="X75" i="13"/>
  <c r="X74" i="13"/>
  <c r="X73" i="13"/>
  <c r="X72" i="13"/>
  <c r="X71" i="13"/>
  <c r="X70" i="13"/>
  <c r="X69" i="13"/>
  <c r="X68" i="13"/>
  <c r="X67" i="13"/>
  <c r="X66" i="13"/>
  <c r="X65" i="13"/>
  <c r="X64" i="13"/>
  <c r="X63" i="13"/>
  <c r="X62" i="13"/>
  <c r="X61" i="13"/>
  <c r="X60" i="13"/>
  <c r="X59" i="13"/>
  <c r="X58" i="13"/>
  <c r="X57" i="13"/>
  <c r="X56" i="13"/>
  <c r="X55" i="13"/>
  <c r="X54" i="13"/>
  <c r="X53" i="13"/>
  <c r="X52" i="13"/>
  <c r="X51" i="13"/>
  <c r="X50" i="13"/>
  <c r="X49" i="13"/>
  <c r="X48" i="13"/>
  <c r="X47" i="13"/>
  <c r="X46" i="13"/>
  <c r="X45" i="13"/>
  <c r="X44" i="13"/>
  <c r="X43" i="13"/>
  <c r="X42" i="13"/>
  <c r="X41" i="13"/>
  <c r="X40" i="13"/>
  <c r="X39" i="13"/>
  <c r="X38" i="13"/>
  <c r="X37" i="13"/>
  <c r="X36" i="13"/>
  <c r="X35" i="13"/>
  <c r="X34" i="13"/>
  <c r="X33" i="13"/>
  <c r="X32" i="13"/>
  <c r="X31" i="13"/>
  <c r="X30" i="13"/>
  <c r="X29" i="13"/>
  <c r="X28" i="13"/>
  <c r="X27" i="13"/>
  <c r="X26" i="13"/>
  <c r="X25" i="13"/>
  <c r="X24" i="13"/>
  <c r="X23" i="13"/>
  <c r="X22" i="13"/>
  <c r="X21" i="13"/>
  <c r="X20" i="13"/>
  <c r="X19" i="13"/>
  <c r="X18" i="13"/>
  <c r="X17" i="13"/>
  <c r="X16" i="13"/>
  <c r="X15" i="13"/>
  <c r="X14" i="13"/>
  <c r="X13" i="13"/>
  <c r="X12" i="13"/>
  <c r="X11" i="13"/>
  <c r="X10" i="13"/>
  <c r="X9" i="13"/>
  <c r="X8" i="13"/>
  <c r="X7" i="13"/>
  <c r="X6" i="13"/>
  <c r="X5" i="13"/>
  <c r="X4" i="13"/>
  <c r="X3" i="13"/>
  <c r="D372" i="12"/>
  <c r="C372" i="12"/>
  <c r="B372" i="12"/>
  <c r="D371" i="12"/>
  <c r="C371" i="12"/>
  <c r="B371" i="12"/>
  <c r="D370" i="12"/>
  <c r="C370" i="12"/>
  <c r="B370" i="12"/>
  <c r="D369" i="12"/>
  <c r="C369" i="12"/>
  <c r="B369" i="12"/>
  <c r="D368" i="12"/>
  <c r="C368" i="12"/>
  <c r="B368" i="12"/>
  <c r="D367" i="12"/>
  <c r="C367" i="12"/>
  <c r="B367" i="12"/>
  <c r="D366" i="12"/>
  <c r="C366" i="12"/>
  <c r="A366" i="12"/>
  <c r="D365" i="12"/>
  <c r="C365" i="12"/>
  <c r="B365" i="12"/>
  <c r="D364" i="12"/>
  <c r="C364" i="12"/>
  <c r="B364" i="12"/>
  <c r="D363" i="12"/>
  <c r="C363" i="12"/>
  <c r="B363" i="12"/>
  <c r="D362" i="12"/>
  <c r="C362" i="12"/>
  <c r="B362" i="12"/>
  <c r="D361" i="12"/>
  <c r="C361" i="12"/>
  <c r="B361" i="12"/>
  <c r="D360" i="12"/>
  <c r="C360" i="12"/>
  <c r="B360" i="12"/>
  <c r="D359" i="12"/>
  <c r="C359" i="12"/>
  <c r="B359" i="12"/>
  <c r="D358" i="12"/>
  <c r="C358" i="12"/>
  <c r="B358" i="12"/>
  <c r="D357" i="12"/>
  <c r="C357" i="12"/>
  <c r="A357" i="12"/>
  <c r="D356" i="12"/>
  <c r="C356" i="12"/>
  <c r="B356" i="12"/>
  <c r="D355" i="12"/>
  <c r="C355" i="12"/>
  <c r="B355" i="12"/>
  <c r="D354" i="12"/>
  <c r="C354" i="12"/>
  <c r="B354" i="12"/>
  <c r="D353" i="12"/>
  <c r="C353" i="12"/>
  <c r="B353" i="12"/>
  <c r="D352" i="12"/>
  <c r="C352" i="12"/>
  <c r="B352" i="12"/>
  <c r="D351" i="12"/>
  <c r="C351" i="12"/>
  <c r="A351" i="12"/>
  <c r="D350" i="12"/>
  <c r="C350" i="12"/>
  <c r="B350" i="12"/>
  <c r="D349" i="12"/>
  <c r="C349" i="12"/>
  <c r="B349" i="12"/>
  <c r="D348" i="12"/>
  <c r="C348" i="12"/>
  <c r="B348" i="12"/>
  <c r="D347" i="12"/>
  <c r="C347" i="12"/>
  <c r="B347" i="12"/>
  <c r="D346" i="12"/>
  <c r="C346" i="12"/>
  <c r="B346" i="12"/>
  <c r="D345" i="12"/>
  <c r="C345" i="12"/>
  <c r="A345" i="12"/>
  <c r="D344" i="12"/>
  <c r="C344" i="12"/>
  <c r="B344" i="12"/>
  <c r="D343" i="12"/>
  <c r="C343" i="12"/>
  <c r="B343" i="12"/>
  <c r="D342" i="12"/>
  <c r="C342" i="12"/>
  <c r="B342" i="12"/>
  <c r="D341" i="12"/>
  <c r="C341" i="12"/>
  <c r="B341" i="12"/>
  <c r="D340" i="12"/>
  <c r="C340" i="12"/>
  <c r="B340" i="12"/>
  <c r="D339" i="12"/>
  <c r="C339" i="12"/>
  <c r="A339" i="12"/>
  <c r="D338" i="12"/>
  <c r="C338" i="12"/>
  <c r="B338" i="12"/>
  <c r="D337" i="12"/>
  <c r="C337" i="12"/>
  <c r="B337" i="12"/>
  <c r="D336" i="12"/>
  <c r="C336" i="12"/>
  <c r="A336" i="12"/>
  <c r="D335" i="12"/>
  <c r="C335" i="12"/>
  <c r="B335" i="12"/>
  <c r="D334" i="12"/>
  <c r="C334" i="12"/>
  <c r="B334" i="12"/>
  <c r="D333" i="12"/>
  <c r="C333" i="12"/>
  <c r="B333" i="12"/>
  <c r="D332" i="12"/>
  <c r="C332" i="12"/>
  <c r="B332" i="12"/>
  <c r="D331" i="12"/>
  <c r="C331" i="12"/>
  <c r="B331" i="12"/>
  <c r="D330" i="12"/>
  <c r="C330" i="12"/>
  <c r="B330" i="12"/>
  <c r="D329" i="12"/>
  <c r="C329" i="12"/>
  <c r="B329" i="12"/>
  <c r="D328" i="12"/>
  <c r="C328" i="12"/>
  <c r="B328" i="12"/>
  <c r="D327" i="12"/>
  <c r="C327" i="12"/>
  <c r="A327" i="12"/>
  <c r="D326" i="12"/>
  <c r="C326" i="12"/>
  <c r="B326" i="12"/>
  <c r="D325" i="12"/>
  <c r="C325" i="12"/>
  <c r="B325" i="12"/>
  <c r="D324" i="12"/>
  <c r="C324" i="12"/>
  <c r="B324" i="12"/>
  <c r="D323" i="12"/>
  <c r="C323" i="12"/>
  <c r="B323" i="12"/>
  <c r="D322" i="12"/>
  <c r="C322" i="12"/>
  <c r="B322" i="12"/>
  <c r="D321" i="12"/>
  <c r="C321" i="12"/>
  <c r="B321" i="12"/>
  <c r="D320" i="12"/>
  <c r="C320" i="12"/>
  <c r="B320" i="12"/>
  <c r="D319" i="12"/>
  <c r="C319" i="12"/>
  <c r="B319" i="12"/>
  <c r="D318" i="12"/>
  <c r="C318" i="12"/>
  <c r="B318" i="12"/>
  <c r="D317" i="12"/>
  <c r="C317" i="12"/>
  <c r="B317" i="12"/>
  <c r="D316" i="12"/>
  <c r="C316" i="12"/>
  <c r="B316" i="12"/>
  <c r="D315" i="12"/>
  <c r="C315" i="12"/>
  <c r="B315" i="12"/>
  <c r="D314" i="12"/>
  <c r="C314" i="12"/>
  <c r="B314" i="12"/>
  <c r="D313" i="12"/>
  <c r="C313" i="12"/>
  <c r="B313" i="12"/>
  <c r="D312" i="12"/>
  <c r="C312" i="12"/>
  <c r="B312" i="12"/>
  <c r="D311" i="12"/>
  <c r="C311" i="12"/>
  <c r="A311" i="12"/>
  <c r="D310" i="12"/>
  <c r="C310" i="12"/>
  <c r="B310" i="12"/>
  <c r="D309" i="12"/>
  <c r="C309" i="12"/>
  <c r="B309" i="12"/>
  <c r="D308" i="12"/>
  <c r="C308" i="12"/>
  <c r="B308" i="12"/>
  <c r="D307" i="12"/>
  <c r="C307" i="12"/>
  <c r="B307" i="12"/>
  <c r="D306" i="12"/>
  <c r="C306" i="12"/>
  <c r="B306" i="12"/>
  <c r="D305" i="12"/>
  <c r="C305" i="12"/>
  <c r="A305" i="12"/>
  <c r="D304" i="12"/>
  <c r="C304" i="12"/>
  <c r="B304" i="12"/>
  <c r="D303" i="12"/>
  <c r="C303" i="12"/>
  <c r="B303" i="12"/>
  <c r="D302" i="12"/>
  <c r="C302" i="12"/>
  <c r="B302" i="12"/>
  <c r="D301" i="12"/>
  <c r="C301" i="12"/>
  <c r="B301" i="12"/>
  <c r="D300" i="12"/>
  <c r="C300" i="12"/>
  <c r="B300" i="12"/>
  <c r="D299" i="12"/>
  <c r="C299" i="12"/>
  <c r="B299" i="12"/>
  <c r="D298" i="12"/>
  <c r="C298" i="12"/>
  <c r="B298" i="12"/>
  <c r="D297" i="12"/>
  <c r="C297" i="12"/>
  <c r="B297" i="12"/>
  <c r="D296" i="12"/>
  <c r="C296" i="12"/>
  <c r="B296" i="12"/>
  <c r="D295" i="12"/>
  <c r="C295" i="12"/>
  <c r="B295" i="12"/>
  <c r="D294" i="12"/>
  <c r="C294" i="12"/>
  <c r="B294" i="12"/>
  <c r="D293" i="12"/>
  <c r="C293" i="12"/>
  <c r="B293" i="12"/>
  <c r="D292" i="12"/>
  <c r="C292" i="12"/>
  <c r="B292" i="12"/>
  <c r="D291" i="12"/>
  <c r="C291" i="12"/>
  <c r="A291" i="12"/>
  <c r="D290" i="12"/>
  <c r="C290" i="12"/>
  <c r="B290" i="12"/>
  <c r="D289" i="12"/>
  <c r="C289" i="12"/>
  <c r="B289" i="12"/>
  <c r="D288" i="12"/>
  <c r="C288" i="12"/>
  <c r="B288" i="12"/>
  <c r="D287" i="12"/>
  <c r="C287" i="12"/>
  <c r="B287" i="12"/>
  <c r="D286" i="12"/>
  <c r="C286" i="12"/>
  <c r="B286" i="12"/>
  <c r="D285" i="12"/>
  <c r="C285" i="12"/>
  <c r="B285" i="12"/>
  <c r="D284" i="12"/>
  <c r="C284" i="12"/>
  <c r="B284" i="12"/>
  <c r="D283" i="12"/>
  <c r="C283" i="12"/>
  <c r="B283" i="12"/>
  <c r="D282" i="12"/>
  <c r="C282" i="12"/>
  <c r="A282" i="12"/>
  <c r="D281" i="12"/>
  <c r="C281" i="12"/>
  <c r="B281" i="12"/>
  <c r="D280" i="12"/>
  <c r="C280" i="12"/>
  <c r="B280" i="12"/>
  <c r="D279" i="12"/>
  <c r="C279" i="12"/>
  <c r="A279" i="12"/>
  <c r="D278" i="12"/>
  <c r="C278" i="12"/>
  <c r="B278" i="12"/>
  <c r="D277" i="12"/>
  <c r="C277" i="12"/>
  <c r="B277" i="12"/>
  <c r="D276" i="12"/>
  <c r="C276" i="12"/>
  <c r="A276" i="12"/>
  <c r="D275" i="12"/>
  <c r="C275" i="12"/>
  <c r="B275" i="12"/>
  <c r="D274" i="12"/>
  <c r="C274" i="12"/>
  <c r="B274" i="12"/>
  <c r="D273" i="12"/>
  <c r="C273" i="12"/>
  <c r="B273" i="12"/>
  <c r="D272" i="12"/>
  <c r="C272" i="12"/>
  <c r="A272" i="12"/>
  <c r="D271" i="12"/>
  <c r="C271" i="12"/>
  <c r="B271" i="12"/>
  <c r="D270" i="12"/>
  <c r="C270" i="12"/>
  <c r="B270" i="12"/>
  <c r="D269" i="12"/>
  <c r="C269" i="12"/>
  <c r="B269" i="12"/>
  <c r="D268" i="12"/>
  <c r="C268" i="12"/>
  <c r="B268" i="12"/>
  <c r="D267" i="12"/>
  <c r="C267" i="12"/>
  <c r="A267" i="12"/>
  <c r="D266" i="12"/>
  <c r="C266" i="12"/>
  <c r="B266" i="12"/>
  <c r="D265" i="12"/>
  <c r="C265" i="12"/>
  <c r="B265" i="12"/>
  <c r="D264" i="12"/>
  <c r="C264" i="12"/>
  <c r="B264" i="12"/>
  <c r="D263" i="12"/>
  <c r="C263" i="12"/>
  <c r="B263" i="12"/>
  <c r="D262" i="12"/>
  <c r="C262" i="12"/>
  <c r="B262" i="12"/>
  <c r="D261" i="12"/>
  <c r="C261" i="12"/>
  <c r="A261" i="12"/>
  <c r="D260" i="12"/>
  <c r="C260" i="12"/>
  <c r="B260" i="12"/>
  <c r="D259" i="12"/>
  <c r="C259" i="12"/>
  <c r="B259" i="12"/>
  <c r="D258" i="12"/>
  <c r="C258" i="12"/>
  <c r="B258" i="12"/>
  <c r="D257" i="12"/>
  <c r="C257" i="12"/>
  <c r="B257" i="12"/>
  <c r="D256" i="12"/>
  <c r="C256" i="12"/>
  <c r="B256" i="12"/>
  <c r="D255" i="12"/>
  <c r="C255" i="12"/>
  <c r="B255" i="12"/>
  <c r="D254" i="12"/>
  <c r="C254" i="12"/>
  <c r="B254" i="12"/>
  <c r="D253" i="12"/>
  <c r="C253" i="12"/>
  <c r="B253" i="12"/>
  <c r="D252" i="12"/>
  <c r="C252" i="12"/>
  <c r="B252" i="12"/>
  <c r="D251" i="12"/>
  <c r="C251" i="12"/>
  <c r="B251" i="12"/>
  <c r="D250" i="12"/>
  <c r="C250" i="12"/>
  <c r="A250" i="12"/>
  <c r="D249" i="12"/>
  <c r="C249" i="12"/>
  <c r="B249" i="12"/>
  <c r="D248" i="12"/>
  <c r="C248" i="12"/>
  <c r="B248" i="12"/>
  <c r="D247" i="12"/>
  <c r="C247" i="12"/>
  <c r="B247" i="12"/>
  <c r="D246" i="12"/>
  <c r="C246" i="12"/>
  <c r="B246" i="12"/>
  <c r="D245" i="12"/>
  <c r="C245" i="12"/>
  <c r="B245" i="12"/>
  <c r="D244" i="12"/>
  <c r="C244" i="12"/>
  <c r="B244" i="12"/>
  <c r="D243" i="12"/>
  <c r="C243" i="12"/>
  <c r="B243" i="12"/>
  <c r="D242" i="12"/>
  <c r="C242" i="12"/>
  <c r="B242" i="12"/>
  <c r="D241" i="12"/>
  <c r="C241" i="12"/>
  <c r="B241" i="12"/>
  <c r="D240" i="12"/>
  <c r="C240" i="12"/>
  <c r="B240" i="12"/>
  <c r="D239" i="12"/>
  <c r="C239" i="12"/>
  <c r="B239" i="12"/>
  <c r="D238" i="12"/>
  <c r="C238" i="12"/>
  <c r="B238" i="12"/>
  <c r="D237" i="12"/>
  <c r="C237" i="12"/>
  <c r="A237" i="12"/>
  <c r="D236" i="12"/>
  <c r="C236" i="12"/>
  <c r="B236" i="12"/>
  <c r="D235" i="12"/>
  <c r="C235" i="12"/>
  <c r="B235" i="12"/>
  <c r="D234" i="12"/>
  <c r="C234" i="12"/>
  <c r="B234" i="12"/>
  <c r="D233" i="12"/>
  <c r="C233" i="12"/>
  <c r="B233" i="12"/>
  <c r="D232" i="12"/>
  <c r="C232" i="12"/>
  <c r="B232" i="12"/>
  <c r="D231" i="12"/>
  <c r="C231" i="12"/>
  <c r="B231" i="12"/>
  <c r="D230" i="12"/>
  <c r="C230" i="12"/>
  <c r="B230" i="12"/>
  <c r="D229" i="12"/>
  <c r="C229" i="12"/>
  <c r="B229" i="12"/>
  <c r="D228" i="12"/>
  <c r="C228" i="12"/>
  <c r="B228" i="12"/>
  <c r="D227" i="12"/>
  <c r="C227" i="12"/>
  <c r="B227" i="12"/>
  <c r="D226" i="12"/>
  <c r="C226" i="12"/>
  <c r="B226" i="12"/>
  <c r="D225" i="12"/>
  <c r="C225" i="12"/>
  <c r="B225" i="12"/>
  <c r="D224" i="12"/>
  <c r="C224" i="12"/>
  <c r="B224" i="12"/>
  <c r="D223" i="12"/>
  <c r="C223" i="12"/>
  <c r="B223" i="12"/>
  <c r="D222" i="12"/>
  <c r="C222" i="12"/>
  <c r="B222" i="12"/>
  <c r="D221" i="12"/>
  <c r="C221" i="12"/>
  <c r="B221" i="12"/>
  <c r="D220" i="12"/>
  <c r="C220" i="12"/>
  <c r="B220" i="12"/>
  <c r="D219" i="12"/>
  <c r="C219" i="12"/>
  <c r="B219" i="12"/>
  <c r="D218" i="12"/>
  <c r="C218" i="12"/>
  <c r="B218" i="12"/>
  <c r="D217" i="12"/>
  <c r="C217" i="12"/>
  <c r="B217" i="12"/>
  <c r="D216" i="12"/>
  <c r="C216" i="12"/>
  <c r="B216" i="12"/>
  <c r="D215" i="12"/>
  <c r="C215" i="12"/>
  <c r="B215" i="12"/>
  <c r="D214" i="12"/>
  <c r="C214" i="12"/>
  <c r="B214" i="12"/>
  <c r="D213" i="12"/>
  <c r="C213" i="12"/>
  <c r="B213" i="12"/>
  <c r="D212" i="12"/>
  <c r="C212" i="12"/>
  <c r="B212" i="12"/>
  <c r="D211" i="12"/>
  <c r="C211" i="12"/>
  <c r="B211" i="12"/>
  <c r="D210" i="12"/>
  <c r="C210" i="12"/>
  <c r="B210" i="12"/>
  <c r="D209" i="12"/>
  <c r="C209" i="12"/>
  <c r="B209" i="12"/>
  <c r="D208" i="12"/>
  <c r="C208" i="12"/>
  <c r="B208" i="12"/>
  <c r="D207" i="12"/>
  <c r="C207" i="12"/>
  <c r="A207" i="12"/>
  <c r="D206" i="12"/>
  <c r="C206" i="12"/>
  <c r="B206" i="12"/>
  <c r="D205" i="12"/>
  <c r="C205" i="12"/>
  <c r="B205" i="12"/>
  <c r="D204" i="12"/>
  <c r="C204" i="12"/>
  <c r="B204" i="12"/>
  <c r="D203" i="12"/>
  <c r="C203" i="12"/>
  <c r="B203" i="12"/>
  <c r="D202" i="12"/>
  <c r="C202" i="12"/>
  <c r="B202" i="12"/>
  <c r="D201" i="12"/>
  <c r="C201" i="12"/>
  <c r="B201" i="12"/>
  <c r="D200" i="12"/>
  <c r="C200" i="12"/>
  <c r="A200" i="12"/>
  <c r="D199" i="12"/>
  <c r="C199" i="12"/>
  <c r="B199" i="12"/>
  <c r="D198" i="12"/>
  <c r="C198" i="12"/>
  <c r="B198" i="12"/>
  <c r="D197" i="12"/>
  <c r="C197" i="12"/>
  <c r="B197" i="12"/>
  <c r="D196" i="12"/>
  <c r="C196" i="12"/>
  <c r="B196" i="12"/>
  <c r="D195" i="12"/>
  <c r="C195" i="12"/>
  <c r="A195" i="12"/>
  <c r="D194" i="12"/>
  <c r="C194" i="12"/>
  <c r="B194" i="12"/>
  <c r="D193" i="12"/>
  <c r="C193" i="12"/>
  <c r="B193" i="12"/>
  <c r="D192" i="12"/>
  <c r="C192" i="12"/>
  <c r="B192" i="12"/>
  <c r="D191" i="12"/>
  <c r="C191" i="12"/>
  <c r="B191" i="12"/>
  <c r="D190" i="12"/>
  <c r="C190" i="12"/>
  <c r="B190" i="12"/>
  <c r="D189" i="12"/>
  <c r="C189" i="12"/>
  <c r="B189" i="12"/>
  <c r="D188" i="12"/>
  <c r="C188" i="12"/>
  <c r="B188" i="12"/>
  <c r="D187" i="12"/>
  <c r="C187" i="12"/>
  <c r="B187" i="12"/>
  <c r="D186" i="12"/>
  <c r="C186" i="12"/>
  <c r="B186" i="12"/>
  <c r="D185" i="12"/>
  <c r="C185" i="12"/>
  <c r="B185" i="12"/>
  <c r="D184" i="12"/>
  <c r="C184" i="12"/>
  <c r="B184" i="12"/>
  <c r="D183" i="12"/>
  <c r="C183" i="12"/>
  <c r="B183" i="12"/>
  <c r="D182" i="12"/>
  <c r="C182" i="12"/>
  <c r="B182" i="12"/>
  <c r="D181" i="12"/>
  <c r="C181" i="12"/>
  <c r="B181" i="12"/>
  <c r="D180" i="12"/>
  <c r="C180" i="12"/>
  <c r="B180" i="12"/>
  <c r="D179" i="12"/>
  <c r="C179" i="12"/>
  <c r="A179" i="12"/>
  <c r="D178" i="12"/>
  <c r="C178" i="12"/>
  <c r="B178" i="12"/>
  <c r="D177" i="12"/>
  <c r="C177" i="12"/>
  <c r="B177" i="12"/>
  <c r="D176" i="12"/>
  <c r="C176" i="12"/>
  <c r="B176" i="12"/>
  <c r="D175" i="12"/>
  <c r="C175" i="12"/>
  <c r="B175" i="12"/>
  <c r="D174" i="12"/>
  <c r="C174" i="12"/>
  <c r="B174" i="12"/>
  <c r="D173" i="12"/>
  <c r="C173" i="12"/>
  <c r="B173" i="12"/>
  <c r="D172" i="12"/>
  <c r="C172" i="12"/>
  <c r="B172" i="12"/>
  <c r="D171" i="12"/>
  <c r="C171" i="12"/>
  <c r="B171" i="12"/>
  <c r="D170" i="12"/>
  <c r="C170" i="12"/>
  <c r="B170" i="12"/>
  <c r="D169" i="12"/>
  <c r="C169" i="12"/>
  <c r="B169" i="12"/>
  <c r="D168" i="12"/>
  <c r="C168" i="12"/>
  <c r="B168" i="12"/>
  <c r="D167" i="12"/>
  <c r="C167" i="12"/>
  <c r="A167" i="12"/>
  <c r="D166" i="12"/>
  <c r="C166" i="12"/>
  <c r="B166" i="12"/>
  <c r="D165" i="12"/>
  <c r="C165" i="12"/>
  <c r="B165" i="12"/>
  <c r="D164" i="12"/>
  <c r="C164" i="12"/>
  <c r="B164" i="12"/>
  <c r="D163" i="12"/>
  <c r="C163" i="12"/>
  <c r="B163" i="12"/>
  <c r="D162" i="12"/>
  <c r="C162" i="12"/>
  <c r="B162" i="12"/>
  <c r="D161" i="12"/>
  <c r="C161" i="12"/>
  <c r="B161" i="12"/>
  <c r="D160" i="12"/>
  <c r="C160" i="12"/>
  <c r="B160" i="12"/>
  <c r="D159" i="12"/>
  <c r="C159" i="12"/>
  <c r="B159" i="12"/>
  <c r="D158" i="12"/>
  <c r="C158" i="12"/>
  <c r="B158" i="12"/>
  <c r="D157" i="12"/>
  <c r="C157" i="12"/>
  <c r="B157" i="12"/>
  <c r="D156" i="12"/>
  <c r="C156" i="12"/>
  <c r="B156" i="12"/>
  <c r="D155" i="12"/>
  <c r="C155" i="12"/>
  <c r="B155" i="12"/>
  <c r="D154" i="12"/>
  <c r="C154" i="12"/>
  <c r="B154" i="12"/>
  <c r="D153" i="12"/>
  <c r="C153" i="12"/>
  <c r="B153" i="12"/>
  <c r="D152" i="12"/>
  <c r="C152" i="12"/>
  <c r="B152" i="12"/>
  <c r="D151" i="12"/>
  <c r="C151" i="12"/>
  <c r="B151" i="12"/>
  <c r="D150" i="12"/>
  <c r="C150" i="12"/>
  <c r="A150" i="12"/>
  <c r="D149" i="12"/>
  <c r="C149" i="12"/>
  <c r="B149" i="12"/>
  <c r="D148" i="12"/>
  <c r="C148" i="12"/>
  <c r="B148" i="12"/>
  <c r="D147" i="12"/>
  <c r="C147" i="12"/>
  <c r="B147" i="12"/>
  <c r="D146" i="12"/>
  <c r="C146" i="12"/>
  <c r="B146" i="12"/>
  <c r="D145" i="12"/>
  <c r="C145" i="12"/>
  <c r="B145" i="12"/>
  <c r="D144" i="12"/>
  <c r="C144" i="12"/>
  <c r="B144" i="12"/>
  <c r="D143" i="12"/>
  <c r="C143" i="12"/>
  <c r="B143" i="12"/>
  <c r="D142" i="12"/>
  <c r="C142" i="12"/>
  <c r="B142" i="12"/>
  <c r="D141" i="12"/>
  <c r="C141" i="12"/>
  <c r="B141" i="12"/>
  <c r="D140" i="12"/>
  <c r="C140" i="12"/>
  <c r="B140" i="12"/>
  <c r="D139" i="12"/>
  <c r="C139" i="12"/>
  <c r="B139" i="12"/>
  <c r="D138" i="12"/>
  <c r="C138" i="12"/>
  <c r="B138" i="12"/>
  <c r="D137" i="12"/>
  <c r="C137" i="12"/>
  <c r="B137" i="12"/>
  <c r="D136" i="12"/>
  <c r="C136" i="12"/>
  <c r="B136" i="12"/>
  <c r="D135" i="12"/>
  <c r="C135" i="12"/>
  <c r="B135" i="12"/>
  <c r="D134" i="12"/>
  <c r="C134" i="12"/>
  <c r="B134" i="12"/>
  <c r="D133" i="12"/>
  <c r="C133" i="12"/>
  <c r="B133" i="12"/>
  <c r="D132" i="12"/>
  <c r="C132" i="12"/>
  <c r="B132" i="12"/>
  <c r="D131" i="12"/>
  <c r="C131" i="12"/>
  <c r="B131" i="12"/>
  <c r="D130" i="12"/>
  <c r="C130" i="12"/>
  <c r="B130" i="12"/>
  <c r="D129" i="12"/>
  <c r="C129" i="12"/>
  <c r="B129" i="12"/>
  <c r="D128" i="12"/>
  <c r="C128" i="12"/>
  <c r="B128" i="12"/>
  <c r="D127" i="12"/>
  <c r="C127" i="12"/>
  <c r="B127" i="12"/>
  <c r="D126" i="12"/>
  <c r="C126" i="12"/>
  <c r="A126" i="12"/>
  <c r="D125" i="12"/>
  <c r="C125" i="12"/>
  <c r="B125" i="12"/>
  <c r="D124" i="12"/>
  <c r="C124" i="12"/>
  <c r="B124" i="12"/>
  <c r="D123" i="12"/>
  <c r="C123" i="12"/>
  <c r="B123" i="12"/>
  <c r="D122" i="12"/>
  <c r="C122" i="12"/>
  <c r="B122" i="12"/>
  <c r="D121" i="12"/>
  <c r="C121" i="12"/>
  <c r="B121" i="12"/>
  <c r="D120" i="12"/>
  <c r="C120" i="12"/>
  <c r="B120" i="12"/>
  <c r="D119" i="12"/>
  <c r="C119" i="12"/>
  <c r="B119" i="12"/>
  <c r="D118" i="12"/>
  <c r="C118" i="12"/>
  <c r="B118" i="12"/>
  <c r="D117" i="12"/>
  <c r="C117" i="12"/>
  <c r="B117" i="12"/>
  <c r="D116" i="12"/>
  <c r="C116" i="12"/>
  <c r="B116" i="12"/>
  <c r="D115" i="12"/>
  <c r="C115" i="12"/>
  <c r="B115" i="12"/>
  <c r="D114" i="12"/>
  <c r="C114" i="12"/>
  <c r="B114" i="12"/>
  <c r="D113" i="12"/>
  <c r="C113" i="12"/>
  <c r="B113" i="12"/>
  <c r="D112" i="12"/>
  <c r="C112" i="12"/>
  <c r="B112" i="12"/>
  <c r="D111" i="12"/>
  <c r="C111" i="12"/>
  <c r="B111" i="12"/>
  <c r="D110" i="12"/>
  <c r="C110" i="12"/>
  <c r="B110" i="12"/>
  <c r="D109" i="12"/>
  <c r="C109" i="12"/>
  <c r="A109" i="12"/>
  <c r="D108" i="12"/>
  <c r="C108" i="12"/>
  <c r="B108" i="12"/>
  <c r="D107" i="12"/>
  <c r="C107" i="12"/>
  <c r="B107" i="12"/>
  <c r="D106" i="12"/>
  <c r="C106" i="12"/>
  <c r="B106" i="12"/>
  <c r="D105" i="12"/>
  <c r="C105" i="12"/>
  <c r="B105" i="12"/>
  <c r="D104" i="12"/>
  <c r="C104" i="12"/>
  <c r="B104" i="12"/>
  <c r="D103" i="12"/>
  <c r="C103" i="12"/>
  <c r="B103" i="12"/>
  <c r="D102" i="12"/>
  <c r="C102" i="12"/>
  <c r="B102" i="12"/>
  <c r="D101" i="12"/>
  <c r="C101" i="12"/>
  <c r="B101" i="12"/>
  <c r="D100" i="12"/>
  <c r="C100" i="12"/>
  <c r="B100" i="12"/>
  <c r="D99" i="12"/>
  <c r="C99" i="12"/>
  <c r="B99" i="12"/>
  <c r="D98" i="12"/>
  <c r="C98" i="12"/>
  <c r="B98" i="12"/>
  <c r="D97" i="12"/>
  <c r="C97" i="12"/>
  <c r="B97" i="12"/>
  <c r="D96" i="12"/>
  <c r="C96" i="12"/>
  <c r="B96" i="12"/>
  <c r="D95" i="12"/>
  <c r="C95" i="12"/>
  <c r="B95" i="12"/>
  <c r="D94" i="12"/>
  <c r="C94" i="12"/>
  <c r="B94" i="12"/>
  <c r="D93" i="12"/>
  <c r="C93" i="12"/>
  <c r="B93" i="12"/>
  <c r="D92" i="12"/>
  <c r="C92" i="12"/>
  <c r="B92" i="12"/>
  <c r="D91" i="12"/>
  <c r="C91" i="12"/>
  <c r="B91" i="12"/>
  <c r="D90" i="12"/>
  <c r="C90" i="12"/>
  <c r="A90" i="12"/>
  <c r="D89" i="12"/>
  <c r="C89" i="12"/>
  <c r="B89" i="12"/>
  <c r="D88" i="12"/>
  <c r="C88" i="12"/>
  <c r="B88" i="12"/>
  <c r="D87" i="12"/>
  <c r="C87" i="12"/>
  <c r="B87" i="12"/>
  <c r="D86" i="12"/>
  <c r="C86" i="12"/>
  <c r="B86" i="12"/>
  <c r="D85" i="12"/>
  <c r="C85" i="12"/>
  <c r="B85" i="12"/>
  <c r="D84" i="12"/>
  <c r="C84" i="12"/>
  <c r="B84" i="12"/>
  <c r="D83" i="12"/>
  <c r="C83" i="12"/>
  <c r="B83" i="12"/>
  <c r="D82" i="12"/>
  <c r="C82" i="12"/>
  <c r="B82" i="12"/>
  <c r="D81" i="12"/>
  <c r="C81" i="12"/>
  <c r="B81" i="12"/>
  <c r="D80" i="12"/>
  <c r="C80" i="12"/>
  <c r="B80" i="12"/>
  <c r="D79" i="12"/>
  <c r="C79" i="12"/>
  <c r="B79" i="12"/>
  <c r="D78" i="12"/>
  <c r="C78" i="12"/>
  <c r="B78" i="12"/>
  <c r="D77" i="12"/>
  <c r="C77" i="12"/>
  <c r="B77" i="12"/>
  <c r="D76" i="12"/>
  <c r="C76" i="12"/>
  <c r="B76" i="12"/>
  <c r="D75" i="12"/>
  <c r="C75" i="12"/>
  <c r="A75" i="12"/>
  <c r="D74" i="12"/>
  <c r="C74" i="12"/>
  <c r="B74" i="12"/>
  <c r="D73" i="12"/>
  <c r="C73" i="12"/>
  <c r="B73" i="12"/>
  <c r="D72" i="12"/>
  <c r="C72" i="12"/>
  <c r="B72" i="12"/>
  <c r="D71" i="12"/>
  <c r="C71" i="12"/>
  <c r="B71" i="12"/>
  <c r="D70" i="12"/>
  <c r="C70" i="12"/>
  <c r="B70" i="12"/>
  <c r="D69" i="12"/>
  <c r="C69" i="12"/>
  <c r="B69" i="12"/>
  <c r="D68" i="12"/>
  <c r="C68" i="12"/>
  <c r="B68" i="12"/>
  <c r="D67" i="12"/>
  <c r="C67" i="12"/>
  <c r="B67" i="12"/>
  <c r="D66" i="12"/>
  <c r="C66" i="12"/>
  <c r="B66" i="12"/>
  <c r="D65" i="12"/>
  <c r="C65" i="12"/>
  <c r="A65" i="12"/>
  <c r="D64" i="12"/>
  <c r="C64" i="12"/>
  <c r="B64" i="12"/>
  <c r="D63" i="12"/>
  <c r="C63" i="12"/>
  <c r="B63" i="12"/>
  <c r="D62" i="12"/>
  <c r="C62" i="12"/>
  <c r="B62" i="12"/>
  <c r="D61" i="12"/>
  <c r="C61" i="12"/>
  <c r="B61" i="12"/>
  <c r="D60" i="12"/>
  <c r="C60" i="12"/>
  <c r="B60" i="12"/>
  <c r="D59" i="12"/>
  <c r="C59" i="12"/>
  <c r="A59" i="12"/>
  <c r="D58" i="12"/>
  <c r="C58" i="12"/>
  <c r="B58" i="12"/>
  <c r="D57" i="12"/>
  <c r="C57" i="12"/>
  <c r="B57" i="12"/>
  <c r="D56" i="12"/>
  <c r="C56" i="12"/>
  <c r="B56" i="12"/>
  <c r="D55" i="12"/>
  <c r="C55" i="12"/>
  <c r="B55" i="12"/>
  <c r="D54" i="12"/>
  <c r="C54" i="12"/>
  <c r="B54" i="12"/>
  <c r="D53" i="12"/>
  <c r="C53" i="12"/>
  <c r="B53" i="12"/>
  <c r="D52" i="12"/>
  <c r="C52" i="12"/>
  <c r="B52" i="12"/>
  <c r="D51" i="12"/>
  <c r="C51" i="12"/>
  <c r="B51" i="12"/>
  <c r="D50" i="12"/>
  <c r="C50" i="12"/>
  <c r="B50" i="12"/>
  <c r="D49" i="12"/>
  <c r="C49" i="12"/>
  <c r="B49" i="12"/>
  <c r="D48" i="12"/>
  <c r="C48" i="12"/>
  <c r="B48" i="12"/>
  <c r="D47" i="12"/>
  <c r="C47" i="12"/>
  <c r="B47" i="12"/>
  <c r="D46" i="12"/>
  <c r="C46" i="12"/>
  <c r="B46" i="12"/>
  <c r="D45" i="12"/>
  <c r="C45" i="12"/>
  <c r="B45" i="12"/>
  <c r="D44" i="12"/>
  <c r="C44" i="12"/>
  <c r="B44" i="12"/>
  <c r="D43" i="12"/>
  <c r="C43" i="12"/>
  <c r="B43" i="12"/>
  <c r="D42" i="12"/>
  <c r="C42" i="12"/>
  <c r="B42" i="12"/>
  <c r="D41" i="12"/>
  <c r="C41" i="12"/>
  <c r="B41" i="12"/>
  <c r="D40" i="12"/>
  <c r="C40" i="12"/>
  <c r="A40" i="12"/>
  <c r="D39" i="12"/>
  <c r="C39" i="12"/>
  <c r="B39" i="12"/>
  <c r="D38" i="12"/>
  <c r="C38" i="12"/>
  <c r="B38" i="12"/>
  <c r="D37" i="12"/>
  <c r="C37" i="12"/>
  <c r="B37" i="12"/>
  <c r="D36" i="12"/>
  <c r="C36" i="12"/>
  <c r="B36" i="12"/>
  <c r="D35" i="12"/>
  <c r="C35" i="12"/>
  <c r="B35" i="12"/>
  <c r="D34" i="12"/>
  <c r="C34" i="12"/>
  <c r="B34" i="12"/>
  <c r="D33" i="12"/>
  <c r="C33" i="12"/>
  <c r="B33" i="12"/>
  <c r="D32" i="12"/>
  <c r="C32" i="12"/>
  <c r="A32" i="12"/>
  <c r="D31" i="12"/>
  <c r="B31" i="12"/>
  <c r="D30" i="12"/>
  <c r="B30" i="12"/>
  <c r="D29" i="12"/>
  <c r="B29" i="12"/>
  <c r="D28" i="12"/>
  <c r="B28" i="12"/>
  <c r="D27" i="12"/>
  <c r="B27" i="12"/>
  <c r="D26" i="12"/>
  <c r="B26" i="12"/>
  <c r="D25" i="12"/>
  <c r="B25" i="12"/>
  <c r="D23" i="12"/>
  <c r="C23" i="12"/>
  <c r="A23" i="12"/>
  <c r="D22" i="12"/>
  <c r="C22" i="12"/>
  <c r="B22" i="12"/>
  <c r="D21" i="12"/>
  <c r="C21" i="12"/>
  <c r="B21" i="12"/>
  <c r="D20" i="12"/>
  <c r="C20" i="12"/>
  <c r="B20" i="12"/>
  <c r="D19" i="12"/>
  <c r="C19" i="12"/>
  <c r="B19" i="12"/>
  <c r="D18" i="12"/>
  <c r="C18" i="12"/>
  <c r="B18" i="12"/>
  <c r="D17" i="12"/>
  <c r="C17" i="12"/>
  <c r="A17" i="12"/>
  <c r="D16" i="12"/>
  <c r="C16" i="12"/>
  <c r="B16" i="12"/>
  <c r="D15" i="12"/>
  <c r="C15" i="12"/>
  <c r="B15" i="12"/>
  <c r="D14" i="12"/>
  <c r="C14" i="12"/>
  <c r="B14" i="12"/>
  <c r="D13" i="12"/>
  <c r="C13" i="12"/>
  <c r="B13" i="12"/>
  <c r="D12" i="12"/>
  <c r="C12" i="12"/>
  <c r="B12" i="12"/>
  <c r="D11" i="12"/>
  <c r="C11" i="12"/>
  <c r="B11" i="12"/>
  <c r="D10" i="12"/>
  <c r="C10" i="12"/>
  <c r="B10" i="12"/>
  <c r="D9" i="12"/>
  <c r="C9" i="12"/>
  <c r="B9" i="12"/>
  <c r="D8" i="12"/>
  <c r="C8" i="12"/>
  <c r="B8" i="12"/>
  <c r="D7" i="12"/>
  <c r="C7" i="12"/>
  <c r="A7" i="12"/>
  <c r="B259" i="11"/>
  <c r="B258" i="11"/>
  <c r="B257" i="11"/>
  <c r="B256" i="11"/>
  <c r="B255" i="11"/>
  <c r="B254" i="11"/>
  <c r="B253" i="11"/>
  <c r="B252" i="11"/>
  <c r="B251" i="11"/>
  <c r="B250" i="11"/>
  <c r="B249" i="11"/>
  <c r="B248" i="11"/>
  <c r="A247" i="11"/>
  <c r="B246" i="11"/>
  <c r="B245" i="11"/>
  <c r="B244" i="11"/>
  <c r="B243" i="11"/>
  <c r="B242" i="11"/>
  <c r="B241" i="11"/>
  <c r="B240" i="11"/>
  <c r="B239" i="11"/>
  <c r="B238" i="11"/>
  <c r="B237" i="11"/>
  <c r="B236" i="11"/>
  <c r="B235" i="11"/>
  <c r="B234" i="11"/>
  <c r="B233" i="11"/>
  <c r="B232" i="11"/>
  <c r="B231" i="11"/>
  <c r="B230" i="11"/>
  <c r="B229" i="11"/>
  <c r="B228" i="11"/>
  <c r="B227" i="11"/>
  <c r="B226" i="11"/>
  <c r="B225" i="11"/>
  <c r="B224" i="11"/>
  <c r="B223" i="11"/>
  <c r="B222" i="11"/>
  <c r="B221" i="11"/>
  <c r="B220" i="11"/>
  <c r="B219" i="11"/>
  <c r="B218" i="11"/>
  <c r="A217" i="11"/>
  <c r="B216" i="11"/>
  <c r="B215" i="11"/>
  <c r="B214" i="11"/>
  <c r="B213" i="11"/>
  <c r="A212" i="11"/>
  <c r="B211" i="11"/>
  <c r="B210" i="11"/>
  <c r="B209" i="11"/>
  <c r="B208" i="11"/>
  <c r="A207" i="11"/>
  <c r="B206" i="11"/>
  <c r="B205" i="11"/>
  <c r="B204" i="11"/>
  <c r="B203" i="11"/>
  <c r="B202" i="11"/>
  <c r="B201" i="11"/>
  <c r="B200" i="11"/>
  <c r="A199" i="11"/>
  <c r="B198" i="11"/>
  <c r="B197" i="11"/>
  <c r="B196" i="11"/>
  <c r="B195" i="11"/>
  <c r="B194" i="11"/>
  <c r="B193" i="11"/>
  <c r="A192" i="11"/>
  <c r="B191" i="11"/>
  <c r="B190" i="11"/>
  <c r="A189" i="11"/>
  <c r="B188" i="11"/>
  <c r="B187" i="11"/>
  <c r="B186" i="11"/>
  <c r="B185" i="11"/>
  <c r="B184" i="11"/>
  <c r="B183" i="11"/>
  <c r="B182" i="11"/>
  <c r="B181" i="11"/>
  <c r="B180" i="11"/>
  <c r="B179" i="11"/>
  <c r="B178" i="11"/>
  <c r="B177" i="11"/>
  <c r="B176" i="11"/>
  <c r="B175" i="11"/>
  <c r="B174" i="11"/>
  <c r="A173" i="11"/>
  <c r="B172" i="11"/>
  <c r="B171" i="11"/>
  <c r="A170" i="11"/>
  <c r="B169" i="11"/>
  <c r="B168" i="11"/>
  <c r="B167" i="11"/>
  <c r="B166" i="11"/>
  <c r="B165" i="11"/>
  <c r="A164" i="11"/>
  <c r="B163" i="11"/>
  <c r="B162" i="11"/>
  <c r="B161" i="11"/>
  <c r="A160" i="11"/>
  <c r="B159" i="11"/>
  <c r="B158" i="11"/>
  <c r="B157" i="11"/>
  <c r="B156" i="11"/>
  <c r="B155" i="11"/>
  <c r="B154" i="11"/>
  <c r="B153" i="11"/>
  <c r="B152" i="11"/>
  <c r="B151" i="11"/>
  <c r="A150" i="11"/>
  <c r="B149" i="11"/>
  <c r="B148" i="11"/>
  <c r="B147" i="11"/>
  <c r="B146" i="11"/>
  <c r="A145" i="11"/>
  <c r="B144" i="11"/>
  <c r="B143" i="11"/>
  <c r="A142" i="11"/>
  <c r="B141" i="11"/>
  <c r="B140" i="11"/>
  <c r="B139" i="11"/>
  <c r="B138" i="11"/>
  <c r="B137" i="11"/>
  <c r="B136" i="11"/>
  <c r="A135" i="11"/>
  <c r="B134" i="11"/>
  <c r="B133" i="11"/>
  <c r="B132" i="11"/>
  <c r="B131" i="11"/>
  <c r="A130" i="11"/>
  <c r="B129" i="11"/>
  <c r="B128" i="11"/>
  <c r="B127" i="11"/>
  <c r="B126" i="11"/>
  <c r="A125" i="11"/>
  <c r="I120" i="11"/>
  <c r="G120" i="11"/>
  <c r="B120" i="11"/>
  <c r="I119" i="11"/>
  <c r="G119" i="11"/>
  <c r="B119" i="11"/>
  <c r="I118" i="11"/>
  <c r="G118" i="11"/>
  <c r="B118" i="11"/>
  <c r="I117" i="11"/>
  <c r="G117" i="11"/>
  <c r="B117" i="11"/>
  <c r="I116" i="11"/>
  <c r="G116" i="11"/>
  <c r="B116" i="11"/>
  <c r="I115" i="11"/>
  <c r="G115" i="11"/>
  <c r="B115" i="11"/>
  <c r="I114" i="11"/>
  <c r="G114" i="11"/>
  <c r="B114" i="11"/>
  <c r="I113" i="11"/>
  <c r="G113" i="11"/>
  <c r="B113" i="11"/>
  <c r="A112" i="11"/>
  <c r="I111" i="11"/>
  <c r="G111" i="11"/>
  <c r="B111" i="11"/>
  <c r="I110" i="11"/>
  <c r="G110" i="11"/>
  <c r="B110" i="11"/>
  <c r="I109" i="11"/>
  <c r="G109" i="11"/>
  <c r="B109" i="11"/>
  <c r="I108" i="11"/>
  <c r="G108" i="11"/>
  <c r="B108" i="11"/>
  <c r="I107" i="11"/>
  <c r="G107" i="11"/>
  <c r="B107" i="11"/>
  <c r="I106" i="11"/>
  <c r="G106" i="11"/>
  <c r="B106" i="11"/>
  <c r="I105" i="11"/>
  <c r="G105" i="11"/>
  <c r="B105" i="11"/>
  <c r="I104" i="11"/>
  <c r="G104" i="11"/>
  <c r="B104" i="11"/>
  <c r="I103" i="11"/>
  <c r="G103" i="11"/>
  <c r="B103" i="11"/>
  <c r="I102" i="11"/>
  <c r="G102" i="11"/>
  <c r="B102" i="11"/>
  <c r="I101" i="11"/>
  <c r="G101" i="11"/>
  <c r="B101" i="11"/>
  <c r="I100" i="11"/>
  <c r="G100" i="11"/>
  <c r="B100" i="11"/>
  <c r="I99" i="11"/>
  <c r="G99" i="11"/>
  <c r="B99" i="11"/>
  <c r="I98" i="11"/>
  <c r="G98" i="11"/>
  <c r="B98" i="11"/>
  <c r="I97" i="11"/>
  <c r="G97" i="11"/>
  <c r="B97" i="11"/>
  <c r="A96" i="11"/>
  <c r="I95" i="11"/>
  <c r="G95" i="11"/>
  <c r="B95" i="11"/>
  <c r="I94" i="11"/>
  <c r="G94" i="11"/>
  <c r="B94" i="11"/>
  <c r="I93" i="11"/>
  <c r="G93" i="11"/>
  <c r="B93" i="11"/>
  <c r="I92" i="11"/>
  <c r="G92" i="11"/>
  <c r="B92" i="11"/>
  <c r="I91" i="11"/>
  <c r="G91" i="11"/>
  <c r="B91" i="11"/>
  <c r="A90" i="11"/>
  <c r="I89" i="11"/>
  <c r="G89" i="11"/>
  <c r="B89" i="11"/>
  <c r="I88" i="11"/>
  <c r="G88" i="11"/>
  <c r="B88" i="11"/>
  <c r="I87" i="11"/>
  <c r="G87" i="11"/>
  <c r="B87" i="11"/>
  <c r="I86" i="11"/>
  <c r="G86" i="11"/>
  <c r="B86" i="11"/>
  <c r="I85" i="11"/>
  <c r="G85" i="11"/>
  <c r="B85" i="11"/>
  <c r="I84" i="11"/>
  <c r="G84" i="11"/>
  <c r="B84" i="11"/>
  <c r="I83" i="11"/>
  <c r="G83" i="11"/>
  <c r="B83" i="11"/>
  <c r="I82" i="11"/>
  <c r="G82" i="11"/>
  <c r="B82" i="11"/>
  <c r="I81" i="11"/>
  <c r="G81" i="11"/>
  <c r="B81" i="11"/>
  <c r="I80" i="11"/>
  <c r="G80" i="11"/>
  <c r="B80" i="11"/>
  <c r="I79" i="11"/>
  <c r="G79" i="11"/>
  <c r="B79" i="11"/>
  <c r="I78" i="11"/>
  <c r="G78" i="11"/>
  <c r="B78" i="11"/>
  <c r="I77" i="11"/>
  <c r="G77" i="11"/>
  <c r="B77" i="11"/>
  <c r="A76" i="11"/>
  <c r="I75" i="11"/>
  <c r="G75" i="11"/>
  <c r="B75" i="11"/>
  <c r="I74" i="11"/>
  <c r="G74" i="11"/>
  <c r="B74" i="11"/>
  <c r="I73" i="11"/>
  <c r="G73" i="11"/>
  <c r="B73" i="11"/>
  <c r="I72" i="11"/>
  <c r="G72" i="11"/>
  <c r="B72" i="11"/>
  <c r="I71" i="11"/>
  <c r="G71" i="11"/>
  <c r="B71" i="11"/>
  <c r="I70" i="11"/>
  <c r="G70" i="11"/>
  <c r="B70" i="11"/>
  <c r="I69" i="11"/>
  <c r="G69" i="11"/>
  <c r="B69" i="11"/>
  <c r="I68" i="11"/>
  <c r="G68" i="11"/>
  <c r="B68" i="11"/>
  <c r="A67" i="11"/>
  <c r="I66" i="11"/>
  <c r="G66" i="11"/>
  <c r="B66" i="11"/>
  <c r="I65" i="11"/>
  <c r="G65" i="11"/>
  <c r="B65" i="11"/>
  <c r="A64" i="11"/>
  <c r="I63" i="11"/>
  <c r="G63" i="11"/>
  <c r="B63" i="11"/>
  <c r="I62" i="11"/>
  <c r="G62" i="11"/>
  <c r="B62" i="11"/>
  <c r="A61" i="11"/>
  <c r="I60" i="11"/>
  <c r="G60" i="11"/>
  <c r="B60" i="11"/>
  <c r="I59" i="11"/>
  <c r="G59" i="11"/>
  <c r="B59" i="11"/>
  <c r="I58" i="11"/>
  <c r="G58" i="11"/>
  <c r="B58" i="11"/>
  <c r="A57" i="11"/>
  <c r="I56" i="11"/>
  <c r="G56" i="11"/>
  <c r="B56" i="11"/>
  <c r="I55" i="11"/>
  <c r="G55" i="11"/>
  <c r="B55" i="11"/>
  <c r="I54" i="11"/>
  <c r="G54" i="11"/>
  <c r="B54" i="11"/>
  <c r="I53" i="11"/>
  <c r="G53" i="11"/>
  <c r="B53" i="11"/>
  <c r="A52" i="11"/>
  <c r="I51" i="11"/>
  <c r="G51" i="11"/>
  <c r="B51" i="11"/>
  <c r="I50" i="11"/>
  <c r="G50" i="11"/>
  <c r="B50" i="11"/>
  <c r="I49" i="11"/>
  <c r="G49" i="11"/>
  <c r="B49" i="11"/>
  <c r="I48" i="11"/>
  <c r="G48" i="11"/>
  <c r="B48" i="11"/>
  <c r="I47" i="11"/>
  <c r="G47" i="11"/>
  <c r="B47" i="11"/>
  <c r="A46" i="11"/>
  <c r="A43" i="11"/>
  <c r="A42" i="11"/>
  <c r="A41" i="11"/>
  <c r="A40" i="11"/>
  <c r="A39" i="11"/>
  <c r="A38" i="11"/>
  <c r="B30" i="11"/>
  <c r="B29" i="11"/>
  <c r="B28" i="11"/>
  <c r="B27" i="11"/>
  <c r="B26" i="11"/>
  <c r="B25" i="11"/>
  <c r="B24" i="11"/>
  <c r="B23" i="11"/>
  <c r="B22" i="11"/>
  <c r="B21" i="11"/>
  <c r="C17" i="11"/>
  <c r="A10" i="11"/>
  <c r="A9" i="11"/>
  <c r="A8" i="11"/>
  <c r="A7" i="11"/>
  <c r="A6" i="11"/>
  <c r="A5" i="11"/>
  <c r="I2" i="11"/>
  <c r="L368" i="10"/>
  <c r="I368" i="10" a="1"/>
  <c r="I368" i="10" s="1"/>
  <c r="B368" i="10" a="1"/>
  <c r="B368" i="10" s="1"/>
  <c r="I367" i="10" a="1"/>
  <c r="I367" i="10" s="1"/>
  <c r="M367" i="10" s="1"/>
  <c r="B367" i="10" a="1"/>
  <c r="B367" i="10" s="1"/>
  <c r="I366" i="10" a="1"/>
  <c r="I366" i="10"/>
  <c r="B366" i="10" a="1"/>
  <c r="B366" i="10" s="1"/>
  <c r="F366" i="10" s="1"/>
  <c r="I365" i="10" a="1"/>
  <c r="I365" i="10" s="1"/>
  <c r="M365" i="10" s="1"/>
  <c r="B365" i="10" a="1"/>
  <c r="B365" i="10" s="1"/>
  <c r="F365" i="10" s="1"/>
  <c r="I364" i="10" a="1"/>
  <c r="I364" i="10" s="1"/>
  <c r="B364" i="10" a="1"/>
  <c r="B364" i="10" s="1"/>
  <c r="I363" i="10" a="1"/>
  <c r="I363" i="10" s="1"/>
  <c r="M363" i="10" s="1"/>
  <c r="B363" i="10" a="1"/>
  <c r="B363" i="10" s="1"/>
  <c r="F363" i="10" s="1"/>
  <c r="I362" i="10" a="1"/>
  <c r="I362" i="10" s="1"/>
  <c r="B362" i="10" a="1"/>
  <c r="B362" i="10" s="1"/>
  <c r="I361" i="10" a="1"/>
  <c r="I361" i="10" s="1"/>
  <c r="B361" i="10" a="1"/>
  <c r="B361" i="10" s="1"/>
  <c r="I360" i="10" a="1"/>
  <c r="I360" i="10" s="1"/>
  <c r="M360" i="10" s="1"/>
  <c r="B360" i="10" a="1"/>
  <c r="B360" i="10" s="1"/>
  <c r="I359" i="10" a="1"/>
  <c r="I359" i="10" s="1"/>
  <c r="M359" i="10" s="1"/>
  <c r="B359" i="10" a="1"/>
  <c r="B359" i="10" s="1"/>
  <c r="F359" i="10" s="1"/>
  <c r="I358" i="10" a="1"/>
  <c r="I358" i="10" s="1"/>
  <c r="B358" i="10" a="1"/>
  <c r="B358" i="10" s="1"/>
  <c r="F358" i="10" s="1"/>
  <c r="I357" i="10" a="1"/>
  <c r="I357" i="10" s="1"/>
  <c r="B357" i="10" a="1"/>
  <c r="B357" i="10" s="1"/>
  <c r="F357" i="10" s="1"/>
  <c r="I356" i="10" a="1"/>
  <c r="I356" i="10" s="1"/>
  <c r="B356" i="10" a="1"/>
  <c r="B356" i="10" s="1"/>
  <c r="F356" i="10" s="1"/>
  <c r="I355" i="10" a="1"/>
  <c r="I355" i="10" s="1"/>
  <c r="B355" i="10" a="1"/>
  <c r="B355" i="10" s="1"/>
  <c r="I354" i="10" a="1"/>
  <c r="I354" i="10"/>
  <c r="L354" i="10" s="1"/>
  <c r="B354" i="10" a="1"/>
  <c r="B354" i="10" s="1"/>
  <c r="I353" i="10" a="1"/>
  <c r="I353" i="10" s="1"/>
  <c r="J353" i="10" s="1"/>
  <c r="B353" i="10" a="1"/>
  <c r="B353" i="10" s="1"/>
  <c r="E353" i="10" s="1"/>
  <c r="I352" i="10" a="1"/>
  <c r="I352" i="10" s="1"/>
  <c r="M352" i="10" s="1"/>
  <c r="B352" i="10" a="1"/>
  <c r="B352" i="10" s="1"/>
  <c r="F352" i="10" s="1"/>
  <c r="I351" i="10" a="1"/>
  <c r="I351" i="10" s="1"/>
  <c r="B351" i="10" a="1"/>
  <c r="B351" i="10" s="1"/>
  <c r="I350" i="10" a="1"/>
  <c r="I350" i="10" s="1"/>
  <c r="B350" i="10" a="1"/>
  <c r="B350" i="10" s="1"/>
  <c r="D350" i="10" s="1"/>
  <c r="I349" i="10" a="1"/>
  <c r="I349" i="10" s="1"/>
  <c r="B349" i="10" a="1"/>
  <c r="B349" i="10" s="1"/>
  <c r="D349" i="10" s="1"/>
  <c r="I348" i="10" a="1"/>
  <c r="I348" i="10" s="1"/>
  <c r="B348" i="10" a="1"/>
  <c r="B348" i="10" s="1"/>
  <c r="I347" i="10" a="1"/>
  <c r="I347" i="10" s="1"/>
  <c r="M347" i="10" s="1"/>
  <c r="B347" i="10" a="1"/>
  <c r="B347" i="10" s="1"/>
  <c r="F347" i="10" s="1"/>
  <c r="I346" i="10" a="1"/>
  <c r="I346" i="10" s="1"/>
  <c r="J346" i="10" s="1"/>
  <c r="B346" i="10" a="1"/>
  <c r="B346" i="10" s="1"/>
  <c r="I345" i="10" a="1"/>
  <c r="I345" i="10" s="1"/>
  <c r="B345" i="10" a="1"/>
  <c r="B345" i="10" s="1"/>
  <c r="F345" i="10" s="1"/>
  <c r="I344" i="10" a="1"/>
  <c r="I344" i="10" s="1"/>
  <c r="L344" i="10" s="1"/>
  <c r="B344" i="10" a="1"/>
  <c r="B344" i="10" s="1"/>
  <c r="E344" i="10" s="1"/>
  <c r="I343" i="10" a="1"/>
  <c r="I343" i="10" s="1"/>
  <c r="K343" i="10" s="1"/>
  <c r="B343" i="10" a="1"/>
  <c r="B343" i="10" s="1"/>
  <c r="I342" i="10" a="1"/>
  <c r="I342" i="10" s="1"/>
  <c r="B342" i="10" a="1"/>
  <c r="B342" i="10" s="1"/>
  <c r="I341" i="10" a="1"/>
  <c r="I341" i="10" s="1"/>
  <c r="L341" i="10" s="1"/>
  <c r="B341" i="10" a="1"/>
  <c r="B341" i="10" s="1"/>
  <c r="I340" i="10" a="1"/>
  <c r="I340" i="10" s="1"/>
  <c r="L340" i="10" s="1"/>
  <c r="B340" i="10" a="1"/>
  <c r="B340" i="10" s="1"/>
  <c r="I339" i="10" a="1"/>
  <c r="I339" i="10" s="1"/>
  <c r="B339" i="10" a="1"/>
  <c r="B339" i="10" s="1"/>
  <c r="I338" i="10" a="1"/>
  <c r="I338" i="10" s="1"/>
  <c r="J338" i="10" s="1"/>
  <c r="B338" i="10" a="1"/>
  <c r="B338" i="10" s="1"/>
  <c r="F338" i="10" s="1"/>
  <c r="I337" i="10" a="1"/>
  <c r="I337" i="10" s="1"/>
  <c r="J337" i="10" s="1"/>
  <c r="B337" i="10" a="1"/>
  <c r="B337" i="10" s="1"/>
  <c r="D337" i="10" s="1"/>
  <c r="I336" i="10" a="1"/>
  <c r="I336" i="10" s="1"/>
  <c r="K336" i="10" s="1"/>
  <c r="B336" i="10" a="1"/>
  <c r="B336" i="10" s="1"/>
  <c r="I335" i="10" a="1"/>
  <c r="I335" i="10" s="1"/>
  <c r="B335" i="10" a="1"/>
  <c r="B335" i="10" s="1"/>
  <c r="I334" i="10" a="1"/>
  <c r="I334" i="10" s="1"/>
  <c r="L334" i="10" s="1"/>
  <c r="B334" i="10" a="1"/>
  <c r="B334" i="10" s="1"/>
  <c r="I333" i="10" a="1"/>
  <c r="I333" i="10" s="1"/>
  <c r="L333" i="10" s="1"/>
  <c r="B333" i="10" a="1"/>
  <c r="B333" i="10" s="1"/>
  <c r="I332" i="10" a="1"/>
  <c r="I332" i="10" s="1"/>
  <c r="B332" i="10" a="1"/>
  <c r="B332" i="10" s="1"/>
  <c r="I331" i="10" a="1"/>
  <c r="I331" i="10" s="1"/>
  <c r="B331" i="10" a="1"/>
  <c r="B331" i="10" s="1"/>
  <c r="F331" i="10" s="1"/>
  <c r="I330" i="10" a="1"/>
  <c r="I330" i="10" s="1"/>
  <c r="M330" i="10" s="1"/>
  <c r="B330" i="10" a="1"/>
  <c r="B330" i="10" s="1"/>
  <c r="E330" i="10" s="1"/>
  <c r="I329" i="10" a="1"/>
  <c r="I329" i="10" s="1"/>
  <c r="K329" i="10" s="1"/>
  <c r="B329" i="10" a="1"/>
  <c r="B329" i="10"/>
  <c r="I328" i="10" a="1"/>
  <c r="I328" i="10" s="1"/>
  <c r="B328" i="10" a="1"/>
  <c r="B328" i="10" s="1"/>
  <c r="E328" i="10" s="1"/>
  <c r="I327" i="10" a="1"/>
  <c r="I327" i="10" s="1"/>
  <c r="K327" i="10" s="1"/>
  <c r="B327" i="10" a="1"/>
  <c r="B327" i="10" s="1"/>
  <c r="C327" i="10" s="1"/>
  <c r="I326" i="10" a="1"/>
  <c r="I326" i="10" s="1"/>
  <c r="L326" i="10" s="1"/>
  <c r="B326" i="10" a="1"/>
  <c r="B326" i="10" s="1"/>
  <c r="C326" i="10" s="1"/>
  <c r="I325" i="10" a="1"/>
  <c r="I325" i="10" s="1"/>
  <c r="B325" i="10" a="1"/>
  <c r="B325" i="10" s="1"/>
  <c r="I324" i="10" a="1"/>
  <c r="I324" i="10" s="1"/>
  <c r="M324" i="10" s="1"/>
  <c r="B324" i="10" a="1"/>
  <c r="B324" i="10" s="1"/>
  <c r="I323" i="10" a="1"/>
  <c r="I323" i="10" s="1"/>
  <c r="M323" i="10" s="1"/>
  <c r="B323" i="10" a="1"/>
  <c r="B323" i="10" s="1"/>
  <c r="D323" i="10" s="1"/>
  <c r="I322" i="10" a="1"/>
  <c r="I322" i="10" s="1"/>
  <c r="B322" i="10" a="1"/>
  <c r="B322" i="10" s="1"/>
  <c r="I321" i="10" a="1"/>
  <c r="I321" i="10" s="1"/>
  <c r="J321" i="10" s="1"/>
  <c r="B321" i="10" a="1"/>
  <c r="B321" i="10" s="1"/>
  <c r="I320" i="10" a="1"/>
  <c r="I320" i="10" s="1"/>
  <c r="K320" i="10" s="1"/>
  <c r="B320" i="10" a="1"/>
  <c r="B320" i="10" s="1"/>
  <c r="D320" i="10" s="1"/>
  <c r="I319" i="10" a="1"/>
  <c r="I319" i="10" s="1"/>
  <c r="B319" i="10" a="1"/>
  <c r="B319" i="10" s="1"/>
  <c r="I318" i="10" a="1"/>
  <c r="I318" i="10" s="1"/>
  <c r="J318" i="10" s="1"/>
  <c r="B318" i="10" a="1"/>
  <c r="B318" i="10" s="1"/>
  <c r="I317" i="10" a="1"/>
  <c r="I317" i="10" s="1"/>
  <c r="M317" i="10" s="1"/>
  <c r="B317" i="10" a="1"/>
  <c r="B317" i="10"/>
  <c r="I316" i="10" a="1"/>
  <c r="I316" i="10" s="1"/>
  <c r="M316" i="10" s="1"/>
  <c r="B316" i="10" a="1"/>
  <c r="B316" i="10" s="1"/>
  <c r="D316" i="10" s="1"/>
  <c r="I315" i="10" a="1"/>
  <c r="I315" i="10" s="1"/>
  <c r="B315" i="10" a="1"/>
  <c r="B315" i="10" s="1"/>
  <c r="E315" i="10" s="1"/>
  <c r="I314" i="10" a="1"/>
  <c r="I314" i="10" s="1"/>
  <c r="B314" i="10" a="1"/>
  <c r="B314" i="10" s="1"/>
  <c r="I313" i="10" a="1"/>
  <c r="I313" i="10" s="1"/>
  <c r="K313" i="10" s="1"/>
  <c r="B313" i="10" a="1"/>
  <c r="B313" i="10" s="1"/>
  <c r="I312" i="10" a="1"/>
  <c r="I312" i="10" s="1"/>
  <c r="L312" i="10" s="1"/>
  <c r="B312" i="10" a="1"/>
  <c r="B312" i="10" s="1"/>
  <c r="D312" i="10" s="1"/>
  <c r="I311" i="10" a="1"/>
  <c r="I311" i="10" s="1"/>
  <c r="K311" i="10" s="1"/>
  <c r="B311" i="10" a="1"/>
  <c r="B311" i="10" s="1"/>
  <c r="I310" i="10" a="1"/>
  <c r="I310" i="10" s="1"/>
  <c r="J310" i="10" s="1"/>
  <c r="B310" i="10" a="1"/>
  <c r="B310" i="10" s="1"/>
  <c r="F310" i="10" s="1"/>
  <c r="I309" i="10" a="1"/>
  <c r="I309" i="10" s="1"/>
  <c r="B309" i="10" a="1"/>
  <c r="B309" i="10" s="1"/>
  <c r="D309" i="10" s="1"/>
  <c r="I308" i="10" a="1"/>
  <c r="I308" i="10" s="1"/>
  <c r="B308" i="10" a="1"/>
  <c r="B308" i="10" s="1"/>
  <c r="I307" i="10" a="1"/>
  <c r="I307" i="10" s="1"/>
  <c r="B307" i="10" a="1"/>
  <c r="B307" i="10" s="1"/>
  <c r="I306" i="10" a="1"/>
  <c r="I306" i="10" s="1"/>
  <c r="B306" i="10" a="1"/>
  <c r="B306" i="10" s="1"/>
  <c r="D306" i="10" s="1"/>
  <c r="I305" i="10" a="1"/>
  <c r="I305" i="10" s="1"/>
  <c r="L305" i="10" s="1"/>
  <c r="B305" i="10" a="1"/>
  <c r="B305" i="10" s="1"/>
  <c r="I304" i="10" a="1"/>
  <c r="I304" i="10" s="1"/>
  <c r="J304" i="10" s="1"/>
  <c r="B304" i="10" a="1"/>
  <c r="B304" i="10" s="1"/>
  <c r="I303" i="10" a="1"/>
  <c r="I303" i="10" s="1"/>
  <c r="M303" i="10" s="1"/>
  <c r="B303" i="10" a="1"/>
  <c r="B303" i="10" s="1"/>
  <c r="F303" i="10" s="1"/>
  <c r="I302" i="10" a="1"/>
  <c r="I302" i="10" s="1"/>
  <c r="M302" i="10" s="1"/>
  <c r="B302" i="10" a="1"/>
  <c r="B302" i="10" s="1"/>
  <c r="D302" i="10" s="1"/>
  <c r="I301" i="10" a="1"/>
  <c r="I301" i="10" s="1"/>
  <c r="L301" i="10" s="1"/>
  <c r="B301" i="10" a="1"/>
  <c r="B301" i="10" s="1"/>
  <c r="E301" i="10" s="1"/>
  <c r="I300" i="10" a="1"/>
  <c r="I300" i="10" s="1"/>
  <c r="B300" i="10" a="1"/>
  <c r="B300" i="10" s="1"/>
  <c r="I299" i="10" a="1"/>
  <c r="I299" i="10" s="1"/>
  <c r="B299" i="10" a="1"/>
  <c r="B299" i="10"/>
  <c r="I298" i="10" a="1"/>
  <c r="I298" i="10" s="1"/>
  <c r="L298" i="10" s="1"/>
  <c r="B298" i="10" a="1"/>
  <c r="B298" i="10" s="1"/>
  <c r="D298" i="10" s="1"/>
  <c r="I297" i="10" a="1"/>
  <c r="I297" i="10" s="1"/>
  <c r="B297" i="10" a="1"/>
  <c r="B297" i="10" s="1"/>
  <c r="I296" i="10" a="1"/>
  <c r="I296" i="10" s="1"/>
  <c r="K296" i="10" s="1"/>
  <c r="B296" i="10" a="1"/>
  <c r="B296" i="10" s="1"/>
  <c r="I295" i="10" a="1"/>
  <c r="I295" i="10" s="1"/>
  <c r="M295" i="10" s="1"/>
  <c r="B295" i="10" a="1"/>
  <c r="B295" i="10" s="1"/>
  <c r="D295" i="10" s="1"/>
  <c r="I294" i="10" a="1"/>
  <c r="I294" i="10" s="1"/>
  <c r="B294" i="10" a="1"/>
  <c r="B294" i="10" s="1"/>
  <c r="I293" i="10" a="1"/>
  <c r="I293" i="10" s="1"/>
  <c r="J293" i="10" s="1"/>
  <c r="B293" i="10" a="1"/>
  <c r="B293" i="10" s="1"/>
  <c r="I292" i="10" a="1"/>
  <c r="I292" i="10" s="1"/>
  <c r="K292" i="10" s="1"/>
  <c r="B292" i="10" a="1"/>
  <c r="B292" i="10" s="1"/>
  <c r="D292" i="10" s="1"/>
  <c r="I291" i="10" a="1"/>
  <c r="I291" i="10" s="1"/>
  <c r="L291" i="10" s="1"/>
  <c r="B291" i="10" a="1"/>
  <c r="B291" i="10" s="1"/>
  <c r="C291" i="10" s="1"/>
  <c r="I290" i="10" a="1"/>
  <c r="I290" i="10" s="1"/>
  <c r="J290" i="10" s="1"/>
  <c r="B290" i="10" a="1"/>
  <c r="B290" i="10" s="1"/>
  <c r="I289" i="10" a="1"/>
  <c r="I289" i="10" s="1"/>
  <c r="M289" i="10" s="1"/>
  <c r="B289" i="10" a="1"/>
  <c r="B289" i="10" s="1"/>
  <c r="F289" i="10" s="1"/>
  <c r="I288" i="10" a="1"/>
  <c r="I288" i="10" s="1"/>
  <c r="M288" i="10" s="1"/>
  <c r="B288" i="10" a="1"/>
  <c r="B288" i="10" s="1"/>
  <c r="I287" i="10" a="1"/>
  <c r="I287" i="10" s="1"/>
  <c r="B287" i="10" a="1"/>
  <c r="B287" i="10" s="1"/>
  <c r="E287" i="10" s="1"/>
  <c r="I286" i="10" a="1"/>
  <c r="I286" i="10" s="1"/>
  <c r="J286" i="10" s="1"/>
  <c r="B286" i="10" a="1"/>
  <c r="B286" i="10" s="1"/>
  <c r="I285" i="10" a="1"/>
  <c r="I285" i="10" s="1"/>
  <c r="K285" i="10" s="1"/>
  <c r="B285" i="10" a="1"/>
  <c r="B285" i="10" s="1"/>
  <c r="I284" i="10" a="1"/>
  <c r="I284" i="10" s="1"/>
  <c r="L284" i="10" s="1"/>
  <c r="B284" i="10" a="1"/>
  <c r="B284" i="10" s="1"/>
  <c r="D284" i="10" s="1"/>
  <c r="I283" i="10" a="1"/>
  <c r="I283" i="10" s="1"/>
  <c r="L283" i="10" s="1"/>
  <c r="B283" i="10" a="1"/>
  <c r="B283" i="10" s="1"/>
  <c r="I282" i="10" a="1"/>
  <c r="I282" i="10" s="1"/>
  <c r="B282" i="10" a="1"/>
  <c r="B282" i="10" s="1"/>
  <c r="I281" i="10" a="1"/>
  <c r="I281" i="10" s="1"/>
  <c r="M281" i="10" s="1"/>
  <c r="B281" i="10" a="1"/>
  <c r="B281" i="10" s="1"/>
  <c r="D281" i="10" s="1"/>
  <c r="I280" i="10" a="1"/>
  <c r="I280" i="10" s="1"/>
  <c r="B280" i="10" a="1"/>
  <c r="B280" i="10" s="1"/>
  <c r="E280" i="10" s="1"/>
  <c r="I279" i="10" a="1"/>
  <c r="I279" i="10" s="1"/>
  <c r="J279" i="10" s="1"/>
  <c r="B279" i="10" a="1"/>
  <c r="B279" i="10" s="1"/>
  <c r="I278" i="10" a="1"/>
  <c r="I278" i="10" s="1"/>
  <c r="B278" i="10" a="1"/>
  <c r="B278" i="10" s="1"/>
  <c r="E278" i="10" s="1"/>
  <c r="I277" i="10" a="1"/>
  <c r="I277" i="10" s="1"/>
  <c r="L277" i="10" s="1"/>
  <c r="B277" i="10" a="1"/>
  <c r="B277" i="10" s="1"/>
  <c r="C277" i="10" s="1"/>
  <c r="I276" i="10" a="1"/>
  <c r="I276" i="10" s="1"/>
  <c r="B276" i="10" a="1"/>
  <c r="B276" i="10" s="1"/>
  <c r="I275" i="10" a="1"/>
  <c r="I275" i="10" s="1"/>
  <c r="B275" i="10" a="1"/>
  <c r="B275" i="10" s="1"/>
  <c r="F275" i="10" s="1"/>
  <c r="I274" i="10" a="1"/>
  <c r="I274" i="10" s="1"/>
  <c r="J274" i="10" s="1"/>
  <c r="B274" i="10" a="1"/>
  <c r="B274" i="10" s="1"/>
  <c r="D274" i="10" s="1"/>
  <c r="I273" i="10" a="1"/>
  <c r="I273" i="10" s="1"/>
  <c r="B273" i="10" a="1"/>
  <c r="B273" i="10" s="1"/>
  <c r="I272" i="10" a="1"/>
  <c r="I272" i="10" s="1"/>
  <c r="B272" i="10" a="1"/>
  <c r="B272" i="10" s="1"/>
  <c r="E272" i="10" s="1"/>
  <c r="I271" i="10" a="1"/>
  <c r="I271" i="10" s="1"/>
  <c r="K271" i="10" s="1"/>
  <c r="B271" i="10" a="1"/>
  <c r="B271" i="10" s="1"/>
  <c r="D271" i="10" s="1"/>
  <c r="I270" i="10" a="1"/>
  <c r="I270" i="10" s="1"/>
  <c r="B270" i="10" a="1"/>
  <c r="B270" i="10" s="1"/>
  <c r="I269" i="10" a="1"/>
  <c r="I269" i="10" s="1"/>
  <c r="B269" i="10" a="1"/>
  <c r="B269" i="10" s="1"/>
  <c r="I268" i="10" a="1"/>
  <c r="I268" i="10" s="1"/>
  <c r="B268" i="10" a="1"/>
  <c r="B268" i="10" s="1"/>
  <c r="I267" i="10" a="1"/>
  <c r="I267" i="10" s="1"/>
  <c r="J267" i="10" s="1"/>
  <c r="B267" i="10" a="1"/>
  <c r="B267" i="10" s="1"/>
  <c r="I266" i="10" a="1"/>
  <c r="I266" i="10" s="1"/>
  <c r="B266" i="10" a="1"/>
  <c r="B266" i="10" s="1"/>
  <c r="I265" i="10" a="1"/>
  <c r="I265" i="10" s="1"/>
  <c r="B265" i="10" a="1"/>
  <c r="B265" i="10" s="1"/>
  <c r="D265" i="10" s="1"/>
  <c r="I264" i="10" a="1"/>
  <c r="I264" i="10" s="1"/>
  <c r="K264" i="10" s="1"/>
  <c r="B264" i="10" a="1"/>
  <c r="B264" i="10" s="1"/>
  <c r="I263" i="10" a="1"/>
  <c r="I263" i="10" s="1"/>
  <c r="L263" i="10" s="1"/>
  <c r="B263" i="10" a="1"/>
  <c r="B263" i="10" s="1"/>
  <c r="C263" i="10" s="1"/>
  <c r="I262" i="10" a="1"/>
  <c r="I262" i="10" s="1"/>
  <c r="B262" i="10" a="1"/>
  <c r="B262" i="10" s="1"/>
  <c r="I261" i="10" a="1"/>
  <c r="I261" i="10" s="1"/>
  <c r="L261" i="10" s="1"/>
  <c r="B261" i="10" a="1"/>
  <c r="B261" i="10" s="1"/>
  <c r="F261" i="10" s="1"/>
  <c r="I260" i="10" a="1"/>
  <c r="I260" i="10" s="1"/>
  <c r="M260" i="10" s="1"/>
  <c r="B260" i="10" a="1"/>
  <c r="B260" i="10" s="1"/>
  <c r="I259" i="10" a="1"/>
  <c r="I259" i="10" s="1"/>
  <c r="M259" i="10" s="1"/>
  <c r="B259" i="10" a="1"/>
  <c r="B259" i="10" s="1"/>
  <c r="I258" i="10" a="1"/>
  <c r="I258" i="10" s="1"/>
  <c r="B258" i="10" a="1"/>
  <c r="B258" i="10" s="1"/>
  <c r="I257" i="10" a="1"/>
  <c r="I257" i="10" s="1"/>
  <c r="K257" i="10" s="1"/>
  <c r="B257" i="10" a="1"/>
  <c r="B257" i="10" s="1"/>
  <c r="I256" i="10" a="1"/>
  <c r="I256" i="10" s="1"/>
  <c r="L256" i="10" s="1"/>
  <c r="B256" i="10" a="1"/>
  <c r="B256" i="10" s="1"/>
  <c r="I255" i="10" a="1"/>
  <c r="I255" i="10" s="1"/>
  <c r="J255" i="10" s="1"/>
  <c r="B255" i="10" a="1"/>
  <c r="B255" i="10" s="1"/>
  <c r="I254" i="10" a="1"/>
  <c r="I254" i="10" s="1"/>
  <c r="L254" i="10" s="1"/>
  <c r="B254" i="10" a="1"/>
  <c r="B254" i="10" s="1"/>
  <c r="I253" i="10" a="1"/>
  <c r="I253" i="10" s="1"/>
  <c r="B253" i="10" a="1"/>
  <c r="B253" i="10" s="1"/>
  <c r="D253" i="10" s="1"/>
  <c r="I252" i="10" a="1"/>
  <c r="I252" i="10" s="1"/>
  <c r="J252" i="10" s="1"/>
  <c r="B252" i="10" a="1"/>
  <c r="B252" i="10" s="1"/>
  <c r="I251" i="10" a="1"/>
  <c r="I251" i="10" s="1"/>
  <c r="J251" i="10" s="1"/>
  <c r="B251" i="10" a="1"/>
  <c r="B251" i="10" s="1"/>
  <c r="D251" i="10" s="1"/>
  <c r="I250" i="10" a="1"/>
  <c r="I250" i="10" s="1"/>
  <c r="K250" i="10" s="1"/>
  <c r="B250" i="10" a="1"/>
  <c r="B250" i="10" s="1"/>
  <c r="I249" i="10" a="1"/>
  <c r="I249" i="10" s="1"/>
  <c r="B249" i="10" a="1"/>
  <c r="B249" i="10" s="1"/>
  <c r="I248" i="10" a="1"/>
  <c r="I248" i="10" s="1"/>
  <c r="B248" i="10" a="1"/>
  <c r="B248" i="10" s="1"/>
  <c r="F248" i="10" s="1"/>
  <c r="I247" i="10" a="1"/>
  <c r="I247" i="10" s="1"/>
  <c r="M247" i="10" s="1"/>
  <c r="B247" i="10" a="1"/>
  <c r="B247" i="10" s="1"/>
  <c r="I246" i="10" a="1"/>
  <c r="I246" i="10" s="1"/>
  <c r="L246" i="10" s="1"/>
  <c r="B246" i="10" a="1"/>
  <c r="B246" i="10" s="1"/>
  <c r="D246" i="10" s="1"/>
  <c r="I245" i="10" a="1"/>
  <c r="I245" i="10" s="1"/>
  <c r="K245" i="10" s="1"/>
  <c r="B245" i="10" a="1"/>
  <c r="B245" i="10" s="1"/>
  <c r="F245" i="10" s="1"/>
  <c r="I244" i="10" a="1"/>
  <c r="I244" i="10" s="1"/>
  <c r="B244" i="10" a="1"/>
  <c r="B244" i="10" s="1"/>
  <c r="I243" i="10" a="1"/>
  <c r="I243" i="10" s="1"/>
  <c r="J243" i="10" s="1"/>
  <c r="B243" i="10" a="1"/>
  <c r="B243" i="10" s="1"/>
  <c r="I242" i="10" a="1"/>
  <c r="I242" i="10" s="1"/>
  <c r="B242" i="10" a="1"/>
  <c r="B242" i="10" s="1"/>
  <c r="E242" i="10" s="1"/>
  <c r="I241" i="10" a="1"/>
  <c r="I241" i="10" s="1"/>
  <c r="B241" i="10" a="1"/>
  <c r="B241" i="10" s="1"/>
  <c r="C241" i="10" s="1"/>
  <c r="I240" i="10" a="1"/>
  <c r="I240" i="10" s="1"/>
  <c r="M240" i="10" s="1"/>
  <c r="B240" i="10" a="1"/>
  <c r="B240" i="10" s="1"/>
  <c r="I239" i="10" a="1"/>
  <c r="I239" i="10" s="1"/>
  <c r="M239" i="10" s="1"/>
  <c r="B239" i="10" a="1"/>
  <c r="B239" i="10" s="1"/>
  <c r="C239" i="10" s="1"/>
  <c r="I238" i="10" a="1"/>
  <c r="I238" i="10" s="1"/>
  <c r="B238" i="10" a="1"/>
  <c r="B238" i="10" s="1"/>
  <c r="D238" i="10" s="1"/>
  <c r="I237" i="10" a="1"/>
  <c r="I237" i="10" s="1"/>
  <c r="B237" i="10" a="1"/>
  <c r="B237" i="10" s="1"/>
  <c r="F237" i="10" s="1"/>
  <c r="I236" i="10" a="1"/>
  <c r="I236" i="10" s="1"/>
  <c r="B236" i="10" a="1"/>
  <c r="B236" i="10" s="1"/>
  <c r="C236" i="10" s="1"/>
  <c r="I235" i="10" a="1"/>
  <c r="I235" i="10" s="1"/>
  <c r="B235" i="10" a="1"/>
  <c r="B235" i="10" s="1"/>
  <c r="C235" i="10" s="1"/>
  <c r="I234" i="10" a="1"/>
  <c r="I234" i="10" s="1"/>
  <c r="B234" i="10" a="1"/>
  <c r="B234" i="10" s="1"/>
  <c r="C234" i="10" s="1"/>
  <c r="I233" i="10" a="1"/>
  <c r="I233" i="10" s="1"/>
  <c r="B233" i="10" a="1"/>
  <c r="B233" i="10" s="1"/>
  <c r="I232" i="10" a="1"/>
  <c r="I232" i="10" s="1"/>
  <c r="M232" i="10" s="1"/>
  <c r="B232" i="10" a="1"/>
  <c r="B232" i="10" s="1"/>
  <c r="D232" i="10" s="1"/>
  <c r="I231" i="10" a="1"/>
  <c r="I231" i="10" s="1"/>
  <c r="B231" i="10" a="1"/>
  <c r="B231" i="10" s="1"/>
  <c r="D231" i="10" s="1"/>
  <c r="I230" i="10" a="1"/>
  <c r="I230" i="10" s="1"/>
  <c r="B230" i="10" a="1"/>
  <c r="B230" i="10" s="1"/>
  <c r="F230" i="10" s="1"/>
  <c r="I229" i="10" a="1"/>
  <c r="I229" i="10" s="1"/>
  <c r="B229" i="10" a="1"/>
  <c r="B229" i="10" s="1"/>
  <c r="C229" i="10" s="1"/>
  <c r="I228" i="10" a="1"/>
  <c r="I228" i="10" s="1"/>
  <c r="B228" i="10" a="1"/>
  <c r="B228" i="10" s="1"/>
  <c r="E228" i="10" s="1"/>
  <c r="I227" i="10" a="1"/>
  <c r="I227" i="10" s="1"/>
  <c r="B227" i="10" a="1"/>
  <c r="B227" i="10" s="1"/>
  <c r="C227" i="10" s="1"/>
  <c r="I226" i="10" a="1"/>
  <c r="I226" i="10" s="1"/>
  <c r="M226" i="10" s="1"/>
  <c r="B226" i="10" a="1"/>
  <c r="B226" i="10" s="1"/>
  <c r="I225" i="10" a="1"/>
  <c r="I225" i="10" s="1"/>
  <c r="M225" i="10" s="1"/>
  <c r="B225" i="10" a="1"/>
  <c r="B225" i="10" s="1"/>
  <c r="C225" i="10" s="1"/>
  <c r="I224" i="10" a="1"/>
  <c r="I224" i="10" s="1"/>
  <c r="M224" i="10" s="1"/>
  <c r="B224" i="10" a="1"/>
  <c r="B224" i="10" s="1"/>
  <c r="F224" i="10" s="1"/>
  <c r="I223" i="10" a="1"/>
  <c r="I223" i="10" s="1"/>
  <c r="B223" i="10" a="1"/>
  <c r="B223" i="10" s="1"/>
  <c r="I222" i="10" a="1"/>
  <c r="I222" i="10" s="1"/>
  <c r="M222" i="10" s="1"/>
  <c r="E222" i="10"/>
  <c r="B222" i="10" a="1"/>
  <c r="B222" i="10" s="1"/>
  <c r="D222" i="10" s="1"/>
  <c r="I221" i="10" a="1"/>
  <c r="I221" i="10" s="1"/>
  <c r="B221" i="10" a="1"/>
  <c r="B221" i="10" s="1"/>
  <c r="I220" i="10" a="1"/>
  <c r="I220" i="10" s="1"/>
  <c r="B220" i="10" a="1"/>
  <c r="B220" i="10" s="1"/>
  <c r="C220" i="10" s="1"/>
  <c r="I219" i="10" a="1"/>
  <c r="I219" i="10" s="1"/>
  <c r="J219" i="10" s="1"/>
  <c r="B219" i="10" a="1"/>
  <c r="B219" i="10" s="1"/>
  <c r="I218" i="10" a="1"/>
  <c r="I218" i="10" s="1"/>
  <c r="B218" i="10" a="1"/>
  <c r="B218" i="10" s="1"/>
  <c r="F218" i="10" s="1"/>
  <c r="I217" i="10" a="1"/>
  <c r="I217" i="10" s="1"/>
  <c r="J217" i="10" s="1"/>
  <c r="B217" i="10" a="1"/>
  <c r="B217" i="10" s="1"/>
  <c r="F217" i="10" s="1"/>
  <c r="I216" i="10" a="1"/>
  <c r="I216" i="10" s="1"/>
  <c r="M216" i="10" s="1"/>
  <c r="B216" i="10" a="1"/>
  <c r="B216" i="10" s="1"/>
  <c r="I215" i="10" a="1"/>
  <c r="I215" i="10" s="1"/>
  <c r="J215" i="10" s="1"/>
  <c r="B215" i="10" a="1"/>
  <c r="B215" i="10" s="1"/>
  <c r="C215" i="10" s="1"/>
  <c r="I214" i="10" a="1"/>
  <c r="I214" i="10" s="1"/>
  <c r="B214" i="10" a="1"/>
  <c r="B214" i="10" s="1"/>
  <c r="D214" i="10" s="1"/>
  <c r="I213" i="10" a="1"/>
  <c r="I213" i="10" s="1"/>
  <c r="B213" i="10" a="1"/>
  <c r="B213" i="10" s="1"/>
  <c r="I212" i="10" a="1"/>
  <c r="I212" i="10" s="1"/>
  <c r="B212" i="10" a="1"/>
  <c r="B212" i="10" s="1"/>
  <c r="I211" i="10" a="1"/>
  <c r="I211" i="10" s="1"/>
  <c r="B211" i="10" a="1"/>
  <c r="B211" i="10" s="1"/>
  <c r="C211" i="10" s="1"/>
  <c r="I210" i="10" a="1"/>
  <c r="I210" i="10" s="1"/>
  <c r="J210" i="10" s="1"/>
  <c r="B210" i="10" a="1"/>
  <c r="B210" i="10" s="1"/>
  <c r="E210" i="10" s="1"/>
  <c r="I209" i="10" a="1"/>
  <c r="I209" i="10" s="1"/>
  <c r="B209" i="10" a="1"/>
  <c r="B209" i="10" s="1"/>
  <c r="I208" i="10" a="1"/>
  <c r="I208" i="10" s="1"/>
  <c r="B208" i="10" a="1"/>
  <c r="B208" i="10" s="1"/>
  <c r="I207" i="10" a="1"/>
  <c r="I207" i="10"/>
  <c r="B207" i="10" a="1"/>
  <c r="B207" i="10" s="1"/>
  <c r="C207" i="10" s="1"/>
  <c r="I206" i="10" a="1"/>
  <c r="I206" i="10" s="1"/>
  <c r="B206" i="10" a="1"/>
  <c r="B206" i="10" s="1"/>
  <c r="F206" i="10" s="1"/>
  <c r="I205" i="10" a="1"/>
  <c r="I205" i="10" s="1"/>
  <c r="B205" i="10" a="1"/>
  <c r="B205" i="10" s="1"/>
  <c r="E205" i="10" s="1"/>
  <c r="I204" i="10" a="1"/>
  <c r="I204" i="10" s="1"/>
  <c r="B204" i="10" a="1"/>
  <c r="B204" i="10" s="1"/>
  <c r="C204" i="10" s="1"/>
  <c r="I203" i="10" a="1"/>
  <c r="I203" i="10" s="1"/>
  <c r="B203" i="10" a="1"/>
  <c r="B203" i="10" s="1"/>
  <c r="F203" i="10" s="1"/>
  <c r="I202" i="10" a="1"/>
  <c r="I202" i="10" s="1"/>
  <c r="L202" i="10" s="1"/>
  <c r="B202" i="10" a="1"/>
  <c r="B202" i="10" s="1"/>
  <c r="C202" i="10" s="1"/>
  <c r="I201" i="10" a="1"/>
  <c r="I201" i="10" s="1"/>
  <c r="M201" i="10" s="1"/>
  <c r="B201" i="10" a="1"/>
  <c r="B201" i="10" s="1"/>
  <c r="D201" i="10" s="1"/>
  <c r="I200" i="10" a="1"/>
  <c r="I200" i="10"/>
  <c r="B200" i="10" a="1"/>
  <c r="B200" i="10" s="1"/>
  <c r="I199" i="10" a="1"/>
  <c r="I199" i="10" s="1"/>
  <c r="B199" i="10" a="1"/>
  <c r="B199" i="10" s="1"/>
  <c r="E199" i="10" s="1"/>
  <c r="I198" i="10" a="1"/>
  <c r="I198" i="10" s="1"/>
  <c r="K198" i="10" s="1"/>
  <c r="B198" i="10" a="1"/>
  <c r="B198" i="10" s="1"/>
  <c r="I197" i="10" a="1"/>
  <c r="I197" i="10" s="1"/>
  <c r="B197" i="10" a="1"/>
  <c r="B197" i="10" s="1"/>
  <c r="I196" i="10" a="1"/>
  <c r="I196" i="10" s="1"/>
  <c r="B196" i="10" a="1"/>
  <c r="B196" i="10" s="1"/>
  <c r="E196" i="10" s="1"/>
  <c r="I195" i="10" a="1"/>
  <c r="I195" i="10" s="1"/>
  <c r="K195" i="10" s="1"/>
  <c r="B195" i="10" a="1"/>
  <c r="B195" i="10" s="1"/>
  <c r="F195" i="10" s="1"/>
  <c r="I194" i="10" a="1"/>
  <c r="I194" i="10" s="1"/>
  <c r="M194" i="10" s="1"/>
  <c r="B194" i="10" a="1"/>
  <c r="B194" i="10" s="1"/>
  <c r="I193" i="10" a="1"/>
  <c r="I193" i="10" s="1"/>
  <c r="K193" i="10" s="1"/>
  <c r="B193" i="10" a="1"/>
  <c r="B193" i="10" s="1"/>
  <c r="F193" i="10" s="1"/>
  <c r="I192" i="10" a="1"/>
  <c r="I192" i="10" s="1"/>
  <c r="B192" i="10" a="1"/>
  <c r="B192" i="10" s="1"/>
  <c r="F192" i="10" s="1"/>
  <c r="I191" i="10" a="1"/>
  <c r="I191" i="10" s="1"/>
  <c r="K191" i="10" s="1"/>
  <c r="B191" i="10" a="1"/>
  <c r="B191" i="10" s="1"/>
  <c r="E191" i="10" s="1"/>
  <c r="I190" i="10" a="1"/>
  <c r="I190" i="10" s="1"/>
  <c r="J190" i="10" s="1"/>
  <c r="B190" i="10" a="1"/>
  <c r="B190" i="10" s="1"/>
  <c r="D190" i="10" s="1"/>
  <c r="I189" i="10" a="1"/>
  <c r="I189" i="10" s="1"/>
  <c r="B189" i="10" a="1"/>
  <c r="B189" i="10" s="1"/>
  <c r="I188" i="10" a="1"/>
  <c r="I188" i="10" s="1"/>
  <c r="M188" i="10" s="1"/>
  <c r="B188" i="10" a="1"/>
  <c r="B188" i="10" s="1"/>
  <c r="E188" i="10" s="1"/>
  <c r="I187" i="10" a="1"/>
  <c r="I187" i="10" s="1"/>
  <c r="B187" i="10" a="1"/>
  <c r="B187" i="10" s="1"/>
  <c r="D187" i="10" s="1"/>
  <c r="I186" i="10" a="1"/>
  <c r="I186" i="10" s="1"/>
  <c r="K186" i="10" s="1"/>
  <c r="B186" i="10" a="1"/>
  <c r="B186" i="10" s="1"/>
  <c r="C186" i="10" s="1"/>
  <c r="L185" i="10"/>
  <c r="I185" i="10" a="1"/>
  <c r="I185" i="10" s="1"/>
  <c r="J185" i="10" s="1"/>
  <c r="B185" i="10" a="1"/>
  <c r="B185" i="10" s="1"/>
  <c r="I184" i="10" a="1"/>
  <c r="I184" i="10" s="1"/>
  <c r="B184" i="10" a="1"/>
  <c r="B184" i="10" s="1"/>
  <c r="I183" i="10" a="1"/>
  <c r="I183" i="10" s="1"/>
  <c r="M183" i="10" s="1"/>
  <c r="B183" i="10" a="1"/>
  <c r="B183" i="10" s="1"/>
  <c r="I182" i="10" a="1"/>
  <c r="I182" i="10" s="1"/>
  <c r="B182" i="10" a="1"/>
  <c r="B182" i="10" s="1"/>
  <c r="I181" i="10" a="1"/>
  <c r="I181" i="10" s="1"/>
  <c r="B181" i="10" a="1"/>
  <c r="B181" i="10" s="1"/>
  <c r="I180" i="10" a="1"/>
  <c r="I180" i="10"/>
  <c r="B180" i="10" a="1"/>
  <c r="B180" i="10" s="1"/>
  <c r="C180" i="10" s="1"/>
  <c r="I179" i="10" a="1"/>
  <c r="I179" i="10" s="1"/>
  <c r="J179" i="10" s="1"/>
  <c r="B179" i="10" a="1"/>
  <c r="B179" i="10" s="1"/>
  <c r="C179" i="10" s="1"/>
  <c r="I178" i="10" a="1"/>
  <c r="I178" i="10" s="1"/>
  <c r="B178" i="10" a="1"/>
  <c r="B178" i="10" s="1"/>
  <c r="E178" i="10" s="1"/>
  <c r="I177" i="10" a="1"/>
  <c r="I177" i="10" s="1"/>
  <c r="B177" i="10" a="1"/>
  <c r="B177" i="10" s="1"/>
  <c r="C177" i="10" s="1"/>
  <c r="I176" i="10" a="1"/>
  <c r="I176" i="10" s="1"/>
  <c r="B176" i="10" a="1"/>
  <c r="B176" i="10" s="1"/>
  <c r="C176" i="10" s="1"/>
  <c r="I175" i="10" a="1"/>
  <c r="I175" i="10" s="1"/>
  <c r="J175" i="10" s="1"/>
  <c r="B175" i="10" a="1"/>
  <c r="B175" i="10" s="1"/>
  <c r="I174" i="10" a="1"/>
  <c r="I174" i="10" s="1"/>
  <c r="B174" i="10" a="1"/>
  <c r="B174" i="10" s="1"/>
  <c r="E174" i="10" s="1"/>
  <c r="I173" i="10" a="1"/>
  <c r="I173" i="10" s="1"/>
  <c r="B173" i="10" a="1"/>
  <c r="B173" i="10" s="1"/>
  <c r="D173" i="10" s="1"/>
  <c r="I172" i="10" a="1"/>
  <c r="I172" i="10" s="1"/>
  <c r="J172" i="10" s="1"/>
  <c r="B172" i="10" a="1"/>
  <c r="B172" i="10" s="1"/>
  <c r="F172" i="10" s="1"/>
  <c r="I171" i="10" a="1"/>
  <c r="I171" i="10" s="1"/>
  <c r="M171" i="10" s="1"/>
  <c r="B171" i="10" a="1"/>
  <c r="B171" i="10" s="1"/>
  <c r="F171" i="10" s="1"/>
  <c r="I170" i="10" a="1"/>
  <c r="I170" i="10" s="1"/>
  <c r="J170" i="10" s="1"/>
  <c r="B170" i="10" a="1"/>
  <c r="B170" i="10" s="1"/>
  <c r="I169" i="10" a="1"/>
  <c r="I169" i="10" s="1"/>
  <c r="B169" i="10" a="1"/>
  <c r="B169" i="10" s="1"/>
  <c r="D169" i="10" s="1"/>
  <c r="I168" i="10" a="1"/>
  <c r="I168" i="10" s="1"/>
  <c r="B168" i="10" a="1"/>
  <c r="B168" i="10" s="1"/>
  <c r="I167" i="10" a="1"/>
  <c r="I167" i="10"/>
  <c r="L167" i="10" s="1"/>
  <c r="B167" i="10" a="1"/>
  <c r="B167" i="10" s="1"/>
  <c r="F167" i="10" s="1"/>
  <c r="I166" i="10" a="1"/>
  <c r="I166" i="10" s="1"/>
  <c r="B166" i="10" a="1"/>
  <c r="B166" i="10" s="1"/>
  <c r="D166" i="10" s="1"/>
  <c r="I165" i="10" a="1"/>
  <c r="I165" i="10" s="1"/>
  <c r="M165" i="10" s="1"/>
  <c r="B165" i="10" a="1"/>
  <c r="B165" i="10" s="1"/>
  <c r="C165" i="10" s="1"/>
  <c r="I164" i="10" a="1"/>
  <c r="I164" i="10" s="1"/>
  <c r="B164" i="10" a="1"/>
  <c r="B164" i="10" s="1"/>
  <c r="D164" i="10" s="1"/>
  <c r="I163" i="10" a="1"/>
  <c r="I163" i="10" s="1"/>
  <c r="B163" i="10" a="1"/>
  <c r="B163" i="10" s="1"/>
  <c r="E163" i="10" s="1"/>
  <c r="I162" i="10" a="1"/>
  <c r="I162" i="10" s="1"/>
  <c r="B162" i="10" a="1"/>
  <c r="B162" i="10" s="1"/>
  <c r="F162" i="10" s="1"/>
  <c r="I161" i="10" a="1"/>
  <c r="I161" i="10" s="1"/>
  <c r="J161" i="10" s="1"/>
  <c r="B161" i="10" a="1"/>
  <c r="B161" i="10" s="1"/>
  <c r="F161" i="10" s="1"/>
  <c r="I160" i="10" a="1"/>
  <c r="I160" i="10" s="1"/>
  <c r="M160" i="10" s="1"/>
  <c r="B160" i="10" a="1"/>
  <c r="B160" i="10" s="1"/>
  <c r="I159" i="10" a="1"/>
  <c r="I159" i="10" s="1"/>
  <c r="B159" i="10" a="1"/>
  <c r="B159" i="10" s="1"/>
  <c r="I158" i="10" a="1"/>
  <c r="I158" i="10" s="1"/>
  <c r="J158" i="10" s="1"/>
  <c r="B158" i="10" a="1"/>
  <c r="B158" i="10" s="1"/>
  <c r="I157" i="10" a="1"/>
  <c r="I157" i="10" s="1"/>
  <c r="B157" i="10" a="1"/>
  <c r="B157" i="10" s="1"/>
  <c r="I156" i="10" a="1"/>
  <c r="I156" i="10" s="1"/>
  <c r="M156" i="10" s="1"/>
  <c r="B156" i="10" a="1"/>
  <c r="B156" i="10" s="1"/>
  <c r="F156" i="10" s="1"/>
  <c r="I155" i="10" a="1"/>
  <c r="I155" i="10" s="1"/>
  <c r="B155" i="10" a="1"/>
  <c r="B155" i="10" s="1"/>
  <c r="C155" i="10" s="1"/>
  <c r="I154" i="10" a="1"/>
  <c r="I154" i="10" s="1"/>
  <c r="B154" i="10" a="1"/>
  <c r="B154" i="10" s="1"/>
  <c r="C154" i="10" s="1"/>
  <c r="I153" i="10" a="1"/>
  <c r="I153" i="10" s="1"/>
  <c r="J153" i="10" s="1"/>
  <c r="B153" i="10" a="1"/>
  <c r="B153" i="10" s="1"/>
  <c r="F153" i="10" s="1"/>
  <c r="I152" i="10" a="1"/>
  <c r="I152" i="10" s="1"/>
  <c r="B152" i="10" a="1"/>
  <c r="B152" i="10" s="1"/>
  <c r="D152" i="10" s="1"/>
  <c r="I151" i="10" a="1"/>
  <c r="I151" i="10" s="1"/>
  <c r="B151" i="10" a="1"/>
  <c r="B151" i="10" s="1"/>
  <c r="E151" i="10" s="1"/>
  <c r="I150" i="10" a="1"/>
  <c r="I150" i="10"/>
  <c r="B150" i="10" a="1"/>
  <c r="B150" i="10" s="1"/>
  <c r="C150" i="10" s="1"/>
  <c r="I149" i="10" a="1"/>
  <c r="I149" i="10" s="1"/>
  <c r="B149" i="10" a="1"/>
  <c r="B149" i="10" s="1"/>
  <c r="C149" i="10" s="1"/>
  <c r="I148" i="10" a="1"/>
  <c r="I148" i="10" s="1"/>
  <c r="B148" i="10" a="1"/>
  <c r="B148" i="10" s="1"/>
  <c r="I147" i="10" a="1"/>
  <c r="I147" i="10" s="1"/>
  <c r="B147" i="10" a="1"/>
  <c r="B147" i="10" s="1"/>
  <c r="F147" i="10" s="1"/>
  <c r="I146" i="10" a="1"/>
  <c r="I146" i="10" s="1"/>
  <c r="B146" i="10" a="1"/>
  <c r="B146" i="10" s="1"/>
  <c r="C146" i="10" s="1"/>
  <c r="I145" i="10" a="1"/>
  <c r="I145" i="10" s="1"/>
  <c r="B145" i="10" a="1"/>
  <c r="B145" i="10" s="1"/>
  <c r="I144" i="10" a="1"/>
  <c r="I144" i="10" s="1"/>
  <c r="B144" i="10" a="1"/>
  <c r="B144" i="10" s="1"/>
  <c r="F144" i="10" s="1"/>
  <c r="I143" i="10" a="1"/>
  <c r="I143" i="10" s="1"/>
  <c r="B143" i="10" a="1"/>
  <c r="B143" i="10" s="1"/>
  <c r="D143" i="10" s="1"/>
  <c r="I142" i="10" a="1"/>
  <c r="I142" i="10" s="1"/>
  <c r="B142" i="10" a="1"/>
  <c r="B142" i="10" s="1"/>
  <c r="F142" i="10" s="1"/>
  <c r="I141" i="10" a="1"/>
  <c r="I141" i="10" s="1"/>
  <c r="F141" i="10"/>
  <c r="D141" i="10"/>
  <c r="B141" i="10" a="1"/>
  <c r="B141" i="10" s="1"/>
  <c r="E141" i="10" s="1"/>
  <c r="I140" i="10" a="1"/>
  <c r="I140" i="10" s="1"/>
  <c r="B140" i="10" a="1"/>
  <c r="B140" i="10" s="1"/>
  <c r="D140" i="10" s="1"/>
  <c r="I139" i="10" a="1"/>
  <c r="I139" i="10" s="1"/>
  <c r="B139" i="10" a="1"/>
  <c r="B139" i="10" s="1"/>
  <c r="E139" i="10" s="1"/>
  <c r="I138" i="10" a="1"/>
  <c r="I138" i="10" s="1"/>
  <c r="J138" i="10" s="1"/>
  <c r="B138" i="10" a="1"/>
  <c r="B138" i="10" s="1"/>
  <c r="D138" i="10" s="1"/>
  <c r="I137" i="10" a="1"/>
  <c r="I137" i="10" s="1"/>
  <c r="B137" i="10" a="1"/>
  <c r="B137" i="10" s="1"/>
  <c r="I136" i="10" a="1"/>
  <c r="I136" i="10" s="1"/>
  <c r="B136" i="10" a="1"/>
  <c r="B136" i="10" s="1"/>
  <c r="F136" i="10" s="1"/>
  <c r="I135" i="10" a="1"/>
  <c r="I135" i="10" s="1"/>
  <c r="B135" i="10" a="1"/>
  <c r="B135" i="10" s="1"/>
  <c r="D135" i="10" s="1"/>
  <c r="I134" i="10" a="1"/>
  <c r="I134" i="10" s="1"/>
  <c r="B134" i="10" a="1"/>
  <c r="B134" i="10" s="1"/>
  <c r="C134" i="10" s="1"/>
  <c r="I133" i="10" a="1"/>
  <c r="I133" i="10" s="1"/>
  <c r="B133" i="10" a="1"/>
  <c r="B133" i="10" s="1"/>
  <c r="I132" i="10" a="1"/>
  <c r="I132" i="10" s="1"/>
  <c r="J132" i="10" s="1"/>
  <c r="B132" i="10" a="1"/>
  <c r="B132" i="10" s="1"/>
  <c r="I131" i="10" a="1"/>
  <c r="I131" i="10" s="1"/>
  <c r="B131" i="10" a="1"/>
  <c r="B131" i="10" s="1"/>
  <c r="I130" i="10" a="1"/>
  <c r="I130" i="10" s="1"/>
  <c r="J130" i="10" s="1"/>
  <c r="B130" i="10" a="1"/>
  <c r="B130" i="10" s="1"/>
  <c r="C130" i="10" s="1"/>
  <c r="I129" i="10" a="1"/>
  <c r="I129" i="10" s="1"/>
  <c r="M129" i="10" s="1"/>
  <c r="B129" i="10" a="1"/>
  <c r="B129" i="10" s="1"/>
  <c r="C129" i="10" s="1"/>
  <c r="I128" i="10" a="1"/>
  <c r="I128" i="10" s="1"/>
  <c r="B128" i="10" a="1"/>
  <c r="B128" i="10" s="1"/>
  <c r="F128" i="10" s="1"/>
  <c r="I127" i="10" a="1"/>
  <c r="I127" i="10" s="1"/>
  <c r="B127" i="10" a="1"/>
  <c r="B127" i="10" s="1"/>
  <c r="E127" i="10" s="1"/>
  <c r="I126" i="10" a="1"/>
  <c r="I126" i="10" s="1"/>
  <c r="B126" i="10" a="1"/>
  <c r="B126" i="10" s="1"/>
  <c r="D126" i="10" s="1"/>
  <c r="I125" i="10" a="1"/>
  <c r="I125" i="10" s="1"/>
  <c r="E125" i="10"/>
  <c r="B125" i="10" a="1"/>
  <c r="B125" i="10" s="1"/>
  <c r="C125" i="10" s="1"/>
  <c r="I124" i="10" a="1"/>
  <c r="I124" i="10" s="1"/>
  <c r="L124" i="10" s="1"/>
  <c r="B124" i="10" a="1"/>
  <c r="B124" i="10" s="1"/>
  <c r="E124" i="10" s="1"/>
  <c r="I123" i="10" a="1"/>
  <c r="I123" i="10" s="1"/>
  <c r="M123" i="10" s="1"/>
  <c r="B123" i="10" a="1"/>
  <c r="B123" i="10" s="1"/>
  <c r="F123" i="10" s="1"/>
  <c r="I122" i="10" a="1"/>
  <c r="I122" i="10" s="1"/>
  <c r="B122" i="10" a="1"/>
  <c r="B122" i="10" s="1"/>
  <c r="I121" i="10" a="1"/>
  <c r="I121" i="10" s="1"/>
  <c r="M121" i="10" s="1"/>
  <c r="B121" i="10" a="1"/>
  <c r="B121" i="10" s="1"/>
  <c r="C121" i="10" s="1"/>
  <c r="I120" i="10" a="1"/>
  <c r="I120" i="10" s="1"/>
  <c r="B120" i="10" a="1"/>
  <c r="B120" i="10" s="1"/>
  <c r="F120" i="10" s="1"/>
  <c r="I119" i="10" a="1"/>
  <c r="I119" i="10" s="1"/>
  <c r="B119" i="10" a="1"/>
  <c r="B119" i="10" s="1"/>
  <c r="C119" i="10" s="1"/>
  <c r="I118" i="10" a="1"/>
  <c r="I118" i="10" s="1"/>
  <c r="B118" i="10" a="1"/>
  <c r="B118" i="10" s="1"/>
  <c r="D118" i="10" s="1"/>
  <c r="I117" i="10" a="1"/>
  <c r="I117" i="10" s="1"/>
  <c r="C117" i="10"/>
  <c r="B117" i="10" a="1"/>
  <c r="B117" i="10" s="1"/>
  <c r="F117" i="10" s="1"/>
  <c r="I116" i="10" a="1"/>
  <c r="I116" i="10" s="1"/>
  <c r="M116" i="10" s="1"/>
  <c r="B116" i="10" a="1"/>
  <c r="B116" i="10" s="1"/>
  <c r="I115" i="10" a="1"/>
  <c r="I115" i="10" s="1"/>
  <c r="M115" i="10" s="1"/>
  <c r="B115" i="10" a="1"/>
  <c r="B115" i="10" s="1"/>
  <c r="C115" i="10" s="1"/>
  <c r="I114" i="10" a="1"/>
  <c r="I114" i="10" s="1"/>
  <c r="K114" i="10" s="1"/>
  <c r="B114" i="10" a="1"/>
  <c r="B114" i="10" s="1"/>
  <c r="I113" i="10" a="1"/>
  <c r="I113" i="10" s="1"/>
  <c r="B113" i="10" a="1"/>
  <c r="B113" i="10" s="1"/>
  <c r="E113" i="10" s="1"/>
  <c r="I112" i="10" a="1"/>
  <c r="I112" i="10" s="1"/>
  <c r="B112" i="10" a="1"/>
  <c r="B112" i="10" s="1"/>
  <c r="D112" i="10" s="1"/>
  <c r="I111" i="10" a="1"/>
  <c r="I111" i="10" s="1"/>
  <c r="B111" i="10" a="1"/>
  <c r="B111" i="10" s="1"/>
  <c r="I110" i="10" a="1"/>
  <c r="I110" i="10" s="1"/>
  <c r="B110" i="10" a="1"/>
  <c r="B110" i="10" s="1"/>
  <c r="D110" i="10" s="1"/>
  <c r="I109" i="10" a="1"/>
  <c r="I109" i="10" s="1"/>
  <c r="B109" i="10" a="1"/>
  <c r="B109" i="10" s="1"/>
  <c r="F109" i="10" s="1"/>
  <c r="I108" i="10" a="1"/>
  <c r="I108" i="10" s="1"/>
  <c r="B108" i="10" a="1"/>
  <c r="B108" i="10" s="1"/>
  <c r="D108" i="10" s="1"/>
  <c r="I107" i="10" a="1"/>
  <c r="I107" i="10" s="1"/>
  <c r="B107" i="10" a="1"/>
  <c r="B107" i="10" s="1"/>
  <c r="C107" i="10" s="1"/>
  <c r="I106" i="10" a="1"/>
  <c r="I106" i="10" s="1"/>
  <c r="B106" i="10" a="1"/>
  <c r="B106" i="10" s="1"/>
  <c r="I105" i="10" a="1"/>
  <c r="I105" i="10" s="1"/>
  <c r="B105" i="10" a="1"/>
  <c r="B105" i="10" s="1"/>
  <c r="F105" i="10" s="1"/>
  <c r="I104" i="10" a="1"/>
  <c r="I104" i="10" s="1"/>
  <c r="B104" i="10" a="1"/>
  <c r="B104" i="10" s="1"/>
  <c r="D104" i="10" s="1"/>
  <c r="I103" i="10" a="1"/>
  <c r="I103" i="10" s="1"/>
  <c r="K103" i="10" s="1"/>
  <c r="B103" i="10" a="1"/>
  <c r="B103" i="10" s="1"/>
  <c r="I102" i="10" a="1"/>
  <c r="I102" i="10" s="1"/>
  <c r="B102" i="10" a="1"/>
  <c r="B102" i="10" s="1"/>
  <c r="E102" i="10" s="1"/>
  <c r="I101" i="10" a="1"/>
  <c r="I101" i="10" s="1"/>
  <c r="B101" i="10" a="1"/>
  <c r="B101" i="10" s="1"/>
  <c r="I100" i="10" a="1"/>
  <c r="I100" i="10" s="1"/>
  <c r="L100" i="10" s="1"/>
  <c r="B100" i="10" a="1"/>
  <c r="B100" i="10" s="1"/>
  <c r="F100" i="10" s="1"/>
  <c r="I99" i="10" a="1"/>
  <c r="I99" i="10" s="1"/>
  <c r="B99" i="10" a="1"/>
  <c r="B99" i="10" s="1"/>
  <c r="C99" i="10" s="1"/>
  <c r="I98" i="10" a="1"/>
  <c r="I98" i="10" s="1"/>
  <c r="M98" i="10" s="1"/>
  <c r="B98" i="10" a="1"/>
  <c r="B98" i="10" s="1"/>
  <c r="D98" i="10" s="1"/>
  <c r="I97" i="10" a="1"/>
  <c r="I97" i="10" s="1"/>
  <c r="K97" i="10" s="1"/>
  <c r="B97" i="10" a="1"/>
  <c r="B97" i="10" s="1"/>
  <c r="I96" i="10" a="1"/>
  <c r="I96" i="10" s="1"/>
  <c r="K96" i="10" s="1"/>
  <c r="B96" i="10" a="1"/>
  <c r="B96" i="10" s="1"/>
  <c r="E96" i="10" s="1"/>
  <c r="I95" i="10" a="1"/>
  <c r="I95" i="10" s="1"/>
  <c r="B95" i="10" a="1"/>
  <c r="B95" i="10" s="1"/>
  <c r="C95" i="10" s="1"/>
  <c r="I94" i="10" a="1"/>
  <c r="I94" i="10" s="1"/>
  <c r="B94" i="10" a="1"/>
  <c r="B94" i="10" s="1"/>
  <c r="C94" i="10" s="1"/>
  <c r="I93" i="10" a="1"/>
  <c r="I93" i="10" s="1"/>
  <c r="B93" i="10" a="1"/>
  <c r="B93" i="10" s="1"/>
  <c r="I92" i="10" a="1"/>
  <c r="I92" i="10" s="1"/>
  <c r="B92" i="10" a="1"/>
  <c r="B92" i="10" s="1"/>
  <c r="F92" i="10" s="1"/>
  <c r="I91" i="10" a="1"/>
  <c r="I91" i="10"/>
  <c r="B91" i="10" a="1"/>
  <c r="B91" i="10" s="1"/>
  <c r="I90" i="10" a="1"/>
  <c r="I90" i="10" s="1"/>
  <c r="J90" i="10" s="1"/>
  <c r="B90" i="10" a="1"/>
  <c r="B90" i="10" s="1"/>
  <c r="F90" i="10" s="1"/>
  <c r="I89" i="10" a="1"/>
  <c r="I89" i="10" s="1"/>
  <c r="B89" i="10" a="1"/>
  <c r="B89" i="10" s="1"/>
  <c r="F89" i="10" s="1"/>
  <c r="I88" i="10" a="1"/>
  <c r="I88" i="10" s="1"/>
  <c r="B88" i="10" a="1"/>
  <c r="B88" i="10" s="1"/>
  <c r="I87" i="10" a="1"/>
  <c r="I87" i="10" s="1"/>
  <c r="B87" i="10" a="1"/>
  <c r="B87" i="10" s="1"/>
  <c r="D87" i="10" s="1"/>
  <c r="I86" i="10" a="1"/>
  <c r="I86" i="10" s="1"/>
  <c r="B86" i="10" a="1"/>
  <c r="B86" i="10" s="1"/>
  <c r="C86" i="10" s="1"/>
  <c r="I85" i="10" a="1"/>
  <c r="I85" i="10" s="1"/>
  <c r="B85" i="10" a="1"/>
  <c r="B85" i="10" s="1"/>
  <c r="E85" i="10" s="1"/>
  <c r="I84" i="10" a="1"/>
  <c r="I84" i="10" s="1"/>
  <c r="M84" i="10" s="1"/>
  <c r="B84" i="10" a="1"/>
  <c r="B84" i="10" s="1"/>
  <c r="E84" i="10" s="1"/>
  <c r="I83" i="10" a="1"/>
  <c r="I83" i="10" s="1"/>
  <c r="B83" i="10" a="1"/>
  <c r="B83" i="10" s="1"/>
  <c r="I82" i="10" a="1"/>
  <c r="I82" i="10" s="1"/>
  <c r="L82" i="10" s="1"/>
  <c r="B82" i="10" a="1"/>
  <c r="B82" i="10" s="1"/>
  <c r="E82" i="10" s="1"/>
  <c r="I81" i="10" a="1"/>
  <c r="I81" i="10" s="1"/>
  <c r="B81" i="10" a="1"/>
  <c r="B81" i="10" s="1"/>
  <c r="F81" i="10" s="1"/>
  <c r="I80" i="10" a="1"/>
  <c r="I80" i="10" s="1"/>
  <c r="B80" i="10" a="1"/>
  <c r="B80" i="10" s="1"/>
  <c r="E80" i="10" s="1"/>
  <c r="I79" i="10" a="1"/>
  <c r="I79" i="10" s="1"/>
  <c r="B79" i="10" a="1"/>
  <c r="B79" i="10" s="1"/>
  <c r="E79" i="10" s="1"/>
  <c r="I78" i="10" a="1"/>
  <c r="I78" i="10" s="1"/>
  <c r="B78" i="10" a="1"/>
  <c r="B78" i="10" s="1"/>
  <c r="F78" i="10" s="1"/>
  <c r="I77" i="10" a="1"/>
  <c r="I77" i="10" s="1"/>
  <c r="K77" i="10" s="1"/>
  <c r="B77" i="10" a="1"/>
  <c r="B77" i="10" s="1"/>
  <c r="D77" i="10" s="1"/>
  <c r="I76" i="10" a="1"/>
  <c r="I76" i="10" s="1"/>
  <c r="B76" i="10" a="1"/>
  <c r="B76" i="10" s="1"/>
  <c r="D76" i="10" s="1"/>
  <c r="I75" i="10" a="1"/>
  <c r="I75" i="10" s="1"/>
  <c r="B75" i="10" a="1"/>
  <c r="B75" i="10" s="1"/>
  <c r="C75" i="10" s="1"/>
  <c r="I74" i="10" a="1"/>
  <c r="I74" i="10" s="1"/>
  <c r="B74" i="10" a="1"/>
  <c r="B74" i="10" s="1"/>
  <c r="D74" i="10" s="1"/>
  <c r="I73" i="10" a="1"/>
  <c r="I73" i="10" s="1"/>
  <c r="B73" i="10" a="1"/>
  <c r="B73" i="10" s="1"/>
  <c r="E73" i="10" s="1"/>
  <c r="I72" i="10" a="1"/>
  <c r="I72" i="10" s="1"/>
  <c r="B72" i="10" a="1"/>
  <c r="B72" i="10" s="1"/>
  <c r="F72" i="10" s="1"/>
  <c r="I71" i="10" a="1"/>
  <c r="I71" i="10" s="1"/>
  <c r="J71" i="10" s="1"/>
  <c r="B71" i="10" a="1"/>
  <c r="B71" i="10" s="1"/>
  <c r="E71" i="10" s="1"/>
  <c r="I70" i="10" a="1"/>
  <c r="I70" i="10" s="1"/>
  <c r="B70" i="10" a="1"/>
  <c r="B70" i="10" s="1"/>
  <c r="I69" i="10" a="1"/>
  <c r="I69" i="10" s="1"/>
  <c r="L69" i="10" s="1"/>
  <c r="B69" i="10" a="1"/>
  <c r="B69" i="10" s="1"/>
  <c r="C69" i="10" s="1"/>
  <c r="I68" i="10" a="1"/>
  <c r="I68" i="10" s="1"/>
  <c r="B68" i="10" a="1"/>
  <c r="B68" i="10" s="1"/>
  <c r="I67" i="10" a="1"/>
  <c r="I67" i="10" s="1"/>
  <c r="J67" i="10" s="1"/>
  <c r="B67" i="10" a="1"/>
  <c r="B67" i="10" s="1"/>
  <c r="I66" i="10" a="1"/>
  <c r="I66" i="10" s="1"/>
  <c r="B66" i="10" a="1"/>
  <c r="B66" i="10" s="1"/>
  <c r="I65" i="10" a="1"/>
  <c r="I65" i="10" s="1"/>
  <c r="B65" i="10" a="1"/>
  <c r="B65" i="10" s="1"/>
  <c r="E65" i="10" s="1"/>
  <c r="I64" i="10" a="1"/>
  <c r="I64" i="10" s="1"/>
  <c r="B64" i="10" a="1"/>
  <c r="B64" i="10" s="1"/>
  <c r="C64" i="10" s="1"/>
  <c r="I63" i="10" a="1"/>
  <c r="I63" i="10" s="1"/>
  <c r="B63" i="10" a="1"/>
  <c r="B63" i="10" s="1"/>
  <c r="E63" i="10" s="1"/>
  <c r="I62" i="10" a="1"/>
  <c r="I62" i="10" s="1"/>
  <c r="B62" i="10" a="1"/>
  <c r="B62" i="10" s="1"/>
  <c r="F62" i="10" s="1"/>
  <c r="I61" i="10" a="1"/>
  <c r="I61" i="10" s="1"/>
  <c r="L61" i="10" s="1"/>
  <c r="B61" i="10" a="1"/>
  <c r="B61" i="10" s="1"/>
  <c r="F61" i="10" s="1"/>
  <c r="I60" i="10" a="1"/>
  <c r="I60" i="10" s="1"/>
  <c r="L60" i="10" s="1"/>
  <c r="B60" i="10" a="1"/>
  <c r="B60" i="10" s="1"/>
  <c r="I59" i="10" a="1"/>
  <c r="I59" i="10" s="1"/>
  <c r="B59" i="10" a="1"/>
  <c r="B59" i="10" s="1"/>
  <c r="I58" i="10" a="1"/>
  <c r="I58" i="10" s="1"/>
  <c r="B58" i="10" a="1"/>
  <c r="B58" i="10" s="1"/>
  <c r="I57" i="10" a="1"/>
  <c r="I57" i="10" s="1"/>
  <c r="B57" i="10" a="1"/>
  <c r="B57" i="10" s="1"/>
  <c r="F57" i="10" s="1"/>
  <c r="I56" i="10" a="1"/>
  <c r="I56" i="10" s="1"/>
  <c r="B56" i="10" a="1"/>
  <c r="B56" i="10" s="1"/>
  <c r="E56" i="10" s="1"/>
  <c r="I55" i="10" a="1"/>
  <c r="I55" i="10" s="1"/>
  <c r="B55" i="10" a="1"/>
  <c r="B55" i="10" s="1"/>
  <c r="I54" i="10" a="1"/>
  <c r="I54" i="10" s="1"/>
  <c r="B54" i="10" a="1"/>
  <c r="B54" i="10" s="1"/>
  <c r="I53" i="10" a="1"/>
  <c r="I53" i="10" s="1"/>
  <c r="B53" i="10" a="1"/>
  <c r="B53" i="10" s="1"/>
  <c r="I52" i="10" a="1"/>
  <c r="I52" i="10" s="1"/>
  <c r="B52" i="10" a="1"/>
  <c r="B52" i="10" s="1"/>
  <c r="I51" i="10" a="1"/>
  <c r="I51" i="10" s="1"/>
  <c r="B51" i="10" a="1"/>
  <c r="B51" i="10" s="1"/>
  <c r="I50" i="10" a="1"/>
  <c r="I50" i="10" s="1"/>
  <c r="M50" i="10" s="1"/>
  <c r="B50" i="10" a="1"/>
  <c r="B50" i="10" s="1"/>
  <c r="E50" i="10" s="1"/>
  <c r="I49" i="10" a="1"/>
  <c r="I49" i="10" s="1"/>
  <c r="B49" i="10" a="1"/>
  <c r="B49" i="10" s="1"/>
  <c r="I48" i="10" a="1"/>
  <c r="I48" i="10" s="1"/>
  <c r="B48" i="10" a="1"/>
  <c r="B48" i="10" s="1"/>
  <c r="I47" i="10" a="1"/>
  <c r="I47" i="10" s="1"/>
  <c r="L47" i="10" s="1"/>
  <c r="B47" i="10" a="1"/>
  <c r="B47" i="10" s="1"/>
  <c r="E47" i="10" s="1"/>
  <c r="I46" i="10" a="1"/>
  <c r="I46" i="10" s="1"/>
  <c r="B46" i="10" a="1"/>
  <c r="B46" i="10" s="1"/>
  <c r="E46" i="10" s="1"/>
  <c r="I45" i="10" a="1"/>
  <c r="I45" i="10" s="1"/>
  <c r="B45" i="10" a="1"/>
  <c r="B45" i="10" s="1"/>
  <c r="I44" i="10" a="1"/>
  <c r="I44" i="10" s="1"/>
  <c r="B44" i="10" a="1"/>
  <c r="B44" i="10" s="1"/>
  <c r="I43" i="10" a="1"/>
  <c r="I43" i="10"/>
  <c r="M43" i="10" s="1"/>
  <c r="B43" i="10" a="1"/>
  <c r="B43" i="10" s="1"/>
  <c r="I42" i="10" a="1"/>
  <c r="I42" i="10" s="1"/>
  <c r="B42" i="10" a="1"/>
  <c r="B42" i="10" s="1"/>
  <c r="I41" i="10" a="1"/>
  <c r="I41" i="10" s="1"/>
  <c r="K41" i="10" s="1"/>
  <c r="B41" i="10" a="1"/>
  <c r="B41" i="10"/>
  <c r="E41" i="10" s="1"/>
  <c r="I40" i="10" a="1"/>
  <c r="I40" i="10" s="1"/>
  <c r="B40" i="10" a="1"/>
  <c r="B40" i="10" s="1"/>
  <c r="E40" i="10" s="1"/>
  <c r="I39" i="10" a="1"/>
  <c r="I39" i="10" s="1"/>
  <c r="B39" i="10" a="1"/>
  <c r="B39" i="10" s="1"/>
  <c r="E39" i="10" s="1"/>
  <c r="I38" i="10" a="1"/>
  <c r="I38" i="10" s="1"/>
  <c r="B38" i="10" a="1"/>
  <c r="B38" i="10" s="1"/>
  <c r="I37" i="10" a="1"/>
  <c r="I37" i="10" s="1"/>
  <c r="B37" i="10" a="1"/>
  <c r="B37" i="10" s="1"/>
  <c r="E37" i="10" s="1"/>
  <c r="I36" i="10" a="1"/>
  <c r="I36" i="10" s="1"/>
  <c r="M36" i="10" s="1"/>
  <c r="B36" i="10" a="1"/>
  <c r="B36" i="10" s="1"/>
  <c r="I35" i="10" a="1"/>
  <c r="I35" i="10" s="1"/>
  <c r="B35" i="10" a="1"/>
  <c r="B35" i="10" s="1"/>
  <c r="I34" i="10" a="1"/>
  <c r="I34" i="10" s="1"/>
  <c r="B34" i="10" a="1"/>
  <c r="B34" i="10" s="1"/>
  <c r="E34" i="10" s="1"/>
  <c r="I33" i="10" a="1"/>
  <c r="I33" i="10" s="1"/>
  <c r="B33" i="10" a="1"/>
  <c r="B33" i="10" s="1"/>
  <c r="I32" i="10" a="1"/>
  <c r="I32" i="10" s="1"/>
  <c r="B32" i="10" a="1"/>
  <c r="B32" i="10" s="1"/>
  <c r="I31" i="10" a="1"/>
  <c r="I31" i="10" s="1"/>
  <c r="K31" i="10" s="1"/>
  <c r="B31" i="10" a="1"/>
  <c r="B31" i="10" s="1"/>
  <c r="E31" i="10" s="1"/>
  <c r="I30" i="10" a="1"/>
  <c r="I30" i="10" s="1"/>
  <c r="B30" i="10" a="1"/>
  <c r="B30" i="10" s="1"/>
  <c r="E30" i="10" s="1"/>
  <c r="I29" i="10" a="1"/>
  <c r="I29" i="10" s="1"/>
  <c r="B29" i="10" a="1"/>
  <c r="B29" i="10" s="1"/>
  <c r="I28" i="10" a="1"/>
  <c r="I28" i="10" s="1"/>
  <c r="B28" i="10" a="1"/>
  <c r="B28" i="10"/>
  <c r="E28" i="10" s="1"/>
  <c r="I27" i="10" a="1"/>
  <c r="I27" i="10" s="1"/>
  <c r="J27" i="10" s="1"/>
  <c r="B27" i="10" a="1"/>
  <c r="B27" i="10" s="1"/>
  <c r="I26" i="10" a="1"/>
  <c r="I26" i="10" s="1"/>
  <c r="B26" i="10" a="1"/>
  <c r="B26" i="10" s="1"/>
  <c r="I25" i="10" a="1"/>
  <c r="I25" i="10" s="1"/>
  <c r="B25" i="10" a="1"/>
  <c r="B25" i="10" s="1"/>
  <c r="E25" i="10" s="1"/>
  <c r="C15" i="10"/>
  <c r="A10" i="10"/>
  <c r="A7" i="10"/>
  <c r="A6" i="10"/>
  <c r="A5" i="10"/>
  <c r="J2" i="10"/>
  <c r="A346" i="9"/>
  <c r="I345" i="9"/>
  <c r="G345" i="9"/>
  <c r="A345" i="9"/>
  <c r="A344" i="9"/>
  <c r="I343" i="9"/>
  <c r="G343" i="9"/>
  <c r="E343" i="9"/>
  <c r="A343" i="9"/>
  <c r="A342" i="9"/>
  <c r="I341" i="9"/>
  <c r="G341" i="9"/>
  <c r="A341" i="9"/>
  <c r="A340" i="9"/>
  <c r="A339" i="9"/>
  <c r="I338" i="9"/>
  <c r="G338" i="9"/>
  <c r="C338" i="9"/>
  <c r="A338" i="9"/>
  <c r="A337" i="9"/>
  <c r="I336" i="9"/>
  <c r="G336" i="9"/>
  <c r="A336" i="9"/>
  <c r="A335" i="9"/>
  <c r="I334" i="9"/>
  <c r="G334" i="9"/>
  <c r="A334" i="9"/>
  <c r="A333" i="9"/>
  <c r="I332" i="9"/>
  <c r="G332" i="9"/>
  <c r="A332" i="9"/>
  <c r="B332" i="9" s="1"/>
  <c r="A331" i="9"/>
  <c r="A330" i="9"/>
  <c r="I329" i="9"/>
  <c r="G329" i="9"/>
  <c r="A329" i="9"/>
  <c r="A328" i="9"/>
  <c r="I327" i="9"/>
  <c r="G327" i="9"/>
  <c r="A327" i="9"/>
  <c r="A326" i="9"/>
  <c r="A325" i="9"/>
  <c r="I324" i="9"/>
  <c r="G324" i="9"/>
  <c r="A324" i="9"/>
  <c r="D324" i="9" s="1"/>
  <c r="A323" i="9"/>
  <c r="I322" i="9"/>
  <c r="G322" i="9"/>
  <c r="A322" i="9"/>
  <c r="A321" i="9"/>
  <c r="I320" i="9"/>
  <c r="G320" i="9"/>
  <c r="A320" i="9"/>
  <c r="A319" i="9"/>
  <c r="G318" i="9"/>
  <c r="A318" i="9"/>
  <c r="I318" i="9" s="1"/>
  <c r="A317" i="9"/>
  <c r="A316" i="9"/>
  <c r="I315" i="9"/>
  <c r="A315" i="9"/>
  <c r="B314" i="9"/>
  <c r="A314" i="9"/>
  <c r="I314" i="9" s="1"/>
  <c r="A313" i="9"/>
  <c r="I312" i="9"/>
  <c r="A312" i="9"/>
  <c r="G312" i="9" s="1"/>
  <c r="I311" i="9"/>
  <c r="G311" i="9"/>
  <c r="A311" i="9"/>
  <c r="A309" i="9"/>
  <c r="I308" i="9"/>
  <c r="G308" i="9"/>
  <c r="A308" i="9"/>
  <c r="A307" i="9"/>
  <c r="A306" i="9"/>
  <c r="I306" i="9" s="1"/>
  <c r="A305" i="9"/>
  <c r="I304" i="9"/>
  <c r="G304" i="9"/>
  <c r="A304" i="9"/>
  <c r="A303" i="9"/>
  <c r="I302" i="9"/>
  <c r="G302" i="9"/>
  <c r="A302" i="9"/>
  <c r="A301" i="9"/>
  <c r="A300" i="9"/>
  <c r="A298" i="9"/>
  <c r="I297" i="9"/>
  <c r="G297" i="9"/>
  <c r="A297" i="9"/>
  <c r="A296" i="9"/>
  <c r="I295" i="9"/>
  <c r="G295" i="9"/>
  <c r="A295" i="9"/>
  <c r="A294" i="9"/>
  <c r="I293" i="9"/>
  <c r="G293" i="9"/>
  <c r="A293" i="9"/>
  <c r="A292" i="9"/>
  <c r="I291" i="9"/>
  <c r="G291" i="9"/>
  <c r="A291" i="9"/>
  <c r="A290" i="9"/>
  <c r="I289" i="9"/>
  <c r="G289" i="9"/>
  <c r="A289" i="9"/>
  <c r="A288" i="9"/>
  <c r="I287" i="9"/>
  <c r="G287" i="9"/>
  <c r="A287" i="9"/>
  <c r="A286" i="9"/>
  <c r="A285" i="9"/>
  <c r="I284" i="9"/>
  <c r="G284" i="9"/>
  <c r="A284" i="9"/>
  <c r="I283" i="9"/>
  <c r="A283" i="9"/>
  <c r="I282" i="9"/>
  <c r="G282" i="9"/>
  <c r="A282" i="9"/>
  <c r="A281" i="9"/>
  <c r="I280" i="9"/>
  <c r="G280" i="9"/>
  <c r="A280" i="9"/>
  <c r="A279" i="9"/>
  <c r="I278" i="9"/>
  <c r="G278" i="9"/>
  <c r="A278" i="9"/>
  <c r="A277" i="9"/>
  <c r="I276" i="9"/>
  <c r="G276" i="9"/>
  <c r="A276" i="9"/>
  <c r="I275" i="9"/>
  <c r="A275" i="9"/>
  <c r="I274" i="9"/>
  <c r="G274" i="9"/>
  <c r="A274" i="9"/>
  <c r="I273" i="9"/>
  <c r="A273" i="9"/>
  <c r="I272" i="9"/>
  <c r="G272" i="9"/>
  <c r="A272" i="9"/>
  <c r="I271" i="9"/>
  <c r="A271" i="9"/>
  <c r="I270" i="9"/>
  <c r="G270" i="9"/>
  <c r="A270" i="9"/>
  <c r="A269" i="9"/>
  <c r="I268" i="9"/>
  <c r="G268" i="9"/>
  <c r="A268" i="9"/>
  <c r="A267" i="9"/>
  <c r="I266" i="9"/>
  <c r="G266" i="9"/>
  <c r="A266" i="9"/>
  <c r="I265" i="9"/>
  <c r="A265" i="9"/>
  <c r="I264" i="9"/>
  <c r="G264" i="9"/>
  <c r="A264" i="9"/>
  <c r="I263" i="9"/>
  <c r="A263" i="9"/>
  <c r="I262" i="9"/>
  <c r="G262" i="9"/>
  <c r="A262" i="9"/>
  <c r="A261" i="9"/>
  <c r="I260" i="9"/>
  <c r="G260" i="9"/>
  <c r="A260" i="9"/>
  <c r="A259" i="9"/>
  <c r="I258" i="9"/>
  <c r="G258" i="9"/>
  <c r="A258" i="9"/>
  <c r="I257" i="9"/>
  <c r="A257" i="9"/>
  <c r="A256" i="9" s="1"/>
  <c r="G255" i="9"/>
  <c r="A255" i="9"/>
  <c r="G254" i="9"/>
  <c r="A254" i="9"/>
  <c r="G253" i="9"/>
  <c r="A253" i="9"/>
  <c r="G252" i="9"/>
  <c r="A252" i="9"/>
  <c r="I251" i="9"/>
  <c r="G251" i="9"/>
  <c r="A251" i="9"/>
  <c r="A250" i="9"/>
  <c r="A249" i="9"/>
  <c r="G248" i="9"/>
  <c r="A248" i="9"/>
  <c r="A247" i="9"/>
  <c r="G246" i="9"/>
  <c r="A246" i="9"/>
  <c r="I244" i="9"/>
  <c r="G244" i="9"/>
  <c r="A244" i="9"/>
  <c r="A243" i="9"/>
  <c r="G243" i="9" s="1"/>
  <c r="I242" i="9"/>
  <c r="G242" i="9"/>
  <c r="A242" i="9"/>
  <c r="A241" i="9"/>
  <c r="G241" i="9" s="1"/>
  <c r="I240" i="9"/>
  <c r="G240" i="9"/>
  <c r="A240" i="9"/>
  <c r="I239" i="9"/>
  <c r="A239" i="9"/>
  <c r="G239" i="9" s="1"/>
  <c r="I238" i="9"/>
  <c r="G238" i="9"/>
  <c r="A238" i="9"/>
  <c r="I237" i="9"/>
  <c r="A237" i="9"/>
  <c r="G237" i="9" s="1"/>
  <c r="I236" i="9"/>
  <c r="G236" i="9"/>
  <c r="A236" i="9"/>
  <c r="A235" i="9"/>
  <c r="I234" i="9"/>
  <c r="A234" i="9"/>
  <c r="A233" i="9"/>
  <c r="G233" i="9" s="1"/>
  <c r="I232" i="9"/>
  <c r="G232" i="9"/>
  <c r="A232" i="9"/>
  <c r="A231" i="9"/>
  <c r="A230" i="9"/>
  <c r="I229" i="9"/>
  <c r="A229" i="9"/>
  <c r="G229" i="9" s="1"/>
  <c r="A228" i="9"/>
  <c r="I227" i="9"/>
  <c r="A227" i="9"/>
  <c r="G227" i="9" s="1"/>
  <c r="A226" i="9"/>
  <c r="A225" i="9"/>
  <c r="A224" i="9"/>
  <c r="G224" i="9" s="1"/>
  <c r="I223" i="9"/>
  <c r="A223" i="9"/>
  <c r="A222" i="9"/>
  <c r="I222" i="9" s="1"/>
  <c r="I221" i="9"/>
  <c r="G221" i="9"/>
  <c r="A221" i="9"/>
  <c r="A220" i="9"/>
  <c r="A219" i="9" s="1"/>
  <c r="I218" i="9"/>
  <c r="A218" i="9"/>
  <c r="G218" i="9" s="1"/>
  <c r="A217" i="9"/>
  <c r="I216" i="9"/>
  <c r="A216" i="9"/>
  <c r="G216" i="9" s="1"/>
  <c r="I215" i="9"/>
  <c r="A215" i="9"/>
  <c r="G215" i="9" s="1"/>
  <c r="A214" i="9"/>
  <c r="A213" i="9"/>
  <c r="I212" i="9"/>
  <c r="G212" i="9"/>
  <c r="A212" i="9"/>
  <c r="A211" i="9"/>
  <c r="I210" i="9"/>
  <c r="G210" i="9"/>
  <c r="A210" i="9"/>
  <c r="A209" i="9"/>
  <c r="I208" i="9"/>
  <c r="G208" i="9"/>
  <c r="A208" i="9"/>
  <c r="A207" i="9"/>
  <c r="A206" i="9"/>
  <c r="I206" i="9" s="1"/>
  <c r="G205" i="9"/>
  <c r="A205" i="9"/>
  <c r="A204" i="9"/>
  <c r="I204" i="9" s="1"/>
  <c r="G203" i="9"/>
  <c r="A203" i="9"/>
  <c r="A202" i="9"/>
  <c r="I201" i="9"/>
  <c r="G201" i="9"/>
  <c r="A201" i="9"/>
  <c r="I200" i="9"/>
  <c r="G200" i="9"/>
  <c r="A200" i="9"/>
  <c r="I199" i="9"/>
  <c r="G199" i="9"/>
  <c r="A199" i="9"/>
  <c r="I198" i="9"/>
  <c r="G198" i="9"/>
  <c r="A198" i="9"/>
  <c r="I197" i="9"/>
  <c r="G197" i="9"/>
  <c r="A197" i="9"/>
  <c r="I196" i="9"/>
  <c r="G196" i="9"/>
  <c r="A196" i="9"/>
  <c r="I195" i="9"/>
  <c r="G195" i="9"/>
  <c r="A195" i="9"/>
  <c r="A194" i="9"/>
  <c r="I193" i="9"/>
  <c r="G193" i="9"/>
  <c r="A193" i="9"/>
  <c r="A192" i="9"/>
  <c r="I191" i="9"/>
  <c r="G191" i="9"/>
  <c r="A191" i="9"/>
  <c r="G190" i="9"/>
  <c r="A190" i="9"/>
  <c r="I189" i="9"/>
  <c r="G189" i="9"/>
  <c r="A189" i="9"/>
  <c r="A188" i="9"/>
  <c r="I187" i="9"/>
  <c r="G187" i="9"/>
  <c r="A187" i="9"/>
  <c r="A186" i="9"/>
  <c r="A185" i="9"/>
  <c r="I184" i="9"/>
  <c r="G184" i="9"/>
  <c r="A184" i="9"/>
  <c r="A183" i="9"/>
  <c r="I182" i="9"/>
  <c r="G182" i="9"/>
  <c r="C182" i="9"/>
  <c r="A182" i="9"/>
  <c r="G181" i="9"/>
  <c r="A181" i="9"/>
  <c r="G180" i="9"/>
  <c r="A180" i="9"/>
  <c r="I179" i="9"/>
  <c r="G179" i="9"/>
  <c r="A179" i="9"/>
  <c r="A178" i="9"/>
  <c r="I177" i="9"/>
  <c r="G177" i="9"/>
  <c r="A177" i="9"/>
  <c r="A176" i="9"/>
  <c r="I175" i="9"/>
  <c r="G175" i="9"/>
  <c r="A175" i="9"/>
  <c r="A174" i="9"/>
  <c r="I173" i="9"/>
  <c r="G173" i="9"/>
  <c r="A173" i="9"/>
  <c r="G172" i="9"/>
  <c r="A172" i="9"/>
  <c r="A171" i="9"/>
  <c r="G169" i="9"/>
  <c r="A169" i="9"/>
  <c r="I168" i="9"/>
  <c r="A168" i="9"/>
  <c r="I167" i="9"/>
  <c r="A167" i="9"/>
  <c r="A166" i="9"/>
  <c r="I165" i="9"/>
  <c r="G165" i="9"/>
  <c r="A165" i="9"/>
  <c r="A164" i="9"/>
  <c r="I164" i="9" s="1"/>
  <c r="I163" i="9"/>
  <c r="G163" i="9"/>
  <c r="A163" i="9"/>
  <c r="A162" i="9"/>
  <c r="I161" i="9"/>
  <c r="G161" i="9"/>
  <c r="A161" i="9"/>
  <c r="A160" i="9"/>
  <c r="I159" i="9"/>
  <c r="G159" i="9"/>
  <c r="A159" i="9"/>
  <c r="A158" i="9"/>
  <c r="I157" i="9"/>
  <c r="G157" i="9"/>
  <c r="A157" i="9"/>
  <c r="A156" i="9"/>
  <c r="A155" i="9"/>
  <c r="I154" i="9"/>
  <c r="A154" i="9"/>
  <c r="G154" i="9" s="1"/>
  <c r="I153" i="9"/>
  <c r="G153" i="9"/>
  <c r="A153" i="9"/>
  <c r="I152" i="9"/>
  <c r="G152" i="9"/>
  <c r="A152" i="9"/>
  <c r="G151" i="9"/>
  <c r="A151" i="9"/>
  <c r="I150" i="9"/>
  <c r="G150" i="9"/>
  <c r="A150" i="9"/>
  <c r="A149" i="9"/>
  <c r="I148" i="9"/>
  <c r="G148" i="9"/>
  <c r="A148" i="9"/>
  <c r="A147" i="9"/>
  <c r="A146" i="9" s="1"/>
  <c r="I145" i="9"/>
  <c r="G145" i="9"/>
  <c r="A145" i="9"/>
  <c r="A144" i="9"/>
  <c r="I143" i="9"/>
  <c r="G143" i="9"/>
  <c r="A143" i="9"/>
  <c r="A142" i="9"/>
  <c r="I141" i="9"/>
  <c r="G141" i="9"/>
  <c r="A141" i="9"/>
  <c r="A140" i="9"/>
  <c r="I139" i="9"/>
  <c r="G139" i="9"/>
  <c r="A139" i="9"/>
  <c r="G138" i="9"/>
  <c r="A138" i="9"/>
  <c r="I137" i="9"/>
  <c r="G137" i="9"/>
  <c r="A137" i="9"/>
  <c r="I136" i="9"/>
  <c r="A136" i="9"/>
  <c r="A135" i="9"/>
  <c r="I134" i="9"/>
  <c r="G134" i="9"/>
  <c r="A134" i="9"/>
  <c r="A133" i="9"/>
  <c r="I133" i="9" s="1"/>
  <c r="I132" i="9"/>
  <c r="G132" i="9"/>
  <c r="A132" i="9"/>
  <c r="A131" i="9"/>
  <c r="I130" i="9"/>
  <c r="G130" i="9"/>
  <c r="A130" i="9"/>
  <c r="A129" i="9"/>
  <c r="I128" i="9"/>
  <c r="G128" i="9"/>
  <c r="A128" i="9"/>
  <c r="A126" i="9"/>
  <c r="I126" i="9" s="1"/>
  <c r="I125" i="9"/>
  <c r="G125" i="9"/>
  <c r="A125" i="9"/>
  <c r="A124" i="9"/>
  <c r="I124" i="9" s="1"/>
  <c r="I123" i="9"/>
  <c r="G123" i="9"/>
  <c r="A123" i="9"/>
  <c r="A122" i="9"/>
  <c r="I122" i="9" s="1"/>
  <c r="I121" i="9"/>
  <c r="G121" i="9"/>
  <c r="A121" i="9"/>
  <c r="A120" i="9"/>
  <c r="I120" i="9" s="1"/>
  <c r="I119" i="9"/>
  <c r="G119" i="9"/>
  <c r="A119" i="9"/>
  <c r="A118" i="9"/>
  <c r="I118" i="9" s="1"/>
  <c r="I117" i="9"/>
  <c r="G117" i="9"/>
  <c r="A117" i="9"/>
  <c r="A116" i="9"/>
  <c r="I116" i="9" s="1"/>
  <c r="I115" i="9"/>
  <c r="G115" i="9"/>
  <c r="A115" i="9"/>
  <c r="A114" i="9"/>
  <c r="I114" i="9" s="1"/>
  <c r="I113" i="9"/>
  <c r="G113" i="9"/>
  <c r="A113" i="9"/>
  <c r="A112" i="9"/>
  <c r="I112" i="9" s="1"/>
  <c r="A111" i="9"/>
  <c r="I110" i="9"/>
  <c r="G110" i="9"/>
  <c r="A110" i="9"/>
  <c r="A109" i="9"/>
  <c r="I108" i="9"/>
  <c r="G108" i="9"/>
  <c r="A108" i="9"/>
  <c r="G107" i="9"/>
  <c r="A107" i="9"/>
  <c r="I106" i="9"/>
  <c r="G106" i="9"/>
  <c r="A106" i="9"/>
  <c r="A105" i="9"/>
  <c r="I104" i="9"/>
  <c r="G104" i="9"/>
  <c r="A104" i="9"/>
  <c r="A103" i="9"/>
  <c r="I102" i="9"/>
  <c r="G102" i="9"/>
  <c r="A102" i="9"/>
  <c r="A101" i="9"/>
  <c r="I100" i="9"/>
  <c r="G100" i="9"/>
  <c r="A100" i="9"/>
  <c r="A99" i="9"/>
  <c r="I98" i="9"/>
  <c r="G98" i="9"/>
  <c r="A98" i="9"/>
  <c r="G97" i="9"/>
  <c r="A97" i="9"/>
  <c r="I96" i="9"/>
  <c r="G96" i="9"/>
  <c r="A96" i="9"/>
  <c r="A95" i="9"/>
  <c r="A94" i="9"/>
  <c r="F55" i="2" s="1"/>
  <c r="I93" i="9"/>
  <c r="A93" i="9"/>
  <c r="G93" i="9" s="1"/>
  <c r="I92" i="9"/>
  <c r="A92" i="9"/>
  <c r="I91" i="9"/>
  <c r="A91" i="9"/>
  <c r="G91" i="9" s="1"/>
  <c r="A90" i="9"/>
  <c r="I89" i="9"/>
  <c r="A89" i="9"/>
  <c r="G89" i="9" s="1"/>
  <c r="A88" i="9"/>
  <c r="I87" i="9"/>
  <c r="G87" i="9"/>
  <c r="A87" i="9"/>
  <c r="A86" i="9"/>
  <c r="I85" i="9"/>
  <c r="G85" i="9"/>
  <c r="A85" i="9"/>
  <c r="A84" i="9"/>
  <c r="I83" i="9"/>
  <c r="G83" i="9"/>
  <c r="A83" i="9"/>
  <c r="A82" i="9"/>
  <c r="I81" i="9"/>
  <c r="G81" i="9"/>
  <c r="A81" i="9"/>
  <c r="A80" i="9" s="1"/>
  <c r="A79" i="9"/>
  <c r="I78" i="9"/>
  <c r="G78" i="9"/>
  <c r="A78" i="9"/>
  <c r="A77" i="9"/>
  <c r="B77" i="9" s="1"/>
  <c r="I76" i="9"/>
  <c r="G76" i="9"/>
  <c r="A76" i="9"/>
  <c r="A75" i="9"/>
  <c r="I74" i="9"/>
  <c r="G74" i="9"/>
  <c r="A74" i="9"/>
  <c r="A73" i="9"/>
  <c r="I72" i="9"/>
  <c r="G72" i="9"/>
  <c r="A72" i="9"/>
  <c r="A71" i="9"/>
  <c r="C70" i="9"/>
  <c r="A70" i="9"/>
  <c r="I69" i="9"/>
  <c r="G69" i="9"/>
  <c r="E69" i="9"/>
  <c r="A69" i="9"/>
  <c r="B69" i="9" s="1"/>
  <c r="C68" i="9"/>
  <c r="A68" i="9"/>
  <c r="I67" i="9"/>
  <c r="G67" i="9"/>
  <c r="A67" i="9"/>
  <c r="A66" i="9"/>
  <c r="C66" i="9" s="1"/>
  <c r="A65" i="9"/>
  <c r="I64" i="9"/>
  <c r="G64" i="9"/>
  <c r="E64" i="9"/>
  <c r="D64" i="9"/>
  <c r="A64" i="9"/>
  <c r="C64" i="9" s="1"/>
  <c r="D63" i="9"/>
  <c r="A63" i="9"/>
  <c r="I62" i="9"/>
  <c r="G62" i="9"/>
  <c r="E62" i="9"/>
  <c r="D62" i="9"/>
  <c r="A62" i="9"/>
  <c r="C62" i="9" s="1"/>
  <c r="C61" i="9"/>
  <c r="B61" i="9"/>
  <c r="A61" i="9"/>
  <c r="I60" i="9"/>
  <c r="G60" i="9"/>
  <c r="E60" i="9"/>
  <c r="D60" i="9"/>
  <c r="A60" i="9"/>
  <c r="C60" i="9" s="1"/>
  <c r="A59" i="9"/>
  <c r="I58" i="9"/>
  <c r="G58" i="9"/>
  <c r="E58" i="9"/>
  <c r="D58" i="9"/>
  <c r="A58" i="9"/>
  <c r="C58" i="9" s="1"/>
  <c r="D57" i="9"/>
  <c r="C57" i="9"/>
  <c r="A57" i="9"/>
  <c r="I56" i="9"/>
  <c r="G56" i="9"/>
  <c r="E56" i="9"/>
  <c r="D56" i="9"/>
  <c r="A56" i="9"/>
  <c r="A55" i="9" s="1"/>
  <c r="A52" i="9"/>
  <c r="A51" i="9"/>
  <c r="A50" i="9"/>
  <c r="A49" i="9"/>
  <c r="A48" i="9"/>
  <c r="A47" i="9"/>
  <c r="B37" i="9"/>
  <c r="B36" i="9"/>
  <c r="B35" i="9"/>
  <c r="B34" i="9"/>
  <c r="B33" i="9"/>
  <c r="B32" i="9"/>
  <c r="B31" i="9"/>
  <c r="B30" i="9"/>
  <c r="B29" i="9"/>
  <c r="B28" i="9"/>
  <c r="B27" i="9"/>
  <c r="B26" i="9"/>
  <c r="B25" i="9"/>
  <c r="B24" i="9"/>
  <c r="B23" i="9"/>
  <c r="B22" i="9"/>
  <c r="B21" i="9"/>
  <c r="C17" i="9"/>
  <c r="A13" i="9"/>
  <c r="A10" i="9"/>
  <c r="A9" i="9"/>
  <c r="A8" i="9"/>
  <c r="A7" i="9"/>
  <c r="A6" i="9"/>
  <c r="A5" i="9"/>
  <c r="I2" i="9"/>
  <c r="A107" i="8"/>
  <c r="A106" i="8"/>
  <c r="A105" i="8"/>
  <c r="A104" i="8"/>
  <c r="A103" i="8"/>
  <c r="A102" i="8"/>
  <c r="A101" i="8"/>
  <c r="F97" i="8"/>
  <c r="B97" i="8"/>
  <c r="F96" i="8"/>
  <c r="B96" i="8"/>
  <c r="F95" i="8"/>
  <c r="B95" i="8"/>
  <c r="F94" i="8"/>
  <c r="B94" i="8"/>
  <c r="F93" i="8"/>
  <c r="B93" i="8"/>
  <c r="F92" i="8"/>
  <c r="B92" i="8"/>
  <c r="F91" i="8"/>
  <c r="B91" i="8"/>
  <c r="F90" i="8"/>
  <c r="B90" i="8"/>
  <c r="A89" i="8"/>
  <c r="F88" i="8"/>
  <c r="E88" i="8"/>
  <c r="B88" i="8"/>
  <c r="F87" i="8"/>
  <c r="E87" i="8"/>
  <c r="B87" i="8"/>
  <c r="F86" i="8"/>
  <c r="E86" i="8"/>
  <c r="B86" i="8"/>
  <c r="F85" i="8"/>
  <c r="E85" i="8"/>
  <c r="B85" i="8"/>
  <c r="F84" i="8"/>
  <c r="E84" i="8"/>
  <c r="B84" i="8"/>
  <c r="F83" i="8"/>
  <c r="E83" i="8"/>
  <c r="B83" i="8"/>
  <c r="F82" i="8"/>
  <c r="E82" i="8"/>
  <c r="B82" i="8"/>
  <c r="F81" i="8"/>
  <c r="E81" i="8"/>
  <c r="B81" i="8"/>
  <c r="F80" i="8"/>
  <c r="E80" i="8"/>
  <c r="B80" i="8"/>
  <c r="F79" i="8"/>
  <c r="E79" i="8"/>
  <c r="B79" i="8"/>
  <c r="F78" i="8"/>
  <c r="E78" i="8"/>
  <c r="B78" i="8"/>
  <c r="F77" i="8"/>
  <c r="E77" i="8"/>
  <c r="B77" i="8"/>
  <c r="F76" i="8"/>
  <c r="E76" i="8"/>
  <c r="B76" i="8"/>
  <c r="F75" i="8"/>
  <c r="E75" i="8"/>
  <c r="B75" i="8"/>
  <c r="F74" i="8"/>
  <c r="E74" i="8"/>
  <c r="B74" i="8"/>
  <c r="A73" i="8"/>
  <c r="F72" i="8"/>
  <c r="E72" i="8"/>
  <c r="B72" i="8"/>
  <c r="F71" i="8"/>
  <c r="E71" i="8"/>
  <c r="B71" i="8"/>
  <c r="F70" i="8"/>
  <c r="E70" i="8"/>
  <c r="B70" i="8"/>
  <c r="F69" i="8"/>
  <c r="E69" i="8"/>
  <c r="B69" i="8"/>
  <c r="F68" i="8"/>
  <c r="E68" i="8"/>
  <c r="B68" i="8"/>
  <c r="A67" i="8"/>
  <c r="F66" i="8"/>
  <c r="E66" i="8"/>
  <c r="B66" i="8"/>
  <c r="F65" i="8"/>
  <c r="E65" i="8"/>
  <c r="B65" i="8"/>
  <c r="F64" i="8"/>
  <c r="E64" i="8"/>
  <c r="B64" i="8"/>
  <c r="F63" i="8"/>
  <c r="E63" i="8"/>
  <c r="B63" i="8"/>
  <c r="F62" i="8"/>
  <c r="E62" i="8"/>
  <c r="B62" i="8"/>
  <c r="F61" i="8"/>
  <c r="E61" i="8"/>
  <c r="B61" i="8"/>
  <c r="F60" i="8"/>
  <c r="E60" i="8"/>
  <c r="B60" i="8"/>
  <c r="F59" i="8"/>
  <c r="E59" i="8"/>
  <c r="B59" i="8"/>
  <c r="F58" i="8"/>
  <c r="E58" i="8"/>
  <c r="B58" i="8"/>
  <c r="F57" i="8"/>
  <c r="E57" i="8"/>
  <c r="B57" i="8"/>
  <c r="F56" i="8"/>
  <c r="E56" i="8"/>
  <c r="B56" i="8"/>
  <c r="F55" i="8"/>
  <c r="E55" i="8"/>
  <c r="B55" i="8"/>
  <c r="F54" i="8"/>
  <c r="E54" i="8"/>
  <c r="B54" i="8"/>
  <c r="A53" i="8"/>
  <c r="F52" i="8"/>
  <c r="E52" i="8"/>
  <c r="B52" i="8"/>
  <c r="F51" i="8"/>
  <c r="E51" i="8"/>
  <c r="B51" i="8"/>
  <c r="F50" i="8"/>
  <c r="E50" i="8"/>
  <c r="B50" i="8"/>
  <c r="F49" i="8"/>
  <c r="E49" i="8"/>
  <c r="B49" i="8"/>
  <c r="F48" i="8"/>
  <c r="E48" i="8"/>
  <c r="B48" i="8"/>
  <c r="F47" i="8"/>
  <c r="E47" i="8"/>
  <c r="B47" i="8"/>
  <c r="F46" i="8"/>
  <c r="E46" i="8"/>
  <c r="B46" i="8"/>
  <c r="F45" i="8"/>
  <c r="E45" i="8"/>
  <c r="B45" i="8"/>
  <c r="A44" i="8"/>
  <c r="F43" i="8"/>
  <c r="E43" i="8"/>
  <c r="B43" i="8"/>
  <c r="F42" i="8"/>
  <c r="E42" i="8"/>
  <c r="B42" i="8"/>
  <c r="A41" i="8"/>
  <c r="F40" i="8"/>
  <c r="E40" i="8"/>
  <c r="B40" i="8"/>
  <c r="F39" i="8"/>
  <c r="E39" i="8"/>
  <c r="B39" i="8"/>
  <c r="A38" i="8"/>
  <c r="F37" i="8"/>
  <c r="E37" i="8"/>
  <c r="B37" i="8"/>
  <c r="F36" i="8"/>
  <c r="E36" i="8"/>
  <c r="B36" i="8"/>
  <c r="F35" i="8"/>
  <c r="E35" i="8"/>
  <c r="B35" i="8"/>
  <c r="A34" i="8"/>
  <c r="F33" i="8"/>
  <c r="E33" i="8"/>
  <c r="B33" i="8"/>
  <c r="F32" i="8"/>
  <c r="E32" i="8"/>
  <c r="B32" i="8"/>
  <c r="F31" i="8"/>
  <c r="E31" i="8"/>
  <c r="B31" i="8"/>
  <c r="F30" i="8"/>
  <c r="E30" i="8"/>
  <c r="B30" i="8"/>
  <c r="A29" i="8"/>
  <c r="F28" i="8"/>
  <c r="E28" i="8"/>
  <c r="B28" i="8"/>
  <c r="F27" i="8"/>
  <c r="E27" i="8"/>
  <c r="B27" i="8"/>
  <c r="F26" i="8"/>
  <c r="E26" i="8"/>
  <c r="B26" i="8"/>
  <c r="F25" i="8"/>
  <c r="E25" i="8"/>
  <c r="B25" i="8"/>
  <c r="F24" i="8"/>
  <c r="E24" i="8"/>
  <c r="B24" i="8"/>
  <c r="A23" i="8"/>
  <c r="B22" i="8"/>
  <c r="B21" i="8"/>
  <c r="B20" i="8"/>
  <c r="B19" i="8"/>
  <c r="A18" i="8"/>
  <c r="C17" i="8"/>
  <c r="B17" i="8"/>
  <c r="B16" i="8"/>
  <c r="B15" i="8"/>
  <c r="B14" i="8"/>
  <c r="B13" i="8"/>
  <c r="A12" i="8"/>
  <c r="A11" i="8"/>
  <c r="A10" i="8"/>
  <c r="A9" i="8"/>
  <c r="A8" i="8"/>
  <c r="A7" i="8"/>
  <c r="A6" i="8"/>
  <c r="A5" i="8"/>
  <c r="C3" i="8"/>
  <c r="F2" i="8"/>
  <c r="A65" i="7"/>
  <c r="A64" i="7"/>
  <c r="A63" i="7"/>
  <c r="A62" i="7"/>
  <c r="A61" i="7"/>
  <c r="A60" i="7"/>
  <c r="A59" i="7"/>
  <c r="E55" i="7"/>
  <c r="B55" i="7"/>
  <c r="E54" i="7"/>
  <c r="B54" i="7"/>
  <c r="E53" i="7"/>
  <c r="B53" i="7"/>
  <c r="E52" i="7"/>
  <c r="B52" i="7"/>
  <c r="E51" i="7"/>
  <c r="B51" i="7"/>
  <c r="E50" i="7"/>
  <c r="B50" i="7"/>
  <c r="A49" i="7"/>
  <c r="E48" i="7"/>
  <c r="B48" i="7"/>
  <c r="E47" i="7"/>
  <c r="B47" i="7"/>
  <c r="E46" i="7"/>
  <c r="B46" i="7"/>
  <c r="E45" i="7"/>
  <c r="B45" i="7"/>
  <c r="E44" i="7"/>
  <c r="B44" i="7"/>
  <c r="E43" i="7"/>
  <c r="B43" i="7"/>
  <c r="E42" i="7"/>
  <c r="B42" i="7"/>
  <c r="E41" i="7"/>
  <c r="B41" i="7"/>
  <c r="A40" i="7"/>
  <c r="E39" i="7"/>
  <c r="B39" i="7"/>
  <c r="E38" i="7"/>
  <c r="B38" i="7"/>
  <c r="E37" i="7"/>
  <c r="B37" i="7"/>
  <c r="E36" i="7"/>
  <c r="B36" i="7"/>
  <c r="E35" i="7"/>
  <c r="B35" i="7"/>
  <c r="A34" i="7"/>
  <c r="E33" i="7"/>
  <c r="B33" i="7"/>
  <c r="E32" i="7"/>
  <c r="B32" i="7"/>
  <c r="E31" i="7"/>
  <c r="B31" i="7"/>
  <c r="E30" i="7"/>
  <c r="B30" i="7"/>
  <c r="E29" i="7"/>
  <c r="B29" i="7"/>
  <c r="A28" i="7"/>
  <c r="E27" i="7"/>
  <c r="B27" i="7"/>
  <c r="E26" i="7"/>
  <c r="B26" i="7"/>
  <c r="E25" i="7"/>
  <c r="B25" i="7"/>
  <c r="E24" i="7"/>
  <c r="B24" i="7"/>
  <c r="E23" i="7"/>
  <c r="B23" i="7"/>
  <c r="A22" i="7"/>
  <c r="E21" i="7"/>
  <c r="B21" i="7"/>
  <c r="E20" i="7"/>
  <c r="B20" i="7"/>
  <c r="A19" i="7"/>
  <c r="C333" i="9" s="1"/>
  <c r="E18" i="7"/>
  <c r="B18" i="7"/>
  <c r="A17" i="7"/>
  <c r="B16" i="7"/>
  <c r="B15" i="7"/>
  <c r="B14" i="7"/>
  <c r="B13" i="7"/>
  <c r="A12" i="7"/>
  <c r="A11" i="7"/>
  <c r="A10" i="7"/>
  <c r="A9" i="7"/>
  <c r="A8" i="7"/>
  <c r="A7" i="7"/>
  <c r="A6" i="7"/>
  <c r="A5" i="7"/>
  <c r="C3" i="7"/>
  <c r="F2" i="7"/>
  <c r="A94" i="6"/>
  <c r="A93" i="6"/>
  <c r="A92" i="6"/>
  <c r="A91" i="6"/>
  <c r="A90" i="6"/>
  <c r="A89" i="6"/>
  <c r="A88" i="6"/>
  <c r="E85" i="6"/>
  <c r="B85" i="6"/>
  <c r="E84" i="6"/>
  <c r="B84" i="6"/>
  <c r="E83" i="6"/>
  <c r="B83" i="6"/>
  <c r="E82" i="6"/>
  <c r="B82" i="6"/>
  <c r="E81" i="6"/>
  <c r="B81" i="6"/>
  <c r="E80" i="6"/>
  <c r="B80" i="6"/>
  <c r="E79" i="6"/>
  <c r="B79" i="6"/>
  <c r="E78" i="6"/>
  <c r="B78" i="6"/>
  <c r="E77" i="6"/>
  <c r="B77" i="6"/>
  <c r="E76" i="6"/>
  <c r="B76" i="6"/>
  <c r="A75" i="6"/>
  <c r="E74" i="6"/>
  <c r="B74" i="6"/>
  <c r="E73" i="6"/>
  <c r="B73" i="6"/>
  <c r="E72" i="6"/>
  <c r="B72" i="6"/>
  <c r="E71" i="6"/>
  <c r="B71" i="6"/>
  <c r="E70" i="6"/>
  <c r="B70" i="6"/>
  <c r="E69" i="6"/>
  <c r="B69" i="6"/>
  <c r="E68" i="6"/>
  <c r="B68" i="6"/>
  <c r="E67" i="6"/>
  <c r="B67" i="6"/>
  <c r="E66" i="6"/>
  <c r="B66" i="6"/>
  <c r="E65" i="6"/>
  <c r="B65" i="6"/>
  <c r="E64" i="6"/>
  <c r="B64" i="6"/>
  <c r="E63" i="6"/>
  <c r="B63" i="6"/>
  <c r="A62" i="6"/>
  <c r="E61" i="6"/>
  <c r="B61" i="6"/>
  <c r="E60" i="6"/>
  <c r="B60" i="6"/>
  <c r="E59" i="6"/>
  <c r="B59" i="6"/>
  <c r="E58" i="6"/>
  <c r="B58" i="6"/>
  <c r="E57" i="6"/>
  <c r="B57" i="6"/>
  <c r="E56" i="6"/>
  <c r="B56" i="6"/>
  <c r="E55" i="6"/>
  <c r="B55" i="6"/>
  <c r="E54" i="6"/>
  <c r="B54" i="6"/>
  <c r="E53" i="6"/>
  <c r="B53" i="6"/>
  <c r="E52" i="6"/>
  <c r="B52" i="6"/>
  <c r="E51" i="6"/>
  <c r="B51" i="6"/>
  <c r="E50" i="6"/>
  <c r="B50" i="6"/>
  <c r="E49" i="6"/>
  <c r="B49" i="6"/>
  <c r="E48" i="6"/>
  <c r="B48" i="6"/>
  <c r="E47" i="6"/>
  <c r="B47" i="6"/>
  <c r="E46" i="6"/>
  <c r="B46" i="6"/>
  <c r="E45" i="6"/>
  <c r="B45" i="6"/>
  <c r="E44" i="6"/>
  <c r="B44" i="6"/>
  <c r="E43" i="6"/>
  <c r="B43" i="6"/>
  <c r="E42" i="6"/>
  <c r="B42" i="6"/>
  <c r="E41" i="6"/>
  <c r="B41" i="6"/>
  <c r="E40" i="6"/>
  <c r="B40" i="6"/>
  <c r="E39" i="6"/>
  <c r="B39" i="6"/>
  <c r="E38" i="6"/>
  <c r="B38" i="6"/>
  <c r="E37" i="6"/>
  <c r="B37" i="6"/>
  <c r="E36" i="6"/>
  <c r="B36" i="6"/>
  <c r="E35" i="6"/>
  <c r="B35" i="6"/>
  <c r="E34" i="6"/>
  <c r="B34" i="6"/>
  <c r="E33" i="6"/>
  <c r="B33" i="6"/>
  <c r="A32" i="6"/>
  <c r="E31" i="6"/>
  <c r="B31" i="6"/>
  <c r="E30" i="6"/>
  <c r="B30" i="6"/>
  <c r="E29" i="6"/>
  <c r="B29" i="6"/>
  <c r="E28" i="6"/>
  <c r="B28" i="6"/>
  <c r="E27" i="6"/>
  <c r="B27" i="6"/>
  <c r="E26" i="6"/>
  <c r="B26" i="6"/>
  <c r="E25" i="6"/>
  <c r="B25" i="6"/>
  <c r="E24" i="6"/>
  <c r="B24" i="6"/>
  <c r="E23" i="6"/>
  <c r="B23" i="6"/>
  <c r="A22" i="6"/>
  <c r="E21" i="6"/>
  <c r="B21" i="6"/>
  <c r="E20" i="6"/>
  <c r="B20" i="6"/>
  <c r="E19" i="6"/>
  <c r="B19" i="6"/>
  <c r="F18" i="6"/>
  <c r="E18" i="6"/>
  <c r="B18" i="6"/>
  <c r="A17" i="6"/>
  <c r="B16" i="6"/>
  <c r="B15" i="6"/>
  <c r="B14" i="6"/>
  <c r="B13" i="6"/>
  <c r="A12" i="6"/>
  <c r="A11" i="6"/>
  <c r="A10" i="6"/>
  <c r="A9" i="6"/>
  <c r="A8" i="6"/>
  <c r="A7" i="6"/>
  <c r="A6" i="6"/>
  <c r="A5" i="6"/>
  <c r="C3" i="6"/>
  <c r="F2" i="6"/>
  <c r="A47" i="5"/>
  <c r="A46" i="5"/>
  <c r="A45" i="5"/>
  <c r="A44" i="5"/>
  <c r="A43" i="5"/>
  <c r="A42" i="5"/>
  <c r="A41" i="5"/>
  <c r="B37" i="5"/>
  <c r="B36" i="5"/>
  <c r="B35" i="5"/>
  <c r="B34" i="5"/>
  <c r="B33" i="5"/>
  <c r="B32" i="5"/>
  <c r="B31" i="5"/>
  <c r="B30" i="5"/>
  <c r="B29" i="5"/>
  <c r="B28" i="5"/>
  <c r="B27" i="5"/>
  <c r="B26" i="5"/>
  <c r="B25" i="5"/>
  <c r="B24" i="5"/>
  <c r="B23" i="5"/>
  <c r="B22" i="5"/>
  <c r="B21" i="5"/>
  <c r="B20" i="5"/>
  <c r="A19" i="5"/>
  <c r="B18" i="5"/>
  <c r="A17" i="5"/>
  <c r="B16" i="5"/>
  <c r="B15" i="5"/>
  <c r="B14" i="5"/>
  <c r="B13" i="5"/>
  <c r="A12" i="5"/>
  <c r="A11" i="5"/>
  <c r="A10" i="5"/>
  <c r="A9" i="5"/>
  <c r="A8" i="5"/>
  <c r="A7" i="5"/>
  <c r="A6" i="5"/>
  <c r="A5" i="5"/>
  <c r="C3" i="5"/>
  <c r="F2" i="5"/>
  <c r="A84" i="4"/>
  <c r="A83" i="4"/>
  <c r="A82" i="4"/>
  <c r="A81" i="4"/>
  <c r="A80" i="4"/>
  <c r="A79" i="4"/>
  <c r="A78" i="4"/>
  <c r="B74" i="4"/>
  <c r="B73" i="4"/>
  <c r="B72" i="4"/>
  <c r="B71" i="4"/>
  <c r="B70" i="4"/>
  <c r="B69" i="4"/>
  <c r="A68" i="4"/>
  <c r="B67" i="4"/>
  <c r="B66" i="4"/>
  <c r="B65" i="4"/>
  <c r="B64" i="4"/>
  <c r="A63" i="4"/>
  <c r="B62" i="4"/>
  <c r="B61" i="4"/>
  <c r="B60" i="4"/>
  <c r="B59" i="4"/>
  <c r="B58" i="4"/>
  <c r="B57" i="4"/>
  <c r="B56" i="4"/>
  <c r="B55" i="4"/>
  <c r="B54" i="4"/>
  <c r="B53" i="4"/>
  <c r="B52" i="4"/>
  <c r="A51" i="4"/>
  <c r="E50" i="4"/>
  <c r="B50" i="4"/>
  <c r="E49" i="4"/>
  <c r="B49" i="4"/>
  <c r="E48" i="4"/>
  <c r="B48" i="4"/>
  <c r="E47" i="4"/>
  <c r="B47" i="4"/>
  <c r="E46" i="4"/>
  <c r="B46" i="4"/>
  <c r="E45" i="4"/>
  <c r="B45" i="4"/>
  <c r="E44" i="4"/>
  <c r="B44" i="4"/>
  <c r="E43" i="4"/>
  <c r="B43" i="4"/>
  <c r="E42" i="4"/>
  <c r="B42" i="4"/>
  <c r="E41" i="4"/>
  <c r="B41" i="4"/>
  <c r="E40" i="4"/>
  <c r="B40" i="4"/>
  <c r="E39" i="4"/>
  <c r="B39" i="4"/>
  <c r="E38" i="4"/>
  <c r="B38" i="4"/>
  <c r="E37" i="4"/>
  <c r="B37" i="4"/>
  <c r="E36" i="4"/>
  <c r="B36" i="4"/>
  <c r="E35" i="4"/>
  <c r="B35" i="4"/>
  <c r="A34" i="4"/>
  <c r="B33" i="4"/>
  <c r="B32" i="4"/>
  <c r="B31" i="4"/>
  <c r="B30" i="4"/>
  <c r="B29" i="4"/>
  <c r="B28" i="4"/>
  <c r="B27" i="4"/>
  <c r="B26" i="4"/>
  <c r="B25" i="4"/>
  <c r="B24" i="4"/>
  <c r="B23" i="4"/>
  <c r="B22" i="4"/>
  <c r="B21" i="4"/>
  <c r="B20" i="4"/>
  <c r="A19" i="4"/>
  <c r="B18" i="4"/>
  <c r="A17" i="4"/>
  <c r="B199" i="9" s="1"/>
  <c r="B16" i="4"/>
  <c r="B15" i="4"/>
  <c r="B14" i="4"/>
  <c r="B13" i="4"/>
  <c r="A12" i="4"/>
  <c r="A11" i="4"/>
  <c r="A10" i="4"/>
  <c r="A9" i="4"/>
  <c r="A8" i="4"/>
  <c r="A7" i="4"/>
  <c r="A6" i="4"/>
  <c r="A5" i="4"/>
  <c r="C3" i="4"/>
  <c r="F2" i="4"/>
  <c r="A72" i="3"/>
  <c r="A71" i="3"/>
  <c r="A70" i="3"/>
  <c r="A69" i="3"/>
  <c r="A68" i="3"/>
  <c r="A67" i="3"/>
  <c r="A66" i="3"/>
  <c r="B61" i="3"/>
  <c r="B60" i="3"/>
  <c r="B59" i="3"/>
  <c r="B58" i="3"/>
  <c r="B57" i="3"/>
  <c r="B56" i="3"/>
  <c r="B55" i="3"/>
  <c r="B54" i="3"/>
  <c r="B53" i="3"/>
  <c r="B52" i="3"/>
  <c r="B51" i="3"/>
  <c r="B50" i="3"/>
  <c r="B49" i="3"/>
  <c r="B48" i="3"/>
  <c r="B47" i="3"/>
  <c r="B46" i="3"/>
  <c r="B45" i="3"/>
  <c r="B44" i="3"/>
  <c r="B43" i="3"/>
  <c r="B42" i="3"/>
  <c r="B41" i="3"/>
  <c r="B40" i="3"/>
  <c r="B39" i="3"/>
  <c r="A38" i="3"/>
  <c r="B37" i="3"/>
  <c r="B36" i="3"/>
  <c r="B35" i="3"/>
  <c r="B34" i="3"/>
  <c r="B33" i="3"/>
  <c r="B32" i="3"/>
  <c r="B31" i="3"/>
  <c r="B30" i="3"/>
  <c r="B29" i="3"/>
  <c r="B28" i="3"/>
  <c r="B27" i="3"/>
  <c r="B26" i="3"/>
  <c r="B25" i="3"/>
  <c r="B24" i="3"/>
  <c r="B23" i="3"/>
  <c r="B22" i="3"/>
  <c r="B21" i="3"/>
  <c r="B20" i="3"/>
  <c r="A19" i="3"/>
  <c r="B18" i="3"/>
  <c r="A17" i="3"/>
  <c r="B16" i="3"/>
  <c r="B15" i="3"/>
  <c r="B14" i="3"/>
  <c r="B13" i="3"/>
  <c r="A12" i="3"/>
  <c r="A11" i="3"/>
  <c r="A10" i="3"/>
  <c r="A9" i="3"/>
  <c r="A8" i="3"/>
  <c r="A7" i="3"/>
  <c r="A6" i="3"/>
  <c r="A5" i="3"/>
  <c r="C3" i="3"/>
  <c r="F2" i="3"/>
  <c r="A77" i="2"/>
  <c r="A76" i="2"/>
  <c r="A75" i="2"/>
  <c r="A74" i="2"/>
  <c r="A73" i="2"/>
  <c r="A72" i="2"/>
  <c r="A71" i="2"/>
  <c r="E67" i="2"/>
  <c r="B67" i="2"/>
  <c r="E66" i="2"/>
  <c r="B66" i="2"/>
  <c r="F65" i="2"/>
  <c r="E65" i="2"/>
  <c r="B65" i="2"/>
  <c r="E64" i="2"/>
  <c r="B64" i="2"/>
  <c r="E63" i="2"/>
  <c r="B63" i="2"/>
  <c r="E62" i="2"/>
  <c r="B62" i="2"/>
  <c r="E61" i="2"/>
  <c r="B61" i="2"/>
  <c r="F60" i="2"/>
  <c r="E60" i="2"/>
  <c r="B60" i="2"/>
  <c r="E59" i="2"/>
  <c r="B59" i="2"/>
  <c r="E58" i="2"/>
  <c r="B58" i="2"/>
  <c r="E57" i="2"/>
  <c r="B57" i="2"/>
  <c r="E56" i="2"/>
  <c r="B56" i="2"/>
  <c r="E55" i="2"/>
  <c r="B55" i="2"/>
  <c r="F54" i="2"/>
  <c r="E54" i="2"/>
  <c r="B54" i="2"/>
  <c r="E53" i="2"/>
  <c r="B53" i="2"/>
  <c r="A52" i="2"/>
  <c r="E51" i="2"/>
  <c r="B51" i="2"/>
  <c r="E50" i="2"/>
  <c r="B50" i="2"/>
  <c r="E49" i="2"/>
  <c r="B49" i="2"/>
  <c r="E48" i="2"/>
  <c r="B48" i="2"/>
  <c r="E47" i="2"/>
  <c r="B47" i="2"/>
  <c r="E46" i="2"/>
  <c r="B46" i="2"/>
  <c r="E45" i="2"/>
  <c r="B45" i="2"/>
  <c r="E44" i="2"/>
  <c r="B44" i="2"/>
  <c r="E43" i="2"/>
  <c r="B43" i="2"/>
  <c r="E42" i="2"/>
  <c r="B42" i="2"/>
  <c r="E41" i="2"/>
  <c r="B41" i="2"/>
  <c r="E40" i="2"/>
  <c r="B40" i="2"/>
  <c r="E39" i="2"/>
  <c r="B39" i="2"/>
  <c r="F38" i="2"/>
  <c r="E38" i="2"/>
  <c r="B38" i="2"/>
  <c r="E37" i="2"/>
  <c r="B37" i="2"/>
  <c r="E36" i="2"/>
  <c r="B36" i="2"/>
  <c r="A35" i="2"/>
  <c r="E34" i="2"/>
  <c r="B34" i="2"/>
  <c r="E33" i="2"/>
  <c r="B33" i="2"/>
  <c r="F32" i="2"/>
  <c r="E32" i="2"/>
  <c r="B32" i="2"/>
  <c r="E31" i="2"/>
  <c r="B31" i="2"/>
  <c r="E30" i="2"/>
  <c r="B30" i="2"/>
  <c r="A29" i="2"/>
  <c r="E28" i="2"/>
  <c r="B28" i="2"/>
  <c r="F27" i="2"/>
  <c r="E27" i="2"/>
  <c r="B27" i="2"/>
  <c r="F26" i="2"/>
  <c r="E26" i="2"/>
  <c r="B26" i="2"/>
  <c r="E25" i="2"/>
  <c r="B25" i="2"/>
  <c r="E24" i="2"/>
  <c r="B24" i="2"/>
  <c r="E23" i="2"/>
  <c r="B23" i="2"/>
  <c r="F22" i="2"/>
  <c r="E22" i="2"/>
  <c r="B22" i="2"/>
  <c r="A21" i="2"/>
  <c r="B20" i="2"/>
  <c r="B19" i="2"/>
  <c r="B18" i="2"/>
  <c r="B17" i="2"/>
  <c r="B16" i="2"/>
  <c r="B15" i="2"/>
  <c r="B14" i="2"/>
  <c r="B13" i="2"/>
  <c r="A12" i="2"/>
  <c r="A11" i="2"/>
  <c r="A10" i="2"/>
  <c r="A9" i="2"/>
  <c r="A8" i="2"/>
  <c r="A7" i="2"/>
  <c r="A6" i="2"/>
  <c r="A5" i="2"/>
  <c r="C3" i="2"/>
  <c r="F2" i="2"/>
  <c r="E36" i="1"/>
  <c r="B36" i="1"/>
  <c r="E35" i="1"/>
  <c r="B35" i="1"/>
  <c r="F34" i="1"/>
  <c r="E34" i="1"/>
  <c r="B34" i="1"/>
  <c r="F33" i="1"/>
  <c r="E33" i="1"/>
  <c r="B33" i="1"/>
  <c r="E32" i="1"/>
  <c r="B32" i="1"/>
  <c r="E31" i="1"/>
  <c r="B31" i="1"/>
  <c r="E30" i="1"/>
  <c r="B30" i="1"/>
  <c r="F29" i="1"/>
  <c r="E29" i="1"/>
  <c r="B29" i="1"/>
  <c r="A28" i="1"/>
  <c r="F27" i="1"/>
  <c r="E27" i="1"/>
  <c r="B27" i="1"/>
  <c r="E26" i="1"/>
  <c r="D69" i="9" s="1"/>
  <c r="B26" i="1"/>
  <c r="E25" i="1"/>
  <c r="B25" i="1"/>
  <c r="E24" i="1"/>
  <c r="E67" i="9" s="1"/>
  <c r="B24" i="1"/>
  <c r="F23" i="1"/>
  <c r="E23" i="1"/>
  <c r="B23" i="1"/>
  <c r="A22" i="1"/>
  <c r="B78" i="9" s="1"/>
  <c r="B21" i="1"/>
  <c r="B20" i="1"/>
  <c r="B19" i="1"/>
  <c r="B18" i="1"/>
  <c r="B17" i="1"/>
  <c r="A13" i="11" s="1"/>
  <c r="B16" i="1"/>
  <c r="B15" i="1"/>
  <c r="B14" i="1"/>
  <c r="B13" i="1"/>
  <c r="A12" i="1"/>
  <c r="A11" i="1"/>
  <c r="A10" i="1"/>
  <c r="A9" i="1"/>
  <c r="A8" i="1"/>
  <c r="A7" i="1"/>
  <c r="A6" i="1"/>
  <c r="A5" i="1"/>
  <c r="F2" i="1"/>
  <c r="D117" i="10" l="1"/>
  <c r="E117" i="10"/>
  <c r="L130" i="10"/>
  <c r="P17" i="15"/>
  <c r="C141" i="10"/>
  <c r="D71" i="10"/>
  <c r="J298" i="10"/>
  <c r="K298" i="10"/>
  <c r="F71" i="10"/>
  <c r="F234" i="10"/>
  <c r="F73" i="10"/>
  <c r="L98" i="10"/>
  <c r="P87" i="15"/>
  <c r="F87" i="10"/>
  <c r="F301" i="10"/>
  <c r="M185" i="10"/>
  <c r="F125" i="10"/>
  <c r="E110" i="10"/>
  <c r="C126" i="10"/>
  <c r="M170" i="10"/>
  <c r="F205" i="10"/>
  <c r="F295" i="10"/>
  <c r="F110" i="10"/>
  <c r="F138" i="10"/>
  <c r="J165" i="10"/>
  <c r="F176" i="10"/>
  <c r="C218" i="10"/>
  <c r="J329" i="10"/>
  <c r="F149" i="10"/>
  <c r="M340" i="10"/>
  <c r="E366" i="10"/>
  <c r="F316" i="10"/>
  <c r="F47" i="10"/>
  <c r="L338" i="10"/>
  <c r="D237" i="10"/>
  <c r="J336" i="10"/>
  <c r="E108" i="10"/>
  <c r="E135" i="10"/>
  <c r="E173" i="10"/>
  <c r="F202" i="10"/>
  <c r="M267" i="10"/>
  <c r="E77" i="10"/>
  <c r="J36" i="10"/>
  <c r="F77" i="10"/>
  <c r="D85" i="10"/>
  <c r="C232" i="10"/>
  <c r="C108" i="10"/>
  <c r="E232" i="10"/>
  <c r="L267" i="10"/>
  <c r="E302" i="10"/>
  <c r="M313" i="10"/>
  <c r="F108" i="10"/>
  <c r="F135" i="10"/>
  <c r="M250" i="10"/>
  <c r="M256" i="10"/>
  <c r="K337" i="10"/>
  <c r="C199" i="10"/>
  <c r="L170" i="10"/>
  <c r="C295" i="10"/>
  <c r="M310" i="10"/>
  <c r="K267" i="10"/>
  <c r="E87" i="10"/>
  <c r="K98" i="10"/>
  <c r="K130" i="10"/>
  <c r="F164" i="10"/>
  <c r="F180" i="10"/>
  <c r="C192" i="10"/>
  <c r="J333" i="10"/>
  <c r="K52" i="10"/>
  <c r="M52" i="10"/>
  <c r="L52" i="10"/>
  <c r="J59" i="10"/>
  <c r="M59" i="10"/>
  <c r="L59" i="10"/>
  <c r="K59" i="10"/>
  <c r="F254" i="10"/>
  <c r="E254" i="10"/>
  <c r="D254" i="10"/>
  <c r="E49" i="10"/>
  <c r="F49" i="10"/>
  <c r="M143" i="10"/>
  <c r="K143" i="10"/>
  <c r="K45" i="10"/>
  <c r="M45" i="10"/>
  <c r="E294" i="10"/>
  <c r="F294" i="10"/>
  <c r="F278" i="10"/>
  <c r="J263" i="10"/>
  <c r="K27" i="10"/>
  <c r="F50" i="10"/>
  <c r="C100" i="10"/>
  <c r="F124" i="10"/>
  <c r="J171" i="10"/>
  <c r="L179" i="10"/>
  <c r="F251" i="10"/>
  <c r="J260" i="10"/>
  <c r="E292" i="10"/>
  <c r="F292" i="10"/>
  <c r="J295" i="10"/>
  <c r="K304" i="10"/>
  <c r="E309" i="10"/>
  <c r="J326" i="10"/>
  <c r="C65" i="10"/>
  <c r="F74" i="10"/>
  <c r="K82" i="10"/>
  <c r="M100" i="10"/>
  <c r="E119" i="10"/>
  <c r="E150" i="10"/>
  <c r="K158" i="10"/>
  <c r="L171" i="10"/>
  <c r="E190" i="10"/>
  <c r="C205" i="10"/>
  <c r="D234" i="10"/>
  <c r="L260" i="10"/>
  <c r="F274" i="10"/>
  <c r="F309" i="10"/>
  <c r="E331" i="10"/>
  <c r="F350" i="10"/>
  <c r="D64" i="10"/>
  <c r="C90" i="10"/>
  <c r="E109" i="10"/>
  <c r="F82" i="10"/>
  <c r="D90" i="10"/>
  <c r="C128" i="10"/>
  <c r="M153" i="10"/>
  <c r="F163" i="10"/>
  <c r="F214" i="10"/>
  <c r="F242" i="10"/>
  <c r="D278" i="10"/>
  <c r="C309" i="10"/>
  <c r="J41" i="10"/>
  <c r="E74" i="10"/>
  <c r="E90" i="10"/>
  <c r="D150" i="10"/>
  <c r="K171" i="10"/>
  <c r="M179" i="10"/>
  <c r="E238" i="10"/>
  <c r="K260" i="10"/>
  <c r="E350" i="10"/>
  <c r="C87" i="10"/>
  <c r="C110" i="10"/>
  <c r="F119" i="10"/>
  <c r="E138" i="10"/>
  <c r="F150" i="10"/>
  <c r="L158" i="10"/>
  <c r="E164" i="10"/>
  <c r="E176" i="10"/>
  <c r="E180" i="10"/>
  <c r="K185" i="10"/>
  <c r="F190" i="10"/>
  <c r="L195" i="10"/>
  <c r="D205" i="10"/>
  <c r="D210" i="10"/>
  <c r="C230" i="10"/>
  <c r="E234" i="10"/>
  <c r="J256" i="10"/>
  <c r="M264" i="10"/>
  <c r="L292" i="10"/>
  <c r="L313" i="10"/>
  <c r="E306" i="10"/>
  <c r="L318" i="10"/>
  <c r="J323" i="10"/>
  <c r="M327" i="10"/>
  <c r="C278" i="10"/>
  <c r="K129" i="10"/>
  <c r="L172" i="10"/>
  <c r="E62" i="10"/>
  <c r="C84" i="10"/>
  <c r="E98" i="10"/>
  <c r="F102" i="10"/>
  <c r="M172" i="10"/>
  <c r="D177" i="10"/>
  <c r="D202" i="10"/>
  <c r="C206" i="10"/>
  <c r="M261" i="10"/>
  <c r="F280" i="10"/>
  <c r="M284" i="10"/>
  <c r="K289" i="10"/>
  <c r="K310" i="10"/>
  <c r="L323" i="10"/>
  <c r="M341" i="10"/>
  <c r="E352" i="10"/>
  <c r="D356" i="10"/>
  <c r="K179" i="10"/>
  <c r="F79" i="10"/>
  <c r="D147" i="10"/>
  <c r="F39" i="10"/>
  <c r="L129" i="10"/>
  <c r="E143" i="10"/>
  <c r="K261" i="10"/>
  <c r="J284" i="10"/>
  <c r="K301" i="10"/>
  <c r="F306" i="10"/>
  <c r="K323" i="10"/>
  <c r="C356" i="10"/>
  <c r="E202" i="10"/>
  <c r="L310" i="10"/>
  <c r="E356" i="10"/>
  <c r="J281" i="10"/>
  <c r="M334" i="10"/>
  <c r="F63" i="10"/>
  <c r="C77" i="10"/>
  <c r="D149" i="10"/>
  <c r="K156" i="10"/>
  <c r="F228" i="10"/>
  <c r="D241" i="10"/>
  <c r="D245" i="10"/>
  <c r="C281" i="10"/>
  <c r="L285" i="10"/>
  <c r="K290" i="10"/>
  <c r="F320" i="10"/>
  <c r="C73" i="10"/>
  <c r="C85" i="10"/>
  <c r="M130" i="10"/>
  <c r="E149" i="10"/>
  <c r="E166" i="10"/>
  <c r="F188" i="10"/>
  <c r="F232" i="10"/>
  <c r="L250" i="10"/>
  <c r="F281" i="10"/>
  <c r="M298" i="10"/>
  <c r="E316" i="10"/>
  <c r="F353" i="10"/>
  <c r="J146" i="10"/>
  <c r="L146" i="10"/>
  <c r="M146" i="10"/>
  <c r="K146" i="10"/>
  <c r="E54" i="10"/>
  <c r="F54" i="10"/>
  <c r="E29" i="10"/>
  <c r="F29" i="10"/>
  <c r="K38" i="10"/>
  <c r="M38" i="10"/>
  <c r="L38" i="10"/>
  <c r="E43" i="10"/>
  <c r="F43" i="10"/>
  <c r="E32" i="10"/>
  <c r="F32" i="10"/>
  <c r="M136" i="10"/>
  <c r="K136" i="10"/>
  <c r="J136" i="10"/>
  <c r="M29" i="10"/>
  <c r="J29" i="10"/>
  <c r="E42" i="10"/>
  <c r="F42" i="10"/>
  <c r="E38" i="10"/>
  <c r="F38" i="10"/>
  <c r="E51" i="10"/>
  <c r="F51" i="10"/>
  <c r="M65" i="10"/>
  <c r="J65" i="10"/>
  <c r="E48" i="10"/>
  <c r="F48" i="10"/>
  <c r="M75" i="10"/>
  <c r="L75" i="10"/>
  <c r="K75" i="10"/>
  <c r="J75" i="10"/>
  <c r="F244" i="10"/>
  <c r="C244" i="10"/>
  <c r="E36" i="10"/>
  <c r="F36" i="10"/>
  <c r="E26" i="10"/>
  <c r="F26" i="10"/>
  <c r="E45" i="10"/>
  <c r="F45" i="10"/>
  <c r="L122" i="10"/>
  <c r="M122" i="10"/>
  <c r="K122" i="10"/>
  <c r="J122" i="10"/>
  <c r="E27" i="10"/>
  <c r="F27" i="10"/>
  <c r="E35" i="10"/>
  <c r="F35" i="10"/>
  <c r="E53" i="10"/>
  <c r="F53" i="10"/>
  <c r="L108" i="10"/>
  <c r="M108" i="10"/>
  <c r="F96" i="10"/>
  <c r="C103" i="10"/>
  <c r="E103" i="10"/>
  <c r="E161" i="10"/>
  <c r="D178" i="10"/>
  <c r="F189" i="10"/>
  <c r="D189" i="10"/>
  <c r="C189" i="10"/>
  <c r="F196" i="10"/>
  <c r="E204" i="10"/>
  <c r="D211" i="10"/>
  <c r="F227" i="10"/>
  <c r="L249" i="10"/>
  <c r="M249" i="10"/>
  <c r="K249" i="10"/>
  <c r="K306" i="10"/>
  <c r="M306" i="10"/>
  <c r="F40" i="10"/>
  <c r="F178" i="10"/>
  <c r="L245" i="10"/>
  <c r="J249" i="10"/>
  <c r="D257" i="10"/>
  <c r="F257" i="10"/>
  <c r="C257" i="10"/>
  <c r="L306" i="10"/>
  <c r="J248" i="10"/>
  <c r="L248" i="10"/>
  <c r="F127" i="10"/>
  <c r="D161" i="10"/>
  <c r="M180" i="10"/>
  <c r="L180" i="10"/>
  <c r="K180" i="10"/>
  <c r="J180" i="10"/>
  <c r="K200" i="10"/>
  <c r="M200" i="10"/>
  <c r="L200" i="10"/>
  <c r="J200" i="10"/>
  <c r="E227" i="10"/>
  <c r="M107" i="10"/>
  <c r="L107" i="10"/>
  <c r="K107" i="10"/>
  <c r="E44" i="10"/>
  <c r="F44" i="10"/>
  <c r="K67" i="10"/>
  <c r="M72" i="10"/>
  <c r="L72" i="10"/>
  <c r="K72" i="10"/>
  <c r="J72" i="10"/>
  <c r="F103" i="10"/>
  <c r="M124" i="10"/>
  <c r="K131" i="10"/>
  <c r="M131" i="10"/>
  <c r="L131" i="10"/>
  <c r="K138" i="10"/>
  <c r="C142" i="10"/>
  <c r="C152" i="10"/>
  <c r="D155" i="10"/>
  <c r="D186" i="10"/>
  <c r="J216" i="10"/>
  <c r="F220" i="10"/>
  <c r="E220" i="10"/>
  <c r="D220" i="10"/>
  <c r="C224" i="10"/>
  <c r="D235" i="10"/>
  <c r="F239" i="10"/>
  <c r="E239" i="10"/>
  <c r="D239" i="10"/>
  <c r="E257" i="10"/>
  <c r="F268" i="10"/>
  <c r="E268" i="10"/>
  <c r="D268" i="10"/>
  <c r="F286" i="10"/>
  <c r="E286" i="10"/>
  <c r="D286" i="10"/>
  <c r="C286" i="10"/>
  <c r="L319" i="10"/>
  <c r="M319" i="10"/>
  <c r="K319" i="10"/>
  <c r="J319" i="10"/>
  <c r="D127" i="10"/>
  <c r="C197" i="10"/>
  <c r="E197" i="10"/>
  <c r="D197" i="10"/>
  <c r="F209" i="10"/>
  <c r="E209" i="10"/>
  <c r="D209" i="10"/>
  <c r="E235" i="10"/>
  <c r="M273" i="10"/>
  <c r="K273" i="10"/>
  <c r="J273" i="10"/>
  <c r="F282" i="10"/>
  <c r="D282" i="10"/>
  <c r="F324" i="10"/>
  <c r="E324" i="10"/>
  <c r="D324" i="10"/>
  <c r="E52" i="10"/>
  <c r="F52" i="10"/>
  <c r="M309" i="10"/>
  <c r="L309" i="10"/>
  <c r="K309" i="10"/>
  <c r="J309" i="10"/>
  <c r="F211" i="10"/>
  <c r="E211" i="10"/>
  <c r="D88" i="10"/>
  <c r="E88" i="10"/>
  <c r="M31" i="10"/>
  <c r="F58" i="10"/>
  <c r="E58" i="10"/>
  <c r="D58" i="10"/>
  <c r="D65" i="10"/>
  <c r="M67" i="10"/>
  <c r="C78" i="10"/>
  <c r="D94" i="10"/>
  <c r="D100" i="10"/>
  <c r="L114" i="10"/>
  <c r="C118" i="10"/>
  <c r="F129" i="10"/>
  <c r="E129" i="10"/>
  <c r="D129" i="10"/>
  <c r="M138" i="10"/>
  <c r="E142" i="10"/>
  <c r="F152" i="10"/>
  <c r="F159" i="10"/>
  <c r="D159" i="10"/>
  <c r="C162" i="10"/>
  <c r="F186" i="10"/>
  <c r="J193" i="10"/>
  <c r="J201" i="10"/>
  <c r="C209" i="10"/>
  <c r="C217" i="10"/>
  <c r="F235" i="10"/>
  <c r="J246" i="10"/>
  <c r="L257" i="10"/>
  <c r="E282" i="10"/>
  <c r="M157" i="10"/>
  <c r="L157" i="10"/>
  <c r="K157" i="10"/>
  <c r="F28" i="10"/>
  <c r="F56" i="10"/>
  <c r="J50" i="10"/>
  <c r="C58" i="10"/>
  <c r="M61" i="10"/>
  <c r="F65" i="10"/>
  <c r="F68" i="10"/>
  <c r="E68" i="10"/>
  <c r="J82" i="10"/>
  <c r="E94" i="10"/>
  <c r="E100" i="10"/>
  <c r="J103" i="10"/>
  <c r="C111" i="10"/>
  <c r="D111" i="10"/>
  <c r="M114" i="10"/>
  <c r="C159" i="10"/>
  <c r="C166" i="10"/>
  <c r="F170" i="10"/>
  <c r="E170" i="10"/>
  <c r="D170" i="10"/>
  <c r="C170" i="10"/>
  <c r="D176" i="10"/>
  <c r="D217" i="10"/>
  <c r="K246" i="10"/>
  <c r="M257" i="10"/>
  <c r="K278" i="10"/>
  <c r="M278" i="10"/>
  <c r="L278" i="10"/>
  <c r="M282" i="10"/>
  <c r="L282" i="10"/>
  <c r="J282" i="10"/>
  <c r="F308" i="10"/>
  <c r="E308" i="10"/>
  <c r="D308" i="10"/>
  <c r="C308" i="10"/>
  <c r="M358" i="10"/>
  <c r="L358" i="10"/>
  <c r="K358" i="10"/>
  <c r="J358" i="10"/>
  <c r="D69" i="10"/>
  <c r="C178" i="10"/>
  <c r="F69" i="10"/>
  <c r="F179" i="10"/>
  <c r="E179" i="10"/>
  <c r="D179" i="10"/>
  <c r="C68" i="10"/>
  <c r="F94" i="10"/>
  <c r="E111" i="10"/>
  <c r="F133" i="10"/>
  <c r="D133" i="10"/>
  <c r="C214" i="10"/>
  <c r="E214" i="10"/>
  <c r="E217" i="10"/>
  <c r="F225" i="10"/>
  <c r="E225" i="10"/>
  <c r="D225" i="10"/>
  <c r="M246" i="10"/>
  <c r="K282" i="10"/>
  <c r="F287" i="10"/>
  <c r="E338" i="10"/>
  <c r="M356" i="10"/>
  <c r="L356" i="10"/>
  <c r="D362" i="10"/>
  <c r="F362" i="10"/>
  <c r="E362" i="10"/>
  <c r="C362" i="10"/>
  <c r="K91" i="10"/>
  <c r="M91" i="10"/>
  <c r="L91" i="10"/>
  <c r="J91" i="10"/>
  <c r="F364" i="10"/>
  <c r="D364" i="10"/>
  <c r="F223" i="10"/>
  <c r="E223" i="10"/>
  <c r="D223" i="10"/>
  <c r="M164" i="10"/>
  <c r="L164" i="10"/>
  <c r="D196" i="10"/>
  <c r="F34" i="10"/>
  <c r="F88" i="10"/>
  <c r="F121" i="10"/>
  <c r="E121" i="10"/>
  <c r="D121" i="10"/>
  <c r="M145" i="10"/>
  <c r="L145" i="10"/>
  <c r="K145" i="10"/>
  <c r="J145" i="10"/>
  <c r="F41" i="10"/>
  <c r="C62" i="10"/>
  <c r="D68" i="10"/>
  <c r="M82" i="10"/>
  <c r="C98" i="10"/>
  <c r="F111" i="10"/>
  <c r="C133" i="10"/>
  <c r="J156" i="10"/>
  <c r="F166" i="10"/>
  <c r="C173" i="10"/>
  <c r="K183" i="10"/>
  <c r="J194" i="10"/>
  <c r="C210" i="10"/>
  <c r="F247" i="10"/>
  <c r="E247" i="10"/>
  <c r="D247" i="10"/>
  <c r="K299" i="10"/>
  <c r="M299" i="10"/>
  <c r="L299" i="10"/>
  <c r="F349" i="10"/>
  <c r="E349" i="10"/>
  <c r="C349" i="10"/>
  <c r="F367" i="10"/>
  <c r="E367" i="10"/>
  <c r="D367" i="10"/>
  <c r="C367" i="10"/>
  <c r="E120" i="10"/>
  <c r="C120" i="10"/>
  <c r="D256" i="10"/>
  <c r="C256" i="10"/>
  <c r="D219" i="10"/>
  <c r="F219" i="10"/>
  <c r="C219" i="10"/>
  <c r="J276" i="10"/>
  <c r="M276" i="10"/>
  <c r="L276" i="10"/>
  <c r="K276" i="10"/>
  <c r="F37" i="10"/>
  <c r="M81" i="10"/>
  <c r="J81" i="10"/>
  <c r="K60" i="10"/>
  <c r="M60" i="10"/>
  <c r="J99" i="10"/>
  <c r="M99" i="10"/>
  <c r="L99" i="10"/>
  <c r="K99" i="10"/>
  <c r="D103" i="10"/>
  <c r="E224" i="10"/>
  <c r="D224" i="10"/>
  <c r="L31" i="10"/>
  <c r="E152" i="10"/>
  <c r="J68" i="10"/>
  <c r="K68" i="10"/>
  <c r="C160" i="10"/>
  <c r="F160" i="10"/>
  <c r="E160" i="10"/>
  <c r="M166" i="10"/>
  <c r="L166" i="10"/>
  <c r="K166" i="10"/>
  <c r="F266" i="10"/>
  <c r="E266" i="10"/>
  <c r="D266" i="10"/>
  <c r="C266" i="10"/>
  <c r="L270" i="10"/>
  <c r="K270" i="10"/>
  <c r="D288" i="10"/>
  <c r="F288" i="10"/>
  <c r="E288" i="10"/>
  <c r="C288" i="10"/>
  <c r="F296" i="10"/>
  <c r="D296" i="10"/>
  <c r="F300" i="10"/>
  <c r="E300" i="10"/>
  <c r="D300" i="10"/>
  <c r="C300" i="10"/>
  <c r="F317" i="10"/>
  <c r="E317" i="10"/>
  <c r="D317" i="10"/>
  <c r="D260" i="10"/>
  <c r="C260" i="10"/>
  <c r="C96" i="10"/>
  <c r="D227" i="10"/>
  <c r="E69" i="10"/>
  <c r="D96" i="10"/>
  <c r="J157" i="10"/>
  <c r="E219" i="10"/>
  <c r="F314" i="10"/>
  <c r="E314" i="10"/>
  <c r="D314" i="10"/>
  <c r="C314" i="10"/>
  <c r="E364" i="10"/>
  <c r="F46" i="10"/>
  <c r="E72" i="10"/>
  <c r="F204" i="10"/>
  <c r="L67" i="10"/>
  <c r="M69" i="10"/>
  <c r="M89" i="10"/>
  <c r="L89" i="10"/>
  <c r="K89" i="10"/>
  <c r="J89" i="10"/>
  <c r="J114" i="10"/>
  <c r="L138" i="10"/>
  <c r="D142" i="10"/>
  <c r="M155" i="10"/>
  <c r="K155" i="10"/>
  <c r="J155" i="10"/>
  <c r="F66" i="10"/>
  <c r="E66" i="10"/>
  <c r="D66" i="10"/>
  <c r="L68" i="10"/>
  <c r="C74" i="10"/>
  <c r="M83" i="10"/>
  <c r="L83" i="10"/>
  <c r="K83" i="10"/>
  <c r="J83" i="10"/>
  <c r="F98" i="10"/>
  <c r="C109" i="10"/>
  <c r="L156" i="10"/>
  <c r="D160" i="10"/>
  <c r="J166" i="10"/>
  <c r="F173" i="10"/>
  <c r="K184" i="10"/>
  <c r="M184" i="10"/>
  <c r="L184" i="10"/>
  <c r="C188" i="10"/>
  <c r="J191" i="10"/>
  <c r="D199" i="10"/>
  <c r="F210" i="10"/>
  <c r="E241" i="10"/>
  <c r="K255" i="10"/>
  <c r="F259" i="10"/>
  <c r="C259" i="10"/>
  <c r="J270" i="10"/>
  <c r="E296" i="10"/>
  <c r="F322" i="10"/>
  <c r="E322" i="10"/>
  <c r="D322" i="10"/>
  <c r="C322" i="10"/>
  <c r="M349" i="10"/>
  <c r="L349" i="10"/>
  <c r="K349" i="10"/>
  <c r="J349" i="10"/>
  <c r="E354" i="10"/>
  <c r="F354" i="10"/>
  <c r="D354" i="10"/>
  <c r="C354" i="10"/>
  <c r="C161" i="10"/>
  <c r="C196" i="10"/>
  <c r="E260" i="10"/>
  <c r="C364" i="10"/>
  <c r="M74" i="10"/>
  <c r="L74" i="10"/>
  <c r="K74" i="10"/>
  <c r="J74" i="10"/>
  <c r="M167" i="10"/>
  <c r="C223" i="10"/>
  <c r="M345" i="10"/>
  <c r="J345" i="10"/>
  <c r="F31" i="10"/>
  <c r="D72" i="10"/>
  <c r="J43" i="10"/>
  <c r="C97" i="10"/>
  <c r="D97" i="10"/>
  <c r="F118" i="10"/>
  <c r="E118" i="10"/>
  <c r="E186" i="10"/>
  <c r="F30" i="10"/>
  <c r="E33" i="10"/>
  <c r="F33" i="10"/>
  <c r="L45" i="10"/>
  <c r="E55" i="10"/>
  <c r="F55" i="10"/>
  <c r="C66" i="10"/>
  <c r="M68" i="10"/>
  <c r="J76" i="10"/>
  <c r="M76" i="10"/>
  <c r="L76" i="10"/>
  <c r="D80" i="10"/>
  <c r="F80" i="10"/>
  <c r="D109" i="10"/>
  <c r="C123" i="10"/>
  <c r="F134" i="10"/>
  <c r="E134" i="10"/>
  <c r="D134" i="10"/>
  <c r="J143" i="10"/>
  <c r="C147" i="10"/>
  <c r="C164" i="10"/>
  <c r="D180" i="10"/>
  <c r="D188" i="10"/>
  <c r="L191" i="10"/>
  <c r="F199" i="10"/>
  <c r="F215" i="10"/>
  <c r="E215" i="10"/>
  <c r="D215" i="10"/>
  <c r="F241" i="10"/>
  <c r="L255" i="10"/>
  <c r="M270" i="10"/>
  <c r="M296" i="10"/>
  <c r="L296" i="10"/>
  <c r="J296" i="10"/>
  <c r="D331" i="10"/>
  <c r="F222" i="10"/>
  <c r="F238" i="10"/>
  <c r="E281" i="10"/>
  <c r="M285" i="10"/>
  <c r="L290" i="10"/>
  <c r="M292" i="10"/>
  <c r="E295" i="10"/>
  <c r="L304" i="10"/>
  <c r="C302" i="10"/>
  <c r="D352" i="10"/>
  <c r="K326" i="10"/>
  <c r="C365" i="10"/>
  <c r="K263" i="10"/>
  <c r="L271" i="10"/>
  <c r="K281" i="10"/>
  <c r="K295" i="10"/>
  <c r="F302" i="10"/>
  <c r="J305" i="10"/>
  <c r="J317" i="10"/>
  <c r="M326" i="10"/>
  <c r="C357" i="10"/>
  <c r="J367" i="10"/>
  <c r="M263" i="10"/>
  <c r="M271" i="10"/>
  <c r="L281" i="10"/>
  <c r="J291" i="10"/>
  <c r="L295" i="10"/>
  <c r="K305" i="10"/>
  <c r="J312" i="10"/>
  <c r="K317" i="10"/>
  <c r="J324" i="10"/>
  <c r="K333" i="10"/>
  <c r="C337" i="10"/>
  <c r="D357" i="10"/>
  <c r="K367" i="10"/>
  <c r="F112" i="10"/>
  <c r="D172" i="10"/>
  <c r="C174" i="10"/>
  <c r="D261" i="10"/>
  <c r="J277" i="10"/>
  <c r="D289" i="10"/>
  <c r="K291" i="10"/>
  <c r="M305" i="10"/>
  <c r="D310" i="10"/>
  <c r="K312" i="10"/>
  <c r="L317" i="10"/>
  <c r="L320" i="10"/>
  <c r="C323" i="10"/>
  <c r="K324" i="10"/>
  <c r="M333" i="10"/>
  <c r="E337" i="10"/>
  <c r="E357" i="10"/>
  <c r="L367" i="10"/>
  <c r="C61" i="10"/>
  <c r="E64" i="10"/>
  <c r="C79" i="10"/>
  <c r="C82" i="10"/>
  <c r="D95" i="10"/>
  <c r="C102" i="10"/>
  <c r="E104" i="10"/>
  <c r="C124" i="10"/>
  <c r="E126" i="10"/>
  <c r="C151" i="10"/>
  <c r="C163" i="10"/>
  <c r="D165" i="10"/>
  <c r="E172" i="10"/>
  <c r="F174" i="10"/>
  <c r="E177" i="10"/>
  <c r="E187" i="10"/>
  <c r="D192" i="10"/>
  <c r="D195" i="10"/>
  <c r="C203" i="10"/>
  <c r="D206" i="10"/>
  <c r="C228" i="10"/>
  <c r="C231" i="10"/>
  <c r="C242" i="10"/>
  <c r="E261" i="10"/>
  <c r="C272" i="10"/>
  <c r="K277" i="10"/>
  <c r="C280" i="10"/>
  <c r="E289" i="10"/>
  <c r="M291" i="10"/>
  <c r="C294" i="10"/>
  <c r="E310" i="10"/>
  <c r="M312" i="10"/>
  <c r="F315" i="10"/>
  <c r="M320" i="10"/>
  <c r="E323" i="10"/>
  <c r="L324" i="10"/>
  <c r="J330" i="10"/>
  <c r="F337" i="10"/>
  <c r="C344" i="10"/>
  <c r="C353" i="10"/>
  <c r="J363" i="10"/>
  <c r="D61" i="10"/>
  <c r="F64" i="10"/>
  <c r="D79" i="10"/>
  <c r="D82" i="10"/>
  <c r="E95" i="10"/>
  <c r="L97" i="10"/>
  <c r="D102" i="10"/>
  <c r="F104" i="10"/>
  <c r="D124" i="10"/>
  <c r="F126" i="10"/>
  <c r="C138" i="10"/>
  <c r="D151" i="10"/>
  <c r="K153" i="10"/>
  <c r="D163" i="10"/>
  <c r="E165" i="10"/>
  <c r="F177" i="10"/>
  <c r="F187" i="10"/>
  <c r="E192" i="10"/>
  <c r="E206" i="10"/>
  <c r="D228" i="10"/>
  <c r="E231" i="10"/>
  <c r="D242" i="10"/>
  <c r="D272" i="10"/>
  <c r="D275" i="10"/>
  <c r="M277" i="10"/>
  <c r="D280" i="10"/>
  <c r="D294" i="10"/>
  <c r="D303" i="10"/>
  <c r="F323" i="10"/>
  <c r="L327" i="10"/>
  <c r="J340" i="10"/>
  <c r="D344" i="10"/>
  <c r="C350" i="10"/>
  <c r="D353" i="10"/>
  <c r="J360" i="10"/>
  <c r="K363" i="10"/>
  <c r="C366" i="10"/>
  <c r="C71" i="10"/>
  <c r="C92" i="10"/>
  <c r="F95" i="10"/>
  <c r="M97" i="10"/>
  <c r="D119" i="10"/>
  <c r="J129" i="10"/>
  <c r="F143" i="10"/>
  <c r="F151" i="10"/>
  <c r="L153" i="10"/>
  <c r="C156" i="10"/>
  <c r="F165" i="10"/>
  <c r="K170" i="10"/>
  <c r="K172" i="10"/>
  <c r="C190" i="10"/>
  <c r="J195" i="10"/>
  <c r="F231" i="10"/>
  <c r="K256" i="10"/>
  <c r="J261" i="10"/>
  <c r="L264" i="10"/>
  <c r="F272" i="10"/>
  <c r="E275" i="10"/>
  <c r="K284" i="10"/>
  <c r="J289" i="10"/>
  <c r="C292" i="10"/>
  <c r="E303" i="10"/>
  <c r="K318" i="10"/>
  <c r="K340" i="10"/>
  <c r="F344" i="10"/>
  <c r="K360" i="10"/>
  <c r="L363" i="10"/>
  <c r="D366" i="10"/>
  <c r="M58" i="10"/>
  <c r="L58" i="10"/>
  <c r="K58" i="10"/>
  <c r="J58" i="10"/>
  <c r="E125" i="9"/>
  <c r="E123" i="9"/>
  <c r="E121" i="9"/>
  <c r="E119" i="9"/>
  <c r="E117" i="9"/>
  <c r="E115" i="9"/>
  <c r="E113" i="9"/>
  <c r="E93" i="9"/>
  <c r="E91" i="9"/>
  <c r="E89" i="9"/>
  <c r="B125" i="9"/>
  <c r="B123" i="9"/>
  <c r="B121" i="9"/>
  <c r="B119" i="9"/>
  <c r="B117" i="9"/>
  <c r="B115" i="9"/>
  <c r="B113" i="9"/>
  <c r="C110" i="9"/>
  <c r="C108" i="9"/>
  <c r="C106" i="9"/>
  <c r="C104" i="9"/>
  <c r="C102" i="9"/>
  <c r="C100" i="9"/>
  <c r="C98" i="9"/>
  <c r="C96" i="9"/>
  <c r="D93" i="9"/>
  <c r="D91" i="9"/>
  <c r="D89" i="9"/>
  <c r="B110" i="9"/>
  <c r="B108" i="9"/>
  <c r="B106" i="9"/>
  <c r="B104" i="9"/>
  <c r="B102" i="9"/>
  <c r="B100" i="9"/>
  <c r="B98" i="9"/>
  <c r="B96" i="9"/>
  <c r="C93" i="9"/>
  <c r="C91" i="9"/>
  <c r="C89" i="9"/>
  <c r="B93" i="9"/>
  <c r="B91" i="9"/>
  <c r="B89" i="9"/>
  <c r="B308" i="9"/>
  <c r="B295" i="9"/>
  <c r="D289" i="9"/>
  <c r="B283" i="9"/>
  <c r="C278" i="9"/>
  <c r="E275" i="9"/>
  <c r="E270" i="9"/>
  <c r="C265" i="9"/>
  <c r="D260" i="9"/>
  <c r="B254" i="9"/>
  <c r="E251" i="9"/>
  <c r="D248" i="9"/>
  <c r="E297" i="9"/>
  <c r="C289" i="9"/>
  <c r="E280" i="9"/>
  <c r="D270" i="9"/>
  <c r="C260" i="9"/>
  <c r="D297" i="9"/>
  <c r="B289" i="9"/>
  <c r="D280" i="9"/>
  <c r="C270" i="9"/>
  <c r="E262" i="9"/>
  <c r="C304" i="9"/>
  <c r="C297" i="9"/>
  <c r="B294" i="9"/>
  <c r="E291" i="9"/>
  <c r="B285" i="9"/>
  <c r="C280" i="9"/>
  <c r="E277" i="9"/>
  <c r="E272" i="9"/>
  <c r="C267" i="9"/>
  <c r="D262" i="9"/>
  <c r="B257" i="9"/>
  <c r="B304" i="9"/>
  <c r="B297" i="9"/>
  <c r="D291" i="9"/>
  <c r="D288" i="9"/>
  <c r="E282" i="9"/>
  <c r="C277" i="9"/>
  <c r="D272" i="9"/>
  <c r="B267" i="9"/>
  <c r="C262" i="9"/>
  <c r="E253" i="9"/>
  <c r="C291" i="9"/>
  <c r="B288" i="9"/>
  <c r="D282" i="9"/>
  <c r="B277" i="9"/>
  <c r="C272" i="9"/>
  <c r="E264" i="9"/>
  <c r="D253" i="9"/>
  <c r="B291" i="9"/>
  <c r="C282" i="9"/>
  <c r="E274" i="9"/>
  <c r="D264" i="9"/>
  <c r="C306" i="9"/>
  <c r="D293" i="9"/>
  <c r="D290" i="9"/>
  <c r="D284" i="9"/>
  <c r="C274" i="9"/>
  <c r="E271" i="9"/>
  <c r="E266" i="9"/>
  <c r="C261" i="9"/>
  <c r="E255" i="9"/>
  <c r="D252" i="9"/>
  <c r="E302" i="9"/>
  <c r="B293" i="9"/>
  <c r="D287" i="9"/>
  <c r="D276" i="9"/>
  <c r="B271" i="9"/>
  <c r="C266" i="9"/>
  <c r="E258" i="9"/>
  <c r="B252" i="9"/>
  <c r="E308" i="9"/>
  <c r="D302" i="9"/>
  <c r="E295" i="9"/>
  <c r="C287" i="9"/>
  <c r="C276" i="9"/>
  <c r="E273" i="9"/>
  <c r="E268" i="9"/>
  <c r="D258" i="9"/>
  <c r="C72" i="9"/>
  <c r="C76" i="9"/>
  <c r="B81" i="9"/>
  <c r="B85" i="9"/>
  <c r="D97" i="9"/>
  <c r="I101" i="9"/>
  <c r="B101" i="9"/>
  <c r="B112" i="9"/>
  <c r="D119" i="9"/>
  <c r="D122" i="9"/>
  <c r="B126" i="9"/>
  <c r="B186" i="9"/>
  <c r="B190" i="9"/>
  <c r="I217" i="9"/>
  <c r="G217" i="9"/>
  <c r="C217" i="9"/>
  <c r="B217" i="9"/>
  <c r="B228" i="9"/>
  <c r="C243" i="9"/>
  <c r="I250" i="9"/>
  <c r="E250" i="9"/>
  <c r="G250" i="9"/>
  <c r="D250" i="9"/>
  <c r="C250" i="9"/>
  <c r="B250" i="9"/>
  <c r="D255" i="9"/>
  <c r="B261" i="9"/>
  <c r="G279" i="9"/>
  <c r="D279" i="9"/>
  <c r="I279" i="9"/>
  <c r="E279" i="9"/>
  <c r="B279" i="9"/>
  <c r="E289" i="9"/>
  <c r="A299" i="9"/>
  <c r="I300" i="9"/>
  <c r="G300" i="9"/>
  <c r="E300" i="9"/>
  <c r="D300" i="9"/>
  <c r="B300" i="9"/>
  <c r="B306" i="9"/>
  <c r="M26" i="10"/>
  <c r="K26" i="10"/>
  <c r="J26" i="10"/>
  <c r="L64" i="10"/>
  <c r="M64" i="10"/>
  <c r="K64" i="10"/>
  <c r="J64" i="10"/>
  <c r="F67" i="10"/>
  <c r="E67" i="10"/>
  <c r="D67" i="10"/>
  <c r="C67" i="10"/>
  <c r="F91" i="10"/>
  <c r="E91" i="10"/>
  <c r="D91" i="10"/>
  <c r="C91" i="10"/>
  <c r="M102" i="10"/>
  <c r="L102" i="10"/>
  <c r="K102" i="10"/>
  <c r="M127" i="10"/>
  <c r="K127" i="10"/>
  <c r="J127" i="10"/>
  <c r="F132" i="10"/>
  <c r="E132" i="10"/>
  <c r="D132" i="10"/>
  <c r="C132" i="10"/>
  <c r="M142" i="10"/>
  <c r="L142" i="10"/>
  <c r="K142" i="10"/>
  <c r="J142" i="10"/>
  <c r="K199" i="10"/>
  <c r="M199" i="10"/>
  <c r="L199" i="10"/>
  <c r="J199" i="10"/>
  <c r="I68" i="9"/>
  <c r="G68" i="9"/>
  <c r="E68" i="9"/>
  <c r="D68" i="9"/>
  <c r="D72" i="9"/>
  <c r="D76" i="9"/>
  <c r="C81" i="9"/>
  <c r="C85" i="9"/>
  <c r="C90" i="9"/>
  <c r="E97" i="9"/>
  <c r="C101" i="9"/>
  <c r="E108" i="9"/>
  <c r="C112" i="9"/>
  <c r="E122" i="9"/>
  <c r="C126" i="9"/>
  <c r="I158" i="9"/>
  <c r="G158" i="9"/>
  <c r="C158" i="9"/>
  <c r="I162" i="9"/>
  <c r="G162" i="9"/>
  <c r="B178" i="9"/>
  <c r="I178" i="9"/>
  <c r="G178" i="9"/>
  <c r="D186" i="9"/>
  <c r="D190" i="9"/>
  <c r="C194" i="9"/>
  <c r="D194" i="9"/>
  <c r="B197" i="9"/>
  <c r="E200" i="9"/>
  <c r="B204" i="9"/>
  <c r="C208" i="9"/>
  <c r="E261" i="9"/>
  <c r="C279" i="9"/>
  <c r="C284" i="9"/>
  <c r="C300" i="9"/>
  <c r="D306" i="9"/>
  <c r="I321" i="9"/>
  <c r="G321" i="9"/>
  <c r="E321" i="9"/>
  <c r="D321" i="9"/>
  <c r="C321" i="9"/>
  <c r="B321" i="9"/>
  <c r="I328" i="9"/>
  <c r="G328" i="9"/>
  <c r="E328" i="9"/>
  <c r="D328" i="9"/>
  <c r="C328" i="9"/>
  <c r="B328" i="9"/>
  <c r="L26" i="10"/>
  <c r="M44" i="10"/>
  <c r="L44" i="10"/>
  <c r="K44" i="10"/>
  <c r="J44" i="10"/>
  <c r="M86" i="10"/>
  <c r="L86" i="10"/>
  <c r="K86" i="10"/>
  <c r="J86" i="10"/>
  <c r="J102" i="10"/>
  <c r="J104" i="10"/>
  <c r="M104" i="10"/>
  <c r="L104" i="10"/>
  <c r="K104" i="10"/>
  <c r="L127" i="10"/>
  <c r="M150" i="10"/>
  <c r="L150" i="10"/>
  <c r="K150" i="10"/>
  <c r="J150" i="10"/>
  <c r="F319" i="10"/>
  <c r="E319" i="10"/>
  <c r="D319" i="10"/>
  <c r="C319" i="10"/>
  <c r="B159" i="9"/>
  <c r="C143" i="9"/>
  <c r="B141" i="9"/>
  <c r="B165" i="9"/>
  <c r="C152" i="9"/>
  <c r="B150" i="9"/>
  <c r="C136" i="9"/>
  <c r="B134" i="9"/>
  <c r="B167" i="9"/>
  <c r="C154" i="9"/>
  <c r="B152" i="9"/>
  <c r="C138" i="9"/>
  <c r="B136" i="9"/>
  <c r="B169" i="9"/>
  <c r="B154" i="9"/>
  <c r="B138" i="9"/>
  <c r="I61" i="9"/>
  <c r="G61" i="9"/>
  <c r="E61" i="9"/>
  <c r="B68" i="9"/>
  <c r="E81" i="9"/>
  <c r="E85" i="9"/>
  <c r="B90" i="9"/>
  <c r="D101" i="9"/>
  <c r="I105" i="9"/>
  <c r="B105" i="9"/>
  <c r="D112" i="9"/>
  <c r="B116" i="9"/>
  <c r="D123" i="9"/>
  <c r="D126" i="9"/>
  <c r="I131" i="9"/>
  <c r="G131" i="9"/>
  <c r="I142" i="9"/>
  <c r="G142" i="9"/>
  <c r="C142" i="9"/>
  <c r="B158" i="9"/>
  <c r="B162" i="9"/>
  <c r="I166" i="9"/>
  <c r="B166" i="9"/>
  <c r="C178" i="9"/>
  <c r="E190" i="9"/>
  <c r="B194" i="9"/>
  <c r="C204" i="9"/>
  <c r="B218" i="9"/>
  <c r="G235" i="9"/>
  <c r="I235" i="9"/>
  <c r="C235" i="9"/>
  <c r="D266" i="9"/>
  <c r="E284" i="9"/>
  <c r="C10" i="10"/>
  <c r="M34" i="10"/>
  <c r="L34" i="10"/>
  <c r="M39" i="10"/>
  <c r="L39" i="10"/>
  <c r="K39" i="10"/>
  <c r="J39" i="10"/>
  <c r="M49" i="10"/>
  <c r="L49" i="10"/>
  <c r="K49" i="10"/>
  <c r="J49" i="10"/>
  <c r="M54" i="10"/>
  <c r="K54" i="10"/>
  <c r="J54" i="10"/>
  <c r="M57" i="10"/>
  <c r="K57" i="10"/>
  <c r="J57" i="10"/>
  <c r="M112" i="10"/>
  <c r="L112" i="10"/>
  <c r="K112" i="10"/>
  <c r="J112" i="10"/>
  <c r="M140" i="10"/>
  <c r="L140" i="10"/>
  <c r="K140" i="10"/>
  <c r="J140" i="10"/>
  <c r="F148" i="10"/>
  <c r="E148" i="10"/>
  <c r="D148" i="10"/>
  <c r="M152" i="10"/>
  <c r="L152" i="10"/>
  <c r="M163" i="10"/>
  <c r="L163" i="10"/>
  <c r="K163" i="10"/>
  <c r="J163" i="10"/>
  <c r="K205" i="10"/>
  <c r="M205" i="10"/>
  <c r="L205" i="10"/>
  <c r="J205" i="10"/>
  <c r="L238" i="10"/>
  <c r="K238" i="10"/>
  <c r="J238" i="10"/>
  <c r="M238" i="10"/>
  <c r="F311" i="10"/>
  <c r="E311" i="10"/>
  <c r="D311" i="10"/>
  <c r="C311" i="10"/>
  <c r="M350" i="10"/>
  <c r="L350" i="10"/>
  <c r="K350" i="10"/>
  <c r="J350" i="10"/>
  <c r="C237" i="9"/>
  <c r="B232" i="9"/>
  <c r="B227" i="9"/>
  <c r="B242" i="9"/>
  <c r="C239" i="9"/>
  <c r="B234" i="9"/>
  <c r="B229" i="9"/>
  <c r="B244" i="9"/>
  <c r="B239" i="9"/>
  <c r="B236" i="9"/>
  <c r="C233" i="9"/>
  <c r="B243" i="9"/>
  <c r="C147" i="9"/>
  <c r="I147" i="9"/>
  <c r="G147" i="9"/>
  <c r="A170" i="9"/>
  <c r="C171" i="9"/>
  <c r="E194" i="9"/>
  <c r="C218" i="9"/>
  <c r="B235" i="9"/>
  <c r="C271" i="9"/>
  <c r="J34" i="10"/>
  <c r="L54" i="10"/>
  <c r="L57" i="10"/>
  <c r="M79" i="10"/>
  <c r="L79" i="10"/>
  <c r="K79" i="10"/>
  <c r="J79" i="10"/>
  <c r="M96" i="10"/>
  <c r="L96" i="10"/>
  <c r="J96" i="10"/>
  <c r="F116" i="10"/>
  <c r="E116" i="10"/>
  <c r="D116" i="10"/>
  <c r="C116" i="10"/>
  <c r="J118" i="10"/>
  <c r="M118" i="10"/>
  <c r="L118" i="10"/>
  <c r="K118" i="10"/>
  <c r="C148" i="10"/>
  <c r="J152" i="10"/>
  <c r="F157" i="10"/>
  <c r="E157" i="10"/>
  <c r="D157" i="10"/>
  <c r="C157" i="10"/>
  <c r="L174" i="10"/>
  <c r="K174" i="10"/>
  <c r="J174" i="10"/>
  <c r="M174" i="10"/>
  <c r="F252" i="10"/>
  <c r="E252" i="10"/>
  <c r="D252" i="10"/>
  <c r="C252" i="10"/>
  <c r="I73" i="9"/>
  <c r="G73" i="9"/>
  <c r="E73" i="9"/>
  <c r="D73" i="9"/>
  <c r="C73" i="9"/>
  <c r="I95" i="9"/>
  <c r="B95" i="9"/>
  <c r="G101" i="9"/>
  <c r="D105" i="9"/>
  <c r="I109" i="9"/>
  <c r="B109" i="9"/>
  <c r="D116" i="9"/>
  <c r="C128" i="9"/>
  <c r="B302" i="9"/>
  <c r="M307" i="10"/>
  <c r="L307" i="10"/>
  <c r="K307" i="10"/>
  <c r="J307" i="10"/>
  <c r="C131" i="9"/>
  <c r="B143" i="9"/>
  <c r="B147" i="9"/>
  <c r="B151" i="9"/>
  <c r="C155" i="9"/>
  <c r="B171" i="9"/>
  <c r="G194" i="9"/>
  <c r="I213" i="9"/>
  <c r="B213" i="9"/>
  <c r="C213" i="9"/>
  <c r="B224" i="9"/>
  <c r="C230" i="9"/>
  <c r="I230" i="9"/>
  <c r="B230" i="9"/>
  <c r="B258" i="9"/>
  <c r="B276" i="9"/>
  <c r="B290" i="9"/>
  <c r="C295" i="9"/>
  <c r="C308" i="9"/>
  <c r="K34" i="10"/>
  <c r="M37" i="10"/>
  <c r="L37" i="10"/>
  <c r="K37" i="10"/>
  <c r="J37" i="10"/>
  <c r="M73" i="10"/>
  <c r="L73" i="10"/>
  <c r="K73" i="10"/>
  <c r="J73" i="10"/>
  <c r="M94" i="10"/>
  <c r="L94" i="10"/>
  <c r="K94" i="10"/>
  <c r="J94" i="10"/>
  <c r="K105" i="10"/>
  <c r="M105" i="10"/>
  <c r="L105" i="10"/>
  <c r="J105" i="10"/>
  <c r="M113" i="10"/>
  <c r="L113" i="10"/>
  <c r="K113" i="10"/>
  <c r="L128" i="10"/>
  <c r="K128" i="10"/>
  <c r="J128" i="10"/>
  <c r="M135" i="10"/>
  <c r="L135" i="10"/>
  <c r="K135" i="10"/>
  <c r="J135" i="10"/>
  <c r="L148" i="10"/>
  <c r="M148" i="10"/>
  <c r="K148" i="10"/>
  <c r="J148" i="10"/>
  <c r="K152" i="10"/>
  <c r="K159" i="10"/>
  <c r="J159" i="10"/>
  <c r="M159" i="10"/>
  <c r="L159" i="10"/>
  <c r="F168" i="10"/>
  <c r="E168" i="10"/>
  <c r="D168" i="10"/>
  <c r="F175" i="10"/>
  <c r="E175" i="10"/>
  <c r="D175" i="10"/>
  <c r="C175" i="10"/>
  <c r="F185" i="10"/>
  <c r="E185" i="10"/>
  <c r="D185" i="10"/>
  <c r="C185" i="10"/>
  <c r="F233" i="10"/>
  <c r="E233" i="10"/>
  <c r="D233" i="10"/>
  <c r="L235" i="10"/>
  <c r="K235" i="10"/>
  <c r="J235" i="10"/>
  <c r="M235" i="10"/>
  <c r="F305" i="10"/>
  <c r="E305" i="10"/>
  <c r="C305" i="10"/>
  <c r="D305" i="10"/>
  <c r="A11" i="11"/>
  <c r="C11" i="11" s="1"/>
  <c r="A11" i="9"/>
  <c r="C11" i="9" s="1"/>
  <c r="A9" i="10"/>
  <c r="C9" i="10" s="1"/>
  <c r="F39" i="2"/>
  <c r="D18" i="3"/>
  <c r="C18" i="5"/>
  <c r="D61" i="9"/>
  <c r="B73" i="9"/>
  <c r="I82" i="9"/>
  <c r="G82" i="9"/>
  <c r="E82" i="9"/>
  <c r="D82" i="9"/>
  <c r="C82" i="9"/>
  <c r="B82" i="9"/>
  <c r="I86" i="9"/>
  <c r="G86" i="9"/>
  <c r="E86" i="9"/>
  <c r="D86" i="9"/>
  <c r="C86" i="9"/>
  <c r="B86" i="9"/>
  <c r="G90" i="9"/>
  <c r="C95" i="9"/>
  <c r="E102" i="9"/>
  <c r="E105" i="9"/>
  <c r="C109" i="9"/>
  <c r="E116" i="9"/>
  <c r="C120" i="9"/>
  <c r="B139" i="9"/>
  <c r="B155" i="9"/>
  <c r="C175" i="9"/>
  <c r="I194" i="9"/>
  <c r="D198" i="9"/>
  <c r="B201" i="9"/>
  <c r="I209" i="9"/>
  <c r="B209" i="9"/>
  <c r="G209" i="9"/>
  <c r="G230" i="9"/>
  <c r="B240" i="9"/>
  <c r="I246" i="9"/>
  <c r="E246" i="9"/>
  <c r="A245" i="9"/>
  <c r="D246" i="9"/>
  <c r="C246" i="9"/>
  <c r="C252" i="9"/>
  <c r="C258" i="9"/>
  <c r="G263" i="9"/>
  <c r="D263" i="9"/>
  <c r="E263" i="9"/>
  <c r="C263" i="9"/>
  <c r="E276" i="9"/>
  <c r="G281" i="9"/>
  <c r="D281" i="9"/>
  <c r="I281" i="9"/>
  <c r="C281" i="9"/>
  <c r="B281" i="9"/>
  <c r="D295" i="9"/>
  <c r="C302" i="9"/>
  <c r="D308" i="9"/>
  <c r="I323" i="9"/>
  <c r="G323" i="9"/>
  <c r="E323" i="9"/>
  <c r="D323" i="9"/>
  <c r="C323" i="9"/>
  <c r="B323" i="9"/>
  <c r="I330" i="9"/>
  <c r="G330" i="9"/>
  <c r="E330" i="9"/>
  <c r="D330" i="9"/>
  <c r="C330" i="9"/>
  <c r="B330" i="9"/>
  <c r="M27" i="10"/>
  <c r="L27" i="10"/>
  <c r="M32" i="10"/>
  <c r="L32" i="10"/>
  <c r="K32" i="10"/>
  <c r="J32" i="10"/>
  <c r="M42" i="10"/>
  <c r="L42" i="10"/>
  <c r="K42" i="10"/>
  <c r="J42" i="10"/>
  <c r="M47" i="10"/>
  <c r="K47" i="10"/>
  <c r="J47" i="10"/>
  <c r="J113" i="10"/>
  <c r="M128" i="10"/>
  <c r="F146" i="10"/>
  <c r="E146" i="10"/>
  <c r="D146" i="10"/>
  <c r="C168" i="10"/>
  <c r="E181" i="10"/>
  <c r="D181" i="10"/>
  <c r="C181" i="10"/>
  <c r="F181" i="10"/>
  <c r="K197" i="10"/>
  <c r="M197" i="10"/>
  <c r="L197" i="10"/>
  <c r="J197" i="10"/>
  <c r="C233" i="10"/>
  <c r="D83" i="9"/>
  <c r="D87" i="9"/>
  <c r="I90" i="9"/>
  <c r="D95" i="9"/>
  <c r="I99" i="9"/>
  <c r="B99" i="9"/>
  <c r="G105" i="9"/>
  <c r="D109" i="9"/>
  <c r="D117" i="9"/>
  <c r="D120" i="9"/>
  <c r="B124" i="9"/>
  <c r="C139" i="9"/>
  <c r="C148" i="9"/>
  <c r="G166" i="9"/>
  <c r="I183" i="9"/>
  <c r="G183" i="9"/>
  <c r="C183" i="9"/>
  <c r="C188" i="9"/>
  <c r="I188" i="9"/>
  <c r="G188" i="9"/>
  <c r="E198" i="9"/>
  <c r="C201" i="9"/>
  <c r="C209" i="9"/>
  <c r="G213" i="9"/>
  <c r="I220" i="9"/>
  <c r="G220" i="9"/>
  <c r="C220" i="9"/>
  <c r="B220" i="9"/>
  <c r="G231" i="9"/>
  <c r="I231" i="9"/>
  <c r="C231" i="9"/>
  <c r="B231" i="9"/>
  <c r="B246" i="9"/>
  <c r="B263" i="9"/>
  <c r="E281" i="9"/>
  <c r="I316" i="9"/>
  <c r="G316" i="9"/>
  <c r="E316" i="9"/>
  <c r="D316" i="9"/>
  <c r="C316" i="9"/>
  <c r="F60" i="10"/>
  <c r="E60" i="10"/>
  <c r="D60" i="10"/>
  <c r="C60" i="10"/>
  <c r="F101" i="10"/>
  <c r="E101" i="10"/>
  <c r="D101" i="10"/>
  <c r="C101" i="10"/>
  <c r="L106" i="10"/>
  <c r="M106" i="10"/>
  <c r="K106" i="10"/>
  <c r="M110" i="10"/>
  <c r="L110" i="10"/>
  <c r="K110" i="10"/>
  <c r="J110" i="10"/>
  <c r="F114" i="10"/>
  <c r="E114" i="10"/>
  <c r="D114" i="10"/>
  <c r="C114" i="10"/>
  <c r="K133" i="10"/>
  <c r="M133" i="10"/>
  <c r="L133" i="10"/>
  <c r="J133" i="10"/>
  <c r="M168" i="10"/>
  <c r="L168" i="10"/>
  <c r="K168" i="10"/>
  <c r="J168" i="10"/>
  <c r="E198" i="10"/>
  <c r="D198" i="10"/>
  <c r="C198" i="10"/>
  <c r="F198" i="10"/>
  <c r="F212" i="10"/>
  <c r="E212" i="10"/>
  <c r="D212" i="10"/>
  <c r="C212" i="10"/>
  <c r="L220" i="10"/>
  <c r="K220" i="10"/>
  <c r="M220" i="10"/>
  <c r="J220" i="10"/>
  <c r="D90" i="9"/>
  <c r="E98" i="9"/>
  <c r="E101" i="9"/>
  <c r="C105" i="9"/>
  <c r="E112" i="9"/>
  <c r="I135" i="9"/>
  <c r="B135" i="9"/>
  <c r="C166" i="9"/>
  <c r="I224" i="9"/>
  <c r="C224" i="9"/>
  <c r="I59" i="9"/>
  <c r="G59" i="9"/>
  <c r="E59" i="9"/>
  <c r="B83" i="9"/>
  <c r="E109" i="9"/>
  <c r="C124" i="9"/>
  <c r="C192" i="9"/>
  <c r="B192" i="9"/>
  <c r="I225" i="9"/>
  <c r="G225" i="9"/>
  <c r="C225" i="9"/>
  <c r="B225" i="9"/>
  <c r="B282" i="9"/>
  <c r="B316" i="9"/>
  <c r="M55" i="10"/>
  <c r="L55" i="10"/>
  <c r="M80" i="10"/>
  <c r="L80" i="10"/>
  <c r="M87" i="10"/>
  <c r="L87" i="10"/>
  <c r="M101" i="10"/>
  <c r="L101" i="10"/>
  <c r="K101" i="10"/>
  <c r="J101" i="10"/>
  <c r="J106" i="10"/>
  <c r="F122" i="10"/>
  <c r="E122" i="10"/>
  <c r="D122" i="10"/>
  <c r="C122" i="10"/>
  <c r="C268" i="9"/>
  <c r="C18" i="4"/>
  <c r="B59" i="9"/>
  <c r="B66" i="9"/>
  <c r="D74" i="9"/>
  <c r="D78" i="9"/>
  <c r="C83" i="9"/>
  <c r="C87" i="9"/>
  <c r="G95" i="9"/>
  <c r="D99" i="9"/>
  <c r="I103" i="9"/>
  <c r="B103" i="9"/>
  <c r="G109" i="9"/>
  <c r="B114" i="9"/>
  <c r="D121" i="9"/>
  <c r="D124" i="9"/>
  <c r="I129" i="9"/>
  <c r="G129" i="9"/>
  <c r="I155" i="9"/>
  <c r="I160" i="9"/>
  <c r="G160" i="9"/>
  <c r="I171" i="9"/>
  <c r="B180" i="9"/>
  <c r="C180" i="9"/>
  <c r="D188" i="9"/>
  <c r="D192" i="9"/>
  <c r="B206" i="9"/>
  <c r="C221" i="9"/>
  <c r="G259" i="9"/>
  <c r="D259" i="9"/>
  <c r="I259" i="9"/>
  <c r="E259" i="9"/>
  <c r="C259" i="9"/>
  <c r="B259" i="9"/>
  <c r="D268" i="9"/>
  <c r="B287" i="9"/>
  <c r="I303" i="9"/>
  <c r="G303" i="9"/>
  <c r="E303" i="9"/>
  <c r="D303" i="9"/>
  <c r="B303" i="9"/>
  <c r="C303" i="9"/>
  <c r="E317" i="9"/>
  <c r="D317" i="9"/>
  <c r="C317" i="9"/>
  <c r="B317" i="9"/>
  <c r="I317" i="9"/>
  <c r="G317" i="9"/>
  <c r="B345" i="9"/>
  <c r="M25" i="10"/>
  <c r="L25" i="10"/>
  <c r="K25" i="10"/>
  <c r="J25" i="10"/>
  <c r="M35" i="10"/>
  <c r="L35" i="10"/>
  <c r="K35" i="10"/>
  <c r="J35" i="10"/>
  <c r="M40" i="10"/>
  <c r="K40" i="10"/>
  <c r="J40" i="10"/>
  <c r="J55" i="10"/>
  <c r="J80" i="10"/>
  <c r="J87" i="10"/>
  <c r="K119" i="10"/>
  <c r="M119" i="10"/>
  <c r="L119" i="10"/>
  <c r="J119" i="10"/>
  <c r="F131" i="10"/>
  <c r="E131" i="10"/>
  <c r="D131" i="10"/>
  <c r="C131" i="10"/>
  <c r="L151" i="10"/>
  <c r="K151" i="10"/>
  <c r="J151" i="10"/>
  <c r="M182" i="10"/>
  <c r="L182" i="10"/>
  <c r="K182" i="10"/>
  <c r="L206" i="10"/>
  <c r="K206" i="10"/>
  <c r="M206" i="10"/>
  <c r="J206" i="10"/>
  <c r="F226" i="10"/>
  <c r="D226" i="10"/>
  <c r="C226" i="10"/>
  <c r="M266" i="10"/>
  <c r="L266" i="10"/>
  <c r="K266" i="10"/>
  <c r="C116" i="9"/>
  <c r="B131" i="9"/>
  <c r="C162" i="9"/>
  <c r="E187" i="9"/>
  <c r="F44" i="2"/>
  <c r="A16" i="11"/>
  <c r="C16" i="11" s="1"/>
  <c r="A14" i="10"/>
  <c r="C14" i="10" s="1"/>
  <c r="A16" i="9"/>
  <c r="C16" i="9" s="1"/>
  <c r="E120" i="9"/>
  <c r="G135" i="9"/>
  <c r="G155" i="9"/>
  <c r="B188" i="9"/>
  <c r="A12" i="11"/>
  <c r="C12" i="11" s="1"/>
  <c r="A12" i="9"/>
  <c r="C12" i="9" s="1"/>
  <c r="F24" i="2"/>
  <c r="F36" i="1"/>
  <c r="F22" i="8" s="1"/>
  <c r="F51" i="2"/>
  <c r="F62" i="2"/>
  <c r="D18" i="4"/>
  <c r="D345" i="9"/>
  <c r="C59" i="9"/>
  <c r="I70" i="9"/>
  <c r="G70" i="9"/>
  <c r="E70" i="9"/>
  <c r="D70" i="9"/>
  <c r="E83" i="9"/>
  <c r="E87" i="9"/>
  <c r="C92" i="9"/>
  <c r="E96" i="9"/>
  <c r="E99" i="9"/>
  <c r="C103" i="9"/>
  <c r="E110" i="9"/>
  <c r="C114" i="9"/>
  <c r="E124" i="9"/>
  <c r="B129" i="9"/>
  <c r="I144" i="9"/>
  <c r="G144" i="9"/>
  <c r="I156" i="9"/>
  <c r="G156" i="9"/>
  <c r="C156" i="9"/>
  <c r="B156" i="9"/>
  <c r="B160" i="9"/>
  <c r="B164" i="9"/>
  <c r="C168" i="9"/>
  <c r="B176" i="9"/>
  <c r="I176" i="9"/>
  <c r="G176" i="9"/>
  <c r="E188" i="9"/>
  <c r="E192" i="9"/>
  <c r="B241" i="9"/>
  <c r="D247" i="9"/>
  <c r="C264" i="9"/>
  <c r="B273" i="9"/>
  <c r="E287" i="9"/>
  <c r="B292" i="9"/>
  <c r="B296" i="9"/>
  <c r="E304" i="9"/>
  <c r="C309" i="9"/>
  <c r="L40" i="10"/>
  <c r="K55" i="10"/>
  <c r="K63" i="10"/>
  <c r="M63" i="10"/>
  <c r="L63" i="10"/>
  <c r="J63" i="10"/>
  <c r="K80" i="10"/>
  <c r="K87" i="10"/>
  <c r="M126" i="10"/>
  <c r="L126" i="10"/>
  <c r="K126" i="10"/>
  <c r="J126" i="10"/>
  <c r="M169" i="10"/>
  <c r="L169" i="10"/>
  <c r="K169" i="10"/>
  <c r="J169" i="10"/>
  <c r="J182" i="10"/>
  <c r="E226" i="10"/>
  <c r="J266" i="10"/>
  <c r="J269" i="10"/>
  <c r="M269" i="10"/>
  <c r="L269" i="10"/>
  <c r="K269" i="10"/>
  <c r="D22" i="8"/>
  <c r="C22" i="8"/>
  <c r="E22" i="8" s="1"/>
  <c r="D19" i="8"/>
  <c r="C19" i="8"/>
  <c r="D21" i="6"/>
  <c r="F21" i="8"/>
  <c r="D21" i="8"/>
  <c r="C21" i="8"/>
  <c r="E21" i="8" s="1"/>
  <c r="C20" i="8"/>
  <c r="E20" i="8" s="1"/>
  <c r="E126" i="9"/>
  <c r="B142" i="9"/>
  <c r="B174" i="9"/>
  <c r="I174" i="9"/>
  <c r="G174" i="9"/>
  <c r="C174" i="9"/>
  <c r="C18" i="3"/>
  <c r="I77" i="9"/>
  <c r="G77" i="9"/>
  <c r="E77" i="9"/>
  <c r="D77" i="9"/>
  <c r="C77" i="9"/>
  <c r="E90" i="9"/>
  <c r="D113" i="9"/>
  <c r="B120" i="9"/>
  <c r="C135" i="9"/>
  <c r="A15" i="11"/>
  <c r="C15" i="11" s="1"/>
  <c r="A13" i="10"/>
  <c r="C13" i="10" s="1"/>
  <c r="F24" i="1"/>
  <c r="F28" i="2"/>
  <c r="F66" i="2"/>
  <c r="F30" i="1"/>
  <c r="M30" i="10"/>
  <c r="L30" i="10"/>
  <c r="K30" i="10"/>
  <c r="J30" i="10"/>
  <c r="A14" i="11"/>
  <c r="C14" i="11" s="1"/>
  <c r="A12" i="10"/>
  <c r="C12" i="10" s="1"/>
  <c r="F31" i="1"/>
  <c r="F36" i="2"/>
  <c r="F41" i="2"/>
  <c r="F46" i="2"/>
  <c r="F57" i="2"/>
  <c r="F42" i="7"/>
  <c r="C13" i="9"/>
  <c r="D59" i="9"/>
  <c r="B67" i="9"/>
  <c r="B70" i="9"/>
  <c r="B92" i="9"/>
  <c r="G99" i="9"/>
  <c r="D103" i="9"/>
  <c r="I107" i="9"/>
  <c r="B107" i="9"/>
  <c r="D114" i="9"/>
  <c r="B118" i="9"/>
  <c r="D125" i="9"/>
  <c r="C129" i="9"/>
  <c r="B133" i="9"/>
  <c r="C137" i="9"/>
  <c r="I140" i="9"/>
  <c r="G140" i="9"/>
  <c r="C140" i="9"/>
  <c r="B140" i="9"/>
  <c r="B144" i="9"/>
  <c r="C149" i="9"/>
  <c r="I149" i="9"/>
  <c r="G149" i="9"/>
  <c r="C160" i="9"/>
  <c r="C164" i="9"/>
  <c r="B168" i="9"/>
  <c r="C176" i="9"/>
  <c r="G192" i="9"/>
  <c r="B196" i="9"/>
  <c r="C227" i="9"/>
  <c r="C254" i="9"/>
  <c r="E260" i="9"/>
  <c r="C273" i="9"/>
  <c r="D278" i="9"/>
  <c r="D292" i="9"/>
  <c r="E311" i="9"/>
  <c r="M48" i="10"/>
  <c r="L48" i="10"/>
  <c r="M53" i="10"/>
  <c r="L53" i="10"/>
  <c r="K53" i="10"/>
  <c r="J53" i="10"/>
  <c r="F93" i="10"/>
  <c r="E93" i="10"/>
  <c r="D93" i="10"/>
  <c r="C93" i="10"/>
  <c r="M144" i="10"/>
  <c r="L144" i="10"/>
  <c r="K144" i="10"/>
  <c r="M149" i="10"/>
  <c r="L149" i="10"/>
  <c r="K149" i="10"/>
  <c r="J149" i="10"/>
  <c r="M151" i="10"/>
  <c r="F50" i="2"/>
  <c r="F61" i="2"/>
  <c r="B221" i="9"/>
  <c r="B208" i="9"/>
  <c r="D200" i="9"/>
  <c r="B198" i="9"/>
  <c r="E189" i="9"/>
  <c r="D187" i="9"/>
  <c r="C177" i="9"/>
  <c r="B175" i="9"/>
  <c r="E191" i="9"/>
  <c r="D189" i="9"/>
  <c r="C187" i="9"/>
  <c r="E193" i="9"/>
  <c r="D191" i="9"/>
  <c r="C189" i="9"/>
  <c r="B187" i="9"/>
  <c r="B223" i="9"/>
  <c r="C212" i="9"/>
  <c r="C205" i="9"/>
  <c r="E195" i="9"/>
  <c r="D193" i="9"/>
  <c r="C191" i="9"/>
  <c r="B189" i="9"/>
  <c r="B179" i="9"/>
  <c r="C215" i="9"/>
  <c r="B212" i="9"/>
  <c r="E197" i="9"/>
  <c r="D195" i="9"/>
  <c r="C193" i="9"/>
  <c r="B191" i="9"/>
  <c r="C181" i="9"/>
  <c r="B215" i="9"/>
  <c r="C207" i="9"/>
  <c r="E199" i="9"/>
  <c r="D197" i="9"/>
  <c r="C195" i="9"/>
  <c r="B193" i="9"/>
  <c r="B181" i="9"/>
  <c r="C172" i="9"/>
  <c r="E201" i="9"/>
  <c r="D199" i="9"/>
  <c r="C197" i="9"/>
  <c r="B195" i="9"/>
  <c r="C216" i="9"/>
  <c r="E196" i="9"/>
  <c r="F46" i="4"/>
  <c r="D18" i="5"/>
  <c r="F19" i="6"/>
  <c r="F18" i="4"/>
  <c r="F21" i="6"/>
  <c r="D20" i="8"/>
  <c r="A14" i="9"/>
  <c r="C14" i="9" s="1"/>
  <c r="I63" i="9"/>
  <c r="G63" i="9"/>
  <c r="E63" i="9"/>
  <c r="D67" i="9"/>
  <c r="I75" i="9"/>
  <c r="G75" i="9"/>
  <c r="E75" i="9"/>
  <c r="D75" i="9"/>
  <c r="C75" i="9"/>
  <c r="I79" i="9"/>
  <c r="G79" i="9"/>
  <c r="E79" i="9"/>
  <c r="D79" i="9"/>
  <c r="C79" i="9"/>
  <c r="D92" i="9"/>
  <c r="E100" i="9"/>
  <c r="E103" i="9"/>
  <c r="C107" i="9"/>
  <c r="E114" i="9"/>
  <c r="C118" i="9"/>
  <c r="C133" i="9"/>
  <c r="B137" i="9"/>
  <c r="C144" i="9"/>
  <c r="B149" i="9"/>
  <c r="C153" i="9"/>
  <c r="B153" i="9"/>
  <c r="B157" i="9"/>
  <c r="I192" i="9"/>
  <c r="D196" i="9"/>
  <c r="C199" i="9"/>
  <c r="G206" i="9"/>
  <c r="B216" i="9"/>
  <c r="D254" i="9"/>
  <c r="E278" i="9"/>
  <c r="C283" i="9"/>
  <c r="D326" i="9"/>
  <c r="M28" i="10"/>
  <c r="L28" i="10"/>
  <c r="K28" i="10"/>
  <c r="J28" i="10"/>
  <c r="M33" i="10"/>
  <c r="K33" i="10"/>
  <c r="J33" i="10"/>
  <c r="J48" i="10"/>
  <c r="D70" i="10"/>
  <c r="F70" i="10"/>
  <c r="E70" i="10"/>
  <c r="C70" i="10"/>
  <c r="M95" i="10"/>
  <c r="L95" i="10"/>
  <c r="K95" i="10"/>
  <c r="J95" i="10"/>
  <c r="M111" i="10"/>
  <c r="L111" i="10"/>
  <c r="K111" i="10"/>
  <c r="J111" i="10"/>
  <c r="J144" i="10"/>
  <c r="F158" i="10"/>
  <c r="E158" i="10"/>
  <c r="D158" i="10"/>
  <c r="C158" i="10"/>
  <c r="M178" i="10"/>
  <c r="L178" i="10"/>
  <c r="K178" i="10"/>
  <c r="J178" i="10"/>
  <c r="K204" i="10"/>
  <c r="M204" i="10"/>
  <c r="L204" i="10"/>
  <c r="J204" i="10"/>
  <c r="F34" i="2"/>
  <c r="F56" i="2"/>
  <c r="F18" i="3"/>
  <c r="I66" i="9"/>
  <c r="G66" i="9"/>
  <c r="E66" i="9"/>
  <c r="D66" i="9"/>
  <c r="C78" i="9"/>
  <c r="E95" i="9"/>
  <c r="C99" i="9"/>
  <c r="E106" i="9"/>
  <c r="G171" i="9"/>
  <c r="B183" i="9"/>
  <c r="D201" i="9"/>
  <c r="C210" i="9"/>
  <c r="F25" i="2"/>
  <c r="F31" i="2"/>
  <c r="F63" i="2"/>
  <c r="F44" i="3"/>
  <c r="F27" i="5"/>
  <c r="B344" i="9"/>
  <c r="D341" i="9"/>
  <c r="C337" i="9"/>
  <c r="E334" i="9"/>
  <c r="F55" i="7"/>
  <c r="F18" i="7"/>
  <c r="F36" i="6"/>
  <c r="F36" i="4"/>
  <c r="F40" i="3"/>
  <c r="F64" i="2"/>
  <c r="F40" i="2"/>
  <c r="F30" i="2"/>
  <c r="F32" i="1"/>
  <c r="F19" i="8" s="1"/>
  <c r="F59" i="2"/>
  <c r="F49" i="2"/>
  <c r="F69" i="6"/>
  <c r="F34" i="5"/>
  <c r="F49" i="3"/>
  <c r="F54" i="6"/>
  <c r="F29" i="5"/>
  <c r="I57" i="9"/>
  <c r="F73" i="6"/>
  <c r="F20" i="6"/>
  <c r="F24" i="5"/>
  <c r="F35" i="4"/>
  <c r="G57" i="9"/>
  <c r="F68" i="6"/>
  <c r="F64" i="4"/>
  <c r="F20" i="4"/>
  <c r="F58" i="2"/>
  <c r="F48" i="2"/>
  <c r="E57" i="9"/>
  <c r="F53" i="7"/>
  <c r="F63" i="6"/>
  <c r="F39" i="6"/>
  <c r="F18" i="5"/>
  <c r="F33" i="3"/>
  <c r="F67" i="2"/>
  <c r="F53" i="2"/>
  <c r="F43" i="2"/>
  <c r="F33" i="2"/>
  <c r="F23" i="2"/>
  <c r="F35" i="1"/>
  <c r="F25" i="1"/>
  <c r="F46" i="7"/>
  <c r="B63" i="9"/>
  <c r="B75" i="9"/>
  <c r="B79" i="9"/>
  <c r="I84" i="9"/>
  <c r="G84" i="9"/>
  <c r="E84" i="9"/>
  <c r="D84" i="9"/>
  <c r="C84" i="9"/>
  <c r="B84" i="9"/>
  <c r="E92" i="9"/>
  <c r="I97" i="9"/>
  <c r="B97" i="9"/>
  <c r="G103" i="9"/>
  <c r="D107" i="9"/>
  <c r="D115" i="9"/>
  <c r="D118" i="9"/>
  <c r="B122" i="9"/>
  <c r="C130" i="9"/>
  <c r="C141" i="9"/>
  <c r="C145" i="9"/>
  <c r="B173" i="9"/>
  <c r="I180" i="9"/>
  <c r="C211" i="9"/>
  <c r="B222" i="9"/>
  <c r="B233" i="9"/>
  <c r="C249" i="9"/>
  <c r="B249" i="9"/>
  <c r="I249" i="9"/>
  <c r="E249" i="9"/>
  <c r="D249" i="9"/>
  <c r="B269" i="9"/>
  <c r="B274" i="9"/>
  <c r="E283" i="9"/>
  <c r="C293" i="9"/>
  <c r="I305" i="9"/>
  <c r="G305" i="9"/>
  <c r="E305" i="9"/>
  <c r="D305" i="9"/>
  <c r="B305" i="9"/>
  <c r="C305" i="9"/>
  <c r="C327" i="9"/>
  <c r="B334" i="9"/>
  <c r="L33" i="10"/>
  <c r="K48" i="10"/>
  <c r="M51" i="10"/>
  <c r="L51" i="10"/>
  <c r="K51" i="10"/>
  <c r="J51" i="10"/>
  <c r="L120" i="10"/>
  <c r="M120" i="10"/>
  <c r="K120" i="10"/>
  <c r="M137" i="10"/>
  <c r="L137" i="10"/>
  <c r="K137" i="10"/>
  <c r="F145" i="10"/>
  <c r="E145" i="10"/>
  <c r="D145" i="10"/>
  <c r="C145" i="10"/>
  <c r="L234" i="10"/>
  <c r="K234" i="10"/>
  <c r="J234" i="10"/>
  <c r="M234" i="10"/>
  <c r="F52" i="6"/>
  <c r="F45" i="2"/>
  <c r="F31" i="6"/>
  <c r="F41" i="7"/>
  <c r="C74" i="9"/>
  <c r="B87" i="9"/>
  <c r="C206" i="9"/>
  <c r="F26" i="1"/>
  <c r="F26" i="3"/>
  <c r="F37" i="2"/>
  <c r="F42" i="2"/>
  <c r="F47" i="2"/>
  <c r="F56" i="3"/>
  <c r="F38" i="4"/>
  <c r="F67" i="6"/>
  <c r="F37" i="7"/>
  <c r="F20" i="8"/>
  <c r="A15" i="9"/>
  <c r="C15" i="9" s="1"/>
  <c r="B57" i="9"/>
  <c r="C63" i="9"/>
  <c r="D85" i="9"/>
  <c r="D139" i="11" s="1"/>
  <c r="G92" i="9"/>
  <c r="C97" i="9"/>
  <c r="E104" i="9"/>
  <c r="E107" i="9"/>
  <c r="E118" i="9"/>
  <c r="C122" i="9"/>
  <c r="G168" i="9"/>
  <c r="C173" i="9"/>
  <c r="F66" i="15" s="1"/>
  <c r="C186" i="9"/>
  <c r="I186" i="9"/>
  <c r="G186" i="9"/>
  <c r="E186" i="9"/>
  <c r="C222" i="9"/>
  <c r="C228" i="9"/>
  <c r="I228" i="9"/>
  <c r="G228" i="9"/>
  <c r="B238" i="9"/>
  <c r="G249" i="9"/>
  <c r="E265" i="9"/>
  <c r="D274" i="9"/>
  <c r="E293" i="9"/>
  <c r="I298" i="9"/>
  <c r="G298" i="9"/>
  <c r="E298" i="9"/>
  <c r="C298" i="9"/>
  <c r="D298" i="9"/>
  <c r="B298" i="9"/>
  <c r="M41" i="10"/>
  <c r="L41" i="10"/>
  <c r="M46" i="10"/>
  <c r="L46" i="10"/>
  <c r="K46" i="10"/>
  <c r="J46" i="10"/>
  <c r="M56" i="10"/>
  <c r="L56" i="10"/>
  <c r="K56" i="10"/>
  <c r="J56" i="10"/>
  <c r="M66" i="10"/>
  <c r="L66" i="10"/>
  <c r="K66" i="10"/>
  <c r="J66" i="10"/>
  <c r="F86" i="10"/>
  <c r="E86" i="10"/>
  <c r="D86" i="10"/>
  <c r="M88" i="10"/>
  <c r="L88" i="10"/>
  <c r="K88" i="10"/>
  <c r="J88" i="10"/>
  <c r="F115" i="10"/>
  <c r="E115" i="10"/>
  <c r="D115" i="10"/>
  <c r="J120" i="10"/>
  <c r="L134" i="10"/>
  <c r="M134" i="10"/>
  <c r="K134" i="10"/>
  <c r="J134" i="10"/>
  <c r="J137" i="10"/>
  <c r="F208" i="10"/>
  <c r="E208" i="10"/>
  <c r="D208" i="10"/>
  <c r="C208" i="10"/>
  <c r="E262" i="10"/>
  <c r="D262" i="10"/>
  <c r="C262" i="10"/>
  <c r="F262" i="10"/>
  <c r="M280" i="10"/>
  <c r="L280" i="10"/>
  <c r="K280" i="10"/>
  <c r="J280" i="10"/>
  <c r="E72" i="9"/>
  <c r="E74" i="9"/>
  <c r="E76" i="9"/>
  <c r="E78" i="9"/>
  <c r="D81" i="9"/>
  <c r="C151" i="9"/>
  <c r="C190" i="9"/>
  <c r="I252" i="9"/>
  <c r="E252" i="9"/>
  <c r="B266" i="9"/>
  <c r="G271" i="9"/>
  <c r="D271" i="9"/>
  <c r="B312" i="9"/>
  <c r="D320" i="9"/>
  <c r="D327" i="9"/>
  <c r="C334" i="9"/>
  <c r="F322" i="15" s="1"/>
  <c r="I337" i="9"/>
  <c r="G337" i="9"/>
  <c r="E337" i="9"/>
  <c r="D337" i="9"/>
  <c r="B341" i="9"/>
  <c r="D84" i="10"/>
  <c r="F84" i="10"/>
  <c r="M125" i="10"/>
  <c r="L125" i="10"/>
  <c r="K125" i="10"/>
  <c r="J125" i="10"/>
  <c r="M154" i="10"/>
  <c r="L154" i="10"/>
  <c r="K154" i="10"/>
  <c r="J154" i="10"/>
  <c r="M161" i="10"/>
  <c r="L161" i="10"/>
  <c r="K161" i="10"/>
  <c r="F207" i="10"/>
  <c r="E207" i="10"/>
  <c r="D207" i="10"/>
  <c r="L217" i="10"/>
  <c r="K217" i="10"/>
  <c r="M217" i="10"/>
  <c r="L222" i="10"/>
  <c r="K222" i="10"/>
  <c r="J222" i="10"/>
  <c r="L233" i="10"/>
  <c r="K233" i="10"/>
  <c r="J233" i="10"/>
  <c r="M233" i="10"/>
  <c r="M254" i="10"/>
  <c r="K254" i="10"/>
  <c r="J254" i="10"/>
  <c r="D267" i="10"/>
  <c r="F267" i="10"/>
  <c r="E267" i="10"/>
  <c r="C267" i="10"/>
  <c r="F329" i="10"/>
  <c r="E329" i="10"/>
  <c r="D329" i="10"/>
  <c r="C329" i="10"/>
  <c r="E335" i="10"/>
  <c r="C335" i="10"/>
  <c r="F335" i="10"/>
  <c r="D335" i="10"/>
  <c r="C348" i="10"/>
  <c r="D348" i="10"/>
  <c r="F348" i="10"/>
  <c r="E348" i="10"/>
  <c r="I211" i="9"/>
  <c r="B211" i="9"/>
  <c r="C255" i="9"/>
  <c r="B255" i="9"/>
  <c r="G261" i="9"/>
  <c r="D261" i="9"/>
  <c r="B284" i="9"/>
  <c r="I290" i="9"/>
  <c r="I251" i="11" s="1"/>
  <c r="G290" i="9"/>
  <c r="E290" i="9"/>
  <c r="C290" i="9"/>
  <c r="E320" i="9"/>
  <c r="E327" i="9"/>
  <c r="D334" i="9"/>
  <c r="B337" i="9"/>
  <c r="C341" i="9"/>
  <c r="I344" i="9"/>
  <c r="G344" i="9"/>
  <c r="E344" i="9"/>
  <c r="D344" i="9"/>
  <c r="C344" i="9"/>
  <c r="D25" i="10"/>
  <c r="C25" i="10"/>
  <c r="L115" i="10"/>
  <c r="K115" i="10"/>
  <c r="J115" i="10"/>
  <c r="J186" i="10"/>
  <c r="M186" i="10"/>
  <c r="L186" i="10"/>
  <c r="K192" i="10"/>
  <c r="M192" i="10"/>
  <c r="L192" i="10"/>
  <c r="J192" i="10"/>
  <c r="L215" i="10"/>
  <c r="K215" i="10"/>
  <c r="L224" i="10"/>
  <c r="K224" i="10"/>
  <c r="J224" i="10"/>
  <c r="L231" i="10"/>
  <c r="K231" i="10"/>
  <c r="J231" i="10"/>
  <c r="M231" i="10"/>
  <c r="E244" i="10"/>
  <c r="D244" i="10"/>
  <c r="F341" i="10"/>
  <c r="E341" i="10"/>
  <c r="D341" i="10"/>
  <c r="C341" i="10"/>
  <c r="K344" i="10"/>
  <c r="J344" i="10"/>
  <c r="M344" i="10"/>
  <c r="G248" i="11"/>
  <c r="M71" i="10"/>
  <c r="L71" i="10"/>
  <c r="K71" i="10"/>
  <c r="F76" i="10"/>
  <c r="E76" i="10"/>
  <c r="M117" i="10"/>
  <c r="L117" i="10"/>
  <c r="K117" i="10"/>
  <c r="J117" i="10"/>
  <c r="C139" i="10"/>
  <c r="F139" i="10"/>
  <c r="M176" i="10"/>
  <c r="L176" i="10"/>
  <c r="K176" i="10"/>
  <c r="J176" i="10"/>
  <c r="M190" i="10"/>
  <c r="L190" i="10"/>
  <c r="K190" i="10"/>
  <c r="L207" i="10"/>
  <c r="K207" i="10"/>
  <c r="J207" i="10"/>
  <c r="M207" i="10"/>
  <c r="L212" i="10"/>
  <c r="K212" i="10"/>
  <c r="M212" i="10"/>
  <c r="J212" i="10"/>
  <c r="L236" i="10"/>
  <c r="K236" i="10"/>
  <c r="J236" i="10"/>
  <c r="M236" i="10"/>
  <c r="F265" i="10"/>
  <c r="E265" i="10"/>
  <c r="C265" i="10"/>
  <c r="M272" i="10"/>
  <c r="L272" i="10"/>
  <c r="K272" i="10"/>
  <c r="C247" i="9"/>
  <c r="C152" i="11" s="1"/>
  <c r="B247" i="9"/>
  <c r="B264" i="9"/>
  <c r="G269" i="9"/>
  <c r="D269" i="9"/>
  <c r="I296" i="9"/>
  <c r="I225" i="15" s="1"/>
  <c r="K225" i="15" s="1"/>
  <c r="G296" i="9"/>
  <c r="E296" i="9"/>
  <c r="C296" i="9"/>
  <c r="F225" i="15" s="1"/>
  <c r="I309" i="9"/>
  <c r="G309" i="9"/>
  <c r="E309" i="9"/>
  <c r="D309" i="9"/>
  <c r="B309" i="9"/>
  <c r="B338" i="9"/>
  <c r="E341" i="9"/>
  <c r="F25" i="10"/>
  <c r="D62" i="10"/>
  <c r="C76" i="10"/>
  <c r="L84" i="10"/>
  <c r="K84" i="10"/>
  <c r="J84" i="10"/>
  <c r="F107" i="10"/>
  <c r="E107" i="10"/>
  <c r="D139" i="10"/>
  <c r="J183" i="10"/>
  <c r="L188" i="10"/>
  <c r="K188" i="10"/>
  <c r="J188" i="10"/>
  <c r="E193" i="10"/>
  <c r="D193" i="10"/>
  <c r="C193" i="10"/>
  <c r="K202" i="10"/>
  <c r="J202" i="10"/>
  <c r="M202" i="10"/>
  <c r="L210" i="10"/>
  <c r="K210" i="10"/>
  <c r="F213" i="10"/>
  <c r="E213" i="10"/>
  <c r="D213" i="10"/>
  <c r="C213" i="10"/>
  <c r="M215" i="10"/>
  <c r="J272" i="10"/>
  <c r="M275" i="10"/>
  <c r="L275" i="10"/>
  <c r="K275" i="10"/>
  <c r="J275" i="10"/>
  <c r="M314" i="10"/>
  <c r="L314" i="10"/>
  <c r="K314" i="10"/>
  <c r="J314" i="10"/>
  <c r="E358" i="10"/>
  <c r="D358" i="10"/>
  <c r="C358" i="10"/>
  <c r="C13" i="11"/>
  <c r="G112" i="9"/>
  <c r="G114" i="9"/>
  <c r="G116" i="9"/>
  <c r="G118" i="9"/>
  <c r="G120" i="9"/>
  <c r="G170" i="15" s="1"/>
  <c r="G122" i="9"/>
  <c r="G124" i="9"/>
  <c r="G126" i="9"/>
  <c r="G133" i="9"/>
  <c r="I151" i="9"/>
  <c r="G164" i="9"/>
  <c r="C169" i="9"/>
  <c r="B172" i="9"/>
  <c r="I190" i="9"/>
  <c r="G204" i="9"/>
  <c r="I207" i="9"/>
  <c r="B207" i="9"/>
  <c r="G211" i="9"/>
  <c r="C241" i="9"/>
  <c r="I243" i="9"/>
  <c r="E247" i="9"/>
  <c r="C253" i="9"/>
  <c r="B253" i="9"/>
  <c r="I255" i="9"/>
  <c r="I261" i="9"/>
  <c r="C269" i="9"/>
  <c r="F199" i="15" s="1"/>
  <c r="B272" i="9"/>
  <c r="G277" i="9"/>
  <c r="D277" i="9"/>
  <c r="I288" i="9"/>
  <c r="G288" i="9"/>
  <c r="E288" i="9"/>
  <c r="C288" i="9"/>
  <c r="D296" i="9"/>
  <c r="E306" i="9"/>
  <c r="A310" i="9"/>
  <c r="C314" i="9"/>
  <c r="E324" i="9"/>
  <c r="C332" i="9"/>
  <c r="I335" i="9"/>
  <c r="G335" i="9"/>
  <c r="E335" i="9"/>
  <c r="D335" i="9"/>
  <c r="D338" i="9"/>
  <c r="C345" i="9"/>
  <c r="F332" i="15" s="1"/>
  <c r="L332" i="15" s="1"/>
  <c r="K29" i="10"/>
  <c r="K36" i="10"/>
  <c r="K43" i="10"/>
  <c r="K50" i="10"/>
  <c r="F59" i="10"/>
  <c r="E59" i="10"/>
  <c r="D59" i="10"/>
  <c r="C59" i="10"/>
  <c r="K65" i="10"/>
  <c r="D78" i="10"/>
  <c r="K81" i="10"/>
  <c r="M93" i="10"/>
  <c r="L93" i="10"/>
  <c r="K93" i="10"/>
  <c r="J93" i="10"/>
  <c r="M103" i="10"/>
  <c r="L103" i="10"/>
  <c r="D107" i="10"/>
  <c r="L139" i="10"/>
  <c r="K139" i="10"/>
  <c r="J139" i="10"/>
  <c r="M141" i="10"/>
  <c r="L141" i="10"/>
  <c r="K141" i="10"/>
  <c r="J141" i="10"/>
  <c r="L160" i="10"/>
  <c r="K160" i="10"/>
  <c r="J160" i="10"/>
  <c r="D162" i="10"/>
  <c r="K165" i="10"/>
  <c r="L183" i="10"/>
  <c r="M210" i="10"/>
  <c r="L229" i="10"/>
  <c r="K229" i="10"/>
  <c r="J229" i="10"/>
  <c r="M229" i="10"/>
  <c r="F285" i="10"/>
  <c r="E285" i="10"/>
  <c r="D285" i="10"/>
  <c r="C285" i="10"/>
  <c r="H185" i="11"/>
  <c r="I198" i="11"/>
  <c r="C167" i="9"/>
  <c r="G222" i="9"/>
  <c r="I233" i="9"/>
  <c r="G247" i="9"/>
  <c r="B262" i="9"/>
  <c r="G267" i="9"/>
  <c r="D267" i="9"/>
  <c r="E269" i="9"/>
  <c r="G306" i="9"/>
  <c r="D314" i="9"/>
  <c r="D332" i="9"/>
  <c r="B335" i="9"/>
  <c r="E338" i="9"/>
  <c r="I342" i="9"/>
  <c r="I329" i="15" s="1"/>
  <c r="K329" i="15" s="1"/>
  <c r="G342" i="9"/>
  <c r="E342" i="9"/>
  <c r="D342" i="9"/>
  <c r="C342" i="9"/>
  <c r="A11" i="10"/>
  <c r="C11" i="10" s="1"/>
  <c r="L29" i="10"/>
  <c r="L36" i="10"/>
  <c r="L43" i="10"/>
  <c r="L50" i="10"/>
  <c r="L65" i="10"/>
  <c r="E78" i="10"/>
  <c r="L81" i="10"/>
  <c r="C83" i="10"/>
  <c r="F83" i="10"/>
  <c r="E83" i="10"/>
  <c r="D83" i="10"/>
  <c r="J98" i="10"/>
  <c r="M139" i="10"/>
  <c r="E162" i="10"/>
  <c r="L165" i="10"/>
  <c r="E167" i="10"/>
  <c r="D167" i="10"/>
  <c r="C167" i="10"/>
  <c r="C172" i="10"/>
  <c r="F256" i="10"/>
  <c r="E256" i="10"/>
  <c r="F271" i="10"/>
  <c r="E271" i="10"/>
  <c r="C271" i="10"/>
  <c r="M294" i="10"/>
  <c r="L294" i="10"/>
  <c r="K294" i="10"/>
  <c r="J294" i="10"/>
  <c r="F299" i="10"/>
  <c r="E299" i="10"/>
  <c r="D299" i="10"/>
  <c r="C299" i="10"/>
  <c r="F327" i="10"/>
  <c r="E327" i="10"/>
  <c r="D327" i="10"/>
  <c r="B324" i="9"/>
  <c r="B322" i="9"/>
  <c r="B320" i="9"/>
  <c r="D312" i="9"/>
  <c r="C312" i="9"/>
  <c r="E110" i="11"/>
  <c r="C108" i="11"/>
  <c r="E103" i="11"/>
  <c r="C101" i="11"/>
  <c r="D93" i="11"/>
  <c r="E85" i="11"/>
  <c r="C83" i="11"/>
  <c r="E78" i="11"/>
  <c r="D75" i="11"/>
  <c r="C110" i="11"/>
  <c r="E105" i="11"/>
  <c r="C103" i="11"/>
  <c r="E98" i="11"/>
  <c r="D95" i="11"/>
  <c r="E87" i="11"/>
  <c r="C85" i="11"/>
  <c r="E80" i="11"/>
  <c r="C78" i="11"/>
  <c r="D70" i="11"/>
  <c r="E58" i="11"/>
  <c r="D55" i="11"/>
  <c r="C120" i="11"/>
  <c r="C113" i="11"/>
  <c r="D105" i="11"/>
  <c r="D98" i="11"/>
  <c r="C95" i="11"/>
  <c r="D87" i="11"/>
  <c r="D80" i="11"/>
  <c r="E72" i="11"/>
  <c r="C70" i="11"/>
  <c r="D58" i="11"/>
  <c r="C55" i="11"/>
  <c r="D47" i="11"/>
  <c r="E107" i="11"/>
  <c r="C105" i="11"/>
  <c r="E100" i="11"/>
  <c r="C98" i="11"/>
  <c r="E89" i="11"/>
  <c r="C87" i="11"/>
  <c r="E82" i="11"/>
  <c r="C80" i="11"/>
  <c r="D72" i="11"/>
  <c r="E60" i="11"/>
  <c r="C58" i="11"/>
  <c r="E49" i="11"/>
  <c r="C47" i="11"/>
  <c r="C115" i="11"/>
  <c r="D107" i="11"/>
  <c r="D100" i="11"/>
  <c r="E92" i="11"/>
  <c r="D89" i="11"/>
  <c r="D82" i="11"/>
  <c r="E74" i="11"/>
  <c r="C72" i="11"/>
  <c r="E63" i="11"/>
  <c r="D60" i="11"/>
  <c r="E109" i="11"/>
  <c r="C107" i="11"/>
  <c r="E102" i="11"/>
  <c r="C100" i="11"/>
  <c r="D92" i="11"/>
  <c r="C89" i="11"/>
  <c r="E84" i="11"/>
  <c r="C82" i="11"/>
  <c r="E77" i="11"/>
  <c r="D74" i="11"/>
  <c r="E66" i="11"/>
  <c r="D63" i="11"/>
  <c r="C60" i="11"/>
  <c r="E51" i="11"/>
  <c r="C49" i="11"/>
  <c r="C117" i="11"/>
  <c r="E104" i="11"/>
  <c r="C88" i="11"/>
  <c r="C75" i="11"/>
  <c r="D69" i="11"/>
  <c r="E62" i="11"/>
  <c r="C114" i="11"/>
  <c r="D104" i="11"/>
  <c r="E101" i="11"/>
  <c r="E94" i="11"/>
  <c r="C69" i="11"/>
  <c r="D62" i="11"/>
  <c r="D51" i="11"/>
  <c r="C94" i="11"/>
  <c r="D91" i="11"/>
  <c r="D84" i="11"/>
  <c r="D81" i="11"/>
  <c r="D78" i="11"/>
  <c r="E71" i="11"/>
  <c r="E65" i="11"/>
  <c r="D111" i="11"/>
  <c r="E108" i="11"/>
  <c r="C102" i="11"/>
  <c r="C99" i="11"/>
  <c r="E95" i="11"/>
  <c r="E79" i="11"/>
  <c r="D59" i="11"/>
  <c r="C111" i="11"/>
  <c r="D108" i="11"/>
  <c r="C92" i="11"/>
  <c r="E88" i="11"/>
  <c r="D79" i="11"/>
  <c r="D66" i="11"/>
  <c r="C59" i="11"/>
  <c r="E55" i="11"/>
  <c r="D49" i="11"/>
  <c r="D109" i="11"/>
  <c r="D102" i="11"/>
  <c r="C91" i="11"/>
  <c r="E69" i="11"/>
  <c r="D56" i="11"/>
  <c r="E53" i="11"/>
  <c r="C109" i="11"/>
  <c r="D94" i="11"/>
  <c r="E86" i="11"/>
  <c r="E83" i="11"/>
  <c r="D65" i="11"/>
  <c r="C56" i="11"/>
  <c r="D53" i="11"/>
  <c r="D86" i="11"/>
  <c r="D83" i="11"/>
  <c r="E75" i="11"/>
  <c r="C65" i="11"/>
  <c r="C53" i="11"/>
  <c r="C86" i="11"/>
  <c r="C79" i="11"/>
  <c r="C119" i="11"/>
  <c r="C116" i="11"/>
  <c r="D101" i="11"/>
  <c r="E68" i="11"/>
  <c r="E97" i="11"/>
  <c r="E93" i="11"/>
  <c r="D71" i="11"/>
  <c r="D68" i="11"/>
  <c r="E59" i="11"/>
  <c r="E111" i="11"/>
  <c r="C104" i="11"/>
  <c r="D97" i="11"/>
  <c r="C93" i="11"/>
  <c r="C74" i="11"/>
  <c r="C71" i="11"/>
  <c r="C68" i="11"/>
  <c r="E48" i="11"/>
  <c r="D110" i="11"/>
  <c r="D103" i="11"/>
  <c r="E73" i="11"/>
  <c r="E99" i="11"/>
  <c r="D73" i="11"/>
  <c r="E54" i="11"/>
  <c r="E50" i="11"/>
  <c r="E47" i="11"/>
  <c r="D99" i="11"/>
  <c r="D85" i="11"/>
  <c r="E81" i="11"/>
  <c r="D77" i="11"/>
  <c r="C73" i="11"/>
  <c r="D54" i="11"/>
  <c r="D50" i="11"/>
  <c r="C81" i="11"/>
  <c r="C77" i="11"/>
  <c r="C63" i="11"/>
  <c r="C54" i="11"/>
  <c r="C50" i="11"/>
  <c r="D106" i="11"/>
  <c r="D88" i="11"/>
  <c r="C84" i="11"/>
  <c r="E56" i="11"/>
  <c r="C97" i="11"/>
  <c r="C66" i="11"/>
  <c r="D48" i="11"/>
  <c r="C118" i="11"/>
  <c r="E70" i="11"/>
  <c r="C48" i="11"/>
  <c r="E106" i="11"/>
  <c r="C62" i="11"/>
  <c r="C51" i="11"/>
  <c r="C106" i="11"/>
  <c r="A127" i="9"/>
  <c r="F81" i="6" s="1"/>
  <c r="C165" i="9"/>
  <c r="I205" i="9"/>
  <c r="B205" i="9"/>
  <c r="C234" i="9"/>
  <c r="I247" i="9"/>
  <c r="G257" i="9"/>
  <c r="G218" i="11" s="1"/>
  <c r="D257" i="9"/>
  <c r="I269" i="9"/>
  <c r="B280" i="9"/>
  <c r="I285" i="9"/>
  <c r="G285" i="9"/>
  <c r="D285" i="9"/>
  <c r="I294" i="9"/>
  <c r="G294" i="9"/>
  <c r="E294" i="9"/>
  <c r="C294" i="9"/>
  <c r="B311" i="9"/>
  <c r="E314" i="9"/>
  <c r="E332" i="9"/>
  <c r="C335" i="9"/>
  <c r="B342" i="9"/>
  <c r="E345" i="9"/>
  <c r="J62" i="10"/>
  <c r="M62" i="10"/>
  <c r="L62" i="10"/>
  <c r="K62" i="10"/>
  <c r="F75" i="10"/>
  <c r="E75" i="10"/>
  <c r="D75" i="10"/>
  <c r="M162" i="10"/>
  <c r="L162" i="10"/>
  <c r="K162" i="10"/>
  <c r="J162" i="10"/>
  <c r="K173" i="10"/>
  <c r="J173" i="10"/>
  <c r="M173" i="10"/>
  <c r="M181" i="10"/>
  <c r="L181" i="10"/>
  <c r="K181" i="10"/>
  <c r="J181" i="10"/>
  <c r="K187" i="10"/>
  <c r="J187" i="10"/>
  <c r="F240" i="10"/>
  <c r="E240" i="10"/>
  <c r="F250" i="10"/>
  <c r="D250" i="10"/>
  <c r="C250" i="10"/>
  <c r="F313" i="10"/>
  <c r="E313" i="10"/>
  <c r="D313" i="10"/>
  <c r="C313" i="10"/>
  <c r="F320" i="15"/>
  <c r="M325" i="15"/>
  <c r="Q325" i="15" s="1"/>
  <c r="S325" i="15" s="1"/>
  <c r="J318" i="15"/>
  <c r="I318" i="15"/>
  <c r="K318" i="15" s="1"/>
  <c r="M307" i="15"/>
  <c r="Q307" i="15" s="1"/>
  <c r="S307" i="15" s="1"/>
  <c r="J329" i="15"/>
  <c r="H318" i="15"/>
  <c r="M316" i="15"/>
  <c r="Q316" i="15" s="1"/>
  <c r="S316" i="15" s="1"/>
  <c r="G318" i="15"/>
  <c r="H329" i="15"/>
  <c r="J307" i="15"/>
  <c r="G329" i="15"/>
  <c r="J325" i="15"/>
  <c r="J316" i="15"/>
  <c r="N316" i="15" s="1"/>
  <c r="T316" i="15" s="1"/>
  <c r="I307" i="15"/>
  <c r="K307" i="15" s="1"/>
  <c r="M332" i="15"/>
  <c r="Q332" i="15" s="1"/>
  <c r="S332" i="15" s="1"/>
  <c r="F329" i="15"/>
  <c r="I325" i="15"/>
  <c r="K325" i="15" s="1"/>
  <c r="M322" i="15"/>
  <c r="Q322" i="15" s="1"/>
  <c r="S322" i="15" s="1"/>
  <c r="I316" i="15"/>
  <c r="K316" i="15" s="1"/>
  <c r="M315" i="15"/>
  <c r="Q315" i="15" s="1"/>
  <c r="S315" i="15" s="1"/>
  <c r="G307" i="15"/>
  <c r="M306" i="15"/>
  <c r="Q306" i="15" s="1"/>
  <c r="S306" i="15" s="1"/>
  <c r="G323" i="15"/>
  <c r="M321" i="15"/>
  <c r="Q321" i="15" s="1"/>
  <c r="S321" i="15" s="1"/>
  <c r="M318" i="15"/>
  <c r="Q318" i="15" s="1"/>
  <c r="S318" i="15" s="1"/>
  <c r="J315" i="15"/>
  <c r="I309" i="15"/>
  <c r="K309" i="15" s="1"/>
  <c r="J303" i="15"/>
  <c r="I315" i="15"/>
  <c r="K315" i="15" s="1"/>
  <c r="I310" i="15"/>
  <c r="K310" i="15" s="1"/>
  <c r="H309" i="15"/>
  <c r="I303" i="15"/>
  <c r="K303" i="15" s="1"/>
  <c r="J332" i="15"/>
  <c r="H310" i="15"/>
  <c r="H303" i="15"/>
  <c r="I332" i="15"/>
  <c r="K332" i="15" s="1"/>
  <c r="F321" i="15"/>
  <c r="M313" i="15"/>
  <c r="Q313" i="15" s="1"/>
  <c r="S313" i="15" s="1"/>
  <c r="G310" i="15"/>
  <c r="F307" i="15"/>
  <c r="G303" i="15"/>
  <c r="H332" i="15"/>
  <c r="G332" i="15"/>
  <c r="H316" i="15"/>
  <c r="M319" i="15"/>
  <c r="Q319" i="15" s="1"/>
  <c r="S319" i="15" s="1"/>
  <c r="G316" i="15"/>
  <c r="J313" i="15"/>
  <c r="J322" i="15"/>
  <c r="I322" i="15"/>
  <c r="K322" i="15" s="1"/>
  <c r="H325" i="15"/>
  <c r="J323" i="15"/>
  <c r="I320" i="15"/>
  <c r="K320" i="15" s="1"/>
  <c r="G314" i="15"/>
  <c r="I314" i="15"/>
  <c r="K314" i="15" s="1"/>
  <c r="M308" i="15"/>
  <c r="Q308" i="15" s="1"/>
  <c r="S308" i="15" s="1"/>
  <c r="H306" i="15"/>
  <c r="M303" i="15"/>
  <c r="Q303" i="15" s="1"/>
  <c r="S303" i="15" s="1"/>
  <c r="I323" i="15"/>
  <c r="K323" i="15" s="1"/>
  <c r="M320" i="15"/>
  <c r="Q320" i="15" s="1"/>
  <c r="S320" i="15" s="1"/>
  <c r="H323" i="15"/>
  <c r="M305" i="15"/>
  <c r="Q305" i="15" s="1"/>
  <c r="S305" i="15" s="1"/>
  <c r="M235" i="15"/>
  <c r="Q235" i="15" s="1"/>
  <c r="S235" i="15" s="1"/>
  <c r="M331" i="15"/>
  <c r="Q331" i="15" s="1"/>
  <c r="S331" i="15" s="1"/>
  <c r="J320" i="15"/>
  <c r="H320" i="15"/>
  <c r="G320" i="15"/>
  <c r="G325" i="15"/>
  <c r="H322" i="15"/>
  <c r="M309" i="15"/>
  <c r="Q309" i="15" s="1"/>
  <c r="S309" i="15" s="1"/>
  <c r="M329" i="15"/>
  <c r="Q329" i="15" s="1"/>
  <c r="S329" i="15" s="1"/>
  <c r="F325" i="15"/>
  <c r="J233" i="15"/>
  <c r="G311" i="15"/>
  <c r="I233" i="15"/>
  <c r="K233" i="15" s="1"/>
  <c r="G319" i="15"/>
  <c r="G233" i="15"/>
  <c r="G228" i="15"/>
  <c r="G224" i="15"/>
  <c r="G220" i="15"/>
  <c r="F224" i="15"/>
  <c r="M222" i="15"/>
  <c r="Q222" i="15" s="1"/>
  <c r="S222" i="15" s="1"/>
  <c r="F220" i="15"/>
  <c r="G194" i="15"/>
  <c r="H191" i="15"/>
  <c r="F180" i="15"/>
  <c r="F166" i="15"/>
  <c r="F212" i="15"/>
  <c r="J196" i="15"/>
  <c r="J207" i="15"/>
  <c r="I196" i="15"/>
  <c r="K196" i="15" s="1"/>
  <c r="J309" i="15"/>
  <c r="M231" i="15"/>
  <c r="Q231" i="15" s="1"/>
  <c r="S231" i="15" s="1"/>
  <c r="J222" i="15"/>
  <c r="H196" i="15"/>
  <c r="I222" i="15"/>
  <c r="K222" i="15" s="1"/>
  <c r="H207" i="15"/>
  <c r="M198" i="15"/>
  <c r="Q198" i="15" s="1"/>
  <c r="S198" i="15" s="1"/>
  <c r="G196" i="15"/>
  <c r="M195" i="15"/>
  <c r="Q195" i="15" s="1"/>
  <c r="S195" i="15" s="1"/>
  <c r="J314" i="15"/>
  <c r="N314" i="15" s="1"/>
  <c r="T314" i="15" s="1"/>
  <c r="V314" i="15" s="1"/>
  <c r="M233" i="15"/>
  <c r="Q233" i="15" s="1"/>
  <c r="S233" i="15" s="1"/>
  <c r="M225" i="15"/>
  <c r="Q225" i="15" s="1"/>
  <c r="S225" i="15" s="1"/>
  <c r="H222" i="15"/>
  <c r="G207" i="15"/>
  <c r="F196" i="15"/>
  <c r="J235" i="15"/>
  <c r="M228" i="15"/>
  <c r="Q228" i="15" s="1"/>
  <c r="S228" i="15" s="1"/>
  <c r="I224" i="15"/>
  <c r="K224" i="15" s="1"/>
  <c r="H214" i="15"/>
  <c r="F213" i="15"/>
  <c r="H209" i="15"/>
  <c r="H225" i="15"/>
  <c r="H224" i="15"/>
  <c r="J217" i="15"/>
  <c r="G214" i="15"/>
  <c r="G209" i="15"/>
  <c r="M194" i="15"/>
  <c r="Q194" i="15" s="1"/>
  <c r="S194" i="15" s="1"/>
  <c r="J184" i="15"/>
  <c r="H235" i="15"/>
  <c r="G225" i="15"/>
  <c r="I217" i="15"/>
  <c r="K217" i="15" s="1"/>
  <c r="F214" i="15"/>
  <c r="F209" i="15"/>
  <c r="J205" i="15"/>
  <c r="J191" i="15"/>
  <c r="I184" i="15"/>
  <c r="K184" i="15" s="1"/>
  <c r="H233" i="15"/>
  <c r="J231" i="15"/>
  <c r="I228" i="15"/>
  <c r="K228" i="15" s="1"/>
  <c r="G222" i="15"/>
  <c r="H218" i="15"/>
  <c r="F233" i="15"/>
  <c r="I231" i="15"/>
  <c r="K231" i="15" s="1"/>
  <c r="H228" i="15"/>
  <c r="G218" i="15"/>
  <c r="J206" i="15"/>
  <c r="J236" i="15"/>
  <c r="H231" i="15"/>
  <c r="F218" i="15"/>
  <c r="I206" i="15"/>
  <c r="K206" i="15" s="1"/>
  <c r="J202" i="15"/>
  <c r="H201" i="15"/>
  <c r="M197" i="15"/>
  <c r="Q197" i="15" s="1"/>
  <c r="S197" i="15" s="1"/>
  <c r="M196" i="15"/>
  <c r="Q196" i="15" s="1"/>
  <c r="S196" i="15" s="1"/>
  <c r="F195" i="15"/>
  <c r="H194" i="15"/>
  <c r="I237" i="15"/>
  <c r="K237" i="15" s="1"/>
  <c r="M224" i="15"/>
  <c r="Q224" i="15" s="1"/>
  <c r="S224" i="15" s="1"/>
  <c r="M220" i="15"/>
  <c r="Q220" i="15" s="1"/>
  <c r="S220" i="15" s="1"/>
  <c r="I209" i="15"/>
  <c r="K209" i="15" s="1"/>
  <c r="I202" i="15"/>
  <c r="K202" i="15" s="1"/>
  <c r="M180" i="15"/>
  <c r="Q180" i="15" s="1"/>
  <c r="S180" i="15" s="1"/>
  <c r="G173" i="15"/>
  <c r="H159" i="15"/>
  <c r="H145" i="15"/>
  <c r="M131" i="15"/>
  <c r="Q131" i="15" s="1"/>
  <c r="S131" i="15" s="1"/>
  <c r="H237" i="15"/>
  <c r="H202" i="15"/>
  <c r="J194" i="15"/>
  <c r="M191" i="15"/>
  <c r="Q191" i="15" s="1"/>
  <c r="S191" i="15" s="1"/>
  <c r="G159" i="15"/>
  <c r="G145" i="15"/>
  <c r="G237" i="15"/>
  <c r="G231" i="15"/>
  <c r="M207" i="15"/>
  <c r="Q207" i="15" s="1"/>
  <c r="S207" i="15" s="1"/>
  <c r="G202" i="15"/>
  <c r="I194" i="15"/>
  <c r="K194" i="15" s="1"/>
  <c r="I191" i="15"/>
  <c r="K191" i="15" s="1"/>
  <c r="M181" i="15"/>
  <c r="Q181" i="15" s="1"/>
  <c r="S181" i="15" s="1"/>
  <c r="M166" i="15"/>
  <c r="Q166" i="15" s="1"/>
  <c r="S166" i="15" s="1"/>
  <c r="M152" i="15"/>
  <c r="Q152" i="15" s="1"/>
  <c r="S152" i="15" s="1"/>
  <c r="F237" i="15"/>
  <c r="F231" i="15"/>
  <c r="J228" i="15"/>
  <c r="N228" i="15" s="1"/>
  <c r="T228" i="15" s="1"/>
  <c r="V228" i="15" s="1"/>
  <c r="J224" i="15"/>
  <c r="J220" i="15"/>
  <c r="F207" i="15"/>
  <c r="F202" i="15"/>
  <c r="G197" i="15"/>
  <c r="G191" i="15"/>
  <c r="J180" i="15"/>
  <c r="I220" i="15"/>
  <c r="K220" i="15" s="1"/>
  <c r="M212" i="15"/>
  <c r="Q212" i="15" s="1"/>
  <c r="S212" i="15" s="1"/>
  <c r="I205" i="15"/>
  <c r="K205" i="15" s="1"/>
  <c r="J198" i="15"/>
  <c r="J195" i="15"/>
  <c r="I181" i="15"/>
  <c r="K181" i="15" s="1"/>
  <c r="I180" i="15"/>
  <c r="K180" i="15" s="1"/>
  <c r="M167" i="15"/>
  <c r="Q167" i="15" s="1"/>
  <c r="S167" i="15" s="1"/>
  <c r="H205" i="15"/>
  <c r="I198" i="15"/>
  <c r="K198" i="15" s="1"/>
  <c r="I195" i="15"/>
  <c r="K195" i="15" s="1"/>
  <c r="F181" i="15"/>
  <c r="H180" i="15"/>
  <c r="J166" i="15"/>
  <c r="J152" i="15"/>
  <c r="J216" i="15"/>
  <c r="N216" i="15" s="1"/>
  <c r="T216" i="15" s="1"/>
  <c r="I212" i="15"/>
  <c r="K212" i="15" s="1"/>
  <c r="H198" i="15"/>
  <c r="I216" i="15"/>
  <c r="K216" i="15" s="1"/>
  <c r="H212" i="15"/>
  <c r="H230" i="15"/>
  <c r="J221" i="15"/>
  <c r="M213" i="15"/>
  <c r="Q213" i="15" s="1"/>
  <c r="S213" i="15" s="1"/>
  <c r="F203" i="15"/>
  <c r="M236" i="15"/>
  <c r="Q236" i="15" s="1"/>
  <c r="S236" i="15" s="1"/>
  <c r="G232" i="15"/>
  <c r="M217" i="15"/>
  <c r="Q217" i="15" s="1"/>
  <c r="S217" i="15" s="1"/>
  <c r="I236" i="15"/>
  <c r="K236" i="15" s="1"/>
  <c r="I174" i="15"/>
  <c r="K174" i="15" s="1"/>
  <c r="G162" i="15"/>
  <c r="I159" i="15"/>
  <c r="K159" i="15" s="1"/>
  <c r="I150" i="15"/>
  <c r="K150" i="15" s="1"/>
  <c r="H236" i="15"/>
  <c r="H229" i="15"/>
  <c r="F174" i="15"/>
  <c r="F170" i="15"/>
  <c r="I166" i="15"/>
  <c r="K166" i="15" s="1"/>
  <c r="M163" i="15"/>
  <c r="Q163" i="15" s="1"/>
  <c r="S163" i="15" s="1"/>
  <c r="M151" i="15"/>
  <c r="Q151" i="15" s="1"/>
  <c r="S151" i="15" s="1"/>
  <c r="G150" i="15"/>
  <c r="F113" i="15"/>
  <c r="M193" i="15"/>
  <c r="Q193" i="15" s="1"/>
  <c r="S193" i="15" s="1"/>
  <c r="H189" i="15"/>
  <c r="H166" i="15"/>
  <c r="I163" i="15"/>
  <c r="K163" i="15" s="1"/>
  <c r="M160" i="15"/>
  <c r="Q160" i="15" s="1"/>
  <c r="S160" i="15" s="1"/>
  <c r="J147" i="15"/>
  <c r="J138" i="15"/>
  <c r="M134" i="15"/>
  <c r="Q134" i="15" s="1"/>
  <c r="S134" i="15" s="1"/>
  <c r="G189" i="15"/>
  <c r="G166" i="15"/>
  <c r="H163" i="15"/>
  <c r="H151" i="15"/>
  <c r="I147" i="15"/>
  <c r="K147" i="15" s="1"/>
  <c r="I138" i="15"/>
  <c r="K138" i="15" s="1"/>
  <c r="M116" i="15"/>
  <c r="Q116" i="15" s="1"/>
  <c r="S116" i="15" s="1"/>
  <c r="M103" i="15"/>
  <c r="Q103" i="15" s="1"/>
  <c r="S103" i="15" s="1"/>
  <c r="M208" i="15"/>
  <c r="Q208" i="15" s="1"/>
  <c r="S208" i="15" s="1"/>
  <c r="M169" i="15"/>
  <c r="Q169" i="15" s="1"/>
  <c r="S169" i="15" s="1"/>
  <c r="G163" i="15"/>
  <c r="I160" i="15"/>
  <c r="K160" i="15" s="1"/>
  <c r="G151" i="15"/>
  <c r="M148" i="15"/>
  <c r="Q148" i="15" s="1"/>
  <c r="S148" i="15" s="1"/>
  <c r="H147" i="15"/>
  <c r="H138" i="15"/>
  <c r="M123" i="15"/>
  <c r="Q123" i="15" s="1"/>
  <c r="S123" i="15" s="1"/>
  <c r="M186" i="15"/>
  <c r="Q186" i="15" s="1"/>
  <c r="S186" i="15" s="1"/>
  <c r="H184" i="15"/>
  <c r="J175" i="15"/>
  <c r="M171" i="15"/>
  <c r="Q171" i="15" s="1"/>
  <c r="S171" i="15" s="1"/>
  <c r="M164" i="15"/>
  <c r="Q164" i="15" s="1"/>
  <c r="S164" i="15" s="1"/>
  <c r="F160" i="15"/>
  <c r="I152" i="15"/>
  <c r="K152" i="15" s="1"/>
  <c r="G147" i="15"/>
  <c r="G138" i="15"/>
  <c r="J103" i="15"/>
  <c r="J67" i="15"/>
  <c r="J60" i="15"/>
  <c r="J53" i="15"/>
  <c r="J46" i="15"/>
  <c r="M211" i="15"/>
  <c r="Q211" i="15" s="1"/>
  <c r="S211" i="15" s="1"/>
  <c r="I175" i="15"/>
  <c r="K175" i="15" s="1"/>
  <c r="I171" i="15"/>
  <c r="K171" i="15" s="1"/>
  <c r="H152" i="15"/>
  <c r="M145" i="15"/>
  <c r="Q145" i="15" s="1"/>
  <c r="S145" i="15" s="1"/>
  <c r="G134" i="15"/>
  <c r="M126" i="15"/>
  <c r="Q126" i="15" s="1"/>
  <c r="S126" i="15" s="1"/>
  <c r="J116" i="15"/>
  <c r="M109" i="15"/>
  <c r="Q109" i="15" s="1"/>
  <c r="S109" i="15" s="1"/>
  <c r="I103" i="15"/>
  <c r="K103" i="15" s="1"/>
  <c r="F232" i="15"/>
  <c r="M201" i="15"/>
  <c r="Q201" i="15" s="1"/>
  <c r="S201" i="15" s="1"/>
  <c r="G186" i="15"/>
  <c r="G171" i="15"/>
  <c r="I169" i="15"/>
  <c r="K169" i="15" s="1"/>
  <c r="I167" i="15"/>
  <c r="K167" i="15" s="1"/>
  <c r="J161" i="15"/>
  <c r="G152" i="15"/>
  <c r="I148" i="15"/>
  <c r="K148" i="15" s="1"/>
  <c r="J201" i="15"/>
  <c r="M173" i="15"/>
  <c r="Q173" i="15" s="1"/>
  <c r="S173" i="15" s="1"/>
  <c r="G169" i="15"/>
  <c r="I164" i="15"/>
  <c r="K164" i="15" s="1"/>
  <c r="I161" i="15"/>
  <c r="K161" i="15" s="1"/>
  <c r="M149" i="15"/>
  <c r="Q149" i="15" s="1"/>
  <c r="S149" i="15" s="1"/>
  <c r="G148" i="15"/>
  <c r="H217" i="15"/>
  <c r="I201" i="15"/>
  <c r="K201" i="15" s="1"/>
  <c r="G180" i="15"/>
  <c r="G164" i="15"/>
  <c r="H161" i="15"/>
  <c r="I149" i="15"/>
  <c r="K149" i="15" s="1"/>
  <c r="I306" i="15"/>
  <c r="K306" i="15" s="1"/>
  <c r="J213" i="15"/>
  <c r="G201" i="15"/>
  <c r="G198" i="15"/>
  <c r="I190" i="15"/>
  <c r="K190" i="15" s="1"/>
  <c r="M165" i="15"/>
  <c r="Q165" i="15" s="1"/>
  <c r="S165" i="15" s="1"/>
  <c r="I170" i="15"/>
  <c r="K170" i="15" s="1"/>
  <c r="J131" i="15"/>
  <c r="H123" i="15"/>
  <c r="J100" i="15"/>
  <c r="H98" i="15"/>
  <c r="F96" i="15"/>
  <c r="I92" i="15"/>
  <c r="K92" i="15" s="1"/>
  <c r="G87" i="15"/>
  <c r="M79" i="15"/>
  <c r="Q79" i="15" s="1"/>
  <c r="S79" i="15" s="1"/>
  <c r="G70" i="15"/>
  <c r="M53" i="15"/>
  <c r="Q53" i="15" s="1"/>
  <c r="S53" i="15" s="1"/>
  <c r="H9" i="15"/>
  <c r="H170" i="15"/>
  <c r="M159" i="15"/>
  <c r="Q159" i="15" s="1"/>
  <c r="S159" i="15" s="1"/>
  <c r="F153" i="15"/>
  <c r="I131" i="15"/>
  <c r="K131" i="15" s="1"/>
  <c r="G123" i="15"/>
  <c r="M111" i="15"/>
  <c r="Q111" i="15" s="1"/>
  <c r="S111" i="15" s="1"/>
  <c r="M102" i="15"/>
  <c r="Q102" i="15" s="1"/>
  <c r="S102" i="15" s="1"/>
  <c r="I100" i="15"/>
  <c r="K100" i="15" s="1"/>
  <c r="G98" i="15"/>
  <c r="H92" i="15"/>
  <c r="J79" i="15"/>
  <c r="J74" i="15"/>
  <c r="F70" i="15"/>
  <c r="G9" i="15"/>
  <c r="H185" i="15"/>
  <c r="J173" i="15"/>
  <c r="M150" i="15"/>
  <c r="Q150" i="15" s="1"/>
  <c r="S150" i="15" s="1"/>
  <c r="G133" i="15"/>
  <c r="H131" i="15"/>
  <c r="J120" i="15"/>
  <c r="J115" i="15"/>
  <c r="J109" i="15"/>
  <c r="G100" i="15"/>
  <c r="F98" i="15"/>
  <c r="G92" i="15"/>
  <c r="G80" i="15"/>
  <c r="I79" i="15"/>
  <c r="K79" i="15" s="1"/>
  <c r="F58" i="15"/>
  <c r="M56" i="15"/>
  <c r="Q56" i="15" s="1"/>
  <c r="S56" i="15" s="1"/>
  <c r="F54" i="15"/>
  <c r="I53" i="15"/>
  <c r="K53" i="15" s="1"/>
  <c r="M46" i="15"/>
  <c r="Q46" i="15" s="1"/>
  <c r="S46" i="15" s="1"/>
  <c r="F42" i="15"/>
  <c r="M32" i="15"/>
  <c r="Q32" i="15" s="1"/>
  <c r="S32" i="15" s="1"/>
  <c r="F9" i="15"/>
  <c r="F7" i="15"/>
  <c r="I173" i="15"/>
  <c r="K173" i="15" s="1"/>
  <c r="I120" i="15"/>
  <c r="K120" i="15" s="1"/>
  <c r="I116" i="15"/>
  <c r="K116" i="15" s="1"/>
  <c r="I109" i="15"/>
  <c r="K109" i="15" s="1"/>
  <c r="F92" i="15"/>
  <c r="G79" i="15"/>
  <c r="H74" i="15"/>
  <c r="M60" i="15"/>
  <c r="Q60" i="15" s="1"/>
  <c r="S60" i="15" s="1"/>
  <c r="H53" i="15"/>
  <c r="M21" i="15"/>
  <c r="Q21" i="15" s="1"/>
  <c r="S21" i="15" s="1"/>
  <c r="M10" i="15"/>
  <c r="Q10" i="15" s="1"/>
  <c r="S10" i="15" s="1"/>
  <c r="M8" i="15"/>
  <c r="Q8" i="15" s="1"/>
  <c r="S8" i="15" s="1"/>
  <c r="H173" i="15"/>
  <c r="M162" i="15"/>
  <c r="Q162" i="15" s="1"/>
  <c r="S162" i="15" s="1"/>
  <c r="J159" i="15"/>
  <c r="I141" i="15"/>
  <c r="K141" i="15" s="1"/>
  <c r="M125" i="15"/>
  <c r="Q125" i="15" s="1"/>
  <c r="S125" i="15" s="1"/>
  <c r="H120" i="15"/>
  <c r="H116" i="15"/>
  <c r="J111" i="15"/>
  <c r="H109" i="15"/>
  <c r="H103" i="15"/>
  <c r="J102" i="15"/>
  <c r="F79" i="15"/>
  <c r="G74" i="15"/>
  <c r="G53" i="15"/>
  <c r="M43" i="15"/>
  <c r="Q43" i="15" s="1"/>
  <c r="S43" i="15" s="1"/>
  <c r="M34" i="15"/>
  <c r="Q34" i="15" s="1"/>
  <c r="S34" i="15" s="1"/>
  <c r="M23" i="15"/>
  <c r="Q23" i="15" s="1"/>
  <c r="S23" i="15" s="1"/>
  <c r="M209" i="15"/>
  <c r="Q209" i="15" s="1"/>
  <c r="S209" i="15" s="1"/>
  <c r="G141" i="15"/>
  <c r="M138" i="15"/>
  <c r="Q138" i="15" s="1"/>
  <c r="S138" i="15" s="1"/>
  <c r="G120" i="15"/>
  <c r="G116" i="15"/>
  <c r="M113" i="15"/>
  <c r="Q113" i="15" s="1"/>
  <c r="S113" i="15" s="1"/>
  <c r="I111" i="15"/>
  <c r="K111" i="15" s="1"/>
  <c r="G109" i="15"/>
  <c r="G103" i="15"/>
  <c r="I102" i="15"/>
  <c r="K102" i="15" s="1"/>
  <c r="M77" i="15"/>
  <c r="Q77" i="15" s="1"/>
  <c r="S77" i="15" s="1"/>
  <c r="M63" i="15"/>
  <c r="Q63" i="15" s="1"/>
  <c r="S63" i="15" s="1"/>
  <c r="I60" i="15"/>
  <c r="K60" i="15" s="1"/>
  <c r="J56" i="15"/>
  <c r="F53" i="15"/>
  <c r="J32" i="15"/>
  <c r="M25" i="15"/>
  <c r="Q25" i="15" s="1"/>
  <c r="S25" i="15" s="1"/>
  <c r="H165" i="15"/>
  <c r="F120" i="15"/>
  <c r="H111" i="15"/>
  <c r="F103" i="15"/>
  <c r="M76" i="15"/>
  <c r="Q76" i="15" s="1"/>
  <c r="S76" i="15" s="1"/>
  <c r="M71" i="15"/>
  <c r="Q71" i="15" s="1"/>
  <c r="S71" i="15" s="1"/>
  <c r="M67" i="15"/>
  <c r="Q67" i="15" s="1"/>
  <c r="S67" i="15" s="1"/>
  <c r="H60" i="15"/>
  <c r="I56" i="15"/>
  <c r="K56" i="15" s="1"/>
  <c r="H46" i="15"/>
  <c r="J43" i="15"/>
  <c r="M38" i="15"/>
  <c r="Q38" i="15" s="1"/>
  <c r="S38" i="15" s="1"/>
  <c r="J34" i="15"/>
  <c r="I32" i="15"/>
  <c r="K32" i="15" s="1"/>
  <c r="J21" i="15"/>
  <c r="M14" i="15"/>
  <c r="Q14" i="15" s="1"/>
  <c r="S14" i="15" s="1"/>
  <c r="J10" i="15"/>
  <c r="J8" i="15"/>
  <c r="J209" i="15"/>
  <c r="N209" i="15" s="1"/>
  <c r="T209" i="15" s="1"/>
  <c r="V209" i="15" s="1"/>
  <c r="G165" i="15"/>
  <c r="I162" i="15"/>
  <c r="K162" i="15" s="1"/>
  <c r="F134" i="15"/>
  <c r="M129" i="15"/>
  <c r="Q129" i="15" s="1"/>
  <c r="S129" i="15" s="1"/>
  <c r="I125" i="15"/>
  <c r="K125" i="15" s="1"/>
  <c r="G111" i="15"/>
  <c r="I105" i="15"/>
  <c r="K105" i="15" s="1"/>
  <c r="M88" i="15"/>
  <c r="Q88" i="15" s="1"/>
  <c r="S88" i="15" s="1"/>
  <c r="J83" i="15"/>
  <c r="H77" i="15"/>
  <c r="G60" i="15"/>
  <c r="M59" i="15"/>
  <c r="Q59" i="15" s="1"/>
  <c r="S59" i="15" s="1"/>
  <c r="H56" i="15"/>
  <c r="J168" i="15"/>
  <c r="H149" i="15"/>
  <c r="M146" i="15"/>
  <c r="Q146" i="15" s="1"/>
  <c r="S146" i="15" s="1"/>
  <c r="M130" i="15"/>
  <c r="Q130" i="15" s="1"/>
  <c r="S130" i="15" s="1"/>
  <c r="J126" i="15"/>
  <c r="H125" i="15"/>
  <c r="J113" i="15"/>
  <c r="H105" i="15"/>
  <c r="M87" i="15"/>
  <c r="Q87" i="15" s="1"/>
  <c r="S87" i="15" s="1"/>
  <c r="I83" i="15"/>
  <c r="K83" i="15" s="1"/>
  <c r="M82" i="15"/>
  <c r="Q82" i="15" s="1"/>
  <c r="S82" i="15" s="1"/>
  <c r="G77" i="15"/>
  <c r="J71" i="15"/>
  <c r="M70" i="15"/>
  <c r="Q70" i="15" s="1"/>
  <c r="S70" i="15" s="1"/>
  <c r="I67" i="15"/>
  <c r="K67" i="15" s="1"/>
  <c r="J63" i="15"/>
  <c r="F60" i="15"/>
  <c r="G56" i="15"/>
  <c r="I213" i="15"/>
  <c r="K213" i="15" s="1"/>
  <c r="M172" i="15"/>
  <c r="Q172" i="15" s="1"/>
  <c r="S172" i="15" s="1"/>
  <c r="G149" i="15"/>
  <c r="I126" i="15"/>
  <c r="K126" i="15" s="1"/>
  <c r="J118" i="15"/>
  <c r="I113" i="15"/>
  <c r="K113" i="15" s="1"/>
  <c r="M106" i="15"/>
  <c r="Q106" i="15" s="1"/>
  <c r="S106" i="15" s="1"/>
  <c r="G105" i="15"/>
  <c r="J94" i="15"/>
  <c r="H83" i="15"/>
  <c r="J76" i="15"/>
  <c r="I71" i="15"/>
  <c r="K71" i="15" s="1"/>
  <c r="H67" i="15"/>
  <c r="I63" i="15"/>
  <c r="K63" i="15" s="1"/>
  <c r="J51" i="15"/>
  <c r="M174" i="15"/>
  <c r="Q174" i="15" s="1"/>
  <c r="S174" i="15" s="1"/>
  <c r="G161" i="15"/>
  <c r="J130" i="15"/>
  <c r="J129" i="15"/>
  <c r="H126" i="15"/>
  <c r="J122" i="15"/>
  <c r="I118" i="15"/>
  <c r="K118" i="15" s="1"/>
  <c r="H113" i="15"/>
  <c r="F105" i="15"/>
  <c r="M98" i="15"/>
  <c r="Q98" i="15" s="1"/>
  <c r="S98" i="15" s="1"/>
  <c r="J96" i="15"/>
  <c r="M95" i="15"/>
  <c r="Q95" i="15" s="1"/>
  <c r="S95" i="15" s="1"/>
  <c r="I94" i="15"/>
  <c r="K94" i="15" s="1"/>
  <c r="F130" i="15"/>
  <c r="J123" i="15"/>
  <c r="M100" i="15"/>
  <c r="Q100" i="15" s="1"/>
  <c r="S100" i="15" s="1"/>
  <c r="I98" i="15"/>
  <c r="K98" i="15" s="1"/>
  <c r="G82" i="15"/>
  <c r="J58" i="15"/>
  <c r="G48" i="15"/>
  <c r="H40" i="15"/>
  <c r="I36" i="15"/>
  <c r="K36" i="15" s="1"/>
  <c r="J31" i="15"/>
  <c r="M26" i="15"/>
  <c r="Q26" i="15" s="1"/>
  <c r="S26" i="15" s="1"/>
  <c r="F21" i="15"/>
  <c r="F17" i="15"/>
  <c r="H12" i="15"/>
  <c r="M3" i="15"/>
  <c r="Q3" i="15" s="1"/>
  <c r="H257" i="11"/>
  <c r="D256" i="11"/>
  <c r="J254" i="11"/>
  <c r="F253" i="11"/>
  <c r="H250" i="11"/>
  <c r="D249" i="11"/>
  <c r="K246" i="11"/>
  <c r="G245" i="11"/>
  <c r="C244" i="11"/>
  <c r="I242" i="11"/>
  <c r="E241" i="11"/>
  <c r="K239" i="11"/>
  <c r="G238" i="11"/>
  <c r="C237" i="11"/>
  <c r="I235" i="11"/>
  <c r="E234" i="11"/>
  <c r="K232" i="11"/>
  <c r="G231" i="11"/>
  <c r="C230" i="11"/>
  <c r="E227" i="11"/>
  <c r="K225" i="11"/>
  <c r="G224" i="11"/>
  <c r="C223" i="11"/>
  <c r="I221" i="11"/>
  <c r="E220" i="11"/>
  <c r="K218" i="11"/>
  <c r="H216" i="11"/>
  <c r="J213" i="11"/>
  <c r="G211" i="11"/>
  <c r="C210" i="11"/>
  <c r="I208" i="11"/>
  <c r="F206" i="11"/>
  <c r="H203" i="11"/>
  <c r="D202" i="11"/>
  <c r="J200" i="11"/>
  <c r="G198" i="11"/>
  <c r="C197" i="11"/>
  <c r="I195" i="11"/>
  <c r="H190" i="11"/>
  <c r="K186" i="11"/>
  <c r="G185" i="11"/>
  <c r="C184" i="11"/>
  <c r="I182" i="11"/>
  <c r="K179" i="11"/>
  <c r="G178" i="11"/>
  <c r="C177" i="11"/>
  <c r="I175" i="11"/>
  <c r="I169" i="11"/>
  <c r="K166" i="11"/>
  <c r="G165" i="11"/>
  <c r="J161" i="11"/>
  <c r="G159" i="11"/>
  <c r="C158" i="11"/>
  <c r="I156" i="11"/>
  <c r="E155" i="11"/>
  <c r="K153" i="11"/>
  <c r="G152" i="11"/>
  <c r="C151" i="11"/>
  <c r="J148" i="11"/>
  <c r="F147" i="11"/>
  <c r="I143" i="11"/>
  <c r="F141" i="11"/>
  <c r="H138" i="11"/>
  <c r="D137" i="11"/>
  <c r="K134" i="11"/>
  <c r="G133" i="11"/>
  <c r="C132" i="11"/>
  <c r="J129" i="11"/>
  <c r="F128" i="11"/>
  <c r="G126" i="15"/>
  <c r="I123" i="15"/>
  <c r="K123" i="15" s="1"/>
  <c r="I93" i="15"/>
  <c r="K93" i="15" s="1"/>
  <c r="H88" i="15"/>
  <c r="I58" i="15"/>
  <c r="K58" i="15" s="1"/>
  <c r="F48" i="15"/>
  <c r="G40" i="15"/>
  <c r="H36" i="15"/>
  <c r="H32" i="15"/>
  <c r="I31" i="15"/>
  <c r="K31" i="15" s="1"/>
  <c r="J27" i="15"/>
  <c r="M22" i="15"/>
  <c r="Q22" i="15" s="1"/>
  <c r="S22" i="15" s="1"/>
  <c r="G12" i="15"/>
  <c r="M9" i="15"/>
  <c r="Q9" i="15" s="1"/>
  <c r="S9" i="15" s="1"/>
  <c r="K258" i="11"/>
  <c r="G257" i="11"/>
  <c r="C256" i="11"/>
  <c r="I254" i="11"/>
  <c r="K251" i="11"/>
  <c r="G250" i="11"/>
  <c r="C249" i="11"/>
  <c r="J246" i="11"/>
  <c r="F245" i="11"/>
  <c r="H242" i="11"/>
  <c r="D241" i="11"/>
  <c r="J239" i="11"/>
  <c r="F238" i="11"/>
  <c r="H235" i="11"/>
  <c r="J232" i="11"/>
  <c r="F231" i="11"/>
  <c r="H228" i="11"/>
  <c r="D227" i="11"/>
  <c r="J225" i="11"/>
  <c r="F224" i="11"/>
  <c r="H221" i="11"/>
  <c r="D220" i="11"/>
  <c r="J218" i="11"/>
  <c r="G216" i="11"/>
  <c r="I213" i="11"/>
  <c r="F211" i="11"/>
  <c r="H208" i="11"/>
  <c r="E206" i="11"/>
  <c r="K204" i="11"/>
  <c r="G203" i="11"/>
  <c r="I200" i="11"/>
  <c r="F198" i="11"/>
  <c r="H195" i="11"/>
  <c r="K191" i="11"/>
  <c r="G190" i="11"/>
  <c r="J186" i="11"/>
  <c r="F185" i="11"/>
  <c r="H182" i="11"/>
  <c r="J179" i="11"/>
  <c r="F178" i="11"/>
  <c r="H175" i="11"/>
  <c r="J145" i="15"/>
  <c r="F126" i="15"/>
  <c r="L126" i="15" s="1"/>
  <c r="G88" i="15"/>
  <c r="M75" i="15"/>
  <c r="Q75" i="15" s="1"/>
  <c r="S75" i="15" s="1"/>
  <c r="J55" i="15"/>
  <c r="I51" i="15"/>
  <c r="K51" i="15" s="1"/>
  <c r="J45" i="15"/>
  <c r="G36" i="15"/>
  <c r="G32" i="15"/>
  <c r="I27" i="15"/>
  <c r="K27" i="15" s="1"/>
  <c r="J18" i="15"/>
  <c r="J7" i="15"/>
  <c r="J258" i="11"/>
  <c r="F257" i="11"/>
  <c r="H254" i="11"/>
  <c r="D253" i="11"/>
  <c r="J251" i="11"/>
  <c r="F250" i="11"/>
  <c r="I246" i="11"/>
  <c r="E245" i="11"/>
  <c r="K243" i="11"/>
  <c r="G242" i="11"/>
  <c r="C241" i="11"/>
  <c r="I239" i="11"/>
  <c r="E238" i="11"/>
  <c r="K236" i="11"/>
  <c r="G235" i="11"/>
  <c r="C234" i="11"/>
  <c r="I232" i="11"/>
  <c r="E231" i="11"/>
  <c r="K229" i="11"/>
  <c r="G228" i="11"/>
  <c r="C227" i="11"/>
  <c r="I225" i="11"/>
  <c r="E224" i="11"/>
  <c r="K222" i="11"/>
  <c r="G221" i="11"/>
  <c r="C220" i="11"/>
  <c r="I218" i="11"/>
  <c r="F216" i="11"/>
  <c r="H213" i="11"/>
  <c r="K209" i="11"/>
  <c r="G208" i="11"/>
  <c r="D206" i="11"/>
  <c r="J204" i="11"/>
  <c r="F203" i="11"/>
  <c r="H200" i="11"/>
  <c r="K196" i="11"/>
  <c r="G195" i="11"/>
  <c r="C194" i="11"/>
  <c r="J191" i="11"/>
  <c r="F190" i="11"/>
  <c r="C188" i="11"/>
  <c r="I186" i="11"/>
  <c r="K183" i="11"/>
  <c r="G182" i="11"/>
  <c r="I179" i="11"/>
  <c r="K176" i="11"/>
  <c r="G175" i="11"/>
  <c r="C174" i="11"/>
  <c r="J171" i="11"/>
  <c r="G169" i="11"/>
  <c r="C168" i="11"/>
  <c r="I166" i="11"/>
  <c r="H161" i="11"/>
  <c r="E159" i="11"/>
  <c r="K157" i="11"/>
  <c r="G156" i="11"/>
  <c r="E152" i="11"/>
  <c r="H148" i="11"/>
  <c r="D147" i="11"/>
  <c r="K144" i="11"/>
  <c r="G143" i="11"/>
  <c r="D141" i="11"/>
  <c r="J139" i="11"/>
  <c r="F138" i="11"/>
  <c r="I134" i="11"/>
  <c r="E133" i="11"/>
  <c r="K131" i="11"/>
  <c r="H129" i="11"/>
  <c r="D128" i="11"/>
  <c r="K126" i="11"/>
  <c r="I145" i="15"/>
  <c r="K145" i="15" s="1"/>
  <c r="H106" i="15"/>
  <c r="G55" i="15"/>
  <c r="H51" i="15"/>
  <c r="H45" i="15"/>
  <c r="M42" i="15"/>
  <c r="Q42" i="15" s="1"/>
  <c r="S42" i="15" s="1"/>
  <c r="F36" i="15"/>
  <c r="F32" i="15"/>
  <c r="H27" i="15"/>
  <c r="J23" i="15"/>
  <c r="I18" i="15"/>
  <c r="K18" i="15" s="1"/>
  <c r="H8" i="15"/>
  <c r="I7" i="15"/>
  <c r="K7" i="15" s="1"/>
  <c r="J3" i="15"/>
  <c r="I258" i="11"/>
  <c r="E257" i="11"/>
  <c r="K255" i="11"/>
  <c r="G254" i="11"/>
  <c r="E250" i="11"/>
  <c r="K248" i="11"/>
  <c r="H246" i="11"/>
  <c r="D245" i="11"/>
  <c r="J243" i="11"/>
  <c r="F242" i="11"/>
  <c r="H239" i="11"/>
  <c r="D238" i="11"/>
  <c r="J236" i="11"/>
  <c r="F235" i="11"/>
  <c r="H232" i="11"/>
  <c r="D231" i="11"/>
  <c r="J229" i="11"/>
  <c r="F228" i="11"/>
  <c r="H225" i="11"/>
  <c r="D224" i="11"/>
  <c r="J222" i="11"/>
  <c r="F221" i="11"/>
  <c r="H218" i="11"/>
  <c r="K214" i="11"/>
  <c r="G213" i="11"/>
  <c r="J209" i="11"/>
  <c r="F208" i="11"/>
  <c r="C206" i="11"/>
  <c r="I204" i="11"/>
  <c r="E203" i="11"/>
  <c r="K201" i="11"/>
  <c r="G200" i="11"/>
  <c r="J196" i="11"/>
  <c r="F195" i="11"/>
  <c r="I191" i="11"/>
  <c r="E190" i="11"/>
  <c r="H186" i="11"/>
  <c r="J183" i="11"/>
  <c r="F182" i="11"/>
  <c r="H179" i="11"/>
  <c r="J176" i="11"/>
  <c r="F175" i="11"/>
  <c r="I171" i="11"/>
  <c r="F169" i="11"/>
  <c r="H166" i="11"/>
  <c r="K162" i="11"/>
  <c r="G161" i="11"/>
  <c r="D159" i="11"/>
  <c r="J157" i="11"/>
  <c r="F156" i="11"/>
  <c r="H153" i="11"/>
  <c r="D152" i="11"/>
  <c r="K149" i="11"/>
  <c r="G148" i="11"/>
  <c r="C147" i="11"/>
  <c r="J144" i="11"/>
  <c r="F143" i="11"/>
  <c r="C141" i="11"/>
  <c r="I139" i="11"/>
  <c r="E138" i="11"/>
  <c r="K136" i="11"/>
  <c r="H134" i="11"/>
  <c r="D133" i="11"/>
  <c r="J131" i="11"/>
  <c r="G129" i="11"/>
  <c r="C128" i="11"/>
  <c r="J126" i="11"/>
  <c r="J95" i="15"/>
  <c r="J81" i="15"/>
  <c r="J75" i="15"/>
  <c r="M66" i="15"/>
  <c r="Q66" i="15" s="1"/>
  <c r="S66" i="15" s="1"/>
  <c r="J62" i="15"/>
  <c r="F55" i="15"/>
  <c r="G51" i="15"/>
  <c r="G45" i="15"/>
  <c r="G27" i="15"/>
  <c r="I23" i="15"/>
  <c r="K23" i="15" s="1"/>
  <c r="H18" i="15"/>
  <c r="J14" i="15"/>
  <c r="J9" i="15"/>
  <c r="G8" i="15"/>
  <c r="I3" i="15"/>
  <c r="K3" i="15" s="1"/>
  <c r="H258" i="11"/>
  <c r="D257" i="11"/>
  <c r="J255" i="11"/>
  <c r="F254" i="11"/>
  <c r="H251" i="11"/>
  <c r="D250" i="11"/>
  <c r="J248" i="11"/>
  <c r="G246" i="11"/>
  <c r="C245" i="11"/>
  <c r="I243" i="11"/>
  <c r="E242" i="11"/>
  <c r="K240" i="11"/>
  <c r="G239" i="11"/>
  <c r="C238" i="11"/>
  <c r="I236" i="11"/>
  <c r="E235" i="11"/>
  <c r="K233" i="11"/>
  <c r="G232" i="11"/>
  <c r="C231" i="11"/>
  <c r="I229" i="11"/>
  <c r="K226" i="11"/>
  <c r="G225" i="11"/>
  <c r="C224" i="11"/>
  <c r="I222" i="11"/>
  <c r="E221" i="11"/>
  <c r="K219" i="11"/>
  <c r="J214" i="11"/>
  <c r="F213" i="11"/>
  <c r="C211" i="11"/>
  <c r="I209" i="11"/>
  <c r="H204" i="11"/>
  <c r="D203" i="11"/>
  <c r="J201" i="11"/>
  <c r="F200" i="11"/>
  <c r="C198" i="11"/>
  <c r="I196" i="11"/>
  <c r="K193" i="11"/>
  <c r="H191" i="11"/>
  <c r="D190" i="11"/>
  <c r="K187" i="11"/>
  <c r="G186" i="11"/>
  <c r="I183" i="11"/>
  <c r="K180" i="11"/>
  <c r="G179" i="11"/>
  <c r="C178" i="11"/>
  <c r="I176" i="11"/>
  <c r="H171" i="11"/>
  <c r="K167" i="11"/>
  <c r="G166" i="11"/>
  <c r="C165" i="11"/>
  <c r="J162" i="11"/>
  <c r="F161" i="11"/>
  <c r="C159" i="11"/>
  <c r="E156" i="11"/>
  <c r="K154" i="11"/>
  <c r="G153" i="11"/>
  <c r="J149" i="11"/>
  <c r="F148" i="11"/>
  <c r="I144" i="11"/>
  <c r="H139" i="11"/>
  <c r="D138" i="11"/>
  <c r="J136" i="11"/>
  <c r="G134" i="11"/>
  <c r="C133" i="11"/>
  <c r="I131" i="11"/>
  <c r="F129" i="11"/>
  <c r="I126" i="11"/>
  <c r="I95" i="15"/>
  <c r="K95" i="15" s="1"/>
  <c r="I81" i="15"/>
  <c r="K81" i="15" s="1"/>
  <c r="J70" i="15"/>
  <c r="F51" i="15"/>
  <c r="G46" i="15"/>
  <c r="M29" i="15"/>
  <c r="Q29" i="15" s="1"/>
  <c r="S29" i="15" s="1"/>
  <c r="F27" i="15"/>
  <c r="H23" i="15"/>
  <c r="I14" i="15"/>
  <c r="K14" i="15" s="1"/>
  <c r="I10" i="15"/>
  <c r="K10" i="15" s="1"/>
  <c r="I9" i="15"/>
  <c r="K9" i="15" s="1"/>
  <c r="F8" i="15"/>
  <c r="H3" i="15"/>
  <c r="K259" i="11"/>
  <c r="G258" i="11"/>
  <c r="C257" i="11"/>
  <c r="I255" i="11"/>
  <c r="E254" i="11"/>
  <c r="K252" i="11"/>
  <c r="G251" i="11"/>
  <c r="C250" i="11"/>
  <c r="I248" i="11"/>
  <c r="F246" i="11"/>
  <c r="H243" i="11"/>
  <c r="D242" i="11"/>
  <c r="J240" i="11"/>
  <c r="F239" i="11"/>
  <c r="H236" i="11"/>
  <c r="D235" i="11"/>
  <c r="J233" i="11"/>
  <c r="F232" i="11"/>
  <c r="H229" i="11"/>
  <c r="D228" i="11"/>
  <c r="J226" i="11"/>
  <c r="F225" i="11"/>
  <c r="H222" i="11"/>
  <c r="D221" i="11"/>
  <c r="J219" i="11"/>
  <c r="F218" i="11"/>
  <c r="C216" i="11"/>
  <c r="I214" i="11"/>
  <c r="H209" i="11"/>
  <c r="K205" i="11"/>
  <c r="G204" i="11"/>
  <c r="C203" i="11"/>
  <c r="I201" i="11"/>
  <c r="E200" i="11"/>
  <c r="H196" i="11"/>
  <c r="J193" i="11"/>
  <c r="G191" i="11"/>
  <c r="C190" i="11"/>
  <c r="J187" i="11"/>
  <c r="F186" i="11"/>
  <c r="H183" i="11"/>
  <c r="J180" i="11"/>
  <c r="F179" i="11"/>
  <c r="H176" i="11"/>
  <c r="K172" i="11"/>
  <c r="G171" i="11"/>
  <c r="J167" i="11"/>
  <c r="F166" i="11"/>
  <c r="H157" i="11"/>
  <c r="D156" i="11"/>
  <c r="J154" i="11"/>
  <c r="F153" i="11"/>
  <c r="I149" i="11"/>
  <c r="E148" i="11"/>
  <c r="K146" i="11"/>
  <c r="H144" i="11"/>
  <c r="K140" i="11"/>
  <c r="G139" i="11"/>
  <c r="C138" i="11"/>
  <c r="I136" i="11"/>
  <c r="F134" i="11"/>
  <c r="H131" i="11"/>
  <c r="E129" i="11"/>
  <c r="K127" i="11"/>
  <c r="H126" i="11"/>
  <c r="I122" i="15"/>
  <c r="K122" i="15" s="1"/>
  <c r="H118" i="15"/>
  <c r="M92" i="15"/>
  <c r="Q92" i="15" s="1"/>
  <c r="S92" i="15" s="1"/>
  <c r="H81" i="15"/>
  <c r="I70" i="15"/>
  <c r="K70" i="15" s="1"/>
  <c r="F46" i="15"/>
  <c r="J42" i="15"/>
  <c r="J38" i="15"/>
  <c r="G23" i="15"/>
  <c r="H14" i="15"/>
  <c r="H10" i="15"/>
  <c r="M5" i="15"/>
  <c r="Q5" i="15" s="1"/>
  <c r="S5" i="15" s="1"/>
  <c r="J259" i="11"/>
  <c r="F258" i="11"/>
  <c r="H255" i="11"/>
  <c r="D254" i="11"/>
  <c r="J252" i="11"/>
  <c r="F251" i="11"/>
  <c r="H248" i="11"/>
  <c r="K244" i="11"/>
  <c r="G243" i="11"/>
  <c r="C242" i="11"/>
  <c r="I240" i="11"/>
  <c r="E239" i="11"/>
  <c r="K237" i="11"/>
  <c r="C235" i="11"/>
  <c r="I233" i="11"/>
  <c r="E232" i="11"/>
  <c r="K230" i="11"/>
  <c r="G229" i="11"/>
  <c r="C228" i="11"/>
  <c r="I226" i="11"/>
  <c r="E225" i="11"/>
  <c r="K223" i="11"/>
  <c r="G222" i="11"/>
  <c r="C221" i="11"/>
  <c r="I219" i="11"/>
  <c r="H214" i="11"/>
  <c r="K210" i="11"/>
  <c r="G209" i="11"/>
  <c r="C208" i="11"/>
  <c r="J205" i="11"/>
  <c r="F204" i="11"/>
  <c r="H201" i="11"/>
  <c r="D200" i="11"/>
  <c r="K197" i="11"/>
  <c r="G196" i="11"/>
  <c r="C195" i="11"/>
  <c r="I193" i="11"/>
  <c r="F191" i="11"/>
  <c r="I187" i="11"/>
  <c r="K184" i="11"/>
  <c r="G183" i="11"/>
  <c r="C182" i="11"/>
  <c r="I180" i="11"/>
  <c r="K177" i="11"/>
  <c r="G176" i="11"/>
  <c r="J172" i="11"/>
  <c r="F171" i="11"/>
  <c r="C169" i="11"/>
  <c r="I167" i="11"/>
  <c r="H162" i="11"/>
  <c r="K158" i="11"/>
  <c r="G157" i="11"/>
  <c r="C156" i="11"/>
  <c r="I154" i="11"/>
  <c r="K151" i="11"/>
  <c r="H149" i="11"/>
  <c r="D148" i="11"/>
  <c r="J146" i="11"/>
  <c r="G144" i="11"/>
  <c r="C143" i="11"/>
  <c r="J140" i="11"/>
  <c r="F139" i="11"/>
  <c r="H136" i="11"/>
  <c r="E134" i="11"/>
  <c r="K132" i="11"/>
  <c r="G131" i="11"/>
  <c r="D129" i="11"/>
  <c r="J127" i="11"/>
  <c r="G126" i="11"/>
  <c r="H122" i="15"/>
  <c r="G118" i="15"/>
  <c r="M97" i="15"/>
  <c r="Q97" i="15" s="1"/>
  <c r="S97" i="15" s="1"/>
  <c r="H94" i="15"/>
  <c r="J92" i="15"/>
  <c r="G83" i="15"/>
  <c r="H70" i="15"/>
  <c r="J66" i="15"/>
  <c r="J59" i="15"/>
  <c r="I43" i="15"/>
  <c r="K43" i="15" s="1"/>
  <c r="I42" i="15"/>
  <c r="K42" i="15" s="1"/>
  <c r="I38" i="15"/>
  <c r="K38" i="15" s="1"/>
  <c r="I34" i="15"/>
  <c r="K34" i="15" s="1"/>
  <c r="J33" i="15"/>
  <c r="F23" i="15"/>
  <c r="M16" i="15"/>
  <c r="Q16" i="15" s="1"/>
  <c r="S16" i="15" s="1"/>
  <c r="G14" i="15"/>
  <c r="F10" i="15"/>
  <c r="F118" i="15"/>
  <c r="M115" i="15"/>
  <c r="Q115" i="15" s="1"/>
  <c r="S115" i="15" s="1"/>
  <c r="G94" i="15"/>
  <c r="F83" i="15"/>
  <c r="I76" i="15"/>
  <c r="K76" i="15" s="1"/>
  <c r="H63" i="15"/>
  <c r="H59" i="15"/>
  <c r="M54" i="15"/>
  <c r="Q54" i="15" s="1"/>
  <c r="S54" i="15" s="1"/>
  <c r="H43" i="15"/>
  <c r="G38" i="15"/>
  <c r="H34" i="15"/>
  <c r="I29" i="15"/>
  <c r="K29" i="15" s="1"/>
  <c r="F14" i="15"/>
  <c r="F94" i="15"/>
  <c r="J87" i="15"/>
  <c r="H76" i="15"/>
  <c r="M74" i="15"/>
  <c r="Q74" i="15" s="1"/>
  <c r="S74" i="15" s="1"/>
  <c r="G63" i="15"/>
  <c r="G59" i="15"/>
  <c r="M50" i="15"/>
  <c r="Q50" i="15" s="1"/>
  <c r="S50" i="15" s="1"/>
  <c r="G43" i="15"/>
  <c r="M40" i="15"/>
  <c r="Q40" i="15" s="1"/>
  <c r="S40" i="15" s="1"/>
  <c r="F38" i="15"/>
  <c r="G34" i="15"/>
  <c r="H29" i="15"/>
  <c r="J25" i="15"/>
  <c r="J5" i="15"/>
  <c r="G114" i="15"/>
  <c r="I96" i="15"/>
  <c r="K96" i="15" s="1"/>
  <c r="I87" i="15"/>
  <c r="K87" i="15" s="1"/>
  <c r="M80" i="15"/>
  <c r="Q80" i="15" s="1"/>
  <c r="S80" i="15" s="1"/>
  <c r="F76" i="15"/>
  <c r="F63" i="15"/>
  <c r="M61" i="15"/>
  <c r="Q61" i="15" s="1"/>
  <c r="S61" i="15" s="1"/>
  <c r="M39" i="15"/>
  <c r="Q39" i="15" s="1"/>
  <c r="S39" i="15" s="1"/>
  <c r="G29" i="15"/>
  <c r="I25" i="15"/>
  <c r="K25" i="15" s="1"/>
  <c r="J16" i="15"/>
  <c r="I5" i="15"/>
  <c r="K5" i="15" s="1"/>
  <c r="M234" i="15"/>
  <c r="Q234" i="15" s="1"/>
  <c r="S234" i="15" s="1"/>
  <c r="F114" i="15"/>
  <c r="H96" i="15"/>
  <c r="F89" i="15"/>
  <c r="H87" i="15"/>
  <c r="G67" i="15"/>
  <c r="J54" i="15"/>
  <c r="J50" i="15"/>
  <c r="M35" i="15"/>
  <c r="Q35" i="15" s="1"/>
  <c r="S35" i="15" s="1"/>
  <c r="M31" i="15"/>
  <c r="Q31" i="15" s="1"/>
  <c r="S31" i="15" s="1"/>
  <c r="G30" i="15"/>
  <c r="H25" i="15"/>
  <c r="I21" i="15"/>
  <c r="K21" i="15" s="1"/>
  <c r="I16" i="15"/>
  <c r="K16" i="15" s="1"/>
  <c r="H5" i="15"/>
  <c r="G142" i="15"/>
  <c r="H130" i="15"/>
  <c r="J107" i="15"/>
  <c r="G96" i="15"/>
  <c r="M93" i="15"/>
  <c r="Q93" i="15" s="1"/>
  <c r="S93" i="15" s="1"/>
  <c r="I82" i="15"/>
  <c r="K82" i="15" s="1"/>
  <c r="F67" i="15"/>
  <c r="F52" i="15"/>
  <c r="J48" i="15"/>
  <c r="J40" i="15"/>
  <c r="F30" i="15"/>
  <c r="G25" i="15"/>
  <c r="H21" i="15"/>
  <c r="H16" i="15"/>
  <c r="J12" i="15"/>
  <c r="G6" i="15"/>
  <c r="D259" i="11"/>
  <c r="J257" i="11"/>
  <c r="F256" i="11"/>
  <c r="H253" i="11"/>
  <c r="D252" i="11"/>
  <c r="J250" i="11"/>
  <c r="F249" i="11"/>
  <c r="G21" i="15"/>
  <c r="I257" i="11"/>
  <c r="C252" i="11"/>
  <c r="E249" i="11"/>
  <c r="I245" i="11"/>
  <c r="C243" i="11"/>
  <c r="F240" i="11"/>
  <c r="I237" i="11"/>
  <c r="E230" i="11"/>
  <c r="H227" i="11"/>
  <c r="K224" i="11"/>
  <c r="E222" i="11"/>
  <c r="H219" i="11"/>
  <c r="F210" i="11"/>
  <c r="J206" i="11"/>
  <c r="D204" i="11"/>
  <c r="H198" i="11"/>
  <c r="K188" i="11"/>
  <c r="G181" i="11"/>
  <c r="J178" i="11"/>
  <c r="G167" i="11"/>
  <c r="F165" i="11"/>
  <c r="K156" i="11"/>
  <c r="F154" i="11"/>
  <c r="C149" i="11"/>
  <c r="H146" i="11"/>
  <c r="J143" i="11"/>
  <c r="F140" i="11"/>
  <c r="C136" i="11"/>
  <c r="I132" i="11"/>
  <c r="I129" i="11"/>
  <c r="E127" i="11"/>
  <c r="I107" i="15"/>
  <c r="K107" i="15" s="1"/>
  <c r="K254" i="11"/>
  <c r="H245" i="11"/>
  <c r="E240" i="11"/>
  <c r="H237" i="11"/>
  <c r="K234" i="11"/>
  <c r="D232" i="11"/>
  <c r="D230" i="11"/>
  <c r="G227" i="11"/>
  <c r="J224" i="11"/>
  <c r="D222" i="11"/>
  <c r="G219" i="11"/>
  <c r="K215" i="11"/>
  <c r="K213" i="11"/>
  <c r="I206" i="11"/>
  <c r="G201" i="11"/>
  <c r="K195" i="11"/>
  <c r="J188" i="11"/>
  <c r="F181" i="11"/>
  <c r="I178" i="11"/>
  <c r="C176" i="11"/>
  <c r="I172" i="11"/>
  <c r="K169" i="11"/>
  <c r="F167" i="11"/>
  <c r="J158" i="11"/>
  <c r="J156" i="11"/>
  <c r="E154" i="11"/>
  <c r="J151" i="11"/>
  <c r="G146" i="11"/>
  <c r="H143" i="11"/>
  <c r="E140" i="11"/>
  <c r="K137" i="11"/>
  <c r="H132" i="11"/>
  <c r="D127" i="11"/>
  <c r="F25" i="15"/>
  <c r="I259" i="11"/>
  <c r="H259" i="11"/>
  <c r="J256" i="11"/>
  <c r="D251" i="11"/>
  <c r="F248" i="11"/>
  <c r="J244" i="11"/>
  <c r="J242" i="11"/>
  <c r="C240" i="11"/>
  <c r="F237" i="11"/>
  <c r="I234" i="11"/>
  <c r="F229" i="11"/>
  <c r="H224" i="11"/>
  <c r="E219" i="11"/>
  <c r="I215" i="11"/>
  <c r="G206" i="11"/>
  <c r="K203" i="11"/>
  <c r="E201" i="11"/>
  <c r="I197" i="11"/>
  <c r="H188" i="11"/>
  <c r="K185" i="11"/>
  <c r="H180" i="11"/>
  <c r="K175" i="11"/>
  <c r="G172" i="11"/>
  <c r="H169" i="11"/>
  <c r="K163" i="11"/>
  <c r="H158" i="11"/>
  <c r="C154" i="11"/>
  <c r="H151" i="11"/>
  <c r="I148" i="11"/>
  <c r="E146" i="11"/>
  <c r="C140" i="11"/>
  <c r="I137" i="11"/>
  <c r="J134" i="11"/>
  <c r="F132" i="11"/>
  <c r="K128" i="11"/>
  <c r="H82" i="15"/>
  <c r="H71" i="15"/>
  <c r="M45" i="15"/>
  <c r="Q45" i="15" s="1"/>
  <c r="S45" i="15" s="1"/>
  <c r="G16" i="15"/>
  <c r="I40" i="15"/>
  <c r="K40" i="15" s="1"/>
  <c r="F198" i="15"/>
  <c r="I48" i="15"/>
  <c r="K48" i="15" s="1"/>
  <c r="M44" i="15"/>
  <c r="Q44" i="15" s="1"/>
  <c r="S44" i="15" s="1"/>
  <c r="M27" i="15"/>
  <c r="Q27" i="15" s="1"/>
  <c r="S27" i="15" s="1"/>
  <c r="M7" i="15"/>
  <c r="Q7" i="15" s="1"/>
  <c r="S7" i="15" s="1"/>
  <c r="M18" i="15"/>
  <c r="Q18" i="15" s="1"/>
  <c r="S18" i="15" s="1"/>
  <c r="E258" i="11"/>
  <c r="G255" i="11"/>
  <c r="I252" i="11"/>
  <c r="K249" i="11"/>
  <c r="D246" i="11"/>
  <c r="G241" i="11"/>
  <c r="J238" i="11"/>
  <c r="G233" i="11"/>
  <c r="J230" i="11"/>
  <c r="J228" i="11"/>
  <c r="C226" i="11"/>
  <c r="F223" i="11"/>
  <c r="I220" i="11"/>
  <c r="G214" i="11"/>
  <c r="K208" i="11"/>
  <c r="E205" i="11"/>
  <c r="I202" i="11"/>
  <c r="F194" i="11"/>
  <c r="K190" i="11"/>
  <c r="F187" i="11"/>
  <c r="I184" i="11"/>
  <c r="G130" i="15"/>
  <c r="F6" i="15"/>
  <c r="C258" i="11"/>
  <c r="E255" i="11"/>
  <c r="G252" i="11"/>
  <c r="I249" i="11"/>
  <c r="F243" i="11"/>
  <c r="H238" i="11"/>
  <c r="E233" i="11"/>
  <c r="H230" i="11"/>
  <c r="K227" i="11"/>
  <c r="D225" i="11"/>
  <c r="D223" i="11"/>
  <c r="G220" i="11"/>
  <c r="K216" i="11"/>
  <c r="I210" i="11"/>
  <c r="G202" i="11"/>
  <c r="K198" i="11"/>
  <c r="H193" i="11"/>
  <c r="I190" i="11"/>
  <c r="G184" i="11"/>
  <c r="J181" i="11"/>
  <c r="C179" i="11"/>
  <c r="F174" i="11"/>
  <c r="D171" i="11"/>
  <c r="J165" i="11"/>
  <c r="I159" i="11"/>
  <c r="D157" i="11"/>
  <c r="I152" i="11"/>
  <c r="F149" i="11"/>
  <c r="E147" i="11"/>
  <c r="C144" i="11"/>
  <c r="I140" i="11"/>
  <c r="J138" i="11"/>
  <c r="F136" i="11"/>
  <c r="F133" i="11"/>
  <c r="H127" i="11"/>
  <c r="F252" i="11"/>
  <c r="H249" i="11"/>
  <c r="K245" i="11"/>
  <c r="E243" i="11"/>
  <c r="H240" i="11"/>
  <c r="K235" i="11"/>
  <c r="D233" i="11"/>
  <c r="G230" i="11"/>
  <c r="J227" i="11"/>
  <c r="C225" i="11"/>
  <c r="F220" i="11"/>
  <c r="J216" i="11"/>
  <c r="H210" i="11"/>
  <c r="F202" i="11"/>
  <c r="J198" i="11"/>
  <c r="G193" i="11"/>
  <c r="C187" i="11"/>
  <c r="F184" i="11"/>
  <c r="I181" i="11"/>
  <c r="F176" i="11"/>
  <c r="C171" i="11"/>
  <c r="I165" i="11"/>
  <c r="G162" i="11"/>
  <c r="H159" i="11"/>
  <c r="C157" i="11"/>
  <c r="H154" i="11"/>
  <c r="H152" i="11"/>
  <c r="E149" i="11"/>
  <c r="H140" i="11"/>
  <c r="I138" i="11"/>
  <c r="E136" i="11"/>
  <c r="G127" i="11"/>
  <c r="H256" i="11"/>
  <c r="H252" i="11"/>
  <c r="D248" i="11"/>
  <c r="D243" i="11"/>
  <c r="C239" i="11"/>
  <c r="J235" i="11"/>
  <c r="J231" i="11"/>
  <c r="F227" i="11"/>
  <c r="G223" i="11"/>
  <c r="D219" i="11"/>
  <c r="H205" i="11"/>
  <c r="F197" i="11"/>
  <c r="F188" i="11"/>
  <c r="F172" i="11"/>
  <c r="H168" i="11"/>
  <c r="I161" i="11"/>
  <c r="F157" i="11"/>
  <c r="D154" i="11"/>
  <c r="D151" i="11"/>
  <c r="K141" i="11"/>
  <c r="F131" i="11"/>
  <c r="I127" i="11"/>
  <c r="G256" i="11"/>
  <c r="E252" i="11"/>
  <c r="C248" i="11"/>
  <c r="I231" i="11"/>
  <c r="E223" i="11"/>
  <c r="C219" i="11"/>
  <c r="F214" i="11"/>
  <c r="G205" i="11"/>
  <c r="F201" i="11"/>
  <c r="F193" i="11"/>
  <c r="F183" i="11"/>
  <c r="C180" i="11"/>
  <c r="E172" i="11"/>
  <c r="G168" i="11"/>
  <c r="C161" i="11"/>
  <c r="E157" i="11"/>
  <c r="I146" i="11"/>
  <c r="J141" i="11"/>
  <c r="K138" i="11"/>
  <c r="D134" i="11"/>
  <c r="E131" i="11"/>
  <c r="F127" i="11"/>
  <c r="E256" i="11"/>
  <c r="K242" i="11"/>
  <c r="K238" i="11"/>
  <c r="J234" i="11"/>
  <c r="H231" i="11"/>
  <c r="H226" i="11"/>
  <c r="C214" i="11"/>
  <c r="F209" i="11"/>
  <c r="F205" i="11"/>
  <c r="D201" i="11"/>
  <c r="H187" i="11"/>
  <c r="D172" i="11"/>
  <c r="F168" i="11"/>
  <c r="J163" i="11"/>
  <c r="J153" i="11"/>
  <c r="F146" i="11"/>
  <c r="I141" i="11"/>
  <c r="G138" i="11"/>
  <c r="C134" i="11"/>
  <c r="D131" i="11"/>
  <c r="G259" i="11"/>
  <c r="E251" i="11"/>
  <c r="H234" i="11"/>
  <c r="G226" i="11"/>
  <c r="F222" i="11"/>
  <c r="D218" i="11"/>
  <c r="D205" i="11"/>
  <c r="G187" i="11"/>
  <c r="C172" i="11"/>
  <c r="I163" i="11"/>
  <c r="H156" i="11"/>
  <c r="D153" i="11"/>
  <c r="G149" i="11"/>
  <c r="D146" i="11"/>
  <c r="H141" i="11"/>
  <c r="C131" i="11"/>
  <c r="F259" i="11"/>
  <c r="F255" i="11"/>
  <c r="C251" i="11"/>
  <c r="K241" i="11"/>
  <c r="G234" i="11"/>
  <c r="I230" i="11"/>
  <c r="F226" i="11"/>
  <c r="C222" i="11"/>
  <c r="C213" i="11"/>
  <c r="F196" i="11"/>
  <c r="J175" i="11"/>
  <c r="H167" i="11"/>
  <c r="H163" i="11"/>
  <c r="K159" i="11"/>
  <c r="D149" i="11"/>
  <c r="C146" i="11"/>
  <c r="G141" i="11"/>
  <c r="J137" i="11"/>
  <c r="K133" i="11"/>
  <c r="L126" i="11"/>
  <c r="I12" i="15"/>
  <c r="K12" i="15" s="1"/>
  <c r="E259" i="11"/>
  <c r="C255" i="11"/>
  <c r="J241" i="11"/>
  <c r="J237" i="11"/>
  <c r="F234" i="11"/>
  <c r="F230" i="11"/>
  <c r="E226" i="11"/>
  <c r="C209" i="11"/>
  <c r="E204" i="11"/>
  <c r="K200" i="11"/>
  <c r="C196" i="11"/>
  <c r="E191" i="11"/>
  <c r="K182" i="11"/>
  <c r="K178" i="11"/>
  <c r="K171" i="11"/>
  <c r="G163" i="11"/>
  <c r="J159" i="11"/>
  <c r="K155" i="11"/>
  <c r="E141" i="11"/>
  <c r="H137" i="11"/>
  <c r="J133" i="11"/>
  <c r="F126" i="11"/>
  <c r="C259" i="11"/>
  <c r="K250" i="11"/>
  <c r="J245" i="11"/>
  <c r="I241" i="11"/>
  <c r="G237" i="11"/>
  <c r="K221" i="11"/>
  <c r="C200" i="11"/>
  <c r="D191" i="11"/>
  <c r="J182" i="11"/>
  <c r="H178" i="11"/>
  <c r="K174" i="11"/>
  <c r="E171" i="11"/>
  <c r="C167" i="11"/>
  <c r="F163" i="11"/>
  <c r="F159" i="11"/>
  <c r="J155" i="11"/>
  <c r="K152" i="11"/>
  <c r="K148" i="11"/>
  <c r="G137" i="11"/>
  <c r="I133" i="11"/>
  <c r="K129" i="11"/>
  <c r="E126" i="11"/>
  <c r="K257" i="11"/>
  <c r="J253" i="11"/>
  <c r="G249" i="11"/>
  <c r="G244" i="11"/>
  <c r="G240" i="11"/>
  <c r="F236" i="11"/>
  <c r="J220" i="11"/>
  <c r="H215" i="11"/>
  <c r="H211" i="11"/>
  <c r="K206" i="11"/>
  <c r="K202" i="11"/>
  <c r="J194" i="11"/>
  <c r="H177" i="11"/>
  <c r="G174" i="11"/>
  <c r="C166" i="11"/>
  <c r="F162" i="11"/>
  <c r="F158" i="11"/>
  <c r="F155" i="11"/>
  <c r="I151" i="11"/>
  <c r="J147" i="11"/>
  <c r="K139" i="11"/>
  <c r="G132" i="11"/>
  <c r="H128" i="11"/>
  <c r="F244" i="11"/>
  <c r="D237" i="11"/>
  <c r="J223" i="11"/>
  <c r="I216" i="11"/>
  <c r="J210" i="11"/>
  <c r="F177" i="11"/>
  <c r="J169" i="11"/>
  <c r="F151" i="11"/>
  <c r="F144" i="11"/>
  <c r="E132" i="11"/>
  <c r="D258" i="11"/>
  <c r="E244" i="11"/>
  <c r="I223" i="11"/>
  <c r="G210" i="11"/>
  <c r="J202" i="11"/>
  <c r="J195" i="11"/>
  <c r="I188" i="11"/>
  <c r="C163" i="11"/>
  <c r="E151" i="11"/>
  <c r="D132" i="11"/>
  <c r="I250" i="11"/>
  <c r="E236" i="11"/>
  <c r="E229" i="11"/>
  <c r="H223" i="11"/>
  <c r="J215" i="11"/>
  <c r="H202" i="11"/>
  <c r="G188" i="11"/>
  <c r="K181" i="11"/>
  <c r="K168" i="11"/>
  <c r="I155" i="11"/>
  <c r="F137" i="11"/>
  <c r="D229" i="11"/>
  <c r="E202" i="11"/>
  <c r="K194" i="11"/>
  <c r="H181" i="11"/>
  <c r="J168" i="11"/>
  <c r="C162" i="11"/>
  <c r="H155" i="11"/>
  <c r="E137" i="11"/>
  <c r="K256" i="11"/>
  <c r="J249" i="11"/>
  <c r="C229" i="11"/>
  <c r="F215" i="11"/>
  <c r="J208" i="11"/>
  <c r="I194" i="11"/>
  <c r="I168" i="11"/>
  <c r="G155" i="11"/>
  <c r="K143" i="11"/>
  <c r="C137" i="11"/>
  <c r="I256" i="11"/>
  <c r="H241" i="11"/>
  <c r="J221" i="11"/>
  <c r="H194" i="11"/>
  <c r="G180" i="11"/>
  <c r="J174" i="11"/>
  <c r="K161" i="11"/>
  <c r="C148" i="11"/>
  <c r="E248" i="11"/>
  <c r="H233" i="11"/>
  <c r="K220" i="11"/>
  <c r="H206" i="11"/>
  <c r="I185" i="11"/>
  <c r="H174" i="11"/>
  <c r="J166" i="11"/>
  <c r="G154" i="11"/>
  <c r="K147" i="11"/>
  <c r="D136" i="11"/>
  <c r="I128" i="11"/>
  <c r="C233" i="11"/>
  <c r="I205" i="11"/>
  <c r="H147" i="11"/>
  <c r="D140" i="11"/>
  <c r="E128" i="11"/>
  <c r="K253" i="11"/>
  <c r="D239" i="11"/>
  <c r="F219" i="11"/>
  <c r="K211" i="11"/>
  <c r="J197" i="11"/>
  <c r="C191" i="11"/>
  <c r="J184" i="11"/>
  <c r="H172" i="11"/>
  <c r="K165" i="11"/>
  <c r="G158" i="11"/>
  <c r="J152" i="11"/>
  <c r="G147" i="11"/>
  <c r="C232" i="11"/>
  <c r="J211" i="11"/>
  <c r="H197" i="11"/>
  <c r="H184" i="11"/>
  <c r="J177" i="11"/>
  <c r="H165" i="11"/>
  <c r="F152" i="11"/>
  <c r="E139" i="11"/>
  <c r="H133" i="11"/>
  <c r="E237" i="11"/>
  <c r="I227" i="11"/>
  <c r="J203" i="11"/>
  <c r="G128" i="11"/>
  <c r="I203" i="11"/>
  <c r="I147" i="11"/>
  <c r="I244" i="11"/>
  <c r="D158" i="11"/>
  <c r="G136" i="11"/>
  <c r="D126" i="11"/>
  <c r="C254" i="11"/>
  <c r="H244" i="11"/>
  <c r="I224" i="11"/>
  <c r="J190" i="11"/>
  <c r="F180" i="11"/>
  <c r="C126" i="11"/>
  <c r="F233" i="11"/>
  <c r="I211" i="11"/>
  <c r="F241" i="11"/>
  <c r="K231" i="11"/>
  <c r="I177" i="11"/>
  <c r="J132" i="11"/>
  <c r="H220" i="11"/>
  <c r="G177" i="11"/>
  <c r="D240" i="11"/>
  <c r="J185" i="11"/>
  <c r="G140" i="11"/>
  <c r="G194" i="11"/>
  <c r="I174" i="11"/>
  <c r="C139" i="11"/>
  <c r="J128" i="11"/>
  <c r="C163" i="9"/>
  <c r="F127" i="15" s="1"/>
  <c r="I241" i="9"/>
  <c r="I46" i="15" s="1"/>
  <c r="K46" i="15" s="1"/>
  <c r="I248" i="9"/>
  <c r="I153" i="11" s="1"/>
  <c r="E248" i="9"/>
  <c r="E153" i="11" s="1"/>
  <c r="B270" i="9"/>
  <c r="G275" i="9"/>
  <c r="D275" i="9"/>
  <c r="D236" i="11" s="1"/>
  <c r="I307" i="9"/>
  <c r="I235" i="15" s="1"/>
  <c r="K235" i="15" s="1"/>
  <c r="G307" i="9"/>
  <c r="G235" i="15" s="1"/>
  <c r="E307" i="9"/>
  <c r="D307" i="9"/>
  <c r="B307" i="9"/>
  <c r="C311" i="9"/>
  <c r="F303" i="15" s="1"/>
  <c r="G314" i="9"/>
  <c r="B318" i="9"/>
  <c r="C329" i="9"/>
  <c r="F318" i="15" s="1"/>
  <c r="B336" i="9"/>
  <c r="M177" i="10"/>
  <c r="L177" i="10"/>
  <c r="F182" i="10"/>
  <c r="E182" i="10"/>
  <c r="D182" i="10"/>
  <c r="F184" i="10"/>
  <c r="E184" i="10"/>
  <c r="D184" i="10"/>
  <c r="C184" i="10"/>
  <c r="L227" i="10"/>
  <c r="K227" i="10"/>
  <c r="J227" i="10"/>
  <c r="M227" i="10"/>
  <c r="C240" i="10"/>
  <c r="M258" i="10"/>
  <c r="L258" i="10"/>
  <c r="K258" i="10"/>
  <c r="K228" i="11"/>
  <c r="B56" i="9"/>
  <c r="B58" i="9"/>
  <c r="B60" i="9"/>
  <c r="B62" i="9"/>
  <c r="B64" i="9"/>
  <c r="D96" i="9"/>
  <c r="D98" i="9"/>
  <c r="D100" i="9"/>
  <c r="D102" i="9"/>
  <c r="D104" i="9"/>
  <c r="D106" i="9"/>
  <c r="D108" i="9"/>
  <c r="D110" i="9"/>
  <c r="C113" i="9"/>
  <c r="F163" i="15" s="1"/>
  <c r="C115" i="9"/>
  <c r="C201" i="11" s="1"/>
  <c r="C117" i="9"/>
  <c r="F167" i="15" s="1"/>
  <c r="C119" i="9"/>
  <c r="C121" i="9"/>
  <c r="C202" i="11" s="1"/>
  <c r="C123" i="9"/>
  <c r="C204" i="11" s="1"/>
  <c r="C125" i="9"/>
  <c r="B128" i="9"/>
  <c r="B130" i="9"/>
  <c r="B132" i="9"/>
  <c r="C134" i="9"/>
  <c r="F84" i="15" s="1"/>
  <c r="B145" i="9"/>
  <c r="B148" i="9"/>
  <c r="C150" i="9"/>
  <c r="C175" i="11" s="1"/>
  <c r="C161" i="9"/>
  <c r="B163" i="9"/>
  <c r="C179" i="9"/>
  <c r="F72" i="15" s="1"/>
  <c r="B184" i="9"/>
  <c r="C200" i="9"/>
  <c r="F149" i="15" s="1"/>
  <c r="I203" i="9"/>
  <c r="B203" i="9"/>
  <c r="G207" i="9"/>
  <c r="B210" i="9"/>
  <c r="C223" i="9"/>
  <c r="F184" i="15" s="1"/>
  <c r="C229" i="9"/>
  <c r="F34" i="15" s="1"/>
  <c r="B248" i="9"/>
  <c r="C251" i="9"/>
  <c r="F59" i="15" s="1"/>
  <c r="B251" i="9"/>
  <c r="I253" i="9"/>
  <c r="I157" i="11" s="1"/>
  <c r="C257" i="9"/>
  <c r="C218" i="11" s="1"/>
  <c r="B260" i="9"/>
  <c r="G265" i="9"/>
  <c r="G195" i="15" s="1"/>
  <c r="D265" i="9"/>
  <c r="D226" i="11" s="1"/>
  <c r="E267" i="9"/>
  <c r="E228" i="11" s="1"/>
  <c r="B275" i="9"/>
  <c r="I277" i="9"/>
  <c r="I238" i="11" s="1"/>
  <c r="C285" i="9"/>
  <c r="C246" i="11" s="1"/>
  <c r="D294" i="9"/>
  <c r="D255" i="11" s="1"/>
  <c r="I301" i="9"/>
  <c r="I229" i="15" s="1"/>
  <c r="K229" i="15" s="1"/>
  <c r="G301" i="9"/>
  <c r="G229" i="15" s="1"/>
  <c r="E301" i="9"/>
  <c r="D301" i="9"/>
  <c r="B301" i="9"/>
  <c r="D304" i="9"/>
  <c r="C307" i="9"/>
  <c r="F235" i="15" s="1"/>
  <c r="D311" i="9"/>
  <c r="E315" i="9"/>
  <c r="D315" i="9"/>
  <c r="C315" i="9"/>
  <c r="F306" i="15" s="1"/>
  <c r="B315" i="9"/>
  <c r="C318" i="9"/>
  <c r="F309" i="15" s="1"/>
  <c r="D322" i="9"/>
  <c r="I326" i="9"/>
  <c r="G326" i="9"/>
  <c r="E326" i="9"/>
  <c r="D329" i="9"/>
  <c r="C336" i="9"/>
  <c r="I339" i="9"/>
  <c r="I327" i="15" s="1"/>
  <c r="K327" i="15" s="1"/>
  <c r="G339" i="9"/>
  <c r="G327" i="15" s="1"/>
  <c r="E339" i="9"/>
  <c r="D339" i="9"/>
  <c r="B343" i="9"/>
  <c r="E61" i="10"/>
  <c r="C63" i="10"/>
  <c r="M70" i="10"/>
  <c r="L70" i="10"/>
  <c r="K70" i="10"/>
  <c r="J70" i="10"/>
  <c r="L78" i="10"/>
  <c r="M78" i="10"/>
  <c r="K78" i="10"/>
  <c r="J78" i="10"/>
  <c r="F85" i="10"/>
  <c r="K90" i="10"/>
  <c r="D92" i="10"/>
  <c r="J121" i="10"/>
  <c r="D123" i="10"/>
  <c r="E133" i="10"/>
  <c r="L136" i="10"/>
  <c r="C140" i="10"/>
  <c r="L143" i="10"/>
  <c r="E147" i="10"/>
  <c r="L155" i="10"/>
  <c r="E159" i="10"/>
  <c r="C171" i="10"/>
  <c r="L173" i="10"/>
  <c r="C182" i="10"/>
  <c r="L187" i="10"/>
  <c r="E189" i="10"/>
  <c r="M191" i="10"/>
  <c r="L214" i="10"/>
  <c r="K214" i="10"/>
  <c r="M214" i="10"/>
  <c r="J214" i="10"/>
  <c r="L221" i="10"/>
  <c r="K221" i="10"/>
  <c r="J221" i="10"/>
  <c r="M221" i="10"/>
  <c r="D240" i="10"/>
  <c r="E248" i="10"/>
  <c r="D248" i="10"/>
  <c r="C248" i="10"/>
  <c r="E250" i="10"/>
  <c r="J258" i="10"/>
  <c r="F279" i="10"/>
  <c r="E279" i="10"/>
  <c r="D279" i="10"/>
  <c r="C279" i="10"/>
  <c r="F283" i="10"/>
  <c r="E283" i="10"/>
  <c r="D283" i="10"/>
  <c r="C283" i="10"/>
  <c r="F50" i="7"/>
  <c r="C56" i="9"/>
  <c r="F3" i="15" s="1"/>
  <c r="C132" i="9"/>
  <c r="F82" i="15" s="1"/>
  <c r="G136" i="9"/>
  <c r="I138" i="9"/>
  <c r="I88" i="15" s="1"/>
  <c r="K88" i="15" s="1"/>
  <c r="C159" i="9"/>
  <c r="C183" i="11" s="1"/>
  <c r="B161" i="9"/>
  <c r="G167" i="9"/>
  <c r="G131" i="15" s="1"/>
  <c r="I169" i="9"/>
  <c r="I134" i="15" s="1"/>
  <c r="K134" i="15" s="1"/>
  <c r="I172" i="9"/>
  <c r="I162" i="11" s="1"/>
  <c r="B177" i="9"/>
  <c r="I181" i="9"/>
  <c r="I74" i="15" s="1"/>
  <c r="K74" i="15" s="1"/>
  <c r="C184" i="9"/>
  <c r="F77" i="15" s="1"/>
  <c r="L77" i="15" s="1"/>
  <c r="C198" i="9"/>
  <c r="F147" i="15" s="1"/>
  <c r="B200" i="9"/>
  <c r="C203" i="9"/>
  <c r="F151" i="15" s="1"/>
  <c r="L151" i="15" s="1"/>
  <c r="G223" i="9"/>
  <c r="C232" i="9"/>
  <c r="F37" i="15" s="1"/>
  <c r="G234" i="9"/>
  <c r="B237" i="9"/>
  <c r="C248" i="9"/>
  <c r="F57" i="15" s="1"/>
  <c r="D251" i="9"/>
  <c r="D155" i="11" s="1"/>
  <c r="I254" i="9"/>
  <c r="I158" i="11" s="1"/>
  <c r="E254" i="9"/>
  <c r="E158" i="11" s="1"/>
  <c r="E257" i="9"/>
  <c r="E218" i="11" s="1"/>
  <c r="B265" i="9"/>
  <c r="I267" i="9"/>
  <c r="I228" i="11" s="1"/>
  <c r="C275" i="9"/>
  <c r="F205" i="15" s="1"/>
  <c r="B278" i="9"/>
  <c r="G283" i="9"/>
  <c r="G213" i="15" s="1"/>
  <c r="D283" i="9"/>
  <c r="D244" i="11" s="1"/>
  <c r="E285" i="9"/>
  <c r="E246" i="11" s="1"/>
  <c r="C301" i="9"/>
  <c r="G315" i="9"/>
  <c r="G306" i="15" s="1"/>
  <c r="D318" i="9"/>
  <c r="E322" i="9"/>
  <c r="B326" i="9"/>
  <c r="E329" i="9"/>
  <c r="I333" i="9"/>
  <c r="I321" i="15" s="1"/>
  <c r="K321" i="15" s="1"/>
  <c r="G333" i="9"/>
  <c r="G321" i="15" s="1"/>
  <c r="E333" i="9"/>
  <c r="D333" i="9"/>
  <c r="D336" i="9"/>
  <c r="B339" i="9"/>
  <c r="C343" i="9"/>
  <c r="I346" i="9"/>
  <c r="G346" i="9"/>
  <c r="E346" i="9"/>
  <c r="D346" i="9"/>
  <c r="C346" i="9"/>
  <c r="F333" i="15" s="1"/>
  <c r="J31" i="10"/>
  <c r="J38" i="10"/>
  <c r="J45" i="10"/>
  <c r="J52" i="10"/>
  <c r="D63" i="10"/>
  <c r="L90" i="10"/>
  <c r="E92" i="10"/>
  <c r="J97" i="10"/>
  <c r="K121" i="10"/>
  <c r="E123" i="10"/>
  <c r="D125" i="10"/>
  <c r="E140" i="10"/>
  <c r="K147" i="10"/>
  <c r="M147" i="10"/>
  <c r="L147" i="10"/>
  <c r="J147" i="10"/>
  <c r="J164" i="10"/>
  <c r="D171" i="10"/>
  <c r="J177" i="10"/>
  <c r="M187" i="10"/>
  <c r="M189" i="10"/>
  <c r="L189" i="10"/>
  <c r="K189" i="10"/>
  <c r="J189" i="10"/>
  <c r="K194" i="10"/>
  <c r="L194" i="10"/>
  <c r="D204" i="10"/>
  <c r="M245" i="10"/>
  <c r="J245" i="10"/>
  <c r="M268" i="10"/>
  <c r="L268" i="10"/>
  <c r="K268" i="10"/>
  <c r="J268" i="10"/>
  <c r="F277" i="10"/>
  <c r="E277" i="10"/>
  <c r="D277" i="10"/>
  <c r="F340" i="10"/>
  <c r="E340" i="10"/>
  <c r="D340" i="10"/>
  <c r="C340" i="10"/>
  <c r="E91" i="11"/>
  <c r="C67" i="9"/>
  <c r="C69" i="9"/>
  <c r="C129" i="11" s="1"/>
  <c r="B72" i="9"/>
  <c r="B74" i="9"/>
  <c r="B76" i="9"/>
  <c r="C157" i="9"/>
  <c r="C181" i="11" s="1"/>
  <c r="B182" i="9"/>
  <c r="C196" i="9"/>
  <c r="B268" i="9"/>
  <c r="G273" i="9"/>
  <c r="G203" i="15" s="1"/>
  <c r="D273" i="9"/>
  <c r="D234" i="11" s="1"/>
  <c r="I292" i="9"/>
  <c r="I253" i="11" s="1"/>
  <c r="G292" i="9"/>
  <c r="G253" i="11" s="1"/>
  <c r="E292" i="9"/>
  <c r="E253" i="11" s="1"/>
  <c r="C292" i="9"/>
  <c r="E318" i="9"/>
  <c r="C326" i="9"/>
  <c r="F315" i="15" s="1"/>
  <c r="B333" i="9"/>
  <c r="E336" i="9"/>
  <c r="C339" i="9"/>
  <c r="F327" i="15" s="1"/>
  <c r="D343" i="9"/>
  <c r="B346" i="9"/>
  <c r="M85" i="10"/>
  <c r="L85" i="10"/>
  <c r="K85" i="10"/>
  <c r="J85" i="10"/>
  <c r="M90" i="10"/>
  <c r="L92" i="10"/>
  <c r="M92" i="10"/>
  <c r="K92" i="10"/>
  <c r="J92" i="10"/>
  <c r="E99" i="10"/>
  <c r="F99" i="10"/>
  <c r="D99" i="10"/>
  <c r="F106" i="10"/>
  <c r="E106" i="10"/>
  <c r="D106" i="10"/>
  <c r="C106" i="10"/>
  <c r="M109" i="10"/>
  <c r="L109" i="10"/>
  <c r="K109" i="10"/>
  <c r="J109" i="10"/>
  <c r="L121" i="10"/>
  <c r="L123" i="10"/>
  <c r="K123" i="10"/>
  <c r="J123" i="10"/>
  <c r="F130" i="10"/>
  <c r="E130" i="10"/>
  <c r="D130" i="10"/>
  <c r="F137" i="10"/>
  <c r="E137" i="10"/>
  <c r="D137" i="10"/>
  <c r="C137" i="10"/>
  <c r="F140" i="10"/>
  <c r="F154" i="10"/>
  <c r="E154" i="10"/>
  <c r="D154" i="10"/>
  <c r="K164" i="10"/>
  <c r="E171" i="10"/>
  <c r="K177" i="10"/>
  <c r="L209" i="10"/>
  <c r="K209" i="10"/>
  <c r="M209" i="10"/>
  <c r="J209" i="10"/>
  <c r="L219" i="10"/>
  <c r="K219" i="10"/>
  <c r="M219" i="10"/>
  <c r="L225" i="10"/>
  <c r="K225" i="10"/>
  <c r="J225" i="10"/>
  <c r="F229" i="10"/>
  <c r="E229" i="10"/>
  <c r="D229" i="10"/>
  <c r="L241" i="10"/>
  <c r="K241" i="10"/>
  <c r="J241" i="10"/>
  <c r="M241" i="10"/>
  <c r="M251" i="10"/>
  <c r="L251" i="10"/>
  <c r="K251" i="10"/>
  <c r="F258" i="10"/>
  <c r="E258" i="10"/>
  <c r="D258" i="10"/>
  <c r="C258" i="10"/>
  <c r="M274" i="10"/>
  <c r="L274" i="10"/>
  <c r="K274" i="10"/>
  <c r="F284" i="10"/>
  <c r="E284" i="10"/>
  <c r="C284" i="10"/>
  <c r="M308" i="10"/>
  <c r="L308" i="10"/>
  <c r="K308" i="10"/>
  <c r="J308" i="10"/>
  <c r="M328" i="10"/>
  <c r="L328" i="10"/>
  <c r="K328" i="10"/>
  <c r="J328" i="10"/>
  <c r="F321" i="10"/>
  <c r="E321" i="10"/>
  <c r="D321" i="10"/>
  <c r="C321" i="10"/>
  <c r="M331" i="10"/>
  <c r="K331" i="10"/>
  <c r="F334" i="10"/>
  <c r="E334" i="10"/>
  <c r="D334" i="10"/>
  <c r="C334" i="10"/>
  <c r="F339" i="10"/>
  <c r="E339" i="10"/>
  <c r="D339" i="10"/>
  <c r="C339" i="10"/>
  <c r="F342" i="10"/>
  <c r="D342" i="10"/>
  <c r="M351" i="10"/>
  <c r="J351" i="10"/>
  <c r="L351" i="10"/>
  <c r="F361" i="10"/>
  <c r="E361" i="10"/>
  <c r="D361" i="10"/>
  <c r="C361" i="10"/>
  <c r="F201" i="10"/>
  <c r="E201" i="10"/>
  <c r="F221" i="10"/>
  <c r="E221" i="10"/>
  <c r="D221" i="10"/>
  <c r="J262" i="10"/>
  <c r="M262" i="10"/>
  <c r="L262" i="10"/>
  <c r="K262" i="10"/>
  <c r="E269" i="10"/>
  <c r="D269" i="10"/>
  <c r="C269" i="10"/>
  <c r="F269" i="10"/>
  <c r="F291" i="10"/>
  <c r="E291" i="10"/>
  <c r="M300" i="10"/>
  <c r="L300" i="10"/>
  <c r="K300" i="10"/>
  <c r="F307" i="10"/>
  <c r="E307" i="10"/>
  <c r="D307" i="10"/>
  <c r="C307" i="10"/>
  <c r="J331" i="10"/>
  <c r="C342" i="10"/>
  <c r="K351" i="10"/>
  <c r="C195" i="10"/>
  <c r="K196" i="10"/>
  <c r="L196" i="10"/>
  <c r="J196" i="10"/>
  <c r="C201" i="10"/>
  <c r="F216" i="10"/>
  <c r="E216" i="10"/>
  <c r="D216" i="10"/>
  <c r="C216" i="10"/>
  <c r="C221" i="10"/>
  <c r="C237" i="10"/>
  <c r="L240" i="10"/>
  <c r="K240" i="10"/>
  <c r="J240" i="10"/>
  <c r="K248" i="10"/>
  <c r="M252" i="10"/>
  <c r="K252" i="10"/>
  <c r="F263" i="10"/>
  <c r="E263" i="10"/>
  <c r="D263" i="10"/>
  <c r="F273" i="10"/>
  <c r="E273" i="10"/>
  <c r="D273" i="10"/>
  <c r="C273" i="10"/>
  <c r="M286" i="10"/>
  <c r="L286" i="10"/>
  <c r="K286" i="10"/>
  <c r="F293" i="10"/>
  <c r="E293" i="10"/>
  <c r="D293" i="10"/>
  <c r="C293" i="10"/>
  <c r="J300" i="10"/>
  <c r="M321" i="10"/>
  <c r="L321" i="10"/>
  <c r="K321" i="10"/>
  <c r="L331" i="10"/>
  <c r="J339" i="10"/>
  <c r="M339" i="10"/>
  <c r="L339" i="10"/>
  <c r="K339" i="10"/>
  <c r="E342" i="10"/>
  <c r="E153" i="10"/>
  <c r="D153" i="10"/>
  <c r="C153" i="10"/>
  <c r="L193" i="10"/>
  <c r="E195" i="10"/>
  <c r="M196" i="10"/>
  <c r="K201" i="10"/>
  <c r="L201" i="10"/>
  <c r="D203" i="10"/>
  <c r="L216" i="10"/>
  <c r="K216" i="10"/>
  <c r="D218" i="10"/>
  <c r="L226" i="10"/>
  <c r="K226" i="10"/>
  <c r="J226" i="10"/>
  <c r="D230" i="10"/>
  <c r="E237" i="10"/>
  <c r="M248" i="10"/>
  <c r="L252" i="10"/>
  <c r="D259" i="10"/>
  <c r="D291" i="10"/>
  <c r="M293" i="10"/>
  <c r="L293" i="10"/>
  <c r="K293" i="10"/>
  <c r="D330" i="10"/>
  <c r="F330" i="10"/>
  <c r="C330" i="10"/>
  <c r="F332" i="10"/>
  <c r="E332" i="10"/>
  <c r="D332" i="10"/>
  <c r="C332" i="10"/>
  <c r="M337" i="10"/>
  <c r="L337" i="10"/>
  <c r="M342" i="10"/>
  <c r="L342" i="10"/>
  <c r="K342" i="10"/>
  <c r="J342" i="10"/>
  <c r="M193" i="10"/>
  <c r="E203" i="10"/>
  <c r="E218" i="10"/>
  <c r="E230" i="10"/>
  <c r="L242" i="10"/>
  <c r="K242" i="10"/>
  <c r="J242" i="10"/>
  <c r="E255" i="10"/>
  <c r="D255" i="10"/>
  <c r="C255" i="10"/>
  <c r="F255" i="10"/>
  <c r="E259" i="10"/>
  <c r="F297" i="10"/>
  <c r="E297" i="10"/>
  <c r="D297" i="10"/>
  <c r="C297" i="10"/>
  <c r="M315" i="10"/>
  <c r="J315" i="10"/>
  <c r="J325" i="10"/>
  <c r="M325" i="10"/>
  <c r="C343" i="10"/>
  <c r="F343" i="10"/>
  <c r="E343" i="10"/>
  <c r="C57" i="10"/>
  <c r="C81" i="10"/>
  <c r="C89" i="10"/>
  <c r="C105" i="10"/>
  <c r="C113" i="10"/>
  <c r="J116" i="10"/>
  <c r="C136" i="10"/>
  <c r="C144" i="10"/>
  <c r="C191" i="10"/>
  <c r="C245" i="10"/>
  <c r="E245" i="10"/>
  <c r="C253" i="10"/>
  <c r="M301" i="10"/>
  <c r="J301" i="10"/>
  <c r="J303" i="10"/>
  <c r="J311" i="10"/>
  <c r="M311" i="10"/>
  <c r="K315" i="10"/>
  <c r="K325" i="10"/>
  <c r="J332" i="10"/>
  <c r="M332" i="10"/>
  <c r="L332" i="10"/>
  <c r="K332" i="10"/>
  <c r="D343"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D57" i="10"/>
  <c r="J61" i="10"/>
  <c r="J69" i="10"/>
  <c r="J77" i="10"/>
  <c r="D81" i="10"/>
  <c r="D89" i="10"/>
  <c r="J100" i="10"/>
  <c r="D105" i="10"/>
  <c r="J108" i="10"/>
  <c r="D113" i="10"/>
  <c r="K116" i="10"/>
  <c r="J124" i="10"/>
  <c r="K132" i="10"/>
  <c r="D136" i="10"/>
  <c r="D144" i="10"/>
  <c r="J167" i="10"/>
  <c r="F183" i="10"/>
  <c r="E183" i="10"/>
  <c r="D191" i="10"/>
  <c r="F194" i="10"/>
  <c r="E194" i="10"/>
  <c r="J198" i="10"/>
  <c r="F200" i="10"/>
  <c r="E200" i="10"/>
  <c r="D200" i="10"/>
  <c r="C200" i="10"/>
  <c r="L211" i="10"/>
  <c r="K211" i="10"/>
  <c r="L223" i="10"/>
  <c r="K223" i="10"/>
  <c r="M223" i="10"/>
  <c r="J223" i="10"/>
  <c r="L228" i="10"/>
  <c r="K228" i="10"/>
  <c r="J228" i="10"/>
  <c r="L237" i="10"/>
  <c r="K237" i="10"/>
  <c r="J237" i="10"/>
  <c r="M237" i="10"/>
  <c r="M242" i="10"/>
  <c r="E253" i="10"/>
  <c r="M287" i="10"/>
  <c r="J287" i="10"/>
  <c r="J297" i="10"/>
  <c r="M297" i="10"/>
  <c r="K303" i="10"/>
  <c r="L315" i="10"/>
  <c r="L325" i="10"/>
  <c r="F333" i="10"/>
  <c r="E333" i="10"/>
  <c r="D333" i="10"/>
  <c r="M348" i="10"/>
  <c r="L348" i="10"/>
  <c r="K348" i="10"/>
  <c r="J348" i="10"/>
  <c r="C236" i="9"/>
  <c r="C238" i="9"/>
  <c r="F43" i="15" s="1"/>
  <c r="C240" i="9"/>
  <c r="F45" i="15" s="1"/>
  <c r="C242" i="9"/>
  <c r="F47" i="15" s="1"/>
  <c r="C244" i="9"/>
  <c r="E312" i="9"/>
  <c r="C320" i="9"/>
  <c r="F310" i="15" s="1"/>
  <c r="C322" i="9"/>
  <c r="F312" i="15" s="1"/>
  <c r="C324" i="9"/>
  <c r="F314" i="15" s="1"/>
  <c r="B327" i="9"/>
  <c r="B329" i="9"/>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E57" i="10"/>
  <c r="J60" i="10"/>
  <c r="K61" i="10"/>
  <c r="K69" i="10"/>
  <c r="D73" i="10"/>
  <c r="L77" i="10"/>
  <c r="C80" i="10"/>
  <c r="E81" i="10"/>
  <c r="C88" i="10"/>
  <c r="E89" i="10"/>
  <c r="E97" i="10"/>
  <c r="K100" i="10"/>
  <c r="C104" i="10"/>
  <c r="E105" i="10"/>
  <c r="K108" i="10"/>
  <c r="C112" i="10"/>
  <c r="F113" i="10"/>
  <c r="L116" i="10"/>
  <c r="D120" i="10"/>
  <c r="K124" i="10"/>
  <c r="D128" i="10"/>
  <c r="J131" i="10"/>
  <c r="L132" i="10"/>
  <c r="C135" i="10"/>
  <c r="E136" i="10"/>
  <c r="C143" i="10"/>
  <c r="E144" i="10"/>
  <c r="D156" i="10"/>
  <c r="K167" i="10"/>
  <c r="F169" i="10"/>
  <c r="E169" i="10"/>
  <c r="D174" i="10"/>
  <c r="M175" i="10"/>
  <c r="L175" i="10"/>
  <c r="K175" i="10"/>
  <c r="C183" i="10"/>
  <c r="J184" i="10"/>
  <c r="C187" i="10"/>
  <c r="F191" i="10"/>
  <c r="C194" i="10"/>
  <c r="L198" i="10"/>
  <c r="K203" i="10"/>
  <c r="M203" i="10"/>
  <c r="L203" i="10"/>
  <c r="J203" i="10"/>
  <c r="L208" i="10"/>
  <c r="K208" i="10"/>
  <c r="J208" i="10"/>
  <c r="J211" i="10"/>
  <c r="L218" i="10"/>
  <c r="K218" i="10"/>
  <c r="M218" i="10"/>
  <c r="J218" i="10"/>
  <c r="C222" i="10"/>
  <c r="L230" i="10"/>
  <c r="K230" i="10"/>
  <c r="J230" i="10"/>
  <c r="M230" i="10"/>
  <c r="C251" i="10"/>
  <c r="F253" i="10"/>
  <c r="F270" i="10"/>
  <c r="E270" i="10"/>
  <c r="D270" i="10"/>
  <c r="C270" i="10"/>
  <c r="C274" i="10"/>
  <c r="J283" i="10"/>
  <c r="M283" i="10"/>
  <c r="K287" i="10"/>
  <c r="K297" i="10"/>
  <c r="L303" i="10"/>
  <c r="L311" i="10"/>
  <c r="F318" i="10"/>
  <c r="E318" i="10"/>
  <c r="D318" i="10"/>
  <c r="C318" i="10"/>
  <c r="C320" i="10"/>
  <c r="F328" i="10"/>
  <c r="D328" i="10"/>
  <c r="K330" i="10"/>
  <c r="C333" i="10"/>
  <c r="M335" i="10"/>
  <c r="L335" i="10"/>
  <c r="K335" i="10"/>
  <c r="J335" i="10"/>
  <c r="F346" i="10"/>
  <c r="E346" i="10"/>
  <c r="C346" i="10"/>
  <c r="F355" i="10"/>
  <c r="E355" i="10"/>
  <c r="D355" i="10"/>
  <c r="C355" i="10"/>
  <c r="M362" i="10"/>
  <c r="L362" i="10"/>
  <c r="K362" i="10"/>
  <c r="J362" i="10"/>
  <c r="C72" i="10"/>
  <c r="K76" i="10"/>
  <c r="M77" i="10"/>
  <c r="F97" i="10"/>
  <c r="J107" i="10"/>
  <c r="E112" i="10"/>
  <c r="C127" i="10"/>
  <c r="E128" i="10"/>
  <c r="M132" i="10"/>
  <c r="E156" i="10"/>
  <c r="M158" i="10"/>
  <c r="C169" i="10"/>
  <c r="D183" i="10"/>
  <c r="D194" i="10"/>
  <c r="M195" i="10"/>
  <c r="F197" i="10"/>
  <c r="M198" i="10"/>
  <c r="M208" i="10"/>
  <c r="M211" i="10"/>
  <c r="L213" i="10"/>
  <c r="K213" i="10"/>
  <c r="M213" i="10"/>
  <c r="J213" i="10"/>
  <c r="M228" i="10"/>
  <c r="C238" i="10"/>
  <c r="L239" i="10"/>
  <c r="K239" i="10"/>
  <c r="J239" i="10"/>
  <c r="F243" i="10"/>
  <c r="E243" i="10"/>
  <c r="D243" i="10"/>
  <c r="C243" i="10"/>
  <c r="E251" i="10"/>
  <c r="M253" i="10"/>
  <c r="L253" i="10"/>
  <c r="K253" i="10"/>
  <c r="J253" i="10"/>
  <c r="F264" i="10"/>
  <c r="E264" i="10"/>
  <c r="D264" i="10"/>
  <c r="C264" i="10"/>
  <c r="E274" i="10"/>
  <c r="K283" i="10"/>
  <c r="L287" i="10"/>
  <c r="L289" i="10"/>
  <c r="L297" i="10"/>
  <c r="F304" i="10"/>
  <c r="E304" i="10"/>
  <c r="D304" i="10"/>
  <c r="C304" i="10"/>
  <c r="C306" i="10"/>
  <c r="F312" i="10"/>
  <c r="E312" i="10"/>
  <c r="C312" i="10"/>
  <c r="C316" i="10"/>
  <c r="E320" i="10"/>
  <c r="C328" i="10"/>
  <c r="L330" i="10"/>
  <c r="F336" i="10"/>
  <c r="E336" i="10"/>
  <c r="D336" i="10"/>
  <c r="C336" i="10"/>
  <c r="D346" i="10"/>
  <c r="M355" i="10"/>
  <c r="L355" i="10"/>
  <c r="K355" i="10"/>
  <c r="J355" i="10"/>
  <c r="F360" i="10"/>
  <c r="E360" i="10"/>
  <c r="D360" i="10"/>
  <c r="C360" i="10"/>
  <c r="F155" i="10"/>
  <c r="E155" i="10"/>
  <c r="L232" i="10"/>
  <c r="K232" i="10"/>
  <c r="J232" i="10"/>
  <c r="F236" i="10"/>
  <c r="E236" i="10"/>
  <c r="D236" i="10"/>
  <c r="M243" i="10"/>
  <c r="L243" i="10"/>
  <c r="K243" i="10"/>
  <c r="F290" i="10"/>
  <c r="E290" i="10"/>
  <c r="D290" i="10"/>
  <c r="C290" i="10"/>
  <c r="F298" i="10"/>
  <c r="E298" i="10"/>
  <c r="C298" i="10"/>
  <c r="M322" i="10"/>
  <c r="L322" i="10"/>
  <c r="K322" i="10"/>
  <c r="J322" i="10"/>
  <c r="M338" i="10"/>
  <c r="K338" i="10"/>
  <c r="M346" i="10"/>
  <c r="L346" i="10"/>
  <c r="K346" i="10"/>
  <c r="M255" i="10"/>
  <c r="F260" i="10"/>
  <c r="L273" i="10"/>
  <c r="M290" i="10"/>
  <c r="M304" i="10"/>
  <c r="M318" i="10"/>
  <c r="M354" i="10"/>
  <c r="K354" i="10"/>
  <c r="J354" i="10"/>
  <c r="F325" i="10"/>
  <c r="E325" i="10"/>
  <c r="D325" i="10"/>
  <c r="C325" i="10"/>
  <c r="M244" i="10"/>
  <c r="L244" i="10"/>
  <c r="F249" i="10"/>
  <c r="E249" i="10"/>
  <c r="M265" i="10"/>
  <c r="L265" i="10"/>
  <c r="K265" i="10"/>
  <c r="E276" i="10"/>
  <c r="D276" i="10"/>
  <c r="C276" i="10"/>
  <c r="M364" i="10"/>
  <c r="J364" i="10"/>
  <c r="M366" i="10"/>
  <c r="L366" i="10"/>
  <c r="F368" i="10"/>
  <c r="E368" i="10"/>
  <c r="D368" i="10"/>
  <c r="C368" i="10"/>
  <c r="C246" i="10"/>
  <c r="J247" i="10"/>
  <c r="J259" i="10"/>
  <c r="J265" i="10"/>
  <c r="J288" i="10"/>
  <c r="J302" i="10"/>
  <c r="J316" i="10"/>
  <c r="C347" i="10"/>
  <c r="M353" i="10"/>
  <c r="L353" i="10"/>
  <c r="K353" i="10"/>
  <c r="K364" i="10"/>
  <c r="J244" i="10"/>
  <c r="E246" i="10"/>
  <c r="K247" i="10"/>
  <c r="C249" i="10"/>
  <c r="K259" i="10"/>
  <c r="F276" i="10"/>
  <c r="C287" i="10"/>
  <c r="K288" i="10"/>
  <c r="C301" i="10"/>
  <c r="K302" i="10"/>
  <c r="C315" i="10"/>
  <c r="K316" i="10"/>
  <c r="F326" i="10"/>
  <c r="E326" i="10"/>
  <c r="D326" i="10"/>
  <c r="D347" i="10"/>
  <c r="J359" i="10"/>
  <c r="L364" i="10"/>
  <c r="J366" i="10"/>
  <c r="K244" i="10"/>
  <c r="F246" i="10"/>
  <c r="L247" i="10"/>
  <c r="D249" i="10"/>
  <c r="L259" i="10"/>
  <c r="D287" i="10"/>
  <c r="L288" i="10"/>
  <c r="D301" i="10"/>
  <c r="L302" i="10"/>
  <c r="D315" i="10"/>
  <c r="L316" i="10"/>
  <c r="M329" i="10"/>
  <c r="L329" i="10"/>
  <c r="J343" i="10"/>
  <c r="M343" i="10"/>
  <c r="L343" i="10"/>
  <c r="E347" i="10"/>
  <c r="C352" i="10"/>
  <c r="M357" i="10"/>
  <c r="L357" i="10"/>
  <c r="K357" i="10"/>
  <c r="J357" i="10"/>
  <c r="K359" i="10"/>
  <c r="K366" i="10"/>
  <c r="M279" i="10"/>
  <c r="L279" i="10"/>
  <c r="K279" i="10"/>
  <c r="M336" i="10"/>
  <c r="L336" i="10"/>
  <c r="L345" i="10"/>
  <c r="K345" i="10"/>
  <c r="L359" i="10"/>
  <c r="E365" i="10"/>
  <c r="D365" i="10"/>
  <c r="E351" i="10"/>
  <c r="D351" i="10"/>
  <c r="M361" i="10"/>
  <c r="K361" i="10"/>
  <c r="J361" i="10"/>
  <c r="C345" i="10"/>
  <c r="C351" i="10"/>
  <c r="C363" i="10"/>
  <c r="J250" i="10"/>
  <c r="J257" i="10"/>
  <c r="J264" i="10"/>
  <c r="J271" i="10"/>
  <c r="J278" i="10"/>
  <c r="J285" i="10"/>
  <c r="J292" i="10"/>
  <c r="J299" i="10"/>
  <c r="J306" i="10"/>
  <c r="J313" i="10"/>
  <c r="J320" i="10"/>
  <c r="J327" i="10"/>
  <c r="J334" i="10"/>
  <c r="J341" i="10"/>
  <c r="D345" i="10"/>
  <c r="J347" i="10"/>
  <c r="F351" i="10"/>
  <c r="J352" i="10"/>
  <c r="C359" i="10"/>
  <c r="L361" i="10"/>
  <c r="D363" i="10"/>
  <c r="J365" i="10"/>
  <c r="C247" i="10"/>
  <c r="C254" i="10"/>
  <c r="C261" i="10"/>
  <c r="C268" i="10"/>
  <c r="C275" i="10"/>
  <c r="C282" i="10"/>
  <c r="C289" i="10"/>
  <c r="C296" i="10"/>
  <c r="C303" i="10"/>
  <c r="C310" i="10"/>
  <c r="C317" i="10"/>
  <c r="C324" i="10"/>
  <c r="C331" i="10"/>
  <c r="K334" i="10"/>
  <c r="C338" i="10"/>
  <c r="K341" i="10"/>
  <c r="E345" i="10"/>
  <c r="K347" i="10"/>
  <c r="K352" i="10"/>
  <c r="J356" i="10"/>
  <c r="D359" i="10"/>
  <c r="E363" i="10"/>
  <c r="K365" i="10"/>
  <c r="D338" i="10"/>
  <c r="L347" i="10"/>
  <c r="L352" i="10"/>
  <c r="K356" i="10"/>
  <c r="E359" i="10"/>
  <c r="L365" i="10"/>
  <c r="M368" i="10"/>
  <c r="K368" i="10"/>
  <c r="J368" i="10"/>
  <c r="L360" i="10"/>
  <c r="F290" i="15"/>
  <c r="L30" i="15"/>
  <c r="B85" i="15"/>
  <c r="E85" i="15"/>
  <c r="M85" i="15"/>
  <c r="Q85" i="15" s="1"/>
  <c r="S85" i="15" s="1"/>
  <c r="J85" i="15"/>
  <c r="I85" i="15"/>
  <c r="K85" i="15" s="1"/>
  <c r="H85" i="15"/>
  <c r="G85" i="15"/>
  <c r="F85" i="15"/>
  <c r="D85" i="15"/>
  <c r="C85" i="15"/>
  <c r="J15" i="15"/>
  <c r="M15" i="15"/>
  <c r="Q15" i="15" s="1"/>
  <c r="S15" i="15" s="1"/>
  <c r="I15" i="15"/>
  <c r="K15" i="15" s="1"/>
  <c r="H15" i="15"/>
  <c r="G15" i="15"/>
  <c r="F15" i="15"/>
  <c r="E15" i="15"/>
  <c r="D15" i="15"/>
  <c r="C15" i="15"/>
  <c r="B15" i="15"/>
  <c r="L67" i="15"/>
  <c r="J11" i="15"/>
  <c r="I11" i="15"/>
  <c r="K11" i="15" s="1"/>
  <c r="H11" i="15"/>
  <c r="G11" i="15"/>
  <c r="F11" i="15"/>
  <c r="E11" i="15"/>
  <c r="C11" i="15"/>
  <c r="M11" i="15"/>
  <c r="Q11" i="15" s="1"/>
  <c r="S11" i="15" s="1"/>
  <c r="B11" i="15"/>
  <c r="B78" i="15"/>
  <c r="H78" i="15"/>
  <c r="D78" i="15"/>
  <c r="C78" i="15"/>
  <c r="M78" i="15"/>
  <c r="Q78" i="15" s="1"/>
  <c r="S78" i="15" s="1"/>
  <c r="J78" i="15"/>
  <c r="I78" i="15"/>
  <c r="K78" i="15" s="1"/>
  <c r="G78" i="15"/>
  <c r="F78" i="15"/>
  <c r="E78" i="15"/>
  <c r="M4" i="15"/>
  <c r="Q4" i="15" s="1"/>
  <c r="S4" i="15" s="1"/>
  <c r="J4" i="15"/>
  <c r="I4" i="15"/>
  <c r="K4" i="15" s="1"/>
  <c r="H4" i="15"/>
  <c r="G4" i="15"/>
  <c r="H20" i="15"/>
  <c r="G20" i="15"/>
  <c r="F20" i="15"/>
  <c r="E20" i="15"/>
  <c r="D20" i="15"/>
  <c r="C20" i="15"/>
  <c r="B20" i="15"/>
  <c r="H24" i="15"/>
  <c r="J24" i="15"/>
  <c r="I24" i="15"/>
  <c r="K24" i="15" s="1"/>
  <c r="G24" i="15"/>
  <c r="F24" i="15"/>
  <c r="O263" i="15" s="1"/>
  <c r="E24" i="15"/>
  <c r="D24" i="15"/>
  <c r="G47" i="15"/>
  <c r="B47" i="15"/>
  <c r="J47" i="15"/>
  <c r="I47" i="15"/>
  <c r="K47" i="15" s="1"/>
  <c r="H47" i="15"/>
  <c r="E47" i="15"/>
  <c r="D47" i="15"/>
  <c r="C47" i="15"/>
  <c r="H72" i="15"/>
  <c r="D72" i="15"/>
  <c r="M72" i="15"/>
  <c r="Q72" i="15" s="1"/>
  <c r="S72" i="15" s="1"/>
  <c r="J72" i="15"/>
  <c r="N72" i="15" s="1"/>
  <c r="T72" i="15" s="1"/>
  <c r="V72" i="15" s="1"/>
  <c r="I72" i="15"/>
  <c r="K72" i="15" s="1"/>
  <c r="G72" i="15"/>
  <c r="I117" i="15"/>
  <c r="K117" i="15" s="1"/>
  <c r="H117" i="15"/>
  <c r="G117" i="15"/>
  <c r="F117" i="15"/>
  <c r="E117" i="15"/>
  <c r="D117" i="15"/>
  <c r="C117" i="15"/>
  <c r="M117" i="15"/>
  <c r="Q117" i="15" s="1"/>
  <c r="S117" i="15" s="1"/>
  <c r="J117" i="15"/>
  <c r="B117" i="15"/>
  <c r="B4" i="15"/>
  <c r="F19" i="15"/>
  <c r="M19" i="15"/>
  <c r="Q19" i="15" s="1"/>
  <c r="S19" i="15" s="1"/>
  <c r="J19" i="15"/>
  <c r="I19" i="15"/>
  <c r="K19" i="15" s="1"/>
  <c r="I20" i="15"/>
  <c r="K20" i="15" s="1"/>
  <c r="B24" i="15"/>
  <c r="B72" i="15"/>
  <c r="C4" i="15"/>
  <c r="B19" i="15"/>
  <c r="J20" i="15"/>
  <c r="C24" i="15"/>
  <c r="D28" i="15"/>
  <c r="M28" i="15"/>
  <c r="Q28" i="15" s="1"/>
  <c r="S28" i="15" s="1"/>
  <c r="J28" i="15"/>
  <c r="O28" i="15" s="1"/>
  <c r="I28" i="15"/>
  <c r="K28" i="15" s="1"/>
  <c r="H28" i="15"/>
  <c r="G28" i="15"/>
  <c r="C72" i="15"/>
  <c r="H121" i="15"/>
  <c r="G121" i="15"/>
  <c r="M121" i="15"/>
  <c r="Q121" i="15" s="1"/>
  <c r="S121" i="15" s="1"/>
  <c r="J121" i="15"/>
  <c r="I121" i="15"/>
  <c r="K121" i="15" s="1"/>
  <c r="F121" i="15"/>
  <c r="E121" i="15"/>
  <c r="D121" i="15"/>
  <c r="C121" i="15"/>
  <c r="B121" i="15"/>
  <c r="D4" i="15"/>
  <c r="C19" i="15"/>
  <c r="M47" i="15"/>
  <c r="Q47" i="15" s="1"/>
  <c r="S47" i="15" s="1"/>
  <c r="E72" i="15"/>
  <c r="O83" i="15"/>
  <c r="D90" i="15"/>
  <c r="J90" i="15"/>
  <c r="M90" i="15"/>
  <c r="Q90" i="15" s="1"/>
  <c r="S90" i="15" s="1"/>
  <c r="I90" i="15"/>
  <c r="K90" i="15" s="1"/>
  <c r="H90" i="15"/>
  <c r="G90" i="15"/>
  <c r="F90" i="15"/>
  <c r="E90" i="15"/>
  <c r="H192" i="15"/>
  <c r="B192" i="15"/>
  <c r="M192" i="15"/>
  <c r="Q192" i="15" s="1"/>
  <c r="S192" i="15" s="1"/>
  <c r="J192" i="15"/>
  <c r="E192" i="15"/>
  <c r="I192" i="15"/>
  <c r="K192" i="15" s="1"/>
  <c r="G192" i="15"/>
  <c r="F192" i="15"/>
  <c r="D192" i="15"/>
  <c r="C192" i="15"/>
  <c r="E4" i="15"/>
  <c r="O10" i="15"/>
  <c r="L10" i="15"/>
  <c r="D19" i="15"/>
  <c r="M20" i="15"/>
  <c r="Q20" i="15" s="1"/>
  <c r="S20" i="15" s="1"/>
  <c r="O23" i="15"/>
  <c r="L23" i="15"/>
  <c r="M24" i="15"/>
  <c r="Q24" i="15" s="1"/>
  <c r="S24" i="15" s="1"/>
  <c r="F33" i="15"/>
  <c r="I33" i="15"/>
  <c r="K33" i="15" s="1"/>
  <c r="H33" i="15"/>
  <c r="G33" i="15"/>
  <c r="E33" i="15"/>
  <c r="L33" i="15" s="1"/>
  <c r="D33" i="15"/>
  <c r="C33" i="15"/>
  <c r="B33" i="15"/>
  <c r="B37" i="15"/>
  <c r="J37" i="15"/>
  <c r="I37" i="15"/>
  <c r="K37" i="15" s="1"/>
  <c r="H37" i="15"/>
  <c r="G37" i="15"/>
  <c r="E37" i="15"/>
  <c r="E49" i="15"/>
  <c r="M49" i="15"/>
  <c r="Q49" i="15" s="1"/>
  <c r="S49" i="15" s="1"/>
  <c r="J49" i="15"/>
  <c r="N49" i="15" s="1"/>
  <c r="T49" i="15" s="1"/>
  <c r="V49" i="15" s="1"/>
  <c r="I49" i="15"/>
  <c r="K49" i="15" s="1"/>
  <c r="H49" i="15"/>
  <c r="F49" i="15"/>
  <c r="G68" i="15"/>
  <c r="C68" i="15"/>
  <c r="B68" i="15"/>
  <c r="M68" i="15"/>
  <c r="Q68" i="15" s="1"/>
  <c r="S68" i="15" s="1"/>
  <c r="J68" i="15"/>
  <c r="I68" i="15"/>
  <c r="K68" i="15" s="1"/>
  <c r="H68" i="15"/>
  <c r="F68" i="15"/>
  <c r="E68" i="15"/>
  <c r="B90" i="15"/>
  <c r="D140" i="15"/>
  <c r="B140" i="15"/>
  <c r="M140" i="15"/>
  <c r="Q140" i="15" s="1"/>
  <c r="S140" i="15" s="1"/>
  <c r="J140" i="15"/>
  <c r="N140" i="15" s="1"/>
  <c r="T140" i="15" s="1"/>
  <c r="I140" i="15"/>
  <c r="K140" i="15" s="1"/>
  <c r="H140" i="15"/>
  <c r="G140" i="15"/>
  <c r="F140" i="15"/>
  <c r="E140" i="15"/>
  <c r="F4" i="15"/>
  <c r="J13" i="15"/>
  <c r="I13" i="15"/>
  <c r="K13" i="15" s="1"/>
  <c r="H13" i="15"/>
  <c r="G13" i="15"/>
  <c r="E13" i="15"/>
  <c r="E19" i="15"/>
  <c r="L27" i="15"/>
  <c r="M41" i="15"/>
  <c r="Q41" i="15" s="1"/>
  <c r="S41" i="15" s="1"/>
  <c r="J41" i="15"/>
  <c r="I41" i="15"/>
  <c r="K41" i="15" s="1"/>
  <c r="H41" i="15"/>
  <c r="G41" i="15"/>
  <c r="L46" i="15"/>
  <c r="B49" i="15"/>
  <c r="J112" i="15"/>
  <c r="M112" i="15"/>
  <c r="Q112" i="15" s="1"/>
  <c r="S112" i="15" s="1"/>
  <c r="I112" i="15"/>
  <c r="K112" i="15" s="1"/>
  <c r="H112" i="15"/>
  <c r="G112" i="15"/>
  <c r="F112" i="15"/>
  <c r="E112" i="15"/>
  <c r="D112" i="15"/>
  <c r="J132" i="15"/>
  <c r="G132" i="15"/>
  <c r="I132" i="15"/>
  <c r="K132" i="15" s="1"/>
  <c r="H132" i="15"/>
  <c r="M132" i="15"/>
  <c r="Q132" i="15" s="1"/>
  <c r="S132" i="15" s="1"/>
  <c r="F132" i="15"/>
  <c r="E132" i="15"/>
  <c r="D132" i="15"/>
  <c r="C140" i="15"/>
  <c r="J155" i="15"/>
  <c r="H155" i="15"/>
  <c r="F155" i="15"/>
  <c r="E155" i="15"/>
  <c r="M155" i="15"/>
  <c r="Q155" i="15" s="1"/>
  <c r="S155" i="15" s="1"/>
  <c r="I155" i="15"/>
  <c r="K155" i="15" s="1"/>
  <c r="D155" i="15"/>
  <c r="C155" i="15"/>
  <c r="B155" i="15"/>
  <c r="M298" i="15"/>
  <c r="Q298" i="15" s="1"/>
  <c r="S298" i="15" s="1"/>
  <c r="H301" i="15"/>
  <c r="I300" i="15"/>
  <c r="K300" i="15" s="1"/>
  <c r="G295" i="15"/>
  <c r="G301" i="15"/>
  <c r="G296" i="15"/>
  <c r="M292" i="15"/>
  <c r="Q292" i="15" s="1"/>
  <c r="S292" i="15" s="1"/>
  <c r="H281" i="15"/>
  <c r="F301" i="15"/>
  <c r="F296" i="15"/>
  <c r="I298" i="15"/>
  <c r="K298" i="15" s="1"/>
  <c r="H292" i="15"/>
  <c r="J290" i="15"/>
  <c r="I284" i="15"/>
  <c r="K284" i="15" s="1"/>
  <c r="M283" i="15"/>
  <c r="Q283" i="15" s="1"/>
  <c r="S283" i="15" s="1"/>
  <c r="H269" i="15"/>
  <c r="I266" i="15"/>
  <c r="K266" i="15" s="1"/>
  <c r="I257" i="15"/>
  <c r="K257" i="15" s="1"/>
  <c r="J301" i="15"/>
  <c r="M294" i="15"/>
  <c r="Q294" i="15" s="1"/>
  <c r="S294" i="15" s="1"/>
  <c r="F273" i="15"/>
  <c r="J272" i="15"/>
  <c r="G267" i="15"/>
  <c r="H266" i="15"/>
  <c r="H262" i="15"/>
  <c r="I301" i="15"/>
  <c r="K301" i="15" s="1"/>
  <c r="J292" i="15"/>
  <c r="M281" i="15"/>
  <c r="Q281" i="15" s="1"/>
  <c r="S281" i="15" s="1"/>
  <c r="F267" i="15"/>
  <c r="G266" i="15"/>
  <c r="G258" i="15"/>
  <c r="M251" i="15"/>
  <c r="Q251" i="15" s="1"/>
  <c r="S251" i="15" s="1"/>
  <c r="M295" i="15"/>
  <c r="Q295" i="15" s="1"/>
  <c r="S295" i="15" s="1"/>
  <c r="I292" i="15"/>
  <c r="K292" i="15" s="1"/>
  <c r="F266" i="15"/>
  <c r="J257" i="15"/>
  <c r="F299" i="15"/>
  <c r="J294" i="15"/>
  <c r="G292" i="15"/>
  <c r="M284" i="15"/>
  <c r="Q284" i="15" s="1"/>
  <c r="S284" i="15" s="1"/>
  <c r="M269" i="15"/>
  <c r="Q269" i="15" s="1"/>
  <c r="S269" i="15" s="1"/>
  <c r="H257" i="15"/>
  <c r="J295" i="15"/>
  <c r="F292" i="15"/>
  <c r="J281" i="15"/>
  <c r="G257" i="15"/>
  <c r="J251" i="15"/>
  <c r="M242" i="15"/>
  <c r="Q242" i="15" s="1"/>
  <c r="S242" i="15" s="1"/>
  <c r="I295" i="15"/>
  <c r="K295" i="15" s="1"/>
  <c r="H284" i="15"/>
  <c r="J283" i="15"/>
  <c r="G281" i="15"/>
  <c r="F257" i="15"/>
  <c r="I251" i="15"/>
  <c r="K251" i="15" s="1"/>
  <c r="H295" i="15"/>
  <c r="G284" i="15"/>
  <c r="I283" i="15"/>
  <c r="K283" i="15" s="1"/>
  <c r="J269" i="15"/>
  <c r="G293" i="15"/>
  <c r="M289" i="15"/>
  <c r="Q289" i="15" s="1"/>
  <c r="S289" i="15" s="1"/>
  <c r="M288" i="15"/>
  <c r="Q288" i="15" s="1"/>
  <c r="S288" i="15" s="1"/>
  <c r="G283" i="15"/>
  <c r="M300" i="15"/>
  <c r="Q300" i="15" s="1"/>
  <c r="S300" i="15" s="1"/>
  <c r="H298" i="15"/>
  <c r="F293" i="15"/>
  <c r="G298" i="15"/>
  <c r="H283" i="15"/>
  <c r="F274" i="15"/>
  <c r="L274" i="15" s="1"/>
  <c r="G269" i="15"/>
  <c r="F242" i="15"/>
  <c r="I275" i="15"/>
  <c r="K275" i="15" s="1"/>
  <c r="F269" i="15"/>
  <c r="M262" i="15"/>
  <c r="Q262" i="15" s="1"/>
  <c r="S262" i="15" s="1"/>
  <c r="I259" i="15"/>
  <c r="K259" i="15" s="1"/>
  <c r="J258" i="15"/>
  <c r="J240" i="15"/>
  <c r="F275" i="15"/>
  <c r="M272" i="15"/>
  <c r="Q272" i="15" s="1"/>
  <c r="S272" i="15" s="1"/>
  <c r="H259" i="15"/>
  <c r="H258" i="15"/>
  <c r="J250" i="15"/>
  <c r="I240" i="15"/>
  <c r="K240" i="15" s="1"/>
  <c r="J287" i="15"/>
  <c r="M266" i="15"/>
  <c r="Q266" i="15" s="1"/>
  <c r="S266" i="15" s="1"/>
  <c r="J262" i="15"/>
  <c r="N262" i="15" s="1"/>
  <c r="T262" i="15" s="1"/>
  <c r="V262" i="15" s="1"/>
  <c r="G259" i="15"/>
  <c r="H251" i="15"/>
  <c r="H250" i="15"/>
  <c r="J289" i="15"/>
  <c r="G287" i="15"/>
  <c r="J263" i="15"/>
  <c r="N263" i="15" s="1"/>
  <c r="T263" i="15" s="1"/>
  <c r="V263" i="15" s="1"/>
  <c r="I262" i="15"/>
  <c r="K262" i="15" s="1"/>
  <c r="F259" i="15"/>
  <c r="J253" i="15"/>
  <c r="F251" i="15"/>
  <c r="G250" i="15"/>
  <c r="G240" i="15"/>
  <c r="I289" i="15"/>
  <c r="K289" i="15" s="1"/>
  <c r="M267" i="15"/>
  <c r="Q267" i="15" s="1"/>
  <c r="S267" i="15" s="1"/>
  <c r="I263" i="15"/>
  <c r="K263" i="15" s="1"/>
  <c r="I253" i="15"/>
  <c r="K253" i="15" s="1"/>
  <c r="F298" i="15"/>
  <c r="H289" i="15"/>
  <c r="M273" i="15"/>
  <c r="Q273" i="15" s="1"/>
  <c r="S273" i="15" s="1"/>
  <c r="H263" i="15"/>
  <c r="H253" i="15"/>
  <c r="G286" i="15"/>
  <c r="G276" i="15"/>
  <c r="H274" i="15"/>
  <c r="J267" i="15"/>
  <c r="M258" i="15"/>
  <c r="Q258" i="15" s="1"/>
  <c r="S258" i="15" s="1"/>
  <c r="G244" i="15"/>
  <c r="I238" i="15"/>
  <c r="K238" i="15" s="1"/>
  <c r="F289" i="15"/>
  <c r="G274" i="15"/>
  <c r="I267" i="15"/>
  <c r="K267" i="15" s="1"/>
  <c r="J256" i="15"/>
  <c r="F244" i="15"/>
  <c r="J300" i="15"/>
  <c r="F279" i="15"/>
  <c r="H267" i="15"/>
  <c r="H256" i="15"/>
  <c r="G256" i="15"/>
  <c r="M250" i="15"/>
  <c r="Q250" i="15" s="1"/>
  <c r="S250" i="15" s="1"/>
  <c r="M240" i="15"/>
  <c r="Q240" i="15" s="1"/>
  <c r="S240" i="15" s="1"/>
  <c r="M275" i="15"/>
  <c r="Q275" i="15" s="1"/>
  <c r="S275" i="15" s="1"/>
  <c r="M268" i="15"/>
  <c r="Q268" i="15" s="1"/>
  <c r="S268" i="15" s="1"/>
  <c r="F256" i="15"/>
  <c r="F250" i="15"/>
  <c r="J288" i="15"/>
  <c r="I273" i="15"/>
  <c r="K273" i="15" s="1"/>
  <c r="H240" i="15"/>
  <c r="G288" i="15"/>
  <c r="F284" i="15"/>
  <c r="G273" i="15"/>
  <c r="H264" i="15"/>
  <c r="M259" i="15"/>
  <c r="Q259" i="15" s="1"/>
  <c r="S259" i="15" s="1"/>
  <c r="F240" i="15"/>
  <c r="I290" i="15"/>
  <c r="K290" i="15" s="1"/>
  <c r="H290" i="15"/>
  <c r="G268" i="15"/>
  <c r="G290" i="15"/>
  <c r="J268" i="15"/>
  <c r="J255" i="15"/>
  <c r="G246" i="15"/>
  <c r="J242" i="15"/>
  <c r="M238" i="15"/>
  <c r="Q238" i="15" s="1"/>
  <c r="S238" i="15" s="1"/>
  <c r="F268" i="15"/>
  <c r="M257" i="15"/>
  <c r="Q257" i="15" s="1"/>
  <c r="S257" i="15" s="1"/>
  <c r="I255" i="15"/>
  <c r="K255" i="15" s="1"/>
  <c r="F246" i="15"/>
  <c r="I242" i="15"/>
  <c r="K242" i="15" s="1"/>
  <c r="H255" i="15"/>
  <c r="H242" i="15"/>
  <c r="J238" i="15"/>
  <c r="N238" i="15" s="1"/>
  <c r="T238" i="15" s="1"/>
  <c r="V238" i="15" s="1"/>
  <c r="M274" i="15"/>
  <c r="Q274" i="15" s="1"/>
  <c r="S274" i="15" s="1"/>
  <c r="G264" i="15"/>
  <c r="J274" i="15"/>
  <c r="N274" i="15" s="1"/>
  <c r="T274" i="15" s="1"/>
  <c r="V274" i="15" s="1"/>
  <c r="M243" i="15"/>
  <c r="Q243" i="15" s="1"/>
  <c r="S243" i="15" s="1"/>
  <c r="I274" i="15"/>
  <c r="K274" i="15" s="1"/>
  <c r="G253" i="15"/>
  <c r="I276" i="15"/>
  <c r="K276" i="15" s="1"/>
  <c r="I243" i="15"/>
  <c r="K243" i="15" s="1"/>
  <c r="H243" i="15"/>
  <c r="I277" i="15"/>
  <c r="K277" i="15" s="1"/>
  <c r="I244" i="15"/>
  <c r="K244" i="15" s="1"/>
  <c r="G242" i="15"/>
  <c r="H276" i="15"/>
  <c r="M255" i="15"/>
  <c r="Q255" i="15" s="1"/>
  <c r="S255" i="15" s="1"/>
  <c r="H244" i="15"/>
  <c r="G263" i="15"/>
  <c r="J243" i="15"/>
  <c r="I246" i="15"/>
  <c r="K246" i="15" s="1"/>
  <c r="I269" i="15"/>
  <c r="K269" i="15" s="1"/>
  <c r="F253" i="15"/>
  <c r="M241" i="15"/>
  <c r="Q241" i="15" s="1"/>
  <c r="S241" i="15" s="1"/>
  <c r="O8" i="15"/>
  <c r="L8" i="15"/>
  <c r="B13" i="15"/>
  <c r="G18" i="15"/>
  <c r="G19" i="15"/>
  <c r="F28" i="15"/>
  <c r="M36" i="15"/>
  <c r="Q36" i="15" s="1"/>
  <c r="S36" i="15" s="1"/>
  <c r="D37" i="15"/>
  <c r="B41" i="15"/>
  <c r="C49" i="15"/>
  <c r="G64" i="15"/>
  <c r="F64" i="15"/>
  <c r="M64" i="15"/>
  <c r="Q64" i="15" s="1"/>
  <c r="S64" i="15" s="1"/>
  <c r="J64" i="15"/>
  <c r="I64" i="15"/>
  <c r="K64" i="15" s="1"/>
  <c r="H64" i="15"/>
  <c r="E64" i="15"/>
  <c r="D64" i="15"/>
  <c r="H73" i="15"/>
  <c r="G73" i="15"/>
  <c r="M73" i="15"/>
  <c r="Q73" i="15" s="1"/>
  <c r="S73" i="15" s="1"/>
  <c r="J73" i="15"/>
  <c r="I73" i="15"/>
  <c r="K73" i="15" s="1"/>
  <c r="F73" i="15"/>
  <c r="E73" i="15"/>
  <c r="D73" i="15"/>
  <c r="C73" i="15"/>
  <c r="L105" i="15"/>
  <c r="B112" i="15"/>
  <c r="B132" i="15"/>
  <c r="C13" i="15"/>
  <c r="H17" i="15"/>
  <c r="M17" i="15"/>
  <c r="Q17" i="15" s="1"/>
  <c r="S17" i="15" s="1"/>
  <c r="J17" i="15"/>
  <c r="N17" i="15" s="1"/>
  <c r="T17" i="15" s="1"/>
  <c r="V17" i="15" s="1"/>
  <c r="I17" i="15"/>
  <c r="K17" i="15" s="1"/>
  <c r="G17" i="15"/>
  <c r="H19" i="15"/>
  <c r="J22" i="15"/>
  <c r="I22" i="15"/>
  <c r="K22" i="15" s="1"/>
  <c r="H22" i="15"/>
  <c r="G22" i="15"/>
  <c r="F22" i="15"/>
  <c r="E22" i="15"/>
  <c r="D22" i="15"/>
  <c r="C22" i="15"/>
  <c r="C41" i="15"/>
  <c r="D49" i="15"/>
  <c r="L55" i="15"/>
  <c r="B64" i="15"/>
  <c r="B73" i="15"/>
  <c r="J84" i="15"/>
  <c r="G84" i="15"/>
  <c r="M84" i="15"/>
  <c r="Q84" i="15" s="1"/>
  <c r="S84" i="15" s="1"/>
  <c r="I84" i="15"/>
  <c r="K84" i="15" s="1"/>
  <c r="H84" i="15"/>
  <c r="E84" i="15"/>
  <c r="D84" i="15"/>
  <c r="C112" i="15"/>
  <c r="C132" i="15"/>
  <c r="M6" i="15"/>
  <c r="Q6" i="15" s="1"/>
  <c r="S6" i="15" s="1"/>
  <c r="J6" i="15"/>
  <c r="I6" i="15"/>
  <c r="K6" i="15" s="1"/>
  <c r="H6" i="15"/>
  <c r="M12" i="15"/>
  <c r="Q12" i="15" s="1"/>
  <c r="S12" i="15" s="1"/>
  <c r="D13" i="15"/>
  <c r="F26" i="15"/>
  <c r="J26" i="15"/>
  <c r="I26" i="15"/>
  <c r="K26" i="15" s="1"/>
  <c r="H26" i="15"/>
  <c r="G26" i="15"/>
  <c r="E26" i="15"/>
  <c r="M33" i="15"/>
  <c r="Q33" i="15" s="1"/>
  <c r="S33" i="15" s="1"/>
  <c r="M37" i="15"/>
  <c r="Q37" i="15" s="1"/>
  <c r="S37" i="15" s="1"/>
  <c r="D41" i="15"/>
  <c r="G49" i="15"/>
  <c r="C64" i="15"/>
  <c r="M13" i="15"/>
  <c r="Q13" i="15" s="1"/>
  <c r="S13" i="15" s="1"/>
  <c r="E41" i="15"/>
  <c r="O126" i="15"/>
  <c r="O12" i="15"/>
  <c r="B30" i="15"/>
  <c r="M30" i="15"/>
  <c r="Q30" i="15" s="1"/>
  <c r="S30" i="15" s="1"/>
  <c r="J30" i="15"/>
  <c r="I30" i="15"/>
  <c r="K30" i="15" s="1"/>
  <c r="H30" i="15"/>
  <c r="F41" i="15"/>
  <c r="C44" i="15"/>
  <c r="J44" i="15"/>
  <c r="I44" i="15"/>
  <c r="K44" i="15" s="1"/>
  <c r="H44" i="15"/>
  <c r="G44" i="15"/>
  <c r="F44" i="15"/>
  <c r="E44" i="15"/>
  <c r="L60" i="15"/>
  <c r="L180" i="15"/>
  <c r="O21" i="15"/>
  <c r="L21" i="15"/>
  <c r="D35" i="15"/>
  <c r="J35" i="15"/>
  <c r="I35" i="15"/>
  <c r="K35" i="15" s="1"/>
  <c r="H35" i="15"/>
  <c r="G35" i="15"/>
  <c r="F35" i="15"/>
  <c r="E35" i="15"/>
  <c r="L35" i="15" s="1"/>
  <c r="C35" i="15"/>
  <c r="J39" i="15"/>
  <c r="I39" i="15"/>
  <c r="K39" i="15" s="1"/>
  <c r="H39" i="15"/>
  <c r="G39" i="15"/>
  <c r="F39" i="15"/>
  <c r="I52" i="15"/>
  <c r="K52" i="15" s="1"/>
  <c r="E52" i="15"/>
  <c r="D52" i="15"/>
  <c r="M52" i="15"/>
  <c r="Q52" i="15" s="1"/>
  <c r="S52" i="15" s="1"/>
  <c r="J52" i="15"/>
  <c r="H52" i="15"/>
  <c r="G52" i="15"/>
  <c r="O113" i="15"/>
  <c r="O6" i="15"/>
  <c r="L6" i="15"/>
  <c r="L25" i="15"/>
  <c r="B35" i="15"/>
  <c r="B39" i="15"/>
  <c r="B52" i="15"/>
  <c r="G89" i="15"/>
  <c r="C89" i="15"/>
  <c r="B89" i="15"/>
  <c r="M89" i="15"/>
  <c r="Q89" i="15" s="1"/>
  <c r="S89" i="15" s="1"/>
  <c r="J89" i="15"/>
  <c r="N89" i="15" s="1"/>
  <c r="T89" i="15" s="1"/>
  <c r="V89" i="15" s="1"/>
  <c r="I89" i="15"/>
  <c r="K89" i="15" s="1"/>
  <c r="H89" i="15"/>
  <c r="L198" i="15"/>
  <c r="D104" i="15"/>
  <c r="I104" i="15"/>
  <c r="K104" i="15" s="1"/>
  <c r="H104" i="15"/>
  <c r="F104" i="15"/>
  <c r="E104" i="15"/>
  <c r="C104" i="15"/>
  <c r="B104" i="15"/>
  <c r="M110" i="15"/>
  <c r="Q110" i="15" s="1"/>
  <c r="S110" i="15" s="1"/>
  <c r="I110" i="15"/>
  <c r="K110" i="15" s="1"/>
  <c r="H110" i="15"/>
  <c r="G110" i="15"/>
  <c r="F110" i="15"/>
  <c r="M128" i="15"/>
  <c r="Q128" i="15" s="1"/>
  <c r="S128" i="15" s="1"/>
  <c r="J128" i="15"/>
  <c r="N128" i="15" s="1"/>
  <c r="T128" i="15" s="1"/>
  <c r="V128" i="15" s="1"/>
  <c r="I128" i="15"/>
  <c r="K128" i="15" s="1"/>
  <c r="H128" i="15"/>
  <c r="G128" i="15"/>
  <c r="F128" i="15"/>
  <c r="E128" i="15"/>
  <c r="D128" i="15"/>
  <c r="G57" i="15"/>
  <c r="C65" i="15"/>
  <c r="M65" i="15"/>
  <c r="Q65" i="15" s="1"/>
  <c r="S65" i="15" s="1"/>
  <c r="M69" i="15"/>
  <c r="Q69" i="15" s="1"/>
  <c r="S69" i="15" s="1"/>
  <c r="I69" i="15"/>
  <c r="K69" i="15" s="1"/>
  <c r="H69" i="15"/>
  <c r="J91" i="15"/>
  <c r="H91" i="15"/>
  <c r="D91" i="15"/>
  <c r="C91" i="15"/>
  <c r="G104" i="15"/>
  <c r="B110" i="15"/>
  <c r="B128" i="15"/>
  <c r="B57" i="15"/>
  <c r="G61" i="15"/>
  <c r="C61" i="15"/>
  <c r="B61" i="15"/>
  <c r="B65" i="15"/>
  <c r="B69" i="15"/>
  <c r="H86" i="15"/>
  <c r="M86" i="15"/>
  <c r="Q86" i="15" s="1"/>
  <c r="S86" i="15" s="1"/>
  <c r="I86" i="15"/>
  <c r="K86" i="15" s="1"/>
  <c r="G86" i="15"/>
  <c r="B91" i="15"/>
  <c r="M101" i="15"/>
  <c r="Q101" i="15" s="1"/>
  <c r="S101" i="15" s="1"/>
  <c r="J101" i="15"/>
  <c r="I101" i="15"/>
  <c r="K101" i="15" s="1"/>
  <c r="H101" i="15"/>
  <c r="J104" i="15"/>
  <c r="C110" i="15"/>
  <c r="O111" i="15"/>
  <c r="M124" i="15"/>
  <c r="Q124" i="15" s="1"/>
  <c r="S124" i="15" s="1"/>
  <c r="J124" i="15"/>
  <c r="I124" i="15"/>
  <c r="K124" i="15" s="1"/>
  <c r="H124" i="15"/>
  <c r="G124" i="15"/>
  <c r="F124" i="15"/>
  <c r="E124" i="15"/>
  <c r="C128" i="15"/>
  <c r="H136" i="15"/>
  <c r="F136" i="15"/>
  <c r="C136" i="15"/>
  <c r="J136" i="15"/>
  <c r="I136" i="15"/>
  <c r="K136" i="15" s="1"/>
  <c r="M136" i="15"/>
  <c r="Q136" i="15" s="1"/>
  <c r="S136" i="15" s="1"/>
  <c r="G136" i="15"/>
  <c r="E136" i="15"/>
  <c r="D136" i="15"/>
  <c r="F152" i="15"/>
  <c r="L152" i="15" s="1"/>
  <c r="F50" i="15"/>
  <c r="C57" i="15"/>
  <c r="D61" i="15"/>
  <c r="D65" i="15"/>
  <c r="C69" i="15"/>
  <c r="E91" i="15"/>
  <c r="L103" i="15"/>
  <c r="O103" i="15"/>
  <c r="D110" i="15"/>
  <c r="O120" i="15"/>
  <c r="J176" i="15"/>
  <c r="H176" i="15"/>
  <c r="F176" i="15"/>
  <c r="E176" i="15"/>
  <c r="I176" i="15"/>
  <c r="K176" i="15" s="1"/>
  <c r="G176" i="15"/>
  <c r="D176" i="15"/>
  <c r="C176" i="15"/>
  <c r="B176" i="15"/>
  <c r="H31" i="15"/>
  <c r="B50" i="15"/>
  <c r="O53" i="15"/>
  <c r="D57" i="15"/>
  <c r="C58" i="15"/>
  <c r="M58" i="15"/>
  <c r="Q58" i="15" s="1"/>
  <c r="S58" i="15" s="1"/>
  <c r="E61" i="15"/>
  <c r="M62" i="15"/>
  <c r="Q62" i="15" s="1"/>
  <c r="S62" i="15" s="1"/>
  <c r="I62" i="15"/>
  <c r="K62" i="15" s="1"/>
  <c r="H62" i="15"/>
  <c r="E65" i="15"/>
  <c r="D69" i="15"/>
  <c r="I75" i="15"/>
  <c r="K75" i="15" s="1"/>
  <c r="H75" i="15"/>
  <c r="I80" i="15"/>
  <c r="K80" i="15" s="1"/>
  <c r="E80" i="15"/>
  <c r="D80" i="15"/>
  <c r="C86" i="15"/>
  <c r="F91" i="15"/>
  <c r="B99" i="15"/>
  <c r="M99" i="15"/>
  <c r="Q99" i="15" s="1"/>
  <c r="S99" i="15" s="1"/>
  <c r="J99" i="15"/>
  <c r="I99" i="15"/>
  <c r="K99" i="15" s="1"/>
  <c r="H99" i="15"/>
  <c r="G99" i="15"/>
  <c r="C101" i="15"/>
  <c r="J108" i="15"/>
  <c r="H108" i="15"/>
  <c r="G108" i="15"/>
  <c r="F108" i="15"/>
  <c r="E108" i="15"/>
  <c r="E110" i="15"/>
  <c r="O116" i="15"/>
  <c r="C124" i="15"/>
  <c r="J144" i="15"/>
  <c r="I144" i="15"/>
  <c r="K144" i="15" s="1"/>
  <c r="F144" i="15"/>
  <c r="M144" i="15"/>
  <c r="Q144" i="15" s="1"/>
  <c r="S144" i="15" s="1"/>
  <c r="H144" i="15"/>
  <c r="G144" i="15"/>
  <c r="D144" i="15"/>
  <c r="L196" i="15"/>
  <c r="B7" i="15"/>
  <c r="B18" i="15"/>
  <c r="J29" i="15"/>
  <c r="N29" i="15" s="1"/>
  <c r="T29" i="15" s="1"/>
  <c r="V29" i="15" s="1"/>
  <c r="B31" i="15"/>
  <c r="C50" i="15"/>
  <c r="G54" i="15"/>
  <c r="C54" i="15"/>
  <c r="B54" i="15"/>
  <c r="E57" i="15"/>
  <c r="B58" i="15"/>
  <c r="F61" i="15"/>
  <c r="B62" i="15"/>
  <c r="F65" i="15"/>
  <c r="I66" i="15"/>
  <c r="K66" i="15" s="1"/>
  <c r="E66" i="15"/>
  <c r="D66" i="15"/>
  <c r="E69" i="15"/>
  <c r="B75" i="15"/>
  <c r="B80" i="15"/>
  <c r="D86" i="15"/>
  <c r="F87" i="15"/>
  <c r="G91" i="15"/>
  <c r="C99" i="15"/>
  <c r="D101" i="15"/>
  <c r="M104" i="15"/>
  <c r="Q104" i="15" s="1"/>
  <c r="S104" i="15" s="1"/>
  <c r="B108" i="15"/>
  <c r="J110" i="15"/>
  <c r="D124" i="15"/>
  <c r="H127" i="15"/>
  <c r="E127" i="15"/>
  <c r="D127" i="15"/>
  <c r="M127" i="15"/>
  <c r="Q127" i="15" s="1"/>
  <c r="S127" i="15" s="1"/>
  <c r="J127" i="15"/>
  <c r="N127" i="15" s="1"/>
  <c r="T127" i="15" s="1"/>
  <c r="V127" i="15" s="1"/>
  <c r="I127" i="15"/>
  <c r="K127" i="15" s="1"/>
  <c r="B144" i="15"/>
  <c r="M176" i="15"/>
  <c r="Q176" i="15" s="1"/>
  <c r="S176" i="15" s="1"/>
  <c r="G3" i="15"/>
  <c r="B5" i="15"/>
  <c r="D7" i="15"/>
  <c r="C18" i="15"/>
  <c r="B29" i="15"/>
  <c r="C31" i="15"/>
  <c r="F40" i="15"/>
  <c r="B42" i="15"/>
  <c r="I45" i="15"/>
  <c r="K45" i="15" s="1"/>
  <c r="D45" i="15"/>
  <c r="D50" i="15"/>
  <c r="H57" i="15"/>
  <c r="D58" i="15"/>
  <c r="H61" i="15"/>
  <c r="C62" i="15"/>
  <c r="G65" i="15"/>
  <c r="B66" i="15"/>
  <c r="F69" i="15"/>
  <c r="C75" i="15"/>
  <c r="C80" i="15"/>
  <c r="F81" i="15"/>
  <c r="B81" i="15"/>
  <c r="M81" i="15"/>
  <c r="Q81" i="15" s="1"/>
  <c r="S81" i="15" s="1"/>
  <c r="E86" i="15"/>
  <c r="I91" i="15"/>
  <c r="K91" i="15" s="1"/>
  <c r="L92" i="15"/>
  <c r="H93" i="15"/>
  <c r="J93" i="15"/>
  <c r="N93" i="15" s="1"/>
  <c r="T93" i="15" s="1"/>
  <c r="V93" i="15" s="1"/>
  <c r="E93" i="15"/>
  <c r="D93" i="15"/>
  <c r="D97" i="15"/>
  <c r="I97" i="15"/>
  <c r="K97" i="15" s="1"/>
  <c r="H97" i="15"/>
  <c r="G97" i="15"/>
  <c r="F97" i="15"/>
  <c r="D99" i="15"/>
  <c r="E101" i="15"/>
  <c r="H107" i="15"/>
  <c r="C107" i="15"/>
  <c r="B107" i="15"/>
  <c r="M107" i="15"/>
  <c r="Q107" i="15" s="1"/>
  <c r="S107" i="15" s="1"/>
  <c r="C108" i="15"/>
  <c r="H115" i="15"/>
  <c r="G115" i="15"/>
  <c r="E115" i="15"/>
  <c r="D115" i="15"/>
  <c r="C115" i="15"/>
  <c r="B115" i="15"/>
  <c r="J119" i="15"/>
  <c r="I119" i="15"/>
  <c r="K119" i="15" s="1"/>
  <c r="H119" i="15"/>
  <c r="G119" i="15"/>
  <c r="F119" i="15"/>
  <c r="E119" i="15"/>
  <c r="D119" i="15"/>
  <c r="O131" i="15"/>
  <c r="D133" i="15"/>
  <c r="B133" i="15"/>
  <c r="M133" i="15"/>
  <c r="Q133" i="15" s="1"/>
  <c r="S133" i="15" s="1"/>
  <c r="F133" i="15"/>
  <c r="E133" i="15"/>
  <c r="J133" i="15"/>
  <c r="C144" i="15"/>
  <c r="D182" i="15"/>
  <c r="B182" i="15"/>
  <c r="M182" i="15"/>
  <c r="Q182" i="15" s="1"/>
  <c r="S182" i="15" s="1"/>
  <c r="J182" i="15"/>
  <c r="N182" i="15" s="1"/>
  <c r="T182" i="15" s="1"/>
  <c r="I182" i="15"/>
  <c r="K182" i="15" s="1"/>
  <c r="H182" i="15"/>
  <c r="G182" i="15"/>
  <c r="F182" i="15"/>
  <c r="E182" i="15"/>
  <c r="B3" i="15"/>
  <c r="C5" i="15"/>
  <c r="E7" i="15"/>
  <c r="C16" i="15"/>
  <c r="D18" i="15"/>
  <c r="B27" i="15"/>
  <c r="C29" i="15"/>
  <c r="D31" i="15"/>
  <c r="H38" i="15"/>
  <c r="B40" i="15"/>
  <c r="C42" i="15"/>
  <c r="B45" i="15"/>
  <c r="M48" i="15"/>
  <c r="Q48" i="15" s="1"/>
  <c r="S48" i="15" s="1"/>
  <c r="H48" i="15"/>
  <c r="E50" i="15"/>
  <c r="C51" i="15"/>
  <c r="M51" i="15"/>
  <c r="Q51" i="15" s="1"/>
  <c r="S51" i="15" s="1"/>
  <c r="E54" i="15"/>
  <c r="M55" i="15"/>
  <c r="Q55" i="15" s="1"/>
  <c r="S55" i="15" s="1"/>
  <c r="I55" i="15"/>
  <c r="K55" i="15" s="1"/>
  <c r="H55" i="15"/>
  <c r="I57" i="15"/>
  <c r="K57" i="15" s="1"/>
  <c r="E58" i="15"/>
  <c r="I61" i="15"/>
  <c r="K61" i="15" s="1"/>
  <c r="D62" i="15"/>
  <c r="H65" i="15"/>
  <c r="C66" i="15"/>
  <c r="G69" i="15"/>
  <c r="D75" i="15"/>
  <c r="F80" i="15"/>
  <c r="C81" i="15"/>
  <c r="F86" i="15"/>
  <c r="B93" i="15"/>
  <c r="C94" i="15"/>
  <c r="M94" i="15"/>
  <c r="Q94" i="15" s="1"/>
  <c r="S94" i="15" s="1"/>
  <c r="B97" i="15"/>
  <c r="E99" i="15"/>
  <c r="O100" i="15"/>
  <c r="F101" i="15"/>
  <c r="D107" i="15"/>
  <c r="D108" i="15"/>
  <c r="H114" i="15"/>
  <c r="M114" i="15"/>
  <c r="Q114" i="15" s="1"/>
  <c r="S114" i="15" s="1"/>
  <c r="J114" i="15"/>
  <c r="N114" i="15" s="1"/>
  <c r="T114" i="15" s="1"/>
  <c r="I114" i="15"/>
  <c r="K114" i="15" s="1"/>
  <c r="I115" i="15"/>
  <c r="K115" i="15" s="1"/>
  <c r="B119" i="15"/>
  <c r="C127" i="15"/>
  <c r="C133" i="15"/>
  <c r="B135" i="15"/>
  <c r="M135" i="15"/>
  <c r="Q135" i="15" s="1"/>
  <c r="S135" i="15" s="1"/>
  <c r="J135" i="15"/>
  <c r="I135" i="15"/>
  <c r="K135" i="15" s="1"/>
  <c r="H135" i="15"/>
  <c r="G135" i="15"/>
  <c r="F135" i="15"/>
  <c r="E144" i="15"/>
  <c r="H178" i="15"/>
  <c r="F178" i="15"/>
  <c r="D178" i="15"/>
  <c r="C178" i="15"/>
  <c r="J178" i="15"/>
  <c r="M178" i="15"/>
  <c r="Q178" i="15" s="1"/>
  <c r="S178" i="15" s="1"/>
  <c r="I178" i="15"/>
  <c r="K178" i="15" s="1"/>
  <c r="G178" i="15"/>
  <c r="C182" i="15"/>
  <c r="F12" i="15"/>
  <c r="L12" i="15" s="1"/>
  <c r="J36" i="15"/>
  <c r="N36" i="15" s="1"/>
  <c r="T36" i="15" s="1"/>
  <c r="V36" i="15" s="1"/>
  <c r="G50" i="15"/>
  <c r="J57" i="15"/>
  <c r="I59" i="15"/>
  <c r="K59" i="15" s="1"/>
  <c r="E59" i="15"/>
  <c r="D59" i="15"/>
  <c r="J61" i="15"/>
  <c r="I65" i="15"/>
  <c r="K65" i="15" s="1"/>
  <c r="J69" i="15"/>
  <c r="J82" i="15"/>
  <c r="E82" i="15"/>
  <c r="J86" i="15"/>
  <c r="F88" i="15"/>
  <c r="L88" i="15" s="1"/>
  <c r="J88" i="15"/>
  <c r="F95" i="15"/>
  <c r="H95" i="15"/>
  <c r="G95" i="15"/>
  <c r="E95" i="15"/>
  <c r="D95" i="15"/>
  <c r="F99" i="15"/>
  <c r="G101" i="15"/>
  <c r="I108" i="15"/>
  <c r="K108" i="15" s="1"/>
  <c r="I137" i="15"/>
  <c r="K137" i="15" s="1"/>
  <c r="F137" i="15"/>
  <c r="E137" i="15"/>
  <c r="D137" i="15"/>
  <c r="M137" i="15"/>
  <c r="Q137" i="15" s="1"/>
  <c r="S137" i="15" s="1"/>
  <c r="J137" i="15"/>
  <c r="N137" i="15" s="1"/>
  <c r="T137" i="15" s="1"/>
  <c r="V137" i="15" s="1"/>
  <c r="H137" i="15"/>
  <c r="G137" i="15"/>
  <c r="J139" i="15"/>
  <c r="H139" i="15"/>
  <c r="G139" i="15"/>
  <c r="M139" i="15"/>
  <c r="Q139" i="15" s="1"/>
  <c r="S139" i="15" s="1"/>
  <c r="I139" i="15"/>
  <c r="K139" i="15" s="1"/>
  <c r="F139" i="15"/>
  <c r="E139" i="15"/>
  <c r="D139" i="15"/>
  <c r="C139" i="15"/>
  <c r="B178" i="15"/>
  <c r="D3" i="15"/>
  <c r="F5" i="15"/>
  <c r="G7" i="15"/>
  <c r="B12" i="15"/>
  <c r="C14" i="15"/>
  <c r="E16" i="15"/>
  <c r="F18" i="15"/>
  <c r="C25" i="15"/>
  <c r="D27" i="15"/>
  <c r="E29" i="15"/>
  <c r="F31" i="15"/>
  <c r="B36" i="15"/>
  <c r="C38" i="15"/>
  <c r="D40" i="15"/>
  <c r="G42" i="15"/>
  <c r="E45" i="15"/>
  <c r="C48" i="15"/>
  <c r="H50" i="15"/>
  <c r="D51" i="15"/>
  <c r="L53" i="15"/>
  <c r="H54" i="15"/>
  <c r="C55" i="15"/>
  <c r="G58" i="15"/>
  <c r="B59" i="15"/>
  <c r="F62" i="15"/>
  <c r="J65" i="15"/>
  <c r="G66" i="15"/>
  <c r="G71" i="15"/>
  <c r="F71" i="15"/>
  <c r="F75" i="15"/>
  <c r="H80" i="15"/>
  <c r="E81" i="15"/>
  <c r="B82" i="15"/>
  <c r="B88" i="15"/>
  <c r="M91" i="15"/>
  <c r="Q91" i="15" s="1"/>
  <c r="S91" i="15" s="1"/>
  <c r="F93" i="15"/>
  <c r="D94" i="15"/>
  <c r="B95" i="15"/>
  <c r="L96" i="15"/>
  <c r="O96" i="15"/>
  <c r="E97" i="15"/>
  <c r="F107" i="15"/>
  <c r="C114" i="15"/>
  <c r="G127" i="15"/>
  <c r="H133" i="15"/>
  <c r="D135" i="15"/>
  <c r="B137" i="15"/>
  <c r="B139" i="15"/>
  <c r="E178" i="15"/>
  <c r="E3" i="15"/>
  <c r="G5" i="15"/>
  <c r="H7" i="15"/>
  <c r="I8" i="15"/>
  <c r="K8" i="15" s="1"/>
  <c r="G10" i="15"/>
  <c r="C12" i="15"/>
  <c r="E14" i="15"/>
  <c r="F16" i="15"/>
  <c r="C23" i="15"/>
  <c r="F29" i="15"/>
  <c r="G31" i="15"/>
  <c r="C36" i="15"/>
  <c r="D38" i="15"/>
  <c r="E40" i="15"/>
  <c r="L40" i="15" s="1"/>
  <c r="H42" i="15"/>
  <c r="D48" i="15"/>
  <c r="L48" i="15" s="1"/>
  <c r="I50" i="15"/>
  <c r="K50" i="15" s="1"/>
  <c r="E51" i="15"/>
  <c r="I54" i="15"/>
  <c r="K54" i="15" s="1"/>
  <c r="D55" i="15"/>
  <c r="M57" i="15"/>
  <c r="Q57" i="15" s="1"/>
  <c r="S57" i="15" s="1"/>
  <c r="H58" i="15"/>
  <c r="C59" i="15"/>
  <c r="G62" i="15"/>
  <c r="H66" i="15"/>
  <c r="B71" i="15"/>
  <c r="G75" i="15"/>
  <c r="J77" i="15"/>
  <c r="I77" i="15"/>
  <c r="K77" i="15" s="1"/>
  <c r="J80" i="15"/>
  <c r="G81" i="15"/>
  <c r="C82" i="15"/>
  <c r="D83" i="15"/>
  <c r="L83" i="15" s="1"/>
  <c r="C83" i="15"/>
  <c r="M83" i="15"/>
  <c r="Q83" i="15" s="1"/>
  <c r="S83" i="15" s="1"/>
  <c r="C88" i="15"/>
  <c r="G93" i="15"/>
  <c r="E94" i="15"/>
  <c r="C95" i="15"/>
  <c r="J97" i="15"/>
  <c r="M105" i="15"/>
  <c r="Q105" i="15" s="1"/>
  <c r="S105" i="15" s="1"/>
  <c r="B106" i="15"/>
  <c r="J106" i="15"/>
  <c r="I106" i="15"/>
  <c r="K106" i="15" s="1"/>
  <c r="G106" i="15"/>
  <c r="F106" i="15"/>
  <c r="E106" i="15"/>
  <c r="D106" i="15"/>
  <c r="G107" i="15"/>
  <c r="M108" i="15"/>
  <c r="Q108" i="15" s="1"/>
  <c r="S108" i="15" s="1"/>
  <c r="D114" i="15"/>
  <c r="L114" i="15" s="1"/>
  <c r="L118" i="15"/>
  <c r="M119" i="15"/>
  <c r="Q119" i="15" s="1"/>
  <c r="S119" i="15" s="1"/>
  <c r="I133" i="15"/>
  <c r="K133" i="15" s="1"/>
  <c r="E135" i="15"/>
  <c r="C137" i="15"/>
  <c r="H188" i="15"/>
  <c r="F188" i="15"/>
  <c r="D188" i="15"/>
  <c r="C188" i="15"/>
  <c r="M188" i="15"/>
  <c r="Q188" i="15" s="1"/>
  <c r="S188" i="15" s="1"/>
  <c r="J188" i="15"/>
  <c r="I188" i="15"/>
  <c r="K188" i="15" s="1"/>
  <c r="J223" i="15"/>
  <c r="I223" i="15"/>
  <c r="K223" i="15" s="1"/>
  <c r="H223" i="15"/>
  <c r="G223" i="15"/>
  <c r="F223" i="15"/>
  <c r="E223" i="15"/>
  <c r="D223" i="15"/>
  <c r="C223" i="15"/>
  <c r="M223" i="15"/>
  <c r="Q223" i="15" s="1"/>
  <c r="S223" i="15" s="1"/>
  <c r="H157" i="15"/>
  <c r="F157" i="15"/>
  <c r="D157" i="15"/>
  <c r="C157" i="15"/>
  <c r="J157" i="15"/>
  <c r="M157" i="15"/>
  <c r="Q157" i="15" s="1"/>
  <c r="S157" i="15" s="1"/>
  <c r="I157" i="15"/>
  <c r="K157" i="15" s="1"/>
  <c r="G157" i="15"/>
  <c r="E157" i="15"/>
  <c r="J179" i="15"/>
  <c r="I179" i="15"/>
  <c r="K179" i="15" s="1"/>
  <c r="H179" i="15"/>
  <c r="G179" i="15"/>
  <c r="F179" i="15"/>
  <c r="M179" i="15"/>
  <c r="Q179" i="15" s="1"/>
  <c r="S179" i="15" s="1"/>
  <c r="D154" i="15"/>
  <c r="B154" i="15"/>
  <c r="M154" i="15"/>
  <c r="Q154" i="15" s="1"/>
  <c r="S154" i="15" s="1"/>
  <c r="J154" i="15"/>
  <c r="I154" i="15"/>
  <c r="K154" i="15" s="1"/>
  <c r="H154" i="15"/>
  <c r="B157" i="15"/>
  <c r="L166" i="15"/>
  <c r="B177" i="15"/>
  <c r="M177" i="15"/>
  <c r="Q177" i="15" s="1"/>
  <c r="S177" i="15" s="1"/>
  <c r="J177" i="15"/>
  <c r="I177" i="15"/>
  <c r="K177" i="15" s="1"/>
  <c r="H177" i="15"/>
  <c r="G177" i="15"/>
  <c r="F177" i="15"/>
  <c r="E177" i="15"/>
  <c r="B179" i="15"/>
  <c r="E188" i="15"/>
  <c r="M96" i="15"/>
  <c r="Q96" i="15" s="1"/>
  <c r="S96" i="15" s="1"/>
  <c r="F102" i="15"/>
  <c r="M122" i="15"/>
  <c r="Q122" i="15" s="1"/>
  <c r="S122" i="15" s="1"/>
  <c r="H143" i="15"/>
  <c r="F143" i="15"/>
  <c r="D143" i="15"/>
  <c r="C143" i="15"/>
  <c r="J143" i="15"/>
  <c r="M143" i="15"/>
  <c r="Q143" i="15" s="1"/>
  <c r="S143" i="15" s="1"/>
  <c r="I143" i="15"/>
  <c r="K143" i="15" s="1"/>
  <c r="E143" i="15"/>
  <c r="C154" i="15"/>
  <c r="L163" i="15"/>
  <c r="D168" i="15"/>
  <c r="B168" i="15"/>
  <c r="M168" i="15"/>
  <c r="Q168" i="15" s="1"/>
  <c r="S168" i="15" s="1"/>
  <c r="C177" i="15"/>
  <c r="C179" i="15"/>
  <c r="G188" i="15"/>
  <c r="H100" i="15"/>
  <c r="B102" i="15"/>
  <c r="M120" i="15"/>
  <c r="Q120" i="15" s="1"/>
  <c r="S120" i="15" s="1"/>
  <c r="B122" i="15"/>
  <c r="B143" i="15"/>
  <c r="E154" i="15"/>
  <c r="C168" i="15"/>
  <c r="D177" i="15"/>
  <c r="D179" i="15"/>
  <c r="J183" i="15"/>
  <c r="H183" i="15"/>
  <c r="F183" i="15"/>
  <c r="E183" i="15"/>
  <c r="M183" i="15"/>
  <c r="Q183" i="15" s="1"/>
  <c r="S183" i="15" s="1"/>
  <c r="D189" i="15"/>
  <c r="E189" i="15"/>
  <c r="B189" i="15"/>
  <c r="M189" i="15"/>
  <c r="Q189" i="15" s="1"/>
  <c r="S189" i="15" s="1"/>
  <c r="J189" i="15"/>
  <c r="F189" i="15"/>
  <c r="J239" i="15"/>
  <c r="I239" i="15"/>
  <c r="K239" i="15" s="1"/>
  <c r="H239" i="15"/>
  <c r="M239" i="15"/>
  <c r="Q239" i="15" s="1"/>
  <c r="S239" i="15" s="1"/>
  <c r="G239" i="15"/>
  <c r="F239" i="15"/>
  <c r="E239" i="15"/>
  <c r="D239" i="15"/>
  <c r="C239" i="15"/>
  <c r="B239" i="15"/>
  <c r="F74" i="15"/>
  <c r="J98" i="15"/>
  <c r="N98" i="15" s="1"/>
  <c r="T98" i="15" s="1"/>
  <c r="C102" i="15"/>
  <c r="M118" i="15"/>
  <c r="Q118" i="15" s="1"/>
  <c r="S118" i="15" s="1"/>
  <c r="C122" i="15"/>
  <c r="J125" i="15"/>
  <c r="D125" i="15"/>
  <c r="C125" i="15"/>
  <c r="H129" i="15"/>
  <c r="F129" i="15"/>
  <c r="G129" i="15"/>
  <c r="E129" i="15"/>
  <c r="B142" i="15"/>
  <c r="J142" i="15"/>
  <c r="M142" i="15"/>
  <c r="Q142" i="15" s="1"/>
  <c r="S142" i="15" s="1"/>
  <c r="I142" i="15"/>
  <c r="K142" i="15" s="1"/>
  <c r="H142" i="15"/>
  <c r="G143" i="15"/>
  <c r="F154" i="15"/>
  <c r="B156" i="15"/>
  <c r="J156" i="15"/>
  <c r="M156" i="15"/>
  <c r="Q156" i="15" s="1"/>
  <c r="S156" i="15" s="1"/>
  <c r="I156" i="15"/>
  <c r="K156" i="15" s="1"/>
  <c r="H156" i="15"/>
  <c r="G156" i="15"/>
  <c r="F156" i="15"/>
  <c r="L156" i="15" s="1"/>
  <c r="O166" i="15"/>
  <c r="P166" i="15" s="1"/>
  <c r="E168" i="15"/>
  <c r="E179" i="15"/>
  <c r="L233" i="15"/>
  <c r="D102" i="15"/>
  <c r="F109" i="15"/>
  <c r="L109" i="15" s="1"/>
  <c r="D122" i="15"/>
  <c r="G154" i="15"/>
  <c r="F168" i="15"/>
  <c r="J146" i="15"/>
  <c r="H146" i="15"/>
  <c r="G146" i="15"/>
  <c r="E146" i="15"/>
  <c r="D146" i="15"/>
  <c r="C146" i="15"/>
  <c r="B146" i="15"/>
  <c r="J153" i="15"/>
  <c r="H153" i="15"/>
  <c r="G153" i="15"/>
  <c r="M153" i="15"/>
  <c r="Q153" i="15" s="1"/>
  <c r="S153" i="15" s="1"/>
  <c r="I153" i="15"/>
  <c r="K153" i="15" s="1"/>
  <c r="G168" i="15"/>
  <c r="F215" i="15"/>
  <c r="E215" i="15"/>
  <c r="D215" i="15"/>
  <c r="M215" i="15"/>
  <c r="Q215" i="15" s="1"/>
  <c r="S215" i="15" s="1"/>
  <c r="J215" i="15"/>
  <c r="I215" i="15"/>
  <c r="K215" i="15" s="1"/>
  <c r="H215" i="15"/>
  <c r="G215" i="15"/>
  <c r="G102" i="15"/>
  <c r="J105" i="15"/>
  <c r="N105" i="15" s="1"/>
  <c r="T105" i="15" s="1"/>
  <c r="V105" i="15" s="1"/>
  <c r="C109" i="15"/>
  <c r="C120" i="15"/>
  <c r="F146" i="15"/>
  <c r="B153" i="15"/>
  <c r="J158" i="15"/>
  <c r="I158" i="15"/>
  <c r="K158" i="15" s="1"/>
  <c r="F158" i="15"/>
  <c r="M158" i="15"/>
  <c r="Q158" i="15" s="1"/>
  <c r="S158" i="15" s="1"/>
  <c r="H158" i="15"/>
  <c r="G158" i="15"/>
  <c r="E158" i="15"/>
  <c r="D158" i="15"/>
  <c r="H168" i="15"/>
  <c r="G183" i="15"/>
  <c r="I189" i="15"/>
  <c r="K189" i="15" s="1"/>
  <c r="B215" i="15"/>
  <c r="E74" i="15"/>
  <c r="G76" i="15"/>
  <c r="L76" i="15" s="1"/>
  <c r="H79" i="15"/>
  <c r="L79" i="15" s="1"/>
  <c r="E98" i="15"/>
  <c r="F100" i="15"/>
  <c r="H102" i="15"/>
  <c r="B105" i="15"/>
  <c r="D109" i="15"/>
  <c r="F111" i="15"/>
  <c r="G113" i="15"/>
  <c r="F116" i="15"/>
  <c r="L116" i="15" s="1"/>
  <c r="B118" i="15"/>
  <c r="D120" i="15"/>
  <c r="L120" i="15" s="1"/>
  <c r="G122" i="15"/>
  <c r="F123" i="15"/>
  <c r="E123" i="15"/>
  <c r="G125" i="15"/>
  <c r="C126" i="15"/>
  <c r="I129" i="15"/>
  <c r="K129" i="15" s="1"/>
  <c r="F131" i="15"/>
  <c r="J141" i="15"/>
  <c r="N141" i="15" s="1"/>
  <c r="T141" i="15" s="1"/>
  <c r="V141" i="15" s="1"/>
  <c r="H141" i="15"/>
  <c r="F141" i="15"/>
  <c r="E141" i="15"/>
  <c r="M141" i="15"/>
  <c r="Q141" i="15" s="1"/>
  <c r="S141" i="15" s="1"/>
  <c r="F142" i="15"/>
  <c r="L142" i="15" s="1"/>
  <c r="I146" i="15"/>
  <c r="K146" i="15" s="1"/>
  <c r="C153" i="15"/>
  <c r="B158" i="15"/>
  <c r="I168" i="15"/>
  <c r="K168" i="15" s="1"/>
  <c r="I183" i="15"/>
  <c r="K183" i="15" s="1"/>
  <c r="C187" i="15"/>
  <c r="J187" i="15"/>
  <c r="I187" i="15"/>
  <c r="K187" i="15" s="1"/>
  <c r="M187" i="15"/>
  <c r="Q187" i="15" s="1"/>
  <c r="S187" i="15" s="1"/>
  <c r="H187" i="15"/>
  <c r="G187" i="15"/>
  <c r="E187" i="15"/>
  <c r="D187" i="15"/>
  <c r="B187" i="15"/>
  <c r="C215" i="15"/>
  <c r="D210" i="15"/>
  <c r="J210" i="15"/>
  <c r="N210" i="15" s="1"/>
  <c r="T210" i="15" s="1"/>
  <c r="V210" i="15" s="1"/>
  <c r="I210" i="15"/>
  <c r="K210" i="15" s="1"/>
  <c r="M210" i="15"/>
  <c r="Q210" i="15" s="1"/>
  <c r="S210" i="15" s="1"/>
  <c r="H210" i="15"/>
  <c r="E210" i="15"/>
  <c r="C210" i="15"/>
  <c r="J230" i="15"/>
  <c r="G230" i="15"/>
  <c r="F230" i="15"/>
  <c r="C230" i="15"/>
  <c r="E230" i="15"/>
  <c r="D230" i="15"/>
  <c r="B230" i="15"/>
  <c r="M218" i="15"/>
  <c r="Q218" i="15" s="1"/>
  <c r="S218" i="15" s="1"/>
  <c r="F210" i="15"/>
  <c r="M214" i="15"/>
  <c r="Q214" i="15" s="1"/>
  <c r="S214" i="15" s="1"/>
  <c r="I230" i="15"/>
  <c r="K230" i="15" s="1"/>
  <c r="M202" i="15"/>
  <c r="Q202" i="15" s="1"/>
  <c r="S202" i="15" s="1"/>
  <c r="G210" i="15"/>
  <c r="M230" i="15"/>
  <c r="Q230" i="15" s="1"/>
  <c r="S230" i="15" s="1"/>
  <c r="M248" i="15"/>
  <c r="Q248" i="15" s="1"/>
  <c r="S248" i="15" s="1"/>
  <c r="J248" i="15"/>
  <c r="I248" i="15"/>
  <c r="K248" i="15" s="1"/>
  <c r="G248" i="15"/>
  <c r="H248" i="15"/>
  <c r="F248" i="15"/>
  <c r="E248" i="15"/>
  <c r="D248" i="15"/>
  <c r="F145" i="15"/>
  <c r="L145" i="15" s="1"/>
  <c r="F159" i="15"/>
  <c r="J172" i="15"/>
  <c r="I172" i="15"/>
  <c r="K172" i="15" s="1"/>
  <c r="H172" i="15"/>
  <c r="G172" i="15"/>
  <c r="F172" i="15"/>
  <c r="D175" i="15"/>
  <c r="B175" i="15"/>
  <c r="M175" i="15"/>
  <c r="Q175" i="15" s="1"/>
  <c r="S175" i="15" s="1"/>
  <c r="B248" i="15"/>
  <c r="J160" i="15"/>
  <c r="N160" i="15" s="1"/>
  <c r="T160" i="15" s="1"/>
  <c r="V160" i="15" s="1"/>
  <c r="H160" i="15"/>
  <c r="G160" i="15"/>
  <c r="C175" i="15"/>
  <c r="J190" i="15"/>
  <c r="N190" i="15" s="1"/>
  <c r="T190" i="15" s="1"/>
  <c r="M190" i="15"/>
  <c r="Q190" i="15" s="1"/>
  <c r="S190" i="15" s="1"/>
  <c r="H190" i="15"/>
  <c r="G190" i="15"/>
  <c r="D190" i="15"/>
  <c r="L207" i="15"/>
  <c r="L218" i="15"/>
  <c r="C248" i="15"/>
  <c r="D147" i="15"/>
  <c r="B147" i="15"/>
  <c r="M147" i="15"/>
  <c r="Q147" i="15" s="1"/>
  <c r="S147" i="15" s="1"/>
  <c r="B160" i="15"/>
  <c r="D161" i="15"/>
  <c r="B161" i="15"/>
  <c r="M161" i="15"/>
  <c r="Q161" i="15" s="1"/>
  <c r="S161" i="15" s="1"/>
  <c r="C172" i="15"/>
  <c r="E175" i="15"/>
  <c r="J186" i="15"/>
  <c r="D186" i="15"/>
  <c r="B186" i="15"/>
  <c r="I186" i="15"/>
  <c r="K186" i="15" s="1"/>
  <c r="H186" i="15"/>
  <c r="B190" i="15"/>
  <c r="L214" i="15"/>
  <c r="B226" i="15"/>
  <c r="E226" i="15"/>
  <c r="D226" i="15"/>
  <c r="M226" i="15"/>
  <c r="Q226" i="15" s="1"/>
  <c r="S226" i="15" s="1"/>
  <c r="J226" i="15"/>
  <c r="I226" i="15"/>
  <c r="K226" i="15" s="1"/>
  <c r="H226" i="15"/>
  <c r="C147" i="15"/>
  <c r="J148" i="15"/>
  <c r="N148" i="15" s="1"/>
  <c r="T148" i="15" s="1"/>
  <c r="V148" i="15" s="1"/>
  <c r="H148" i="15"/>
  <c r="F148" i="15"/>
  <c r="E148" i="15"/>
  <c r="B149" i="15"/>
  <c r="J149" i="15"/>
  <c r="N149" i="15" s="1"/>
  <c r="T149" i="15" s="1"/>
  <c r="V149" i="15" s="1"/>
  <c r="C160" i="15"/>
  <c r="C161" i="15"/>
  <c r="J162" i="15"/>
  <c r="N162" i="15" s="1"/>
  <c r="T162" i="15" s="1"/>
  <c r="H162" i="15"/>
  <c r="F162" i="15"/>
  <c r="E162" i="15"/>
  <c r="B163" i="15"/>
  <c r="J163" i="15"/>
  <c r="N163" i="15" s="1"/>
  <c r="T163" i="15" s="1"/>
  <c r="B170" i="15"/>
  <c r="M170" i="15"/>
  <c r="Q170" i="15" s="1"/>
  <c r="S170" i="15" s="1"/>
  <c r="J170" i="15"/>
  <c r="N170" i="15" s="1"/>
  <c r="T170" i="15" s="1"/>
  <c r="V170" i="15" s="1"/>
  <c r="H171" i="15"/>
  <c r="F171" i="15"/>
  <c r="D171" i="15"/>
  <c r="C171" i="15"/>
  <c r="J171" i="15"/>
  <c r="N171" i="15" s="1"/>
  <c r="T171" i="15" s="1"/>
  <c r="V171" i="15" s="1"/>
  <c r="D172" i="15"/>
  <c r="C186" i="15"/>
  <c r="C190" i="15"/>
  <c r="G193" i="15"/>
  <c r="J193" i="15"/>
  <c r="I193" i="15"/>
  <c r="K193" i="15" s="1"/>
  <c r="H193" i="15"/>
  <c r="F193" i="15"/>
  <c r="E193" i="15"/>
  <c r="J211" i="15"/>
  <c r="C211" i="15"/>
  <c r="B211" i="15"/>
  <c r="I211" i="15"/>
  <c r="K211" i="15" s="1"/>
  <c r="H211" i="15"/>
  <c r="G211" i="15"/>
  <c r="F211" i="15"/>
  <c r="B219" i="15"/>
  <c r="H219" i="15"/>
  <c r="G219" i="15"/>
  <c r="M219" i="15"/>
  <c r="Q219" i="15" s="1"/>
  <c r="S219" i="15" s="1"/>
  <c r="J219" i="15"/>
  <c r="I219" i="15"/>
  <c r="K219" i="15" s="1"/>
  <c r="F219" i="15"/>
  <c r="E219" i="15"/>
  <c r="C226" i="15"/>
  <c r="I130" i="15"/>
  <c r="K130" i="15" s="1"/>
  <c r="O130" i="15" s="1"/>
  <c r="E147" i="15"/>
  <c r="B148" i="15"/>
  <c r="C149" i="15"/>
  <c r="J151" i="15"/>
  <c r="I151" i="15"/>
  <c r="K151" i="15" s="1"/>
  <c r="D160" i="15"/>
  <c r="E161" i="15"/>
  <c r="B162" i="15"/>
  <c r="C163" i="15"/>
  <c r="J165" i="15"/>
  <c r="I165" i="15"/>
  <c r="K165" i="15" s="1"/>
  <c r="F165" i="15"/>
  <c r="C170" i="15"/>
  <c r="B171" i="15"/>
  <c r="E172" i="15"/>
  <c r="G175" i="15"/>
  <c r="E186" i="15"/>
  <c r="E190" i="15"/>
  <c r="H199" i="15"/>
  <c r="J199" i="15"/>
  <c r="M199" i="15"/>
  <c r="Q199" i="15" s="1"/>
  <c r="S199" i="15" s="1"/>
  <c r="I199" i="15"/>
  <c r="K199" i="15" s="1"/>
  <c r="G199" i="15"/>
  <c r="E199" i="15"/>
  <c r="D199" i="15"/>
  <c r="C199" i="15"/>
  <c r="J204" i="15"/>
  <c r="F204" i="15"/>
  <c r="E204" i="15"/>
  <c r="I204" i="15"/>
  <c r="K204" i="15" s="1"/>
  <c r="H204" i="15"/>
  <c r="G204" i="15"/>
  <c r="D204" i="15"/>
  <c r="C204" i="15"/>
  <c r="M204" i="15"/>
  <c r="Q204" i="15" s="1"/>
  <c r="S204" i="15" s="1"/>
  <c r="M206" i="15"/>
  <c r="Q206" i="15" s="1"/>
  <c r="S206" i="15" s="1"/>
  <c r="L209" i="15"/>
  <c r="D211" i="15"/>
  <c r="C219" i="15"/>
  <c r="F226" i="15"/>
  <c r="G245" i="15"/>
  <c r="E245" i="15"/>
  <c r="D245" i="15"/>
  <c r="C245" i="15"/>
  <c r="B245" i="15"/>
  <c r="M245" i="15"/>
  <c r="Q245" i="15" s="1"/>
  <c r="S245" i="15" s="1"/>
  <c r="J245" i="15"/>
  <c r="I245" i="15"/>
  <c r="K245" i="15" s="1"/>
  <c r="H245" i="15"/>
  <c r="F245" i="15"/>
  <c r="B130" i="15"/>
  <c r="J134" i="15"/>
  <c r="N134" i="15" s="1"/>
  <c r="T134" i="15" s="1"/>
  <c r="V134" i="15" s="1"/>
  <c r="H134" i="15"/>
  <c r="E134" i="15"/>
  <c r="F138" i="15"/>
  <c r="L138" i="15" s="1"/>
  <c r="C148" i="15"/>
  <c r="D149" i="15"/>
  <c r="H150" i="15"/>
  <c r="F150" i="15"/>
  <c r="D150" i="15"/>
  <c r="C150" i="15"/>
  <c r="J150" i="15"/>
  <c r="N150" i="15" s="1"/>
  <c r="T150" i="15" s="1"/>
  <c r="V150" i="15" s="1"/>
  <c r="B151" i="15"/>
  <c r="E160" i="15"/>
  <c r="L160" i="15" s="1"/>
  <c r="F161" i="15"/>
  <c r="C162" i="15"/>
  <c r="D163" i="15"/>
  <c r="H164" i="15"/>
  <c r="F164" i="15"/>
  <c r="D164" i="15"/>
  <c r="C164" i="15"/>
  <c r="J164" i="15"/>
  <c r="N164" i="15" s="1"/>
  <c r="T164" i="15" s="1"/>
  <c r="B165" i="15"/>
  <c r="J169" i="15"/>
  <c r="N169" i="15" s="1"/>
  <c r="T169" i="15" s="1"/>
  <c r="V169" i="15" s="1"/>
  <c r="H169" i="15"/>
  <c r="F169" i="15"/>
  <c r="E169" i="15"/>
  <c r="D170" i="15"/>
  <c r="E171" i="15"/>
  <c r="H175" i="15"/>
  <c r="M184" i="15"/>
  <c r="Q184" i="15" s="1"/>
  <c r="S184" i="15" s="1"/>
  <c r="D185" i="15"/>
  <c r="I185" i="15"/>
  <c r="K185" i="15" s="1"/>
  <c r="G185" i="15"/>
  <c r="F185" i="15"/>
  <c r="M185" i="15"/>
  <c r="Q185" i="15" s="1"/>
  <c r="S185" i="15" s="1"/>
  <c r="J185" i="15"/>
  <c r="F186" i="15"/>
  <c r="F190" i="15"/>
  <c r="C193" i="15"/>
  <c r="B199" i="15"/>
  <c r="B204" i="15"/>
  <c r="E211" i="15"/>
  <c r="D219" i="15"/>
  <c r="G226" i="15"/>
  <c r="D200" i="15"/>
  <c r="C200" i="15"/>
  <c r="J200" i="15"/>
  <c r="N200" i="15" s="1"/>
  <c r="T200" i="15" s="1"/>
  <c r="V200" i="15" s="1"/>
  <c r="I200" i="15"/>
  <c r="K200" i="15" s="1"/>
  <c r="H200" i="15"/>
  <c r="G200" i="15"/>
  <c r="F200" i="15"/>
  <c r="E200" i="15"/>
  <c r="M221" i="15"/>
  <c r="Q221" i="15" s="1"/>
  <c r="S221" i="15" s="1"/>
  <c r="G251" i="15"/>
  <c r="E254" i="15"/>
  <c r="M254" i="15"/>
  <c r="Q254" i="15" s="1"/>
  <c r="S254" i="15" s="1"/>
  <c r="J254" i="15"/>
  <c r="I254" i="15"/>
  <c r="K254" i="15" s="1"/>
  <c r="H254" i="15"/>
  <c r="G254" i="15"/>
  <c r="F254" i="15"/>
  <c r="D254" i="15"/>
  <c r="C254" i="15"/>
  <c r="B254" i="15"/>
  <c r="M200" i="15"/>
  <c r="Q200" i="15" s="1"/>
  <c r="S200" i="15" s="1"/>
  <c r="D203" i="15"/>
  <c r="M203" i="15"/>
  <c r="Q203" i="15" s="1"/>
  <c r="S203" i="15" s="1"/>
  <c r="J203" i="15"/>
  <c r="I203" i="15"/>
  <c r="K203" i="15" s="1"/>
  <c r="H203" i="15"/>
  <c r="L203" i="15" s="1"/>
  <c r="I280" i="15"/>
  <c r="K280" i="15" s="1"/>
  <c r="F280" i="15"/>
  <c r="E280" i="15"/>
  <c r="C280" i="15"/>
  <c r="M280" i="15"/>
  <c r="Q280" i="15" s="1"/>
  <c r="S280" i="15" s="1"/>
  <c r="J280" i="15"/>
  <c r="H280" i="15"/>
  <c r="G280" i="15"/>
  <c r="D280" i="15"/>
  <c r="J167" i="15"/>
  <c r="H167" i="15"/>
  <c r="G167" i="15"/>
  <c r="J174" i="15"/>
  <c r="H174" i="15"/>
  <c r="G174" i="15"/>
  <c r="J181" i="15"/>
  <c r="N181" i="15" s="1"/>
  <c r="T181" i="15" s="1"/>
  <c r="H181" i="15"/>
  <c r="G181" i="15"/>
  <c r="B203" i="15"/>
  <c r="F208" i="15"/>
  <c r="I208" i="15"/>
  <c r="K208" i="15" s="1"/>
  <c r="H208" i="15"/>
  <c r="J208" i="15"/>
  <c r="N208" i="15" s="1"/>
  <c r="T208" i="15" s="1"/>
  <c r="V208" i="15" s="1"/>
  <c r="G208" i="15"/>
  <c r="E208" i="15"/>
  <c r="D208" i="15"/>
  <c r="C208" i="15"/>
  <c r="B208" i="15"/>
  <c r="H227" i="15"/>
  <c r="M227" i="15"/>
  <c r="Q227" i="15" s="1"/>
  <c r="S227" i="15" s="1"/>
  <c r="J227" i="15"/>
  <c r="I227" i="15"/>
  <c r="K227" i="15" s="1"/>
  <c r="G227" i="15"/>
  <c r="F227" i="15"/>
  <c r="E227" i="15"/>
  <c r="L227" i="15" s="1"/>
  <c r="D227" i="15"/>
  <c r="C227" i="15"/>
  <c r="B280" i="15"/>
  <c r="B167" i="15"/>
  <c r="O173" i="15"/>
  <c r="B174" i="15"/>
  <c r="B181" i="15"/>
  <c r="C203" i="15"/>
  <c r="M216" i="15"/>
  <c r="Q216" i="15" s="1"/>
  <c r="S216" i="15" s="1"/>
  <c r="H216" i="15"/>
  <c r="G216" i="15"/>
  <c r="F216" i="15"/>
  <c r="E216" i="15"/>
  <c r="D216" i="15"/>
  <c r="C216" i="15"/>
  <c r="B216" i="15"/>
  <c r="B227" i="15"/>
  <c r="G270" i="15"/>
  <c r="F270" i="15"/>
  <c r="J270" i="15"/>
  <c r="B270" i="15"/>
  <c r="M270" i="15"/>
  <c r="Q270" i="15" s="1"/>
  <c r="S270" i="15" s="1"/>
  <c r="I270" i="15"/>
  <c r="K270" i="15" s="1"/>
  <c r="H270" i="15"/>
  <c r="E270" i="15"/>
  <c r="E278" i="15"/>
  <c r="D278" i="15"/>
  <c r="B278" i="15"/>
  <c r="M278" i="15"/>
  <c r="Q278" i="15" s="1"/>
  <c r="S278" i="15" s="1"/>
  <c r="J278" i="15"/>
  <c r="I278" i="15"/>
  <c r="K278" i="15" s="1"/>
  <c r="H278" i="15"/>
  <c r="B191" i="15"/>
  <c r="F191" i="15"/>
  <c r="F194" i="15"/>
  <c r="L194" i="15" s="1"/>
  <c r="J197" i="15"/>
  <c r="N197" i="15" s="1"/>
  <c r="T197" i="15" s="1"/>
  <c r="V197" i="15" s="1"/>
  <c r="I197" i="15"/>
  <c r="K197" i="15" s="1"/>
  <c r="H197" i="15"/>
  <c r="B212" i="15"/>
  <c r="J212" i="15"/>
  <c r="N212" i="15" s="1"/>
  <c r="T212" i="15" s="1"/>
  <c r="V212" i="15" s="1"/>
  <c r="I214" i="15"/>
  <c r="K214" i="15" s="1"/>
  <c r="I218" i="15"/>
  <c r="K218" i="15" s="1"/>
  <c r="D270" i="15"/>
  <c r="C278" i="15"/>
  <c r="F201" i="15"/>
  <c r="B205" i="15"/>
  <c r="M205" i="15"/>
  <c r="Q205" i="15" s="1"/>
  <c r="S205" i="15" s="1"/>
  <c r="J214" i="15"/>
  <c r="E247" i="15"/>
  <c r="G247" i="15"/>
  <c r="F247" i="15"/>
  <c r="D247" i="15"/>
  <c r="C247" i="15"/>
  <c r="M247" i="15"/>
  <c r="Q247" i="15" s="1"/>
  <c r="S247" i="15" s="1"/>
  <c r="J247" i="15"/>
  <c r="F278" i="15"/>
  <c r="F228" i="15"/>
  <c r="E228" i="15"/>
  <c r="E238" i="15"/>
  <c r="D238" i="15"/>
  <c r="C238" i="15"/>
  <c r="B238" i="15"/>
  <c r="B247" i="15"/>
  <c r="M252" i="15"/>
  <c r="Q252" i="15" s="1"/>
  <c r="S252" i="15" s="1"/>
  <c r="G252" i="15"/>
  <c r="H252" i="15"/>
  <c r="F252" i="15"/>
  <c r="E252" i="15"/>
  <c r="D252" i="15"/>
  <c r="C252" i="15"/>
  <c r="J252" i="15"/>
  <c r="B260" i="15"/>
  <c r="J260" i="15"/>
  <c r="D260" i="15"/>
  <c r="M260" i="15"/>
  <c r="Q260" i="15" s="1"/>
  <c r="S260" i="15" s="1"/>
  <c r="I260" i="15"/>
  <c r="K260" i="15" s="1"/>
  <c r="H260" i="15"/>
  <c r="G278" i="15"/>
  <c r="D131" i="15"/>
  <c r="D138" i="15"/>
  <c r="D145" i="15"/>
  <c r="D152" i="15"/>
  <c r="D159" i="15"/>
  <c r="L159" i="15" s="1"/>
  <c r="E191" i="15"/>
  <c r="D194" i="15"/>
  <c r="D197" i="15"/>
  <c r="C201" i="15"/>
  <c r="D205" i="15"/>
  <c r="E212" i="15"/>
  <c r="D224" i="15"/>
  <c r="C224" i="15"/>
  <c r="B224" i="15"/>
  <c r="B228" i="15"/>
  <c r="F238" i="15"/>
  <c r="H247" i="15"/>
  <c r="I249" i="15"/>
  <c r="K249" i="15" s="1"/>
  <c r="C249" i="15"/>
  <c r="J249" i="15"/>
  <c r="H249" i="15"/>
  <c r="G249" i="15"/>
  <c r="F249" i="15"/>
  <c r="M249" i="15"/>
  <c r="Q249" i="15" s="1"/>
  <c r="S249" i="15" s="1"/>
  <c r="B252" i="15"/>
  <c r="C260" i="15"/>
  <c r="M276" i="15"/>
  <c r="Q276" i="15" s="1"/>
  <c r="S276" i="15" s="1"/>
  <c r="D276" i="15"/>
  <c r="C276" i="15"/>
  <c r="E276" i="15"/>
  <c r="J276" i="15"/>
  <c r="H286" i="15"/>
  <c r="M286" i="15"/>
  <c r="Q286" i="15" s="1"/>
  <c r="S286" i="15" s="1"/>
  <c r="D286" i="15"/>
  <c r="C286" i="15"/>
  <c r="E286" i="15"/>
  <c r="I286" i="15"/>
  <c r="K286" i="15" s="1"/>
  <c r="J286" i="15"/>
  <c r="D304" i="15"/>
  <c r="I304" i="15"/>
  <c r="K304" i="15" s="1"/>
  <c r="M304" i="15"/>
  <c r="Q304" i="15" s="1"/>
  <c r="S304" i="15" s="1"/>
  <c r="J304" i="15"/>
  <c r="H304" i="15"/>
  <c r="G304" i="15"/>
  <c r="F304" i="15"/>
  <c r="E304" i="15"/>
  <c r="L304" i="15" s="1"/>
  <c r="C304" i="15"/>
  <c r="H213" i="15"/>
  <c r="D213" i="15"/>
  <c r="C213" i="15"/>
  <c r="D217" i="15"/>
  <c r="G217" i="15"/>
  <c r="F217" i="15"/>
  <c r="I221" i="15"/>
  <c r="K221" i="15" s="1"/>
  <c r="H221" i="15"/>
  <c r="C228" i="15"/>
  <c r="F229" i="15"/>
  <c r="L229" i="15" s="1"/>
  <c r="M229" i="15"/>
  <c r="Q229" i="15" s="1"/>
  <c r="S229" i="15" s="1"/>
  <c r="J229" i="15"/>
  <c r="G238" i="15"/>
  <c r="M246" i="15"/>
  <c r="Q246" i="15" s="1"/>
  <c r="S246" i="15" s="1"/>
  <c r="J246" i="15"/>
  <c r="H246" i="15"/>
  <c r="I247" i="15"/>
  <c r="K247" i="15" s="1"/>
  <c r="B249" i="15"/>
  <c r="I252" i="15"/>
  <c r="K252" i="15" s="1"/>
  <c r="E260" i="15"/>
  <c r="B276" i="15"/>
  <c r="J282" i="15"/>
  <c r="I282" i="15"/>
  <c r="K282" i="15" s="1"/>
  <c r="E282" i="15"/>
  <c r="D282" i="15"/>
  <c r="M282" i="15"/>
  <c r="Q282" i="15" s="1"/>
  <c r="S282" i="15" s="1"/>
  <c r="H282" i="15"/>
  <c r="G282" i="15"/>
  <c r="C282" i="15"/>
  <c r="F282" i="15"/>
  <c r="B286" i="15"/>
  <c r="B304" i="15"/>
  <c r="H195" i="15"/>
  <c r="L195" i="15" s="1"/>
  <c r="F197" i="15"/>
  <c r="E201" i="15"/>
  <c r="E202" i="15"/>
  <c r="L202" i="15" s="1"/>
  <c r="D202" i="15"/>
  <c r="H206" i="15"/>
  <c r="G206" i="15"/>
  <c r="F206" i="15"/>
  <c r="G212" i="15"/>
  <c r="B213" i="15"/>
  <c r="B217" i="15"/>
  <c r="B221" i="15"/>
  <c r="J225" i="15"/>
  <c r="D228" i="15"/>
  <c r="B229" i="15"/>
  <c r="H238" i="15"/>
  <c r="B246" i="15"/>
  <c r="D249" i="15"/>
  <c r="F260" i="15"/>
  <c r="F276" i="15"/>
  <c r="B282" i="15"/>
  <c r="F286" i="15"/>
  <c r="J218" i="15"/>
  <c r="J232" i="15"/>
  <c r="N232" i="15" s="1"/>
  <c r="T232" i="15" s="1"/>
  <c r="V232" i="15" s="1"/>
  <c r="I232" i="15"/>
  <c r="K232" i="15" s="1"/>
  <c r="H232" i="15"/>
  <c r="L232" i="15" s="1"/>
  <c r="M232" i="15"/>
  <c r="Q232" i="15" s="1"/>
  <c r="S232" i="15" s="1"/>
  <c r="I234" i="15"/>
  <c r="K234" i="15" s="1"/>
  <c r="H234" i="15"/>
  <c r="G234" i="15"/>
  <c r="F234" i="15"/>
  <c r="J234" i="15"/>
  <c r="E234" i="15"/>
  <c r="C234" i="15"/>
  <c r="L237" i="15"/>
  <c r="C255" i="15"/>
  <c r="G255" i="15"/>
  <c r="F255" i="15"/>
  <c r="E255" i="15"/>
  <c r="D255" i="15"/>
  <c r="B255" i="15"/>
  <c r="G260" i="15"/>
  <c r="L329" i="15"/>
  <c r="I241" i="15"/>
  <c r="K241" i="15" s="1"/>
  <c r="H241" i="15"/>
  <c r="G241" i="15"/>
  <c r="F241" i="15"/>
  <c r="E277" i="15"/>
  <c r="G277" i="15"/>
  <c r="M277" i="15"/>
  <c r="Q277" i="15" s="1"/>
  <c r="S277" i="15" s="1"/>
  <c r="J277" i="15"/>
  <c r="C241" i="15"/>
  <c r="E265" i="15"/>
  <c r="D265" i="15"/>
  <c r="G265" i="15"/>
  <c r="M265" i="15"/>
  <c r="Q265" i="15" s="1"/>
  <c r="S265" i="15" s="1"/>
  <c r="J265" i="15"/>
  <c r="I265" i="15"/>
  <c r="K265" i="15" s="1"/>
  <c r="H265" i="15"/>
  <c r="F265" i="15"/>
  <c r="B277" i="15"/>
  <c r="B285" i="15"/>
  <c r="E285" i="15"/>
  <c r="J285" i="15"/>
  <c r="N285" i="15" s="1"/>
  <c r="T285" i="15" s="1"/>
  <c r="V285" i="15" s="1"/>
  <c r="I285" i="15"/>
  <c r="K285" i="15" s="1"/>
  <c r="G285" i="15"/>
  <c r="M285" i="15"/>
  <c r="Q285" i="15" s="1"/>
  <c r="S285" i="15" s="1"/>
  <c r="F285" i="15"/>
  <c r="C277" i="15"/>
  <c r="C279" i="15"/>
  <c r="M279" i="15"/>
  <c r="Q279" i="15" s="1"/>
  <c r="S279" i="15" s="1"/>
  <c r="H279" i="15"/>
  <c r="J279" i="15"/>
  <c r="I279" i="15"/>
  <c r="K279" i="15" s="1"/>
  <c r="G279" i="15"/>
  <c r="E241" i="15"/>
  <c r="M256" i="15"/>
  <c r="Q256" i="15" s="1"/>
  <c r="S256" i="15" s="1"/>
  <c r="C265" i="15"/>
  <c r="D277" i="15"/>
  <c r="B279" i="15"/>
  <c r="D285" i="15"/>
  <c r="F222" i="15"/>
  <c r="L222" i="15" s="1"/>
  <c r="D231" i="15"/>
  <c r="C231" i="15"/>
  <c r="B231" i="15"/>
  <c r="G236" i="15"/>
  <c r="F236" i="15"/>
  <c r="E236" i="15"/>
  <c r="L236" i="15" s="1"/>
  <c r="D236" i="15"/>
  <c r="M237" i="15"/>
  <c r="Q237" i="15" s="1"/>
  <c r="S237" i="15" s="1"/>
  <c r="J237" i="15"/>
  <c r="N237" i="15" s="1"/>
  <c r="T237" i="15" s="1"/>
  <c r="V237" i="15" s="1"/>
  <c r="J241" i="15"/>
  <c r="O242" i="15"/>
  <c r="L242" i="15"/>
  <c r="G243" i="15"/>
  <c r="F243" i="15"/>
  <c r="E243" i="15"/>
  <c r="D243" i="15"/>
  <c r="M244" i="15"/>
  <c r="Q244" i="15" s="1"/>
  <c r="S244" i="15" s="1"/>
  <c r="J244" i="15"/>
  <c r="H261" i="15"/>
  <c r="C261" i="15"/>
  <c r="M261" i="15"/>
  <c r="Q261" i="15" s="1"/>
  <c r="S261" i="15" s="1"/>
  <c r="J261" i="15"/>
  <c r="I261" i="15"/>
  <c r="K261" i="15" s="1"/>
  <c r="G261" i="15"/>
  <c r="F261" i="15"/>
  <c r="E261" i="15"/>
  <c r="M264" i="15"/>
  <c r="Q264" i="15" s="1"/>
  <c r="S264" i="15" s="1"/>
  <c r="F264" i="15"/>
  <c r="J264" i="15"/>
  <c r="I264" i="15"/>
  <c r="K264" i="15" s="1"/>
  <c r="M271" i="15"/>
  <c r="Q271" i="15" s="1"/>
  <c r="S271" i="15" s="1"/>
  <c r="D271" i="15"/>
  <c r="J271" i="15"/>
  <c r="I271" i="15"/>
  <c r="K271" i="15" s="1"/>
  <c r="H271" i="15"/>
  <c r="G271" i="15"/>
  <c r="F271" i="15"/>
  <c r="E271" i="15"/>
  <c r="F277" i="15"/>
  <c r="D279" i="15"/>
  <c r="H285" i="15"/>
  <c r="C198" i="15"/>
  <c r="H220" i="15"/>
  <c r="L220" i="15" s="1"/>
  <c r="B222" i="15"/>
  <c r="E231" i="15"/>
  <c r="L259" i="15"/>
  <c r="B261" i="15"/>
  <c r="B264" i="15"/>
  <c r="B271" i="15"/>
  <c r="L275" i="15"/>
  <c r="H277" i="15"/>
  <c r="E279" i="15"/>
  <c r="F302" i="15"/>
  <c r="H302" i="15"/>
  <c r="J302" i="15"/>
  <c r="I302" i="15"/>
  <c r="K302" i="15" s="1"/>
  <c r="G302" i="15"/>
  <c r="E302" i="15"/>
  <c r="M302" i="15"/>
  <c r="Q302" i="15" s="1"/>
  <c r="S302" i="15" s="1"/>
  <c r="D302" i="15"/>
  <c r="C302" i="15"/>
  <c r="B302" i="15"/>
  <c r="E272" i="15"/>
  <c r="D272" i="15"/>
  <c r="H272" i="15"/>
  <c r="D258" i="15"/>
  <c r="I258" i="15"/>
  <c r="K258" i="15" s="1"/>
  <c r="B258" i="15"/>
  <c r="B262" i="15"/>
  <c r="B272" i="15"/>
  <c r="I250" i="15"/>
  <c r="K250" i="15" s="1"/>
  <c r="C258" i="15"/>
  <c r="C262" i="15"/>
  <c r="C272" i="15"/>
  <c r="J273" i="15"/>
  <c r="H273" i="15"/>
  <c r="B273" i="15"/>
  <c r="J291" i="15"/>
  <c r="N291" i="15" s="1"/>
  <c r="T291" i="15" s="1"/>
  <c r="V291" i="15" s="1"/>
  <c r="H291" i="15"/>
  <c r="G291" i="15"/>
  <c r="F291" i="15"/>
  <c r="E291" i="15"/>
  <c r="M291" i="15"/>
  <c r="Q291" i="15" s="1"/>
  <c r="S291" i="15" s="1"/>
  <c r="B240" i="15"/>
  <c r="E258" i="15"/>
  <c r="D262" i="15"/>
  <c r="C267" i="15"/>
  <c r="B267" i="15"/>
  <c r="E267" i="15"/>
  <c r="F272" i="15"/>
  <c r="C273" i="15"/>
  <c r="B291" i="15"/>
  <c r="D297" i="15"/>
  <c r="H297" i="15"/>
  <c r="G297" i="15"/>
  <c r="F297" i="15"/>
  <c r="E297" i="15"/>
  <c r="C297" i="15"/>
  <c r="B297" i="15"/>
  <c r="M297" i="15"/>
  <c r="Q297" i="15" s="1"/>
  <c r="S297" i="15" s="1"/>
  <c r="J297" i="15"/>
  <c r="I297" i="15"/>
  <c r="K297" i="15" s="1"/>
  <c r="E253" i="15"/>
  <c r="M253" i="15"/>
  <c r="Q253" i="15" s="1"/>
  <c r="S253" i="15" s="1"/>
  <c r="F258" i="15"/>
  <c r="J259" i="15"/>
  <c r="B259" i="15"/>
  <c r="F262" i="15"/>
  <c r="F263" i="15"/>
  <c r="D263" i="15"/>
  <c r="L263" i="15" s="1"/>
  <c r="M263" i="15"/>
  <c r="Q263" i="15" s="1"/>
  <c r="S263" i="15" s="1"/>
  <c r="I268" i="15"/>
  <c r="K268" i="15" s="1"/>
  <c r="H268" i="15"/>
  <c r="E268" i="15"/>
  <c r="G272" i="15"/>
  <c r="D273" i="15"/>
  <c r="C291" i="15"/>
  <c r="H324" i="15"/>
  <c r="F324" i="15"/>
  <c r="E324" i="15"/>
  <c r="D324" i="15"/>
  <c r="M324" i="15"/>
  <c r="Q324" i="15" s="1"/>
  <c r="S324" i="15" s="1"/>
  <c r="J324" i="15"/>
  <c r="I324" i="15"/>
  <c r="K324" i="15" s="1"/>
  <c r="G324" i="15"/>
  <c r="C324" i="15"/>
  <c r="I256" i="15"/>
  <c r="K256" i="15" s="1"/>
  <c r="C256" i="15"/>
  <c r="G262" i="15"/>
  <c r="I272" i="15"/>
  <c r="K272" i="15" s="1"/>
  <c r="C274" i="15"/>
  <c r="B274" i="15"/>
  <c r="D274" i="15"/>
  <c r="G275" i="15"/>
  <c r="J275" i="15"/>
  <c r="H275" i="15"/>
  <c r="F288" i="15"/>
  <c r="I288" i="15"/>
  <c r="K288" i="15" s="1"/>
  <c r="H288" i="15"/>
  <c r="E288" i="15"/>
  <c r="D288" i="15"/>
  <c r="D291" i="15"/>
  <c r="B324" i="15"/>
  <c r="F287" i="15"/>
  <c r="M287" i="15"/>
  <c r="Q287" i="15" s="1"/>
  <c r="S287" i="15" s="1"/>
  <c r="I287" i="15"/>
  <c r="K287" i="15" s="1"/>
  <c r="H287" i="15"/>
  <c r="B287" i="15"/>
  <c r="I291" i="15"/>
  <c r="K291" i="15" s="1"/>
  <c r="H293" i="15"/>
  <c r="J293" i="15"/>
  <c r="M293" i="15"/>
  <c r="Q293" i="15" s="1"/>
  <c r="S293" i="15" s="1"/>
  <c r="I293" i="15"/>
  <c r="K293" i="15" s="1"/>
  <c r="J305" i="15"/>
  <c r="B305" i="15"/>
  <c r="I305" i="15"/>
  <c r="K305" i="15" s="1"/>
  <c r="H305" i="15"/>
  <c r="G305" i="15"/>
  <c r="F305" i="15"/>
  <c r="E305" i="15"/>
  <c r="D305" i="15"/>
  <c r="C305" i="15"/>
  <c r="I308" i="15"/>
  <c r="K308" i="15" s="1"/>
  <c r="J308" i="15"/>
  <c r="H308" i="15"/>
  <c r="G308" i="15"/>
  <c r="F308" i="15"/>
  <c r="E308" i="15"/>
  <c r="L308" i="15" s="1"/>
  <c r="D308" i="15"/>
  <c r="C308" i="15"/>
  <c r="D311" i="15"/>
  <c r="F311" i="15"/>
  <c r="C311" i="15"/>
  <c r="M311" i="15"/>
  <c r="Q311" i="15" s="1"/>
  <c r="S311" i="15" s="1"/>
  <c r="J311" i="15"/>
  <c r="I311" i="15"/>
  <c r="K311" i="15" s="1"/>
  <c r="H311" i="15"/>
  <c r="J326" i="15"/>
  <c r="I326" i="15"/>
  <c r="K326" i="15" s="1"/>
  <c r="G326" i="15"/>
  <c r="F326" i="15"/>
  <c r="E326" i="15"/>
  <c r="M326" i="15"/>
  <c r="Q326" i="15" s="1"/>
  <c r="S326" i="15" s="1"/>
  <c r="F330" i="15"/>
  <c r="M330" i="15"/>
  <c r="Q330" i="15" s="1"/>
  <c r="S330" i="15" s="1"/>
  <c r="J330" i="15"/>
  <c r="I330" i="15"/>
  <c r="K330" i="15" s="1"/>
  <c r="H330" i="15"/>
  <c r="G330" i="15"/>
  <c r="B326" i="15"/>
  <c r="H328" i="15"/>
  <c r="I328" i="15"/>
  <c r="K328" i="15" s="1"/>
  <c r="G328" i="15"/>
  <c r="F328" i="15"/>
  <c r="M328" i="15"/>
  <c r="Q328" i="15" s="1"/>
  <c r="S328" i="15" s="1"/>
  <c r="J328" i="15"/>
  <c r="E328" i="15"/>
  <c r="B330" i="15"/>
  <c r="F281" i="15"/>
  <c r="L281" i="15" s="1"/>
  <c r="B281" i="15"/>
  <c r="D296" i="15"/>
  <c r="M296" i="15"/>
  <c r="Q296" i="15" s="1"/>
  <c r="S296" i="15" s="1"/>
  <c r="J296" i="15"/>
  <c r="I296" i="15"/>
  <c r="K296" i="15" s="1"/>
  <c r="H296" i="15"/>
  <c r="C326" i="15"/>
  <c r="B328" i="15"/>
  <c r="C330" i="15"/>
  <c r="L310" i="15"/>
  <c r="D326" i="15"/>
  <c r="C328" i="15"/>
  <c r="D330" i="15"/>
  <c r="H326" i="15"/>
  <c r="D328" i="15"/>
  <c r="E330" i="15"/>
  <c r="J312" i="15"/>
  <c r="M312" i="15"/>
  <c r="Q312" i="15" s="1"/>
  <c r="S312" i="15" s="1"/>
  <c r="I312" i="15"/>
  <c r="K312" i="15" s="1"/>
  <c r="H312" i="15"/>
  <c r="G312" i="15"/>
  <c r="E312" i="15"/>
  <c r="D312" i="15"/>
  <c r="C312" i="15"/>
  <c r="F331" i="15"/>
  <c r="I331" i="15"/>
  <c r="K331" i="15" s="1"/>
  <c r="H331" i="15"/>
  <c r="G331" i="15"/>
  <c r="E331" i="15"/>
  <c r="D331" i="15"/>
  <c r="C331" i="15"/>
  <c r="G289" i="15"/>
  <c r="C289" i="15"/>
  <c r="B289" i="15"/>
  <c r="I317" i="15"/>
  <c r="K317" i="15" s="1"/>
  <c r="H317" i="15"/>
  <c r="G317" i="15"/>
  <c r="M317" i="15"/>
  <c r="Q317" i="15" s="1"/>
  <c r="S317" i="15" s="1"/>
  <c r="J317" i="15"/>
  <c r="F317" i="15"/>
  <c r="E317" i="15"/>
  <c r="B327" i="15"/>
  <c r="C327" i="15"/>
  <c r="M327" i="15"/>
  <c r="Q327" i="15" s="1"/>
  <c r="S327" i="15" s="1"/>
  <c r="J327" i="15"/>
  <c r="H327" i="15"/>
  <c r="L327" i="15" s="1"/>
  <c r="B331" i="15"/>
  <c r="J266" i="15"/>
  <c r="N266" i="15" s="1"/>
  <c r="T266" i="15" s="1"/>
  <c r="V266" i="15" s="1"/>
  <c r="I281" i="15"/>
  <c r="K281" i="15" s="1"/>
  <c r="O281" i="15" s="1"/>
  <c r="D283" i="15"/>
  <c r="C283" i="15"/>
  <c r="F283" i="15"/>
  <c r="E283" i="15"/>
  <c r="J284" i="15"/>
  <c r="D289" i="15"/>
  <c r="C294" i="15"/>
  <c r="I294" i="15"/>
  <c r="K294" i="15" s="1"/>
  <c r="H294" i="15"/>
  <c r="G294" i="15"/>
  <c r="F294" i="15"/>
  <c r="E294" i="15"/>
  <c r="D294" i="15"/>
  <c r="B299" i="15"/>
  <c r="M299" i="15"/>
  <c r="Q299" i="15" s="1"/>
  <c r="S299" i="15" s="1"/>
  <c r="J299" i="15"/>
  <c r="I299" i="15"/>
  <c r="K299" i="15" s="1"/>
  <c r="H299" i="15"/>
  <c r="G299" i="15"/>
  <c r="B317" i="15"/>
  <c r="L325" i="15"/>
  <c r="D327" i="15"/>
  <c r="J331" i="15"/>
  <c r="H300" i="15"/>
  <c r="F300" i="15"/>
  <c r="J319" i="15"/>
  <c r="I319" i="15"/>
  <c r="K319" i="15" s="1"/>
  <c r="H319" i="15"/>
  <c r="J333" i="15"/>
  <c r="G333" i="15"/>
  <c r="D333" i="15"/>
  <c r="M333" i="15"/>
  <c r="Q333" i="15" s="1"/>
  <c r="S333" i="15" s="1"/>
  <c r="I333" i="15"/>
  <c r="K333" i="15" s="1"/>
  <c r="B300" i="15"/>
  <c r="B313" i="15"/>
  <c r="G313" i="15"/>
  <c r="F313" i="15"/>
  <c r="E313" i="15"/>
  <c r="H314" i="15"/>
  <c r="M314" i="15"/>
  <c r="Q314" i="15" s="1"/>
  <c r="S314" i="15" s="1"/>
  <c r="B319" i="15"/>
  <c r="B333" i="15"/>
  <c r="M290" i="15"/>
  <c r="Q290" i="15" s="1"/>
  <c r="S290" i="15" s="1"/>
  <c r="C300" i="15"/>
  <c r="M301" i="15"/>
  <c r="Q301" i="15" s="1"/>
  <c r="S301" i="15" s="1"/>
  <c r="D309" i="15"/>
  <c r="B309" i="15"/>
  <c r="C313" i="15"/>
  <c r="B314" i="15"/>
  <c r="C319" i="15"/>
  <c r="C333" i="15"/>
  <c r="F295" i="15"/>
  <c r="D300" i="15"/>
  <c r="B306" i="15"/>
  <c r="J306" i="15"/>
  <c r="N306" i="15" s="1"/>
  <c r="T306" i="15" s="1"/>
  <c r="C309" i="15"/>
  <c r="D313" i="15"/>
  <c r="C314" i="15"/>
  <c r="D319" i="15"/>
  <c r="H321" i="15"/>
  <c r="J321" i="15"/>
  <c r="N321" i="15" s="1"/>
  <c r="T321" i="15" s="1"/>
  <c r="E333" i="15"/>
  <c r="J298" i="15"/>
  <c r="E298" i="15"/>
  <c r="E300" i="15"/>
  <c r="C306" i="15"/>
  <c r="E309" i="15"/>
  <c r="M310" i="15"/>
  <c r="Q310" i="15" s="1"/>
  <c r="S310" i="15" s="1"/>
  <c r="J310" i="15"/>
  <c r="N310" i="15" s="1"/>
  <c r="T310" i="15" s="1"/>
  <c r="H313" i="15"/>
  <c r="D314" i="15"/>
  <c r="H315" i="15"/>
  <c r="G315" i="15"/>
  <c r="E319" i="15"/>
  <c r="B321" i="15"/>
  <c r="F323" i="15"/>
  <c r="L323" i="15" s="1"/>
  <c r="M323" i="15"/>
  <c r="Q323" i="15" s="1"/>
  <c r="S323" i="15" s="1"/>
  <c r="C295" i="15"/>
  <c r="B298" i="15"/>
  <c r="G300" i="15"/>
  <c r="D306" i="15"/>
  <c r="G309" i="15"/>
  <c r="B310" i="15"/>
  <c r="I313" i="15"/>
  <c r="K313" i="15" s="1"/>
  <c r="E314" i="15"/>
  <c r="B315" i="15"/>
  <c r="F319" i="15"/>
  <c r="C321" i="15"/>
  <c r="G322" i="15"/>
  <c r="E322" i="15"/>
  <c r="D322" i="15"/>
  <c r="C322" i="15"/>
  <c r="B323" i="15"/>
  <c r="H333" i="15"/>
  <c r="H307" i="15"/>
  <c r="L307" i="15" s="1"/>
  <c r="C320" i="15"/>
  <c r="C307" i="15"/>
  <c r="F316" i="15"/>
  <c r="L316" i="15" s="1"/>
  <c r="B318" i="15"/>
  <c r="D320" i="15"/>
  <c r="L320" i="15" s="1"/>
  <c r="B329" i="15"/>
  <c r="N271" i="15" l="1"/>
  <c r="T271" i="15" s="1"/>
  <c r="V271" i="15" s="1"/>
  <c r="N279" i="15"/>
  <c r="T279" i="15" s="1"/>
  <c r="V279" i="15" s="1"/>
  <c r="L249" i="15"/>
  <c r="N230" i="15"/>
  <c r="T230" i="15" s="1"/>
  <c r="V230" i="15" s="1"/>
  <c r="L44" i="15"/>
  <c r="N85" i="15"/>
  <c r="T85" i="15" s="1"/>
  <c r="N234" i="15"/>
  <c r="T234" i="15" s="1"/>
  <c r="V234" i="15" s="1"/>
  <c r="L317" i="15"/>
  <c r="L201" i="15"/>
  <c r="N219" i="15"/>
  <c r="T219" i="15" s="1"/>
  <c r="V219" i="15" s="1"/>
  <c r="L102" i="15"/>
  <c r="N139" i="15"/>
  <c r="T139" i="15" s="1"/>
  <c r="V139" i="15" s="1"/>
  <c r="L251" i="15"/>
  <c r="N192" i="15"/>
  <c r="T192" i="15" s="1"/>
  <c r="V192" i="15" s="1"/>
  <c r="L130" i="15"/>
  <c r="N51" i="15"/>
  <c r="T51" i="15" s="1"/>
  <c r="L299" i="15"/>
  <c r="N284" i="15"/>
  <c r="T284" i="15" s="1"/>
  <c r="V284" i="15" s="1"/>
  <c r="L262" i="15"/>
  <c r="N222" i="15"/>
  <c r="T222" i="15" s="1"/>
  <c r="V222" i="15" s="1"/>
  <c r="L225" i="15"/>
  <c r="C153" i="11"/>
  <c r="N25" i="15"/>
  <c r="T25" i="15" s="1"/>
  <c r="L315" i="15"/>
  <c r="N154" i="15"/>
  <c r="T154" i="15" s="1"/>
  <c r="L71" i="15"/>
  <c r="L290" i="15"/>
  <c r="N326" i="15"/>
  <c r="T326" i="15" s="1"/>
  <c r="V326" i="15" s="1"/>
  <c r="L293" i="15"/>
  <c r="N185" i="15"/>
  <c r="T185" i="15" s="1"/>
  <c r="V185" i="15" s="1"/>
  <c r="N239" i="15"/>
  <c r="T239" i="15" s="1"/>
  <c r="V239" i="15" s="1"/>
  <c r="L107" i="15"/>
  <c r="N41" i="15"/>
  <c r="T41" i="15" s="1"/>
  <c r="V41" i="15" s="1"/>
  <c r="N40" i="15"/>
  <c r="T40" i="15" s="1"/>
  <c r="N70" i="15"/>
  <c r="T70" i="15" s="1"/>
  <c r="O27" i="15"/>
  <c r="L311" i="15"/>
  <c r="N253" i="15"/>
  <c r="T253" i="15" s="1"/>
  <c r="V253" i="15" s="1"/>
  <c r="L266" i="15"/>
  <c r="O118" i="15"/>
  <c r="P118" i="15" s="1"/>
  <c r="N111" i="15"/>
  <c r="T111" i="15" s="1"/>
  <c r="V111" i="15" s="1"/>
  <c r="N116" i="15"/>
  <c r="T116" i="15" s="1"/>
  <c r="N296" i="15"/>
  <c r="T296" i="15" s="1"/>
  <c r="N311" i="15"/>
  <c r="T311" i="15" s="1"/>
  <c r="P130" i="15"/>
  <c r="O259" i="15"/>
  <c r="P259" i="15" s="1"/>
  <c r="L164" i="15"/>
  <c r="L148" i="15"/>
  <c r="N110" i="15"/>
  <c r="T110" i="15" s="1"/>
  <c r="V110" i="15" s="1"/>
  <c r="L70" i="15"/>
  <c r="L75" i="15"/>
  <c r="N289" i="15"/>
  <c r="T289" i="15" s="1"/>
  <c r="V289" i="15" s="1"/>
  <c r="N113" i="15"/>
  <c r="T113" i="15" s="1"/>
  <c r="N161" i="15"/>
  <c r="T161" i="15" s="1"/>
  <c r="V161" i="15" s="1"/>
  <c r="P281" i="15"/>
  <c r="L167" i="15"/>
  <c r="L319" i="15"/>
  <c r="N227" i="15"/>
  <c r="T227" i="15" s="1"/>
  <c r="V227" i="15" s="1"/>
  <c r="O105" i="15"/>
  <c r="L181" i="15"/>
  <c r="N188" i="15"/>
  <c r="T188" i="15" s="1"/>
  <c r="P8" i="15"/>
  <c r="N24" i="15"/>
  <c r="T24" i="15" s="1"/>
  <c r="V24" i="15" s="1"/>
  <c r="N317" i="15"/>
  <c r="T317" i="15" s="1"/>
  <c r="N297" i="15"/>
  <c r="T297" i="15" s="1"/>
  <c r="L206" i="15"/>
  <c r="N204" i="15"/>
  <c r="T204" i="15" s="1"/>
  <c r="V204" i="15" s="1"/>
  <c r="L230" i="15"/>
  <c r="O25" i="15"/>
  <c r="P25" i="15" s="1"/>
  <c r="L39" i="15"/>
  <c r="N64" i="15"/>
  <c r="T64" i="15" s="1"/>
  <c r="L284" i="15"/>
  <c r="N121" i="15"/>
  <c r="T121" i="15" s="1"/>
  <c r="V121" i="15" s="1"/>
  <c r="N15" i="15"/>
  <c r="T15" i="15" s="1"/>
  <c r="V15" i="15" s="1"/>
  <c r="L43" i="15"/>
  <c r="F56" i="15"/>
  <c r="L56" i="15" s="1"/>
  <c r="N191" i="15"/>
  <c r="T191" i="15" s="1"/>
  <c r="V191" i="15" s="1"/>
  <c r="P263" i="15"/>
  <c r="L185" i="15"/>
  <c r="P12" i="15"/>
  <c r="N300" i="15"/>
  <c r="T300" i="15" s="1"/>
  <c r="V300" i="15" s="1"/>
  <c r="N205" i="15"/>
  <c r="T205" i="15" s="1"/>
  <c r="V205" i="15" s="1"/>
  <c r="N303" i="15"/>
  <c r="T303" i="15" s="1"/>
  <c r="V303" i="15" s="1"/>
  <c r="N282" i="15"/>
  <c r="T282" i="15" s="1"/>
  <c r="V282" i="15" s="1"/>
  <c r="L174" i="15"/>
  <c r="L193" i="15"/>
  <c r="N155" i="15"/>
  <c r="T155" i="15" s="1"/>
  <c r="N3" i="15"/>
  <c r="N236" i="15"/>
  <c r="T236" i="15" s="1"/>
  <c r="V236" i="15" s="1"/>
  <c r="N261" i="15"/>
  <c r="T261" i="15" s="1"/>
  <c r="V261" i="15" s="1"/>
  <c r="N265" i="15"/>
  <c r="T265" i="15" s="1"/>
  <c r="V265" i="15" s="1"/>
  <c r="N214" i="15"/>
  <c r="T214" i="15" s="1"/>
  <c r="V214" i="15" s="1"/>
  <c r="L199" i="15"/>
  <c r="N142" i="15"/>
  <c r="T142" i="15" s="1"/>
  <c r="V142" i="15" s="1"/>
  <c r="N135" i="15"/>
  <c r="T135" i="15" s="1"/>
  <c r="V135" i="15" s="1"/>
  <c r="N99" i="15"/>
  <c r="T99" i="15" s="1"/>
  <c r="V99" i="15" s="1"/>
  <c r="N22" i="15"/>
  <c r="T22" i="15" s="1"/>
  <c r="V22" i="15" s="1"/>
  <c r="N256" i="15"/>
  <c r="T256" i="15" s="1"/>
  <c r="L289" i="15"/>
  <c r="N258" i="15"/>
  <c r="T258" i="15" s="1"/>
  <c r="V258" i="15" s="1"/>
  <c r="N251" i="15"/>
  <c r="T251" i="15" s="1"/>
  <c r="V251" i="15" s="1"/>
  <c r="N301" i="15"/>
  <c r="T301" i="15" s="1"/>
  <c r="V301" i="15" s="1"/>
  <c r="L301" i="15"/>
  <c r="N78" i="15"/>
  <c r="T78" i="15" s="1"/>
  <c r="N11" i="15"/>
  <c r="T11" i="15" s="1"/>
  <c r="V11" i="15" s="1"/>
  <c r="L321" i="15"/>
  <c r="L63" i="15"/>
  <c r="N81" i="15"/>
  <c r="T81" i="15" s="1"/>
  <c r="C215" i="11"/>
  <c r="N63" i="15"/>
  <c r="T63" i="15" s="1"/>
  <c r="V63" i="15" s="1"/>
  <c r="L165" i="15"/>
  <c r="N206" i="15"/>
  <c r="T206" i="15" s="1"/>
  <c r="V206" i="15" s="1"/>
  <c r="N84" i="15"/>
  <c r="T84" i="15" s="1"/>
  <c r="N243" i="15"/>
  <c r="T243" i="15" s="1"/>
  <c r="N255" i="15"/>
  <c r="T255" i="15" s="1"/>
  <c r="L37" i="15"/>
  <c r="N54" i="15"/>
  <c r="T54" i="15" s="1"/>
  <c r="V54" i="15" s="1"/>
  <c r="N59" i="15"/>
  <c r="T59" i="15" s="1"/>
  <c r="V59" i="15" s="1"/>
  <c r="N38" i="15"/>
  <c r="T38" i="15" s="1"/>
  <c r="N76" i="15"/>
  <c r="T76" i="15" s="1"/>
  <c r="V76" i="15" s="1"/>
  <c r="O114" i="15"/>
  <c r="P114" i="15" s="1"/>
  <c r="N42" i="15"/>
  <c r="T42" i="15" s="1"/>
  <c r="V42" i="15" s="1"/>
  <c r="N60" i="15"/>
  <c r="T60" i="15" s="1"/>
  <c r="V60" i="15" s="1"/>
  <c r="N220" i="15"/>
  <c r="T220" i="15" s="1"/>
  <c r="V220" i="15" s="1"/>
  <c r="N323" i="15"/>
  <c r="T323" i="15" s="1"/>
  <c r="V323" i="15" s="1"/>
  <c r="L264" i="15"/>
  <c r="L217" i="15"/>
  <c r="N187" i="15"/>
  <c r="T187" i="15" s="1"/>
  <c r="N215" i="15"/>
  <c r="T215" i="15" s="1"/>
  <c r="V215" i="15" s="1"/>
  <c r="L183" i="15"/>
  <c r="N179" i="15"/>
  <c r="T179" i="15" s="1"/>
  <c r="V179" i="15" s="1"/>
  <c r="L135" i="15"/>
  <c r="N73" i="15"/>
  <c r="T73" i="15" s="1"/>
  <c r="V73" i="15" s="1"/>
  <c r="N269" i="15"/>
  <c r="T269" i="15" s="1"/>
  <c r="V269" i="15" s="1"/>
  <c r="O89" i="15"/>
  <c r="N9" i="15"/>
  <c r="T9" i="15" s="1"/>
  <c r="V9" i="15" s="1"/>
  <c r="N94" i="15"/>
  <c r="T94" i="15" s="1"/>
  <c r="V94" i="15" s="1"/>
  <c r="N71" i="15"/>
  <c r="T71" i="15" s="1"/>
  <c r="V71" i="15" s="1"/>
  <c r="N224" i="15"/>
  <c r="T224" i="15" s="1"/>
  <c r="V224" i="15" s="1"/>
  <c r="N320" i="15"/>
  <c r="T320" i="15" s="1"/>
  <c r="N333" i="15"/>
  <c r="T333" i="15" s="1"/>
  <c r="V333" i="15" s="1"/>
  <c r="N69" i="15"/>
  <c r="T69" i="15" s="1"/>
  <c r="N178" i="15"/>
  <c r="T178" i="15" s="1"/>
  <c r="V178" i="15" s="1"/>
  <c r="N52" i="15"/>
  <c r="T52" i="15" s="1"/>
  <c r="N295" i="15"/>
  <c r="T295" i="15" s="1"/>
  <c r="V295" i="15" s="1"/>
  <c r="L131" i="15"/>
  <c r="N14" i="15"/>
  <c r="T14" i="15" s="1"/>
  <c r="V14" i="15" s="1"/>
  <c r="N103" i="15"/>
  <c r="T103" i="15" s="1"/>
  <c r="V103" i="15" s="1"/>
  <c r="N97" i="15"/>
  <c r="T97" i="15" s="1"/>
  <c r="L38" i="15"/>
  <c r="N6" i="15"/>
  <c r="T6" i="15" s="1"/>
  <c r="V6" i="15" s="1"/>
  <c r="N147" i="15"/>
  <c r="T147" i="15" s="1"/>
  <c r="V147" i="15" s="1"/>
  <c r="N322" i="15"/>
  <c r="T322" i="15" s="1"/>
  <c r="V322" i="15" s="1"/>
  <c r="N264" i="15"/>
  <c r="T264" i="15" s="1"/>
  <c r="V264" i="15" s="1"/>
  <c r="L287" i="15"/>
  <c r="L296" i="15"/>
  <c r="P242" i="15"/>
  <c r="N249" i="15"/>
  <c r="T249" i="15" s="1"/>
  <c r="V249" i="15" s="1"/>
  <c r="L191" i="15"/>
  <c r="N151" i="15"/>
  <c r="T151" i="15" s="1"/>
  <c r="N61" i="15"/>
  <c r="T61" i="15" s="1"/>
  <c r="V61" i="15" s="1"/>
  <c r="L66" i="15"/>
  <c r="N287" i="15"/>
  <c r="T287" i="15" s="1"/>
  <c r="V287" i="15" s="1"/>
  <c r="L269" i="15"/>
  <c r="L295" i="15"/>
  <c r="N292" i="15"/>
  <c r="T292" i="15" s="1"/>
  <c r="V292" i="15" s="1"/>
  <c r="O290" i="15"/>
  <c r="P290" i="15" s="1"/>
  <c r="N37" i="15"/>
  <c r="T37" i="15" s="1"/>
  <c r="N196" i="15"/>
  <c r="T196" i="15" s="1"/>
  <c r="V196" i="15" s="1"/>
  <c r="L170" i="15"/>
  <c r="N280" i="15"/>
  <c r="T280" i="15" s="1"/>
  <c r="V280" i="15" s="1"/>
  <c r="N267" i="15"/>
  <c r="T267" i="15" s="1"/>
  <c r="L292" i="15"/>
  <c r="L28" i="15"/>
  <c r="P28" i="15" s="1"/>
  <c r="N117" i="15"/>
  <c r="T117" i="15" s="1"/>
  <c r="O292" i="15"/>
  <c r="P292" i="15" s="1"/>
  <c r="L149" i="15"/>
  <c r="O107" i="15"/>
  <c r="P107" i="15" s="1"/>
  <c r="N5" i="15"/>
  <c r="T5" i="15" s="1"/>
  <c r="V5" i="15" s="1"/>
  <c r="N332" i="15"/>
  <c r="T332" i="15" s="1"/>
  <c r="V332" i="15" s="1"/>
  <c r="L254" i="15"/>
  <c r="O254" i="15"/>
  <c r="O276" i="15"/>
  <c r="L276" i="15"/>
  <c r="O270" i="15"/>
  <c r="L270" i="15"/>
  <c r="L226" i="15"/>
  <c r="O163" i="15"/>
  <c r="P163" i="15" s="1"/>
  <c r="O123" i="15"/>
  <c r="L123" i="15"/>
  <c r="L215" i="15"/>
  <c r="L86" i="15"/>
  <c r="O86" i="15"/>
  <c r="L61" i="15"/>
  <c r="L41" i="15"/>
  <c r="N288" i="15"/>
  <c r="T288" i="15" s="1"/>
  <c r="V288" i="15" s="1"/>
  <c r="L250" i="15"/>
  <c r="P83" i="15"/>
  <c r="L73" i="15"/>
  <c r="L305" i="15"/>
  <c r="L297" i="15"/>
  <c r="O297" i="15"/>
  <c r="L280" i="15"/>
  <c r="O280" i="15"/>
  <c r="L147" i="15"/>
  <c r="O101" i="15"/>
  <c r="L101" i="15"/>
  <c r="L192" i="15"/>
  <c r="L72" i="15"/>
  <c r="O301" i="15"/>
  <c r="L333" i="15"/>
  <c r="L330" i="15"/>
  <c r="N324" i="15"/>
  <c r="T324" i="15" s="1"/>
  <c r="V324" i="15" s="1"/>
  <c r="N304" i="15"/>
  <c r="T304" i="15" s="1"/>
  <c r="V304" i="15" s="1"/>
  <c r="O245" i="15"/>
  <c r="L245" i="15"/>
  <c r="L188" i="15"/>
  <c r="O16" i="15"/>
  <c r="L16" i="15"/>
  <c r="N13" i="15"/>
  <c r="T13" i="15" s="1"/>
  <c r="V13" i="15" s="1"/>
  <c r="O94" i="15"/>
  <c r="L94" i="15"/>
  <c r="F125" i="15"/>
  <c r="C185" i="11"/>
  <c r="O247" i="15"/>
  <c r="L247" i="15"/>
  <c r="L154" i="15"/>
  <c r="L81" i="15"/>
  <c r="O81" i="15"/>
  <c r="P81" i="15" s="1"/>
  <c r="G205" i="15"/>
  <c r="G236" i="11"/>
  <c r="O60" i="15"/>
  <c r="P60" i="15" s="1"/>
  <c r="O63" i="15"/>
  <c r="O56" i="15"/>
  <c r="O59" i="15"/>
  <c r="O55" i="15"/>
  <c r="P55" i="15" s="1"/>
  <c r="O62" i="15"/>
  <c r="O58" i="15"/>
  <c r="O57" i="15"/>
  <c r="O61" i="15"/>
  <c r="C193" i="11"/>
  <c r="F221" i="15"/>
  <c r="C253" i="11"/>
  <c r="L91" i="15"/>
  <c r="O91" i="15"/>
  <c r="L179" i="15"/>
  <c r="N88" i="15"/>
  <c r="T88" i="15" s="1"/>
  <c r="O88" i="15"/>
  <c r="P88" i="15" s="1"/>
  <c r="F115" i="15"/>
  <c r="N30" i="15"/>
  <c r="T30" i="15" s="1"/>
  <c r="V30" i="15" s="1"/>
  <c r="O30" i="15"/>
  <c r="P30" i="15" s="1"/>
  <c r="L64" i="15"/>
  <c r="L246" i="15"/>
  <c r="L257" i="15"/>
  <c r="O24" i="15"/>
  <c r="L24" i="15"/>
  <c r="O85" i="15"/>
  <c r="L85" i="15"/>
  <c r="N109" i="15"/>
  <c r="T109" i="15" s="1"/>
  <c r="V109" i="15" s="1"/>
  <c r="O109" i="15"/>
  <c r="P109" i="15" s="1"/>
  <c r="C127" i="11"/>
  <c r="F13" i="15"/>
  <c r="C236" i="11"/>
  <c r="L171" i="15"/>
  <c r="O171" i="15"/>
  <c r="P171" i="15" s="1"/>
  <c r="L153" i="15"/>
  <c r="N143" i="15"/>
  <c r="T143" i="15" s="1"/>
  <c r="V143" i="15" s="1"/>
  <c r="L26" i="15"/>
  <c r="O26" i="15"/>
  <c r="L121" i="15"/>
  <c r="O121" i="15"/>
  <c r="O262" i="15"/>
  <c r="P262" i="15" s="1"/>
  <c r="O266" i="15"/>
  <c r="P266" i="15" s="1"/>
  <c r="O273" i="15"/>
  <c r="O257" i="15"/>
  <c r="O244" i="15"/>
  <c r="P244" i="15" s="1"/>
  <c r="O249" i="15"/>
  <c r="P249" i="15" s="1"/>
  <c r="O251" i="15"/>
  <c r="O295" i="15"/>
  <c r="O264" i="15"/>
  <c r="P264" i="15" s="1"/>
  <c r="O246" i="15"/>
  <c r="O240" i="15"/>
  <c r="P240" i="15" s="1"/>
  <c r="O287" i="15"/>
  <c r="P287" i="15" s="1"/>
  <c r="O275" i="15"/>
  <c r="P275" i="15" s="1"/>
  <c r="O250" i="15"/>
  <c r="O293" i="15"/>
  <c r="P293" i="15" s="1"/>
  <c r="O296" i="15"/>
  <c r="P296" i="15" s="1"/>
  <c r="O274" i="15"/>
  <c r="P274" i="15" s="1"/>
  <c r="O253" i="15"/>
  <c r="L253" i="15"/>
  <c r="O267" i="15"/>
  <c r="P267" i="15" s="1"/>
  <c r="L267" i="15"/>
  <c r="L279" i="15"/>
  <c r="O279" i="15"/>
  <c r="P279" i="15" s="1"/>
  <c r="L161" i="15"/>
  <c r="N193" i="15"/>
  <c r="T193" i="15" s="1"/>
  <c r="V193" i="15" s="1"/>
  <c r="L100" i="15"/>
  <c r="P100" i="15" s="1"/>
  <c r="N177" i="15"/>
  <c r="T177" i="15" s="1"/>
  <c r="V177" i="15" s="1"/>
  <c r="L137" i="15"/>
  <c r="L124" i="15"/>
  <c r="O124" i="15"/>
  <c r="L4" i="15"/>
  <c r="O4" i="15"/>
  <c r="P4" i="15" s="1"/>
  <c r="G197" i="11"/>
  <c r="G155" i="15"/>
  <c r="O243" i="15"/>
  <c r="L243" i="15"/>
  <c r="N203" i="15"/>
  <c r="T203" i="15" s="1"/>
  <c r="V203" i="15" s="1"/>
  <c r="N165" i="15"/>
  <c r="T165" i="15" s="1"/>
  <c r="V165" i="15" s="1"/>
  <c r="O165" i="15"/>
  <c r="P165" i="15" s="1"/>
  <c r="O269" i="15"/>
  <c r="N246" i="15"/>
  <c r="T246" i="15" s="1"/>
  <c r="V246" i="15" s="1"/>
  <c r="N199" i="15"/>
  <c r="T199" i="15" s="1"/>
  <c r="V199" i="15" s="1"/>
  <c r="O129" i="15"/>
  <c r="L129" i="15"/>
  <c r="P96" i="15"/>
  <c r="N65" i="15"/>
  <c r="T65" i="15" s="1"/>
  <c r="L65" i="15"/>
  <c r="G184" i="15"/>
  <c r="L184" i="15" s="1"/>
  <c r="G215" i="11"/>
  <c r="O283" i="15"/>
  <c r="L283" i="15"/>
  <c r="N167" i="15"/>
  <c r="T167" i="15" s="1"/>
  <c r="V167" i="15" s="1"/>
  <c r="O167" i="15"/>
  <c r="P167" i="15" s="1"/>
  <c r="O256" i="15"/>
  <c r="L146" i="15"/>
  <c r="O239" i="15"/>
  <c r="L239" i="15"/>
  <c r="N80" i="15"/>
  <c r="T80" i="15" s="1"/>
  <c r="L99" i="15"/>
  <c r="O99" i="15"/>
  <c r="L58" i="15"/>
  <c r="L119" i="15"/>
  <c r="O119" i="15"/>
  <c r="O19" i="15"/>
  <c r="L19" i="15"/>
  <c r="C205" i="11"/>
  <c r="F175" i="15"/>
  <c r="P27" i="15"/>
  <c r="N290" i="15"/>
  <c r="T290" i="15" s="1"/>
  <c r="V290" i="15" s="1"/>
  <c r="N248" i="15"/>
  <c r="T248" i="15" s="1"/>
  <c r="V248" i="15" s="1"/>
  <c r="O265" i="15"/>
  <c r="L265" i="15"/>
  <c r="O169" i="15"/>
  <c r="L169" i="15"/>
  <c r="L306" i="15"/>
  <c r="O268" i="15"/>
  <c r="L268" i="15"/>
  <c r="O284" i="15"/>
  <c r="P284" i="15" s="1"/>
  <c r="N218" i="15"/>
  <c r="T218" i="15" s="1"/>
  <c r="L216" i="15"/>
  <c r="N106" i="15"/>
  <c r="T106" i="15" s="1"/>
  <c r="V106" i="15" s="1"/>
  <c r="O176" i="15"/>
  <c r="L176" i="15"/>
  <c r="N91" i="15"/>
  <c r="T91" i="15" s="1"/>
  <c r="V91" i="15" s="1"/>
  <c r="L89" i="15"/>
  <c r="L314" i="15"/>
  <c r="L331" i="15"/>
  <c r="N308" i="15"/>
  <c r="T308" i="15" s="1"/>
  <c r="V308" i="15" s="1"/>
  <c r="N293" i="15"/>
  <c r="T293" i="15" s="1"/>
  <c r="V293" i="15" s="1"/>
  <c r="N273" i="15"/>
  <c r="T273" i="15" s="1"/>
  <c r="O272" i="15"/>
  <c r="P272" i="15" s="1"/>
  <c r="L272" i="15"/>
  <c r="L261" i="15"/>
  <c r="O261" i="15"/>
  <c r="N229" i="15"/>
  <c r="T229" i="15" s="1"/>
  <c r="V229" i="15" s="1"/>
  <c r="N276" i="15"/>
  <c r="T276" i="15" s="1"/>
  <c r="V276" i="15" s="1"/>
  <c r="O278" i="15"/>
  <c r="L278" i="15"/>
  <c r="L211" i="15"/>
  <c r="L219" i="15"/>
  <c r="N211" i="15"/>
  <c r="T211" i="15" s="1"/>
  <c r="V211" i="15" s="1"/>
  <c r="L143" i="15"/>
  <c r="L42" i="15"/>
  <c r="O3" i="15"/>
  <c r="P3" i="15" s="1"/>
  <c r="L3" i="15"/>
  <c r="L82" i="15"/>
  <c r="O82" i="15"/>
  <c r="L57" i="15"/>
  <c r="O52" i="15"/>
  <c r="L52" i="15"/>
  <c r="O289" i="15"/>
  <c r="P289" i="15" s="1"/>
  <c r="L132" i="15"/>
  <c r="O132" i="15"/>
  <c r="N112" i="15"/>
  <c r="T112" i="15" s="1"/>
  <c r="N90" i="15"/>
  <c r="T90" i="15" s="1"/>
  <c r="V90" i="15" s="1"/>
  <c r="N20" i="15"/>
  <c r="T20" i="15" s="1"/>
  <c r="V20" i="15" s="1"/>
  <c r="N107" i="15"/>
  <c r="T107" i="15" s="1"/>
  <c r="V107" i="15" s="1"/>
  <c r="N18" i="15"/>
  <c r="T18" i="15" s="1"/>
  <c r="V18" i="15" s="1"/>
  <c r="N126" i="15"/>
  <c r="T126" i="15" s="1"/>
  <c r="V126" i="15" s="1"/>
  <c r="N74" i="15"/>
  <c r="T74" i="15" s="1"/>
  <c r="V74" i="15" s="1"/>
  <c r="N213" i="15"/>
  <c r="T213" i="15" s="1"/>
  <c r="V213" i="15" s="1"/>
  <c r="N166" i="15"/>
  <c r="T166" i="15" s="1"/>
  <c r="V166" i="15" s="1"/>
  <c r="N180" i="15"/>
  <c r="T180" i="15" s="1"/>
  <c r="V180" i="15" s="1"/>
  <c r="N231" i="15"/>
  <c r="T231" i="15" s="1"/>
  <c r="V231" i="15" s="1"/>
  <c r="N217" i="15"/>
  <c r="T217" i="15" s="1"/>
  <c r="N309" i="15"/>
  <c r="T309" i="15" s="1"/>
  <c r="V309" i="15" s="1"/>
  <c r="F33" i="5"/>
  <c r="F25" i="6"/>
  <c r="F44" i="7"/>
  <c r="F29" i="7"/>
  <c r="F60" i="4"/>
  <c r="F40" i="4"/>
  <c r="F47" i="4"/>
  <c r="F37" i="5"/>
  <c r="F24" i="6"/>
  <c r="F29" i="3"/>
  <c r="F52" i="3"/>
  <c r="F80" i="6"/>
  <c r="O31" i="15"/>
  <c r="N31" i="15"/>
  <c r="T31" i="15" s="1"/>
  <c r="V31" i="15" s="1"/>
  <c r="O79" i="15"/>
  <c r="P79" i="15" s="1"/>
  <c r="N79" i="15"/>
  <c r="T79" i="15" s="1"/>
  <c r="F21" i="3"/>
  <c r="F23" i="4"/>
  <c r="F27" i="7"/>
  <c r="F44" i="6"/>
  <c r="F35" i="6"/>
  <c r="F54" i="7"/>
  <c r="F39" i="7"/>
  <c r="F25" i="5"/>
  <c r="F22" i="4"/>
  <c r="E59" i="3"/>
  <c r="E45" i="3"/>
  <c r="E35" i="3"/>
  <c r="E21" i="3"/>
  <c r="E54" i="3"/>
  <c r="E40" i="3"/>
  <c r="E30" i="3"/>
  <c r="E53" i="3"/>
  <c r="E39" i="3"/>
  <c r="E29" i="3"/>
  <c r="E48" i="3"/>
  <c r="E24" i="3"/>
  <c r="E27" i="3"/>
  <c r="E50" i="3"/>
  <c r="E44" i="3"/>
  <c r="E32" i="3"/>
  <c r="E56" i="3"/>
  <c r="E31" i="3"/>
  <c r="E36" i="3"/>
  <c r="E61" i="3"/>
  <c r="E37" i="3"/>
  <c r="E26" i="3"/>
  <c r="E20" i="3"/>
  <c r="E42" i="3"/>
  <c r="E18" i="3"/>
  <c r="E23" i="3"/>
  <c r="E41" i="3"/>
  <c r="E55" i="3"/>
  <c r="E49" i="3"/>
  <c r="E43" i="3"/>
  <c r="E25" i="3"/>
  <c r="E33" i="3"/>
  <c r="E60" i="3"/>
  <c r="E47" i="3"/>
  <c r="E57" i="3"/>
  <c r="E22" i="3"/>
  <c r="E58" i="3"/>
  <c r="E52" i="3"/>
  <c r="E46" i="3"/>
  <c r="E34" i="3"/>
  <c r="E28" i="3"/>
  <c r="E51" i="3"/>
  <c r="E19" i="8"/>
  <c r="E93" i="8"/>
  <c r="E97" i="8"/>
  <c r="E92" i="8"/>
  <c r="E90" i="8"/>
  <c r="E94" i="8"/>
  <c r="E91" i="8"/>
  <c r="E96" i="8"/>
  <c r="E95" i="8"/>
  <c r="F23" i="3"/>
  <c r="F46" i="6"/>
  <c r="N299" i="15"/>
  <c r="T299" i="15" s="1"/>
  <c r="V299" i="15" s="1"/>
  <c r="O288" i="15"/>
  <c r="L288" i="15"/>
  <c r="L258" i="15"/>
  <c r="O258" i="15"/>
  <c r="L271" i="15"/>
  <c r="O271" i="15"/>
  <c r="N241" i="15"/>
  <c r="T241" i="15" s="1"/>
  <c r="V241" i="15" s="1"/>
  <c r="L234" i="15"/>
  <c r="L282" i="15"/>
  <c r="O282" i="15"/>
  <c r="L200" i="15"/>
  <c r="L74" i="15"/>
  <c r="N158" i="15"/>
  <c r="T158" i="15" s="1"/>
  <c r="V158" i="15" s="1"/>
  <c r="O168" i="15"/>
  <c r="L168" i="15"/>
  <c r="L189" i="15"/>
  <c r="L178" i="15"/>
  <c r="O46" i="15"/>
  <c r="P46" i="15" s="1"/>
  <c r="O49" i="15"/>
  <c r="P49" i="15" s="1"/>
  <c r="O32" i="15"/>
  <c r="P32" i="15" s="1"/>
  <c r="O43" i="15"/>
  <c r="P43" i="15" s="1"/>
  <c r="O34" i="15"/>
  <c r="P34" i="15" s="1"/>
  <c r="O36" i="15"/>
  <c r="P36" i="15" s="1"/>
  <c r="O38" i="15"/>
  <c r="P38" i="15" s="1"/>
  <c r="O48" i="15"/>
  <c r="P48" i="15" s="1"/>
  <c r="O40" i="15"/>
  <c r="P40" i="15" s="1"/>
  <c r="O45" i="15"/>
  <c r="O42" i="15"/>
  <c r="P42" i="15" s="1"/>
  <c r="O41" i="15"/>
  <c r="P41" i="15" s="1"/>
  <c r="O37" i="15"/>
  <c r="P37" i="15" s="1"/>
  <c r="O33" i="15"/>
  <c r="P33" i="15" s="1"/>
  <c r="O47" i="15"/>
  <c r="O39" i="15"/>
  <c r="P39" i="15" s="1"/>
  <c r="O35" i="15"/>
  <c r="P35" i="15" s="1"/>
  <c r="O44" i="15"/>
  <c r="P44" i="15" s="1"/>
  <c r="N82" i="15"/>
  <c r="T82" i="15" s="1"/>
  <c r="L31" i="15"/>
  <c r="N144" i="15"/>
  <c r="T144" i="15" s="1"/>
  <c r="P21" i="15"/>
  <c r="L68" i="15"/>
  <c r="L49" i="15"/>
  <c r="L15" i="15"/>
  <c r="O15" i="15"/>
  <c r="N12" i="15"/>
  <c r="T12" i="15" s="1"/>
  <c r="N87" i="15"/>
  <c r="T87" i="15" s="1"/>
  <c r="O92" i="15"/>
  <c r="P92" i="15" s="1"/>
  <c r="N92" i="15"/>
  <c r="T92" i="15" s="1"/>
  <c r="V92" i="15" s="1"/>
  <c r="L113" i="15"/>
  <c r="N201" i="15"/>
  <c r="T201" i="15" s="1"/>
  <c r="V201" i="15" s="1"/>
  <c r="N138" i="15"/>
  <c r="T138" i="15" s="1"/>
  <c r="V138" i="15" s="1"/>
  <c r="F43" i="7"/>
  <c r="F58" i="6"/>
  <c r="F49" i="6"/>
  <c r="F25" i="3"/>
  <c r="F26" i="6"/>
  <c r="F72" i="6"/>
  <c r="F41" i="3"/>
  <c r="F52" i="4"/>
  <c r="F60" i="3"/>
  <c r="F71" i="4"/>
  <c r="N221" i="15"/>
  <c r="T221" i="15" s="1"/>
  <c r="V221" i="15" s="1"/>
  <c r="N329" i="15"/>
  <c r="T329" i="15" s="1"/>
  <c r="F31" i="3"/>
  <c r="F33" i="4"/>
  <c r="N45" i="15"/>
  <c r="T45" i="15" s="1"/>
  <c r="V45" i="15" s="1"/>
  <c r="N122" i="15"/>
  <c r="T122" i="15" s="1"/>
  <c r="V122" i="15" s="1"/>
  <c r="O122" i="15"/>
  <c r="N168" i="15"/>
  <c r="T168" i="15" s="1"/>
  <c r="V168" i="15" s="1"/>
  <c r="N115" i="15"/>
  <c r="T115" i="15" s="1"/>
  <c r="F43" i="3"/>
  <c r="F78" i="6"/>
  <c r="F83" i="6"/>
  <c r="F21" i="4"/>
  <c r="F50" i="6"/>
  <c r="F21" i="5"/>
  <c r="F36" i="7"/>
  <c r="F41" i="4"/>
  <c r="F35" i="7"/>
  <c r="C186" i="11"/>
  <c r="N16" i="15"/>
  <c r="T16" i="15" s="1"/>
  <c r="V16" i="15" s="1"/>
  <c r="T3" i="15"/>
  <c r="N58" i="15"/>
  <c r="T58" i="15" s="1"/>
  <c r="N8" i="15"/>
  <c r="T8" i="15" s="1"/>
  <c r="V8" i="15" s="1"/>
  <c r="N102" i="15"/>
  <c r="T102" i="15" s="1"/>
  <c r="V102" i="15" s="1"/>
  <c r="O102" i="15"/>
  <c r="P102" i="15" s="1"/>
  <c r="N120" i="15"/>
  <c r="T120" i="15" s="1"/>
  <c r="V120" i="15" s="1"/>
  <c r="F37" i="3"/>
  <c r="F57" i="3"/>
  <c r="F38" i="7"/>
  <c r="F23" i="7"/>
  <c r="F45" i="4"/>
  <c r="F74" i="6"/>
  <c r="F61" i="4"/>
  <c r="F66" i="6"/>
  <c r="F42" i="3"/>
  <c r="F66" i="4"/>
  <c r="N250" i="15"/>
  <c r="T250" i="15" s="1"/>
  <c r="L309" i="15"/>
  <c r="N319" i="15"/>
  <c r="T319" i="15" s="1"/>
  <c r="V319" i="15" s="1"/>
  <c r="N330" i="15"/>
  <c r="T330" i="15" s="1"/>
  <c r="O260" i="15"/>
  <c r="P260" i="15" s="1"/>
  <c r="L260" i="15"/>
  <c r="L212" i="15"/>
  <c r="N270" i="15"/>
  <c r="T270" i="15" s="1"/>
  <c r="V270" i="15" s="1"/>
  <c r="N245" i="15"/>
  <c r="T245" i="15" s="1"/>
  <c r="V245" i="15" s="1"/>
  <c r="O170" i="15"/>
  <c r="P170" i="15" s="1"/>
  <c r="N146" i="15"/>
  <c r="T146" i="15" s="1"/>
  <c r="V146" i="15" s="1"/>
  <c r="O95" i="15"/>
  <c r="L95" i="15"/>
  <c r="O54" i="15"/>
  <c r="L54" i="15"/>
  <c r="N133" i="15"/>
  <c r="T133" i="15" s="1"/>
  <c r="V133" i="15" s="1"/>
  <c r="N119" i="15"/>
  <c r="T119" i="15" s="1"/>
  <c r="O127" i="15"/>
  <c r="L127" i="15"/>
  <c r="L69" i="15"/>
  <c r="P116" i="15"/>
  <c r="N176" i="15"/>
  <c r="T176" i="15" s="1"/>
  <c r="V176" i="15" s="1"/>
  <c r="L136" i="15"/>
  <c r="N124" i="15"/>
  <c r="T124" i="15" s="1"/>
  <c r="V124" i="15" s="1"/>
  <c r="P6" i="15"/>
  <c r="N39" i="15"/>
  <c r="T39" i="15" s="1"/>
  <c r="P126" i="15"/>
  <c r="L84" i="15"/>
  <c r="O84" i="15"/>
  <c r="L22" i="15"/>
  <c r="O22" i="15"/>
  <c r="L256" i="15"/>
  <c r="N294" i="15"/>
  <c r="T294" i="15" s="1"/>
  <c r="V294" i="15" s="1"/>
  <c r="N132" i="15"/>
  <c r="T132" i="15" s="1"/>
  <c r="V132" i="15" s="1"/>
  <c r="L140" i="15"/>
  <c r="N68" i="15"/>
  <c r="T68" i="15" s="1"/>
  <c r="P23" i="15"/>
  <c r="O11" i="15"/>
  <c r="L11" i="15"/>
  <c r="O235" i="15"/>
  <c r="P235" i="15" s="1"/>
  <c r="O233" i="15"/>
  <c r="P233" i="15" s="1"/>
  <c r="O231" i="15"/>
  <c r="O232" i="15"/>
  <c r="P232" i="15" s="1"/>
  <c r="O230" i="15"/>
  <c r="P230" i="15" s="1"/>
  <c r="O236" i="15"/>
  <c r="P236" i="15" s="1"/>
  <c r="O229" i="15"/>
  <c r="P229" i="15" s="1"/>
  <c r="O237" i="15"/>
  <c r="P237" i="15" s="1"/>
  <c r="O228" i="15"/>
  <c r="O234" i="15"/>
  <c r="C155" i="11"/>
  <c r="N55" i="15"/>
  <c r="T55" i="15" s="1"/>
  <c r="N27" i="15"/>
  <c r="T27" i="15" s="1"/>
  <c r="V27" i="15" s="1"/>
  <c r="N129" i="15"/>
  <c r="T129" i="15" s="1"/>
  <c r="V129" i="15" s="1"/>
  <c r="N10" i="15"/>
  <c r="T10" i="15" s="1"/>
  <c r="V10" i="15" s="1"/>
  <c r="L111" i="15"/>
  <c r="P111" i="15" s="1"/>
  <c r="N100" i="15"/>
  <c r="T100" i="15" s="1"/>
  <c r="V100" i="15" s="1"/>
  <c r="F173" i="15"/>
  <c r="L173" i="15" s="1"/>
  <c r="P173" i="15" s="1"/>
  <c r="N233" i="15"/>
  <c r="T233" i="15" s="1"/>
  <c r="V233" i="15" s="1"/>
  <c r="N318" i="15"/>
  <c r="T318" i="15" s="1"/>
  <c r="V318" i="15" s="1"/>
  <c r="F29" i="4"/>
  <c r="F48" i="7"/>
  <c r="F33" i="7"/>
  <c r="F55" i="4"/>
  <c r="F84" i="6"/>
  <c r="F48" i="4"/>
  <c r="F60" i="6"/>
  <c r="F30" i="7"/>
  <c r="F58" i="4"/>
  <c r="L117" i="15"/>
  <c r="O117" i="15"/>
  <c r="N4" i="15"/>
  <c r="T4" i="15" s="1"/>
  <c r="V4" i="15" s="1"/>
  <c r="L294" i="15"/>
  <c r="O294" i="15"/>
  <c r="L312" i="15"/>
  <c r="N275" i="15"/>
  <c r="T275" i="15" s="1"/>
  <c r="V275" i="15" s="1"/>
  <c r="L291" i="15"/>
  <c r="O291" i="15"/>
  <c r="L302" i="15"/>
  <c r="O302" i="15"/>
  <c r="O241" i="15"/>
  <c r="D21" i="11" s="1"/>
  <c r="L241" i="15"/>
  <c r="N277" i="15"/>
  <c r="T277" i="15" s="1"/>
  <c r="V277" i="15" s="1"/>
  <c r="N286" i="15"/>
  <c r="T286" i="15" s="1"/>
  <c r="V286" i="15" s="1"/>
  <c r="L205" i="15"/>
  <c r="L150" i="15"/>
  <c r="L190" i="15"/>
  <c r="O162" i="15"/>
  <c r="P162" i="15" s="1"/>
  <c r="L162" i="15"/>
  <c r="N186" i="15"/>
  <c r="T186" i="15" s="1"/>
  <c r="V186" i="15" s="1"/>
  <c r="L210" i="15"/>
  <c r="L141" i="15"/>
  <c r="F122" i="15"/>
  <c r="L122" i="15" s="1"/>
  <c r="L45" i="15"/>
  <c r="L7" i="15"/>
  <c r="O7" i="15"/>
  <c r="O133" i="15"/>
  <c r="L133" i="15"/>
  <c r="L110" i="15"/>
  <c r="O110" i="15"/>
  <c r="P113" i="15"/>
  <c r="O218" i="15"/>
  <c r="P218" i="15" s="1"/>
  <c r="O220" i="15"/>
  <c r="P220" i="15" s="1"/>
  <c r="O225" i="15"/>
  <c r="P225" i="15" s="1"/>
  <c r="O221" i="15"/>
  <c r="O217" i="15"/>
  <c r="P217" i="15" s="1"/>
  <c r="O224" i="15"/>
  <c r="P224" i="15" s="1"/>
  <c r="O226" i="15"/>
  <c r="P226" i="15" s="1"/>
  <c r="O216" i="15"/>
  <c r="P216" i="15" s="1"/>
  <c r="O223" i="15"/>
  <c r="O227" i="15"/>
  <c r="P227" i="15" s="1"/>
  <c r="O219" i="15"/>
  <c r="P219" i="15" s="1"/>
  <c r="O222" i="15"/>
  <c r="P222" i="15" s="1"/>
  <c r="P105" i="15"/>
  <c r="N283" i="15"/>
  <c r="T283" i="15" s="1"/>
  <c r="V283" i="15" s="1"/>
  <c r="O299" i="15"/>
  <c r="P299" i="15" s="1"/>
  <c r="O78" i="15"/>
  <c r="L78" i="15"/>
  <c r="N33" i="15"/>
  <c r="T33" i="15" s="1"/>
  <c r="V33" i="15" s="1"/>
  <c r="N130" i="15"/>
  <c r="T130" i="15" s="1"/>
  <c r="V130" i="15" s="1"/>
  <c r="F20" i="3"/>
  <c r="G151" i="11"/>
  <c r="F39" i="4"/>
  <c r="F24" i="3"/>
  <c r="F65" i="4"/>
  <c r="F61" i="3"/>
  <c r="F38" i="6"/>
  <c r="F30" i="4"/>
  <c r="F47" i="7"/>
  <c r="F42" i="6"/>
  <c r="L313" i="15"/>
  <c r="N225" i="15"/>
  <c r="T225" i="15" s="1"/>
  <c r="V225" i="15" s="1"/>
  <c r="O238" i="15"/>
  <c r="L238" i="15"/>
  <c r="O174" i="15"/>
  <c r="P174" i="15" s="1"/>
  <c r="N174" i="15"/>
  <c r="T174" i="15" s="1"/>
  <c r="V174" i="15" s="1"/>
  <c r="O175" i="15"/>
  <c r="L175" i="15"/>
  <c r="N183" i="15"/>
  <c r="T183" i="15" s="1"/>
  <c r="O14" i="15"/>
  <c r="L14" i="15"/>
  <c r="N257" i="15"/>
  <c r="T257" i="15" s="1"/>
  <c r="V257" i="15" s="1"/>
  <c r="N272" i="15"/>
  <c r="T272" i="15" s="1"/>
  <c r="V272" i="15" s="1"/>
  <c r="L155" i="15"/>
  <c r="L112" i="15"/>
  <c r="O112" i="15"/>
  <c r="O90" i="15"/>
  <c r="L90" i="15"/>
  <c r="N48" i="15"/>
  <c r="T48" i="15" s="1"/>
  <c r="V48" i="15" s="1"/>
  <c r="N21" i="15"/>
  <c r="T21" i="15" s="1"/>
  <c r="V21" i="15" s="1"/>
  <c r="N131" i="15"/>
  <c r="T131" i="15" s="1"/>
  <c r="V131" i="15" s="1"/>
  <c r="G221" i="15"/>
  <c r="N313" i="15"/>
  <c r="T313" i="15" s="1"/>
  <c r="N315" i="15"/>
  <c r="T315" i="15" s="1"/>
  <c r="N325" i="15"/>
  <c r="T325" i="15" s="1"/>
  <c r="V325" i="15" s="1"/>
  <c r="F69" i="4"/>
  <c r="F48" i="3"/>
  <c r="F25" i="4"/>
  <c r="F70" i="4"/>
  <c r="F20" i="5"/>
  <c r="F30" i="3"/>
  <c r="F24" i="7"/>
  <c r="F50" i="3"/>
  <c r="F55" i="6"/>
  <c r="F47" i="3"/>
  <c r="F67" i="4"/>
  <c r="F77" i="6"/>
  <c r="F36" i="3"/>
  <c r="F82" i="6"/>
  <c r="F31" i="5"/>
  <c r="L186" i="15"/>
  <c r="L223" i="15"/>
  <c r="L59" i="15"/>
  <c r="L322" i="15"/>
  <c r="O298" i="15"/>
  <c r="L298" i="15"/>
  <c r="L328" i="15"/>
  <c r="L197" i="15"/>
  <c r="L228" i="15"/>
  <c r="N254" i="15"/>
  <c r="T254" i="15" s="1"/>
  <c r="N226" i="15"/>
  <c r="T226" i="15" s="1"/>
  <c r="V226" i="15" s="1"/>
  <c r="N172" i="15"/>
  <c r="T172" i="15" s="1"/>
  <c r="V172" i="15" s="1"/>
  <c r="N156" i="15"/>
  <c r="T156" i="15" s="1"/>
  <c r="V156" i="15" s="1"/>
  <c r="L125" i="15"/>
  <c r="L157" i="15"/>
  <c r="L51" i="15"/>
  <c r="O51" i="15"/>
  <c r="L144" i="15"/>
  <c r="O50" i="15"/>
  <c r="D23" i="9" s="1"/>
  <c r="L50" i="15"/>
  <c r="P31" i="14"/>
  <c r="P28" i="14"/>
  <c r="P14" i="14"/>
  <c r="P27" i="14"/>
  <c r="P13" i="14"/>
  <c r="P26" i="14"/>
  <c r="P12" i="14"/>
  <c r="P25" i="14"/>
  <c r="P11" i="14"/>
  <c r="P24" i="14"/>
  <c r="P10" i="14"/>
  <c r="P38" i="14"/>
  <c r="P23" i="14"/>
  <c r="P9" i="14"/>
  <c r="P37" i="14"/>
  <c r="P22" i="14"/>
  <c r="P8" i="14"/>
  <c r="P30" i="14"/>
  <c r="P29" i="14"/>
  <c r="P21" i="14"/>
  <c r="P20" i="14"/>
  <c r="P19" i="14"/>
  <c r="P18" i="14"/>
  <c r="P17" i="14"/>
  <c r="P16" i="14"/>
  <c r="P15" i="14"/>
  <c r="P36" i="14"/>
  <c r="P7" i="14"/>
  <c r="P35" i="14"/>
  <c r="P6" i="14"/>
  <c r="P34" i="14"/>
  <c r="P5" i="14"/>
  <c r="P33" i="14"/>
  <c r="P4" i="14"/>
  <c r="P32" i="14"/>
  <c r="D24" i="11"/>
  <c r="D27" i="11"/>
  <c r="D22" i="11"/>
  <c r="D33" i="9"/>
  <c r="L108" i="15"/>
  <c r="O108" i="15"/>
  <c r="P53" i="15"/>
  <c r="N26" i="15"/>
  <c r="T26" i="15" s="1"/>
  <c r="N19" i="15"/>
  <c r="T19" i="15" s="1"/>
  <c r="V19" i="15" s="1"/>
  <c r="L47" i="15"/>
  <c r="N62" i="15"/>
  <c r="T62" i="15" s="1"/>
  <c r="V62" i="15" s="1"/>
  <c r="N23" i="15"/>
  <c r="T23" i="15" s="1"/>
  <c r="V23" i="15" s="1"/>
  <c r="N123" i="15"/>
  <c r="T123" i="15" s="1"/>
  <c r="V123" i="15" s="1"/>
  <c r="N83" i="15"/>
  <c r="T83" i="15" s="1"/>
  <c r="N175" i="15"/>
  <c r="T175" i="15" s="1"/>
  <c r="V175" i="15" s="1"/>
  <c r="N195" i="15"/>
  <c r="T195" i="15" s="1"/>
  <c r="V195" i="15" s="1"/>
  <c r="N194" i="15"/>
  <c r="T194" i="15" s="1"/>
  <c r="V194" i="15" s="1"/>
  <c r="F33" i="6"/>
  <c r="F42" i="4"/>
  <c r="F71" i="6"/>
  <c r="F48" i="6"/>
  <c r="L300" i="15"/>
  <c r="O300" i="15"/>
  <c r="L324" i="15"/>
  <c r="N244" i="15"/>
  <c r="T244" i="15" s="1"/>
  <c r="O285" i="15"/>
  <c r="L285" i="15"/>
  <c r="N260" i="15"/>
  <c r="T260" i="15" s="1"/>
  <c r="V260" i="15" s="1"/>
  <c r="O106" i="15"/>
  <c r="P106" i="15" s="1"/>
  <c r="L106" i="15"/>
  <c r="P120" i="15"/>
  <c r="N331" i="15"/>
  <c r="T331" i="15" s="1"/>
  <c r="N259" i="15"/>
  <c r="T259" i="15" s="1"/>
  <c r="V259" i="15" s="1"/>
  <c r="L231" i="15"/>
  <c r="O255" i="15"/>
  <c r="D26" i="11" s="1"/>
  <c r="L255" i="15"/>
  <c r="L286" i="15"/>
  <c r="O286" i="15"/>
  <c r="N298" i="15"/>
  <c r="T298" i="15" s="1"/>
  <c r="V298" i="15" s="1"/>
  <c r="N327" i="15"/>
  <c r="T327" i="15" s="1"/>
  <c r="V327" i="15" s="1"/>
  <c r="N328" i="15"/>
  <c r="T328" i="15" s="1"/>
  <c r="L326" i="15"/>
  <c r="N305" i="15"/>
  <c r="T305" i="15" s="1"/>
  <c r="N302" i="15"/>
  <c r="T302" i="15" s="1"/>
  <c r="V302" i="15" s="1"/>
  <c r="L277" i="15"/>
  <c r="O277" i="15"/>
  <c r="L213" i="15"/>
  <c r="N252" i="15"/>
  <c r="T252" i="15" s="1"/>
  <c r="V252" i="15" s="1"/>
  <c r="N278" i="15"/>
  <c r="T278" i="15" s="1"/>
  <c r="V278" i="15" s="1"/>
  <c r="L208" i="15"/>
  <c r="L204" i="15"/>
  <c r="L172" i="15"/>
  <c r="O172" i="15"/>
  <c r="F187" i="15"/>
  <c r="L187" i="15" s="1"/>
  <c r="L158" i="15"/>
  <c r="O125" i="15"/>
  <c r="N125" i="15"/>
  <c r="T125" i="15" s="1"/>
  <c r="V125" i="15" s="1"/>
  <c r="L97" i="15"/>
  <c r="O97" i="15"/>
  <c r="N57" i="15"/>
  <c r="T57" i="15" s="1"/>
  <c r="L182" i="15"/>
  <c r="L115" i="15"/>
  <c r="O115" i="15"/>
  <c r="O80" i="15"/>
  <c r="P80" i="15" s="1"/>
  <c r="L80" i="15"/>
  <c r="P103" i="15"/>
  <c r="N136" i="15"/>
  <c r="T136" i="15" s="1"/>
  <c r="V136" i="15" s="1"/>
  <c r="N104" i="15"/>
  <c r="T104" i="15" s="1"/>
  <c r="V104" i="15" s="1"/>
  <c r="N44" i="15"/>
  <c r="T44" i="15" s="1"/>
  <c r="V44" i="15" s="1"/>
  <c r="N242" i="15"/>
  <c r="T242" i="15" s="1"/>
  <c r="V242" i="15" s="1"/>
  <c r="N240" i="15"/>
  <c r="T240" i="15" s="1"/>
  <c r="V240" i="15" s="1"/>
  <c r="P10" i="15"/>
  <c r="N28" i="15"/>
  <c r="T28" i="15" s="1"/>
  <c r="V28" i="15" s="1"/>
  <c r="N50" i="15"/>
  <c r="T50" i="15" s="1"/>
  <c r="N145" i="15"/>
  <c r="T145" i="15" s="1"/>
  <c r="V145" i="15" s="1"/>
  <c r="Q335" i="15"/>
  <c r="H26" i="10" s="1"/>
  <c r="H27" i="10" s="1"/>
  <c r="H28" i="10" s="1"/>
  <c r="H29" i="10" s="1"/>
  <c r="H30" i="10" s="1"/>
  <c r="H31" i="10" s="1"/>
  <c r="H32" i="10" s="1"/>
  <c r="H33" i="10" s="1"/>
  <c r="H34" i="10" s="1"/>
  <c r="H35" i="10" s="1"/>
  <c r="H36" i="10" s="1"/>
  <c r="H37" i="10" s="1"/>
  <c r="H38" i="10" s="1"/>
  <c r="H39" i="10" s="1"/>
  <c r="H40" i="10" s="1"/>
  <c r="H41" i="10" s="1"/>
  <c r="H42" i="10" s="1"/>
  <c r="H43" i="10" s="1"/>
  <c r="H44" i="10" s="1"/>
  <c r="H45" i="10" s="1"/>
  <c r="H46" i="10" s="1"/>
  <c r="H47" i="10" s="1"/>
  <c r="H48" i="10" s="1"/>
  <c r="H49" i="10" s="1"/>
  <c r="H50" i="10" s="1"/>
  <c r="H51" i="10" s="1"/>
  <c r="H52" i="10" s="1"/>
  <c r="H53" i="10" s="1"/>
  <c r="H54" i="10" s="1"/>
  <c r="H55" i="10" s="1"/>
  <c r="H56" i="10" s="1"/>
  <c r="H57" i="10" s="1"/>
  <c r="H58" i="10" s="1"/>
  <c r="H59" i="10" s="1"/>
  <c r="H60" i="10" s="1"/>
  <c r="H61" i="10" s="1"/>
  <c r="H62" i="10" s="1"/>
  <c r="H63" i="10" s="1"/>
  <c r="H64" i="10" s="1"/>
  <c r="H65" i="10" s="1"/>
  <c r="H66" i="10" s="1"/>
  <c r="H67" i="10" s="1"/>
  <c r="H68" i="10" s="1"/>
  <c r="H69" i="10" s="1"/>
  <c r="H70" i="10" s="1"/>
  <c r="H71" i="10" s="1"/>
  <c r="H72" i="10" s="1"/>
  <c r="H73" i="10" s="1"/>
  <c r="H74" i="10" s="1"/>
  <c r="H75" i="10" s="1"/>
  <c r="H76" i="10" s="1"/>
  <c r="H77" i="10" s="1"/>
  <c r="H78" i="10" s="1"/>
  <c r="H79" i="10" s="1"/>
  <c r="H80" i="10" s="1"/>
  <c r="H81" i="10" s="1"/>
  <c r="H82" i="10" s="1"/>
  <c r="H83" i="10" s="1"/>
  <c r="H84" i="10" s="1"/>
  <c r="H85" i="10" s="1"/>
  <c r="H86" i="10" s="1"/>
  <c r="H87" i="10" s="1"/>
  <c r="H88" i="10" s="1"/>
  <c r="H89" i="10" s="1"/>
  <c r="H90" i="10" s="1"/>
  <c r="H91" i="10" s="1"/>
  <c r="H92" i="10" s="1"/>
  <c r="H93" i="10" s="1"/>
  <c r="H94" i="10" s="1"/>
  <c r="H95" i="10" s="1"/>
  <c r="H96" i="10" s="1"/>
  <c r="H97" i="10" s="1"/>
  <c r="H98" i="10" s="1"/>
  <c r="H99" i="10" s="1"/>
  <c r="H100" i="10" s="1"/>
  <c r="H101" i="10" s="1"/>
  <c r="H102" i="10" s="1"/>
  <c r="H103" i="10" s="1"/>
  <c r="H104" i="10" s="1"/>
  <c r="H105" i="10" s="1"/>
  <c r="H106" i="10" s="1"/>
  <c r="H107" i="10" s="1"/>
  <c r="H108" i="10" s="1"/>
  <c r="H109" i="10" s="1"/>
  <c r="H110" i="10" s="1"/>
  <c r="H111" i="10" s="1"/>
  <c r="H112" i="10" s="1"/>
  <c r="H113" i="10" s="1"/>
  <c r="H114" i="10" s="1"/>
  <c r="H115" i="10" s="1"/>
  <c r="H116" i="10" s="1"/>
  <c r="H117" i="10" s="1"/>
  <c r="H118" i="10" s="1"/>
  <c r="H119" i="10" s="1"/>
  <c r="H120" i="10" s="1"/>
  <c r="H121" i="10" s="1"/>
  <c r="H122" i="10" s="1"/>
  <c r="H123" i="10" s="1"/>
  <c r="H124" i="10" s="1"/>
  <c r="H125" i="10" s="1"/>
  <c r="H126" i="10" s="1"/>
  <c r="H127" i="10" s="1"/>
  <c r="H128" i="10" s="1"/>
  <c r="H129" i="10" s="1"/>
  <c r="H130" i="10" s="1"/>
  <c r="H131" i="10" s="1"/>
  <c r="H132" i="10" s="1"/>
  <c r="H133" i="10" s="1"/>
  <c r="H134" i="10" s="1"/>
  <c r="H135" i="10" s="1"/>
  <c r="H136" i="10" s="1"/>
  <c r="H137" i="10" s="1"/>
  <c r="H138" i="10" s="1"/>
  <c r="H139" i="10" s="1"/>
  <c r="H140" i="10" s="1"/>
  <c r="H141" i="10" s="1"/>
  <c r="H142" i="10" s="1"/>
  <c r="H143" i="10" s="1"/>
  <c r="H144" i="10" s="1"/>
  <c r="H145" i="10" s="1"/>
  <c r="H146" i="10" s="1"/>
  <c r="H147" i="10" s="1"/>
  <c r="H148" i="10" s="1"/>
  <c r="H149" i="10" s="1"/>
  <c r="H150" i="10" s="1"/>
  <c r="H151" i="10" s="1"/>
  <c r="H152" i="10" s="1"/>
  <c r="H153" i="10" s="1"/>
  <c r="H154" i="10" s="1"/>
  <c r="H155" i="10" s="1"/>
  <c r="H156" i="10" s="1"/>
  <c r="H157" i="10" s="1"/>
  <c r="H158" i="10" s="1"/>
  <c r="H159" i="10" s="1"/>
  <c r="H160" i="10" s="1"/>
  <c r="H161" i="10" s="1"/>
  <c r="H162" i="10" s="1"/>
  <c r="H163" i="10" s="1"/>
  <c r="H164" i="10" s="1"/>
  <c r="H165" i="10" s="1"/>
  <c r="H166" i="10" s="1"/>
  <c r="H167" i="10" s="1"/>
  <c r="H168" i="10" s="1"/>
  <c r="H169" i="10" s="1"/>
  <c r="H170" i="10" s="1"/>
  <c r="H171" i="10" s="1"/>
  <c r="H172" i="10" s="1"/>
  <c r="H173" i="10" s="1"/>
  <c r="H174" i="10" s="1"/>
  <c r="H175" i="10" s="1"/>
  <c r="H176" i="10" s="1"/>
  <c r="H177" i="10" s="1"/>
  <c r="H178" i="10" s="1"/>
  <c r="H179" i="10" s="1"/>
  <c r="H180" i="10" s="1"/>
  <c r="H181" i="10" s="1"/>
  <c r="H182" i="10" s="1"/>
  <c r="H183" i="10" s="1"/>
  <c r="H184" i="10" s="1"/>
  <c r="H185" i="10" s="1"/>
  <c r="H186" i="10" s="1"/>
  <c r="H187" i="10" s="1"/>
  <c r="H188" i="10" s="1"/>
  <c r="H189" i="10" s="1"/>
  <c r="H190" i="10" s="1"/>
  <c r="H191" i="10" s="1"/>
  <c r="H192" i="10" s="1"/>
  <c r="H193" i="10" s="1"/>
  <c r="H194" i="10" s="1"/>
  <c r="H195" i="10" s="1"/>
  <c r="H196" i="10" s="1"/>
  <c r="H197" i="10" s="1"/>
  <c r="H198" i="10" s="1"/>
  <c r="H199" i="10" s="1"/>
  <c r="H200" i="10" s="1"/>
  <c r="H201" i="10" s="1"/>
  <c r="H202" i="10" s="1"/>
  <c r="H203" i="10" s="1"/>
  <c r="H204" i="10" s="1"/>
  <c r="H205" i="10" s="1"/>
  <c r="H206" i="10" s="1"/>
  <c r="H207" i="10" s="1"/>
  <c r="H208" i="10" s="1"/>
  <c r="H209" i="10" s="1"/>
  <c r="H210" i="10" s="1"/>
  <c r="H211" i="10" s="1"/>
  <c r="H212" i="10" s="1"/>
  <c r="H213" i="10" s="1"/>
  <c r="H214" i="10" s="1"/>
  <c r="H215" i="10" s="1"/>
  <c r="H216" i="10" s="1"/>
  <c r="H217" i="10" s="1"/>
  <c r="H218" i="10" s="1"/>
  <c r="H219" i="10" s="1"/>
  <c r="H220" i="10" s="1"/>
  <c r="H221" i="10" s="1"/>
  <c r="H222" i="10" s="1"/>
  <c r="H223" i="10" s="1"/>
  <c r="H224" i="10" s="1"/>
  <c r="H225" i="10" s="1"/>
  <c r="H226" i="10" s="1"/>
  <c r="H227" i="10" s="1"/>
  <c r="H228" i="10" s="1"/>
  <c r="H229" i="10" s="1"/>
  <c r="H230" i="10" s="1"/>
  <c r="H231" i="10" s="1"/>
  <c r="H232" i="10" s="1"/>
  <c r="H233" i="10" s="1"/>
  <c r="H234" i="10" s="1"/>
  <c r="H235" i="10" s="1"/>
  <c r="H236" i="10" s="1"/>
  <c r="H237" i="10" s="1"/>
  <c r="H238" i="10" s="1"/>
  <c r="H239" i="10" s="1"/>
  <c r="H240" i="10" s="1"/>
  <c r="H241" i="10" s="1"/>
  <c r="H242" i="10" s="1"/>
  <c r="H243" i="10" s="1"/>
  <c r="H244" i="10" s="1"/>
  <c r="H245" i="10" s="1"/>
  <c r="H246" i="10" s="1"/>
  <c r="H247" i="10" s="1"/>
  <c r="H248" i="10" s="1"/>
  <c r="H249" i="10" s="1"/>
  <c r="H250" i="10" s="1"/>
  <c r="H251" i="10" s="1"/>
  <c r="H252" i="10" s="1"/>
  <c r="H253" i="10" s="1"/>
  <c r="H254" i="10" s="1"/>
  <c r="H255" i="10" s="1"/>
  <c r="H256" i="10" s="1"/>
  <c r="H257" i="10" s="1"/>
  <c r="H258" i="10" s="1"/>
  <c r="H259" i="10" s="1"/>
  <c r="H260" i="10" s="1"/>
  <c r="H261" i="10" s="1"/>
  <c r="H262" i="10" s="1"/>
  <c r="H263" i="10" s="1"/>
  <c r="H264" i="10" s="1"/>
  <c r="H265" i="10" s="1"/>
  <c r="H266" i="10" s="1"/>
  <c r="H267" i="10" s="1"/>
  <c r="H268" i="10" s="1"/>
  <c r="H269" i="10" s="1"/>
  <c r="H270" i="10" s="1"/>
  <c r="H271" i="10" s="1"/>
  <c r="H272" i="10" s="1"/>
  <c r="H273" i="10" s="1"/>
  <c r="H274" i="10" s="1"/>
  <c r="H275" i="10" s="1"/>
  <c r="H276" i="10" s="1"/>
  <c r="H277" i="10" s="1"/>
  <c r="H278" i="10" s="1"/>
  <c r="H279" i="10" s="1"/>
  <c r="H280" i="10" s="1"/>
  <c r="H281" i="10" s="1"/>
  <c r="H282" i="10" s="1"/>
  <c r="H283" i="10" s="1"/>
  <c r="H284" i="10" s="1"/>
  <c r="H285" i="10" s="1"/>
  <c r="H286" i="10" s="1"/>
  <c r="H287" i="10" s="1"/>
  <c r="H288" i="10" s="1"/>
  <c r="H289" i="10" s="1"/>
  <c r="H290" i="10" s="1"/>
  <c r="H291" i="10" s="1"/>
  <c r="H292" i="10" s="1"/>
  <c r="H293" i="10" s="1"/>
  <c r="H294" i="10" s="1"/>
  <c r="H295" i="10" s="1"/>
  <c r="H296" i="10" s="1"/>
  <c r="H297" i="10" s="1"/>
  <c r="H298" i="10" s="1"/>
  <c r="H299" i="10" s="1"/>
  <c r="H300" i="10" s="1"/>
  <c r="H301" i="10" s="1"/>
  <c r="H302" i="10" s="1"/>
  <c r="H303" i="10" s="1"/>
  <c r="H304" i="10" s="1"/>
  <c r="H305" i="10" s="1"/>
  <c r="H306" i="10" s="1"/>
  <c r="H307" i="10" s="1"/>
  <c r="H308" i="10" s="1"/>
  <c r="H309" i="10" s="1"/>
  <c r="H310" i="10" s="1"/>
  <c r="H311" i="10" s="1"/>
  <c r="H312" i="10" s="1"/>
  <c r="H313" i="10" s="1"/>
  <c r="H314" i="10" s="1"/>
  <c r="H315" i="10" s="1"/>
  <c r="H316" i="10" s="1"/>
  <c r="H317" i="10" s="1"/>
  <c r="H318" i="10" s="1"/>
  <c r="H319" i="10" s="1"/>
  <c r="H320" i="10" s="1"/>
  <c r="H321" i="10" s="1"/>
  <c r="H322" i="10" s="1"/>
  <c r="H323" i="10" s="1"/>
  <c r="H324" i="10" s="1"/>
  <c r="H325" i="10" s="1"/>
  <c r="H326" i="10" s="1"/>
  <c r="H327" i="10" s="1"/>
  <c r="H328" i="10" s="1"/>
  <c r="H329" i="10" s="1"/>
  <c r="H330" i="10" s="1"/>
  <c r="H331" i="10" s="1"/>
  <c r="H332" i="10" s="1"/>
  <c r="H333" i="10" s="1"/>
  <c r="H334" i="10" s="1"/>
  <c r="H335" i="10" s="1"/>
  <c r="H336" i="10" s="1"/>
  <c r="H337" i="10" s="1"/>
  <c r="H338" i="10" s="1"/>
  <c r="H339" i="10" s="1"/>
  <c r="H340" i="10" s="1"/>
  <c r="H341" i="10" s="1"/>
  <c r="H342" i="10" s="1"/>
  <c r="H343" i="10" s="1"/>
  <c r="H344" i="10" s="1"/>
  <c r="H345" i="10" s="1"/>
  <c r="H346" i="10" s="1"/>
  <c r="H347" i="10" s="1"/>
  <c r="H348" i="10" s="1"/>
  <c r="H349" i="10" s="1"/>
  <c r="H350" i="10" s="1"/>
  <c r="H351" i="10" s="1"/>
  <c r="H352" i="10" s="1"/>
  <c r="H353" i="10" s="1"/>
  <c r="H354" i="10" s="1"/>
  <c r="H355" i="10" s="1"/>
  <c r="H356" i="10" s="1"/>
  <c r="H357" i="10" s="1"/>
  <c r="H358" i="10" s="1"/>
  <c r="H359" i="10" s="1"/>
  <c r="H360" i="10" s="1"/>
  <c r="H361" i="10" s="1"/>
  <c r="H362" i="10" s="1"/>
  <c r="H363" i="10" s="1"/>
  <c r="H364" i="10" s="1"/>
  <c r="H365" i="10" s="1"/>
  <c r="H366" i="10" s="1"/>
  <c r="H367" i="10" s="1"/>
  <c r="H368" i="10" s="1"/>
  <c r="S3" i="15"/>
  <c r="R3" i="15"/>
  <c r="R4" i="15" s="1"/>
  <c r="R5" i="15" s="1"/>
  <c r="R6" i="15" s="1"/>
  <c r="R7" i="15" s="1"/>
  <c r="R8" i="15" s="1"/>
  <c r="R9" i="15" s="1"/>
  <c r="R10" i="15" s="1"/>
  <c r="R11" i="15" s="1"/>
  <c r="R12" i="15" s="1"/>
  <c r="R13" i="15" s="1"/>
  <c r="R14" i="15" s="1"/>
  <c r="R15" i="15" s="1"/>
  <c r="R16" i="15" s="1"/>
  <c r="R17" i="15" s="1"/>
  <c r="R18" i="15" s="1"/>
  <c r="R19" i="15" s="1"/>
  <c r="R20" i="15" s="1"/>
  <c r="R21" i="15" s="1"/>
  <c r="R22" i="15" s="1"/>
  <c r="R23" i="15" s="1"/>
  <c r="R24" i="15" s="1"/>
  <c r="R25" i="15" s="1"/>
  <c r="R26" i="15" s="1"/>
  <c r="R27" i="15" s="1"/>
  <c r="R28" i="15" s="1"/>
  <c r="R29" i="15" s="1"/>
  <c r="R30" i="15" s="1"/>
  <c r="R31" i="15" s="1"/>
  <c r="R32" i="15" s="1"/>
  <c r="R33" i="15" s="1"/>
  <c r="R34" i="15" s="1"/>
  <c r="R35" i="15" s="1"/>
  <c r="R36" i="15" s="1"/>
  <c r="R37" i="15" s="1"/>
  <c r="R38" i="15" s="1"/>
  <c r="R39" i="15" s="1"/>
  <c r="R40" i="15" s="1"/>
  <c r="R41" i="15" s="1"/>
  <c r="R42" i="15" s="1"/>
  <c r="R43" i="15" s="1"/>
  <c r="R44" i="15" s="1"/>
  <c r="R45" i="15" s="1"/>
  <c r="R46" i="15" s="1"/>
  <c r="R47" i="15" s="1"/>
  <c r="R48" i="15" s="1"/>
  <c r="R49" i="15" s="1"/>
  <c r="R50" i="15" s="1"/>
  <c r="R51" i="15" s="1"/>
  <c r="R52" i="15" s="1"/>
  <c r="R53" i="15" s="1"/>
  <c r="R54" i="15" s="1"/>
  <c r="R55" i="15" s="1"/>
  <c r="R56" i="15" s="1"/>
  <c r="R57" i="15" s="1"/>
  <c r="R58" i="15" s="1"/>
  <c r="R59" i="15" s="1"/>
  <c r="R60" i="15" s="1"/>
  <c r="R61" i="15" s="1"/>
  <c r="R62" i="15" s="1"/>
  <c r="R63" i="15" s="1"/>
  <c r="R64" i="15" s="1"/>
  <c r="R65" i="15" s="1"/>
  <c r="R66" i="15" s="1"/>
  <c r="R67" i="15" s="1"/>
  <c r="R68" i="15" s="1"/>
  <c r="R69" i="15" s="1"/>
  <c r="R70" i="15" s="1"/>
  <c r="R71" i="15" s="1"/>
  <c r="R72" i="15" s="1"/>
  <c r="R73" i="15" s="1"/>
  <c r="R74" i="15" s="1"/>
  <c r="R75" i="15" s="1"/>
  <c r="R76" i="15" s="1"/>
  <c r="R77" i="15" s="1"/>
  <c r="R78" i="15" s="1"/>
  <c r="R79" i="15" s="1"/>
  <c r="R80" i="15" s="1"/>
  <c r="R81" i="15" s="1"/>
  <c r="R82" i="15" s="1"/>
  <c r="R83" i="15" s="1"/>
  <c r="R84" i="15" s="1"/>
  <c r="R85" i="15" s="1"/>
  <c r="R86" i="15" s="1"/>
  <c r="R87" i="15" s="1"/>
  <c r="R88" i="15" s="1"/>
  <c r="R89" i="15" s="1"/>
  <c r="R90" i="15" s="1"/>
  <c r="R91" i="15" s="1"/>
  <c r="R92" i="15" s="1"/>
  <c r="R93" i="15" s="1"/>
  <c r="R94" i="15" s="1"/>
  <c r="R95" i="15" s="1"/>
  <c r="R96" i="15" s="1"/>
  <c r="R97" i="15" s="1"/>
  <c r="R98" i="15" s="1"/>
  <c r="R99" i="15" s="1"/>
  <c r="R100" i="15" s="1"/>
  <c r="R101" i="15" s="1"/>
  <c r="R102" i="15" s="1"/>
  <c r="R103" i="15" s="1"/>
  <c r="R104" i="15" s="1"/>
  <c r="R105" i="15" s="1"/>
  <c r="R106" i="15" s="1"/>
  <c r="R107" i="15" s="1"/>
  <c r="R108" i="15" s="1"/>
  <c r="R109" i="15" s="1"/>
  <c r="R110" i="15" s="1"/>
  <c r="R111" i="15" s="1"/>
  <c r="R112" i="15" s="1"/>
  <c r="R113" i="15" s="1"/>
  <c r="R114" i="15" s="1"/>
  <c r="R115" i="15" s="1"/>
  <c r="R116" i="15" s="1"/>
  <c r="R117" i="15" s="1"/>
  <c r="R118" i="15" s="1"/>
  <c r="R119" i="15" s="1"/>
  <c r="R120" i="15" s="1"/>
  <c r="R121" i="15" s="1"/>
  <c r="R122" i="15" s="1"/>
  <c r="R123" i="15" s="1"/>
  <c r="R124" i="15" s="1"/>
  <c r="R125" i="15" s="1"/>
  <c r="R126" i="15" s="1"/>
  <c r="R127" i="15" s="1"/>
  <c r="R128" i="15" s="1"/>
  <c r="R129" i="15" s="1"/>
  <c r="R130" i="15" s="1"/>
  <c r="R131" i="15" s="1"/>
  <c r="R132" i="15" s="1"/>
  <c r="R133" i="15" s="1"/>
  <c r="R134" i="15" s="1"/>
  <c r="R135" i="15" s="1"/>
  <c r="R136" i="15" s="1"/>
  <c r="R137" i="15" s="1"/>
  <c r="R138" i="15" s="1"/>
  <c r="R139" i="15" s="1"/>
  <c r="R140" i="15" s="1"/>
  <c r="R141" i="15" s="1"/>
  <c r="R142" i="15" s="1"/>
  <c r="R143" i="15" s="1"/>
  <c r="R144" i="15" s="1"/>
  <c r="R145" i="15" s="1"/>
  <c r="R146" i="15" s="1"/>
  <c r="R147" i="15" s="1"/>
  <c r="R148" i="15" s="1"/>
  <c r="R149" i="15" s="1"/>
  <c r="R150" i="15" s="1"/>
  <c r="R151" i="15" s="1"/>
  <c r="R152" i="15" s="1"/>
  <c r="R153" i="15" s="1"/>
  <c r="R154" i="15" s="1"/>
  <c r="R155" i="15" s="1"/>
  <c r="R156" i="15" s="1"/>
  <c r="R157" i="15" s="1"/>
  <c r="R158" i="15" s="1"/>
  <c r="R159" i="15" s="1"/>
  <c r="R160" i="15" s="1"/>
  <c r="R161" i="15" s="1"/>
  <c r="R162" i="15" s="1"/>
  <c r="R163" i="15" s="1"/>
  <c r="R164" i="15" s="1"/>
  <c r="R165" i="15" s="1"/>
  <c r="R166" i="15" s="1"/>
  <c r="R167" i="15" s="1"/>
  <c r="R168" i="15" s="1"/>
  <c r="R169" i="15" s="1"/>
  <c r="R170" i="15" s="1"/>
  <c r="R171" i="15" s="1"/>
  <c r="R172" i="15" s="1"/>
  <c r="R173" i="15" s="1"/>
  <c r="R174" i="15" s="1"/>
  <c r="R175" i="15" s="1"/>
  <c r="R176" i="15" s="1"/>
  <c r="R177" i="15" s="1"/>
  <c r="R178" i="15" s="1"/>
  <c r="R179" i="15" s="1"/>
  <c r="R180" i="15" s="1"/>
  <c r="R181" i="15" s="1"/>
  <c r="R182" i="15" s="1"/>
  <c r="R183" i="15" s="1"/>
  <c r="R184" i="15" s="1"/>
  <c r="R185" i="15" s="1"/>
  <c r="R186" i="15" s="1"/>
  <c r="R187" i="15" s="1"/>
  <c r="R188" i="15" s="1"/>
  <c r="R189" i="15" s="1"/>
  <c r="R190" i="15" s="1"/>
  <c r="R191" i="15" s="1"/>
  <c r="R192" i="15" s="1"/>
  <c r="R193" i="15" s="1"/>
  <c r="R194" i="15" s="1"/>
  <c r="R195" i="15" s="1"/>
  <c r="R196" i="15" s="1"/>
  <c r="R197" i="15" s="1"/>
  <c r="R198" i="15" s="1"/>
  <c r="R199" i="15" s="1"/>
  <c r="R200" i="15" s="1"/>
  <c r="R201" i="15" s="1"/>
  <c r="R202" i="15" s="1"/>
  <c r="R203" i="15" s="1"/>
  <c r="R204" i="15" s="1"/>
  <c r="R205" i="15" s="1"/>
  <c r="R206" i="15" s="1"/>
  <c r="R207" i="15" s="1"/>
  <c r="R208" i="15" s="1"/>
  <c r="R209" i="15" s="1"/>
  <c r="R210" i="15" s="1"/>
  <c r="R211" i="15" s="1"/>
  <c r="R212" i="15" s="1"/>
  <c r="R213" i="15" s="1"/>
  <c r="R214" i="15" s="1"/>
  <c r="R215" i="15" s="1"/>
  <c r="R216" i="15" s="1"/>
  <c r="R217" i="15" s="1"/>
  <c r="R218" i="15" s="1"/>
  <c r="R219" i="15" s="1"/>
  <c r="R220" i="15" s="1"/>
  <c r="R221" i="15" s="1"/>
  <c r="R222" i="15" s="1"/>
  <c r="R223" i="15" s="1"/>
  <c r="R224" i="15" s="1"/>
  <c r="R225" i="15" s="1"/>
  <c r="R226" i="15" s="1"/>
  <c r="R227" i="15" s="1"/>
  <c r="R228" i="15" s="1"/>
  <c r="R229" i="15" s="1"/>
  <c r="R230" i="15" s="1"/>
  <c r="R231" i="15" s="1"/>
  <c r="R232" i="15" s="1"/>
  <c r="R233" i="15" s="1"/>
  <c r="R234" i="15" s="1"/>
  <c r="R235" i="15" s="1"/>
  <c r="R236" i="15" s="1"/>
  <c r="R237" i="15" s="1"/>
  <c r="R238" i="15" s="1"/>
  <c r="R239" i="15" s="1"/>
  <c r="R240" i="15" s="1"/>
  <c r="R241" i="15" s="1"/>
  <c r="R242" i="15" s="1"/>
  <c r="R243" i="15" s="1"/>
  <c r="R244" i="15" s="1"/>
  <c r="R245" i="15" s="1"/>
  <c r="R246" i="15" s="1"/>
  <c r="R247" i="15" s="1"/>
  <c r="R248" i="15" s="1"/>
  <c r="R249" i="15" s="1"/>
  <c r="R250" i="15" s="1"/>
  <c r="R251" i="15" s="1"/>
  <c r="R252" i="15" s="1"/>
  <c r="R253" i="15" s="1"/>
  <c r="R254" i="15" s="1"/>
  <c r="R255" i="15" s="1"/>
  <c r="R256" i="15" s="1"/>
  <c r="R257" i="15" s="1"/>
  <c r="R258" i="15" s="1"/>
  <c r="R259" i="15" s="1"/>
  <c r="R260" i="15" s="1"/>
  <c r="R261" i="15" s="1"/>
  <c r="R262" i="15" s="1"/>
  <c r="R263" i="15" s="1"/>
  <c r="R264" i="15" s="1"/>
  <c r="R265" i="15" s="1"/>
  <c r="R266" i="15" s="1"/>
  <c r="R267" i="15" s="1"/>
  <c r="R268" i="15" s="1"/>
  <c r="R269" i="15" s="1"/>
  <c r="R270" i="15" s="1"/>
  <c r="R271" i="15" s="1"/>
  <c r="R272" i="15" s="1"/>
  <c r="R273" i="15" s="1"/>
  <c r="R274" i="15" s="1"/>
  <c r="R275" i="15" s="1"/>
  <c r="R276" i="15" s="1"/>
  <c r="R277" i="15" s="1"/>
  <c r="R278" i="15" s="1"/>
  <c r="R279" i="15" s="1"/>
  <c r="R280" i="15" s="1"/>
  <c r="R281" i="15" s="1"/>
  <c r="R282" i="15" s="1"/>
  <c r="R283" i="15" s="1"/>
  <c r="R284" i="15" s="1"/>
  <c r="R285" i="15" s="1"/>
  <c r="R286" i="15" s="1"/>
  <c r="R287" i="15" s="1"/>
  <c r="R288" i="15" s="1"/>
  <c r="R289" i="15" s="1"/>
  <c r="R290" i="15" s="1"/>
  <c r="R291" i="15" s="1"/>
  <c r="R292" i="15" s="1"/>
  <c r="R293" i="15" s="1"/>
  <c r="R294" i="15" s="1"/>
  <c r="R295" i="15" s="1"/>
  <c r="R296" i="15" s="1"/>
  <c r="R297" i="15" s="1"/>
  <c r="R298" i="15" s="1"/>
  <c r="R299" i="15" s="1"/>
  <c r="R300" i="15" s="1"/>
  <c r="R301" i="15" s="1"/>
  <c r="R302" i="15" s="1"/>
  <c r="R303" i="15" s="1"/>
  <c r="R304" i="15" s="1"/>
  <c r="R305" i="15" s="1"/>
  <c r="R306" i="15" s="1"/>
  <c r="R307" i="15" s="1"/>
  <c r="R308" i="15" s="1"/>
  <c r="R309" i="15" s="1"/>
  <c r="R310" i="15" s="1"/>
  <c r="R311" i="15" s="1"/>
  <c r="R312" i="15" s="1"/>
  <c r="R313" i="15" s="1"/>
  <c r="R314" i="15" s="1"/>
  <c r="R315" i="15" s="1"/>
  <c r="R316" i="15" s="1"/>
  <c r="R317" i="15" s="1"/>
  <c r="R318" i="15" s="1"/>
  <c r="R319" i="15" s="1"/>
  <c r="R320" i="15" s="1"/>
  <c r="R321" i="15" s="1"/>
  <c r="R322" i="15" s="1"/>
  <c r="R323" i="15" s="1"/>
  <c r="R324" i="15" s="1"/>
  <c r="R325" i="15" s="1"/>
  <c r="R326" i="15" s="1"/>
  <c r="R327" i="15" s="1"/>
  <c r="R328" i="15" s="1"/>
  <c r="R329" i="15" s="1"/>
  <c r="R330" i="15" s="1"/>
  <c r="R331" i="15" s="1"/>
  <c r="R332" i="15" s="1"/>
  <c r="R333" i="15" s="1"/>
  <c r="E19" i="10"/>
  <c r="D19" i="10"/>
  <c r="F19" i="10" s="1"/>
  <c r="C19" i="10"/>
  <c r="N118" i="15"/>
  <c r="T118" i="15" s="1"/>
  <c r="N34" i="15"/>
  <c r="T34" i="15" s="1"/>
  <c r="V34" i="15" s="1"/>
  <c r="N32" i="15"/>
  <c r="T32" i="15" s="1"/>
  <c r="V32" i="15" s="1"/>
  <c r="N173" i="15"/>
  <c r="T173" i="15" s="1"/>
  <c r="V173" i="15" s="1"/>
  <c r="N46" i="15"/>
  <c r="T46" i="15" s="1"/>
  <c r="V46" i="15" s="1"/>
  <c r="N198" i="15"/>
  <c r="T198" i="15" s="1"/>
  <c r="V198" i="15" s="1"/>
  <c r="N184" i="15"/>
  <c r="T184" i="15" s="1"/>
  <c r="V184" i="15" s="1"/>
  <c r="N307" i="15"/>
  <c r="T307" i="15" s="1"/>
  <c r="F36" i="5"/>
  <c r="F51" i="6"/>
  <c r="F20" i="7"/>
  <c r="F39" i="3"/>
  <c r="F57" i="6"/>
  <c r="F41" i="6"/>
  <c r="F34" i="3"/>
  <c r="F28" i="6"/>
  <c r="F45" i="3"/>
  <c r="F27" i="3"/>
  <c r="F23" i="5"/>
  <c r="F32" i="7"/>
  <c r="F56" i="4"/>
  <c r="F27" i="4"/>
  <c r="F51" i="3"/>
  <c r="F45" i="7"/>
  <c r="F30" i="5"/>
  <c r="F46" i="3"/>
  <c r="F28" i="3"/>
  <c r="F62" i="4"/>
  <c r="F22" i="3"/>
  <c r="F26" i="7"/>
  <c r="F85" i="6"/>
  <c r="F23" i="6"/>
  <c r="F22" i="5"/>
  <c r="F56" i="6"/>
  <c r="F34" i="6"/>
  <c r="F35" i="5"/>
  <c r="F61" i="6"/>
  <c r="F28" i="5"/>
  <c r="F44" i="4"/>
  <c r="F49" i="4"/>
  <c r="F30" i="6"/>
  <c r="F45" i="6"/>
  <c r="F54" i="3"/>
  <c r="F31" i="7"/>
  <c r="F32" i="3"/>
  <c r="F27" i="6"/>
  <c r="F37" i="4"/>
  <c r="F43" i="6"/>
  <c r="F73" i="4"/>
  <c r="F47" i="6"/>
  <c r="N75" i="15"/>
  <c r="T75" i="15" s="1"/>
  <c r="V75" i="15" s="1"/>
  <c r="N53" i="15"/>
  <c r="T53" i="15" s="1"/>
  <c r="I207" i="15"/>
  <c r="K207" i="15" s="1"/>
  <c r="O207" i="15" s="1"/>
  <c r="P207" i="15" s="1"/>
  <c r="F43" i="4"/>
  <c r="F29" i="6"/>
  <c r="F54" i="4"/>
  <c r="F59" i="4"/>
  <c r="F40" i="6"/>
  <c r="F59" i="6"/>
  <c r="F26" i="4"/>
  <c r="F25" i="7"/>
  <c r="F57" i="4"/>
  <c r="F31" i="4"/>
  <c r="F65" i="6"/>
  <c r="F32" i="5"/>
  <c r="E71" i="4"/>
  <c r="E31" i="4"/>
  <c r="E60" i="4"/>
  <c r="E26" i="4"/>
  <c r="E65" i="4"/>
  <c r="E70" i="4"/>
  <c r="E30" i="4"/>
  <c r="E59" i="4"/>
  <c r="E25" i="4"/>
  <c r="E74" i="4"/>
  <c r="E64" i="4"/>
  <c r="E54" i="4"/>
  <c r="E20" i="4"/>
  <c r="E69" i="4"/>
  <c r="E55" i="4"/>
  <c r="E32" i="4"/>
  <c r="E61" i="4"/>
  <c r="E66" i="4"/>
  <c r="E29" i="4"/>
  <c r="E23" i="4"/>
  <c r="E62" i="4"/>
  <c r="E18" i="4"/>
  <c r="E57" i="4"/>
  <c r="E67" i="4"/>
  <c r="E24" i="4"/>
  <c r="E53" i="4"/>
  <c r="E28" i="4"/>
  <c r="E56" i="4"/>
  <c r="E27" i="4"/>
  <c r="E58" i="4"/>
  <c r="E73" i="4"/>
  <c r="E52" i="4"/>
  <c r="E72" i="4"/>
  <c r="E33" i="4"/>
  <c r="E21" i="4"/>
  <c r="E22" i="4"/>
  <c r="E30" i="5"/>
  <c r="E25" i="5"/>
  <c r="E34" i="5"/>
  <c r="E20" i="5"/>
  <c r="E29" i="5"/>
  <c r="E24" i="5"/>
  <c r="E33" i="5"/>
  <c r="E35" i="5"/>
  <c r="E27" i="5"/>
  <c r="E21" i="5"/>
  <c r="E28" i="5"/>
  <c r="E23" i="5"/>
  <c r="E32" i="5"/>
  <c r="E26" i="5"/>
  <c r="E18" i="5"/>
  <c r="E37" i="5"/>
  <c r="E31" i="5"/>
  <c r="E36" i="5"/>
  <c r="E22" i="5"/>
  <c r="O186" i="15"/>
  <c r="P186" i="15" s="1"/>
  <c r="O180" i="15"/>
  <c r="P180" i="15" s="1"/>
  <c r="O159" i="15"/>
  <c r="P159" i="15" s="1"/>
  <c r="O152" i="15"/>
  <c r="P152" i="15" s="1"/>
  <c r="O145" i="15"/>
  <c r="P145" i="15" s="1"/>
  <c r="O138" i="15"/>
  <c r="P138" i="15" s="1"/>
  <c r="O177" i="15"/>
  <c r="O183" i="15"/>
  <c r="P183" i="15" s="1"/>
  <c r="O181" i="15"/>
  <c r="P181" i="15" s="1"/>
  <c r="O156" i="15"/>
  <c r="P156" i="15" s="1"/>
  <c r="O155" i="15"/>
  <c r="P155" i="15" s="1"/>
  <c r="O154" i="15"/>
  <c r="P154" i="15" s="1"/>
  <c r="O142" i="15"/>
  <c r="P142" i="15" s="1"/>
  <c r="O141" i="15"/>
  <c r="P141" i="15" s="1"/>
  <c r="O140" i="15"/>
  <c r="P140" i="15" s="1"/>
  <c r="O135" i="15"/>
  <c r="P135" i="15" s="1"/>
  <c r="O182" i="15"/>
  <c r="O178" i="15"/>
  <c r="O153" i="15"/>
  <c r="P153" i="15" s="1"/>
  <c r="O139" i="15"/>
  <c r="O179" i="15"/>
  <c r="P179" i="15" s="1"/>
  <c r="O150" i="15"/>
  <c r="P150" i="15" s="1"/>
  <c r="O160" i="15"/>
  <c r="P160" i="15" s="1"/>
  <c r="O151" i="15"/>
  <c r="P151" i="15" s="1"/>
  <c r="O136" i="15"/>
  <c r="P136" i="15" s="1"/>
  <c r="O77" i="15"/>
  <c r="P77" i="15" s="1"/>
  <c r="O67" i="15"/>
  <c r="P67" i="15" s="1"/>
  <c r="O137" i="15"/>
  <c r="P137" i="15" s="1"/>
  <c r="O143" i="15"/>
  <c r="P143" i="15" s="1"/>
  <c r="O148" i="15"/>
  <c r="P148" i="15" s="1"/>
  <c r="O184" i="15"/>
  <c r="O161" i="15"/>
  <c r="P161" i="15" s="1"/>
  <c r="O72" i="15"/>
  <c r="P72" i="15" s="1"/>
  <c r="O70" i="15"/>
  <c r="P70" i="15" s="1"/>
  <c r="O157" i="15"/>
  <c r="O74" i="15"/>
  <c r="P74" i="15" s="1"/>
  <c r="O149" i="15"/>
  <c r="P149" i="15" s="1"/>
  <c r="O144" i="15"/>
  <c r="O185" i="15"/>
  <c r="P185" i="15" s="1"/>
  <c r="O68" i="15"/>
  <c r="P68" i="15" s="1"/>
  <c r="O73" i="15"/>
  <c r="P73" i="15" s="1"/>
  <c r="O64" i="15"/>
  <c r="P64" i="15" s="1"/>
  <c r="O147" i="15"/>
  <c r="P147" i="15" s="1"/>
  <c r="O76" i="15"/>
  <c r="P76" i="15" s="1"/>
  <c r="O71" i="15"/>
  <c r="P71" i="15" s="1"/>
  <c r="O146" i="15"/>
  <c r="P146" i="15" s="1"/>
  <c r="O66" i="15"/>
  <c r="P66" i="15" s="1"/>
  <c r="O69" i="15"/>
  <c r="P69" i="15" s="1"/>
  <c r="O75" i="15"/>
  <c r="P75" i="15" s="1"/>
  <c r="O65" i="15"/>
  <c r="P65" i="15" s="1"/>
  <c r="O158" i="15"/>
  <c r="N43" i="15"/>
  <c r="T43" i="15" s="1"/>
  <c r="V43" i="15" s="1"/>
  <c r="N235" i="15"/>
  <c r="T235" i="15" s="1"/>
  <c r="V235" i="15" s="1"/>
  <c r="F28" i="4"/>
  <c r="F24" i="4"/>
  <c r="F26" i="5"/>
  <c r="F59" i="3"/>
  <c r="F72" i="4"/>
  <c r="F52" i="7"/>
  <c r="L20" i="15"/>
  <c r="O20" i="15"/>
  <c r="P20" i="15" s="1"/>
  <c r="N312" i="15"/>
  <c r="T312" i="15" s="1"/>
  <c r="L273" i="15"/>
  <c r="O252" i="15"/>
  <c r="D25" i="11" s="1"/>
  <c r="L252" i="15"/>
  <c r="N247" i="15"/>
  <c r="T247" i="15" s="1"/>
  <c r="V247" i="15" s="1"/>
  <c r="O134" i="15"/>
  <c r="L134" i="15"/>
  <c r="O248" i="15"/>
  <c r="L248" i="15"/>
  <c r="O98" i="15"/>
  <c r="L98" i="15"/>
  <c r="N153" i="15"/>
  <c r="T153" i="15" s="1"/>
  <c r="N189" i="15"/>
  <c r="T189" i="15" s="1"/>
  <c r="L177" i="15"/>
  <c r="N157" i="15"/>
  <c r="T157" i="15" s="1"/>
  <c r="V157" i="15" s="1"/>
  <c r="N223" i="15"/>
  <c r="T223" i="15" s="1"/>
  <c r="V223" i="15" s="1"/>
  <c r="N77" i="15"/>
  <c r="T77" i="15" s="1"/>
  <c r="V77" i="15" s="1"/>
  <c r="O29" i="15"/>
  <c r="L29" i="15"/>
  <c r="L139" i="15"/>
  <c r="N86" i="15"/>
  <c r="T86" i="15" s="1"/>
  <c r="L62" i="15"/>
  <c r="P131" i="15"/>
  <c r="O93" i="15"/>
  <c r="L93" i="15"/>
  <c r="N108" i="15"/>
  <c r="T108" i="15" s="1"/>
  <c r="V108" i="15" s="1"/>
  <c r="N101" i="15"/>
  <c r="T101" i="15" s="1"/>
  <c r="V101" i="15" s="1"/>
  <c r="L128" i="15"/>
  <c r="O128" i="15"/>
  <c r="O104" i="15"/>
  <c r="L104" i="15"/>
  <c r="N35" i="15"/>
  <c r="T35" i="15" s="1"/>
  <c r="V35" i="15" s="1"/>
  <c r="N268" i="15"/>
  <c r="T268" i="15" s="1"/>
  <c r="V268" i="15" s="1"/>
  <c r="N281" i="15"/>
  <c r="T281" i="15" s="1"/>
  <c r="V281" i="15" s="1"/>
  <c r="L13" i="15"/>
  <c r="O13" i="15"/>
  <c r="D21" i="9" s="1"/>
  <c r="O164" i="15"/>
  <c r="P164" i="15" s="1"/>
  <c r="N47" i="15"/>
  <c r="T47" i="15" s="1"/>
  <c r="V47" i="15" s="1"/>
  <c r="O332" i="15"/>
  <c r="P332" i="15" s="1"/>
  <c r="O330" i="15"/>
  <c r="P330" i="15" s="1"/>
  <c r="O333" i="15"/>
  <c r="P333" i="15" s="1"/>
  <c r="O323" i="15"/>
  <c r="P323" i="15" s="1"/>
  <c r="O327" i="15"/>
  <c r="P327" i="15" s="1"/>
  <c r="O314" i="15"/>
  <c r="P314" i="15" s="1"/>
  <c r="O316" i="15"/>
  <c r="P316" i="15" s="1"/>
  <c r="O329" i="15"/>
  <c r="P329" i="15" s="1"/>
  <c r="O318" i="15"/>
  <c r="P318" i="15" s="1"/>
  <c r="O317" i="15"/>
  <c r="P317" i="15" s="1"/>
  <c r="O304" i="15"/>
  <c r="P304" i="15" s="1"/>
  <c r="O328" i="15"/>
  <c r="P328" i="15" s="1"/>
  <c r="O326" i="15"/>
  <c r="P326" i="15" s="1"/>
  <c r="O325" i="15"/>
  <c r="P325" i="15" s="1"/>
  <c r="O324" i="15"/>
  <c r="O310" i="15"/>
  <c r="P310" i="15" s="1"/>
  <c r="O306" i="15"/>
  <c r="P306" i="15" s="1"/>
  <c r="O322" i="15"/>
  <c r="O320" i="15"/>
  <c r="P320" i="15" s="1"/>
  <c r="O315" i="15"/>
  <c r="P315" i="15" s="1"/>
  <c r="O303" i="15"/>
  <c r="P303" i="15" s="1"/>
  <c r="O331" i="15"/>
  <c r="P331" i="15" s="1"/>
  <c r="O309" i="15"/>
  <c r="P309" i="15" s="1"/>
  <c r="O313" i="15"/>
  <c r="P313" i="15" s="1"/>
  <c r="O307" i="15"/>
  <c r="P307" i="15" s="1"/>
  <c r="O319" i="15"/>
  <c r="P319" i="15" s="1"/>
  <c r="O305" i="15"/>
  <c r="P305" i="15" s="1"/>
  <c r="O312" i="15"/>
  <c r="P312" i="15" s="1"/>
  <c r="O311" i="15"/>
  <c r="P311" i="15" s="1"/>
  <c r="O308" i="15"/>
  <c r="P308" i="15" s="1"/>
  <c r="O321" i="15"/>
  <c r="P321" i="15" s="1"/>
  <c r="N66" i="15"/>
  <c r="T66" i="15" s="1"/>
  <c r="N95" i="15"/>
  <c r="T95" i="15" s="1"/>
  <c r="V95" i="15" s="1"/>
  <c r="N7" i="15"/>
  <c r="T7" i="15" s="1"/>
  <c r="V7" i="15" s="1"/>
  <c r="O194" i="15"/>
  <c r="P194" i="15" s="1"/>
  <c r="O196" i="15"/>
  <c r="P196" i="15" s="1"/>
  <c r="O203" i="15"/>
  <c r="P203" i="15" s="1"/>
  <c r="O199" i="15"/>
  <c r="P199" i="15" s="1"/>
  <c r="O210" i="15"/>
  <c r="P210" i="15" s="1"/>
  <c r="O214" i="15"/>
  <c r="P214" i="15" s="1"/>
  <c r="O198" i="15"/>
  <c r="P198" i="15" s="1"/>
  <c r="O195" i="15"/>
  <c r="P195" i="15" s="1"/>
  <c r="O206" i="15"/>
  <c r="P206" i="15" s="1"/>
  <c r="O202" i="15"/>
  <c r="P202" i="15" s="1"/>
  <c r="O192" i="15"/>
  <c r="P192" i="15" s="1"/>
  <c r="O213" i="15"/>
  <c r="O209" i="15"/>
  <c r="P209" i="15" s="1"/>
  <c r="O201" i="15"/>
  <c r="P201" i="15" s="1"/>
  <c r="O200" i="15"/>
  <c r="P200" i="15" s="1"/>
  <c r="O190" i="15"/>
  <c r="P190" i="15" s="1"/>
  <c r="O215" i="15"/>
  <c r="P215" i="15" s="1"/>
  <c r="O212" i="15"/>
  <c r="P212" i="15" s="1"/>
  <c r="O211" i="15"/>
  <c r="P211" i="15" s="1"/>
  <c r="O187" i="15"/>
  <c r="O205" i="15"/>
  <c r="P205" i="15" s="1"/>
  <c r="O188" i="15"/>
  <c r="P188" i="15" s="1"/>
  <c r="O208" i="15"/>
  <c r="P208" i="15" s="1"/>
  <c r="O191" i="15"/>
  <c r="P191" i="15" s="1"/>
  <c r="O189" i="15"/>
  <c r="P189" i="15" s="1"/>
  <c r="O193" i="15"/>
  <c r="P193" i="15" s="1"/>
  <c r="O197" i="15"/>
  <c r="O204" i="15"/>
  <c r="P204" i="15" s="1"/>
  <c r="N96" i="15"/>
  <c r="T96" i="15" s="1"/>
  <c r="N56" i="15"/>
  <c r="T56" i="15" s="1"/>
  <c r="N159" i="15"/>
  <c r="T159" i="15" s="1"/>
  <c r="V159" i="15" s="1"/>
  <c r="N67" i="15"/>
  <c r="T67" i="15" s="1"/>
  <c r="N152" i="15"/>
  <c r="T152" i="15" s="1"/>
  <c r="N202" i="15"/>
  <c r="T202" i="15" s="1"/>
  <c r="V202" i="15" s="1"/>
  <c r="F32" i="4"/>
  <c r="F37" i="6"/>
  <c r="F53" i="6"/>
  <c r="F74" i="4"/>
  <c r="F64" i="6"/>
  <c r="F79" i="6"/>
  <c r="F50" i="4"/>
  <c r="F76" i="6"/>
  <c r="F58" i="3"/>
  <c r="F55" i="3"/>
  <c r="F53" i="3"/>
  <c r="F53" i="4"/>
  <c r="F70" i="6"/>
  <c r="F21" i="7"/>
  <c r="F35" i="3"/>
  <c r="F51" i="7"/>
  <c r="P133" i="15" l="1"/>
  <c r="P95" i="15"/>
  <c r="P184" i="15"/>
  <c r="P108" i="15"/>
  <c r="P302" i="15"/>
  <c r="P93" i="15"/>
  <c r="P89" i="15"/>
  <c r="P265" i="15"/>
  <c r="P298" i="15"/>
  <c r="P238" i="15"/>
  <c r="P228" i="15"/>
  <c r="P278" i="15"/>
  <c r="P98" i="15"/>
  <c r="P269" i="15"/>
  <c r="P125" i="15"/>
  <c r="P294" i="15"/>
  <c r="P22" i="15"/>
  <c r="P15" i="15"/>
  <c r="P288" i="15"/>
  <c r="P61" i="15"/>
  <c r="P197" i="15"/>
  <c r="P157" i="15"/>
  <c r="P177" i="15"/>
  <c r="P295" i="15"/>
  <c r="P301" i="15"/>
  <c r="P213" i="15"/>
  <c r="P128" i="15"/>
  <c r="P251" i="15"/>
  <c r="D25" i="9"/>
  <c r="P280" i="15"/>
  <c r="P258" i="15"/>
  <c r="P121" i="15"/>
  <c r="L221" i="15"/>
  <c r="P26" i="15"/>
  <c r="P24" i="15"/>
  <c r="P322" i="15"/>
  <c r="P285" i="15"/>
  <c r="P178" i="15"/>
  <c r="E31" i="9" s="1"/>
  <c r="P261" i="15"/>
  <c r="P324" i="15"/>
  <c r="E38" i="9" s="1"/>
  <c r="P115" i="15"/>
  <c r="P255" i="15"/>
  <c r="P117" i="15"/>
  <c r="P54" i="15"/>
  <c r="P19" i="15"/>
  <c r="P283" i="15"/>
  <c r="P119" i="15"/>
  <c r="E28" i="9"/>
  <c r="D39" i="9"/>
  <c r="P277" i="15"/>
  <c r="P254" i="15"/>
  <c r="D24" i="9"/>
  <c r="D36" i="9"/>
  <c r="P241" i="15"/>
  <c r="P11" i="15"/>
  <c r="P56" i="15"/>
  <c r="P134" i="15"/>
  <c r="P169" i="15"/>
  <c r="P63" i="15"/>
  <c r="P144" i="15"/>
  <c r="D37" i="9"/>
  <c r="P271" i="15"/>
  <c r="P132" i="15"/>
  <c r="P124" i="15"/>
  <c r="P91" i="15"/>
  <c r="E218" i="9"/>
  <c r="E211" i="11" s="1"/>
  <c r="D218" i="9"/>
  <c r="D211" i="11" s="1"/>
  <c r="E154" i="9"/>
  <c r="E178" i="11" s="1"/>
  <c r="D154" i="9"/>
  <c r="D178" i="11" s="1"/>
  <c r="E156" i="9"/>
  <c r="E180" i="11" s="1"/>
  <c r="D156" i="9"/>
  <c r="D180" i="11" s="1"/>
  <c r="E220" i="9"/>
  <c r="E213" i="11" s="1"/>
  <c r="D220" i="9"/>
  <c r="D213" i="11" s="1"/>
  <c r="D244" i="9"/>
  <c r="E244" i="9"/>
  <c r="E225" i="9"/>
  <c r="E216" i="11" s="1"/>
  <c r="D225" i="9"/>
  <c r="D216" i="11" s="1"/>
  <c r="E237" i="9"/>
  <c r="D237" i="9"/>
  <c r="D208" i="9"/>
  <c r="E208" i="9"/>
  <c r="E176" i="9"/>
  <c r="D176" i="9"/>
  <c r="D28" i="9"/>
  <c r="E160" i="9"/>
  <c r="E184" i="11" s="1"/>
  <c r="D160" i="9"/>
  <c r="D184" i="11" s="1"/>
  <c r="D150" i="9"/>
  <c r="D175" i="11" s="1"/>
  <c r="E150" i="9"/>
  <c r="E175" i="11" s="1"/>
  <c r="E137" i="9"/>
  <c r="D137" i="9"/>
  <c r="P243" i="15"/>
  <c r="P85" i="15"/>
  <c r="P123" i="15"/>
  <c r="D231" i="9"/>
  <c r="D143" i="11" s="1"/>
  <c r="E231" i="9"/>
  <c r="E143" i="11" s="1"/>
  <c r="P104" i="15"/>
  <c r="D232" i="9"/>
  <c r="E232" i="9"/>
  <c r="P158" i="15"/>
  <c r="E30" i="9" s="1"/>
  <c r="D233" i="9"/>
  <c r="D144" i="11" s="1"/>
  <c r="E233" i="9"/>
  <c r="E144" i="11" s="1"/>
  <c r="E173" i="9"/>
  <c r="D173" i="9"/>
  <c r="D210" i="9"/>
  <c r="E210" i="9"/>
  <c r="D26" i="9"/>
  <c r="D35" i="9"/>
  <c r="P291" i="15"/>
  <c r="P234" i="15"/>
  <c r="P282" i="15"/>
  <c r="D118" i="11"/>
  <c r="E118" i="11"/>
  <c r="E166" i="9"/>
  <c r="D166" i="9"/>
  <c r="D128" i="9"/>
  <c r="D165" i="11" s="1"/>
  <c r="E128" i="9"/>
  <c r="E165" i="11" s="1"/>
  <c r="E147" i="9"/>
  <c r="D147" i="9"/>
  <c r="P82" i="15"/>
  <c r="P99" i="15"/>
  <c r="P246" i="15"/>
  <c r="P94" i="15"/>
  <c r="D213" i="9"/>
  <c r="E213" i="9"/>
  <c r="E181" i="9"/>
  <c r="D181" i="9"/>
  <c r="P221" i="15"/>
  <c r="N207" i="15"/>
  <c r="T207" i="15" s="1"/>
  <c r="V207" i="15" s="1"/>
  <c r="D119" i="11"/>
  <c r="E119" i="11"/>
  <c r="D130" i="9"/>
  <c r="E130" i="9"/>
  <c r="D134" i="9"/>
  <c r="E134" i="9"/>
  <c r="E161" i="9"/>
  <c r="E185" i="11" s="1"/>
  <c r="D161" i="9"/>
  <c r="D185" i="11" s="1"/>
  <c r="E236" i="9"/>
  <c r="D236" i="9"/>
  <c r="P29" i="15"/>
  <c r="D172" i="9"/>
  <c r="D162" i="11" s="1"/>
  <c r="E172" i="9"/>
  <c r="E162" i="11" s="1"/>
  <c r="D230" i="9"/>
  <c r="E230" i="9"/>
  <c r="E184" i="9"/>
  <c r="D184" i="9"/>
  <c r="E174" i="9"/>
  <c r="D174" i="9"/>
  <c r="D114" i="11"/>
  <c r="E114" i="11"/>
  <c r="D165" i="9"/>
  <c r="E165" i="9"/>
  <c r="E145" i="9"/>
  <c r="D145" i="9"/>
  <c r="D138" i="9"/>
  <c r="E138" i="9"/>
  <c r="D38" i="9"/>
  <c r="D207" i="9"/>
  <c r="D197" i="11" s="1"/>
  <c r="E207" i="9"/>
  <c r="E197" i="11" s="1"/>
  <c r="E239" i="9"/>
  <c r="D239" i="9"/>
  <c r="E221" i="9"/>
  <c r="E214" i="11" s="1"/>
  <c r="D221" i="9"/>
  <c r="D214" i="11" s="1"/>
  <c r="P139" i="15"/>
  <c r="E29" i="9" s="1"/>
  <c r="D235" i="9"/>
  <c r="E235" i="9"/>
  <c r="E223" i="9"/>
  <c r="E215" i="11" s="1"/>
  <c r="D223" i="9"/>
  <c r="D215" i="11" s="1"/>
  <c r="E180" i="9"/>
  <c r="D180" i="9"/>
  <c r="D216" i="9"/>
  <c r="D209" i="11" s="1"/>
  <c r="E216" i="9"/>
  <c r="E209" i="11" s="1"/>
  <c r="D22" i="9"/>
  <c r="D28" i="11"/>
  <c r="P78" i="15"/>
  <c r="P127" i="15"/>
  <c r="E117" i="11"/>
  <c r="D117" i="11"/>
  <c r="E155" i="9"/>
  <c r="E179" i="11" s="1"/>
  <c r="D155" i="9"/>
  <c r="D179" i="11" s="1"/>
  <c r="E169" i="9"/>
  <c r="E188" i="11" s="1"/>
  <c r="D169" i="9"/>
  <c r="D188" i="11" s="1"/>
  <c r="D148" i="9"/>
  <c r="E148" i="9"/>
  <c r="P16" i="15"/>
  <c r="P270" i="15"/>
  <c r="D203" i="9"/>
  <c r="D193" i="11" s="1"/>
  <c r="E203" i="9"/>
  <c r="E193" i="11" s="1"/>
  <c r="E113" i="11"/>
  <c r="D113" i="11"/>
  <c r="E168" i="9"/>
  <c r="E187" i="11" s="1"/>
  <c r="D168" i="9"/>
  <c r="D187" i="11" s="1"/>
  <c r="D144" i="9"/>
  <c r="D169" i="11" s="1"/>
  <c r="E144" i="9"/>
  <c r="E169" i="11" s="1"/>
  <c r="E162" i="9"/>
  <c r="D162" i="9"/>
  <c r="P176" i="15"/>
  <c r="P239" i="15"/>
  <c r="E21" i="11" s="1"/>
  <c r="P253" i="15"/>
  <c r="P101" i="15"/>
  <c r="E217" i="9"/>
  <c r="E210" i="11" s="1"/>
  <c r="D217" i="9"/>
  <c r="D210" i="11" s="1"/>
  <c r="P187" i="15"/>
  <c r="E34" i="9" s="1"/>
  <c r="E234" i="9"/>
  <c r="D234" i="9"/>
  <c r="D224" i="9"/>
  <c r="E224" i="9"/>
  <c r="E212" i="9"/>
  <c r="D212" i="9"/>
  <c r="D211" i="9"/>
  <c r="D198" i="11" s="1"/>
  <c r="E211" i="9"/>
  <c r="E198" i="11" s="1"/>
  <c r="P172" i="15"/>
  <c r="D34" i="9"/>
  <c r="D32" i="9"/>
  <c r="P14" i="15"/>
  <c r="D115" i="11"/>
  <c r="E115" i="11"/>
  <c r="D141" i="9"/>
  <c r="E141" i="9"/>
  <c r="D139" i="9"/>
  <c r="D167" i="11" s="1"/>
  <c r="E139" i="9"/>
  <c r="E167" i="11" s="1"/>
  <c r="D129" i="9"/>
  <c r="D166" i="11" s="1"/>
  <c r="E129" i="9"/>
  <c r="E166" i="11" s="1"/>
  <c r="P129" i="15"/>
  <c r="P57" i="15"/>
  <c r="P276" i="15"/>
  <c r="E28" i="11" s="1"/>
  <c r="F28" i="11" s="1"/>
  <c r="D228" i="9"/>
  <c r="E228" i="9"/>
  <c r="E177" i="9"/>
  <c r="D177" i="9"/>
  <c r="D29" i="9"/>
  <c r="P13" i="15"/>
  <c r="P248" i="15"/>
  <c r="P182" i="15"/>
  <c r="E32" i="9" s="1"/>
  <c r="F32" i="9" s="1"/>
  <c r="D242" i="9"/>
  <c r="E242" i="9"/>
  <c r="E209" i="9"/>
  <c r="D209" i="9"/>
  <c r="D183" i="9"/>
  <c r="E183" i="9"/>
  <c r="D182" i="9"/>
  <c r="E182" i="9"/>
  <c r="P286" i="15"/>
  <c r="P50" i="15"/>
  <c r="P110" i="15"/>
  <c r="P84" i="15"/>
  <c r="P47" i="15"/>
  <c r="D120" i="11"/>
  <c r="E120" i="11"/>
  <c r="E133" i="9"/>
  <c r="D133" i="9"/>
  <c r="E164" i="9"/>
  <c r="D164" i="9"/>
  <c r="E143" i="9"/>
  <c r="D143" i="9"/>
  <c r="P256" i="15"/>
  <c r="P257" i="15"/>
  <c r="P58" i="15"/>
  <c r="D27" i="9"/>
  <c r="E240" i="9"/>
  <c r="D240" i="9"/>
  <c r="D178" i="9"/>
  <c r="D163" i="11" s="1"/>
  <c r="E178" i="9"/>
  <c r="E163" i="11" s="1"/>
  <c r="E206" i="9"/>
  <c r="E196" i="11" s="1"/>
  <c r="D206" i="9"/>
  <c r="D196" i="11" s="1"/>
  <c r="D222" i="9"/>
  <c r="E222" i="9"/>
  <c r="D23" i="11"/>
  <c r="P231" i="15"/>
  <c r="E36" i="9" s="1"/>
  <c r="F36" i="9" s="1"/>
  <c r="D116" i="11"/>
  <c r="E116" i="11"/>
  <c r="E151" i="9"/>
  <c r="D151" i="9"/>
  <c r="E140" i="9"/>
  <c r="E168" i="11" s="1"/>
  <c r="D140" i="9"/>
  <c r="D168" i="11" s="1"/>
  <c r="D153" i="9"/>
  <c r="D177" i="11" s="1"/>
  <c r="E153" i="9"/>
  <c r="E177" i="11" s="1"/>
  <c r="P273" i="15"/>
  <c r="P62" i="15"/>
  <c r="P245" i="15"/>
  <c r="D30" i="9"/>
  <c r="D30" i="11"/>
  <c r="P51" i="15"/>
  <c r="P90" i="15"/>
  <c r="P175" i="15"/>
  <c r="D157" i="9"/>
  <c r="D181" i="11" s="1"/>
  <c r="E157" i="9"/>
  <c r="E181" i="11" s="1"/>
  <c r="E152" i="9"/>
  <c r="E176" i="11" s="1"/>
  <c r="D152" i="9"/>
  <c r="D176" i="11" s="1"/>
  <c r="E167" i="9"/>
  <c r="D167" i="9"/>
  <c r="P247" i="15"/>
  <c r="P86" i="15"/>
  <c r="D229" i="9"/>
  <c r="E229" i="9"/>
  <c r="D179" i="9"/>
  <c r="E179" i="9"/>
  <c r="E171" i="9"/>
  <c r="E161" i="11" s="1"/>
  <c r="D171" i="9"/>
  <c r="D161" i="11" s="1"/>
  <c r="P300" i="15"/>
  <c r="D31" i="9"/>
  <c r="E159" i="9"/>
  <c r="E183" i="11" s="1"/>
  <c r="D159" i="9"/>
  <c r="D183" i="11" s="1"/>
  <c r="D163" i="9"/>
  <c r="D186" i="11" s="1"/>
  <c r="E163" i="9"/>
  <c r="E186" i="11" s="1"/>
  <c r="E158" i="9"/>
  <c r="E182" i="11" s="1"/>
  <c r="D158" i="9"/>
  <c r="D182" i="11" s="1"/>
  <c r="P31" i="15"/>
  <c r="P59" i="15"/>
  <c r="P297" i="15"/>
  <c r="E30" i="11" s="1"/>
  <c r="D227" i="9"/>
  <c r="E227" i="9"/>
  <c r="E204" i="9"/>
  <c r="E194" i="11" s="1"/>
  <c r="D204" i="9"/>
  <c r="D194" i="11" s="1"/>
  <c r="D205" i="9"/>
  <c r="D195" i="11" s="1"/>
  <c r="E205" i="9"/>
  <c r="E195" i="11" s="1"/>
  <c r="P112" i="15"/>
  <c r="P223" i="15"/>
  <c r="P7" i="15"/>
  <c r="T335" i="15"/>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U3" i="15"/>
  <c r="U4" i="15" s="1"/>
  <c r="U5" i="15" s="1"/>
  <c r="U6" i="15" s="1"/>
  <c r="U7" i="15" s="1"/>
  <c r="U8" i="15" s="1"/>
  <c r="U9" i="15" s="1"/>
  <c r="U10" i="15" s="1"/>
  <c r="U11" i="15" s="1"/>
  <c r="U12" i="15" s="1"/>
  <c r="U13" i="15" s="1"/>
  <c r="U14" i="15" s="1"/>
  <c r="U15" i="15" s="1"/>
  <c r="U16" i="15" s="1"/>
  <c r="U17" i="15" s="1"/>
  <c r="U18" i="15" s="1"/>
  <c r="U19" i="15" s="1"/>
  <c r="U20" i="15" s="1"/>
  <c r="U21" i="15" s="1"/>
  <c r="U22" i="15" s="1"/>
  <c r="U23" i="15" s="1"/>
  <c r="U24" i="15" s="1"/>
  <c r="U25" i="15" s="1"/>
  <c r="V3" i="15"/>
  <c r="C20" i="10"/>
  <c r="P168" i="15"/>
  <c r="E136" i="9"/>
  <c r="D136" i="9"/>
  <c r="D149" i="9"/>
  <c r="D174" i="11" s="1"/>
  <c r="E149" i="9"/>
  <c r="E174" i="11" s="1"/>
  <c r="D135" i="9"/>
  <c r="E135" i="9"/>
  <c r="P268" i="15"/>
  <c r="P250" i="15"/>
  <c r="E24" i="11" s="1"/>
  <c r="F24" i="11" s="1"/>
  <c r="E243" i="9"/>
  <c r="D243" i="9"/>
  <c r="P252" i="15"/>
  <c r="D238" i="9"/>
  <c r="E238" i="9"/>
  <c r="D241" i="9"/>
  <c r="E241" i="9"/>
  <c r="D175" i="9"/>
  <c r="E175" i="9"/>
  <c r="D215" i="9"/>
  <c r="D208" i="11" s="1"/>
  <c r="E215" i="9"/>
  <c r="E208" i="11" s="1"/>
  <c r="P97" i="15"/>
  <c r="E24" i="9" s="1"/>
  <c r="F24" i="9" s="1"/>
  <c r="D29" i="11"/>
  <c r="P122" i="15"/>
  <c r="P45" i="15"/>
  <c r="E37" i="9" s="1"/>
  <c r="F37" i="9" s="1"/>
  <c r="D142" i="9"/>
  <c r="E142" i="9"/>
  <c r="E131" i="9"/>
  <c r="D131" i="9"/>
  <c r="D132" i="9"/>
  <c r="E132" i="9"/>
  <c r="P52" i="15"/>
  <c r="E25" i="11" l="1"/>
  <c r="F25" i="11" s="1"/>
  <c r="E27" i="11"/>
  <c r="F27" i="11" s="1"/>
  <c r="F28" i="9"/>
  <c r="F30" i="9"/>
  <c r="E27" i="9"/>
  <c r="F27" i="9" s="1"/>
  <c r="F29" i="9"/>
  <c r="F31" i="9"/>
  <c r="D31" i="11"/>
  <c r="D40" i="9"/>
  <c r="V12" i="15"/>
  <c r="E26" i="11"/>
  <c r="F26" i="11" s="1"/>
  <c r="E25" i="9"/>
  <c r="F25" i="9" s="1"/>
  <c r="F38" i="9"/>
  <c r="E33" i="9"/>
  <c r="F33" i="9" s="1"/>
  <c r="E20" i="10"/>
  <c r="E23" i="11"/>
  <c r="F23" i="11" s="1"/>
  <c r="D20" i="10"/>
  <c r="E26" i="9"/>
  <c r="F26" i="9" s="1"/>
  <c r="E39" i="9"/>
  <c r="F39" i="9" s="1"/>
  <c r="E22" i="11"/>
  <c r="F22" i="11" s="1"/>
  <c r="F21" i="11"/>
  <c r="E35" i="9"/>
  <c r="F35" i="9" s="1"/>
  <c r="E22" i="9"/>
  <c r="F22" i="9" s="1"/>
  <c r="F30" i="11"/>
  <c r="E21" i="9"/>
  <c r="E29" i="11"/>
  <c r="F29" i="11" s="1"/>
  <c r="U26" i="15"/>
  <c r="V25" i="15"/>
  <c r="E23" i="9"/>
  <c r="F23" i="9" s="1"/>
  <c r="F34" i="9"/>
  <c r="F20" i="10" l="1"/>
  <c r="F21" i="9"/>
  <c r="E40" i="9"/>
  <c r="F40" i="9" s="1"/>
  <c r="E31" i="11"/>
  <c r="F31" i="11" s="1"/>
  <c r="U27" i="15"/>
  <c r="U28" i="15" s="1"/>
  <c r="U29" i="15" s="1"/>
  <c r="U30" i="15" s="1"/>
  <c r="U31" i="15" s="1"/>
  <c r="U32" i="15" s="1"/>
  <c r="U33" i="15" s="1"/>
  <c r="U34" i="15" s="1"/>
  <c r="U35" i="15" s="1"/>
  <c r="U36" i="15" s="1"/>
  <c r="U37" i="15" s="1"/>
  <c r="V26" i="15"/>
  <c r="U38" i="15" l="1"/>
  <c r="V37" i="15"/>
  <c r="U39" i="15" l="1"/>
  <c r="V38" i="15"/>
  <c r="U40" i="15" l="1"/>
  <c r="V39" i="15"/>
  <c r="U41" i="15" l="1"/>
  <c r="U42" i="15" s="1"/>
  <c r="U43" i="15" s="1"/>
  <c r="U44" i="15" s="1"/>
  <c r="U45" i="15" s="1"/>
  <c r="U46" i="15" s="1"/>
  <c r="U47" i="15" s="1"/>
  <c r="U48" i="15" s="1"/>
  <c r="U49" i="15" s="1"/>
  <c r="U50" i="15" s="1"/>
  <c r="V40" i="15"/>
  <c r="U51" i="15" l="1"/>
  <c r="V50" i="15"/>
  <c r="U52" i="15" l="1"/>
  <c r="V51" i="15"/>
  <c r="U53" i="15" l="1"/>
  <c r="V52" i="15"/>
  <c r="U54" i="15" l="1"/>
  <c r="U55" i="15" s="1"/>
  <c r="V53" i="15"/>
  <c r="U56" i="15" l="1"/>
  <c r="V55" i="15"/>
  <c r="U57" i="15" l="1"/>
  <c r="V56" i="15"/>
  <c r="U58" i="15" l="1"/>
  <c r="V57" i="15"/>
  <c r="U59" i="15" l="1"/>
  <c r="U60" i="15" s="1"/>
  <c r="U61" i="15" s="1"/>
  <c r="U62" i="15" s="1"/>
  <c r="U63" i="15" s="1"/>
  <c r="U64" i="15" s="1"/>
  <c r="V58" i="15"/>
  <c r="U65" i="15" l="1"/>
  <c r="V64" i="15"/>
  <c r="U66" i="15" l="1"/>
  <c r="V65" i="15"/>
  <c r="U67" i="15" l="1"/>
  <c r="V66" i="15"/>
  <c r="U68" i="15" l="1"/>
  <c r="V67" i="15"/>
  <c r="U69" i="15" l="1"/>
  <c r="V68" i="15"/>
  <c r="U70" i="15" l="1"/>
  <c r="V69" i="15"/>
  <c r="U71" i="15" l="1"/>
  <c r="U72" i="15" s="1"/>
  <c r="U73" i="15" s="1"/>
  <c r="U74" i="15" s="1"/>
  <c r="U75" i="15" s="1"/>
  <c r="U76" i="15" s="1"/>
  <c r="U77" i="15" s="1"/>
  <c r="U78" i="15" s="1"/>
  <c r="V70" i="15"/>
  <c r="U79" i="15" l="1"/>
  <c r="V78" i="15"/>
  <c r="U80" i="15" l="1"/>
  <c r="V79" i="15"/>
  <c r="U81" i="15" l="1"/>
  <c r="V80" i="15"/>
  <c r="U82" i="15" l="1"/>
  <c r="V81" i="15"/>
  <c r="U83" i="15" l="1"/>
  <c r="V82" i="15"/>
  <c r="U84" i="15" l="1"/>
  <c r="V83" i="15"/>
  <c r="U85" i="15" l="1"/>
  <c r="V84" i="15"/>
  <c r="U86" i="15" l="1"/>
  <c r="V85" i="15"/>
  <c r="U87" i="15" l="1"/>
  <c r="V86" i="15"/>
  <c r="U88" i="15" l="1"/>
  <c r="V87" i="15"/>
  <c r="U89" i="15" l="1"/>
  <c r="U90" i="15" s="1"/>
  <c r="U91" i="15" s="1"/>
  <c r="U92" i="15" s="1"/>
  <c r="U93" i="15" s="1"/>
  <c r="U94" i="15" s="1"/>
  <c r="U95" i="15" s="1"/>
  <c r="U96" i="15" s="1"/>
  <c r="V88" i="15"/>
  <c r="U97" i="15" l="1"/>
  <c r="V96" i="15"/>
  <c r="U98" i="15" l="1"/>
  <c r="V97" i="15"/>
  <c r="U99" i="15" l="1"/>
  <c r="U100" i="15" s="1"/>
  <c r="U101" i="15" s="1"/>
  <c r="U102" i="15" s="1"/>
  <c r="U103" i="15" s="1"/>
  <c r="U104" i="15" s="1"/>
  <c r="U105" i="15" s="1"/>
  <c r="U106" i="15" s="1"/>
  <c r="U107" i="15" s="1"/>
  <c r="U108" i="15" s="1"/>
  <c r="U109" i="15" s="1"/>
  <c r="U110" i="15" s="1"/>
  <c r="U111" i="15" s="1"/>
  <c r="U112" i="15" s="1"/>
  <c r="V98" i="15"/>
  <c r="U113" i="15" l="1"/>
  <c r="V112" i="15"/>
  <c r="U114" i="15" l="1"/>
  <c r="V113" i="15"/>
  <c r="U115" i="15" l="1"/>
  <c r="V114" i="15"/>
  <c r="U116" i="15" l="1"/>
  <c r="V115" i="15"/>
  <c r="U117" i="15" l="1"/>
  <c r="V116" i="15"/>
  <c r="U118" i="15" l="1"/>
  <c r="V117" i="15"/>
  <c r="U119" i="15" l="1"/>
  <c r="V118" i="15"/>
  <c r="U120" i="15" l="1"/>
  <c r="U121" i="15" s="1"/>
  <c r="U122" i="15" s="1"/>
  <c r="U123" i="15" s="1"/>
  <c r="U124" i="15" s="1"/>
  <c r="U125" i="15" s="1"/>
  <c r="U126" i="15" s="1"/>
  <c r="U127" i="15" s="1"/>
  <c r="U128" i="15" s="1"/>
  <c r="U129" i="15" s="1"/>
  <c r="U130" i="15" s="1"/>
  <c r="U131" i="15" s="1"/>
  <c r="U132" i="15" s="1"/>
  <c r="U133" i="15" s="1"/>
  <c r="U134" i="15" s="1"/>
  <c r="U135" i="15" s="1"/>
  <c r="U136" i="15" s="1"/>
  <c r="U137" i="15" s="1"/>
  <c r="U138" i="15" s="1"/>
  <c r="U139" i="15" s="1"/>
  <c r="U140" i="15" s="1"/>
  <c r="V119" i="15"/>
  <c r="U141" i="15" l="1"/>
  <c r="U142" i="15" s="1"/>
  <c r="U143" i="15" s="1"/>
  <c r="U144" i="15" s="1"/>
  <c r="V140" i="15"/>
  <c r="U145" i="15" l="1"/>
  <c r="U146" i="15" s="1"/>
  <c r="U147" i="15" s="1"/>
  <c r="U148" i="15" s="1"/>
  <c r="U149" i="15" s="1"/>
  <c r="U150" i="15" s="1"/>
  <c r="U151" i="15" s="1"/>
  <c r="V144" i="15"/>
  <c r="U152" i="15" l="1"/>
  <c r="V151" i="15"/>
  <c r="U153" i="15" l="1"/>
  <c r="V152" i="15"/>
  <c r="U154" i="15" l="1"/>
  <c r="V153" i="15"/>
  <c r="U155" i="15" l="1"/>
  <c r="V154" i="15"/>
  <c r="U156" i="15" l="1"/>
  <c r="U157" i="15" s="1"/>
  <c r="U158" i="15" s="1"/>
  <c r="U159" i="15" s="1"/>
  <c r="U160" i="15" s="1"/>
  <c r="U161" i="15" s="1"/>
  <c r="U162" i="15" s="1"/>
  <c r="V155" i="15"/>
  <c r="U163" i="15" l="1"/>
  <c r="V162" i="15"/>
  <c r="U164" i="15" l="1"/>
  <c r="V163" i="15"/>
  <c r="U165" i="15" l="1"/>
  <c r="U166" i="15" s="1"/>
  <c r="U167" i="15" s="1"/>
  <c r="U168" i="15" s="1"/>
  <c r="U169" i="15" s="1"/>
  <c r="U170" i="15" s="1"/>
  <c r="U171" i="15" s="1"/>
  <c r="U172" i="15" s="1"/>
  <c r="U173" i="15" s="1"/>
  <c r="U174" i="15" s="1"/>
  <c r="U175" i="15" s="1"/>
  <c r="U176" i="15" s="1"/>
  <c r="U177" i="15" s="1"/>
  <c r="U178" i="15" s="1"/>
  <c r="U179" i="15" s="1"/>
  <c r="U180" i="15" s="1"/>
  <c r="U181" i="15" s="1"/>
  <c r="V164" i="15"/>
  <c r="U182" i="15" l="1"/>
  <c r="V181" i="15"/>
  <c r="U183" i="15" l="1"/>
  <c r="V182" i="15"/>
  <c r="U184" i="15" l="1"/>
  <c r="U185" i="15" s="1"/>
  <c r="U186" i="15" s="1"/>
  <c r="U187" i="15" s="1"/>
  <c r="V183" i="15"/>
  <c r="U188" i="15" l="1"/>
  <c r="V187" i="15"/>
  <c r="U189" i="15" l="1"/>
  <c r="V188" i="15"/>
  <c r="U190" i="15" l="1"/>
  <c r="V189" i="15"/>
  <c r="U191" i="15" l="1"/>
  <c r="U192" i="15" s="1"/>
  <c r="U193" i="15" s="1"/>
  <c r="U194" i="15" s="1"/>
  <c r="U195" i="15" s="1"/>
  <c r="U196" i="15" s="1"/>
  <c r="U197" i="15" s="1"/>
  <c r="U198" i="15" s="1"/>
  <c r="U199" i="15" s="1"/>
  <c r="U200" i="15" s="1"/>
  <c r="U201" i="15" s="1"/>
  <c r="U202" i="15" s="1"/>
  <c r="U203" i="15" s="1"/>
  <c r="U204" i="15" s="1"/>
  <c r="U205" i="15" s="1"/>
  <c r="U206" i="15" s="1"/>
  <c r="U207" i="15" s="1"/>
  <c r="U208" i="15" s="1"/>
  <c r="U209" i="15" s="1"/>
  <c r="U210" i="15" s="1"/>
  <c r="U211" i="15" s="1"/>
  <c r="U212" i="15" s="1"/>
  <c r="U213" i="15" s="1"/>
  <c r="U214" i="15" s="1"/>
  <c r="U215" i="15" s="1"/>
  <c r="U216" i="15" s="1"/>
  <c r="V190" i="15"/>
  <c r="U217" i="15" l="1"/>
  <c r="V216" i="15"/>
  <c r="U218" i="15" l="1"/>
  <c r="V217" i="15"/>
  <c r="U219" i="15" l="1"/>
  <c r="U220" i="15" s="1"/>
  <c r="U221" i="15" s="1"/>
  <c r="U222" i="15" s="1"/>
  <c r="U223" i="15" s="1"/>
  <c r="U224" i="15" s="1"/>
  <c r="U225" i="15" s="1"/>
  <c r="U226" i="15" s="1"/>
  <c r="U227" i="15" s="1"/>
  <c r="U228" i="15" s="1"/>
  <c r="U229" i="15" s="1"/>
  <c r="U230" i="15" s="1"/>
  <c r="U231" i="15" s="1"/>
  <c r="U232" i="15" s="1"/>
  <c r="U233" i="15" s="1"/>
  <c r="U234" i="15" s="1"/>
  <c r="U235" i="15" s="1"/>
  <c r="U236" i="15" s="1"/>
  <c r="U237" i="15" s="1"/>
  <c r="U238" i="15" s="1"/>
  <c r="U239" i="15" s="1"/>
  <c r="U240" i="15" s="1"/>
  <c r="U241" i="15" s="1"/>
  <c r="U242" i="15" s="1"/>
  <c r="U243" i="15" s="1"/>
  <c r="V218" i="15"/>
  <c r="U244" i="15" l="1"/>
  <c r="V243" i="15"/>
  <c r="U245" i="15" l="1"/>
  <c r="U246" i="15" s="1"/>
  <c r="U247" i="15" s="1"/>
  <c r="U248" i="15" s="1"/>
  <c r="U249" i="15" s="1"/>
  <c r="U250" i="15" s="1"/>
  <c r="V244" i="15"/>
  <c r="U251" i="15" l="1"/>
  <c r="U252" i="15" s="1"/>
  <c r="U253" i="15" s="1"/>
  <c r="U254" i="15" s="1"/>
  <c r="V250" i="15"/>
  <c r="U255" i="15" l="1"/>
  <c r="V254" i="15"/>
  <c r="U256" i="15" l="1"/>
  <c r="V255" i="15"/>
  <c r="U257" i="15" l="1"/>
  <c r="U258" i="15" s="1"/>
  <c r="U259" i="15" s="1"/>
  <c r="U260" i="15" s="1"/>
  <c r="U261" i="15" s="1"/>
  <c r="U262" i="15" s="1"/>
  <c r="U263" i="15" s="1"/>
  <c r="U264" i="15" s="1"/>
  <c r="U265" i="15" s="1"/>
  <c r="U266" i="15" s="1"/>
  <c r="U267" i="15" s="1"/>
  <c r="V256" i="15"/>
  <c r="U268" i="15" l="1"/>
  <c r="U269" i="15" s="1"/>
  <c r="U270" i="15" s="1"/>
  <c r="U271" i="15" s="1"/>
  <c r="U272" i="15" s="1"/>
  <c r="U273" i="15" s="1"/>
  <c r="V267" i="15"/>
  <c r="U274" i="15" l="1"/>
  <c r="U275" i="15" s="1"/>
  <c r="U276" i="15" s="1"/>
  <c r="U277" i="15" s="1"/>
  <c r="U278" i="15" s="1"/>
  <c r="U279" i="15" s="1"/>
  <c r="U280" i="15" s="1"/>
  <c r="U281" i="15" s="1"/>
  <c r="U282" i="15" s="1"/>
  <c r="U283" i="15" s="1"/>
  <c r="U284" i="15" s="1"/>
  <c r="U285" i="15" s="1"/>
  <c r="U286" i="15" s="1"/>
  <c r="U287" i="15" s="1"/>
  <c r="U288" i="15" s="1"/>
  <c r="U289" i="15" s="1"/>
  <c r="U290" i="15" s="1"/>
  <c r="U291" i="15" s="1"/>
  <c r="U292" i="15" s="1"/>
  <c r="U293" i="15" s="1"/>
  <c r="U294" i="15" s="1"/>
  <c r="U295" i="15" s="1"/>
  <c r="U296" i="15" s="1"/>
  <c r="V273" i="15"/>
  <c r="U297" i="15" l="1"/>
  <c r="V296" i="15"/>
  <c r="U298" i="15" l="1"/>
  <c r="U299" i="15" s="1"/>
  <c r="U300" i="15" s="1"/>
  <c r="U301" i="15" s="1"/>
  <c r="U302" i="15" s="1"/>
  <c r="U303" i="15" s="1"/>
  <c r="U304" i="15" s="1"/>
  <c r="U305" i="15" s="1"/>
  <c r="V297" i="15"/>
  <c r="U306" i="15" l="1"/>
  <c r="V305" i="15"/>
  <c r="U307" i="15" l="1"/>
  <c r="V306" i="15"/>
  <c r="U308" i="15" l="1"/>
  <c r="U309" i="15" s="1"/>
  <c r="U310" i="15" s="1"/>
  <c r="V307" i="15"/>
  <c r="U311" i="15" l="1"/>
  <c r="V310" i="15"/>
  <c r="U312" i="15" l="1"/>
  <c r="V311" i="15"/>
  <c r="U313" i="15" l="1"/>
  <c r="V312" i="15"/>
  <c r="U314" i="15" l="1"/>
  <c r="U315" i="15" s="1"/>
  <c r="V313" i="15"/>
  <c r="U316" i="15" l="1"/>
  <c r="V315" i="15"/>
  <c r="U317" i="15" l="1"/>
  <c r="V316" i="15"/>
  <c r="U318" i="15" l="1"/>
  <c r="U319" i="15" s="1"/>
  <c r="U320" i="15" s="1"/>
  <c r="V317" i="15"/>
  <c r="U321" i="15" l="1"/>
  <c r="V320" i="15"/>
  <c r="U322" i="15" l="1"/>
  <c r="U323" i="15" s="1"/>
  <c r="U324" i="15" s="1"/>
  <c r="U325" i="15" s="1"/>
  <c r="U326" i="15" s="1"/>
  <c r="U327" i="15" s="1"/>
  <c r="U328" i="15" s="1"/>
  <c r="V321" i="15"/>
  <c r="U329" i="15" l="1"/>
  <c r="V328" i="15"/>
  <c r="U330" i="15" l="1"/>
  <c r="V329" i="15"/>
  <c r="U331" i="15" l="1"/>
  <c r="V330" i="15"/>
  <c r="U332" i="15" l="1"/>
  <c r="U333" i="15" s="1"/>
  <c r="V33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None</author>
  </authors>
  <commentList>
    <comment ref="C11" authorId="0" shapeId="0" xr:uid="{00000000-0006-0000-0E00-000001000000}">
      <text>
        <r>
          <rPr>
            <sz val="12"/>
            <color rgb="FF000000"/>
            <rFont val="Verdana"/>
            <family val="2"/>
            <scheme val="minor"/>
          </rPr>
          <t>Open ended, all countries where employees work
	-Nichole Arbino
Stays in GNRL
	-Nichole Arbino</t>
        </r>
      </text>
    </comment>
    <comment ref="C49" authorId="0" shapeId="0" xr:uid="{00000000-0006-0000-0E00-000002000000}">
      <text>
        <r>
          <rPr>
            <sz val="12"/>
            <color rgb="FF000000"/>
            <rFont val="Verdana"/>
            <family val="2"/>
            <scheme val="minor"/>
          </rPr>
          <t>[Threaded comment]
Your version of Excel allows you to read this threaded comment; however, any edits to it will get removed if the file is opened in a newer version of Excel. Learn more: https://go.microsoft.com/fwlink/?linkid=870924
Comment:
    This question will be reworded with a preferred answer of no. That is reflected in column T, but the new verbiage should come Monday.</t>
        </r>
      </text>
    </comment>
  </commentList>
</comments>
</file>

<file path=xl/sharedStrings.xml><?xml version="1.0" encoding="utf-8"?>
<sst xmlns="http://schemas.openxmlformats.org/spreadsheetml/2006/main" count="5511" uniqueCount="1877">
  <si>
    <t xml:space="preserve">Cells contained in this worksheet may contain cells with dropdown lists as well as autopopulated formulas. </t>
  </si>
  <si>
    <r>
      <rPr>
        <b/>
        <sz val="20"/>
        <color theme="0"/>
        <rFont val="Verdana"/>
        <family val="2"/>
      </rPr>
      <t xml:space="preserve">HECVAT™ Solution Provider Response - </t>
    </r>
    <r>
      <rPr>
        <b/>
        <i/>
        <sz val="20"/>
        <color theme="0"/>
        <rFont val="Verdana"/>
        <family val="2"/>
      </rPr>
      <t>Start Here</t>
    </r>
  </si>
  <si>
    <t>Date Completed</t>
  </si>
  <si>
    <t>Instructions for Solution Providers</t>
  </si>
  <si>
    <t>GNRL-01</t>
  </si>
  <si>
    <t>GNRL-02</t>
  </si>
  <si>
    <t>GNRL-03</t>
  </si>
  <si>
    <t>GNRL-04</t>
  </si>
  <si>
    <t>GNRL-05</t>
  </si>
  <si>
    <t>GNRL-06</t>
  </si>
  <si>
    <t>GNRL-07</t>
  </si>
  <si>
    <t>GNRL-08</t>
  </si>
  <si>
    <t>GNRL-09</t>
  </si>
  <si>
    <t>Answer</t>
  </si>
  <si>
    <t>Additional Information</t>
  </si>
  <si>
    <t>Guidance</t>
  </si>
  <si>
    <t>Analyst Notes</t>
  </si>
  <si>
    <t>COMP-01</t>
  </si>
  <si>
    <t>COMP-02</t>
  </si>
  <si>
    <t>COMP-03</t>
  </si>
  <si>
    <t>COMP-04</t>
  </si>
  <si>
    <t>COMP-05</t>
  </si>
  <si>
    <t>End Table Data</t>
  </si>
  <si>
    <t>REQU-01</t>
  </si>
  <si>
    <t>REQU-02</t>
  </si>
  <si>
    <t>REQU-03</t>
  </si>
  <si>
    <t>REQU-04</t>
  </si>
  <si>
    <t>REQU-05</t>
  </si>
  <si>
    <t>REQU-06</t>
  </si>
  <si>
    <t>REQU-07</t>
  </si>
  <si>
    <t>REQU-08</t>
  </si>
  <si>
    <t xml:space="preserve">Note: The "Organization" tab is required for ALL products and services. </t>
  </si>
  <si>
    <t>Copyright © 2025 EDUCAUSE</t>
  </si>
  <si>
    <r>
      <rPr>
        <b/>
        <sz val="20"/>
        <color theme="0"/>
        <rFont val="Verdana"/>
        <family val="2"/>
      </rPr>
      <t xml:space="preserve">HECVAT Solution Provider Response - </t>
    </r>
    <r>
      <rPr>
        <b/>
        <i/>
        <sz val="20"/>
        <color theme="0"/>
        <rFont val="Verdana"/>
        <family val="2"/>
      </rPr>
      <t>Organization</t>
    </r>
  </si>
  <si>
    <t>Qualtrics</t>
  </si>
  <si>
    <t>Capture, analyze, and report on feedback.</t>
  </si>
  <si>
    <t>Reach out to your usual Qualtrics relationship owner or visit www.qualtrics.com</t>
  </si>
  <si>
    <t>United States of America</t>
  </si>
  <si>
    <t>DOCU-01</t>
  </si>
  <si>
    <t>Yes</t>
  </si>
  <si>
    <t>See the Business Continuity &amp; Disaster Recovery section of our Cloud Security Framework. It can be requested from here - https://www.qualtrics.com/trust-center/, or reach out to your usual Qualtrics relationship owner</t>
  </si>
  <si>
    <t>DOCU-02</t>
  </si>
  <si>
    <t>DOCU-03</t>
  </si>
  <si>
    <t>This can be requested from here https://www.qualtrics.com/trust-center/</t>
  </si>
  <si>
    <t>DOCU-04</t>
  </si>
  <si>
    <t>Qualtrics is compliant with the following industry standards
The Qualtrics Platform maintains compliance with:
•  ISO 27001/17/18
•  ISO 9001
•  SOC 2 Type 2
•  HITRUST
•  Cyber Essentials
•  FedRAMP High + StateRAMP (only applicable to our Gov1 data center)
•  IRAP - Protected Level Controls (only applicable to our Australia data center)
Our Data Centers maintain compliance with:
•  SSAE18/SOC 2 Type 2
•  ISO27001
•  Additional certifications may be site specific. See here for more details: https://aws.amazon.com/compliance/programs/
Qualtrics' various industry standard security certifications, questionnaires, and more security artifacts can be requested here: https://www.qualtrics.com/trust-center/. Note some of the items require an NDA to be in place (If there is no active contractual agreement established). Reach out to your usual relationship owner for assistance, if necessary.</t>
  </si>
  <si>
    <t>DOCU-05</t>
  </si>
  <si>
    <t>Diagram and system description are available in the Network Operations section of the Cloud Security &amp; Privacy Framework, available here: https://www.qualtrics.com/trust-center/</t>
  </si>
  <si>
    <t>DOCU-06</t>
  </si>
  <si>
    <t>https://www.qualtrics.com/privacy-statement/</t>
  </si>
  <si>
    <t>DOCU-07</t>
  </si>
  <si>
    <t>See the Identity and Access Management section of our Cloud Security Framework. It can be requested from here - https://www.qualtrics.com/trust-center/, or reach out to your usual Qualtrics relationship owner</t>
  </si>
  <si>
    <t>THRD-01</t>
  </si>
  <si>
    <t>See the Third Party Management section of our Cloud Security Framework. It can be requested from here - https://www.qualtrics.com/trust-center/, or reach out to your usual Qualtrics relationship owner</t>
  </si>
  <si>
    <t>THRD-02</t>
  </si>
  <si>
    <t xml:space="preserve">https://www.qualtrics.com/subprocessor-list/	</t>
  </si>
  <si>
    <t>THRD-03</t>
  </si>
  <si>
    <t>The Qualtrics Legal team ensures information security requirements are captured as part of service level agreements with new suppliers. In cases where a supplier’s risk assessment results in a higher risk, additional monitoring areas may be required, including follow-up from the Qualtrics Field Security and GRC teams. Third party service providers who may have physical or logical access to the Qualtrics platform are required to acknowledge and agree to confidentiality requirements.</t>
  </si>
  <si>
    <t>THRD-04</t>
  </si>
  <si>
    <t>THRD-05</t>
  </si>
  <si>
    <t>See the Third Party Management and Locations &amp; Infrastructure sections of our Cloud Security Framework. It can be requested from here - https://www.qualtrics.com/trust-center/, or reach out to your usual Qualtrics relationship owner</t>
  </si>
  <si>
    <t>CHNG-01</t>
  </si>
  <si>
    <t>Any updates would be found here: https://www.qualtrics.com/product-updates/</t>
  </si>
  <si>
    <t>CHNG-02</t>
  </si>
  <si>
    <t>No</t>
  </si>
  <si>
    <t>Only one version of the Qualtrics platform is available. Upgrades and fixes to the platform are implemented across all customers.</t>
  </si>
  <si>
    <t>CHNG-03</t>
  </si>
  <si>
    <t>System configurations are centrally managed via configuration software that automatically updates the configurations on devices. All hardware and operating systems are hardened using industry best methods found in the NIST 800-53 controls. Documented mandatory configuration settings for information technology products employed within the XM Platform system reflect the most restrictive mode consistent with operational requirements. Qualtrics policy requires that information system components be hardened in accordance with CIS Level 1 Benchmarks, where applicable. System configuration settings are updated or reviewed on an annual basis.</t>
  </si>
  <si>
    <t>CHNG-04</t>
  </si>
  <si>
    <t>See the Change Management section of our Cloud Security Framework. It can be requested from here - https://www.qualtrics.com/trust-center/, or reach out to your usual Qualtrics relationship owner</t>
  </si>
  <si>
    <t>CHNG-05</t>
  </si>
  <si>
    <t>CHNG-06</t>
  </si>
  <si>
    <t>CHNG-07</t>
  </si>
  <si>
    <t>Patch management is performed whenever a new core set of software is to be deployed. Patches are fully tested and deployed as soon as practical, based on their impact. Systems which require patching are typically detected as part of vulnerability scans, however, Qualtrics Engineering team members also subscribe to security advisories for the technologies used and will receive notification when patches are released.</t>
  </si>
  <si>
    <t>CHNG-08</t>
  </si>
  <si>
    <t>Risks are evaluated and handled on a case by case basis.</t>
  </si>
  <si>
    <t>CHNG-09</t>
  </si>
  <si>
    <t>CHNG-10</t>
  </si>
  <si>
    <t>CHNG-11</t>
  </si>
  <si>
    <t>https://www.qualtrics.com/product-updates/</t>
  </si>
  <si>
    <t>CHNG-12</t>
  </si>
  <si>
    <t>CHNG-13</t>
  </si>
  <si>
    <t>CHNG-14</t>
  </si>
  <si>
    <t xml:space="preserve">Changes are tested and evaluated to ensure minimal disruption of service and released when ready. Anything needing to be completed in off-peak hours would be conducted after business hours in the US. </t>
  </si>
  <si>
    <t>CHNG-15</t>
  </si>
  <si>
    <t>Emergency changes require the same documentation and diligence except they are documented after the implementation.</t>
  </si>
  <si>
    <t>CHNG-16</t>
  </si>
  <si>
    <t>PPPR-01</t>
  </si>
  <si>
    <t>PPPR-02</t>
  </si>
  <si>
    <t>Qualtrcis provides a platform that securely houses customers' data. Any areas of user privacy and data protection above what is provided would need to be outlined in contract.</t>
  </si>
  <si>
    <t>PPPR-03</t>
  </si>
  <si>
    <t>Qualtrcis provides a platform that securely houses customers' data. Any areas of user privacy and data protection above what is provided would need to be outlined in contract</t>
  </si>
  <si>
    <t>PPPR-04</t>
  </si>
  <si>
    <t>Qualtrics uses AES-256 as the default encryption standard. Data in-transit uses a minimum of TLS1.2</t>
  </si>
  <si>
    <t>PPPR-05</t>
  </si>
  <si>
    <t>"Qualtrics uses an agile development model. This means that we take an iterative approach to software development and remain nimble in responding to the needs of our customers. Code is released on a two-week cycle that includes new features, bug fixes, and upgrades.
Each cycle includes comprehensive security checks to ensure that the code is vulnerability free. These checks include automated software assessments, peer, and managerial reviews. The Software Development Life Cycle (SDLC) is shown below in the diagram. Sometimes this is referred to as “change and release control.”"</t>
  </si>
  <si>
    <t>PPPR-06</t>
  </si>
  <si>
    <t>To the extent permitted by local law, employment offers at Qualtrics are extended contingent upon satisfactory completion of a background check. Background checks may include verification of any information on the offeree’s resume or application form.</t>
  </si>
  <si>
    <t>PPPR-07</t>
  </si>
  <si>
    <t>Upon hire, all Qualtrics employees are required to sign a privacy and confidentiality agreement that specifically addresses the risks of dealing with confidential information, including Customer accounts and Data. The policy includes the prohibition of access to Data without User permission—typically granted for technical support only. Any employee found to have violated this policy will face internal disciplinary action, with possible legal consequences.</t>
  </si>
  <si>
    <t>PPPR-08</t>
  </si>
  <si>
    <t>Qualtrics does not release policies or plans.  However a description of security controls are documented in the Cloud Security &amp; Privacy Frameworkwhich is available form the Trust Center: https://www.qualtrics.com/trust-center/</t>
  </si>
  <si>
    <t>PPPR-09</t>
  </si>
  <si>
    <t>OWASP Top 10 Vulnerability Training 
Secure Development Best Practices</t>
  </si>
  <si>
    <t>PPPR-10</t>
  </si>
  <si>
    <t>Qualtrics will notify affected parties within 48 hours of confirming a breach.</t>
  </si>
  <si>
    <t>PPPR-11</t>
  </si>
  <si>
    <t>Qualtrics employees are formally trained on company policies and security practices. This training occurs at the time of hire and at least annually through in-person or online for remote employees. In addition to the in-person trainings, regular updates are provided throughout the year through email, intranet postings, and regular company meetings. All employees are instructed to immediately report possible security incidents to their manager, InfoSec, and Legal. The computer security section of the employee manual includes the following topics:
Privacy law compliance 
Physical security
Email acceptable use policy 
Access control
Internet security
Personal devices in the company
Information Security Incidents 
Password policy and tips
Insider threat</t>
  </si>
  <si>
    <t>PPPR-12</t>
  </si>
  <si>
    <t>PPPR-13</t>
  </si>
  <si>
    <t>Quarterly user access reviews are performed for privileged access to key systems. Nightly automated reviews are performed to find and remove terminated employees.</t>
  </si>
  <si>
    <t>PPPR-14</t>
  </si>
  <si>
    <t>An internal audit is performed at least annually for IT controls.</t>
  </si>
  <si>
    <t>PPPR-15</t>
  </si>
  <si>
    <t>Physical access to the facility and computer equipment located at corporate facilities is managed through the use of badge readers at all entry and exit points. The badge system is configured to log all card swipes. The badge system is configured to alert if doors are forced or if doors are held open for an extended period of time. Video surveillance is recorded and maintained for a minimum of 30 days to allow for a review.</t>
  </si>
  <si>
    <r>
      <rPr>
        <b/>
        <sz val="20"/>
        <color theme="0"/>
        <rFont val="Verdana"/>
        <family val="2"/>
      </rPr>
      <t xml:space="preserve">HECVAT Solution Provider Response - </t>
    </r>
    <r>
      <rPr>
        <b/>
        <i/>
        <sz val="20"/>
        <color theme="0"/>
        <rFont val="Verdana"/>
        <family val="2"/>
      </rPr>
      <t>Product</t>
    </r>
  </si>
  <si>
    <t>AAAI-01</t>
  </si>
  <si>
    <t>The Qualtrics platform can be extended to work with LDAP, CAS, Google OAuth, or Shibboleth/SAML 2.0 single-sign-on options (SSO). 2FA can be configured with SSO, but is configured entirely on the client's side</t>
  </si>
  <si>
    <t>AAAI-02</t>
  </si>
  <si>
    <t>Password settings are determined by the customer for their own instance. For more information see https://www.qualtrics.com/support/survey-platform/sp-administration/security-tab/</t>
  </si>
  <si>
    <t>AAAI-03</t>
  </si>
  <si>
    <t>AAAI-04</t>
  </si>
  <si>
    <t>AAAI-05</t>
  </si>
  <si>
    <t>AAAI-06</t>
  </si>
  <si>
    <t>AAAI-07</t>
  </si>
  <si>
    <t>AAAI-08</t>
  </si>
  <si>
    <t>AAAI-09</t>
  </si>
  <si>
    <t>All listed events are captured in logs.</t>
  </si>
  <si>
    <t>AAAI-10</t>
  </si>
  <si>
    <t>The platform is monitored for security breaches, system performance, and other key performance indicators. Service teams have configured production servers, databases, and network devices to report their logs into a Security Information and Event Management (SIEM) system. The production systems are configured to capture log events including: logon events, account management events, privilege functions, and other system events. The SIEM is configured to monitor and alert when certain thresholds and activities are performed.
Alert notifications are monitored by the Security Operations Center (SOC) and service teams. Alerts are acknowledged and corrective action is taken as needed. Documented procedures are followed to address security breaches, incidents, and service disruptions. Automated monitoring systems are supplemented with manual reviews of system logs and physical access logs.</t>
  </si>
  <si>
    <t>AAAI-11</t>
  </si>
  <si>
    <t>Active (live) logs are retained for at least 90 days and may be used for incident responses. Archive logs are retained for up to eighteen months in compressed form for possible future forensic purposes. Log access is restricted to authorized personnel.</t>
  </si>
  <si>
    <t>AAAI-12</t>
  </si>
  <si>
    <t>AAAI-13</t>
  </si>
  <si>
    <t>Customers determine the following about the data stored in the Qualtrics platform:
• Which type of data to collect
• Who to collect data from
• Where to collect data
• What purpose
• When to delete the data
Qualtrics does not classify Data into sub-categories of confidential information. All Data is treated as confidential and is processed equally regardless of their content</t>
  </si>
  <si>
    <t>AAAI-14</t>
  </si>
  <si>
    <t>AAAI-15</t>
  </si>
  <si>
    <t>AAAI-16</t>
  </si>
  <si>
    <t>AAAI-17</t>
  </si>
  <si>
    <t>See https://www.qualtrics.com/support/survey-platform/sp-administration/security-tab/</t>
  </si>
  <si>
    <t>AAAI-18</t>
  </si>
  <si>
    <t>This is configurable by the customer. See https://www.qualtrics.com/support/survey-platform/sp-administration/security-tab/</t>
  </si>
  <si>
    <t>DATA-01</t>
  </si>
  <si>
    <t>DATA-02</t>
  </si>
  <si>
    <t>"All access to Qualtrics front-end Services is via Hypertext Transfer Protocol Secure (HTTPS) and enforces HTTP Strict Transport Security (HSTS). The platform supports Transport Layer Security (TLS) for all interaction with the platform. Access to the back-end services using the Qualtrics API supports TLS v1.2. Data is processed by
application servers and sent to database servers for storage. Respondent Data includes survey questions, graphics, and other content created in the survey design."</t>
  </si>
  <si>
    <t>DATA-03</t>
  </si>
  <si>
    <t>Disk level encryption is standard for Data stored on the platform. Data at rest uses AES 256-bit encryption. Unique keys are generated per server or data storage volume. Encryption keys are stored within a software vault where they are encrypted with key encrypting keys of equivalent strength. Keys are rotated whenever data storage volumes are rebuilt.</t>
  </si>
  <si>
    <t>DATA-04</t>
  </si>
  <si>
    <t>The Federal Information Processing Standards (FIPS) Publication Series of the National Institute of Standards and Technology (NIST) is the official series of publications relating to standards and guidelines adopted and promulgated under the provisions of the Federal Information Security Management Act (FISMA) of 2002. Publication 200, “Minimum Security Requirements for Federal Information and Information Systems” proposes a basis for sound security practices in any organization. Qualtrics meets all requirements as listed in section 3, such as security training, incident response, media protection, and risk assessment. In-transit data (using TLS) are encrypted using FIPS-compliant modules</t>
  </si>
  <si>
    <t>DATA-05</t>
  </si>
  <si>
    <t>Customers will have access to their instance for up to 30 days after the end of the contract.</t>
  </si>
  <si>
    <t>DATA-06</t>
  </si>
  <si>
    <t>Customers own their data at all times.</t>
  </si>
  <si>
    <t>DATA-07</t>
  </si>
  <si>
    <t>DATA-08</t>
  </si>
  <si>
    <t>Qualtrics uses only accredited data centers to house data.</t>
  </si>
  <si>
    <t>DATA-09</t>
  </si>
  <si>
    <t>Customers own and control their data at all times. They may export and delete their data at any time.</t>
  </si>
  <si>
    <t>DATA-10</t>
  </si>
  <si>
    <t>Exports are available at any time and in a variety of formats.</t>
  </si>
  <si>
    <t>DATA-11</t>
  </si>
  <si>
    <t>All key data is backed up in order as part of the BC/DR strategy.</t>
  </si>
  <si>
    <t>DATA-12</t>
  </si>
  <si>
    <t>Backups are stored in an alternate data center in the same region as the primary data center.</t>
  </si>
  <si>
    <t>DATA-13</t>
  </si>
  <si>
    <t>Qualtrics does not perform physical backups. All backups are digital.</t>
  </si>
  <si>
    <t>DATA-14</t>
  </si>
  <si>
    <t>Production backup files are encrypted using Advanced Encryption Standard (AES)-256</t>
  </si>
  <si>
    <t>DATA-15</t>
  </si>
  <si>
    <t>Formal processes and procedures are in place to securely dispose of devices that may contain Customer Data. These procedures apply to all data center environments. Deprecated or defective media (specifically, hard drives) are erased according to a U.S. Department of Defense compliant 3-pass overwrite standard, and/or physically destroyed.</t>
  </si>
  <si>
    <t>DATA-16</t>
  </si>
  <si>
    <t>DATA-17</t>
  </si>
  <si>
    <t>All Data is owned and controlled by Qualtrics’ Customers, who are designated as data controllers. Qualtrics is the data processor. All Data is stored in a multi-tenant data center and in a single region (e.g. EEA, US, Canada, Australia, UK, Japan) chosen by the Customer on the applicable order form. While Data is hosted within the region where the Customer’s primary data centre resides, Data may be transferred and processed outside the data center region to comply with Customer requests or instructions (e.g. support purposes, use of sub-processor services) or as necessary to provide the Cloud Service. In all data centers, Qualtrics solely operates and is responsible for all system and developed software.
Qualtrics only processes Data to the extent necessary to provide the software and services and in accordance with our contractual arrangements i.e. to improve products and services, and does not disclose any Data to third parties other than as required by and in accordance with applicable law or any contractual agreements.
Customers determine the following about the data stored in the Qualtrics platform:
• Which type of data to collect
• Who to collect data from
• Where to collect data
• What purpose
• When to delete the data
Qualtrics does not classify Data into sub-categories of confidential information. All Data is treated as confidential and is processed equally regardless of their content</t>
  </si>
  <si>
    <t>DATA-18</t>
  </si>
  <si>
    <t>See the Identity and Access Management and Endpoint Protection sections of our Cloud Security Framework. It can be requested from here - https://www.qualtrics.com/trust-center/, or reach out to your usual Qualtrics relationship owner</t>
  </si>
  <si>
    <t>DATA-19</t>
  </si>
  <si>
    <t>All customer data is logically segmented by organization, user, and survey ID, as well as hidden behind the user's login credentials (standard username/password, SSO authentication, etc.)</t>
  </si>
  <si>
    <t>DATA-20</t>
  </si>
  <si>
    <t>https://www.qualtrics.com/legal/customers/gtcs/</t>
  </si>
  <si>
    <t>DATA-21</t>
  </si>
  <si>
    <t>DATA-22</t>
  </si>
  <si>
    <t>See the Backup Management section of our Cloud Security Framework. It can be requested from here - https://www.qualtrics.com/trust-center/, or reach out to your usual Qualtrics relationship owner</t>
  </si>
  <si>
    <t>DATA-23</t>
  </si>
  <si>
    <r>
      <rPr>
        <b/>
        <sz val="20"/>
        <color theme="0"/>
        <rFont val="Verdana"/>
        <family val="2"/>
      </rPr>
      <t xml:space="preserve">HECVAT Solution Provider Response - </t>
    </r>
    <r>
      <rPr>
        <b/>
        <i/>
        <sz val="20"/>
        <color theme="0"/>
        <rFont val="Verdana"/>
        <family val="2"/>
      </rPr>
      <t>Infrastructure</t>
    </r>
  </si>
  <si>
    <t>APPL-01</t>
  </si>
  <si>
    <t>Customers are in control of their own user access management, including permissions assigned. Role based access control is inherent to the platform's functionality</t>
  </si>
  <si>
    <t>APPL-02</t>
  </si>
  <si>
    <t>Qualtrics takes a multi-tier approach to protect systems that host the Services and Data. Qualtrics employs a web application firewall for protection against DDoS and web application attacks. Any detected attack—including application-layer DDoS, SQL injection and XSS—will be thwarted, and traffic will be dropped or rerouted, so downtime is minimal</t>
  </si>
  <si>
    <t>APPL-03</t>
  </si>
  <si>
    <t>See the Endpoint Protection and Asset Management sections of our Cloud Security Framework. It can be requested from here - https://www.qualtrics.com/trust-center/, or reach out to your usual Qualtrics relationship owner</t>
  </si>
  <si>
    <t>APPL-04</t>
  </si>
  <si>
    <t>For security reasons e.g. incident investigation and to ensure services are not utilised in sanctioned countries</t>
  </si>
  <si>
    <t>APPL-05</t>
  </si>
  <si>
    <t>Security and systems administration are separated by role. Users are assigned privileges based on their role and under the principle of least priviliged access. All access to critical infrastructure is logged and monitored</t>
  </si>
  <si>
    <t>APPL-06</t>
  </si>
  <si>
    <t>As part of the deployment process, source code is processed through a static code analysis tool that checks for potential software bugs and other potential violations of our secure coding practices. If the scan fails, it is sent back to the developer to address the issues identified.</t>
  </si>
  <si>
    <t>APPL-07</t>
  </si>
  <si>
    <t>All software is tested prior to release. Testing is a required process and is always completed. Testing includes the use of specifically designed test cases that must be passed and concludes with sign off from the tester.</t>
  </si>
  <si>
    <t>APPL-08</t>
  </si>
  <si>
    <t>See the Identity &amp; Access Management section of our Cloud Security Framework. It can be requested from here - https://www.qualtrics.com/trust-center/, or reach out to your usual Qualtrics relationship owner.
Specifics on internally utilized software are not released</t>
  </si>
  <si>
    <t>APPL-09</t>
  </si>
  <si>
    <t>Qualtrics provides tools for customers to use to validate their input data. Validation is the responsibility of the customer</t>
  </si>
  <si>
    <t>APPL-10</t>
  </si>
  <si>
    <t>See the Third Party and Asset Management sections of our Cloud Security Framework. It can be requested from here - https://www.qualtrics.com/trust-center/, or reach out to your usual Qualtrics relationship owner</t>
  </si>
  <si>
    <t>APPL-11</t>
  </si>
  <si>
    <t>System engineers receive additional training throughout the year via regular team meetings and other online learning activities. Training topics include:
OWASP Top 10 Vulnerability Training 
Secure Development Best Practices
Training on security tools (e.g., static code scanning, etc.)</t>
  </si>
  <si>
    <t>APPL-12</t>
  </si>
  <si>
    <t>OWASP Top 10 Vulnerability Training 
Secure Development Best Practices
Training on security tools (e.g., static code scanning, etc.)</t>
  </si>
  <si>
    <t>APPL-13</t>
  </si>
  <si>
    <t>Optional mobile applications are available from the usual app stores</t>
  </si>
  <si>
    <t>APPL-14</t>
  </si>
  <si>
    <t>Customers are responsible for access provisioning to users with access to their data</t>
  </si>
  <si>
    <t>DCTR-01</t>
  </si>
  <si>
    <t>AWS</t>
  </si>
  <si>
    <t>DCTR-02</t>
  </si>
  <si>
    <t>https://aws.amazon.com/compliance/</t>
  </si>
  <si>
    <t>DCTR-03</t>
  </si>
  <si>
    <t>DCTR-04</t>
  </si>
  <si>
    <t>In general, all data centers utilized by Qualtrics:
- are in non-descript buildings
- access controls to all areas (including loading dock) using biometrics and card readers log and monitor all entry and exit access
- have 24/7 on-site guards
- constantly monitor power, fire, flood, temperature, and humidity geographically diverse</t>
  </si>
  <si>
    <t>DCTR-05</t>
  </si>
  <si>
    <t>All Qualtrics hardware is located inside a locked cage. Walls of the building are hardened to prevent intrusion.</t>
  </si>
  <si>
    <t>DCTR-06</t>
  </si>
  <si>
    <t>DCTR-07</t>
  </si>
  <si>
    <t>Secondary data centers are in the same region as the primary data center.</t>
  </si>
  <si>
    <t>DCTR-08</t>
  </si>
  <si>
    <t>Qualtrics has been desgned to be highly available. Redundant systems and extra capacity are maintained to support the service and keep availability high.</t>
  </si>
  <si>
    <t>DCTR-09</t>
  </si>
  <si>
    <t>All data centers have secondary power sources on site.</t>
  </si>
  <si>
    <t>DCTR-10</t>
  </si>
  <si>
    <t>At least annually. For more information refer to thier SOC2.</t>
  </si>
  <si>
    <t>DCTR-11</t>
  </si>
  <si>
    <t>DCTR-12</t>
  </si>
  <si>
    <t>Yes. Our data center providers are not subject to the tiering assessment but their posture would be equivalent to at least level 3. Each leverages multiple ISPs. Finer details are not released</t>
  </si>
  <si>
    <t>DCTR-13</t>
  </si>
  <si>
    <t>Customers' data will reside at one primary data center. All data centers have multiple telephone or network provider entrances to the facility</t>
  </si>
  <si>
    <t>DCTR-14</t>
  </si>
  <si>
    <t>Access to our public cloud infrastructure (AWS) requires a username, password, and MFA token to access the management console.
Access to the production infrastructure is restricted to authorized personnel based on job function. Privileged system access is restricted to a limited number of system administrators and their management.</t>
  </si>
  <si>
    <t>DCTR-15</t>
  </si>
  <si>
    <t>DCTR-16</t>
  </si>
  <si>
    <t>FIDP-01</t>
  </si>
  <si>
    <t>Tools and processes have been implemented to monitor and control communications at the boundary of the production environment. Web applications firewalls and border routers are configured to filter potentially harmful network traffic.
Access control lists are applied to border devices to enforce a “deny all, but allow by exception” policy. Load balancers are used to manage connections within the production environment. Firewalls with IDS/IPS capabilities are enabled.</t>
  </si>
  <si>
    <t>FIDP-02</t>
  </si>
  <si>
    <t>These requests follow our standard change management policy.</t>
  </si>
  <si>
    <t>FIDP-03</t>
  </si>
  <si>
    <t>Host-based intrusion detection has been implemented on all servers in all data centers. Host-based intrusion detection is monitoring key system directories for changes and other evidence of compromise.</t>
  </si>
  <si>
    <t>FIDP-04</t>
  </si>
  <si>
    <t>FIDP-05</t>
  </si>
  <si>
    <t>System and performance logs are sent to a SIEM for long term storage. The SIEM is configured to “Write Once, Read Many” to prevent logs from tampering. Log files typically contain requestor IP address, protocol, request, result, and other info. Real-time dashboards provide insight into the log files using advanced analysis techniques. No personal data is captured in log files, and they are internal only and unavailable to Customers.
Active (live) logs are retained for at least 90 days and may be used for incident responses. Archive logs are retained for one year in compressed form for possible future forensic purposes.</t>
  </si>
  <si>
    <t>FIDP-06</t>
  </si>
  <si>
    <t>There are dedicated resources within our Information Security function in place for such matters</t>
  </si>
  <si>
    <t>FIDP-07</t>
  </si>
  <si>
    <t>Tools and processes have been implemented to monitor and control communications at the boundary of the production environment. Web applications firewalls and border routers are configured to filter potentially harmful network traffic.
Access control lists are applied to border devices to enforce a “deny all, but allow by exception” policy. Load balancers are used to manage connections within the production environment. Firewalls with IDS/IPS capabilities are enabled. Specific details regarding internal tools used are not released.
Please refer to the Network Operations and Systems Monitoring section of the Cloud Security and Privacy Framework.</t>
  </si>
  <si>
    <t>FIDP-08</t>
  </si>
  <si>
    <t>"Tools and processes have been implemented to monitor and control communications at the boundary of the production environment. Web applications firewalls and border routers are configured to filter potentially harmful network traffic.
Access control lists are applied to border devices to enforce a “deny all, but allow by exception” policy. Load balancers are used to manage connections within the production environment. Firewalls with IDS/IPS capabilities are enabled. Specific details regarding internal tools used are not released.
Please refer to the Network Operations and Systems Monitoring section of the Cloud Security and Privacy Framework.</t>
  </si>
  <si>
    <t>FIDP-09</t>
  </si>
  <si>
    <t>Qualtrics does not release details on this technology.</t>
  </si>
  <si>
    <t>FIDP-10</t>
  </si>
  <si>
    <t>FIDP-11</t>
  </si>
  <si>
    <t>The platform is monitored for security breaches, system performance, and other key performance indicators. Service teams have configured production servers, databases, and network devices to report their logs into a Security Information and Event Management (SIEM) system. The production systems are configured to capture log events including: logon events, account management events, privilege functions, and other system events. The SIEM is configured to monitor and alert when certain thresholds and activities are performed.
Alert notifications are monitored by the Security Operations Center (SOC) and service teams. Alerts are acknowledged and corrective action is taken as needed. Documented procedures are followed to address security breaches, incidents, and service disruptions. Automated monitoring systems are supplemented with manual reviews of system logs and physical access logs.</t>
  </si>
  <si>
    <t>HFIH-01</t>
  </si>
  <si>
    <t>Qualtrics has developed Incident Response policies and procedures to ensure the integrity, confidentiality, and availability of the data. These policies and procedures are consistent with applicable federal laws, Executive Orders, directives, regulations, standards, and guidance and are set forth by the management teams in compliance with the Incident Response family of controls found in NIST SP 800-53.
An Incident includes:
•  A malfunction, disruption, or unlawful use of the Service;
•  The loss or theft of Data from the Service;
•  Unauthorized access to Data, information storage, or a computer system;
•  Material delays or the inability to use the Service; or
•  Any event that triggers privacy notification obligations, even if such an event is not due to Qualtrics’ actions or inactions
Qualtrics has a 24/7 SOC team dedicated to handling any security issues and responding to alerts. The Qualtrics response team is comprised of members of its security, support, and engineering teams who have expertise in technical issues, network security, and the software. The Engineer-on-call is available at all times to respond quickly to any issue.
If any data is affected, the Customer will be notified without undue delay, after a proper assessment, and within two days.
The incident response plan is tested at least annually and lessons learned are incorporated into the plan. Additionally, as part of the Lessons Learned phase for every incident, the overall plan is evaluated to determine how to improve the overall process.
If you suspect a security or privacy breach/incident, please contact Qualtrics by contacting your account representative or speak with a support representative at https://www.qualtrics.com/support/.
Please refer to the Incident Response section of the Cloud Security and Privacy Framework.</t>
  </si>
  <si>
    <t>HFIH-02</t>
  </si>
  <si>
    <t>This is managed internally. This is documented in our Cloud Security and Privacy Framework as well as tested in our certifications</t>
  </si>
  <si>
    <t>HFIH-03</t>
  </si>
  <si>
    <t>HFIH-04</t>
  </si>
  <si>
    <t>Qualtrics cyber insurance can be found here: http://www.qualtrics.com/evidence-of-insurance</t>
  </si>
  <si>
    <t>VULN-01</t>
  </si>
  <si>
    <t>External vulnerability scans are run nightly against the production environment. Internal vulnerability scans are run weekly. Vulnerability scanning tools are configured to update their definition regularly and scans the environment to identify missing patches and other misconfigurations. Patches are applied based on the overall risk rating.</t>
  </si>
  <si>
    <t>VULN-02</t>
  </si>
  <si>
    <t>Penetration test results can be provided. Vulnerability scans are never released.</t>
  </si>
  <si>
    <t>VULN-03</t>
  </si>
  <si>
    <t xml:space="preserve">This can be arranged but must be included in contract negotiations.  Test are only allowed against the pre-production environment. </t>
  </si>
  <si>
    <t>VULN-04</t>
  </si>
  <si>
    <t>VULN-05</t>
  </si>
  <si>
    <t>VULN-06</t>
  </si>
  <si>
    <r>
      <rPr>
        <b/>
        <sz val="20"/>
        <color theme="0"/>
        <rFont val="Verdana"/>
        <family val="2"/>
      </rPr>
      <t xml:space="preserve">HECVAT Solution Provider Response - </t>
    </r>
    <r>
      <rPr>
        <b/>
        <i/>
        <sz val="20"/>
        <color theme="0"/>
        <rFont val="Verdana"/>
        <family val="2"/>
      </rPr>
      <t>IT Accessibility</t>
    </r>
  </si>
  <si>
    <t>ITAC-01</t>
  </si>
  <si>
    <t>ITAC-02</t>
  </si>
  <si>
    <t>ITAC-03</t>
  </si>
  <si>
    <t>ITAC-04</t>
  </si>
  <si>
    <t>ITAC-05</t>
  </si>
  <si>
    <t>https://www.qualtrics.com/commitment-to-accessibility/</t>
  </si>
  <si>
    <t>ITAC-06</t>
  </si>
  <si>
    <t>Details of our approach are available here - https://www.qualtrics.com/commitment-to-accessibility/</t>
  </si>
  <si>
    <t>ITAC-07</t>
  </si>
  <si>
    <t>These terms must be discussed in contract. Details of our approach are available here - https://www.qualtrics.com/commitment-to-accessibility/</t>
  </si>
  <si>
    <t>ITAC-08</t>
  </si>
  <si>
    <t>ITAC-09</t>
  </si>
  <si>
    <t>ITAC-10</t>
  </si>
  <si>
    <t>ITAC-11</t>
  </si>
  <si>
    <t>ITAC-12</t>
  </si>
  <si>
    <t>ITAC-13</t>
  </si>
  <si>
    <t>ITAC-14</t>
  </si>
  <si>
    <t>Details of our approach are available here - https://www.qualtrics.com/commitment-to-accessibility/
See also: https://www.qualtrics.com/product-updates</t>
  </si>
  <si>
    <t>ITAC-15</t>
  </si>
  <si>
    <t>A dedicated accessibility team is in place within our Organization</t>
  </si>
  <si>
    <t>ITAC-16</t>
  </si>
  <si>
    <t>Refer here - https://www.qualtrics.com/commitment-to-accessibility/</t>
  </si>
  <si>
    <t>ITAC-17</t>
  </si>
  <si>
    <t>This varies across product lines. See our available third party certifications here for details - https://www.qualtrics.com/commitment-to-accessibility/</t>
  </si>
  <si>
    <t>ITAC-18</t>
  </si>
  <si>
    <r>
      <rPr>
        <b/>
        <sz val="20"/>
        <color theme="0"/>
        <rFont val="Verdana"/>
        <family val="2"/>
      </rPr>
      <t xml:space="preserve">HECVAT Solution Provider Response - </t>
    </r>
    <r>
      <rPr>
        <b/>
        <i/>
        <sz val="20"/>
        <color theme="0"/>
        <rFont val="Verdana"/>
        <family val="2"/>
      </rPr>
      <t>Case-Specific</t>
    </r>
    <r>
      <rPr>
        <b/>
        <sz val="20"/>
        <color theme="0"/>
        <rFont val="Verdana"/>
        <family val="2"/>
      </rPr>
      <t xml:space="preserve"> </t>
    </r>
    <r>
      <rPr>
        <b/>
        <i/>
        <sz val="20"/>
        <color theme="0"/>
        <rFont val="Verdana"/>
        <family val="2"/>
      </rPr>
      <t>Questions</t>
    </r>
  </si>
  <si>
    <t>Qualtrics offers optional professional services to customer's who require it. It is not mandatory to operate our self service SaaS survey platform. The exact nature or extent of services rendered will depend on the customer's use case and desires</t>
  </si>
  <si>
    <t xml:space="preserve">Qualtrics has completed a HIPAA self-assessment and attests that it meets or exceeds the Security and Privacy Rules as related to a Business Associate. All Data are considered confidential without regard to classification, purpose, meaning, or specific designation (such as PHI, ePHI, PII, or publicly available). Related to HIPAA, the HITECH (Health Information Technology for Economic and Clinical Health Act) updated assessment rules to ensure that electronic data are properly protected and best security practices are followed. By using secure and certified data centers, Qualtrics ensures the highest protection per HITECH requirements and meets or exceeds the general requirements in the Security and Privacy Rules.
Ultimately, all Data are owned and controlled by Customers, who are designated as data controllers. Qualtrics is the data processor. Customers determine the following about the data stored in the Qualtrics platform:
•  Which type of data to collect
•  Who to collect data from
•  Where to collect data
•  What purpose
•  When to delete the data
Qualtrics does not classify or represent the Data. All Data is treated as confidential and is processed equally regardless of their meaning or intent. Customers must monitor their Users and Data, and enforce their own policies regarding HIPAA requirements. Qualtrics does not control the account users, who create and administer surveys, or others who might have access to respondent data once downloaded from the Services.
</t>
  </si>
  <si>
    <t>Customers should not use the platform to collect credit card information. We do, however, comply with the basic DSS requirements, and use data centers that are PCI validated service providers.
Qualtrics uses secure third-party services for online credit card payment processing that is PCI compliant. Qualtrics itself does not record or store credit card information
Qualtrics' PCI DSS certification is available from the Qualtrics Trust Center: https://www.qualtrics.com/trust-center/</t>
  </si>
  <si>
    <t>CONS-01</t>
  </si>
  <si>
    <t>CONS-02</t>
  </si>
  <si>
    <t>CONS-03</t>
  </si>
  <si>
    <t>CONS-04</t>
  </si>
  <si>
    <t>CONS-05</t>
  </si>
  <si>
    <t>CONS-06</t>
  </si>
  <si>
    <t>CONS-07</t>
  </si>
  <si>
    <t>CONS-08</t>
  </si>
  <si>
    <t>CONS-09</t>
  </si>
  <si>
    <t>HIPA-01</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</si>
  <si>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</si>
  <si>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</si>
  <si>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</si>
  <si>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</si>
  <si>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</si>
  <si>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</si>
  <si>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</si>
  <si>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</si>
  <si>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</si>
  <si>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</si>
  <si>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</si>
  <si>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</si>
  <si>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</si>
  <si>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</si>
  <si>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</si>
  <si>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</si>
  <si>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</si>
  <si>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</si>
  <si>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</si>
  <si>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</si>
  <si>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</si>
  <si>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</si>
  <si>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</si>
  <si>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</si>
  <si>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</si>
  <si>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</si>
  <si>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</si>
  <si>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</si>
  <si>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</si>
  <si>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</si>
  <si>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</si>
  <si>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</si>
  <si>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</si>
  <si>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</si>
  <si>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</si>
  <si>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</si>
  <si>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</si>
  <si>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</si>
  <si>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</si>
  <si>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</si>
  <si>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OPEM-01</t>
  </si>
  <si>
    <t>OPEM-02</t>
  </si>
  <si>
    <t>OPEM-03</t>
  </si>
  <si>
    <t>OPEM-04</t>
  </si>
  <si>
    <t>OPEM-05</t>
  </si>
  <si>
    <t>OPEM-06</t>
  </si>
  <si>
    <t>OPEM-07</t>
  </si>
  <si>
    <t>OPEM-08</t>
  </si>
  <si>
    <t>OPEM-09</t>
  </si>
  <si>
    <t>OPEM-10</t>
  </si>
  <si>
    <r>
      <rPr>
        <b/>
        <sz val="20"/>
        <color theme="0"/>
        <rFont val="Verdana"/>
        <family val="2"/>
      </rPr>
      <t>HECVAT Solution Provider Response -</t>
    </r>
    <r>
      <rPr>
        <b/>
        <i/>
        <sz val="20"/>
        <color theme="0"/>
        <rFont val="Verdana"/>
        <family val="2"/>
      </rPr>
      <t xml:space="preserve"> AI</t>
    </r>
  </si>
  <si>
    <t>August 26, 2025</t>
  </si>
  <si>
    <t>Qualtrics XM products offer AI features that analyze massive datasets, uncover hidden patterns, and drive innovation. Customers can enable or disable various AI capabilities, and user permissions control access. AI features are purpose-built with anonymized and aggregated data, and robust data privacy and security measures are in place. Qualtrics is committed to secure, ethical, and effective AI solutions.
Please refer to our AI security documentation in the Trust Center, including "AI Models in Use," "Qualtrics Commitment to Secure and Private AI," "Qualtrics AI Security and Privacy Guide," "Risk Management in AI Systems at Qualtrics," and "Guidance on Assessing Qualtrics' AI Features." https://www.qualtrics.com/trust-center/</t>
  </si>
  <si>
    <t>AIQU-01</t>
  </si>
  <si>
    <t>Qualtrics leverages machine learning (ML) to analyze massive datasets, uncover hidden patterns and relationships, and drive innovation and improvement for customers. The platform's AI/ML models are diverse and comprehensive, including Large Language Models (LLMs), and are used to provide actionable insights and dependable, reliable solutions.
Please refer to our AI security documentation, including the Qualtrics AI Security and Privacy Guide, for more details on our commitment to secure and private AI, available in the Trust Center: https://www.qualtrics.com/trust-center/</t>
  </si>
  <si>
    <t>AIQU-02</t>
  </si>
  <si>
    <t>Qualtrics' portfolio of AI/ML models includes Large Language Models (LLMs) and leverages both proprietary and third-party LLMs for features such as tailored recommendations and conversational feedback.
Please refer to our AI security documentation, including the "Qualtrics AI Security and Privacy Guide," for more details on how we ensure data privacy and security in our AI/ML models.</t>
  </si>
  <si>
    <t>AIGN-01</t>
  </si>
  <si>
    <t>Qualtrics has aligned its AI risk management framework with the National Institute of Standards and Technology (NIST) AI Risk Management Framework to manage AI-related risks effectively. Please refer to our AI security documentation for more details, including the "Risk Management in AI Systems at Qualtrics" document.</t>
  </si>
  <si>
    <t>AIGN-02</t>
  </si>
  <si>
    <t>Customers have the ability to enable or disable various AI capabilities for the organization using AI 'on/off' switches, and can define user permissions to control who can access and utilize AI features. Brand Administrators can turn features involving third-party generative models on or off for their entire organization, and can limit which individual users have access to these AI features by default and which do not.
Please refer to our AI security documentation for more details, including AI Models in Use, Qualtrics Commitment to Secure and Private AI, Qualtrics AI Security and Privacy Guide, Risk Management in AI Systems at Qualtrics, and Guidance on Assessing Qualtrics' AI Features.</t>
  </si>
  <si>
    <t>AIGN-03</t>
  </si>
  <si>
    <t>Employees and contractors involved in AI-related activities receive annual security awareness training that covers AI policies and security protocols, ensuring all personnel are well-informed about responsible AI practices. Please refer to our AI security documentation for more details, including the "Risk Management in AI Systems at Qualtrics" document.</t>
  </si>
  <si>
    <t>AIGN-04</t>
  </si>
  <si>
    <t>Qualtrics' AI features empower users to make more informed decisions and drive actionable results. The platform is self-service, allowing customers to control who can use AI features and what data types interact with them. Documentation and resources are provided to help customers harness AI in alignment with their compliance standards. AI artifacts and security documentation are accessible via the Trust Center. Qualtrics is committed to secure, ethical, and effective AI solutions, with robust data privacy measures and enterprise-grade security and privacy requirements. The platform uses anonymized and aggregated data for AI training, and customers retain data ownership and confidentiality. Mechanisms such as data validations, templated prompt interactions, guardrailing, and prompt engineering are used to ensure accuracy and minimize AI hallucinations.
Please refer to our AI security documentation in the Trust Center, including "AI Models in Use," "Qualtrics Commitment to Secure and Private AI," "Qualtrics AI Security and Privacy Guide," "Risk Management in AI Systems at Qualtrics," and "Guidance on Assessing Qualtrics' AI Features."</t>
  </si>
  <si>
    <t>AIGN-05</t>
  </si>
  <si>
    <t>Qualtrics provides in-platform functionality to enable customers to only capture data that is necessary for their use case(s) and aligned to their compliance commitments. Customers maintain control on the types of data interacted with and stored within the platform, and what is potentially interacted with AI features, supported by the Qualtrics Sensitive Data Policy.</t>
  </si>
  <si>
    <t>AIPL-01</t>
  </si>
  <si>
    <t>Qualtrics has a comprehensive AI risk management framework aligned with the NIST AI Risk Management Framework, with robust governance, documented policies, ethical guidelines, and rigorous compliance with data privacy and security regulations. Accountability structures involve key stakeholders and oversight committees, and risk assessment mechanisms are in place to evaluate and recalibrate risk tolerances. Effective performance metrics are established and regularly assessed, with continuous improvement processes ensuring alignment with organizational goals and stakeholder expectations. These practices are documented and available via the Trust Center.
Please refer to our “Risk Management in AI Systems at Qualtrics” artifact via our Trust Center for more details, along with our “Qualtrics AI Security and Privacy Guide” - https://www.qualtrics.com/trust-center/.</t>
  </si>
  <si>
    <t>AIPL-02</t>
  </si>
  <si>
    <t>Qualtrics uses comprehensive AI risk assessment mechanisms, including a Cyber Risk Assessment framework, to evaluate risk tolerance levels for various AI systems. Metrics aligned with system goals and objectives are assessed to ensure that AI systems function as intended and are fit for purpose. Performance indicators such as accuracy, reliability, and transparency are monitored, and updates and new metrics are introduced as needed. The AI Security and Privacy Committee regularly reviews and updates risk tolerances, recalibrating them based on new information and monitoring outcomes.
Please see the Risk Management in AI Systems documentation for details.</t>
  </si>
  <si>
    <t>AIPL-03</t>
  </si>
  <si>
    <t>Brand Administrators can turn AI features on or off for the entire organization, providing autonomy and timely control over AI features. Customers can also determine which AI features are accessible via 'on/off' switches and user permissioning.
Our AI features also follow our Incident Response procedures</t>
  </si>
  <si>
    <t>AIPL-04</t>
  </si>
  <si>
    <t>Customers have the ability to enable or disable various AI capabilities for the organization, tailoring the use of AI features based on organizational needs and preferences. Administrators can manage and configure these AI features effectively, including re-enabling them as needed. Our AI artifacts are accessible via our Trust Center, along with our general Security documentation. Additionally, our general AI administration support page offers an overview of the AI features available and how administrators can manage and configure these AI features effectively.
Our AI features also follow our Incident Response procedures</t>
  </si>
  <si>
    <t>AIPL-05</t>
  </si>
  <si>
    <t>Qualtrics has developed a comprehensive AI risk management framework aligned with the NIST AI Risk Management Framework, addressing the ethical, legal, and operational challenges posed by AI systems. Qualtrics emphasizes robust governance and a commitment to an ethical AI program through documented policies, ethical guidelines, and rigorous compliance with data privacy and security regulations. Our accountability structure involves key stakeholders and oversight committees to ensure AI systems are responsible and transparent. Qualtrics risk assessment mechanisms evaluate and recalibrate risk tolerances, while human oversight complements AI decision making.
See:
• Qualtrics Commitment to Secure and Private AI (https://www.qualtrics.com/trust-center#/d/qualtrics-commitment-to-secure-and-private-ai/cgkw9e)
• Qualtrics AI Security and Privacy Guide (https://www.qualtrics.com/trust-center#/d/qualtrics-ai-security-and-privacy-guide/G0DMnv)
• Risk Management in AI Systems at Qualtrics (https://www.qualtrics.com/trust-center#/d/risk-management-in-ai-systems-at-qualtrics/UH5MVx)</t>
  </si>
  <si>
    <t>AISC-01</t>
  </si>
  <si>
    <t>Qualtrics provides self-service tools to enable customers to fulfill obligations related to data subject requests, including data deletion. If a survey respondent wishes to exercise rights regarding personal data collected via Qualtrics, they should contact the customer who collected the data. Individuals can contact privacy@qualtrics.com (mailto:privacy@qualtrics.com).
Please see the Data Management section of our Cloud Security and Privacy Framework for details.</t>
  </si>
  <si>
    <t>AISC-02</t>
  </si>
  <si>
    <t>Qualtrics uses anonymized and aggregated data for AI training purposes, and customer data is not added to the Large Language Model (LLM) training pool. Input data from clients is not included in the AI algorithms as part of its training and learning. When customers opt in, data is anonymized and aggregated to remove customer PII and brand PII, ensuring it cannot be traced back to its original source.</t>
  </si>
  <si>
    <t>AISC-03</t>
  </si>
  <si>
    <t>All access to the system, including actions such as attempted logins, password changes, session terminations, permission changes, and role membership changes, is logged. The activity logs include the event type, the date and time of action, the activity performed, the username of the relevant account, and the IP Address where the activity took place. Administrative users can view these logs via the platform and API.</t>
  </si>
  <si>
    <t>AISC-04</t>
  </si>
  <si>
    <t>Qualtrics employs a web application firewall for protection against web application attacks, including SQL injection and XSS. Detected attacks are thwarted, and traffic is dropped or rerouted, minimizing downtime. Dynamic application security testing (DAST) is performed daily to probe for vulnerabilities including injection and XSS. Static application security testing (SAST) checks for potential software bugs and violations of secure coding practices. Content validation is available for user input, ensuring responses meet specific content types.
Please see the Network Operations and Vulnerability Management sections of our Cloud Security and Privacy Framework for details.</t>
  </si>
  <si>
    <t>AISC-05</t>
  </si>
  <si>
    <t>The Field Security and Legal teams perform regular reviews of suppliers and partners, and key suppliers must maintain independent security audit reports (e.g., SOC 2 Type II or ISO 27001), which are reviewed annually to ensure compliance with security and privacy commitments.
Please see the Third Party Management section of the Cloud Security &amp; Privacy Framework and Risk Management in AI Systems documentation for details.</t>
  </si>
  <si>
    <t>AIML-01</t>
  </si>
  <si>
    <t>During model training, anonymized and aggregated datasets are used, ensuring that individual or brand data cannot be traced back to its source. This approach safeguards privacy while enabling meaningful insights.
Please refer to the Qualtrics AI Security and Privacy Guide for more details.</t>
  </si>
  <si>
    <t>AIML-02</t>
  </si>
  <si>
    <t>Qualtrics actively engages with internal and external stakeholders to understand AI systems’ efficacy and interpretability, and feedback from end-users, operators, and impacted communities is systematically collected and analyzed, informing necessary system updates and enhancements. Customers are welcome to submit feedback on model performance and outputs of AI features via their usual Qualtrics relationship owner or Customer Support.
Please see our AI security documentation for details.</t>
  </si>
  <si>
    <t>AIML-03</t>
  </si>
  <si>
    <t>Qualtrics uses advanced data anonymization techniques and ensures that customer data is not used by third-party service providers for model training. There is a comprehensive model launch readiness process, including thorough review and approval by diverse stakeholders, compliance checks against ethical guidelines and regulatory standards, and final validation to ensure models meet performance and safety criteria. These practices ensure data integrity, privacy, and robust validation before training AI models.
Please see the Risk Management in AI Systems at Qualtrics section of our AI security documentation for details.</t>
  </si>
  <si>
    <t>AIML-04</t>
  </si>
  <si>
    <t>Regular model auditing is conducted to assess the effectiveness and consistency of models, and strict data governance practices ensure the accuracy, integrity, and security of training data. Continuous monitoring and review processes sustain transparency and trustworthiness.
Please refer to the Qualtrics AI Security and Privacy Guide for more details.</t>
  </si>
  <si>
    <t>AIML-05</t>
  </si>
  <si>
    <t>Access to ML training data is restricted to employees with an explicit business need, and each access is logged. No employee has unfettered access to customer data.</t>
  </si>
  <si>
    <t>AIML-06</t>
  </si>
  <si>
    <t>There are measures to prevent adversarial attacks or manipulation of AI systems. Qualtrics implements advanced security measures to prevent prompt injection attacks, including anonymization processes and tools to limit sharing PII in prompts or data usage scenarios. Guardrails, data validations, templated prompt interactions, and careful prompt engineering are also employed to minimize risks and ensure secure AI operations.
For more details, please read our AI security and privacy guide. Please also see the Network Operations and Training &amp; Awareness sections of the Cloud Security &amp; Privacy Framework.</t>
  </si>
  <si>
    <t>AIML-07</t>
  </si>
  <si>
    <t>Qualtrics maintains detailed documentation policies that include essential information about AI systems, such as purpose, scope, potential impacts, performance metrics, and model validation results. Data statements, model scorecards, and explainable models help communicate the design, development, and operational details to stakeholders. Comprehensive metrics and documentation of performance indicators provide clear insights into system reliability and robustness, ensuring transparency. Regular monitoring, auditing, and review processes help sustain transparency and trustworthiness.
Please refer to our AI security documentation for more details. https://www.qualtrics.com/trust-center/</t>
  </si>
  <si>
    <t>AIML-08</t>
  </si>
  <si>
    <t>AILM-01</t>
  </si>
  <si>
    <t>Customer data shared with 3rd-party LLM providers will not be utilized for AI/LLM training purposes by the vendor or retained by them. Sub-processors are only permitted to retain and process data to deliver the services requested.
Please see the Qualtrics AI Security and Privacy Guide section of our AI security documentation for details.</t>
  </si>
  <si>
    <t>AILM-02</t>
  </si>
  <si>
    <t>Data integrity and security are maintained through stringent guidelines, and advanced data anonymization techniques are applied. Thorough review and approval by diverse stakeholders, compliance checks against ethical guidelines, and final validation ensure models meet performance and safety criteria before deployment.
Please refer to our AI security documentation for more details.</t>
  </si>
  <si>
    <t>AILM-03</t>
  </si>
  <si>
    <t>Any decision making requires human intervention. Users do not directly interact with the LLM in the described scenarios, and verification is incorporated into the anonymization process to ensure accuracy and effectiveness.
Please see the Risk Management in AI Systems at Qualtrics section of our AI security documentation for details.</t>
  </si>
  <si>
    <t>AILM-04</t>
  </si>
  <si>
    <t>Adequate and monitored capacity planning and rate limiting are in place</t>
  </si>
  <si>
    <t>AILM-05</t>
  </si>
  <si>
    <t>Adequate and monitored capacity planning and rate limiting are in place. Refer to our general AI resources on our Trust Center for more information on this topic.</t>
  </si>
  <si>
    <t>AILM-06</t>
  </si>
  <si>
    <t>Qualtrics employs ongoing model monitoring, regular model auditing, rigorous bias evaluation, and uses well-defined metrics to measure and improve machine learning models. We also conduct qualitative and quantitative evaluations of model outputs to ensure accuracy, relevance, and contextual appropriateness.
Please refer to the Qualtrics AI Security and Privacy Guide for more details.</t>
  </si>
  <si>
    <t xml:space="preserve">End of worksheet </t>
  </si>
  <si>
    <r>
      <rPr>
        <b/>
        <sz val="20"/>
        <color theme="0"/>
        <rFont val="Verdana"/>
        <family val="2"/>
      </rPr>
      <t xml:space="preserve">HECVAT Solution Provider Response - </t>
    </r>
    <r>
      <rPr>
        <b/>
        <i/>
        <sz val="20"/>
        <color theme="0"/>
        <rFont val="Verdana"/>
        <family val="2"/>
      </rPr>
      <t>Privacy</t>
    </r>
  </si>
  <si>
    <t>PRGN-01</t>
  </si>
  <si>
    <t>Qualtrics has adopted privacy processes, policies, and procedures in compliance with data protection laws that apply to all customers. These cannot be customized on a basis.
Please refer to Appendix A: US Privacy Regulations section of the Cloud Security and Privacy Framework.</t>
  </si>
  <si>
    <t>PRGN-02</t>
  </si>
  <si>
    <t>Qualtrics is GDPR compliant and the platform has the functionality to enable our customers to operate in a manner aligned with their privacy obligations, whatever they may be. We provide a self-service SaaS platform to our customers whereby the customer is the data controller. We are the data processor and process and safeguard all data equally without regard to what the data represents.</t>
  </si>
  <si>
    <t>PRGN-03</t>
  </si>
  <si>
    <t>Qualtrics provides tools to enable customers to comply with their obligations under CCPA and other privacy legislation. Customers solely determine what data to collect, from whom, for what purpose, and when to delete data. Qualtrics warrants its current and continuing compliance with all laws and regulations applicable to it in connection with the operation of its business as it relates to the Cloud Service.</t>
  </si>
  <si>
    <t>PRGN-04</t>
  </si>
  <si>
    <t>Qualtrics provides in-platform functionality to enable customers to only capture data that is necessary for their use case(s)/aligned to their compliance commitments. Customers maintain control on the types of data interacted with, and stored within, the platform, including regulated information such as PII and PHI. Qualtrics also provides tools to limit sharing PII in prompts or data usage scenarios, and implements anonymization and aggregation processes to protect individual privacy while extracting meaningful insights.
Please see the Platform Data and Data Management sections of our Cloud Security and Privacy Framework for details.</t>
  </si>
  <si>
    <t>PRGN-05</t>
  </si>
  <si>
    <t>Please see the following URL for Qualtrics' Privacy Policy: https://www.qualtrics.com/privacy-statement/. This applies to Qualtrics' collection of personal information. With respect to our use of the Qualtrics cloud service, our customers determine what information they collect from whom and are responsible for their compliance with any laws that may apply to their collection and use of that information.</t>
  </si>
  <si>
    <t>PCOM-01</t>
  </si>
  <si>
    <t>Like many organizations, Qualtrics has had security incidents that have resulted in suspected unauthorized access to our systems or data. In response to such incidents, we have investigated the matter to determine whether data has been impacted, and where customer data has been determined to be impacted, we coordinate with the relevant customer to determine appropriate next steps. Qualtrics has robust technical and organizational measures in place to protect customer data, and incident response procedures to ensure we can promptly respond to and address any incidents when they arise.</t>
  </si>
  <si>
    <t>PCOM-02</t>
  </si>
  <si>
    <t>Qualtrics customers own and control all data, with full responsibility for what is collected, from whom, and for what purpose. Qualtrics acts as a data processor, treating all data as confidential and providing tools for anonymization and pseudonymization. Data is never transferred to third parties without customer permission, and all subprocessors are subject to strict agreements. The platform offers robust admin controls, including sensitive data policies, personal data deletion tools, and compliance features to help customers meet privacy obligations. Qualtrics maintains transparent data management, advanced security measures, and processes personal data only as required by law or contract. The latest privacy policy and security documentation are always available online.
Please refer to the Platform Data section of the Cloud Security and Privacy Framework for more details.</t>
  </si>
  <si>
    <t>PCOM-03</t>
  </si>
  <si>
    <t>PCOM-04</t>
  </si>
  <si>
    <t>Rachael McChrystal, DPO. privacy@qualtrics.com (mailto:privacy@qualtrics.com) can be used to get in touch with our Legal team for any relevant privacy or breach matters. Otherwise, reach out to Customer Support or your usual Qualtrics relationship owner, who can route your needs to the relevant internal stakeholders.</t>
  </si>
  <si>
    <t>PDOC-01</t>
  </si>
  <si>
    <t>Qualtrics' SOC 2 audit report was based on the trust services criteria relevant to security, availability, and confidentiality.</t>
  </si>
  <si>
    <t>PDOC-02</t>
  </si>
  <si>
    <t>Qualtrics benchmarks security controls against industry standards, uses EU Standard Contractual Clauses for GDPR compliance, and ensures subprocessors sign a Data Processing Addendum. Qualtrics has completed a HIPAA self-assessment and attests to meeting or exceeding Security and Privacy Rules. HITRUST and ISO 27701 are also held. Key vendors maintain independent security certifications aligned to recognized industry practice (e.g., SOC 2 Type 2, ISO 27001).</t>
  </si>
  <si>
    <t>PDOC-03</t>
  </si>
  <si>
    <t>Employees are formally trained on company policies, compliance initiatives, and security and privacy practices. This training occurs at the time of hire, and at least annually thereafter, via our learning management system. Training completion metrics are centrally tracked within the learning management system.</t>
  </si>
  <si>
    <t>PTHP-01</t>
  </si>
  <si>
    <t>Qualtrics' Legal team ensures security requirements are captured as part of service level agreements with vendors. Third party service providers must acknowledge and agree to confidentiality, availability, data security, and privacy requirements. Key vendors are required to hold and maintain independent security certifications aligned to recognized industry practice, and these certifications are reviewed annually to ensure ongoing compliance with contractual obligations.
Please see the Third Party Management section of our Cloud Security and Privacy Framework for details.</t>
  </si>
  <si>
    <t>PTHP-02</t>
  </si>
  <si>
    <t>Qualtrics' third party vendor selection process includes comprehensive due diligence to assess services, including those which involve AI. The process evaluates vendors' commitment to ethical AI practices, compliance with laws, and the protection of intellectual property rights. We prioritize maintaining privacy and security standards when partnering with external vendors.
Please refer to the Third Party Management section of the Cloud Security and Privacy Framework for more details.</t>
  </si>
  <si>
    <t>PCHG-01</t>
  </si>
  <si>
    <t>All changes are documented, risk-assessed, prioritized, planned, tested, approved, and implemented. Privacy considerations are taken into account throughout the entire product development lifecycle, adopting a 'Privacy by Design' approach to product review and development.
Please see the Change Management section of our Cloud Security and Privacy Framework for details.</t>
  </si>
  <si>
    <t>PCHG-02</t>
  </si>
  <si>
    <t>Qualtrics has established internal procedures to review, identify, and track compliance of policies, risk management objectives, and regulatory issues. The Director of Information Security is responsible for overall security objectives and disseminates privacy and regulatory concerns to senior management and the legal team. Qualtrics conducts an annual risk assessment based on the NIST Framework, with key risk indicators identified and closely monitored regularly. The process is supported by senior management, who advise and implement policies approved by the board, encouraging good risk management practices within departments.
Please see the Risk Management section of our Cloud Security and Privacy Framework for details.</t>
  </si>
  <si>
    <t>PDAT-01</t>
  </si>
  <si>
    <t>Customers determine which type of data to collect, including demographic information. Qualtrics treats all data as confidential and provides tools for customers to manage data collection, including demographic questions.</t>
  </si>
  <si>
    <t>PDAT-02</t>
  </si>
  <si>
    <t>The platform does not include biometric authentication, and features that infer emotions do so based on transcripts or written comments, not on biometric data such as facial images or voice characteristics. The cloud platform does not analyze text scripts to identify biometric traits, and transcripts do not contain physical or behavioral biometric identifiers.</t>
  </si>
  <si>
    <t>PDAT-03</t>
  </si>
  <si>
    <t>Qualtrics anonymizes and aggregates customer data before any use, ensuring that personal data and data identifying the customer are removed. Once anonymized and aggregated, the dataset cannot be traced back to its original source, protecting individual privacy while extracting meaningful insights. Anonymized or masked data is not combined with personal data from other sources.</t>
  </si>
  <si>
    <t>PDAT-04</t>
  </si>
  <si>
    <t>Our production services for our commercial offerings are hosted by third-party data centers that are audited using industry best practices.
All data are stored and processed in multi-tenant data centers and in a single region (e.g., EU) chosen by the customer. Qualtrics utilizes Amazon Web Services (AWS) exclusively for our production Data storage locations. They are located in the following regions:
• United States - East (Ashburn, VA)
• United States – West (Portland, OR)
• Canada (Montreal, QC)
• EMEA (Frankfurt, Germany)
• Australia (Sydney, NSW)
• Singapore
• Japan (Tokyo)
• United Kingdom (London)
• FedRAMP Environment (San Jose, CA)
The multi-tenant solution includes a shared Database and Schema. All client data is stored in a shared database and schema, and data is separated by SQL query filters. All customer data is logically segmented by organization, user, and survey ID, as well as hidden behind the user's login credentials (standard username/password, SSO authentication, etc.).
Data may be transferred outside of the regional data center for technical support, global service availability, incident response, or use of subprocessors. Customers are responsible for determining if geographic restrictions are required for the storage and accessing of data within the platform. Data management practices are transparent and compliant with privacy regulations.
Please see the Platform Data and Locations and Infrastructure sections of our Cloud Security and Privacy Framework for details.</t>
  </si>
  <si>
    <t>PDAT-05</t>
  </si>
  <si>
    <t>Device type and device details can be included as metadata when the survey response is submitted. The meta info question gathers information such as browser, browser version, operating system, and screen resolution. IP addresses are collected for incident response purposes.</t>
  </si>
  <si>
    <t>PDAT-06</t>
  </si>
  <si>
    <t>Cookies are used to maintain the session state, and do not include any response Data or personal information.
Further information can be found on our Cookie Statement: www.qualtrics.com/cookie-statement/ (http://www.qualtrics.com/cookie-statement/)</t>
  </si>
  <si>
    <t>PDAT-07</t>
  </si>
  <si>
    <t>Access to Customer accounts is only given to those with a legitimate business need and with explicit approval. This includes members of the Qualtrics support teams (QUni and XM Success), engineering teams for maintenance and debugging issues, and select members of our onboarding team that handle creating accounts for new customers. All system and service logins are logged. No employee has unfettered access to Customer Data.
All Qualtrics employees are required to sign a privacy and confidentiality agreement that specifically addresses the risks of dealing with confidential information, including Customer accounts and Data.</t>
  </si>
  <si>
    <t>PDAT-08</t>
  </si>
  <si>
    <t>Qualtrics generally meets or exceeds data processing requirements for privacy laws worldwide, adheres to common principles, and enforces stringent data protection agreements with third-party vendors. Data is processed and safeguarded equally, with advanced security measures and transparent management practices. Employees receive annual security awareness training, fostering a culture of compliance and awareness.</t>
  </si>
  <si>
    <t>PRPO-01</t>
  </si>
  <si>
    <t>All policy verification is handled through the legal compliance department. Qualtrics has established internal procedures to review, identify, and track compliance of policies, risk management objectives, and regulatory issues. The Director of Information Security is responsible for the overall security objectives and disseminates privacy and regulatory concerns to senior management and the legal team.</t>
  </si>
  <si>
    <t>PRPO-02</t>
  </si>
  <si>
    <t>We adopt a 'Privacy by Design' approach to product review and development that takes privacy considerations into account throughout the entire product development lifecycle.
Our Legal and Product teams review products under development from a privacy perspective. Our approach aims to deliver the desired user experience while protecting the personal data of end users. Throughout the product review process, we apply Qualtrics privacy guidelines and principles. The privacy by design process also ensures that the relevant project is in accordance with Qualtrics Privacy Policy, data processing agreements with Customers, and applicable privacy laws and regulations. Privacy issues are identified and resolved early during product development. The release of a product is not authorized if there are outstanding privacy concerns that have not been resolved.
It is worth noting, however, that Qualtrics provides self-service products whereby the customer solely determines:
Which type of data to collect
Who to collect data from
Where to collect data
What purpose
When to delete the data
Therefore, the customer has control and responsibility for ensuring that privacy by default principles are applied and implemented during the data collection, processing, and retention periods.</t>
  </si>
  <si>
    <t>PRPO-03</t>
  </si>
  <si>
    <t>Qualtrics has suitable policies to handle these requests and has a team of internal and external attorneys, and privacy and security experts, to respond to the particular notification requirements based on the content disclosed. Our contractual agreements with Customers consider data breach notification commitments.</t>
  </si>
  <si>
    <t>PRPO-04</t>
  </si>
  <si>
    <t>Qualtrics treats all data as confidential, implements strict data handling protocols, and provides tools to help customers align usage with their own privacy commitments. Customers maintain control over data collection, storage, and deletion, ensuring compliance with their institutional policies. Advanced security measures and transparent data management practices further support privacy and data protection.
Please see the Platform Data and Data Management sections of our Cloud Security and Privacy Framework for details.</t>
  </si>
  <si>
    <t>PRPO-05</t>
  </si>
  <si>
    <t>While Qualtrics agrees to follow applicable law as related to a data processor, most obligations in data privacy laws and regulations are for the data collector/controller. The collector/controller solely determines what data to collect, from whom, and from where. Qualtrics does not view, control, or otherwise see the Data and therefore cannot classify, categorize, or otherwise differentiate different types of Data. As a data processor, Qualtrics will process and safeguard all data equally without regard to what the data represents. Qualtrics cannot classify or process any specific data differently.
Qualtrics meets or exceeds data processing requirements for privacy laws worldwide, and adheres to common principles. As a provider of general research software products, Qualtrics strongly discourages collecting sensitive information in the Services. This includes, but is not limited to, Social Security numbers or other government-issued identifiers, credit card numbers, employee identification numbers, political association (if disallowed by law), and genetic and biometric info. Since Accounts are unmonitored, any ramifications from sensitive information collected is the responsibility of the User.</t>
  </si>
  <si>
    <t>PRPO-06</t>
  </si>
  <si>
    <t>Qualtrics employees are formally trained on company policies and security and privacy practices. This training occurs at the time of hire and at least annually thereafter, through in-person or online training for remote employees. In addition to the trainings, regular updates are provided throughout the year through email, newsletter, intranet postings, and regular company meetings. All employees are instructed to immediately report possible security or privacy incidents to Information Security. The Qualtrics employee handbook includes policies and guidance on the following topics:
• Privacy law compliance.
• Physical security.
• Email acceptable use policy.
• Access control.
• Internet security.
• Personal devices in the company.
• Information Security Incidents.
• Password policy and tips.
• Insider threat.</t>
  </si>
  <si>
    <t>PRPO-07</t>
  </si>
  <si>
    <t>All employees are formally trained on security and privacy practices at the time of hire and at least annually thereafter, making privacy awareness training mandatory for all employees. Please refer to the Training and Awareness section of the Cloud Security and Privacy Framework for more details.</t>
  </si>
  <si>
    <t>PRPO-08</t>
  </si>
  <si>
    <t>Employees and contractors involved in AI-related activities receive annual security awareness training that covers AI policies and security protocols. This ensures that all personnel are well-informed about the legal standards governing their work, thereby fostering a culture of compliance and awareness. More generally, details on privacy and protection considerations are available via the AI artefacts on our Trust Center.</t>
  </si>
  <si>
    <t>PRPO-09</t>
  </si>
  <si>
    <t>Qualtrics has optional AI features, however any decision making requires human intervention.</t>
  </si>
  <si>
    <t>PRPO-10</t>
  </si>
  <si>
    <t>Qualtrics provides self-service tools to enablecustomersto fulfill its obligations in relation to data subject requests. Further information can be found here:https://www.qualtrics.com/support/survey-platform/getting-started/data-protection-privacy/
If a survey respondent wishes to exercise rights in relation to personal data or personal information that may have been collected via Qualtrics, the respondent should contact the customer who collected the relevant data. If a respondent requires additional assistance, the respondent may contact Qualtrics Support.
If an individual wishes to exercise rights in relation to data for which Qualtrics acts as data controller, they should contact privacy@qualtrics.com (mailto:privacy@qualtrics.com).</t>
  </si>
  <si>
    <t>PRPO-11</t>
  </si>
  <si>
    <t>PRPO-12</t>
  </si>
  <si>
    <t>PRPO-13</t>
  </si>
  <si>
    <t>Our response team is comprised of members of security, support, legal and engineering teams who have expertise in technical issues, network security, the software we leverage, privacy matters and the law.</t>
  </si>
  <si>
    <t>INTL-01</t>
  </si>
  <si>
    <t>This is determined by the customer. Our production services for our commercial offerings are hosted by third-party data centers that are audited using industry best practices.
All data are stored and processed in multi-tenant data centers and in a single region (e.g., EU) chosen by the customer. Qualtrics utilizes Amazon Web Services (AWS) exclusively for our production Data storage locations. They are located in the following regions:
• United States - East (Ashburn, VA)
• United States – West (Portland, OR)
• Canada (Montreal, QC)
• EMEA (Frankfurt, Germany)
• Australia (Sydney, NSW)
• Singapore
• Japan (Tokyo)
• United Kingdom (London)
• FedRAMP Environment (San Jose, CA)
The multi-tenant solution includes a shared Database and Schema. All client data is stored in a shared database and schema, and data is separated by SQL query filters. All customer data is logically segmented by organization, user, and survey ID, as well as hidden behind the user's login credentials (standard username/password, SSO authentication, etc.).
Please refer to the Platform Data and Locations and Infrastructure sections of the Cloud Security and Privacy Framework.</t>
  </si>
  <si>
    <t>INTL-02</t>
  </si>
  <si>
    <t>Rachael McChrystal, privacy@qualtrics.com (mailto:privacy@qualtrics.com)</t>
  </si>
  <si>
    <t>INTL-03</t>
  </si>
  <si>
    <t>Further details must be discussed in contract. Qualtrics uses EU Standard Contractual Clauses as the mechanism for transferring data from within the EEA to outside the EEA. These can be found in Appendix 4 of our DPA (https://www.qualtrics.com/terms-of-service/).</t>
  </si>
  <si>
    <t>INTL-04</t>
  </si>
  <si>
    <t>Qualtrics is available globally via web browser with an internet connection, except in sanctioned countries. Customers determine where to collect data, and Qualtrics provides a self-service platform for this purpose.
Qualtrics is aware certain countries may have specific regulations/data sovereignty requirements. Qualtrics does not provide advice on how customers should meet such regulations. The customer must understand what the regulations are, and Qualtrics can provide details on how Qualtrics services work. The client must then decide how they can accomplish their purposes without breaching those regulations.
Qualtrics provides a self-service platform, whereby customers solely determine what data to collect, from whom, for what purpose, and when to delete data. Qualtrics also provides self-service tools to enable customers to respond to data subject requests. As such, Qualtrics provides tools to enable customers to comply with their obligations under CCPA and other privacy legislation. Please see the Appendices in Qualtrics Cloud Security and Privacy Framework for further details.</t>
  </si>
  <si>
    <t>INTL-05</t>
  </si>
  <si>
    <t>N/A</t>
  </si>
  <si>
    <t>DRPV-01</t>
  </si>
  <si>
    <t>Qualtrics performs its own PIAs and as required by applicable law. Any PIA conducted is internal only.</t>
  </si>
  <si>
    <t>DRPV-02</t>
  </si>
  <si>
    <t>Our online privacy statement details how we process personal information we have collected as a data controller and can be found here - www.qualtrics.com/privacy-statement (http://www.qualtrics.com/privacy-statement). This Privacy Statement does not apply to personal Data collected by the Customer when using Our Cloud Service, that is subject to a Customer’s contract with us.</t>
  </si>
  <si>
    <t>DRPV-03</t>
  </si>
  <si>
    <t>All Data are owned and controlled by Customers, who are designated as data controllers. Qualtrics is the data processor. Customers determine the following about the data stored in the Qualtrics platform:
Which type of data to collect
Who to collect data from
Where to collect data
What purpose
When to delete the data
Qualtrics' customers are able to provide the choices and obtain consent via the platform.
Please refer to the Platform Data section of the Cloud Security and Privacy Framework.</t>
  </si>
  <si>
    <t>DRPV-04</t>
  </si>
  <si>
    <t>All data are owned and controlled by customers, who determine what type of data to collect, who to collect data from, where to collect data, and for what purpose. Qualtrics acts as the data processor and does not classify or represent the data; all data is treated as confidential and processed equally regardless of meaning or intent.</t>
  </si>
  <si>
    <t>DRPV-05</t>
  </si>
  <si>
    <t>Customers determine the data types (e.g., PII, PHI, confidential, etc.) that may interact with Qualtrics' platform and AI features. Qualtrics provides in-platform functionality to enable customers to only capture data necessary for their use case, and customers maintain control over the types of data stored within the platform.</t>
  </si>
  <si>
    <t>DRPV-06</t>
  </si>
  <si>
    <t>As between Qualtrics and its Customers, Customers own and control their Data, and, therefore, Customers are responsible for the accuracy, quality, integrity, legality, reliability, appropriateness, and intellectual property ownership of their Data. They are also responsible for backups (there are numerous download formats and mechanisms available) and retaining the backup according to their own retention policy. This is highly recommended as Qualtrics is under no obligation to restore lost Data caused by the Customer’s own negligence. Depending on how active Data is deleted, it may be possible for the Authorized User to undelete it using a feature in the software. Once Data is permanently deleted, then the Authorized User must restore from a personal backup.
The data backups created by Qualtrics are retained for up to 90 days. Restoration from these backup datasets is for disaster recovery only. The backups are electronic (no tapes) and stored in an alternate data center in the same region or by making use of three AWS Availability Zones.
Data may be deleted by the Authorized User at any time using the standard web interface. It is incumbent upon the customer to determine its own data retention obligations as they relate to their company’s policy or legal obligations.
Regarding a request for a litigation hold, because the account is under the Customer’s control, it is up to the Brand Administrator to disable Authorized User access to the account and prevent Data from being modified/deleted. Qualtrics has the ability to disable the entire brand, meaning the Customer will have no access. Even so, Qualtrics cannot legally represent anything related to the account usage or Data for litigation purposes</t>
  </si>
  <si>
    <t>DRPV-07</t>
  </si>
  <si>
    <t>DRPV-08</t>
  </si>
  <si>
    <t>Qualtrics will never transfer data to a third party without the permission of the customer, unless required by law. All third parties must sign Qualtrics Data Processing Addendum.
Please refer to the Third Party Management section of the Cloud Security and Privacy Framework for more details.</t>
  </si>
  <si>
    <t>DRPV-09</t>
  </si>
  <si>
    <t>Physical access is managed with RFID photo ID badges, video surveillance, 24/7 security guards, key-locked hardware cages, and biometric scans. Logical access to personal information is restricted to authorized personnel or roles with a legitimate business need and explicit approval, following 'least privilege' and 'need to know' principles. All system and service access is logged, and no employee has unfettered access to sensitive data. Data is encrypted with industry standard, secure encryption algorithms, and advanced security measures are implemented to prevent unauthorized access.</t>
  </si>
  <si>
    <t>DRPV-10</t>
  </si>
  <si>
    <t>Qualtrics processes all data as confidential and in compliance with data protection laws, ensuring data is used solely for the intended analysis and only authorized personnel can access sensitive information. Our data management practices are transparent and compliant with privacy regulations. We store data in regional data centers and process it according to strict guidelines. Access to personal data is granted on a need-to-know basis, ensuring that only authorized personnel can access sensitive information.</t>
  </si>
  <si>
    <t>DRPV-11</t>
  </si>
  <si>
    <t>Qualtrics has suitable policies to handle privacy-related incidents, with a team of internal and external attorneys, and privacy and security experts to respond to notification requirements based on the content disclosed. Contractual agreements with customers consider data breach notification commitments.
Please see the Incident Response section of our Cloud Security and Privacy Framework for details.</t>
  </si>
  <si>
    <t>DRPV-12</t>
  </si>
  <si>
    <t>Qualtrics anonymizes and aggregates Customer Data before using it for its own purposes. This means that personal data, i.e., data that identifies an individual, and data identifying the customer is removed. Once anonymized and aggregated, the dataset cannot be traced back to its original source. By adopting this approach, we protect the privacy of individuals while extracting meaningful insights that drive innovation and improvement. Our anonymization and aggregation processes are designed to protect Customer Data while enabling us to deliver valuable insights that drive informed decision-making and innovation. Please also refer to your contract in place with Qualtrics.</t>
  </si>
  <si>
    <t>DRPV-13</t>
  </si>
  <si>
    <t>Qualtrics anonymizes and aggregates customer data before any use, ensuring that personal and customer-identifying data is removed.
Customer* data shared with 3rd-party LLM providers, also known as sub-processors, will not be utilized for AI/LLM training purposes by the vendor or retained by them.
Sub-processors are contractually prohibited from using customer data for their own model training or retaining it beyond service delivery. Data is never used for marketing, creation of profiles, or analytics unrelated to services provided to the institution.</t>
  </si>
  <si>
    <t>DRPV-14</t>
  </si>
  <si>
    <t>Qualtrics enforces zero data retention with third parties, ensuring data is only used to provide the service and not retained. Data processed by third parties is not used to train their models, and processing is logically isolated from other customers. Commercial agreements with vendors include these protections.</t>
  </si>
  <si>
    <t>DRPV-15</t>
  </si>
  <si>
    <t>Application code review is mandatory for all source code changes, and issues identified in the code review process are assessed and considered throughout the cycle.</t>
  </si>
  <si>
    <t>DPAI-01</t>
  </si>
  <si>
    <t>Qualtrics has optional AI features, however any decision making requires human intervention. AI operates on anonymized and aggregated data, upholding enterprise-grade security and privacy requirements. We ensure customer data ownership and confidentiality. Please refer to our AI security documentation for more details. See also: https://www.qualtrics.com/support/survey-platform/sp-administration/artificial-intelligence-ai-administration/#ListofThirdPartyAI</t>
  </si>
  <si>
    <t>DPAI-02</t>
  </si>
  <si>
    <t>There is zero data retention for third-party AI integrations; customer data is used only for processing the request and not retained for other purposes. Proprietary AI models are purpose-built with anonymized and aggregated data, and customer data never leaves Qualtrics data center boundaries. The anonymization process ensures data cannot be traced back to its original source.</t>
  </si>
  <si>
    <t>DPAI-03</t>
  </si>
  <si>
    <t>Qualtrics establishes commercial agreements with vendors and subprocessors for AI features, ensuring zero data retention, logical isolation of customer data, and that third parties do not use customer data to train their own models. Stringent data protection agreements are enforced with third-party LLM vendors, and all subprocessors must sign the Qualtrics Data Processing Addendum.</t>
  </si>
  <si>
    <t>DPAI-04</t>
  </si>
  <si>
    <t>For select AI features, Qualtrics partners with third-party sub-processors (such as Amazon Web Services, Microsoft Azure, OpenAI) via commercial agreements that ensure customer data is kept separate, not added to LLM training pools, and is subject to zero data retention. Processing by third parties is logically isolated from their other customers, and data is not used to train their own models.
Please refer to our AI security documentation for more details, including the AI Models in Use, Qualtrics Commitment to Secure and Private AI, Qualtrics AI Security and Privacy Guide, Risk Management in AI Systems at Qualtrics, and Guidance on Assessing Qualtrics' AI Features.</t>
  </si>
  <si>
    <t>DPAI-05</t>
  </si>
  <si>
    <t>Qualtrics uses enterprise-licensed generative AI services, ensuring compliance with industry standards and ethical guidelines. Our agreements with the service providers ensure they do not use our customers’ data for model training purposes.</t>
  </si>
  <si>
    <t>DPAI-06</t>
  </si>
  <si>
    <t>Customer data is never added to the Large Language Model (LLM) training pool, and there is zero data retention for third-party integrations. Data shared with third-party LLM providers is not utilized for AI/LLM training purposes or retained by them. Proprietary AI models are purpose-built with anonymized and aggregated data, and customer data never leaves Qualtrics data center boundaries when using these models. For select AI features, customer data is kept separate and not added to shared AI services' training pools.</t>
  </si>
  <si>
    <t>DPAI-07</t>
  </si>
  <si>
    <t>Qualtrics implements strict data handling protocols, anonymization processes, advanced security measures to prevent prompt injection attacks, and tools to limit sharing PII in prompts or data usage scenarios. Data access is strictly controlled, and data is processed according to stringent privacy guidelines, ensuring customer data ownership and confidentiality. These measures uphold enterprise-grade security and privacy requirements and protect institutional data from unintended AI queries or processing.
Please refer to our “Risk Management in AI Systems at Qualtrics” artifact via our Trust Center for more details, along with our “Qualtrics AI Security and Privacy Guide” - https://www.qualtrics.com/trust-center/.</t>
  </si>
  <si>
    <t>DPAI-08</t>
  </si>
  <si>
    <t>AI feature usage is optional and customer determined. Customers can determine which AI features are accessible via 'on/off' switches and/or user permissioning.
Please refer to our AI Feature Guidebooks on our Trust Center for finer details.</t>
  </si>
  <si>
    <t xml:space="preserve">There are cells within this worksheet are auto populated from the previous worksheets and drop down lists. </t>
  </si>
  <si>
    <t>HECVAT™ Institution Evaluation</t>
  </si>
  <si>
    <t>Instructions for Analysts</t>
  </si>
  <si>
    <t>Date Prepared</t>
  </si>
  <si>
    <t>Cells A20 to A40 have intentionally been left blank.</t>
  </si>
  <si>
    <t>Report Sections</t>
  </si>
  <si>
    <t>Include in Score?</t>
  </si>
  <si>
    <t>Max Score</t>
  </si>
  <si>
    <t>Score</t>
  </si>
  <si>
    <t>Score %</t>
  </si>
  <si>
    <t>Jump To</t>
  </si>
  <si>
    <t>Jump to  Company Information</t>
  </si>
  <si>
    <t>COMP</t>
  </si>
  <si>
    <t>Jump to  Documentation</t>
  </si>
  <si>
    <t>DOCU</t>
  </si>
  <si>
    <t>Jump to  Assessment of Third Parties</t>
  </si>
  <si>
    <t>THRD</t>
  </si>
  <si>
    <t>Jump to  Change Management</t>
  </si>
  <si>
    <t>CHNG</t>
  </si>
  <si>
    <t>Jump to  Policies, Processes, and Procedures</t>
  </si>
  <si>
    <t>PPPR</t>
  </si>
  <si>
    <t>Jump to  Authentication, Authorization, and Account Management</t>
  </si>
  <si>
    <t>AAAI</t>
  </si>
  <si>
    <t>Jump to  Data</t>
  </si>
  <si>
    <t>DATA</t>
  </si>
  <si>
    <t>Jump to  Application/Service Security</t>
  </si>
  <si>
    <t>APPL</t>
  </si>
  <si>
    <t>Jump to  Datacenter</t>
  </si>
  <si>
    <t>DCTR</t>
  </si>
  <si>
    <t>Jump to  Firewalls, IDS, IPS, and Networking</t>
  </si>
  <si>
    <t>FIDP</t>
  </si>
  <si>
    <t>Jump to  Incident Handling</t>
  </si>
  <si>
    <t>HFIH</t>
  </si>
  <si>
    <t>Jump to  Vulnerability Management</t>
  </si>
  <si>
    <t>VULN</t>
  </si>
  <si>
    <t>Jump to  Consulting Services</t>
  </si>
  <si>
    <t>CONS</t>
  </si>
  <si>
    <t xml:space="preserve">Jump to HIPAA Compliance </t>
  </si>
  <si>
    <t>HIPA</t>
  </si>
  <si>
    <t>Jump to  Payment Card Industry Data Security Standard (PCI DSS)</t>
  </si>
  <si>
    <t>PCID</t>
  </si>
  <si>
    <t>Jump to  On-Premises Data Solutions</t>
  </si>
  <si>
    <t>OPEM</t>
  </si>
  <si>
    <t>Jump to  IT Accessibility</t>
  </si>
  <si>
    <t>ITAC</t>
  </si>
  <si>
    <r>
      <rPr>
        <sz val="11"/>
        <color rgb="FF000000"/>
        <rFont val="Verdana"/>
        <family val="2"/>
      </rPr>
      <t xml:space="preserve">AI </t>
    </r>
    <r>
      <rPr>
        <i/>
        <sz val="11"/>
        <color rgb="FF000000"/>
        <rFont val="Verdana"/>
        <family val="2"/>
      </rPr>
      <t>(aggregated)</t>
    </r>
  </si>
  <si>
    <t>Jump to AI Questions</t>
  </si>
  <si>
    <r>
      <rPr>
        <sz val="11"/>
        <color rgb="FF000000"/>
        <rFont val="Verdana"/>
        <family val="2"/>
      </rPr>
      <t xml:space="preserve">Privacy </t>
    </r>
    <r>
      <rPr>
        <i/>
        <sz val="11"/>
        <color rgb="FF000000"/>
        <rFont val="Verdana"/>
        <family val="2"/>
      </rPr>
      <t>(aggregated)</t>
    </r>
  </si>
  <si>
    <t>Jump to Privacy Scorecard</t>
  </si>
  <si>
    <t>Overall Score</t>
  </si>
  <si>
    <t xml:space="preserve"> </t>
  </si>
  <si>
    <t>HECVAT Analyst Report</t>
  </si>
  <si>
    <t>Institution Assessment</t>
  </si>
  <si>
    <t>Analysts: Use columns G and I to override the response compliance and importance level.</t>
  </si>
  <si>
    <t>ID</t>
  </si>
  <si>
    <t>Question</t>
  </si>
  <si>
    <t>(Will reflect across applicable tabs)</t>
  </si>
  <si>
    <t>Compliant Response</t>
  </si>
  <si>
    <t>Compliant Override</t>
  </si>
  <si>
    <t>Default Importance</t>
  </si>
  <si>
    <t>Importance Override</t>
  </si>
  <si>
    <t>Non-Negotiable?</t>
  </si>
  <si>
    <t>Back to Scorecard</t>
  </si>
  <si>
    <t xml:space="preserve">There are cells within this worksheet are auto populated from multiple worksheets in the workbook, and drop down lists. </t>
  </si>
  <si>
    <t>HECVAT Institution Evaluation - High Risk</t>
  </si>
  <si>
    <t>Instructions for High-Risk Scorecard</t>
  </si>
  <si>
    <t xml:space="preserve">4. For instructions on how to do a "HECVAT Lite" evaluation, please visit educause.edu/HECVAT. </t>
  </si>
  <si>
    <t xml:space="preserve">There are cells within this worksheet are auto populated from the HECVAT - Full | Vendor Response worksheet and drop down lists. </t>
  </si>
  <si>
    <t>Question Count</t>
  </si>
  <si>
    <t>Non-Negotiable</t>
  </si>
  <si>
    <t>Critical Importance/Lite Score</t>
  </si>
  <si>
    <t>Critical Importance Questions (Lite Review Questions)</t>
  </si>
  <si>
    <t>Non-Negotiable Questions</t>
  </si>
  <si>
    <t>Code</t>
  </si>
  <si>
    <t>HECVAT Institution Evaluation - Privacy</t>
  </si>
  <si>
    <t>Jump to  General Privacy</t>
  </si>
  <si>
    <t>PRGN</t>
  </si>
  <si>
    <t>Jump to  Privacy-Specific Company Details</t>
  </si>
  <si>
    <t>PCOM</t>
  </si>
  <si>
    <t>Jump to  Privacy-Specific Documentation</t>
  </si>
  <si>
    <t>PDOC</t>
  </si>
  <si>
    <t>Jump to  Privacy of Third Parties</t>
  </si>
  <si>
    <t>PTHP</t>
  </si>
  <si>
    <t>Jump to  Privacy Change Management</t>
  </si>
  <si>
    <t>PCHG</t>
  </si>
  <si>
    <t>Jump to  Privacy of Sensitive Data</t>
  </si>
  <si>
    <t>PDAT</t>
  </si>
  <si>
    <t>Jump to  Privacy Policies and Procedures</t>
  </si>
  <si>
    <t>PRPO</t>
  </si>
  <si>
    <t>Jump to  International Privacy</t>
  </si>
  <si>
    <t>INTL</t>
  </si>
  <si>
    <t>Jump to  Data Privacy</t>
  </si>
  <si>
    <t>DRPV</t>
  </si>
  <si>
    <t>Jump to  Privacy and AI</t>
  </si>
  <si>
    <t>DPAI</t>
  </si>
  <si>
    <t>Privacy Score</t>
  </si>
  <si>
    <t>HECVAT Analyst Report - Privacy</t>
  </si>
  <si>
    <t>Vendor Answer</t>
  </si>
  <si>
    <r>
      <rPr>
        <b/>
        <sz val="14"/>
        <color theme="0"/>
        <rFont val="Verdana"/>
        <family val="2"/>
      </rPr>
      <t xml:space="preserve">PRIVACY REFERENCE QUESTIONS </t>
    </r>
    <r>
      <rPr>
        <b/>
        <i/>
        <sz val="14"/>
        <color theme="0"/>
        <rFont val="Verdana"/>
        <family val="2"/>
      </rPr>
      <t>-these fields cannot be edited and must be changed on the "Institution Evaluation" tab.</t>
    </r>
  </si>
  <si>
    <t xml:space="preserve">The cells within this worksheet contain questions, the reason for the question, and follow-up inquiries/responses </t>
  </si>
  <si>
    <t>HECVAT Analyst Reference</t>
  </si>
  <si>
    <r>
      <rPr>
        <sz val="12"/>
        <color theme="10"/>
        <rFont val="Verdana"/>
        <family val="2"/>
      </rPr>
      <t>Connect</t>
    </r>
    <r>
      <rPr>
        <u/>
        <sz val="12"/>
        <color theme="10"/>
        <rFont val="Verdana"/>
        <family val="2"/>
      </rPr>
      <t xml:space="preserve"> with your higher education peers by joining the EDUCAUSE HECVAT Users Community Group</t>
    </r>
  </si>
  <si>
    <t>You can find full tutorials on the HECVAT at educause.edu/HECVAT</t>
  </si>
  <si>
    <t>This sheet provides additional context on each questions for analysts at institutions. In most cases, you will find a reason for each question as well as follow-up inquiries that may be helpful.</t>
  </si>
  <si>
    <t xml:space="preserve">Use the "find" feature (CTRL+F on a PC or Command+F on a Mac) to search for a question code </t>
  </si>
  <si>
    <t xml:space="preserve">End Table Data </t>
  </si>
  <si>
    <t xml:space="preserve">Required Questions indicate to the solution provider which questions apply to their product or service. </t>
  </si>
  <si>
    <t>The answer to this question indicates if the "Product" and "Infrastructure" tabs are required</t>
  </si>
  <si>
    <t>The answer to this question indicates if the "IT Accessibility" questions are required</t>
  </si>
  <si>
    <t>The answer to this question indicates if the "Consulting" questions are required</t>
  </si>
  <si>
    <t>The answer to this question indicates if the "AI" questions are required</t>
  </si>
  <si>
    <t>The answer to this question indicates if the "HIPAA" questions are required</t>
  </si>
  <si>
    <t>The answer to this question indicates if the "PCI DSS" questions are required</t>
  </si>
  <si>
    <t>The answer to this question indicates if the "On-Premises Data Solutions" questions are required</t>
  </si>
  <si>
    <t xml:space="preserve">This worksheet is a combination of cells that are autopopulated as well as ones to be filled in. </t>
  </si>
  <si>
    <t>New ID</t>
  </si>
  <si>
    <t>Start</t>
  </si>
  <si>
    <t>Org</t>
  </si>
  <si>
    <t>Product</t>
  </si>
  <si>
    <t>Infra</t>
  </si>
  <si>
    <t>Access</t>
  </si>
  <si>
    <t>Case</t>
  </si>
  <si>
    <t>AI</t>
  </si>
  <si>
    <t>Privacy</t>
  </si>
  <si>
    <t>Score Mapping</t>
  </si>
  <si>
    <t>Score Location</t>
  </si>
  <si>
    <t>Additional Info</t>
  </si>
  <si>
    <t>If/then</t>
  </si>
  <si>
    <t>Standard Guidance</t>
  </si>
  <si>
    <t>No Guidance</t>
  </si>
  <si>
    <t>Yes Guidance</t>
  </si>
  <si>
    <t>N/A Guidance</t>
  </si>
  <si>
    <t>Reason for Question</t>
  </si>
  <si>
    <t>Follow-Up Inquiries/Responses</t>
  </si>
  <si>
    <t>Compliant</t>
  </si>
  <si>
    <t>Default Weight</t>
  </si>
  <si>
    <t>Solution Provider Name</t>
  </si>
  <si>
    <t>NA</t>
  </si>
  <si>
    <t>Not Scored</t>
  </si>
  <si>
    <t>Not scored</t>
  </si>
  <si>
    <t>Solution Name</t>
  </si>
  <si>
    <t>0</t>
  </si>
  <si>
    <t>Solution Description</t>
  </si>
  <si>
    <t>Solution Provider Contact Name</t>
  </si>
  <si>
    <t>Solution Provider Contact Title</t>
  </si>
  <si>
    <t>Solution Provider Contact Email</t>
  </si>
  <si>
    <t>Solution Provider Contact Phone Number</t>
  </si>
  <si>
    <t>Country of Company Headquarters</t>
  </si>
  <si>
    <t>Employee Work Locations (all)</t>
  </si>
  <si>
    <t>Determines where solution provider employees will be physically located.</t>
  </si>
  <si>
    <t>Follow-up inquiries will be institution/implementation specific.</t>
  </si>
  <si>
    <t>Do you have a dedicated software and system development team(s) (e.g., customer support, implementation, product management, etc.)?*</t>
  </si>
  <si>
    <t>Start Here</t>
  </si>
  <si>
    <t>Describe any plans to create a dedicated software and system development team.</t>
  </si>
  <si>
    <t>Describe the structure and size of your software and system development teams. (e.g., customer support, implementation, product management, etc.).</t>
  </si>
  <si>
    <t>Understanding the development team size (and capabilities) of a solution provider has a significant impact on their ability to produce and maintain code, adhering to secure coding best practices. The size of a solution provider will determine their use of dedicated development teams, or lack thereof. Use the knowledge of this response when evaluating other solution provider statements.</t>
  </si>
  <si>
    <t>Follow-up inquiries for solution provider team strategies will be unique to your institution and may depend on the underlying infrastructures needed to support a system for your specific use case.</t>
  </si>
  <si>
    <t>Critical Importance</t>
  </si>
  <si>
    <t>Describe your organization’s business background and ownership structure, including all parent and subsidiary relationships.</t>
  </si>
  <si>
    <t>Include circumstances that may involve offshoring or multinational agreements.</t>
  </si>
  <si>
    <t>This information defines the scale of company (support, resources, skillsets), general information about the organization that may be concerning.</t>
  </si>
  <si>
    <t>Follow-up responses to this one are normally unique to their response. Vague answers here usually result in some footprinting of a solution provider to determine their "reputation."</t>
  </si>
  <si>
    <t>Minor Importance</t>
  </si>
  <si>
    <t>Have you operated without unplanned disruptions to this solution in the past 12 months?</t>
  </si>
  <si>
    <t>Provide a detailed summary of the unplanned disruption.</t>
  </si>
  <si>
    <t>We want transparency from the solution provider, and an honest answer to this question, regardless of the response, is a good step in building trust.</t>
  </si>
  <si>
    <t>If a solution provider says "yes," it is taken at face value. If your organization is capable of conducting reconnaissance, it is encouraged. If a solution provider has experienced a breach, evaluate the circumstances of the incident and what the solution provider has done in response to the breach.</t>
  </si>
  <si>
    <t>Do you have a dedicated information security staff or office?</t>
  </si>
  <si>
    <t>Describe any plans to create an information security office for your organization.</t>
  </si>
  <si>
    <t>Describe your information security office, including size, talents, resources, etc.</t>
  </si>
  <si>
    <t>The size and capabilities of a solution provider's security program have a significant impact on its ability to respond effectively to a security incident. The size of a solution provider will determine their security operation size or lack thereof. Use the knowledge of this response when evaluating other solution provider statements.</t>
  </si>
  <si>
    <t>Vague responses to this question should be investigated further. Solution Providers without dedicated security personnel commonly have no security or security is embedded or dual-homed within operations (administrators). Ask about separation of duties, principle of least privilege, etc. There are many ways to get additional program state information from the solution provider.</t>
  </si>
  <si>
    <t>Use this area to share information about your environment that will assist those who are assessing your company's data security program.</t>
  </si>
  <si>
    <t>Share any details that would help information security analysts assess your solution.</t>
  </si>
  <si>
    <t>For the 20% that HECVAT may not cover, this gives the solution provider a chance to support their other responses. Beware when this area is populated with sales hype or other irrelevant information. Thorough documentation, supporting evidence, and/or robust responses go a long way in building trust in this assessment process.</t>
  </si>
  <si>
    <t>This is a freebie to help the solution provider state their case. If a solution provider does not add anything here (or it is just sales stuff), we can assume it was filled out by a sales engineer and questions will be evaluated with higher scrutiny.</t>
  </si>
  <si>
    <t>Are you offering either a product or platform, as opposed to only offering a service</t>
  </si>
  <si>
    <t>DO NOT complete the Product and Infrastructure worksheets</t>
  </si>
  <si>
    <t>DO complete the Product and Infrastructure worksheets</t>
  </si>
  <si>
    <t>Does your product or service have an interface?</t>
  </si>
  <si>
    <t>This includes any interface for end users and interfaces used by administrators at the institution.</t>
  </si>
  <si>
    <t>DO NOT complete the IT Accessibility worksheet.</t>
  </si>
  <si>
    <t>DO complete the IT Accessibility worksheet.</t>
  </si>
  <si>
    <t>Are you providing consulting services?</t>
  </si>
  <si>
    <t>DO NOT complete the Consulting section in the Case-Specific worksheet</t>
  </si>
  <si>
    <t>DO complete the Consulting section in the Case-Specific worksheet</t>
  </si>
  <si>
    <t>Does your solution have AI features, or are there plans to implement AI features in the next 12 months?</t>
  </si>
  <si>
    <t>DO NOT complete the Artificial Intelligence (AI) worksheet</t>
  </si>
  <si>
    <t>DO complete the Artificial Intelligence (AI) worksheet</t>
  </si>
  <si>
    <t>Does your solution process protected health information (PHI) or any data covered by the Health Insurance Portability and Accountability Act (HIPAA)?</t>
  </si>
  <si>
    <t>Answer "yes" if your solution handles personal health information (PHI), either directly or via a third party.</t>
  </si>
  <si>
    <t>DO NOT complete the HIPAA section in the Case-Specific worksheet</t>
  </si>
  <si>
    <t>DO complete the HIPAA section in the Case-Specific worksheet</t>
  </si>
  <si>
    <t>Is the solution designed to process, store, or transmit credit card information?</t>
  </si>
  <si>
    <t>Answer yes if your solution handles PCI (credit card) information, either directly or via a third party.</t>
  </si>
  <si>
    <t>DO NOT complete the PCI-DSS section in the Case-Specific worksheet</t>
  </si>
  <si>
    <t>DO complete the PCI-DSS section in the Case-Specific worksheet</t>
  </si>
  <si>
    <t>Does operating your solution require the institution to operate a physical or virtual appliance in their own environment or to provide inbound firewall exceptions to allow your employees to remotely administer systems in the institution's environment?</t>
  </si>
  <si>
    <t>DO NOT complete the On-Prem section in the Case-Specific worksheet</t>
  </si>
  <si>
    <t>DO complete the On-Prem section in the Case-Specific worksheet</t>
  </si>
  <si>
    <t>Does your solution have access to personal or institutional data?</t>
  </si>
  <si>
    <t>This includes patient data, student data, employment data, human research data, financial data, etc.</t>
  </si>
  <si>
    <t>DO NOT complete the Privacy tab</t>
  </si>
  <si>
    <t>DO complete the Privacy tab</t>
  </si>
  <si>
    <r>
      <rPr>
        <sz val="11"/>
        <color rgb="FF000000"/>
        <rFont val="Arial"/>
        <family val="2"/>
      </rPr>
      <t>Do you have a well-documented business continuity plan (BCP), with a clear owner, that is tested annually?</t>
    </r>
    <r>
      <rPr>
        <sz val="11"/>
        <color rgb="FFFF0000"/>
        <rFont val="Arial"/>
        <family val="2"/>
      </rPr>
      <t>*</t>
    </r>
  </si>
  <si>
    <t>Organization</t>
  </si>
  <si>
    <t>Do you have a well-documented disaster recovery plan (DRP), with a clear owner, that is tested annually?*</t>
  </si>
  <si>
    <t>Have you undergone a SSAE 18/SOC 2 audit?</t>
  </si>
  <si>
    <t>Describe any plans to undergo a SSAE 18 audit.</t>
  </si>
  <si>
    <t>Provide the date of assessment and include a SOC 2 Type 2 (preferred) or SOC 3 report. If you have a SOC 3 report, state how to obtain a copy. Indicate if your hosting provider was the subject of the audit.</t>
  </si>
  <si>
    <t>SSAE 18 and SOC2 audits are standard documentation, relevant to institutions requiring a solution provider to undergo SSAE 18 audits.</t>
  </si>
  <si>
    <t>Follow-up inquiries for SSAE 18 content will be institution/implementation specific.</t>
  </si>
  <si>
    <t>Standard Importance</t>
  </si>
  <si>
    <t>Do you conform with a specific industry standard security framework (e.g., NIST Cybersecurity Framework, CIS Controls, ISO 27001, etc.)?</t>
  </si>
  <si>
    <t>Describe any plans to conform to an industry standard security framework.</t>
  </si>
  <si>
    <t>Provide documentation on how your organization conforms to your chosen framework and indicate current certification levels, where appropriate.</t>
  </si>
  <si>
    <t>The details of the standard are not the focus here; it is the fact that a solution provider builds their environment around a standard and that they continually evaluate and assess their security programs.</t>
  </si>
  <si>
    <t>In an ideal world, a solution provider will conform to an industry framework that is adopted by an institution. When this synergy does not exist, the interpretation of the solution provider's responses must be interpreted in the context of the institution's environment. Follow-up inquires for industry frameworks (and levels of adoption) will be institution/implementation specific.</t>
  </si>
  <si>
    <t>Can you provide overall system and/or application architecture diagrams, including a full description of the data flow for all components of the system?</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</si>
  <si>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</si>
  <si>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</si>
  <si>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solution providers will obtain, use, share, and protect institutional data and as such, should be robust in its language. Beware of vaguely worded privacy policies.</t>
  </si>
  <si>
    <t>Inquire about any privacy language the solution provider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</si>
  <si>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</si>
  <si>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</si>
  <si>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</si>
  <si>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Managing and protecting institutional data is the reason organizations perform security and risk assessments. Privacy policies outline how solution providers will obtain, use, share, and protect institutional data and as such, should be robust in its language. Beware of vaguely worded privacy policies.</t>
  </si>
  <si>
    <t>Do you have a documented, and currently implemented, employee onboarding and offboarding policy?</t>
  </si>
  <si>
    <t>Briefly summarize your response.</t>
  </si>
  <si>
    <t>Provide a reference to your employee onboarding and offboarding policy and supporting documentation or submit it along with this fully populated HECVAT.</t>
  </si>
  <si>
    <t>Managing and protecting a solution provider's assets through appropriate human resource management is of upmost importance. Knowing how roles and access controls are implemented (directed by policy) within a solution provider's infrastructure during the onboarding and offboarding processes is indicative of how access control is regarded in other areas on the provider (solution provider).</t>
  </si>
  <si>
    <t>Unsatisfactory answers should be met with questions about access control authority, roles and responsibilities (of access grantors), administrative privileges within the solution provider's infrastructure(s), etc.</t>
  </si>
  <si>
    <t>Solution Provider Accessibility Contact Name</t>
  </si>
  <si>
    <t>If REQU-02 is no, populate solution provider answer with cell b3 in Auto Responses worksheet</t>
  </si>
  <si>
    <t>Solution Provider Accessibility Contact Title</t>
  </si>
  <si>
    <t>Solution Provider Accessibility Contact Email</t>
  </si>
  <si>
    <t>Solution Provider Accessibility Contact Phone Number</t>
  </si>
  <si>
    <t>Web Link to Accessibility Statement or VPAT</t>
  </si>
  <si>
    <t>VPAT can also be added as an attachment</t>
  </si>
  <si>
    <t>Has a VPAT or ACR been created or updated for the solution and version under consideration within the past 12 months?*</t>
  </si>
  <si>
    <t>IT Accessibility</t>
  </si>
  <si>
    <t>If your answer is “I do not know,” select “no.” If the VPAT/ACR is for an older version of the product or has not been updated, its information does not accurately reflect the accessibility of the product under consideration and the response should be "no." Provide a link or attachment to the most recent VPAT/ACR.</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</si>
  <si>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</si>
  <si>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</si>
  <si>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solution provider,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</si>
  <si>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ITAC-14 about product roadmaps for accessibility improvements.</t>
  </si>
  <si>
    <t>Will your company agree to meet your stated accessibility standard or WCAG 2.1 AA as part of your contractual agreement for the solution?*</t>
  </si>
  <si>
    <t xml:space="preserve">Federal regulation requires that technology products conform to WCAG 2.1 AA. Technology platforms that do not substantially conform to this standard put schools at risk of not complying with these requirements. </t>
  </si>
  <si>
    <t>Does the solution substantially conform to WCAG 2.1 AA?*</t>
  </si>
  <si>
    <t>Solutions "substantially conform" if they entirely meet WCAG 2.1 AA or if almost all user and administrator features conform. Documentation about limitations and/or workarounds should be provided where WCAG conformance is not presently achieved. If the solution substantially conforms to a newer standard such as WCAG 2.2 AA, answer "yes."</t>
  </si>
  <si>
    <t>Do you have a documented and implemented process for reporting and tracking accessibility issues?*</t>
  </si>
  <si>
    <t xml:space="preserve">Reporting and fixing accessibility issues is critical to a mature process. If the process for this question is merely a "feature request" and tracker, the answer to this question should be "no." </t>
  </si>
  <si>
    <t>State how users should report accessibility issues. Describe any expected related process updates.</t>
  </si>
  <si>
    <t>Describe the process and any recent examples of fixes as a result of the process.</t>
  </si>
  <si>
    <t>What is the prioritization of accessibility issues received, and how are they tracked? Is there a regular cadence for tracking and addressing accessibility barriers?</t>
  </si>
  <si>
    <t>Do you have documentation to support the accessibility features of your solution?</t>
  </si>
  <si>
    <t>If specific configurations, settings, themes, author guides, or instructions are needed to ensure accessibility, are instructions on how to do so provided for administrators and end users?</t>
  </si>
  <si>
    <t>Provide plans for any documentation that would make accessible content, features, and functions easily knowable by end users.</t>
  </si>
  <si>
    <t>Provide examples with links where possible.</t>
  </si>
  <si>
    <t>Has the solution provider documented any additional information needed by users in order to create accessible products with the solution? Are there tutorials, if needed, on how assistive technology users can best use the solution (platforms tested and works best, shortcuts) etc.? In other words, are they taking care of the end users? Accessibility is more than completing checklists.</t>
  </si>
  <si>
    <t>If claims are made about accessibility and there is no supporting documentation on how they can be achieved, ensure that intended configurations and uses of the product in question were assessed for any accessibility documentation or claims.</t>
  </si>
  <si>
    <t>Has a third-party expert conducted an audit of the most recent version of your solution?</t>
  </si>
  <si>
    <t>Audit results, including VPAT/ACRs, are voluntary reports often generated by the creator of the product. Audits conducted and reports generated by expert third parties give greater confidence to customers.</t>
  </si>
  <si>
    <t>Please provide plans (when and by whom) of any planned audit, or a rationale if no third-party audit is planned.</t>
  </si>
  <si>
    <t>State when the audit was conducted and by whom. Include the results in your submission and/or link to its web location.</t>
  </si>
  <si>
    <t xml:space="preserve">Third-party test results lend more credence to accessibility claims in documentation. It is possible that well-qualified first parties may still deliver meaningful results via a VPAT/ACR. Ensuring results for the most recent versions means purchasing decisions are not made with outdated information. </t>
  </si>
  <si>
    <t>Do you have a documented and implemented process for verifying accessibility conformance?</t>
  </si>
  <si>
    <t>Summarize how you ensure accessible solutions. Provide plans to develop documented processes to validate accessibility.</t>
  </si>
  <si>
    <t>Describe your processes and methodologies for validating accessibility conformance.</t>
  </si>
  <si>
    <t>The goal of accessibility is ultimately usability by persons with disabilities. Expert staff and automated testing are important, but automated tools can only detect ~25% of issues so must be supplemented with additional methodologies. Best practice would include testing by people with disabilities. At minimum, some manual testing needs to be conducted in the verification process. The use of overlays or AI plugin solutions to help products "automatically conform" with accessibility guidelines is presently inadequate and should impact scores negatively.</t>
  </si>
  <si>
    <t>Have you adopted a technical or legal standard of conformance for the solution?</t>
  </si>
  <si>
    <t>Various federal and state governments in the United States and around the world have mandated accessibility technical requirements that should be considered and may be required when selling solutions to institutions in these jurisdictions.</t>
  </si>
  <si>
    <t>Summarize your decision to not adopt a technical or legal standard of conformance for the solution.</t>
  </si>
  <si>
    <t>Indicate which primary standards and all additional standards the solution meets.</t>
  </si>
  <si>
    <t xml:space="preserve">Knowing the standard solution providers aim for ensures aligned goals. For example, WCAG 2.0 or §508 specify accessibility standards from 2008 that may not meet present needs. WCAG 2.2 is the most current, and 2.1 AA is the most commonly cited current technical accessibility standard. </t>
  </si>
  <si>
    <t>Can you provide a current, detailed accessibility roadmap with delivery timelines?</t>
  </si>
  <si>
    <t>A detailed accessibility roadmap should reference improvements and progress on known accessibility issues as appropriate but does not necessarily need to list unreleased product features.</t>
  </si>
  <si>
    <t>Please provide any plans to develop and share an accessibility roadmap in the future.</t>
  </si>
  <si>
    <t>Comment on how far into the future the roadmap extends. Provide evidence (including links) of having delivered upon the accessibility roadmap in the past.</t>
  </si>
  <si>
    <t>If solution do not fully conform to accessibility standards, it is important that solution providers have a roadmap specifying how they will work to achieve it. A roadmap with delivery timelines is best supported by evidence of prior delivery on such timelines. Analysts can better predict time to conformance and institutions can plan accordingly.</t>
  </si>
  <si>
    <t>If no roadmap is available, seek additional information from the solution provider such as release notes that address accessibility and any feedback from users that address the accessibility of the solution.</t>
  </si>
  <si>
    <t>Do you expect your staff to maintain a current skill set in IT accessibility?</t>
  </si>
  <si>
    <t>How do you ensure that your professional staff keeps current with digital accessibility laws and best practices? Is your staff able to evaluate and test this product with assistive technologies such as a screen reader or alternative input devices? Examples of staff certification may include IAAP certifications &lt;https://www.accessibilityassociation.org/s/professional-certifications&gt; or §508 Trusted Tester &lt;https://www.dhs.gov/trusted-tester&gt;.</t>
  </si>
  <si>
    <t>Describe any plans to ensure appropriate and ongoing staff knowledge about accessibility.</t>
  </si>
  <si>
    <t>Provide any further relevant information about how expertise is maintained; include any accessibility certifications staff may hold (e.g., IAAP WAS &lt;https://www.accessibilityassociation.org/certifications&gt; or DHS Trusted Tester &lt;https://section508.gov/test/trusted-tester&gt;).</t>
  </si>
  <si>
    <t>Having accessibility expertise within the staff supports the proactive development of accessible solutions. If staff lack sufficient accessibility expertise, then accessibility improvements may only be the result of the solution provider reacting to issues or reports of access barriers submitted by clients of the solution provider.</t>
  </si>
  <si>
    <t>Do you have documented processes and procedures for implementing accessibility into your development lifecycle?</t>
  </si>
  <si>
    <t>Describe where accessibility falls in the development and product lifecycle. Is it at the beginning of your project development or after the product is otherwise complete before launch? Do you incorporate accessibility in your development methods, such as Agile scrums? Does your customer-facing accessibility reporting match your development processes (i.e., Agile methods are best represented using a roadmap and timeline; revised VPAT/ACRs provide a snapshot in time of a given release)?</t>
  </si>
  <si>
    <t>Describe any plans to update processes and procedures to better incorporate accessibility.</t>
  </si>
  <si>
    <t>Provide further details in Additional Information.</t>
  </si>
  <si>
    <t>This question is designed to understand how accessibility is included in new versions and features of solutions, particularly with solution providers that implement Agile or similar methodologies where software is updated frequently and continuously.</t>
  </si>
  <si>
    <t>Can all functions of the application or service be performed using only the keyboard?</t>
  </si>
  <si>
    <t>Indicate a plan to test the solution; develop a roadmap for keyboard accessibility or any further context.</t>
  </si>
  <si>
    <t>State when and on which platform this was verified.</t>
  </si>
  <si>
    <t>One critical accessibility requirement is the full use of a product using only the keyboard, -no mouse or trackpad. This requirement is easy for a nontechnical or non-accessibility expert to understand and verify.</t>
  </si>
  <si>
    <t>To confirm keyboard-only claims, follow the how-to at Minimum Expectations for applications webpage &lt;https://go.iu.edu/minimum-expectations&gt; from Indiana University or reference WebAIM’s Keyboard Testing guidance &lt;https://webaim.org/techniques/keyboard/#testing&gt;.</t>
  </si>
  <si>
    <t>Does your product rely on activating a special "accessibility mode," a "lite version," or using an alternate interface (including “overlay” or AI-based alternates)  for accessibility purposes?</t>
  </si>
  <si>
    <t>Third-party overlays or add-ons are not sufficient for products to conform with accessibility standards. If there is an accessibility mode, does it address a specific accessibility need? Are plans in place to remove the accessible version, and are these distinctions delineated on your roadmap and timeline?</t>
  </si>
  <si>
    <t>Describe any feature differences between standard and accessible modes, along with any timelines or plans to merge products into a universally designed platform.</t>
  </si>
  <si>
    <t>Third-party overlays or add-ons are not sufficient for products to conform with accessibility Standards (more information at &lt;https://overlayfactsheet.com&gt;). Lite or alternate versions for accessibility versions are typically not feature equivalent and are less maintained. Plans should be shared on how a provider intends to bridge such a gap and work toward accessibility on the primary product path.</t>
  </si>
  <si>
    <t>Do you perform security assessments of third-party companies with which you share data (e.g., hosting providers, cloud services, PaaS, IaaS, SaaS)?*</t>
  </si>
  <si>
    <t>State your plans to perform security assessments of third-party companies.</t>
  </si>
  <si>
    <t>Provide a summary of your practices that assures that the third party will be subject to the appropriate standards regarding security, service recoverability, and confidentiality.</t>
  </si>
  <si>
    <t>In the context of the CIA triad, this question is focused on system integrity, ensuring that system changes are only executed by authorized users. Additionally, it is expected that devices (for administrators, solution provider staff, and affiliates) that are used to access the solution provider's systems are properly managed and secured.</t>
  </si>
  <si>
    <t>Follow up with a robust question set if the solution provider cannot clearly state full control of the integrity of their system(s). Questions about administrator access on end-user devices and other maintenance and patching type questions are appropriate.</t>
  </si>
  <si>
    <t>Do you have contractual language in place with third parties governing access to institutional data?*</t>
  </si>
  <si>
    <t>List each third party and why institutional data is shared with them. Format example: [Third Party Name] - Reason</t>
  </si>
  <si>
    <t>The sharing of institutional data to fourth-parties may increase the risk to the institutation and thus, we want to know who gets what data, when they get that data, and why they get that data.</t>
  </si>
  <si>
    <t>Follow-up inquiries concerning third-party data sharing will be institution/implementation specific.</t>
  </si>
  <si>
    <t>Do the contracts in place with these third parties address liability in the event of a data breach?*</t>
  </si>
  <si>
    <t>Knowing the protections and legal agreements in place for third-party data sharing may assist analysts in determininng residual risk.</t>
  </si>
  <si>
    <t>Follow-up inquiries concerning legal agreements with third parties will be institution/implementation specific.</t>
  </si>
  <si>
    <t>Do you have an implemented third-party management strategy?*</t>
  </si>
  <si>
    <t>Robust answers from the solution provider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</si>
  <si>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</si>
  <si>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</si>
  <si>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Every organization needs to actively understand and manage its supply chain. The solution provider's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solution provider's practice of regression testing their code and verifying that previously nonexistent risks are not introduced into a known, secured environment.</t>
  </si>
  <si>
    <t>If "No," inquire if there are plans to implement these processes. Ask the solution provider to summarize their decision behind not scanning their assets for vulnerabilities. Be sure that the solution provider answers for both systems AND applications. Do not let good practices in one overshadow deficiencies in the other.</t>
  </si>
  <si>
    <t>Do you have a process and implemented procedures for managing your hardware supply chain (e.g., telecommunications equipment, export licensing, computing devices)?</t>
  </si>
  <si>
    <t>Make sure you address any national or regional regulations.</t>
  </si>
  <si>
    <t>State your plans to create a process and implemented procedures for managing your hardware supply chain.</t>
  </si>
  <si>
    <t>State what countries and/or regions this process is compliant with.</t>
  </si>
  <si>
    <t>Understanding a solution provider's hardware supply chain can reveal infrastructure risks that may not be apparent by other means. In some cases, the use of trusted components may be favorable. In others, it may initiate the assessment of the solution provider's environment in more detail and/or expand the scope of the institution's assessment.</t>
  </si>
  <si>
    <t>Follow-up inquiries concerning hardware supply chain will be institution/implementation specific.</t>
  </si>
  <si>
    <t>Will the consultant require access to the institution's network resources?*</t>
  </si>
  <si>
    <t>Case-Specific</t>
  </si>
  <si>
    <t>If REQU-03 is no, populate solution provider answer with b4 in Auto Responses tab</t>
  </si>
  <si>
    <t>Consultants are often used to implement, maintain, fix, and assess technology environments. In these cases, third-party consultants have access to institutional data, and appropriate access, whether remote or onsite, must be protected during the consulting engagement.</t>
  </si>
  <si>
    <t>Has the consultant received training on (sensitive, HIPAA, PCI, etc.) data handling?*</t>
  </si>
  <si>
    <t>Is the data encrypted (at rest) while in the consultant's possession?*</t>
  </si>
  <si>
    <t>Can access be restricted based on source IP address?*</t>
  </si>
  <si>
    <t>Will the consulting take place on-premises?</t>
  </si>
  <si>
    <t>Will the consultant require access to hardware in the institution's data centers?</t>
  </si>
  <si>
    <t>Will the consultant require an account within the institution's domain (@*.edu)?</t>
  </si>
  <si>
    <t>Will any data be transferred to the consultant's possession?</t>
  </si>
  <si>
    <t>No need to answer CONS-07</t>
  </si>
  <si>
    <t>Will the consultant need remote access to the institution's network or systems?</t>
  </si>
  <si>
    <t>No need to answer CONS-09</t>
  </si>
  <si>
    <t>Are access controls for institutional accounts based on structured rules, such as role-based access control (RBAC), attribute-based access control (ABAC), or policy-based access control (PBAC)?*</t>
  </si>
  <si>
    <t>Infrastructure</t>
  </si>
  <si>
    <t>If REQU-01 is no, populate solution provider answer with B2 in Auto Responses tab</t>
  </si>
  <si>
    <t>This includes end users, administrators, service accounts, etc. PBAC would include various dynamic controls such as conditional access, risk-based access, location-based access, or system activity–based access.</t>
  </si>
  <si>
    <t>Describe any limitations that prevent support for RBAC for Institutional accounts.</t>
  </si>
  <si>
    <t>Describe available roles.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</si>
  <si>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solution under review. This question is specific to end users.</t>
  </si>
  <si>
    <t>Ask the solution provider to summarize the best practices to restrict/control the access given to the institution's end users without the use of RBAC. Make sure to understand the administrative requirements/overhead introduced in the solution provider's environment.</t>
  </si>
  <si>
    <t>Are you using a web application firewall (WAF)?*</t>
  </si>
  <si>
    <t>Describe compensating controls that protect your web application, if applicable.</t>
  </si>
  <si>
    <t>Describe the currently implemented WAF.</t>
  </si>
  <si>
    <t>The use case, solution provider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solution provider has limited access to the code infrastructure.</t>
  </si>
  <si>
    <t>If a solution provider states that they outsource their code development and do not run a WAF, there is elevated reason for concern. Verify how code is tested, monitored, and controlled in production environments.</t>
  </si>
  <si>
    <t>Are only currently supported operating system(s), software, and libraries leveraged by the system(s)/application(s) that will have access to institution's data?*</t>
  </si>
  <si>
    <t>If the web application only works with a subset of modern supported browsers, please indicate that here.</t>
  </si>
  <si>
    <t>State your plan to migrate to supported operating systems, libraries, and software.</t>
  </si>
  <si>
    <t>Please provide a list of all required dependencies.</t>
  </si>
  <si>
    <t>Solution Provider responses to this question provide clarity on environment constraints that may exist and/or influence future development, configurations, infrastructure, etc. Although the solution provider response may not directly affect end users, the risks of the underlying infrastructure are better understood.</t>
  </si>
  <si>
    <t>Follow-up inquiries for operating systems leveraged by the solution provider will be institution/implementation specific.</t>
  </si>
  <si>
    <t>Does your application require access to location or GPS data?</t>
  </si>
  <si>
    <t>Please indicate any future plans that would require access to this data</t>
  </si>
  <si>
    <t>Please describe the reasons why in detail and state if that access can be limited to while your app is running.</t>
  </si>
  <si>
    <t>Sharing location data significantly increases risk factors for users. It's important to understand if this is required.</t>
  </si>
  <si>
    <t>Ask the solution provider about the need for this requirement, and understand any mitigation strategies that may be possible.</t>
  </si>
  <si>
    <t>Does your application provide separation of duties between security administration, system administration, and standard user functions?*</t>
  </si>
  <si>
    <t>State plans to implement functionality to provide separation of duties between security administration and system administration functions.</t>
  </si>
  <si>
    <t>Describe or provide a reference to the facilities available in the system to provide separation of duties between security administration and system administration functions.</t>
  </si>
  <si>
    <t>Managing a solution may rely on various teams to administrate a system. In this question, it is security operations and systems administration. This question is focused on how system(s) administration, and the segregation of duties, are implemented in the solution provider's organization, so that system administrators do not also have security responsibilities (e.g., monitoring, mitigating, reporting, etc.).</t>
  </si>
  <si>
    <t>Ask the solution provider to summarize their best practices for securing their system(s) administratively without the use of RBAC. Make sure to understand the administrative requirements/overhead introduced in the solution provider's environment.</t>
  </si>
  <si>
    <t>Do you subject your code to static code analysis and/or static application security testing prior to release?*</t>
  </si>
  <si>
    <t>State your plans to implement static code testing practices into your environment.</t>
  </si>
  <si>
    <t>Provide a list of all tools utilized during static code analysis or static application security testing.</t>
  </si>
  <si>
    <t>Code analysis (prior to implementation) can decrease the number of vulnerabilities within a system. Depending on the insight a solution provider has into their code, code testing should be expected. When a solution provider outsources their coding efforts, the use of a web application firewall may be appropriate. In this case, reference the solution provider's response to their use of a WAF.</t>
  </si>
  <si>
    <t>Ask the solution provider what types of tools they use in testing and who performs the testing of the code. Are developers the ones running the security tests? If static code analysis and/or static application security testing is not conducted, point the solution provider to OWASP's Testing Guide &lt;https://www.owasp.org/index.php/OWASP_Testing_Guide_v4_Table_of_Contents&gt;.</t>
  </si>
  <si>
    <t>Do you have software testing processes (dynamic or static) that are established and followed?*</t>
  </si>
  <si>
    <t>State your plans to implement software testing processes into your environment.</t>
  </si>
  <si>
    <t>Describe testing processes, including but not limited to, development of test plans, personnel involved in the testing process, and authorized individual accountable for approval and certification of test results.</t>
  </si>
  <si>
    <t>Code analysis (prior to implementation) can decrease the number of vulnerabilities within a system. Depending on the insight a solution provider has into their code, code testing should be expected.</t>
  </si>
  <si>
    <t>If software testing processes are not established and followed, point the solution provider to OWASP's Testing Guide &lt;https://www.owasp.org/index.php/OWASP_Testing_Guide_v4_Table_of_Contents&gt;.</t>
  </si>
  <si>
    <t>Are access controls for staff within your organization based on structured rules, such as RBAC, ABAC, or PBAC?</t>
  </si>
  <si>
    <t>This includes system administrators and third-party personnel with access to the system. PBAC would include various dynamic controls such as conditional access, risk-based access, location-based access, or system activity–based access.</t>
  </si>
  <si>
    <t>Describe any limitations that prevent support for RBAC within your organization.</t>
  </si>
  <si>
    <t>Managing a solution may rely on various professionals to administer a system. This question is focused on how administration, and the segregation of functions, is implemented within the solution provider's infrastructure.</t>
  </si>
  <si>
    <t>Managing a complex infrastructure requires diligence in protecting access and authority. Unsatisfactory responses may indicate the lack of maturity with a solution provider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</si>
  <si>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</si>
  <si>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</si>
  <si>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</si>
  <si>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</si>
  <si>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 roadmap, and try to understand how they prioritize security concerns in their environment.</t>
  </si>
  <si>
    <t>Do you have a process and implemented procedures for managing your software supply chain (e.g., libraries, repositories, frameworks, etc.)</t>
  </si>
  <si>
    <t>Include any in-house developed or contract development.</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</si>
  <si>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</si>
  <si>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solution provider's environment in more detail and/or expand the scope of the institution's assessment.</t>
  </si>
  <si>
    <t>Follow-up inquiries concerning software supply chain will be institution/implementation specific.</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</si>
  <si>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</si>
  <si>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</si>
  <si>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</si>
  <si>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solution provider to maintain the CIA triad. Use the knowledge of this response when evaluating other solution provider statements, particularly those focused on development and the protection of communications.</t>
  </si>
  <si>
    <t>If information security principles are not designed into the product lifecycle, point the solution provider to OWASP's Secure Coding Practices - Quick Reference Guide &lt;https://www.owasp.org/index.php/OWASP_Secure_Coding_Practices_-_Quick_Reference_Guide&gt;.</t>
  </si>
  <si>
    <t>Was your application developed using secure coding techniques?</t>
  </si>
  <si>
    <t>State plans to update your application to adhere to industry secure coding practices.</t>
  </si>
  <si>
    <t>Summarize your secure coding practices.</t>
  </si>
  <si>
    <t>If mobile, is the application available from a trusted source (e.g., App Store, Google Play Store)?</t>
  </si>
  <si>
    <t>Select N/A if there is no mobile version of your app.</t>
  </si>
  <si>
    <t>Decribe how the application is distributed. Also, state any plans to publish the app to a trusted source.</t>
  </si>
  <si>
    <t>State the application title as listed within the trusted source.</t>
  </si>
  <si>
    <t>Please explain why this does not apply to your product or service.</t>
  </si>
  <si>
    <t>Distributing application via known, moderately vetted application platform decreases the chances of malicious code distribution. Stand-alone deployments (nontrusted sources) should be looked at more closely.</t>
  </si>
  <si>
    <t>Ask the solution provider why this deployment strategy is used. Ask if it is a restriction of the app store platform or some other environment restriction.</t>
  </si>
  <si>
    <t>Do you have a fully implemented policy or procedure that details how your employees obtain administrator access to institutional instance of the application?</t>
  </si>
  <si>
    <t>State plans to fully implement policy or procedure that details how administrator access is handled in your environment.</t>
  </si>
  <si>
    <t>Describe or provide a reference that details how administrator access is handled (e.g., provisioning, principle of least privilege, deprovisioning, etc.).</t>
  </si>
  <si>
    <t>Protecting administrative accounts is crucial to maintaining system integrity in any environment. This question is targeting privilege creep and unmanaged privileged acccounts to determine if the solution provider properly manages access control in their application/system environments.</t>
  </si>
  <si>
    <t>Ask the solution provider to summarize their implemented policies and/or procedures</t>
  </si>
  <si>
    <t>Does your solution support single sign-on (SSO) protocols for user and administrator authentication?*</t>
  </si>
  <si>
    <t>Answer "yes" only if user AND administrator authentication is supported. If partially supported, answer "no." Ensure you respond to any guidance in the Additional Information column.</t>
  </si>
  <si>
    <t>Describe plans to support strong authentication practices.</t>
  </si>
  <si>
    <t>Describe how strong authentication is enforced (e.g., complex passwords, multifactor tokens, certificates, biometrics, aging requirements, re-use policy).</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</si>
  <si>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</si>
  <si>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Follow-up inquiries for IAM requirements will be institution/implementation specific.</t>
  </si>
  <si>
    <t>For customers not using SSO, does your solution support local authentication protocols for user and administrator authentication?*</t>
  </si>
  <si>
    <t>Describe any plans to support local authentication modes.</t>
  </si>
  <si>
    <t>Provide a detailed description of your local authentication mode practices.</t>
  </si>
  <si>
    <t xml:space="preserve">The purpose of this question is understand the solution provider's authentication infrastructure so that additional questions can be formulated for the institution's use case. If you will be using SSO, consider marking this question as "Do Not Score" in column J of the evaluation tab. </t>
  </si>
  <si>
    <t>The content of this response may or may not have value for the type of use case on the institution. Follow-up inquiries for authentication modes will be institution/implementation specific.</t>
  </si>
  <si>
    <t>For customers not using SSO, can you enforce password/passphrase complexity requirements (provided by the institution)?*</t>
  </si>
  <si>
    <t>Describe plans to support password/passphrase complexity requirements.</t>
  </si>
  <si>
    <t>Describe how password/passphrase complexity requirements are implemented in the product.</t>
  </si>
  <si>
    <t xml:space="preserve">Many institutions have a policy focused on passwords/passphrases, and this question confirms the capacity of a solution provider's solution to comply. If you will be using SSO, consider marking this question as "Do Not Score" in column J of the evaluation tab. </t>
  </si>
  <si>
    <t>Follow-up inquiries for password/passphrase complexity requirements will be institution/implementation specific.</t>
  </si>
  <si>
    <t>For customers not using SSO, does the system have password complexity or length limitations and/or restrictions?*</t>
  </si>
  <si>
    <t>Answer "yes" if your solution has internal limits to password complexity (max langth, certain special characters unsupported, etc.).</t>
  </si>
  <si>
    <t>Describe these limitations and/or restrictions and state what lengths and complexities are supported.</t>
  </si>
  <si>
    <t>Follow-up inquiries for password/passphrase limitations and/or restrictions will be institution/implementation specific.</t>
  </si>
  <si>
    <t>For customers not using SSO, do you have documented password/passphrase reset procedures that are currently implemented in the system and/or customer support?*</t>
  </si>
  <si>
    <t>Describe your plans to document system password/passphrase reset procedures.</t>
  </si>
  <si>
    <t>Describe your documented password/passphrase reset procedures that are currently implemented in the system and/or customer support.</t>
  </si>
  <si>
    <t xml:space="preserve">Account management can be a time-consuming part of an information system. Account reset capabilities, built into a system, can reduce burden on institutional support services. If you will be using SSO, consider marking this question as "Do Not Score" in column J of the evaluation tab. </t>
  </si>
  <si>
    <t>Ask the solution provider how end users will be supported. Ask for training documentation or knowledgebase content. Confirm solution provider and institution responsibilities in this support area (and others).</t>
  </si>
  <si>
    <t>Does your organization participate in InCommon or another eduGAIN-affiliated trust federation?*</t>
  </si>
  <si>
    <t>Describe plans to participate in InCommon or another eduGAIN-affiliated trust federation.</t>
  </si>
  <si>
    <t>List the entity IDs registered in the Additional Information column.</t>
  </si>
  <si>
    <t>This question defines the solution provider's scope of federated identity practices and their willingness to embrace higher education requirements.</t>
  </si>
  <si>
    <t>If a solution provider indicates that a system is stand-alone and cannot integrate with community standards, follow up with maturity questions and ask about other commodity type functions or other system requirements your institution may have.</t>
  </si>
  <si>
    <t>Are there any passwords/passphrases hard-coded into your systems or solutions?*</t>
  </si>
  <si>
    <t>Provide a detailed description of passwords/passphrases hard-coded into your systems or solutions.</t>
  </si>
  <si>
    <t>The response to this question can reveal the use (or not) of coding best practices. If passwords/passphrases are hard-coded into systems/productions, the solution provider should provide robust details supporting why this is required.</t>
  </si>
  <si>
    <t>Vague responses to this question should be met with concern. Repeat the question if the first answer is insufficient. Ask pointedly to ensure the solution provider is not misunderstanding.</t>
  </si>
  <si>
    <t>Are you storing any passwords in plaintext?*</t>
  </si>
  <si>
    <t>Provide a detailed description stating why account passwords/passphrases are not encrypted in storage.</t>
  </si>
  <si>
    <t>The focus of this question is confidentiality. It is a straightforward question confirming the encryption of user authentication details.</t>
  </si>
  <si>
    <t>Follow-up inquiries for password/passphrase encrypted storage will be institution/implementation specific.</t>
  </si>
  <si>
    <t>Are audit logs available that include AT LEAST all of the following: login, logout, actions performed, and source IP address?*</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</si>
  <si>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</si>
  <si>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</si>
  <si>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it is appropriate to ask directed questions to get specific information. Ensure that questions are targeted to ensure responses will come from the appropriate party within the solution provider.</t>
  </si>
  <si>
    <t>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t>
  </si>
  <si>
    <t>Ensure that all elements of AAAI-10 are clearly stated in your response.</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</si>
  <si>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t>
  </si>
  <si>
    <t>Can you provide the institution documentation regarding the retention period for those logs, how logs are protected, and whether they are accessible to the customer (and if so, how)?*</t>
  </si>
  <si>
    <t>Ensure that all elements of AAAI-11 are clearly stated in your response.</t>
  </si>
  <si>
    <t>There are multiple components of this question. When assessing, ensure that the solution provider responds to them all. Logs that are not properly managed may not be available when needed. The purpose of this question is to ensure that the solution provider has a proper security mindset to ensure proper monitoring practices.</t>
  </si>
  <si>
    <t>Follow-up inquiries for logging details will be institution/implementation specific.</t>
  </si>
  <si>
    <t>For customers not using SSO, 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</si>
  <si>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</si>
  <si>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</si>
  <si>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 xml:space="preserve">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 If you will be using SSO, consider marking this question as "Do Not Score" in column J of the evaluation tab. </t>
  </si>
  <si>
    <t>If a solution provider indicates that a system is stand-alone and cannot integrate with the institution's infrastructure, follow up with maturity questions and ask about other commodity type functions or other system requirements your institution may have.</t>
  </si>
  <si>
    <t>Do you allow the customer to specify attribute mappings for any needed information beyond a user identifier? (e.g., Reference eduPerson, ePPA/ePPN/ePE)</t>
  </si>
  <si>
    <t>Describe plans to allow customers to specify attribute mappings.</t>
  </si>
  <si>
    <t>This questions allows an institution to know solution provider system limitations and to help them gauge the resources (that may be needed to implement) required to successfully integrate the solution with institution systems.</t>
  </si>
  <si>
    <t>Follow-up inquiries for attribute mapping requirements will be institution/implementation specific.</t>
  </si>
  <si>
    <t>For customers not using SSO, does your application support directory integration for user accounts?</t>
  </si>
  <si>
    <t>Describe any plans to support external authentication services in place of local authentication.</t>
  </si>
  <si>
    <t>Describe all authentication services supported by the system.</t>
  </si>
  <si>
    <t xml:space="preserve">System (technical and security) administration is complex, and it is important to understand a system's capabilities to integrate with existing security and access systems. Having to maintain additional accounts increases overhead and may impact your institution's risk footprint. If you will be using SSO, consider marking this question as "Do Not Score" in column J of the evaluation tab. </t>
  </si>
  <si>
    <t>Follow-up inquiries for system authentication will be unique to your institution (e.g., policy, infrastructure, etc.).</t>
  </si>
  <si>
    <t>Does your solution support any of the following web SSO standards: SAML2 (with redirect flow), OIDC, CAS, or other?</t>
  </si>
  <si>
    <t>An answer of "yes" should be well-supported in the Additional Information column, and all elements of interest should be sufficiently addressed.</t>
  </si>
  <si>
    <t>Describe plans to support web SSO in your solution.</t>
  </si>
  <si>
    <t>State the web SSO standards supported by your solution and provide additional details about your support, including framework(s) in use, how information is exchanged securely, etc.</t>
  </si>
  <si>
    <t>Do you support differentiation between email address and user identifier?</t>
  </si>
  <si>
    <t>Describe any plans to support differentiation between email address and user identifier.</t>
  </si>
  <si>
    <t>Follow-up inquiries for identifier requirements will be institution/implementation specific.</t>
  </si>
  <si>
    <t>For customers not using SSO, does your application and/or user frontend/portal support multifactor authentication (e.g., Duo, Google Authenticator, OTP, etc.)?</t>
  </si>
  <si>
    <t>Describe any plans to support multifactor authentication in your application.</t>
  </si>
  <si>
    <t>List all supported multifactor authentication methods, technologies, and/or solutions and provide a brief summary of each.</t>
  </si>
  <si>
    <t xml:space="preserve">2FA/MFA, implemented correctly, strengthens the security state of a system. 2FA/MFA is commonly implemented and in many use cases is a requirement for account protection purposes. If you will be using SSO, consider marking this question as "Do Not Score" in column J of the evaluation tab. </t>
  </si>
  <si>
    <t>Ask the solution provider about hardware and software options, future roadmap for implementations and support, etc.</t>
  </si>
  <si>
    <t>Does your application automatically lock the session or log out an account after a period of inactivity?</t>
  </si>
  <si>
    <t>Describe any plans to support automatic lock or log-out.</t>
  </si>
  <si>
    <t>Describe the default behavior of this capability.</t>
  </si>
  <si>
    <t>This is a question to ensure account integrity and institutional data confidentiality.</t>
  </si>
  <si>
    <t>Follow-up inquiries for inactivity protections will be institution/implementation specific.</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</si>
  <si>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</si>
  <si>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</si>
  <si>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</si>
  <si>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</si>
  <si>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If the solution provider's response does not cover the details outlined in the reasoning, follow up and get specific responses for each, as needed.</t>
  </si>
  <si>
    <t>Does the system support client customizations from one release to another?*</t>
  </si>
  <si>
    <t>Ensure that all relevant details pertaining to CHNG-06 are clearly stated in your response.</t>
  </si>
  <si>
    <t>Clarify the lack of support strategy for client customizations from one release to another.</t>
  </si>
  <si>
    <t>Describe or provide reference to your solution support strategy in regard to maintaining client customizations from one release to another.</t>
  </si>
  <si>
    <t>The solution provider's solution characteristics and the institution's use case will determine the relevancy of this question. The purpose of this question is to understand the underlying infrastructure and how it is maintained across all customers.</t>
  </si>
  <si>
    <t>In cases where the solution is customized for customer use cases, ensure the solution provider's response covers all aspects of code migration, including backups, data conversions, local resources from the institution, etc., as it relates to code upgrades and/or version adoptions.</t>
  </si>
  <si>
    <t>Do you have an implemented system configuration management process (e.g.,secure "gold" images, etc.)?*</t>
  </si>
  <si>
    <t>Describe how system configuration management is currently handled in your environment.</t>
  </si>
  <si>
    <t>Summarize your implemented system configuration management precess.</t>
  </si>
  <si>
    <t>Hardware lifecycles and continuous software updates creates an always-changing landscape in information technology. The focus of this question is the integrity of a solution provider's infrastructure. Mismanagement of system configurations can lead to breakdowns in layers of security.</t>
  </si>
  <si>
    <t>Solution Providers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</si>
  <si>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</si>
  <si>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</si>
  <si>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</si>
  <si>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</si>
  <si>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Does your change management process minimally include authorization, impact analysis, testing, and validation before moving changes to production?</t>
  </si>
  <si>
    <t>State your plans to implement change management in your environment or clarify what your change management processes do include.</t>
  </si>
  <si>
    <t>Indicate all procedures that are implemented in your change management process. (a) An impact analysis of the upgrade is performed. (b) The change is appropriately authorized. (c) Changes are made first in a test environment. (d) The ability to implement the upgrades/changes in the production environment is limited to appropriate IT personnel.</t>
  </si>
  <si>
    <t>This question outlines a mature change management process. Changes should be analyzed for impact, officially approved, tested, and performed by authorized users.</t>
  </si>
  <si>
    <t>If the solution provider's response does not cover the details outlined in the reasoning, follow up and get specific responses, as needed.</t>
  </si>
  <si>
    <t>Does your change management process verify that all required third-party libraries and dependencies are still supported with each major change?</t>
  </si>
  <si>
    <t>Please describe any plans to implement third-party library dependancy tracking.</t>
  </si>
  <si>
    <t>Please describe your program to track these dependancies.</t>
  </si>
  <si>
    <t>This question is fundamentally about supply chain. The solution provider should be able to document its procedures around tracking libraries maintained by third parties.</t>
  </si>
  <si>
    <t>If the solution provider's response does not cover the details outlined in the reasoning, follow-up and get specific responses for each, as needed.</t>
  </si>
  <si>
    <t>Do you have policy and procedure, currently implemented, managing how critical patches are applied to all systems and applications?</t>
  </si>
  <si>
    <t>State your plans to implement policy and procedure(s) to manage how critical patches are applied to systems and applications.</t>
  </si>
  <si>
    <t>Summarize the policy and procedure(s) managing how critical patches are applied to systems and applications.</t>
  </si>
  <si>
    <t>Answers to this question will reveal the solution provider’s knowledge of their IT assets and their ability to respond to notifications about their systems and software.</t>
  </si>
  <si>
    <t>Follow-up inquiries for the solution provider’s patching practices will be institution/implementation specific.</t>
  </si>
  <si>
    <t>Have you implemented policies and procedures that guide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</si>
  <si>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</si>
  <si>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</si>
  <si>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New vulnerabilities are published every day, and solution providers have a responsibility to maintain their software(s). The fundamental nature of operation will expose some risks to the system, but it is crucial that a solution provider recognize its responsibilities and have a plan to implement them, when this time arrives.</t>
  </si>
  <si>
    <t>Follow-up inquiries for the solution providers patching practices will be institution/implementation specific.</t>
  </si>
  <si>
    <t>Do clients have the option to not participate in or postpone an upgrade to a new release?</t>
  </si>
  <si>
    <t>Summarize why clients do not have alternative release options.</t>
  </si>
  <si>
    <t>Provide reference the the process/procedure to manage releases.</t>
  </si>
  <si>
    <t>Unplanned and/or unexpected changes in a complex environment can introduce intolerable risks to the institution. Based on the operating environment of the institution, it may be necessary to postpone (or properly plan) the change to a system. The solution provider's response should clarify their use of a "one code base" method or the ability to run multiple versions concurrently.</t>
  </si>
  <si>
    <t>Follow-up inquiries for solution version releases will be institution/implementation specific.</t>
  </si>
  <si>
    <t>Do you have a fully implemented solution support strategy that defines how many concurrent versions you support?</t>
  </si>
  <si>
    <t>List the current version you support and what percentage of customers are utilizing that version.</t>
  </si>
  <si>
    <t>Clarify the lack of support strategy for concurrent versions in your solution.</t>
  </si>
  <si>
    <t>Describe or provide a reference to your solution support strategy in regard to maintaining software currency (i.e., how many concurrent versions are you willing to run and support?).</t>
  </si>
  <si>
    <t>Supporting multiple versions of a solution is challenging. Understanding the solution provider’s strategy and resources will provide insight into its ability to adequately support their customers.</t>
  </si>
  <si>
    <t>Follow-up inquiries for the solution provider’s support of concurrent versions will be institution/implementation specific.</t>
  </si>
  <si>
    <t>Do you have a release schedule for product updates?</t>
  </si>
  <si>
    <t>State any plans to release a schedule of product updates.</t>
  </si>
  <si>
    <t>Provide a reference to this solution's release schedule.</t>
  </si>
  <si>
    <t>Answers to this question will reveal the solution provider’s ability to plan in the short term. This is valuable information for customers so they can anticipate updates and potential bug fixes.</t>
  </si>
  <si>
    <t>Follow-up inquiries for the solution provider’s solution update practices will be institution/implementation specific.</t>
  </si>
  <si>
    <t>Do you have a technology roadmap, for at least the next two years, for enhancements and bug fixes for the solution being assessed?</t>
  </si>
  <si>
    <t>State any plans to release a technology roadmap covering the next two years.</t>
  </si>
  <si>
    <t>Provide a reference to your technology roadmap.</t>
  </si>
  <si>
    <t>Answers to this question will reveal the solution provider’s ability to plan for the future of their solution.</t>
  </si>
  <si>
    <t>Follow-up inquiries for the solution provider’s technology planning practices will be institution/implementation specific.</t>
  </si>
  <si>
    <t>Can solution updates be completed without institutional involvement (i.e., technically or organizationally)?</t>
  </si>
  <si>
    <t>Summarize the institution's responsibilities during solution updates.</t>
  </si>
  <si>
    <t>The response to this question allows the institution to understand the information technology resources required to properly maintain the solution provider's system. Initial acquisition and setup is important to assess, but the long-term maintenance (and the risks that come with it) should be clearly defined. Use the response to this question to pivot to other questions and/or verify other solution provider responses.</t>
  </si>
  <si>
    <t>Vague responses to this question should be investigated further. Ask for additional documentation for customer responsibilities (in the context of information technology/security).</t>
  </si>
  <si>
    <t>Are upgrades or system changes installed during off-peak hours or in a manner that does not impact the customer?</t>
  </si>
  <si>
    <t>Decribe plans to minimize the impact of downtime based on predefined off-peak hours.</t>
  </si>
  <si>
    <t>Define current off-peak hours, including time zones as necessary.</t>
  </si>
  <si>
    <t>Restricting system updates to a standard maintenance timeframe is important for ensuring that changes to production systems do not impact operations. It’s also important for troubleshooting any problems that may occur as a result of the changes.</t>
  </si>
  <si>
    <t>Do procedures exist to provide that emergency changes are documented and authorized (including after-the-fact approval)?</t>
  </si>
  <si>
    <t>Describe plans to implement procedure ensuring that emergency changes are documented and authorized.</t>
  </si>
  <si>
    <t>Summarize implemented procedures ensuring that emergency changes are documented and authorized.</t>
  </si>
  <si>
    <t>In the context of the CIA triad, this question is focused on system integrity, ensuring that system changes are only executed by authorized users. In the event of emergency changes, accountability and post-action review are expected.</t>
  </si>
  <si>
    <t>Follow up with a robust question set if a solution provider cannot clearly state full control of the integrity of their system(s).</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</si>
  <si>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</si>
  <si>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</si>
  <si>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</si>
  <si>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Will the institution's data be stored on any devices (database servers, file servers, SAN, NAS, etc.) configured with non-RFC 1918/4193 (i.e., publicly routable) IP addresses?*</t>
  </si>
  <si>
    <t>State the need for this strategy, in detail.</t>
  </si>
  <si>
    <t>Systems that are directly exposed to public internet resources are at greater risk than those that are not. Understanding the requirements for this configuration is important, particularly when assessing compensating controls.</t>
  </si>
  <si>
    <t>Ask the solution provider about its infrastructure and if there is a solution that eliminates the need for this environment.</t>
  </si>
  <si>
    <t>Is the transport of sensitive data encrypted using security protocols/algorithms (e.g., system-to-client)?*</t>
  </si>
  <si>
    <t>Describe why sensitive data is not encrypted in transport.</t>
  </si>
  <si>
    <t>Summarize your transport encryption strategy.</t>
  </si>
  <si>
    <t>The need for encryption in transport is unique to your institution's implementation of a system. In particular, the data flow between the system and the end users of the solution.</t>
  </si>
  <si>
    <t>Follow-up inquiries for data encryption between the system and end-users will be institution/implementation specific.</t>
  </si>
  <si>
    <t>Is the storage of sensitive data encrypted using security protocols/algorithms (e.g., disk encryption, at-rest, files, and within a running database)?*</t>
  </si>
  <si>
    <t>Describe why sensitive data is not encrypted in storage.</t>
  </si>
  <si>
    <t>Summarize your data encryption strategy and state what encryption options are available.</t>
  </si>
  <si>
    <t>The need for encryption at-rest is unique to your institution's implementation of a system. In particular, system components, architectures, and data flows all factor into the need for this control.</t>
  </si>
  <si>
    <t>Follow-up inquiries for data encryption at-rest will be institution/implementation specific.</t>
  </si>
  <si>
    <t>Do all cryptographic modules in use in your solution conform to the Federal Information Processing Standards (FIPS PUB 140-2 or 140-3)?*</t>
  </si>
  <si>
    <t>Provide a detailed description of all non-conforming modules.</t>
  </si>
  <si>
    <t>Provide reference to FIPS 140-3 validation certificates.</t>
  </si>
  <si>
    <t>Beware the use of proprietary encryption implementations. Open standard encryption, preferably mature, is often preferred. Although there may be cases in which that is not the case, be sure to understand the solution provider's infrastructure and the true security of a solution provider's solution.</t>
  </si>
  <si>
    <t>If the solution provider cannot accommodate open standards encryption requirements, direct them to NIST's Cryptographic Standards and Guidelines document &lt;https://csrc.nist.gov/Projects/Cryptographic-Standards-and-Guidelines&gt;.</t>
  </si>
  <si>
    <t>Will the institution's data be available within the system for a period of time at the completion of this contract?*</t>
  </si>
  <si>
    <t>Describe your data export procedures conducted at the termination of contract.</t>
  </si>
  <si>
    <t>State the length of time that the institution's data will be available in the system at the completion of the contract.</t>
  </si>
  <si>
    <t>When cancelling a solution, an institution will commonly want all institutional data that was provided to a solution provider. This questions allows the solution provider to state their general practices when a customer leaves their environment.</t>
  </si>
  <si>
    <t>A solution provider's response should be clear and concise. Be wary of vague responses to this questions and inquire about export specifics, as needed.</t>
  </si>
  <si>
    <t>Are these rights retained even through a provider acquisition or bankruptcy event?*</t>
  </si>
  <si>
    <t>Provide a detailed description why rights are not retained.</t>
  </si>
  <si>
    <t>Provide references, as needed.</t>
  </si>
  <si>
    <t>This question clarifies the position of the institution in the case of acquisition or bankruptcy. Expect clear responses to this question. If they are vague, be sure to follow up based on institutional counsel guidance.</t>
  </si>
  <si>
    <t>If a solution provider's response is unsatisfactory, engage institutional counsel to appropriately address any ownership concerns.</t>
  </si>
  <si>
    <t>Do backups containing the institution's data ever leave the institution's data zone either physically or via network routing?*</t>
  </si>
  <si>
    <t>Summarize why backups containing the institution's data leave the institution's data zone.</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</si>
  <si>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</si>
  <si>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</si>
  <si>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</si>
  <si>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</si>
  <si>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</si>
  <si>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</si>
  <si>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</si>
  <si>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At the completion of this contract, will data be returned to the institution and/or deleted from all your systems and archives?</t>
  </si>
  <si>
    <t xml:space="preserve">Please specify if it will be returned, deleted, or both. </t>
  </si>
  <si>
    <t>State plans to implement capabilities for the institution to retrieve its data.</t>
  </si>
  <si>
    <t>When cancelling a solution, an institution will commonly want all institutional data that was provided to a solution provider. This question allows the solution provider to state its general practices when a customer leaves its environment.</t>
  </si>
  <si>
    <t>Can the institution extract a full or partial backup of data?</t>
  </si>
  <si>
    <t>State plans to implement capabilities for the institution to extract a full or partial backup of data.</t>
  </si>
  <si>
    <t>Provide a general summary of how full and partial backups of data can be extracted.</t>
  </si>
  <si>
    <t>When cancelling a solution, an institution will commonly want all institutional data that was provided to a solution provider. The solution provider's response should verify if the institution can extract data or if it is a manual extraction by solution provider staff.</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</si>
  <si>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</si>
  <si>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</si>
  <si>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</si>
  <si>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solution provider may readily recover when backup restoration is required.</t>
  </si>
  <si>
    <t>Follow-up inquiries for backup content scope will be institution/implementation specific.</t>
  </si>
  <si>
    <t>Are you performing off-site backups (i.e., digitally moved off site)?</t>
  </si>
  <si>
    <t>State any plans to implement off-site virtual backups in your environment.</t>
  </si>
  <si>
    <t>Summarize your off-site backup strategy.</t>
  </si>
  <si>
    <t>When data is moved digitally (e.g., cloud provider, solution provider-owned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</si>
  <si>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</si>
  <si>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Are physical backups taken off-site (i.e., physically moved off site)?</t>
  </si>
  <si>
    <t>State any plans to implement off-site physical backups in your environment.</t>
  </si>
  <si>
    <t>Provide the distance (in miles) between the primary and off-site locations.</t>
  </si>
  <si>
    <t>When data is moved physically (e.g.,HDD, print, etc.) off-site, the policies and implemented procedures are important to know. Unencrypted data taken outside secured areas introduces unnecessary risks.</t>
  </si>
  <si>
    <t>Follow-up inquiries for off-site, physical backups will be institution/implementation specific.</t>
  </si>
  <si>
    <t>Are data backups encrypted?</t>
  </si>
  <si>
    <t>Summarize why backups are not encrypted.</t>
  </si>
  <si>
    <t>Summarize the encryption algorithm/strategy you are using to secure backups.</t>
  </si>
  <si>
    <t>The need for encryption at rest (for backups) is unique to your institution's implementation of a system. In particular, system components, architectures, and data flows all factor into the need for this control.</t>
  </si>
  <si>
    <t>Follow-up inquiries for data backup encryption at-rest will be institution/implementation specific.</t>
  </si>
  <si>
    <t>Do you have a media handling process that is documented and currently implemented that meets established business needs and regulatory requirements, including end-of-life, repurposing, and data-sanitization procedures?</t>
  </si>
  <si>
    <t>Provide a detailed summary of media handling processes that do exist.</t>
  </si>
  <si>
    <t>Provide documented details of this process (link or attached).</t>
  </si>
  <si>
    <t>Does the process described in DATA-15 adhere to DoD 5220.22-M and/or NIST SP 800-88 standards?</t>
  </si>
  <si>
    <t>State plans to adhere to DoD 5220.22-M and/or NIST SP 800-88 standards.</t>
  </si>
  <si>
    <t>Follow-up inquiries for DoD 5220.22-M and/or SP800-88 standards will be institution specific.</t>
  </si>
  <si>
    <t>Does your staff (or third party) have access to institutional data (e.g., financial, PHI, or other sensitive information) through any means?</t>
  </si>
  <si>
    <t>Summarize what access staff (or third parties) have to institutional data.</t>
  </si>
  <si>
    <t>Confidentiality is the focus of this question. Based on the capabilities of solution provider administrators, the institution may require additional safeguards to protect the confidentiality of data stored by or shared with a solution provider (e.g., additional layer of encryption, etc.).</t>
  </si>
  <si>
    <t>If institutional data is visible by the solution provider's system administrators, follow up with the solution provider to understand the scope of visibility, process/procedure that administrators follow, and use cases when administrators are allowed to access (view) institutional data.</t>
  </si>
  <si>
    <t>Do you have a documented and currently implemented strategy for securing employee workstations when they work remotely (i.e., not in a trusted computing environment)?</t>
  </si>
  <si>
    <t>Provide a detailed summary outlining the security controls implemented to protect the institution's data.</t>
  </si>
  <si>
    <t>Telecommuting in the IT world is the norm, and an institution should know that proper safeguards are in place when remote access is allowed. Solution Provider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solution provider's response to this question will provide insight into their overall business process. Solution Provider business activity that poses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</si>
  <si>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</si>
  <si>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Does the environment provide for dedicated single-tenant capabilities? If not, describe how your solution or environment separates data from different customers (e.g., logically, physically, single tenancy, multi-tenancy).</t>
  </si>
  <si>
    <t>Describe your plan to separate institution data from that of other customers.</t>
  </si>
  <si>
    <t>Describe or provide a reference to how institution data is separated from that of other customers.</t>
  </si>
  <si>
    <t>A solution provider's response to this question can reveal a system's infrastructure quickly. Off-point responses are common here, so general follow-up is often needed. Understanding how a solution provider segments its customers' data (or doesn't) affects various other controls, including network settings, use of encryption, access controls, etc. A solution provider's response here will influence potential follow-up inquiries for other HECVAT questions.</t>
  </si>
  <si>
    <t>Follow-up inquiries for dedicated single-tenant capabilities will be institution/implementation specific.</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</si>
  <si>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</si>
  <si>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</si>
  <si>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</si>
  <si>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solution provider and provides insight into the solution provider-customer paradigm of a company. Knowing whether the institution is of value to a solution provider or if the institution's data is of value to a solution provider should weigh heavily in the decision-making process.</t>
  </si>
  <si>
    <t>In the event of imminent bankruptcy, closing of business, or retirement of service, will you provide 90 days for customers to get their data out of the system and migrate applications?</t>
  </si>
  <si>
    <t>Provide a detailed summary to support your selection.</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</si>
  <si>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</si>
  <si>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</si>
  <si>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</si>
  <si>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the institution's data is protected from system failures and ransomware.</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</si>
  <si>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</si>
  <si>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</si>
  <si>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solution provider systems.</t>
  </si>
  <si>
    <t>Do you have a cryptographic key management process (generation, exchange, storage, safeguards, use, vetting, and replacement) that is documented and currently implemented, for all system components (e.g., database, system, web, etc.)?</t>
  </si>
  <si>
    <t>Summarize your cryptographic key management process.</t>
  </si>
  <si>
    <t>Understanding how key management is handled and the safeguards implemented by the solution provider to ensure key confidentiality in all components of a system(s) can provide insight into other complex details of a solution provider's infrastructure. Use solution provider responses to this question as a way to pivot to other infrastructure specifics, as needed to clarify potential risks.</t>
  </si>
  <si>
    <t>Follow up with the solution provider to ensure that all components of the system are considered. This includes system-to-system, system-to-client, applications, system accounts, etc.</t>
  </si>
  <si>
    <t>Select your hosting option.</t>
  </si>
  <si>
    <t>If/then: If Self-managed, populate the solution provider answer for questions DCTR 02, 08, 16-18 with cell B25 in the Auto Responses sheet; If Physical co-location, populate solution provider answer for  DCTR 02-15 with B25; if Virtual Co-location, populate solution provider answer for DCTR 02-04, 07-08, 10, 16-18 with B25; If AWS, Azure, or GCP, populate 03, 07-08, 10, 16-18 with B25; if Other populate DCTR 02-03, 07-08, 10 with B25</t>
  </si>
  <si>
    <t>If you are using an option not listed, or a combination of options, select "Other." Your selection here will determine which questions below are required.</t>
  </si>
  <si>
    <t>Understanding the hosting environment may reveal infrastructure risks that may not be apparent by other means and provides context to the responses provided throughout this HECVAT.</t>
  </si>
  <si>
    <t>Follow-up inquiries for hosting options will be institution/implementation specific.</t>
  </si>
  <si>
    <t>Is a SOC 2 Type 2 report available for the hosting environment?</t>
  </si>
  <si>
    <t>Obtain the report if possible and add it to your submission.</t>
  </si>
  <si>
    <t>This question is relative to the response above. Understanding the ownership structure of the facility that will host institutional data is important for setting availability expectations and ensuring that proper contract terms are in place to protect the institution due to use of third parties. If a solution provider uses a third-party solution provider to provide data center solutions, having that solution provider's SOC 2 Type 2 provides additional insight. The ability to assess these "forth-party" solution providers is based on your institution's resources. The solution provider is responsible for providing this information; ensure that they handle their solution providers properly.</t>
  </si>
  <si>
    <t>Follow-up inquiries for additional solution provider's SOC 2 Type 2 reports will be institution/implementation specific.</t>
  </si>
  <si>
    <t>Are you generally able to accommodate storing each institution's data within its geographic region?</t>
  </si>
  <si>
    <t>Please indicate which geographic regions you can provide storage in the Additional Info column.</t>
  </si>
  <si>
    <t>Under what circumstances would institutional data leave a designated region or regions?</t>
  </si>
  <si>
    <t>An institution's location will dictate what laws and regulations apply. Because solution providers may not know where all of their customers reside, it is imperative that solution providers are able to accommodate geographic requirements for their customers. Although it is unfair to expect support for all geographic regions in common infrastructure/platform/software-as-a-service, solution providers are expected to be absolutely clear about the regions they leverage and/or support.</t>
  </si>
  <si>
    <t>If a solution provider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</si>
  <si>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 x 7 x 365)?</t>
  </si>
  <si>
    <t>State any plans to staff data centers 24 x 7 x 365.</t>
  </si>
  <si>
    <t>Describe the on-site staff capabilities.</t>
  </si>
  <si>
    <t>Solution Providers that operate their own datacenter(s) can implement their own monitoring strategy. Use the solution provider's response to this questions to verify/validate other responses related to ownership/co-location/physical security.</t>
  </si>
  <si>
    <t>Follow-up inquiries for data center staffing will be institution/implementation specific.</t>
  </si>
  <si>
    <t>Are your servers separated from other companies via a physical barrier, such as a cage or hard walls?</t>
  </si>
  <si>
    <t>State plans to separate your servers from others via a physical barrier.</t>
  </si>
  <si>
    <t>Describe your physical barrier strategy.</t>
  </si>
  <si>
    <t>This question is primarily focused on system integrity. If institutional data is stored in a system that is not physically secured from unauthorized access, the need for compensating controls is often higher. Depending on the use case or solution provider infrastructure, this may not be relevant.</t>
  </si>
  <si>
    <t>Follow-up inquiries for system physical security will be institution/implementation specific.</t>
  </si>
  <si>
    <t>Does a physical barrier fully enclose the physical space, preventing unauthorized physical contact with any of your devices?*</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</si>
  <si>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</si>
  <si>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</si>
  <si>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</si>
  <si>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</si>
  <si>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When planning for business continuity and disaster recovery, considering geographic diversity of a solution provider's operating environment will help analysts better understand risk due to widespread technical issues as well as weather and environmental considerations.</t>
  </si>
  <si>
    <t>Follow-up inquiries for geographic diversity in datacenters will be institution/implementation specific.</t>
  </si>
  <si>
    <t>Is the service hosted in a high-availability environment?</t>
  </si>
  <si>
    <t>Describe any plans to implement a high-availability environment for your systems.</t>
  </si>
  <si>
    <t>Provide a summary to support your response selection.</t>
  </si>
  <si>
    <t>In the context of the CIA triad, this question is focused on the availability of a system (or set of systems).</t>
  </si>
  <si>
    <t>The weight placed on the solution provider's response will be specific to the institution's use case and solution requirements.</t>
  </si>
  <si>
    <t>Is redundant power available for all data centers where institutional data will reside?</t>
  </si>
  <si>
    <t>Describe any plans to implement a redundant power environment for your systems.</t>
  </si>
  <si>
    <t>Provide a detailed description of the implemented strategy (i.e.,batteries, generator).</t>
  </si>
  <si>
    <t>Are redundant power strategies tested?*</t>
  </si>
  <si>
    <t>State plans to implement redundant power testing for your systems.</t>
  </si>
  <si>
    <t>State how often redundant power strategies are tested and the date of the last successful test.</t>
  </si>
  <si>
    <t>Installing (potential) redundant power and regularly testing strategies to ensure they will work when needed are very different. Vague responses to this question should be met with concern and appropriate follow up, based on your institution's risk tolerance.</t>
  </si>
  <si>
    <t>Follow-up inquiries for redundant power testing details will be institution/implementation specific.</t>
  </si>
  <si>
    <t>Does the center where the data will reside have cooling and fire-suppression systems that are active and regularly tested?</t>
  </si>
  <si>
    <t>Installing appropriate environmental controls is crucial to maintaining the integrity of the hosting site. Vague responses to this question should be met with concern and appropriate follow up, based on your institutions risk tolerance.</t>
  </si>
  <si>
    <t>Follow-up inquiries for cooling and fire suppression systems will be institution/implementation specific.</t>
  </si>
  <si>
    <t>Do you have Internet Service Provider (ISP) redundancy?</t>
  </si>
  <si>
    <t>State the ISP provider(s) in addition to the number of ISPs that provide connectivity.</t>
  </si>
  <si>
    <t>State how many Internet Service Providers (ISPs) provide connectivity to each data center where the institution's data will reside.</t>
  </si>
  <si>
    <t>Does every data center where the institution's data will reside have multiple telephone company or network provider entrances to the facility?</t>
  </si>
  <si>
    <t>State plans to implement diversity of path in your network provider connections.</t>
  </si>
  <si>
    <t>Provide a brief description for each datacenter.</t>
  </si>
  <si>
    <t>Do you require multifactor authentication for all administrative accounts in your environment?</t>
  </si>
  <si>
    <t>Describe plans to implement MFA.</t>
  </si>
  <si>
    <t>State which model of MFA you are using.</t>
  </si>
  <si>
    <t>2FA/MFA, implemented correctly, strengthens the security state of a system. 2FA/MFA is commonly implemented and in many use cases is a requirement for account protection purposes.</t>
  </si>
  <si>
    <t>Are you using your cloud provider's available hardening tools or pre-hardened images?</t>
  </si>
  <si>
    <t>Describe how you alternately harden your images.</t>
  </si>
  <si>
    <t>In the context of the CIA triad, this question is focused on the integrity of a system (or set of systems).</t>
  </si>
  <si>
    <t>Ask the solution provider about their system lifecycle practices and security methodology.</t>
  </si>
  <si>
    <t>Does your cloud solution provider have access to your encryption keys?</t>
  </si>
  <si>
    <t>Describe your key management practices.</t>
  </si>
  <si>
    <t>Are you utilizing a stateful packet inspection (SPI) firewall?*</t>
  </si>
  <si>
    <t>Describe any plans to implement a SPI firewall.</t>
  </si>
  <si>
    <t>Describe the currently implemented SPI firewall.</t>
  </si>
  <si>
    <t>The use case, vendor infrastructure, and types of services offered will greatly affect the need for various firewalling devices. The focus of this question is integrity, ensuring that the systems hosting institutional data are limited in need-only communications.</t>
  </si>
  <si>
    <t>Follow-up inquiries for firewall capabilities will be institution/implementation specific.</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</si>
  <si>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</si>
  <si>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</si>
  <si>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</si>
  <si>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</si>
  <si>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</si>
  <si>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</si>
  <si>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an intrusion detection system in your environment.</t>
  </si>
  <si>
    <t>Describe the currently implemented IDS.</t>
  </si>
  <si>
    <t>It is important to have detective capabilities in an information system to protect institutional data. Because this is somewhat expected in information systems, solution providers without IDSs implemented should raise concerns. Compensating controls need future evaluation, if provided by the solution provider.</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</si>
  <si>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</si>
  <si>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Do you employ host-based intrusion detection?*</t>
  </si>
  <si>
    <t>Describe your plan to implement host-based intrusion detection system capabilities in your environment.</t>
  </si>
  <si>
    <t>Describe the currently implemented host-based IDS solution(s).</t>
  </si>
  <si>
    <t>Ask the solution provider to summarize why host-based intrusion detection tools are not implemented in their environment. What compensating controls are in place to detect configuration changes and/or failures of integrity?</t>
  </si>
  <si>
    <t>Are audit logs available for all changes to the network, firewall, IDS, and IPS systems?*</t>
  </si>
  <si>
    <t>State plans to implement auditing capabilities for your network, firewall, IDS, and/or IPS.</t>
  </si>
  <si>
    <t>Describe your current network systems logging strategy.</t>
  </si>
  <si>
    <t>Strong logging capabilities are vital to the proper management of a network. Implementing an immature system that lacks sufficient logging capabilities exposes an institution to great risk.</t>
  </si>
  <si>
    <t>If a weak response is given to this answer, it is an indicator that a nontechnical representative populated the document and response scrutiny should be increased. If a solution provider does not answer appropriately, a follow-up request to have the question fully answered is appropriate.</t>
  </si>
  <si>
    <t>Is authority for firewall change approval documented? Please list approver names or titles in Additional Info.</t>
  </si>
  <si>
    <t>Describe how firewall changes are approved.</t>
  </si>
  <si>
    <t>List approver names or titles.</t>
  </si>
  <si>
    <t>Modifications to firewall rule sets can have significant repercussions. To ensure the integrity of the rule set, this question targets the individual (or responsible party) for changes and the reasoning behind their authority.</t>
  </si>
  <si>
    <t>Ensure that a separation of duties exists in network security configurations. Pay close attention to responsibility overlap in small organizations, where staff often fill multiple roles.</t>
  </si>
  <si>
    <t>Have you implemented an intrusion prevention system (network-based)?</t>
  </si>
  <si>
    <t>Describe your plan to implement an intrusion prevention system in your environment.</t>
  </si>
  <si>
    <t>Describe the currently implemented IPS.</t>
  </si>
  <si>
    <t>It is important to have preventive capabilities in an information system to protect institutional data. Because this is somewhat expected in information systems, solution providers without IPSs implemented should raise concerns. Compensating controls need future evaluation, if provided by the solution provider.</t>
  </si>
  <si>
    <t>A security program with limited resources for active prevention is inefficient. Inquiries should include training for staff, reasoning behind not using IPS technologies, and how systems are actively protected and how malicious activity is stopped.</t>
  </si>
  <si>
    <t>Do you employ host-based intrusion prevention?</t>
  </si>
  <si>
    <t>Describe your plan to implement host-based intrusion prevention system capabilities in your environment.</t>
  </si>
  <si>
    <t>Describe the currently implemented host-based IPS solution(s).</t>
  </si>
  <si>
    <t>Ask the solution provider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</si>
  <si>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</si>
  <si>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</si>
  <si>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</si>
  <si>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This question is primarily focused on determining the maturity of a solution provider's security program and their ability to implement and operate cutting-edge technologies. Investment in advanced technologies may indicate appropriate security program capabilities.</t>
  </si>
  <si>
    <t>Follow-up inquiries for next-generation persistent threat monitoring will be institution/implementation specific.</t>
  </si>
  <si>
    <t>Is intrusion monitoring performed internally or by a third-party service?</t>
  </si>
  <si>
    <t>In addition to stating your intrusion monitoring strategy, provide a brief summary of its implementation.</t>
  </si>
  <si>
    <t>This question is primarily focused on the capability of a solution provider's security program. Understanding the size and skillsets of a solution provider (taken from other responses) is needed to determine the appropriateness of the solution provider's response to this question.</t>
  </si>
  <si>
    <t>Follow-up inquiries for intrusion monitoring will be institution/implementation specific.</t>
  </si>
  <si>
    <t>Do you monitor for intrusions on a 24 x 7 x 365 basis?</t>
  </si>
  <si>
    <t>State plans to implement 24 x 7 x 365 intrusion monitoring in your environment(s).</t>
  </si>
  <si>
    <t>Provide a brief summary of this activity.</t>
  </si>
  <si>
    <t>This question is primarily focused on system(s) integrity. If institutional data is stored in a system that is not physically secured from unauthorized access, the need for compensating controls is often higher. Depending on the use case or solution provider infrastructure, this may not be relevant.</t>
  </si>
  <si>
    <t>Follow-up inquiries for 24 x 7 x 365 monitoring will be institution/implementation specific.</t>
  </si>
  <si>
    <t>Do you have a documented patch management process?*</t>
  </si>
  <si>
    <t>In the context of the CIA triad, this question is focused on system integrity, ensuring that system changes are only executed according to policy. Additionally, it is expected that devices used to access the solution provider's systems are properly managed and secured.</t>
  </si>
  <si>
    <t>Follow up with a robust question set if the solution provider cannot clearly state full control of their system patching strategy. Questions about patch testing, testing environments, threat mitigation, incident remediation, etc., are appropriate.</t>
  </si>
  <si>
    <t>Can your organization comply with institutional policies on privacy and data protection with regard to users of institutional systems, if required?*</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</si>
  <si>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</si>
  <si>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</si>
  <si>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solution provider has reviewed the institution's policies and is committed to complying with them.</t>
  </si>
  <si>
    <t>If a solution provider is vague in their response, follow up with direct questions about the institution's policies and ensure the expectation of compliance is clear with the solution provider.</t>
  </si>
  <si>
    <t>Is your company subject to the institution's geographic region's laws and regulations?*</t>
  </si>
  <si>
    <t>State the country that governs and regulates your company.</t>
  </si>
  <si>
    <t>This is a general inquiry to determine if the solution provider is well-versed in applicable laws and regulations that apply in the institution's region of business operation.</t>
  </si>
  <si>
    <t>If a solution provider is vague in their response, follow up with direct questions about doing business in your state/region/country and any laws that are pertinent to the institution.</t>
  </si>
  <si>
    <t>Can you accommodate encryption requirements using open standards?</t>
  </si>
  <si>
    <t>Do you have a documented systems development life cycle (SDLC)?</t>
  </si>
  <si>
    <t>State any plans to implement an SDLC.</t>
  </si>
  <si>
    <t>Briefly summarize your SDLC or provide a link or attachment.</t>
  </si>
  <si>
    <t>Mature solution lifecycle management can position a solution provider to sufficiently plan, implement, and manage systems that better protect institutional data.</t>
  </si>
  <si>
    <t>Although withdrawn by NIST, the Security Considerations in the Systems Development Life Cycle (SP 800-64r2) document is an excellent resource to provide guidance to solution providers (i.e., set expectations). Follow-up questions to SDLC use will be institution/implementation specific.</t>
  </si>
  <si>
    <t>Do you perform background screenings or multi-state background checks on all employees prior to their first day of work?</t>
  </si>
  <si>
    <t>State plans to implement background check elements into your hiring process.</t>
  </si>
  <si>
    <t>Summarize your background check practices.</t>
  </si>
  <si>
    <t>The use of detective and preventive controls in the hiring process serves a valuable role in protecting institutional data. As these are often HR documented policies, a solution provider should have their practices well-documented and ready for review, upon request.</t>
  </si>
  <si>
    <t>Ask the solution provider if background checks and/or screening are conducted in any capacity, at any time during the employment period. Ask about the precautions they take to ensure the intellectual property is secured and inquire if user data is treated in an appropriate manner.</t>
  </si>
  <si>
    <t>Do you require new employees to fill out agreements and review policies?</t>
  </si>
  <si>
    <t>Summarize why new employees are not required to accept agreements or review policy.</t>
  </si>
  <si>
    <t>Summarize the required agreements and reviewed policies.</t>
  </si>
  <si>
    <t>Setting the expectation of performance and increasing awareness of security-related responsibilities are part of these initial-hiring documents. Oftentimes these agreements and reviews are conducted during orientation for new employees.</t>
  </si>
  <si>
    <t>If a solution provider's practices are not clear, inquire about training requirements for employees, especially the frequency and scope of content.</t>
  </si>
  <si>
    <t>Do you have a documented information security policy?</t>
  </si>
  <si>
    <t>State plans to implement information security policy at your company.</t>
  </si>
  <si>
    <t>Provide a reference to your information security policy or submit documentation with this fully populated HECVAT.</t>
  </si>
  <si>
    <t>A shared security [responsibility] environment is expected of solution providers in today's world. Security offices alone cannot protect an institution's data. Information security, ingrained in an organization, is the best case scenario for the protection of institutional data. Security awareness and practice start in a solution provider's policies. The ability for the solution provider to respond effectively (and quickly) to a security incident is of the utmost importance. The size of a solution provider's security office will determine its capabilities during a security incident, but the incident response plan will oftentimes determine its effectiveness. Use the knowledge of this response when evaluating other solution provider statements, particularly when discussing degraded operation states.</t>
  </si>
  <si>
    <t>If the solution provider does not have an incident response plan, point them to the NIST Computer Security Incident Handling Guide &lt;https://csrc.nist.gov/publications/detail/sp/800-61/rev-2/final&gt;.</t>
  </si>
  <si>
    <t>Are information security principles designed into the product lifecycle?</t>
  </si>
  <si>
    <t>State why security principles are not designed into the product lifecycle.</t>
  </si>
  <si>
    <t>Summarize the information security principles designed into the product lifecycle.</t>
  </si>
  <si>
    <t>Will you comply with applicable breach notification laws?</t>
  </si>
  <si>
    <t>Summarize why you will not comple with applicable breach notification laws.</t>
  </si>
  <si>
    <t>State how quickly the institution will be notified of a data breach or security incident.</t>
  </si>
  <si>
    <t>Do you have an information security awareness program?</t>
  </si>
  <si>
    <t>State plans to implement an information security awareness program.</t>
  </si>
  <si>
    <t>Summarize your information security awareness program.</t>
  </si>
  <si>
    <t>Setting the expectation of security-related responsibilities throughout an organzation is favored in an information security awareness program. Solution Providers without an information security awareness campaign should be met with scrutiny on how security policies and procedures are implemented in their environment.</t>
  </si>
  <si>
    <t>Follow-up inquiries for information security awareness programs will be institution/implementation specific.</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</si>
  <si>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</si>
  <si>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</si>
  <si>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</si>
  <si>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Do you have process and procedure(s) documented, and currently followed, that require a review and update of the access list(s) for privileged accounts?</t>
  </si>
  <si>
    <t>Describe plans to implement privileged account access list reviews to your environment.</t>
  </si>
  <si>
    <t>Provide a brief summary and the implement review interval.</t>
  </si>
  <si>
    <t>Protecting privileged accounts is crucial to maintaining system integrity in any environment. This question is targeting privilege creep and unmanaged privileged acccounts to determine if the solution provider properly manages access control in their application/system environments.</t>
  </si>
  <si>
    <t>Ask the solution provider to summarize their implemented policies and/or procedures.</t>
  </si>
  <si>
    <t>Do you have documented, and currently implemented, internal audit processes and procedures?</t>
  </si>
  <si>
    <t>State plans to document and implement internal audit process and procedure in your environment.</t>
  </si>
  <si>
    <t>Summarize your internal audit processes and procedures.</t>
  </si>
  <si>
    <t>The role of an internal auditor is to verify implemented controls and highlight areas in need of improvement. Solution Providers without internal audit processes and procedures should be met with scrutiny on how security policies and procedures are monitored and verified in their environment.</t>
  </si>
  <si>
    <t>Follow-up inquiries for internal audit processes and procedures will be institution/implementation specific.</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</si>
  <si>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</si>
  <si>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</si>
  <si>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</si>
  <si>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This question aims to understand the physical security state of the solution provider's operating environment and whether or not physical assets are appropriately protected.</t>
  </si>
  <si>
    <t>Follow-up inquiries for physical security controls and policies will be institution/implementation specific.</t>
  </si>
  <si>
    <t>Do you have a formal incident response plan?</t>
  </si>
  <si>
    <t>State plans to formalize an incident response plan.</t>
  </si>
  <si>
    <t>Summarize or provide a link to your formal incident response plan.</t>
  </si>
  <si>
    <t>The ability for the solution provider to respond effectively (and quickly) to a security incident is of the utmost importance. The size of a solution provider's security office will determine their capabilities during a security incident, but the incident response plan will oftentimes determine their effectiveness. Use the knowledge of this response when evaluating other solution provider statements, particularly when discussing degraded operation states.</t>
  </si>
  <si>
    <t>If the solution provider does not have an incident response plan, direct them to the NIST Computer Security Incident Handling Guide &lt;https://csrc.nist.gov/publications/detail/sp/800-61/rev-2/final&gt;.</t>
  </si>
  <si>
    <t>Do you either have an internal incident response team or retain an external team?</t>
  </si>
  <si>
    <t>Describe your timeline for implementing such a process for response and reporting.</t>
  </si>
  <si>
    <t>Summarize your incident response and reporting processes.</t>
  </si>
  <si>
    <t>The ability for the solution provider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</si>
  <si>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Do you have the capability to respond to incidents on a 24 x 7 x 365 basis?</t>
  </si>
  <si>
    <t>State plans for acquiring internal resources or an external team.</t>
  </si>
  <si>
    <t>Summarize your internal approach or reference your third-party contractor.</t>
  </si>
  <si>
    <t>The incident team structure (internal vs. external), size, and capabilities of a solution provider have a significant impact on their ability to respond to and protect an institution's data. Use the knowledge of this response when evaluating other solution provider statements.</t>
  </si>
  <si>
    <t>If the solution provider does not have an incident response team, direct them to the NIST Computer Security Incident Handling Guide &lt;https://csrc.nist.gov/publications/detail/sp/800-61/rev-2/final&gt;.</t>
  </si>
  <si>
    <t>Do you carry cyber-risk insurance to protect against unforeseen service outages, data that is lost or stolen, and security incidents?</t>
  </si>
  <si>
    <t>State plans to implement coverage in the future or how you can provide breach/liabilty coverage to the institution without it.</t>
  </si>
  <si>
    <t>Describe the coverage in place for this solution.</t>
  </si>
  <si>
    <t>The capacity for the solution provider to respond effectively (and quickly) to a security incident is of the utmost importance. The size and talent of a solution provider's incident response team will determine their capabilities during a security incident. Use the knowledge of this response when evaluating other solution provider statements, particularly when discussing degraded operation states.</t>
  </si>
  <si>
    <t>Are your systems and applications scanned with an authenticated user account for vulnerabilities (that are remediated) prior to new releases?*</t>
  </si>
  <si>
    <t>Describe plans to implement application vulnerability scanning (and remediation) prior to release.</t>
  </si>
  <si>
    <t>Provide a brief description.</t>
  </si>
  <si>
    <t>Modern technologies allow for rapid deployment of features, and with them come changes to an established code environment. The focus of this question is to verify a solution provider's practice of regression testing their code and verifying that previously nonexistent risks are not introduced into a known, secured environment.</t>
  </si>
  <si>
    <t>Ask if there are plans to implement these processes. Ask the solution provider to summarize their decision behind not scanning their applications for vulnerabilities prior to release.</t>
  </si>
  <si>
    <t>Will you provide results of application and system vulnerability scans to the institution?*</t>
  </si>
  <si>
    <t>Describe why security scan results will not be provided to the institution.</t>
  </si>
  <si>
    <t>Provide a reference to security scan documentation.</t>
  </si>
  <si>
    <t>If a solution provider is scanning its applications and/or systems, oftentimes an institution will want to review the report, if possible. Preferably, any finding on the reports will have a matching mitigation action.</t>
  </si>
  <si>
    <t>If a solution provider is hesitant to share the report, ask for a summarized version; some insight is better than none.</t>
  </si>
  <si>
    <t>Will you allow the institution to perform its own vulnerability testing and/or scanning of your systems and/or application, provided that testing is performed at a mutually agreed upon time and date?*</t>
  </si>
  <si>
    <t>Provide a brief summary for your response.</t>
  </si>
  <si>
    <t>Provide reference to the process or procedure to set up security testing times and scopes.</t>
  </si>
  <si>
    <t>Many higher education institutions are capable of performing vulnerability assessments and/or penetration testing on their solution providers' infrastructures. This question confirms the possibility of conducting these actions against the solution provider's infrastructure.</t>
  </si>
  <si>
    <t>Follow-up inquiries for vulnerability scanning and penetration testing will be institution/implementation specific.</t>
  </si>
  <si>
    <t>Have your systems and applications had a third-party security assessment completed in the last year?</t>
  </si>
  <si>
    <t>State plans to have your systems and applications assessed by a third party.</t>
  </si>
  <si>
    <t>Provide the results with this document (link or attached), if possible. State the date of the last completed third-party security assessment.</t>
  </si>
  <si>
    <t>External verification of system and application security controls are important when managing a system. Trust, but verify, is the focus of this question. HECVAT responses are taken at face value and verified within reason, in most cases. When a solution provider can attest to and provide externally provided evidence supporting that attestation, it goes a long way in building trust that the solution provider will appropriately protect institutional data.</t>
  </si>
  <si>
    <t>Ask if there has ever been a vulnerability scan. A short lapse in external assessment validity can be understood (if there is a planned assessment), but a significant time lapse or no scan whatsoever is cause for elevated levels of concern.</t>
  </si>
  <si>
    <t>Do you regularly scan for common web application security vulnerabilities (e.g., SQL injection, XSS, XSRF, etc.)?</t>
  </si>
  <si>
    <t>Ensure that all elements of VULN-05 are clearly stated in your response.</t>
  </si>
  <si>
    <t>The adherence to secure coding best practices better positions a solution provider to maintain the CIA triad. Use the knowledge of this response when evaluating other solution provider statements, particularly those focused on development and the protection of communications. Solution Providers should be monitoring for and addressing these issues in their solutions.</t>
  </si>
  <si>
    <t>If information security principles are not designed into the product lifecycle, point the solution provider to OWASP's Secure Coding Practices - Quick Reference Guide &lt;https://www.owasp.org/index.php/OWASP_Secure_Coding_Practices_-_Quick_Reference_Guide&gt;. Inquire about the tools a solution provider uses, the interval at which systems are monitored/mitigated, and who is responsible for the process/procedure in place for this monitoring.</t>
  </si>
  <si>
    <t>Are your systems and applications regularly scanned externally for vulnerabilities?</t>
  </si>
  <si>
    <t>Describe any plans to implement external vulnerability scanning for your applications.</t>
  </si>
  <si>
    <t>Decribe your external application vulnerability scanning strategy.</t>
  </si>
  <si>
    <t>External verification of application security controls is important when managing a system. Trust, but verify, is the focus of this question. HECVAT responses are taken at face value and verified within reason, in most cases. When a solution provider can attest to and provide externally provided evidence supporting that attestation, it goes a long way in building trust that the solution provider will appropriately protect institutional data.</t>
  </si>
  <si>
    <t>If "no," inquire if there has ever been a vulnerability scan. A short lapse in external assessment validity can be understood (if there is a planned assessment), but a significant time lapse or no scan whatsoever is cause for elevated levels of concern.</t>
  </si>
  <si>
    <t>Do your workforce members receive regular training related to the Health Insurance Portability and Accountability Act (HIPAA) Privacy and Security Rules and the HITECH Act?*</t>
  </si>
  <si>
    <t>Case-specific</t>
  </si>
  <si>
    <t>If REQU-05 is no, populate solution provider answer with B6 in Auto Responses tab</t>
  </si>
  <si>
    <t>Refer to HIPAA regulations documentation for supplemental guidance in this section.</t>
  </si>
  <si>
    <t>HIPAA</t>
  </si>
  <si>
    <t>Refer to HIPAA documentation or your institution's Chief HIPAA Security Officer.</t>
  </si>
  <si>
    <t>Have you identified areas of risk?*</t>
  </si>
  <si>
    <t>Have the relevant policies/plans been tested?*</t>
  </si>
  <si>
    <t>Have you entered into a Business Associate Agreements with all subcontractors who may have access to protected health information (PHI)?*</t>
  </si>
  <si>
    <t>Do you monitor or receive information regarding changes in HIPAA regulations?</t>
  </si>
  <si>
    <t>Has your organization designated HIPAA Privacy and Security officers as required by the rules?</t>
  </si>
  <si>
    <t>Do you comply with the requirements of the Health Information Technology for Economic and Clinical Health Act (HITECH)?</t>
  </si>
  <si>
    <t>Have you conducted a risk analysis as required under the HIPAA Security Rule?</t>
  </si>
  <si>
    <t>Have you taken actions to mitigate the identified risks?</t>
  </si>
  <si>
    <t>Does your application require user and system administrator password changes at a frequency no greater than 90 days?</t>
  </si>
  <si>
    <t>Does your application require users to set their own password after an administrator reset or on first use of the account?</t>
  </si>
  <si>
    <t>Does your application lock out an account after a number of failed login attempts?</t>
  </si>
  <si>
    <t>Does your application automatically lock or log-out an account after a period of inactivity?</t>
  </si>
  <si>
    <t>Are passwords visible in plain text, whether when stored or entered, including service level accounts (i.e., database accounts, etc.)?</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</si>
  <si>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</si>
  <si>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</si>
  <si>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</si>
  <si>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</si>
  <si>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Is there a limit to the number of groups to which a user can be assigned?</t>
  </si>
  <si>
    <t>Do accounts used for solution provider-supplied remote support abide by the same authentication policies and access logging as the rest of the system?</t>
  </si>
  <si>
    <t>Does the application log record access including specific user, date/time of access, and originating IP or device?</t>
  </si>
  <si>
    <t>Does the application log administrative activity, such as user account access changes and password changes, including specific user, date/time of changes, and originating IP or device?</t>
  </si>
  <si>
    <t>Do you retain logs for at least as long as required by HIPAA regulations?</t>
  </si>
  <si>
    <t xml:space="preserve">List how long you retain relevant logs. </t>
  </si>
  <si>
    <t>Can the application logs be archived?</t>
  </si>
  <si>
    <t>Can the application logs be saved externally?</t>
  </si>
  <si>
    <t>Do you have a disaster recovery plan and emergency mode operation plan?</t>
  </si>
  <si>
    <t>Can you provide a HIPAA compliance attestation document?</t>
  </si>
  <si>
    <t>Are you willing to enter into a Business Associate Agreement (BAA)?</t>
  </si>
  <si>
    <t>Do your data backup and retention policies and practices meet HIPAA requirements?</t>
  </si>
  <si>
    <t>Do you have a current, executed within the past year, Attestation of Compliance (AoC) or Report on Compliance (RoC)?*</t>
  </si>
  <si>
    <t>If REQU-06 is no, populate solution provider answer with B7 in Auto Responses tab</t>
  </si>
  <si>
    <t>Refer to PCI DSS Security Standards for supplemental guidance in this section</t>
  </si>
  <si>
    <t>PCI DSS</t>
  </si>
  <si>
    <t>Refer to PCI DSS documentation or your institution's treasurer's office.</t>
  </si>
  <si>
    <t>Is the application listed as an approved Payment Application Data Security Standard (PA-DSS) application?*</t>
  </si>
  <si>
    <t>Does the system or solutions use a third party to collect, store, process, or transmit cardholder (payment/credit/debt card) data?*</t>
  </si>
  <si>
    <t>Do your systems or solutions store, process, or transmit cardholder (payment/credit/debt card) data?</t>
  </si>
  <si>
    <t>Are you compliant with the Payment Card Industry Data Security Standard (PCI DSS)?</t>
  </si>
  <si>
    <t>Are you classified as a service provider?</t>
  </si>
  <si>
    <t>Are you on the list of Visa approved service providers?</t>
  </si>
  <si>
    <t>Are you classified as a merchant? If so, what level (1, 2, 3, 4)?</t>
  </si>
  <si>
    <t>Describe the architecture employed by the system to verify and authorize credit card transactions.</t>
  </si>
  <si>
    <t>What payment processors/gateways does the system support?</t>
  </si>
  <si>
    <t>Can the application be installed in a PCI DSS–compliant manner?</t>
  </si>
  <si>
    <t>Include documentation describing the system's abilities to comply with the PCI DSS and any features or capabilities of the system that must be added or changed in order to operate in compliance with the standards.</t>
  </si>
  <si>
    <t>Do you support role-based access control (RBAC) for system administrators?</t>
  </si>
  <si>
    <t>If REQU-07 is no, populate solution provider answer with B8 in Auto Responses tab</t>
  </si>
  <si>
    <t>Describe any limitations to your roles-based approach.</t>
  </si>
  <si>
    <t>Describe your RBAC.</t>
  </si>
  <si>
    <t>Managing a solution may rely on various professionals to administer a system. This question is focused on how administration, and the segregation of functions, can be implemented within the system. Securing the administration portion of a system has additional implications (e.g., logging, administration, etc.) beyond that of end users.</t>
  </si>
  <si>
    <t>Ask the solution provider to summarize the best practices for securing their system(s) administratively without the use of RBAC. Make sure to understand the administrative requirements/overhead introduced in the solution provider's environment.</t>
  </si>
  <si>
    <t>Can your employees access customer systems remotely?</t>
  </si>
  <si>
    <t>Describe the tools and technical controls implemented to secure remote access.</t>
  </si>
  <si>
    <t>Telecommuting in the IT world is common. An institution should know that proper safeguards are in place if remote access is allowed. Solution Provider responses vary greatly on this, so confirm the context of the response if it is not clear. Many cloud services can only be managed remotely, so there is often a gray area to interpret for this response.</t>
  </si>
  <si>
    <t>Ask the solution provider to summarize the reasoning behind this business process and request additional documentation that outlines the security controls implemented to safeguard institutional data.</t>
  </si>
  <si>
    <t>Can you provide overall system and/or application architecture diagrams including a full description of the data communications architecture for all components of the system?</t>
  </si>
  <si>
    <t>State any plans to provide system and/or application architecture diagrams.</t>
  </si>
  <si>
    <t>Provide a reference to the requested documents or provide them when submitting this fully populated HECVAT.</t>
  </si>
  <si>
    <t>Many systems can be used a variety of ways. We want these implementation type diagrams so that we can understand the "real" use of the solution.</t>
  </si>
  <si>
    <t>Additional requests for documentation are made when other parts of the HECVAT are insufficient. Although supporting documentation is helpful, many solution providers do not provide it. We try to be specific with our follow-up questions so that solution providers understand we are not looking for 20-50 page whitepapers (sales documentation).</t>
  </si>
  <si>
    <t>Do you require remote management of the system?</t>
  </si>
  <si>
    <t>Telecommuting in the IT world is common. An institution should know that proper safeguards are in place, if remote access is allowed. Solution Provider responses vary greatly on this, so confirm the context of the response if it is not clear. Many cloud services can only be managed remotely, so there is often a gray area to interpret for this response.</t>
  </si>
  <si>
    <t>If you answered "yes" to OPEM-04, are your remote actions and changes logged or otherwise visible to the campus?</t>
  </si>
  <si>
    <t>Describe how these logs are made available.</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</si>
  <si>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remote access logging.</t>
  </si>
  <si>
    <t>If a weak response is given to this answer, it is appropriate to ask directed answers to get specific information. Ensure that questions are targeted to ensure responses will come from the appropriate party within the solution provider.</t>
  </si>
  <si>
    <t>If you maintain remote access to the system, will you handle data in a FERPA-compliant manner?</t>
  </si>
  <si>
    <t>State plans to handle data in a FERPA-compliant manner.</t>
  </si>
  <si>
    <t>Describe how FERPA compliance is integrated into your process and procedures.</t>
  </si>
  <si>
    <t>This is standard documentation, relevant to institution implementations requiring FERPA compliance.</t>
  </si>
  <si>
    <t>Follow-up inquiries for FERPA compliance details will be institution/implementation specific.</t>
  </si>
  <si>
    <t>Do you support campus status monitoring through SNMPv3 or other means?</t>
  </si>
  <si>
    <t>Describe your plans to support monitoring.</t>
  </si>
  <si>
    <t>Please describe your monitoring support.</t>
  </si>
  <si>
    <t>Standard documentation question. With an on-premise device, the possibility to tie-in with existing monitoring/management systems is beneficial. The solution provider's response should be clear and concise.</t>
  </si>
  <si>
    <t>Follow-up inquiries for monitoring via SNMPv3 will be institution/implementation specific.</t>
  </si>
  <si>
    <t>Describe or provide a reference to any other safeguards used to monitor for malicious activity.</t>
  </si>
  <si>
    <t>Please detail your monitoring strategy</t>
  </si>
  <si>
    <t>This question is primarily focused on system(s) integrity and confidentiality. The solution provider's response should clearly state the system(s) capabilities to properly monitor for (and alert for) malicious activity.</t>
  </si>
  <si>
    <t>Follow-up inquiries for system monitoring will be institution/implementation specific.</t>
  </si>
  <si>
    <t>Describe how long your organization has conducted business in this area.</t>
  </si>
  <si>
    <t>Include the number of years and in what capacity.</t>
  </si>
  <si>
    <t>We want to establish longevity of a solution and whether or not a solution provider is new to the higher education space.</t>
  </si>
  <si>
    <t>Normally a solution provider will state their overall longevity but not talk about the software/service/product under evaluation. Follow-ups includes specific questions about the origins of the software/service/product and references will be requested.</t>
  </si>
  <si>
    <t>Do you have existing higher education customers?</t>
  </si>
  <si>
    <t>State your primary industry.</t>
  </si>
  <si>
    <t>Provide a list of higher education references, with contact information.</t>
  </si>
  <si>
    <t>Higher education is a unique vertical. A solution provider's response to this question can help an analyst set the context for all solution provider responses. Established and/or mature solutions are more likely to have current higher education customers, and therefore understand the environment that we operate in.</t>
  </si>
  <si>
    <t>A simple "yes" without any references or supporting information should be questioned. Question the size of institutions that are using the solution and the scope of their implementations.</t>
  </si>
  <si>
    <t>Does your solution process FERPA-related data?</t>
  </si>
  <si>
    <t>Does your solution process GDPR-related or PIPL-related data?</t>
  </si>
  <si>
    <t>To be added in a later version</t>
  </si>
  <si>
    <t>Does your solution process personal data regulated by state law(s) (e.g., CCPA)?</t>
  </si>
  <si>
    <t>Does your solution process user-provided data that may contain regulated information?</t>
  </si>
  <si>
    <t>Web Link to Product/Service Privacy Notice</t>
  </si>
  <si>
    <t>Have you had a personal data breach in the past three years that involved reporting to a governmental agency, notice to individuals (including voluntary notice), or notice to another organization or institution?*</t>
  </si>
  <si>
    <t>Provide documentation about the data breach and the resolution.</t>
  </si>
  <si>
    <t>Use this area to share information about your privacy practices that will assist those who are assessing your company data privacy program.*</t>
  </si>
  <si>
    <t>Share any details that would help data privacy analysts assess your solution.</t>
  </si>
  <si>
    <t>Have you had any data privacy policy or law violations in the past 36 months?</t>
  </si>
  <si>
    <t>Provide documentation about the data breach or privacy incident and the resolution.</t>
  </si>
  <si>
    <t>Do you have a dedicated data privacy staff or office?</t>
  </si>
  <si>
    <t>Describe your Data Privacy Office or plans, including size, talents, resources, etc.</t>
  </si>
  <si>
    <t>If you have completed a SOC 2 audit, does it include the Privacy Trust Service Principle?</t>
  </si>
  <si>
    <t xml:space="preserve">SOC 2 Type 2 audits can be conducted for any or all of five trust principles (confidentiality, integrity, availability, security, and privacy). Answer "yes" if your audit included the privacy principle. </t>
  </si>
  <si>
    <t>Do you conform with a specific industry-standard privacy framework (e.g., NIST Privacy Framework, GDPR, ISO 27701)?</t>
  </si>
  <si>
    <t>Provide any plans to conform.</t>
  </si>
  <si>
    <t>Does your employee onboarding and offboarding policy include training of employees on information security and data privacy?</t>
  </si>
  <si>
    <t>Do you have contractual agreements with third parties that require them to maintain standards and to comply with all regulatory requirements?*</t>
  </si>
  <si>
    <t xml:space="preserve">Do you perform privacy impact assesments of third parties that collect, process, or have access to personal data to ensure they meet industry and regulatory standards and to mitigate harmful, unethical, or discriminatory impacts on data subjects? </t>
  </si>
  <si>
    <t>State your plans to perform data privacy assessments of third parties.</t>
  </si>
  <si>
    <t>Provide a summary of your practices that assures that the third party will be subject to the appropriate standards regarding data privacy.</t>
  </si>
  <si>
    <t>Does your change management process include privacy review and approval?</t>
  </si>
  <si>
    <t xml:space="preserve">Please describe your process for privacy review. </t>
  </si>
  <si>
    <t>Do you have policy and procedure, currently implemented, guiding how privacy risks are mitigated until they can be resolved?</t>
  </si>
  <si>
    <t>Do you collect, process, or store demographic information?*</t>
  </si>
  <si>
    <t xml:space="preserve">Describe which demographic information you handle. </t>
  </si>
  <si>
    <t>Do you capture or create genetic, biometric, or behaviometric information (e.g.,  facial recognition or fingerprints)?*</t>
  </si>
  <si>
    <t xml:space="preserve">Briefly summarize your use of such informatoin and the protection thereof. </t>
  </si>
  <si>
    <t>Do you combine institutional data (including "de-identified," "anonymized," or otherwise masked data) with personal data from any other sources?*</t>
  </si>
  <si>
    <t>Describe the other sources and provide a list of elements, including any keys that connect the datasets.</t>
  </si>
  <si>
    <t>Is institutional data coming into or going out of the United States at any point during collection, processing, storage, or archiving?</t>
  </si>
  <si>
    <t>Describe where and whether you comply with the laws of that jurisdiction.</t>
  </si>
  <si>
    <t>Do you capture device information (e.g., IP address, MAC address)?</t>
  </si>
  <si>
    <t>Does any part of this service/project involve a web/app tracking component (e.g., use of web-tracking pixels, cookies)?</t>
  </si>
  <si>
    <t>Describe the tracking component and what is done with the information.</t>
  </si>
  <si>
    <t>Does your staff (or a third party) have access to institutional data (e.g., financial, PHI, or other sensitive information) through any means?</t>
  </si>
  <si>
    <t>Summarize the access that staff (or third parties) have to institutional data.</t>
  </si>
  <si>
    <t>Will you handle personal data in a manner compliant with all relevant laws, regulations, and applicable institution policies?</t>
  </si>
  <si>
    <t>Please indicate which regulatory requirements apply and how you comply.</t>
  </si>
  <si>
    <t>Do you have a documented privacy management process?</t>
  </si>
  <si>
    <t>Are there plans to implement?</t>
  </si>
  <si>
    <t>Describe privacy management process or provide links or attach documentation.</t>
  </si>
  <si>
    <t>Are privacy principles designed into the product lifecycle (i.e., privacy-by-design)?</t>
  </si>
  <si>
    <t>State why principles are not designed into the product lifecycle.</t>
  </si>
  <si>
    <t>Summarize the privacy principles designed into the product lifecycle.</t>
  </si>
  <si>
    <t>Provide reason for not complying.</t>
  </si>
  <si>
    <t>State how quickly the institution will be notified.</t>
  </si>
  <si>
    <t>Will you comply with the institution's policies regarding user privacy and data protection?</t>
  </si>
  <si>
    <t>Is your company subject to the laws and regulations of the institution's geographic region?</t>
  </si>
  <si>
    <t>Do you have a privacy awareness/training program?*</t>
  </si>
  <si>
    <t>Describe plans to include data privacy training.</t>
  </si>
  <si>
    <t>Is privacy awareness training mandatory for all employees?</t>
  </si>
  <si>
    <t>Describe plans to require.</t>
  </si>
  <si>
    <t>Summarize your privacy awareness training content and state how frequently employees are required to undergo privacy awareness training</t>
  </si>
  <si>
    <t>Is AI privacy and ethics awareness/training required for all employees who work with AI?</t>
  </si>
  <si>
    <t>Describe plans to include AI training.</t>
  </si>
  <si>
    <t>Do you have any decision-making processes that are completely automated (i.e., there is no human involvement)?</t>
  </si>
  <si>
    <t>Provide list of all fully automated decision-making processes.</t>
  </si>
  <si>
    <t>Do you have a documented process for managing automated processing, including validations, monitoring, and data subject requests?</t>
  </si>
  <si>
    <t>Provide documentation describing management processes.</t>
  </si>
  <si>
    <t>Do you have a documented policy for sharing information with law enforcement?</t>
  </si>
  <si>
    <t>Provide a high-level overview of the policy or plans to implement a policy.</t>
  </si>
  <si>
    <t>Do you share any institutional data with law enforcement without a valid warrant?*</t>
  </si>
  <si>
    <t xml:space="preserve">Describe the circumstances in which you share with law enforcement. </t>
  </si>
  <si>
    <t>Does your incident response team include a privacy analyst/officer?</t>
  </si>
  <si>
    <t>Will data be collected from or processed in or stored in the European Economic Area (EEA)?</t>
  </si>
  <si>
    <t>Describe where and what activities will take place in the EEA.</t>
  </si>
  <si>
    <t>Do you have a data protection officer (DPO)?</t>
  </si>
  <si>
    <t>Provide the name and contact information for the DPO.</t>
  </si>
  <si>
    <t>Will you sign appropriate GDPR Standard Contractual Clauses (SCCs) with the institution?</t>
  </si>
  <si>
    <t>Explain why.</t>
  </si>
  <si>
    <t>Will data be collected from or processed in or stored in China?</t>
  </si>
  <si>
    <t>Describe where and what activities will take place in China.</t>
  </si>
  <si>
    <t>Do you comply with PIPL security, privacy, and data localization requirements?</t>
  </si>
  <si>
    <t>Have you performed a Data Privacy Impact Assesssment for the solution/project?</t>
  </si>
  <si>
    <t>Do you provide an end-user privacy notice about privacy policies and procedures that identify the purpose(s) for which personal information is collected, used, retained, and disclosed?</t>
  </si>
  <si>
    <t>Do you describe the choices available to the individual and obtain implicit or explicit consent with respect to the collection, use, and disclosure of personal information?</t>
  </si>
  <si>
    <t>N/A is only an acceptable answer if you answered "no" to ALL of the following 7 questions: PRGN-01, 02, 03, 04 and PDAT-01, 02, 03</t>
  </si>
  <si>
    <t>Do you collect personal information only for the purpose(s) identified in the agreement with an institution or, if there is none, the purpose(s) identified in the privacy notice?</t>
  </si>
  <si>
    <t>N/A is only an acceptable answer if you answered "no" to ALL of the following 7 questions: PRGN-01, 02, 03, 04 and PDAT-01, 02, 04</t>
  </si>
  <si>
    <t>Do you have a documented list of personal data your service maintains?</t>
  </si>
  <si>
    <t>N/A is only an acceptable answer if you answered "no" to ALL of the following 7 questions: PRGN-01, 02, 03, 04 and PDAT-01, 02, 05</t>
  </si>
  <si>
    <t>Do you retain personal information for only as long as necessary to fulfill the stated purpose(s) or as required by law or regulation and thereafter appropriately dispose of such information?</t>
  </si>
  <si>
    <t>N/A is only an acceptable answer if you answered "no" to ALL of the following 7 questions: PRGN-01, 02, 03, 04 and PDAT-01, 02, 06</t>
  </si>
  <si>
    <t>Do you provide individuals with access to their personal information for review and update (i.e., data subject rights)?</t>
  </si>
  <si>
    <t>N/A is only an acceptable answer if you answered "no" to ALL of the following 7 questions: PRGN-01, 02, 03, 04 and PDAT-01, 02, 07</t>
  </si>
  <si>
    <t>Do you disclose personal information to third parties only for the purpose(s) identified in the privacy notice or with the implicit or explicit consent of the individual?</t>
  </si>
  <si>
    <t>N/A is only an acceptable answer if you answered "no" to ALL of the following 7 questions: PRGN-01, 02, 03, 04 and PDAT-01, 02, 08</t>
  </si>
  <si>
    <t>Do you protect personal information against unauthorized access (both physical and logical)?</t>
  </si>
  <si>
    <t>N/A is only an acceptable answer if you answered "no" to ALL of the following 7 questions: PRGN-01, 02, 03, 04 and PDAT-01, 02, 09</t>
  </si>
  <si>
    <t>Do you maintain accurate, complete, and relevant personal information for the purposes identified in the privacy notice?</t>
  </si>
  <si>
    <t>N/A is only an acceptable answer if you answered "no" to ALL of the following 7 questions: PRGN-01, 02, 03, 04 and PDAT-01, 02, 10</t>
  </si>
  <si>
    <t>Do you have procedures to address privacy-related noncompliance complaints and disputes?</t>
  </si>
  <si>
    <t>N/A is only an acceptable answer if you answered "no" to ALL of the following 7 questions: PRGN-01, 02, 03, 04 and PDAT-01, 02, 11</t>
  </si>
  <si>
    <t>Do you "anonymize," "de-identify," or otherwise mask personal data?</t>
  </si>
  <si>
    <t>N/A is only an acceptable answer if you answered "no" to ALL of the following 7 questions: PRGN-01, 02, 03, 04 and PDAT-01, 02, 12</t>
  </si>
  <si>
    <t xml:space="preserve">Do you or your subprocessors use or disclose "anonymized," "de-identified," or otherwise masked data for any purpose other than those identified in the agreement with an institution (e.g., sharing with ad networks or data brokers, marketing, creation of profiles, analytics unrelated to services provided to institution)? </t>
  </si>
  <si>
    <t>N/A is only an acceptable answer if you answered "no" to ALL of the following 7 questions: PRGN-01, 02, 03, 04 and PDAT-01, 02, 13</t>
  </si>
  <si>
    <t>Do you certify stop-processing requests, including any data that is processed by a third party on your behalf?</t>
  </si>
  <si>
    <t>N/A is only an acceptable answer if you answered "no" to ALL of the following 7 questions: PRGN-01, 02, 03, 04 and PDAT-01, 02, 14</t>
  </si>
  <si>
    <t>Do you have a process to review code for ethical considerations?</t>
  </si>
  <si>
    <t>Does your service use AI for the processing of institutional data?</t>
  </si>
  <si>
    <t>If REQU-04 is no, populate solution provider answer with B5 in Auto Responses tab</t>
  </si>
  <si>
    <t>Is any institutional data retained in AI processing?*</t>
  </si>
  <si>
    <t>Do you have agreements in place with third parties or subprocessors regarding the protection of customer data and use of AI?*</t>
  </si>
  <si>
    <t>Will institutional data be processed through a third party or subprocessor that also uses AI?</t>
  </si>
  <si>
    <t>Is AI processing limited to fully licensed commercial enterprise AI services?</t>
  </si>
  <si>
    <t>Will institutional data be used or processed by any shared AI services?</t>
  </si>
  <si>
    <t>Do you have safeguards in place to protect institutional data and data privacy from unintended AI queries or processing?</t>
  </si>
  <si>
    <t>Do you provide choice to the user to opt out of AI use?</t>
  </si>
  <si>
    <t>Does your solution leverage machine learning (ML) or do you plan to do so in the next 12 months?</t>
  </si>
  <si>
    <t>Trigger for ML Questions</t>
  </si>
  <si>
    <t>Does your solution leverage a large language model (LLM) or do you plan to do so in the next 12 months?</t>
  </si>
  <si>
    <t>Trigger for LLM Questions</t>
  </si>
  <si>
    <t>Does your solution have an AI risk model when developing or implementing your solution's AI model?*</t>
  </si>
  <si>
    <t>Examples include AI RMF, OWASP Top 10, RAFT, MITRE ATLAS.</t>
  </si>
  <si>
    <t>Can your solution's AI features be disabled by tenant and/or user?*</t>
  </si>
  <si>
    <t>Looking for granular access for and ability to disable AI-related features.</t>
  </si>
  <si>
    <t>Have your staff completed responsible AI training?*</t>
  </si>
  <si>
    <t>Provide the responsible AI training provided to your staff and its frequency.</t>
  </si>
  <si>
    <t>Please describe the capabilities of your solution's AI features.</t>
  </si>
  <si>
    <t>Looking for the capabilities, use-case, goals, and benefits of the AI model or feature(s).</t>
  </si>
  <si>
    <t>Does your solution support business rules to protect sensitive data from being ingested by the AI model?</t>
  </si>
  <si>
    <t>Looking for business rules, model assertions, or prediction limiters to mitigate exposure of senstive data through model inputs.</t>
  </si>
  <si>
    <t>Are your AI developer's policies, processes, procedures, and practices across the organization related to the mapping, measuring, and managing of AI risks conspicuously posted, unambiguous, and implemented effectively?*</t>
  </si>
  <si>
    <t>Looking for responsible AI development policies and practices.</t>
  </si>
  <si>
    <t>Have you identified and measured AI risks?*</t>
  </si>
  <si>
    <t>Looking for documentation and policies around measuring AI risk.</t>
  </si>
  <si>
    <t>In the event of an incident, can your solution's AI features be disabled in a timely manner?*</t>
  </si>
  <si>
    <t>Looking for incident response procedure for shutting down and re-enabling model features due to a security event. Please provide the amount of time it would take to disable your solution's AI feature(s).</t>
  </si>
  <si>
    <t>If disabled because of an incident, can your solution's AI features be re-enabled in a timely manner?*</t>
  </si>
  <si>
    <t>Looking for incident response procedure for shutting down and re-enabling model features due to a security event. Please provide the amount of time it would take to renable your solution's AI feature(s).</t>
  </si>
  <si>
    <t>Do you have documented technical and procedural processes to address potential negative impacts of AI as described by the AI Risk Management Framework (RMF)?</t>
  </si>
  <si>
    <t>Looking for harm reduction as part of responsible AI development per NIST AI RMF, page 25.</t>
  </si>
  <si>
    <t>If sensitive data is introduced to your solution's AI model, can the data be removed from the AI model by request?*</t>
  </si>
  <si>
    <t>Looking for the ability to scrub sensitive insitutional data from your solution's AI model.</t>
  </si>
  <si>
    <t>Is user input data used to influence your solution's AI model?*</t>
  </si>
  <si>
    <t>Looking for protection of organizational data entered as inputs in a solution's AI feature(s).</t>
  </si>
  <si>
    <t>Do you provide logging for your solution's AI feature(s) that includes user, date, and action taken?*</t>
  </si>
  <si>
    <t>Looking for the ability to audit AI feature(s) for a regulated data audit or incident response.</t>
  </si>
  <si>
    <t>Please describe how you validate user inputs.</t>
  </si>
  <si>
    <t>Looking for how the solution is checked for input anomalies, patterns, and malicious input rejection.</t>
  </si>
  <si>
    <t>Do you plan for and mitigate supply-chain risk related to your AI features?</t>
  </si>
  <si>
    <t>Looking for SAST (Static Application Security Testing) and SBOM (Software Bill of Materials) attestations.</t>
  </si>
  <si>
    <t>Do you separate ML training data from your ML solution data?*</t>
  </si>
  <si>
    <t>If REQU-04 is no, populate solution provider answer with B5 in Auto Responses tab; If AIQU-01 is no, populate with B9</t>
  </si>
  <si>
    <t>Looking for protection of training data.</t>
  </si>
  <si>
    <t>Do you authenticate and verify your ML model's feedback?*</t>
  </si>
  <si>
    <t>Looking for authentication and verification of feedback of the ML model to address the risk of model skewing.</t>
  </si>
  <si>
    <t>Is your ML training data vetted, validated, and verified before training the solution's AI model?</t>
  </si>
  <si>
    <t>Looking for policies/procedures about validating and verifying any data used to train the model through validation checks and employing multiple data labelers to validate the accuracy of the data labeling.</t>
  </si>
  <si>
    <t>Is your ML training data monitored and audited?</t>
  </si>
  <si>
    <t>Looking for how you reduce the risk of compromising training data.</t>
  </si>
  <si>
    <t>Have you limited access to your ML training data to only staff with an explicit business need?</t>
  </si>
  <si>
    <t>Looking for limited access to training data.</t>
  </si>
  <si>
    <t>Have you implemented adversarial training or other model defense mechanisms to protect your ML-related features?</t>
  </si>
  <si>
    <t>Looking for adversarial training or models that incorporate other defense mechanisms.</t>
  </si>
  <si>
    <t>Do you make your ML model transparent through documentation and log inputs and outputs?</t>
  </si>
  <si>
    <t>Looking for model transparency, logging of inputs and outputs, explainations for the model's predictions, and allowing the users to inspect the model's internal representations.</t>
  </si>
  <si>
    <t>Do you watermark your ML training data?</t>
  </si>
  <si>
    <t>Looking for watermarking of training data to aid in your incident response.</t>
  </si>
  <si>
    <t>Do you limit your solution's LLM privileges by default?*</t>
  </si>
  <si>
    <t>Looking for the LLM tool's privileges and permissions with consideration of the principle of least privilege.</t>
  </si>
  <si>
    <t>Is your LLM training data vetted, validated, and verified before training the solution's AI model?*</t>
  </si>
  <si>
    <t>If REQU-04 is no, populate solution provider answer with B5 in Auto Responses tab; If AIQU-02 is no, populate with B10</t>
  </si>
  <si>
    <t>Looking for policies/procedures for validating and verifying any data used to train the model through validation checks and employing multiple data labelers to validate the accuracy of the data labeling.</t>
  </si>
  <si>
    <t>Do any actions taken by your solution's LLM features or plugins require human intervention?*</t>
  </si>
  <si>
    <t xml:space="preserve">Looking for human intervention prior to LLM feature actions to mitigate permissions issues and unauthorized actions. </t>
  </si>
  <si>
    <t>Do you limit multiple LLM model plugins being called as part of a single input?*</t>
  </si>
  <si>
    <t>If REQU-04 is no, populate solution provider answer with B5 in Auto Responses tab; If AIQU-02 is no, populate with B9</t>
  </si>
  <si>
    <t>Looking for a limitation of plugins called per request to help limit data leakage and privilege escalation.</t>
  </si>
  <si>
    <t>Do you limit your solution's LLM resource use per request, per step, and per action?</t>
  </si>
  <si>
    <t>Looking for resource use limits to mitigate denial of service (DoS) attacks.</t>
  </si>
  <si>
    <t>Do you leverage LLM model tuning or other model validation mechanisms?</t>
  </si>
  <si>
    <t>Looking for fact-checking and accuracy tuning of the LLM outputs.</t>
  </si>
  <si>
    <t>AILM-07</t>
  </si>
  <si>
    <t>Do you perform taint tracing or tracking on all plugin content related to the LLM?</t>
  </si>
  <si>
    <t>Looking for taint tracing or tracking of LLM plugins to mitigate malicious inputs tuning and prompt engineering.</t>
  </si>
  <si>
    <t xml:space="preserve">This worksheet contains Auto-Responses that auto-populate the other worksheets and the context for when they are used. </t>
  </si>
  <si>
    <t>Question Auto-Response</t>
  </si>
  <si>
    <t>Context</t>
  </si>
  <si>
    <t>INSTRUCTIONS FOR ANALYSTS</t>
  </si>
  <si>
    <t>INSTRUCTIONS FOR HIGH-RISK SCORECARD</t>
  </si>
  <si>
    <t>DROPDOWN OPTIONS</t>
  </si>
  <si>
    <t>SECURITY FRAMEWORK OPTIONS</t>
  </si>
  <si>
    <t>QUESTION CATEGORY NAMES/TITLES</t>
  </si>
  <si>
    <t xml:space="preserve">Based on the response to REQU-01 on the "START HERE" tab, this question does not apply to this product or service. </t>
  </si>
  <si>
    <t>Does not offer a product or platform</t>
  </si>
  <si>
    <t>1. Complete the "Start Here" tab and review the "Required Questions" guidance to find the other sections are required for your product or service.</t>
  </si>
  <si>
    <t>1. Upon initial review, you can check the "Non-Negotiable" box by any question to compile a report of questions that may prohibit a full review.</t>
  </si>
  <si>
    <t xml:space="preserve">1. The scorecard below reflects those questions marked as "Critical Importance" or those where the "Non-Negotiable" box was checked. </t>
  </si>
  <si>
    <t>CIS Critical Security Controls v6.1</t>
  </si>
  <si>
    <t>Full Name</t>
  </si>
  <si>
    <t># of Questions</t>
  </si>
  <si>
    <t>Based on the response to REQU-02 on the "START HERE" tab, this question does not apply to this product or service.</t>
  </si>
  <si>
    <t>No interface for accessibility review</t>
  </si>
  <si>
    <t>2. Complete the "Organization" tab and the applicable questions in each of the next 5 tabs (Product through Privacy) that apply, based on your answers to the "Required Questions."</t>
  </si>
  <si>
    <t>2. When evaluating an answer, a default importance level has been set. You can use the "Importance Override" dropdown to override the default and adjust the value of the question.</t>
  </si>
  <si>
    <t xml:space="preserve">2. Use these condensed, aggregated views to review those questions that pose the highest risk. </t>
  </si>
  <si>
    <t>GNRL</t>
  </si>
  <si>
    <t xml:space="preserve"> General Information</t>
  </si>
  <si>
    <t>Based on the response to REQU-03 on the "START HERE" tab, this question does not apply to this product or service.</t>
  </si>
  <si>
    <t>Not a consultant</t>
  </si>
  <si>
    <t xml:space="preserve">3. Guidance in column E may change based on your answers to prompt details in "Additional Information." If leaving an answer blank, you must also state why in "Additional Information". </t>
  </si>
  <si>
    <t>3. For questions that are qualitative or for which you disagree with the preferred response, make a selection in the "Compliant Override" dropdown to adjust the question's impact on the score.</t>
  </si>
  <si>
    <t>3. Changes cannot be made in this sheet. Please make changes in the appropriate "Evaluation" tab.</t>
  </si>
  <si>
    <t>ISO 27002:2013</t>
  </si>
  <si>
    <t xml:space="preserve"> Company Information</t>
  </si>
  <si>
    <t>Based on the response to REQU-04 on the "START HERE" tab, this question does not apply to this product or service.</t>
  </si>
  <si>
    <t>No AI features</t>
  </si>
  <si>
    <t>4. DO NOT complete any fields in the "Evaluation" sheets or the "Analyst Notes" column.</t>
  </si>
  <si>
    <t xml:space="preserve">4. Each worksheet shows a report for that section. See the "Analyst Report" sheet for a full report of all sections. </t>
  </si>
  <si>
    <t>NIST Cybersecurity Framework</t>
  </si>
  <si>
    <t>REQU</t>
  </si>
  <si>
    <t xml:space="preserve"> Required Questions</t>
  </si>
  <si>
    <t>Based on the response to REQU-05 on the "START HERE" tab, this question does not apply to this product or service.</t>
  </si>
  <si>
    <t>No HIPAA covered PHI</t>
  </si>
  <si>
    <t>5. Return the completed file to institutions.</t>
  </si>
  <si>
    <t xml:space="preserve">5. If you are evaluating a question that appears in an earlier section, the Importance and Compliant Override cannot be changed but additional notes can be added. </t>
  </si>
  <si>
    <t>Mark as Compliant</t>
  </si>
  <si>
    <t>NIST SP 800-171r1</t>
  </si>
  <si>
    <t xml:space="preserve"> Documentation</t>
  </si>
  <si>
    <t>Based on the response to REQU-06 on the "START HERE" tab, this question does not apply to this product or service.</t>
  </si>
  <si>
    <t>No PCI DSS</t>
  </si>
  <si>
    <t>* Denotes critical questions. Critical questions are those deemed most important to institutions by higher education volunteers.</t>
  </si>
  <si>
    <t>For full instructions, please visit EDUCAUSE.edu/HECVAT</t>
  </si>
  <si>
    <t>Mark as Non-Compliant</t>
  </si>
  <si>
    <t>NIST SP 800-53r4</t>
  </si>
  <si>
    <t xml:space="preserve"> IT Accessibility</t>
  </si>
  <si>
    <t>Based on the response to REQU-07 on the "START HERE" tab, this question does not apply to this product or service.</t>
  </si>
  <si>
    <t>Not on-prem</t>
  </si>
  <si>
    <t>For full instructions, please visit educause.edu/HECVAT</t>
  </si>
  <si>
    <t xml:space="preserve"> Assessment of Third Parties</t>
  </si>
  <si>
    <t>Based on the response to AIQU-01 on the "START HERE" tab, this question does not apply to this product or service.</t>
  </si>
  <si>
    <t>Does not leverage machine learning</t>
  </si>
  <si>
    <t xml:space="preserve"> Consulting Services</t>
  </si>
  <si>
    <t>Based on the response to AIQU-02 on the "START HERE" tab, this question does not apply to this product or service.</t>
  </si>
  <si>
    <t>Does not leverage a large language model</t>
  </si>
  <si>
    <t xml:space="preserve"> Application/Service Security</t>
  </si>
  <si>
    <t>DO complete the Product and Infrastructure worksheets.</t>
  </si>
  <si>
    <t>Yes to REQU-01</t>
  </si>
  <si>
    <t xml:space="preserve"> Authentication, Authorization, and Account Management</t>
  </si>
  <si>
    <t>DO NOT complete the Product and Infrastructure worksheets.</t>
  </si>
  <si>
    <t>NO to REQU-01</t>
  </si>
  <si>
    <t xml:space="preserve"> Change Management</t>
  </si>
  <si>
    <t>Yes to REQU-02</t>
  </si>
  <si>
    <t>Does Not Apply/Do Not Score</t>
  </si>
  <si>
    <t xml:space="preserve"> Data</t>
  </si>
  <si>
    <t>NO to REQU-02</t>
  </si>
  <si>
    <t xml:space="preserve"> Datacenter</t>
  </si>
  <si>
    <t>DO complete the Consulting section in the Case-Specific worksheet.</t>
  </si>
  <si>
    <t>YES to REQU-03</t>
  </si>
  <si>
    <t xml:space="preserve"> Firewalls, IDS, IPS, and Networking</t>
  </si>
  <si>
    <t>DO NOT complete the Consulting section in the Case-Specific worksheet.</t>
  </si>
  <si>
    <t>NO to REQU-03</t>
  </si>
  <si>
    <t>Self-Managed</t>
  </si>
  <si>
    <t xml:space="preserve"> Policies, Processes, and Procedures</t>
  </si>
  <si>
    <t>DO complete the Artificial Intelligence (AI) worksheet.</t>
  </si>
  <si>
    <t>YES to REQU-04</t>
  </si>
  <si>
    <t>Physical Co-Location</t>
  </si>
  <si>
    <t xml:space="preserve"> Incident Handling</t>
  </si>
  <si>
    <t>DO NOT complete the Artificial Intelligence (AI) worksheet.</t>
  </si>
  <si>
    <t>NO to REQU-04</t>
  </si>
  <si>
    <t>Virtual Co-Location</t>
  </si>
  <si>
    <t xml:space="preserve"> Vulnerability Management</t>
  </si>
  <si>
    <t>DO complete the HIPAA section in the Case-Specific worksheet.</t>
  </si>
  <si>
    <t>YES to REQU-05</t>
  </si>
  <si>
    <t xml:space="preserve">HIPAA Compliance </t>
  </si>
  <si>
    <t>DO NOT complete the HIPAA section in the Case-Specific worksheet.</t>
  </si>
  <si>
    <t>NO to REQU-05</t>
  </si>
  <si>
    <t>Azure</t>
  </si>
  <si>
    <t xml:space="preserve"> Payment Card Industry Data Security Standard (PCI DSS)</t>
  </si>
  <si>
    <t>DO complete the PCI-DSS section in the Case-Specific worksheet.</t>
  </si>
  <si>
    <t>YES to REQU-06</t>
  </si>
  <si>
    <t>GCP</t>
  </si>
  <si>
    <t xml:space="preserve"> On-Premises Data Solutions</t>
  </si>
  <si>
    <t>DO NOT complete the PCI-DSS section in the Case-Specific worksheet.</t>
  </si>
  <si>
    <t>NO to REQU-06</t>
  </si>
  <si>
    <t>Hybrid/Other</t>
  </si>
  <si>
    <t xml:space="preserve"> General Privacy</t>
  </si>
  <si>
    <t>DO complete the On-Premises Data Solutions section in the Case-Specific worksheet.</t>
  </si>
  <si>
    <t>YES to REQU-07</t>
  </si>
  <si>
    <t xml:space="preserve"> Privacy-Specific Company Details</t>
  </si>
  <si>
    <t>DO NOT complete the On-Premises Data Solutions section in the Case-Specific worksheet.</t>
  </si>
  <si>
    <t>NO to REQU-07</t>
  </si>
  <si>
    <t xml:space="preserve"> Privacy-Specific Documentation</t>
  </si>
  <si>
    <t>Based on the response to DCTR-01, this question does not apply to this product or service.</t>
  </si>
  <si>
    <t>Hosting option selection makes some questions N/A</t>
  </si>
  <si>
    <t xml:space="preserve"> Privacy of Third Parties</t>
  </si>
  <si>
    <t>Based on the response to AIPL-03, this question does not apply to this product or service.</t>
  </si>
  <si>
    <t>Neutral until evaluated</t>
  </si>
  <si>
    <t xml:space="preserve"> Privacy Change Management</t>
  </si>
  <si>
    <t>Based on the response to AAAI-01, this question does not apply to this product or service.</t>
  </si>
  <si>
    <t xml:space="preserve"> Privacy of Sensitive Data</t>
  </si>
  <si>
    <t xml:space="preserve"> Privacy Policies and Procedures</t>
  </si>
  <si>
    <t xml:space="preserve"> International Privacy</t>
  </si>
  <si>
    <t xml:space="preserve"> Data Privacy</t>
  </si>
  <si>
    <t xml:space="preserve"> Privacy and AI</t>
  </si>
  <si>
    <t>AIQU</t>
  </si>
  <si>
    <t xml:space="preserve"> AI Qualifying Questions</t>
  </si>
  <si>
    <t>AIGN</t>
  </si>
  <si>
    <t xml:space="preserve"> General AI Questions</t>
  </si>
  <si>
    <t>AIPL</t>
  </si>
  <si>
    <t xml:space="preserve"> AI Policy</t>
  </si>
  <si>
    <t>Version 4.1.0</t>
  </si>
  <si>
    <t>AISC</t>
  </si>
  <si>
    <t xml:space="preserve"> AI Data Security</t>
  </si>
  <si>
    <t>AIML</t>
  </si>
  <si>
    <t xml:space="preserve"> AI Machine Learning</t>
  </si>
  <si>
    <t>AILM</t>
  </si>
  <si>
    <t xml:space="preserve"> AI Large Language Model (LLM)</t>
  </si>
  <si>
    <t xml:space="preserve">This worksheet is auto-populated with data taken from previous worksheets. </t>
  </si>
  <si>
    <t>ID Code</t>
  </si>
  <si>
    <t>Vendor Response</t>
  </si>
  <si>
    <t>Default Value</t>
  </si>
  <si>
    <t>Compliance Eval</t>
  </si>
  <si>
    <t>Non-negotiable Indicator</t>
  </si>
  <si>
    <t>Critical Indicator</t>
  </si>
  <si>
    <t>Potential Score</t>
  </si>
  <si>
    <t>Actual Score</t>
  </si>
  <si>
    <t>Non-Negotiable Count</t>
  </si>
  <si>
    <t>Non-Negotiable Total</t>
  </si>
  <si>
    <t>Non-Negotiable Location</t>
  </si>
  <si>
    <t>Critical Count</t>
  </si>
  <si>
    <t>Critical Total</t>
  </si>
  <si>
    <t>Critical Location</t>
  </si>
  <si>
    <t xml:space="preserve">End of workbook </t>
  </si>
  <si>
    <t>Qualtrics anonymizes and aggregates data. Data cannot be traced back to their original owner.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</si>
</sst>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yy"/>
    <numFmt numFmtId="165" formatCode="0.0%"/>
  </numFmts>
  <fonts count="63" x14ac:knownFonts="1">
    <font>
      <sz val="12"/>
      <color rgb="FF000000"/>
      <name val="Verdana"/>
      <scheme val="minor"/>
    </font>
    <font>
      <sz val="12"/>
      <color theme="1"/>
      <name val="Verdana"/>
      <family val="2"/>
      <scheme val="minor"/>
    </font>
    <font>
      <sz val="11"/>
      <color rgb="FF000000"/>
      <name val="Verdana"/>
      <family val="2"/>
    </font>
    <font>
      <b/>
      <sz val="11"/>
      <color rgb="FFFF0000"/>
      <name val="Verdana"/>
      <family val="2"/>
    </font>
    <font>
      <sz val="11"/>
      <color theme="1"/>
      <name val="Verdana"/>
      <family val="2"/>
    </font>
    <font>
      <b/>
      <sz val="20"/>
      <color theme="0"/>
      <name val="Verdana"/>
      <family val="2"/>
    </font>
    <font>
      <b/>
      <sz val="12"/>
      <color theme="0"/>
      <name val="Verdana"/>
      <family val="2"/>
    </font>
    <font>
      <b/>
      <sz val="12"/>
      <color theme="1"/>
      <name val="Verdana"/>
      <family val="2"/>
    </font>
    <font>
      <i/>
      <sz val="12"/>
      <color theme="1"/>
      <name val="Verdana"/>
      <family val="2"/>
    </font>
    <font>
      <b/>
      <sz val="14"/>
      <color theme="0"/>
      <name val="Verdana"/>
      <family val="2"/>
    </font>
    <font>
      <b/>
      <sz val="14"/>
      <color rgb="FFFF0000"/>
      <name val="Verdana"/>
      <family val="2"/>
    </font>
    <font>
      <sz val="12"/>
      <color theme="1"/>
      <name val="Verdana"/>
      <family val="2"/>
    </font>
    <font>
      <sz val="12"/>
      <color theme="10"/>
      <name val="Verdana"/>
      <family val="2"/>
    </font>
    <font>
      <i/>
      <sz val="11"/>
      <color theme="1"/>
      <name val="Verdana"/>
      <family val="2"/>
    </font>
    <font>
      <b/>
      <sz val="14"/>
      <color theme="1"/>
      <name val="Verdana"/>
      <family val="2"/>
    </font>
    <font>
      <sz val="11"/>
      <color rgb="FFBF0000"/>
      <name val="Verdana"/>
      <family val="2"/>
    </font>
    <font>
      <sz val="12"/>
      <color rgb="FF000000"/>
      <name val="Verdana"/>
      <family val="2"/>
    </font>
    <font>
      <sz val="11"/>
      <color theme="0"/>
      <name val="Verdana"/>
      <family val="2"/>
    </font>
    <font>
      <b/>
      <i/>
      <sz val="14"/>
      <color rgb="FFFF0000"/>
      <name val="Verdana"/>
      <family val="2"/>
    </font>
    <font>
      <i/>
      <sz val="11"/>
      <color rgb="FF000000"/>
      <name val="Verdana"/>
      <family val="2"/>
    </font>
    <font>
      <u/>
      <sz val="12"/>
      <color theme="10"/>
      <name val="Verdana"/>
      <family val="2"/>
    </font>
    <font>
      <u/>
      <sz val="12"/>
      <color theme="10"/>
      <name val="Verdana"/>
      <family val="2"/>
    </font>
    <font>
      <sz val="12"/>
      <color theme="0"/>
      <name val="Verdana"/>
      <family val="2"/>
    </font>
    <font>
      <sz val="11"/>
      <color rgb="FFFF0000"/>
      <name val="Verdana"/>
      <family val="2"/>
    </font>
    <font>
      <b/>
      <sz val="20"/>
      <color theme="1"/>
      <name val="Verdana"/>
      <family val="2"/>
    </font>
    <font>
      <b/>
      <sz val="11"/>
      <color rgb="FF000000"/>
      <name val="Verdana"/>
      <family val="2"/>
    </font>
    <font>
      <sz val="12"/>
      <color rgb="FFFF0000"/>
      <name val="Verdana"/>
      <family val="2"/>
    </font>
    <font>
      <u/>
      <sz val="12"/>
      <color theme="10"/>
      <name val="Verdana"/>
      <family val="2"/>
    </font>
    <font>
      <u/>
      <sz val="12"/>
      <color theme="10"/>
      <name val="Verdana"/>
      <family val="2"/>
    </font>
    <font>
      <u/>
      <sz val="12"/>
      <color theme="10"/>
      <name val="Verdana"/>
      <family val="2"/>
    </font>
    <font>
      <b/>
      <sz val="12"/>
      <color rgb="FF000000"/>
      <name val="Verdana"/>
      <family val="2"/>
    </font>
    <font>
      <b/>
      <i/>
      <sz val="12"/>
      <color rgb="FF000000"/>
      <name val="Verdana"/>
      <family val="2"/>
    </font>
    <font>
      <u/>
      <sz val="12"/>
      <color theme="0"/>
      <name val="Verdana"/>
      <family val="2"/>
    </font>
    <font>
      <b/>
      <sz val="11"/>
      <color theme="0"/>
      <name val="Verdana"/>
      <family val="2"/>
    </font>
    <font>
      <sz val="12"/>
      <color rgb="FFC00000"/>
      <name val="Verdana"/>
      <family val="2"/>
    </font>
    <font>
      <b/>
      <sz val="14"/>
      <color rgb="FFC00000"/>
      <name val="Verdana"/>
      <family val="2"/>
    </font>
    <font>
      <u/>
      <sz val="12"/>
      <color rgb="FF000000"/>
      <name val="Verdana"/>
      <family val="2"/>
    </font>
    <font>
      <u/>
      <sz val="12"/>
      <color rgb="FF000000"/>
      <name val="Verdana"/>
      <family val="2"/>
    </font>
    <font>
      <u/>
      <sz val="12"/>
      <color theme="10"/>
      <name val="Verdana"/>
      <family val="2"/>
    </font>
    <font>
      <u/>
      <sz val="12"/>
      <color rgb="FFC00000"/>
      <name val="Verdana"/>
      <family val="2"/>
    </font>
    <font>
      <u/>
      <sz val="12"/>
      <color theme="10"/>
      <name val="Verdana"/>
      <family val="2"/>
    </font>
    <font>
      <b/>
      <sz val="14"/>
      <color rgb="FF000000"/>
      <name val="Verdana"/>
      <family val="2"/>
    </font>
    <font>
      <b/>
      <sz val="11"/>
      <color theme="1"/>
      <name val="Verdana"/>
      <family val="2"/>
    </font>
    <font>
      <u/>
      <sz val="12"/>
      <color theme="0"/>
      <name val="Verdana"/>
      <family val="2"/>
    </font>
    <font>
      <u/>
      <sz val="12"/>
      <color rgb="FF000000"/>
      <name val="Verdana"/>
      <family val="2"/>
    </font>
    <font>
      <u/>
      <sz val="12"/>
      <color theme="10"/>
      <name val="Verdana"/>
      <family val="2"/>
    </font>
    <font>
      <u/>
      <sz val="12"/>
      <color theme="10"/>
      <name val="Verdana"/>
      <family val="2"/>
    </font>
    <font>
      <b/>
      <i/>
      <sz val="11"/>
      <color theme="1"/>
      <name val="Verdana"/>
      <family val="2"/>
    </font>
    <font>
      <sz val="10"/>
      <color theme="0"/>
      <name val="Aptos Narrow"/>
    </font>
    <font>
      <sz val="10"/>
      <color rgb="FF000000"/>
      <name val="Aptos Narrow"/>
    </font>
    <font>
      <b/>
      <sz val="11"/>
      <color rgb="FF000000"/>
      <name val="Arial"/>
      <family val="2"/>
    </font>
    <font>
      <sz val="11"/>
      <color rgb="FF000000"/>
      <name val="Arial"/>
      <family val="2"/>
    </font>
    <font>
      <sz val="11"/>
      <color theme="1"/>
      <name val="Arial"/>
      <family val="2"/>
    </font>
    <font>
      <sz val="11"/>
      <color rgb="FF1D1C1D"/>
      <name val="Arial"/>
      <family val="2"/>
    </font>
    <font>
      <b/>
      <sz val="10"/>
      <color theme="1"/>
      <name val="Aptos Narrow"/>
    </font>
    <font>
      <b/>
      <sz val="10"/>
      <color rgb="FF000000"/>
      <name val="Aptos Narrow"/>
    </font>
    <font>
      <sz val="10"/>
      <color theme="1"/>
      <name val="Aptos Narrow"/>
    </font>
    <font>
      <b/>
      <i/>
      <sz val="10"/>
      <color rgb="FF000000"/>
      <name val="Aptos Narrow"/>
    </font>
    <font>
      <u/>
      <sz val="11"/>
      <color rgb="FF000000"/>
      <name val="Arial"/>
      <family val="2"/>
    </font>
    <font>
      <b/>
      <i/>
      <sz val="20"/>
      <color theme="0"/>
      <name val="Verdana"/>
      <family val="2"/>
    </font>
    <font>
      <b/>
      <i/>
      <sz val="14"/>
      <color theme="0"/>
      <name val="Verdana"/>
      <family val="2"/>
    </font>
    <font>
      <sz val="11"/>
      <color rgb="FFFF0000"/>
      <name val="Arial"/>
      <family val="2"/>
    </font>
    <font>
      <sz val="12"/>
      <color rgb="FF000000"/>
      <name val="Verdana"/>
      <family val="2"/>
      <scheme val="minor"/>
    </font>
  </fonts>
  <fills count="22">
    <fill>
      <patternFill patternType="none"/>
    </fill>
    <fill>
      <patternFill patternType="gray125"/>
    </fill>
    <fill>
      <patternFill patternType="solid">
        <fgColor rgb="FF00636C"/>
        <bgColor rgb="FF00636C"/>
      </patternFill>
    </fill>
    <fill>
      <patternFill patternType="solid">
        <fgColor rgb="FFF2F2F2"/>
        <bgColor rgb="FFF2F2F2"/>
      </patternFill>
    </fill>
    <fill>
      <patternFill patternType="solid">
        <fgColor theme="0"/>
        <bgColor theme="0"/>
      </patternFill>
    </fill>
    <fill>
      <patternFill patternType="solid">
        <fgColor theme="1"/>
        <bgColor theme="1"/>
      </patternFill>
    </fill>
    <fill>
      <patternFill patternType="solid">
        <fgColor rgb="FFD8D8D8"/>
        <bgColor rgb="FFD8D8D8"/>
      </patternFill>
    </fill>
    <fill>
      <patternFill patternType="solid">
        <fgColor rgb="FFE0B233"/>
        <bgColor rgb="FFE0B233"/>
      </patternFill>
    </fill>
    <fill>
      <patternFill patternType="solid">
        <fgColor rgb="FFFDEEC5"/>
        <bgColor rgb="FFFDEEC5"/>
      </patternFill>
    </fill>
    <fill>
      <patternFill patternType="solid">
        <fgColor rgb="FFFFFFFF"/>
        <bgColor rgb="FFFFFFFF"/>
      </patternFill>
    </fill>
    <fill>
      <patternFill patternType="solid">
        <fgColor rgb="FF4C6BB3"/>
        <bgColor rgb="FF4C6BB3"/>
      </patternFill>
    </fill>
    <fill>
      <patternFill patternType="solid">
        <fgColor rgb="FFD0DAF0"/>
        <bgColor rgb="FFD0DAF0"/>
      </patternFill>
    </fill>
    <fill>
      <patternFill patternType="solid">
        <fgColor rgb="FFBF0000"/>
        <bgColor rgb="FFBF0000"/>
      </patternFill>
    </fill>
    <fill>
      <patternFill patternType="solid">
        <fgColor rgb="FF7ECCA0"/>
        <bgColor rgb="FF7ECCA0"/>
      </patternFill>
    </fill>
    <fill>
      <patternFill patternType="solid">
        <fgColor rgb="FFD0D0D0"/>
        <bgColor rgb="FFD0D0D0"/>
      </patternFill>
    </fill>
    <fill>
      <patternFill patternType="solid">
        <fgColor rgb="FFD9EAD3"/>
        <bgColor rgb="FFD9EAD3"/>
      </patternFill>
    </fill>
    <fill>
      <patternFill patternType="solid">
        <fgColor rgb="FFCAEDFB"/>
        <bgColor rgb="FFCAEDFB"/>
      </patternFill>
    </fill>
    <fill>
      <patternFill patternType="solid">
        <fgColor rgb="FFE6B8AF"/>
        <bgColor rgb="FFE6B8AF"/>
      </patternFill>
    </fill>
    <fill>
      <patternFill patternType="solid">
        <fgColor rgb="FFB7E1CD"/>
        <bgColor rgb="FFB7E1CD"/>
      </patternFill>
    </fill>
    <fill>
      <patternFill patternType="solid">
        <fgColor rgb="FFD9D2E9"/>
        <bgColor rgb="FFD9D2E9"/>
      </patternFill>
    </fill>
    <fill>
      <patternFill patternType="solid">
        <fgColor rgb="FFA6C9EB"/>
        <bgColor rgb="FFA6C9EB"/>
      </patternFill>
    </fill>
    <fill>
      <patternFill patternType="solid">
        <fgColor rgb="FFF1CEEE"/>
        <bgColor rgb="FFF1CEEE"/>
      </patternFill>
    </fill>
  </fills>
  <borders count="72">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bottom style="thin">
        <color rgb="FF000000"/>
      </bottom>
      <diagonal/>
    </border>
    <border>
      <left/>
      <right style="thin">
        <color rgb="FF000000"/>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medium">
        <color rgb="FF000000"/>
      </top>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style="medium">
        <color rgb="FF000000"/>
      </right>
      <top/>
      <bottom/>
      <diagonal/>
    </border>
    <border>
      <left/>
      <right style="medium">
        <color rgb="FF000000"/>
      </right>
      <top style="thin">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right/>
      <top style="thin">
        <color rgb="FF000000"/>
      </top>
      <bottom/>
      <diagonal/>
    </border>
    <border>
      <left/>
      <right style="medium">
        <color rgb="FF000000"/>
      </right>
      <top style="thin">
        <color rgb="FF000000"/>
      </top>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medium">
        <color rgb="FF000000"/>
      </bottom>
      <diagonal/>
    </border>
    <border>
      <left style="medium">
        <color rgb="FF000000"/>
      </left>
      <right style="thin">
        <color rgb="FF000000"/>
      </right>
      <top/>
      <bottom/>
      <diagonal/>
    </border>
    <border>
      <left/>
      <right style="medium">
        <color rgb="FF000000"/>
      </right>
      <top style="medium">
        <color rgb="FF000000"/>
      </top>
      <bottom/>
      <diagonal/>
    </border>
    <border>
      <left style="thin">
        <color rgb="FF000000"/>
      </left>
      <right style="thin">
        <color rgb="FF000000"/>
      </right>
      <top style="thin">
        <color rgb="FF000000"/>
      </top>
      <bottom/>
      <diagonal/>
    </border>
    <border>
      <left/>
      <right style="medium">
        <color rgb="FF000000"/>
      </right>
      <top style="medium">
        <color rgb="FF000000"/>
      </top>
      <bottom style="medium">
        <color rgb="FF000000"/>
      </bottom>
      <diagonal/>
    </border>
  </borders>
  <cellStyleXfs count="1">
    <xf numFmtId="0" fontId="0" fillId="0" borderId="0"/>
  </cellStyleXfs>
  <cellXfs count="316">
    <xf numFmtId="0" fontId="0" fillId="0" borderId="0" xfId="0" applyAlignment="1">
      <alignment vertical="top" wrapText="1"/>
    </xf>
    <xf numFmtId="0" fontId="1" fillId="0" borderId="0" xfId="0" applyFont="1" applyAlignment="1">
      <alignment vertical="top" wrapText="1"/>
    </xf>
    <xf numFmtId="0" fontId="2" fillId="0" borderId="0" xfId="0" applyFont="1"/>
    <xf numFmtId="0" fontId="2" fillId="0" borderId="0" xfId="0" applyFont="1" applyAlignment="1">
      <alignment horizontal="center" vertical="center"/>
    </xf>
    <xf numFmtId="0" fontId="2" fillId="0" borderId="0" xfId="0" applyFont="1" applyAlignment="1">
      <alignment wrapText="1"/>
    </xf>
    <xf numFmtId="0" fontId="3" fillId="0" borderId="0" xfId="0" applyFont="1" applyAlignment="1">
      <alignment wrapText="1"/>
    </xf>
    <xf numFmtId="0" fontId="4" fillId="0" borderId="0" xfId="0" applyFont="1"/>
    <xf numFmtId="0" fontId="5" fillId="2" borderId="1" xfId="0" applyFont="1" applyFill="1" applyBorder="1" applyAlignment="1">
      <alignment vertical="center"/>
    </xf>
    <xf numFmtId="0" fontId="5" fillId="2" borderId="1" xfId="0" applyFont="1" applyFill="1" applyBorder="1" applyAlignment="1">
      <alignment horizontal="center" vertical="center"/>
    </xf>
    <xf numFmtId="0" fontId="5" fillId="2" borderId="1" xfId="0" applyFont="1" applyFill="1" applyBorder="1" applyAlignment="1">
      <alignment vertical="center" wrapText="1"/>
    </xf>
    <xf numFmtId="0" fontId="6" fillId="2" borderId="1" xfId="0" applyFont="1" applyFill="1" applyBorder="1" applyAlignment="1">
      <alignment horizontal="center" vertical="center" wrapText="1"/>
    </xf>
    <xf numFmtId="0" fontId="7" fillId="3" borderId="2" xfId="0" applyFont="1" applyFill="1" applyBorder="1" applyAlignment="1">
      <alignment vertical="center"/>
    </xf>
    <xf numFmtId="0" fontId="7" fillId="3" borderId="3" xfId="0" applyFont="1" applyFill="1" applyBorder="1" applyAlignment="1">
      <alignment vertical="center"/>
    </xf>
    <xf numFmtId="164" fontId="8" fillId="4" borderId="2" xfId="0" applyNumberFormat="1" applyFont="1" applyFill="1" applyBorder="1" applyAlignment="1">
      <alignment horizontal="center" vertical="center"/>
    </xf>
    <xf numFmtId="164" fontId="8" fillId="4" borderId="4" xfId="0" applyNumberFormat="1" applyFont="1" applyFill="1" applyBorder="1" applyAlignment="1">
      <alignment horizontal="left" vertical="center" wrapText="1"/>
    </xf>
    <xf numFmtId="164" fontId="8" fillId="4" borderId="4" xfId="0" applyNumberFormat="1" applyFont="1" applyFill="1" applyBorder="1" applyAlignment="1">
      <alignment horizontal="left" vertical="center"/>
    </xf>
    <xf numFmtId="0" fontId="2" fillId="0" borderId="5" xfId="0" applyFont="1" applyBorder="1"/>
    <xf numFmtId="0" fontId="9" fillId="5" borderId="6" xfId="0" applyFont="1" applyFill="1" applyBorder="1" applyAlignment="1">
      <alignment vertical="center"/>
    </xf>
    <xf numFmtId="0" fontId="9" fillId="5" borderId="7" xfId="0" applyFont="1" applyFill="1" applyBorder="1" applyAlignment="1">
      <alignment vertical="center"/>
    </xf>
    <xf numFmtId="0" fontId="9" fillId="5" borderId="6" xfId="0" applyFont="1" applyFill="1" applyBorder="1" applyAlignment="1">
      <alignment horizontal="center" vertical="center" wrapText="1"/>
    </xf>
    <xf numFmtId="1" fontId="9" fillId="5" borderId="6" xfId="0" applyNumberFormat="1" applyFont="1" applyFill="1" applyBorder="1" applyAlignment="1">
      <alignment horizontal="left" vertical="center" wrapText="1"/>
    </xf>
    <xf numFmtId="1" fontId="10" fillId="5" borderId="6" xfId="0" applyNumberFormat="1" applyFont="1" applyFill="1" applyBorder="1" applyAlignment="1">
      <alignment horizontal="left" vertical="center" wrapText="1"/>
    </xf>
    <xf numFmtId="0" fontId="7" fillId="6" borderId="1" xfId="0" applyFont="1" applyFill="1" applyBorder="1" applyAlignment="1">
      <alignment vertical="center"/>
    </xf>
    <xf numFmtId="0" fontId="11" fillId="6" borderId="1" xfId="0" applyFont="1" applyFill="1" applyBorder="1" applyAlignment="1">
      <alignment vertical="center"/>
    </xf>
    <xf numFmtId="0" fontId="11" fillId="6" borderId="1" xfId="0" applyFont="1" applyFill="1" applyBorder="1" applyAlignment="1">
      <alignment horizontal="center" vertical="center"/>
    </xf>
    <xf numFmtId="0" fontId="11" fillId="6" borderId="1" xfId="0" applyFont="1" applyFill="1" applyBorder="1" applyAlignment="1">
      <alignment vertical="center" wrapText="1"/>
    </xf>
    <xf numFmtId="0" fontId="11" fillId="6" borderId="8" xfId="0" applyFont="1" applyFill="1" applyBorder="1" applyAlignment="1">
      <alignment vertical="center"/>
    </xf>
    <xf numFmtId="0" fontId="11" fillId="6" borderId="9" xfId="0" applyFont="1" applyFill="1" applyBorder="1" applyAlignment="1">
      <alignment vertical="center"/>
    </xf>
    <xf numFmtId="0" fontId="8" fillId="6" borderId="1" xfId="0" applyFont="1" applyFill="1" applyBorder="1" applyAlignment="1">
      <alignment vertical="center"/>
    </xf>
    <xf numFmtId="0" fontId="12" fillId="6" borderId="1" xfId="0" applyFont="1" applyFill="1" applyBorder="1" applyAlignment="1">
      <alignment vertical="center"/>
    </xf>
    <xf numFmtId="0" fontId="11" fillId="6" borderId="10" xfId="0" applyFont="1" applyFill="1" applyBorder="1" applyAlignment="1">
      <alignment vertical="center"/>
    </xf>
    <xf numFmtId="0" fontId="9" fillId="5" borderId="7" xfId="0" applyFont="1" applyFill="1" applyBorder="1" applyAlignment="1">
      <alignment horizontal="center" vertical="center"/>
    </xf>
    <xf numFmtId="0" fontId="9" fillId="5" borderId="7" xfId="0" applyFont="1" applyFill="1" applyBorder="1" applyAlignment="1">
      <alignment horizontal="center" vertical="center" wrapText="1"/>
    </xf>
    <xf numFmtId="1" fontId="10" fillId="5" borderId="7" xfId="0" applyNumberFormat="1" applyFont="1" applyFill="1" applyBorder="1" applyAlignment="1">
      <alignment horizontal="left" vertical="center" wrapText="1"/>
    </xf>
    <xf numFmtId="0" fontId="2" fillId="3" borderId="7" xfId="0" applyFont="1" applyFill="1" applyBorder="1" applyAlignment="1">
      <alignment vertical="center" wrapText="1"/>
    </xf>
    <xf numFmtId="0" fontId="4" fillId="3" borderId="7" xfId="0" applyFont="1" applyFill="1" applyBorder="1" applyAlignment="1">
      <alignment horizontal="left" vertical="center" wrapText="1"/>
    </xf>
    <xf numFmtId="0" fontId="13" fillId="0" borderId="11" xfId="0" applyFont="1" applyBorder="1" applyAlignment="1">
      <alignment horizontal="left" vertical="center"/>
    </xf>
    <xf numFmtId="0" fontId="13" fillId="0" borderId="12" xfId="0" applyFont="1" applyBorder="1" applyAlignment="1">
      <alignment vertical="center" wrapText="1"/>
    </xf>
    <xf numFmtId="0" fontId="13" fillId="0" borderId="12" xfId="0" applyFont="1" applyBorder="1" applyAlignment="1">
      <alignment vertical="center"/>
    </xf>
    <xf numFmtId="0" fontId="13" fillId="0" borderId="11" xfId="0" applyFont="1" applyBorder="1" applyAlignment="1">
      <alignment horizontal="left" vertical="center" wrapText="1"/>
    </xf>
    <xf numFmtId="0" fontId="9" fillId="5" borderId="3" xfId="0" applyFont="1" applyFill="1" applyBorder="1" applyAlignment="1">
      <alignment vertical="center"/>
    </xf>
    <xf numFmtId="0" fontId="9" fillId="5" borderId="6" xfId="0" applyFont="1" applyFill="1" applyBorder="1" applyAlignment="1">
      <alignment horizontal="center" vertical="center"/>
    </xf>
    <xf numFmtId="0" fontId="14" fillId="7" borderId="13" xfId="0" applyFont="1" applyFill="1" applyBorder="1" applyAlignment="1">
      <alignment horizontal="center" vertical="center" wrapText="1"/>
    </xf>
    <xf numFmtId="0" fontId="4" fillId="3" borderId="14" xfId="0" applyFont="1" applyFill="1" applyBorder="1" applyAlignment="1">
      <alignment horizontal="left" vertical="center" wrapText="1"/>
    </xf>
    <xf numFmtId="0" fontId="4" fillId="4" borderId="7" xfId="0" applyFont="1" applyFill="1" applyBorder="1" applyAlignment="1">
      <alignment horizontal="center" vertical="center" wrapText="1"/>
    </xf>
    <xf numFmtId="0" fontId="4" fillId="0" borderId="5" xfId="0" applyFont="1" applyBorder="1" applyAlignment="1">
      <alignment vertical="center" wrapText="1"/>
    </xf>
    <xf numFmtId="1" fontId="15" fillId="3" borderId="14" xfId="0" applyNumberFormat="1" applyFont="1" applyFill="1" applyBorder="1" applyAlignment="1">
      <alignment vertical="center" wrapText="1"/>
    </xf>
    <xf numFmtId="0" fontId="16" fillId="8" borderId="15" xfId="0" applyFont="1" applyFill="1" applyBorder="1" applyAlignment="1">
      <alignment vertical="top" wrapText="1"/>
    </xf>
    <xf numFmtId="0" fontId="13" fillId="0" borderId="11" xfId="0" applyFont="1" applyBorder="1" applyAlignment="1">
      <alignment horizontal="center" vertical="center" wrapText="1"/>
    </xf>
    <xf numFmtId="0" fontId="17" fillId="0" borderId="0" xfId="0" applyFont="1" applyAlignment="1">
      <alignment shrinkToFit="1"/>
    </xf>
    <xf numFmtId="0" fontId="14" fillId="7" borderId="16" xfId="0" applyFont="1" applyFill="1" applyBorder="1" applyAlignment="1">
      <alignment horizontal="center" vertical="center" wrapText="1"/>
    </xf>
    <xf numFmtId="0" fontId="4" fillId="9" borderId="7" xfId="0" applyFont="1" applyFill="1" applyBorder="1" applyAlignment="1">
      <alignment vertical="center" wrapText="1"/>
    </xf>
    <xf numFmtId="0" fontId="2" fillId="3" borderId="3" xfId="0" applyFont="1" applyFill="1" applyBorder="1" applyAlignment="1">
      <alignment vertical="center" wrapText="1"/>
    </xf>
    <xf numFmtId="0" fontId="18" fillId="0" borderId="0" xfId="0" applyFont="1" applyAlignment="1">
      <alignment vertical="center"/>
    </xf>
    <xf numFmtId="0" fontId="4" fillId="0" borderId="0" xfId="0" applyFont="1" applyAlignment="1">
      <alignment horizontal="left" vertical="center" wrapText="1"/>
    </xf>
    <xf numFmtId="0" fontId="4" fillId="0" borderId="0" xfId="0" applyFont="1" applyAlignment="1">
      <alignment horizontal="center" vertical="center" wrapText="1"/>
    </xf>
    <xf numFmtId="0" fontId="4" fillId="0" borderId="0" xfId="0" applyFont="1" applyAlignment="1">
      <alignment vertical="center" wrapText="1"/>
    </xf>
    <xf numFmtId="1" fontId="15" fillId="0" borderId="0" xfId="0" applyNumberFormat="1" applyFont="1" applyAlignment="1">
      <alignment vertical="center" wrapText="1"/>
    </xf>
    <xf numFmtId="0" fontId="16" fillId="0" borderId="0" xfId="0" applyFont="1" applyAlignment="1">
      <alignment vertical="top" wrapText="1"/>
    </xf>
    <xf numFmtId="0" fontId="2" fillId="0" borderId="0" xfId="0" applyFont="1" applyAlignment="1">
      <alignment vertical="center"/>
    </xf>
    <xf numFmtId="0" fontId="8" fillId="6" borderId="1" xfId="0" applyFont="1" applyFill="1" applyBorder="1" applyAlignment="1">
      <alignment horizontal="center" vertical="center"/>
    </xf>
    <xf numFmtId="0" fontId="8" fillId="6" borderId="1" xfId="0" applyFont="1" applyFill="1" applyBorder="1" applyAlignment="1">
      <alignment vertical="center" wrapText="1"/>
    </xf>
    <xf numFmtId="0" fontId="8" fillId="6" borderId="10" xfId="0" applyFont="1" applyFill="1" applyBorder="1" applyAlignment="1">
      <alignment vertical="center"/>
    </xf>
    <xf numFmtId="0" fontId="19" fillId="0" borderId="0" xfId="0" applyFont="1"/>
    <xf numFmtId="0" fontId="13" fillId="0" borderId="0" xfId="0" applyFont="1"/>
    <xf numFmtId="0" fontId="13" fillId="0" borderId="17" xfId="0" applyFont="1" applyBorder="1" applyAlignment="1">
      <alignment vertical="top"/>
    </xf>
    <xf numFmtId="0" fontId="16" fillId="0" borderId="7" xfId="0" applyFont="1" applyBorder="1" applyAlignment="1">
      <alignment vertical="center" wrapText="1"/>
    </xf>
    <xf numFmtId="0" fontId="2" fillId="9" borderId="7" xfId="0" applyFont="1" applyFill="1" applyBorder="1" applyAlignment="1">
      <alignment vertical="center" wrapText="1"/>
    </xf>
    <xf numFmtId="0" fontId="13" fillId="0" borderId="5" xfId="0" applyFont="1" applyBorder="1" applyAlignment="1">
      <alignment vertical="center" wrapText="1"/>
    </xf>
    <xf numFmtId="0" fontId="20" fillId="0" borderId="5" xfId="0" applyFont="1" applyBorder="1" applyAlignment="1">
      <alignment vertical="center" wrapText="1"/>
    </xf>
    <xf numFmtId="0" fontId="2" fillId="9" borderId="7" xfId="0" applyFont="1" applyFill="1" applyBorder="1" applyAlignment="1">
      <alignment horizontal="left" vertical="center" wrapText="1"/>
    </xf>
    <xf numFmtId="1" fontId="2" fillId="9" borderId="7" xfId="0" applyNumberFormat="1" applyFont="1" applyFill="1" applyBorder="1" applyAlignment="1">
      <alignment vertical="top" wrapText="1"/>
    </xf>
    <xf numFmtId="0" fontId="4" fillId="4" borderId="7" xfId="0" applyFont="1" applyFill="1" applyBorder="1" applyAlignment="1">
      <alignment horizontal="left" vertical="center" wrapText="1"/>
    </xf>
    <xf numFmtId="0" fontId="19" fillId="0" borderId="5" xfId="0" applyFont="1" applyBorder="1" applyAlignment="1">
      <alignment vertical="center" wrapText="1"/>
    </xf>
    <xf numFmtId="1" fontId="19" fillId="9" borderId="7" xfId="0" applyNumberFormat="1" applyFont="1" applyFill="1" applyBorder="1" applyAlignment="1">
      <alignment vertical="center" wrapText="1"/>
    </xf>
    <xf numFmtId="1" fontId="19" fillId="9" borderId="6" xfId="0" applyNumberFormat="1" applyFont="1" applyFill="1" applyBorder="1" applyAlignment="1">
      <alignment vertical="center" wrapText="1"/>
    </xf>
    <xf numFmtId="1" fontId="13" fillId="4" borderId="7" xfId="0" applyNumberFormat="1" applyFont="1" applyFill="1" applyBorder="1" applyAlignment="1">
      <alignment vertical="top" wrapText="1"/>
    </xf>
    <xf numFmtId="0" fontId="13" fillId="0" borderId="0" xfId="0" applyFont="1" applyAlignment="1">
      <alignment vertical="center" wrapText="1"/>
    </xf>
    <xf numFmtId="0" fontId="2" fillId="0" borderId="0" xfId="0" applyFont="1" applyAlignment="1">
      <alignment vertical="top"/>
    </xf>
    <xf numFmtId="0" fontId="4" fillId="0" borderId="11" xfId="0" applyFont="1" applyBorder="1" applyAlignment="1">
      <alignment horizontal="center" vertical="center"/>
    </xf>
    <xf numFmtId="0" fontId="4" fillId="0" borderId="11" xfId="0" applyFont="1" applyBorder="1" applyAlignment="1">
      <alignment vertical="center" wrapText="1"/>
    </xf>
    <xf numFmtId="0" fontId="4" fillId="0" borderId="11" xfId="0" applyFont="1" applyBorder="1" applyAlignment="1">
      <alignment horizontal="left" vertical="center"/>
    </xf>
    <xf numFmtId="1" fontId="2" fillId="4" borderId="7" xfId="0" applyNumberFormat="1" applyFont="1" applyFill="1" applyBorder="1" applyAlignment="1">
      <alignment vertical="center" wrapText="1"/>
    </xf>
    <xf numFmtId="0" fontId="2" fillId="0" borderId="0" xfId="0" applyFont="1" applyAlignment="1">
      <alignment horizontal="center" wrapText="1"/>
    </xf>
    <xf numFmtId="0" fontId="4" fillId="0" borderId="7" xfId="0" applyFont="1" applyBorder="1" applyAlignment="1">
      <alignment vertical="center" wrapText="1"/>
    </xf>
    <xf numFmtId="0" fontId="4" fillId="0" borderId="7" xfId="0" applyFont="1" applyBorder="1" applyAlignment="1">
      <alignment horizontal="center" vertical="center"/>
    </xf>
    <xf numFmtId="1" fontId="2" fillId="0" borderId="7" xfId="0" applyNumberFormat="1" applyFont="1" applyBorder="1" applyAlignment="1">
      <alignment vertical="center" wrapText="1"/>
    </xf>
    <xf numFmtId="0" fontId="21" fillId="0" borderId="11" xfId="0" applyFont="1" applyBorder="1" applyAlignment="1">
      <alignment horizontal="left" vertical="center"/>
    </xf>
    <xf numFmtId="0" fontId="16" fillId="9" borderId="7" xfId="0" applyFont="1" applyFill="1" applyBorder="1" applyAlignment="1">
      <alignment vertical="center" wrapText="1"/>
    </xf>
    <xf numFmtId="0" fontId="13" fillId="0" borderId="7" xfId="0" applyFont="1" applyBorder="1" applyAlignment="1">
      <alignment vertical="center" wrapText="1"/>
    </xf>
    <xf numFmtId="0" fontId="13" fillId="0" borderId="11" xfId="0" applyFont="1" applyBorder="1" applyAlignment="1">
      <alignment horizontal="center" vertical="center"/>
    </xf>
    <xf numFmtId="0" fontId="2" fillId="0" borderId="18" xfId="0" applyFont="1" applyBorder="1"/>
    <xf numFmtId="0" fontId="6" fillId="2" borderId="9" xfId="0" applyFont="1" applyFill="1" applyBorder="1" applyAlignment="1">
      <alignment horizontal="center" vertical="center" wrapText="1"/>
    </xf>
    <xf numFmtId="0" fontId="14" fillId="7" borderId="19" xfId="0" applyFont="1" applyFill="1" applyBorder="1" applyAlignment="1">
      <alignment horizontal="center" vertical="center" wrapText="1"/>
    </xf>
    <xf numFmtId="0" fontId="22" fillId="0" borderId="0" xfId="0" applyFont="1" applyAlignment="1">
      <alignment vertical="top" shrinkToFit="1"/>
    </xf>
    <xf numFmtId="0" fontId="3" fillId="0" borderId="0" xfId="0" applyFont="1" applyAlignment="1">
      <alignment vertical="center" wrapText="1"/>
    </xf>
    <xf numFmtId="0" fontId="2" fillId="0" borderId="18" xfId="0" applyFont="1" applyBorder="1" applyAlignment="1">
      <alignment vertical="center"/>
    </xf>
    <xf numFmtId="0" fontId="7" fillId="3" borderId="4" xfId="0" applyFont="1" applyFill="1" applyBorder="1" applyAlignment="1">
      <alignment vertical="center"/>
    </xf>
    <xf numFmtId="0" fontId="9" fillId="5" borderId="20" xfId="0" applyFont="1" applyFill="1" applyBorder="1" applyAlignment="1">
      <alignment horizontal="center" vertical="center" wrapText="1"/>
    </xf>
    <xf numFmtId="1" fontId="10" fillId="5" borderId="20" xfId="0" applyNumberFormat="1" applyFont="1" applyFill="1" applyBorder="1" applyAlignment="1">
      <alignment horizontal="left" vertical="center" wrapText="1"/>
    </xf>
    <xf numFmtId="0" fontId="4" fillId="3" borderId="2" xfId="0" applyFont="1" applyFill="1" applyBorder="1" applyAlignment="1">
      <alignment horizontal="left" vertical="center" wrapText="1"/>
    </xf>
    <xf numFmtId="0" fontId="14" fillId="7" borderId="21" xfId="0" applyFont="1" applyFill="1" applyBorder="1" applyAlignment="1">
      <alignment horizontal="center" vertical="center" wrapText="1"/>
    </xf>
    <xf numFmtId="1" fontId="23" fillId="3" borderId="14" xfId="0" applyNumberFormat="1" applyFont="1" applyFill="1" applyBorder="1" applyAlignment="1">
      <alignment vertical="center" wrapText="1"/>
    </xf>
    <xf numFmtId="0" fontId="16" fillId="8" borderId="22" xfId="0" applyFont="1" applyFill="1" applyBorder="1" applyAlignment="1">
      <alignment vertical="center" wrapText="1"/>
    </xf>
    <xf numFmtId="0" fontId="13" fillId="0" borderId="23" xfId="0" applyFont="1" applyBorder="1" applyAlignment="1">
      <alignment vertical="center" wrapText="1"/>
    </xf>
    <xf numFmtId="0" fontId="24" fillId="7" borderId="1" xfId="0" applyFont="1" applyFill="1" applyBorder="1" applyAlignment="1">
      <alignment horizontal="left" vertical="center"/>
    </xf>
    <xf numFmtId="0" fontId="5" fillId="7" borderId="1" xfId="0" applyFont="1" applyFill="1" applyBorder="1" applyAlignment="1">
      <alignment horizontal="left" vertical="center"/>
    </xf>
    <xf numFmtId="0" fontId="7" fillId="7" borderId="1"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14" fillId="3" borderId="1" xfId="0" applyFont="1" applyFill="1" applyBorder="1" applyAlignment="1">
      <alignment horizontal="left" vertical="center"/>
    </xf>
    <xf numFmtId="0" fontId="9" fillId="5" borderId="24" xfId="0" applyFont="1" applyFill="1" applyBorder="1" applyAlignment="1">
      <alignment horizontal="left" vertical="center"/>
    </xf>
    <xf numFmtId="0" fontId="9" fillId="5" borderId="1" xfId="0" applyFont="1" applyFill="1" applyBorder="1" applyAlignment="1">
      <alignment horizontal="left" vertical="center"/>
    </xf>
    <xf numFmtId="0" fontId="11" fillId="6" borderId="1" xfId="0" applyFont="1" applyFill="1" applyBorder="1" applyAlignment="1">
      <alignment horizontal="left" vertical="center"/>
    </xf>
    <xf numFmtId="0" fontId="16" fillId="0" borderId="0" xfId="0" applyFont="1" applyAlignment="1">
      <alignment vertical="top"/>
    </xf>
    <xf numFmtId="0" fontId="12" fillId="6" borderId="1" xfId="0" applyFont="1" applyFill="1" applyBorder="1" applyAlignment="1">
      <alignment horizontal="left" vertical="center"/>
    </xf>
    <xf numFmtId="0" fontId="11" fillId="6" borderId="1" xfId="0" applyFont="1" applyFill="1" applyBorder="1" applyAlignment="1">
      <alignment horizontal="left" vertical="center" wrapText="1"/>
    </xf>
    <xf numFmtId="0" fontId="25" fillId="3" borderId="25" xfId="0" applyFont="1" applyFill="1" applyBorder="1" applyAlignment="1">
      <alignment vertical="center"/>
    </xf>
    <xf numFmtId="0" fontId="25" fillId="3" borderId="26" xfId="0" applyFont="1" applyFill="1" applyBorder="1" applyAlignment="1">
      <alignment vertical="center" wrapText="1"/>
    </xf>
    <xf numFmtId="0" fontId="2" fillId="0" borderId="27" xfId="0" applyFont="1" applyBorder="1" applyAlignment="1">
      <alignment horizontal="left" vertical="center"/>
    </xf>
    <xf numFmtId="0" fontId="2" fillId="0" borderId="28" xfId="0" applyFont="1" applyBorder="1" applyAlignment="1">
      <alignment horizontal="left" vertical="center"/>
    </xf>
    <xf numFmtId="0" fontId="25" fillId="0" borderId="29" xfId="0" applyFont="1" applyBorder="1" applyAlignment="1">
      <alignment vertical="center" wrapText="1"/>
    </xf>
    <xf numFmtId="0" fontId="25" fillId="0" borderId="30" xfId="0" applyFont="1" applyBorder="1" applyAlignment="1">
      <alignment vertical="center" wrapText="1"/>
    </xf>
    <xf numFmtId="0" fontId="25" fillId="0" borderId="0" xfId="0" applyFont="1" applyAlignment="1">
      <alignment vertical="center" wrapText="1"/>
    </xf>
    <xf numFmtId="0" fontId="2" fillId="0" borderId="0" xfId="0" applyFont="1" applyAlignment="1">
      <alignment horizontal="left" vertical="center"/>
    </xf>
    <xf numFmtId="0" fontId="2" fillId="0" borderId="0" xfId="0" applyFont="1" applyAlignment="1">
      <alignment vertical="center" wrapText="1"/>
    </xf>
    <xf numFmtId="0" fontId="25" fillId="3" borderId="31" xfId="0" applyFont="1" applyFill="1" applyBorder="1" applyAlignment="1">
      <alignment vertical="center"/>
    </xf>
    <xf numFmtId="0" fontId="25" fillId="3" borderId="3" xfId="0" applyFont="1" applyFill="1" applyBorder="1" applyAlignment="1">
      <alignment vertical="center" wrapText="1"/>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5" fillId="0" borderId="5" xfId="0" applyFont="1" applyBorder="1" applyAlignment="1">
      <alignment vertical="center" wrapText="1"/>
    </xf>
    <xf numFmtId="0" fontId="17" fillId="0" borderId="30" xfId="0" applyFont="1" applyBorder="1" applyAlignment="1">
      <alignment vertical="center" shrinkToFit="1"/>
    </xf>
    <xf numFmtId="0" fontId="25" fillId="3" borderId="32" xfId="0" applyFont="1" applyFill="1" applyBorder="1" applyAlignment="1">
      <alignment vertical="center"/>
    </xf>
    <xf numFmtId="0" fontId="25" fillId="3" borderId="33" xfId="0" applyFont="1" applyFill="1" applyBorder="1" applyAlignment="1">
      <alignment vertical="center" wrapText="1"/>
    </xf>
    <xf numFmtId="164" fontId="8" fillId="4" borderId="34" xfId="0" applyNumberFormat="1" applyFont="1" applyFill="1" applyBorder="1" applyAlignment="1">
      <alignment horizontal="left" vertical="center"/>
    </xf>
    <xf numFmtId="0" fontId="2" fillId="0" borderId="35" xfId="0" applyFont="1" applyBorder="1" applyAlignment="1">
      <alignment horizontal="left" vertical="center"/>
    </xf>
    <xf numFmtId="0" fontId="25" fillId="0" borderId="36" xfId="0" applyFont="1" applyBorder="1" applyAlignment="1">
      <alignment vertical="center" wrapText="1"/>
    </xf>
    <xf numFmtId="0" fontId="2" fillId="0" borderId="37" xfId="0" applyFont="1" applyBorder="1" applyAlignment="1">
      <alignment horizontal="left" vertical="center" wrapText="1"/>
    </xf>
    <xf numFmtId="0" fontId="2" fillId="0" borderId="0" xfId="0" applyFont="1" applyAlignment="1">
      <alignment horizontal="left" vertical="center" wrapText="1"/>
    </xf>
    <xf numFmtId="0" fontId="26" fillId="0" borderId="0" xfId="0" applyFont="1" applyAlignment="1">
      <alignment horizontal="center" vertical="center" wrapText="1"/>
    </xf>
    <xf numFmtId="0" fontId="26" fillId="0" borderId="0" xfId="0" applyFont="1" applyAlignment="1">
      <alignment vertical="center" wrapText="1"/>
    </xf>
    <xf numFmtId="0" fontId="22" fillId="0" borderId="0" xfId="0" applyFont="1" applyAlignment="1">
      <alignment vertical="top" wrapText="1"/>
    </xf>
    <xf numFmtId="0" fontId="25" fillId="3" borderId="19" xfId="0" applyFont="1" applyFill="1" applyBorder="1" applyAlignment="1">
      <alignment horizontal="center" vertical="center" wrapText="1"/>
    </xf>
    <xf numFmtId="0" fontId="25" fillId="3" borderId="38" xfId="0" applyFont="1" applyFill="1" applyBorder="1" applyAlignment="1">
      <alignment horizontal="center" vertical="center" wrapText="1"/>
    </xf>
    <xf numFmtId="0" fontId="25" fillId="3" borderId="39" xfId="0" applyFont="1" applyFill="1" applyBorder="1" applyAlignment="1">
      <alignment horizontal="center" vertical="center" wrapText="1"/>
    </xf>
    <xf numFmtId="0" fontId="25" fillId="3" borderId="40" xfId="0" applyFont="1" applyFill="1" applyBorder="1" applyAlignment="1">
      <alignment horizontal="center" vertical="center" wrapText="1"/>
    </xf>
    <xf numFmtId="0" fontId="25" fillId="3" borderId="41" xfId="0" applyFont="1" applyFill="1" applyBorder="1" applyAlignment="1">
      <alignment horizontal="center" vertical="center" wrapText="1"/>
    </xf>
    <xf numFmtId="0" fontId="25" fillId="3" borderId="42" xfId="0" applyFont="1" applyFill="1" applyBorder="1" applyAlignment="1">
      <alignment horizontal="center" vertical="center" wrapText="1"/>
    </xf>
    <xf numFmtId="0" fontId="25" fillId="3" borderId="43" xfId="0" applyFont="1" applyFill="1" applyBorder="1" applyAlignment="1">
      <alignment horizontal="center" vertical="center" wrapText="1"/>
    </xf>
    <xf numFmtId="0" fontId="16" fillId="0" borderId="0" xfId="0" applyFont="1" applyAlignment="1">
      <alignment vertical="center" wrapText="1"/>
    </xf>
    <xf numFmtId="0" fontId="2" fillId="0" borderId="44" xfId="0" applyFont="1" applyBorder="1" applyAlignment="1">
      <alignment vertical="center"/>
    </xf>
    <xf numFmtId="0" fontId="2" fillId="0" borderId="45" xfId="0" applyFont="1" applyBorder="1" applyAlignment="1">
      <alignment vertical="center"/>
    </xf>
    <xf numFmtId="3" fontId="2" fillId="0" borderId="23" xfId="0" applyNumberFormat="1" applyFont="1" applyBorder="1" applyAlignment="1">
      <alignment horizontal="center" vertical="center" wrapText="1"/>
    </xf>
    <xf numFmtId="3" fontId="2" fillId="0" borderId="17" xfId="0" applyNumberFormat="1" applyFont="1" applyBorder="1" applyAlignment="1">
      <alignment horizontal="center" vertical="center" wrapText="1"/>
    </xf>
    <xf numFmtId="9" fontId="2" fillId="4" borderId="6" xfId="0" applyNumberFormat="1" applyFont="1" applyFill="1" applyBorder="1" applyAlignment="1">
      <alignment horizontal="center" vertical="center" wrapText="1"/>
    </xf>
    <xf numFmtId="165" fontId="27" fillId="0" borderId="46" xfId="0" applyNumberFormat="1" applyFont="1" applyBorder="1" applyAlignment="1">
      <alignment horizontal="left" vertical="center"/>
    </xf>
    <xf numFmtId="0" fontId="16" fillId="0" borderId="46" xfId="0" applyFont="1" applyBorder="1" applyAlignment="1">
      <alignment vertical="center" wrapText="1"/>
    </xf>
    <xf numFmtId="0" fontId="16" fillId="0" borderId="47" xfId="0" applyFont="1" applyBorder="1" applyAlignment="1">
      <alignment vertical="center" wrapText="1"/>
    </xf>
    <xf numFmtId="0" fontId="16" fillId="0" borderId="48" xfId="0" applyFont="1" applyBorder="1" applyAlignment="1">
      <alignment vertical="center" wrapText="1"/>
    </xf>
    <xf numFmtId="9" fontId="2" fillId="4" borderId="7" xfId="0" applyNumberFormat="1" applyFont="1" applyFill="1" applyBorder="1" applyAlignment="1">
      <alignment horizontal="center" vertical="center" wrapText="1"/>
    </xf>
    <xf numFmtId="165" fontId="28" fillId="0" borderId="12" xfId="0" applyNumberFormat="1" applyFont="1" applyBorder="1" applyAlignment="1">
      <alignment horizontal="left" vertical="center"/>
    </xf>
    <xf numFmtId="0" fontId="16" fillId="0" borderId="12" xfId="0" applyFont="1" applyBorder="1" applyAlignment="1">
      <alignment vertical="center" wrapText="1"/>
    </xf>
    <xf numFmtId="0" fontId="16" fillId="0" borderId="49" xfId="0" applyFont="1" applyBorder="1" applyAlignment="1">
      <alignment vertical="center" wrapText="1"/>
    </xf>
    <xf numFmtId="3" fontId="2" fillId="0" borderId="7" xfId="0" applyNumberFormat="1" applyFont="1" applyBorder="1" applyAlignment="1">
      <alignment horizontal="center" vertical="center" wrapText="1"/>
    </xf>
    <xf numFmtId="0" fontId="2" fillId="0" borderId="50" xfId="0" applyFont="1" applyBorder="1" applyAlignment="1">
      <alignment vertical="center"/>
    </xf>
    <xf numFmtId="3" fontId="2" fillId="0" borderId="51" xfId="0" applyNumberFormat="1" applyFont="1" applyBorder="1" applyAlignment="1">
      <alignment horizontal="center" vertical="center" wrapText="1"/>
    </xf>
    <xf numFmtId="9" fontId="2" fillId="4" borderId="20" xfId="0" applyNumberFormat="1" applyFont="1" applyFill="1" applyBorder="1" applyAlignment="1">
      <alignment horizontal="center" vertical="center" wrapText="1"/>
    </xf>
    <xf numFmtId="165" fontId="29" fillId="0" borderId="52" xfId="0" applyNumberFormat="1" applyFont="1" applyBorder="1" applyAlignment="1">
      <alignment horizontal="left" vertical="center"/>
    </xf>
    <xf numFmtId="0" fontId="16" fillId="0" borderId="52" xfId="0" applyFont="1" applyBorder="1" applyAlignment="1">
      <alignment vertical="center" wrapText="1"/>
    </xf>
    <xf numFmtId="0" fontId="16" fillId="0" borderId="53" xfId="0" applyFont="1" applyBorder="1" applyAlignment="1">
      <alignment vertical="center" wrapText="1"/>
    </xf>
    <xf numFmtId="3" fontId="25" fillId="3" borderId="39" xfId="0" applyNumberFormat="1" applyFont="1" applyFill="1" applyBorder="1" applyAlignment="1">
      <alignment horizontal="center" vertical="center" wrapText="1"/>
    </xf>
    <xf numFmtId="9" fontId="25" fillId="3" borderId="54" xfId="0" applyNumberFormat="1" applyFont="1" applyFill="1" applyBorder="1" applyAlignment="1">
      <alignment horizontal="center" vertical="center" wrapText="1"/>
    </xf>
    <xf numFmtId="9" fontId="25" fillId="3" borderId="41" xfId="0" applyNumberFormat="1" applyFont="1" applyFill="1" applyBorder="1" applyAlignment="1">
      <alignment horizontal="center" vertical="center" wrapText="1"/>
    </xf>
    <xf numFmtId="9" fontId="25" fillId="3" borderId="42" xfId="0" applyNumberFormat="1" applyFont="1" applyFill="1" applyBorder="1" applyAlignment="1">
      <alignment horizontal="center" vertical="center" wrapText="1"/>
    </xf>
    <xf numFmtId="9" fontId="25" fillId="3" borderId="43" xfId="0" applyNumberFormat="1" applyFont="1" applyFill="1" applyBorder="1" applyAlignment="1">
      <alignment horizontal="center" vertical="center" wrapText="1"/>
    </xf>
    <xf numFmtId="0" fontId="24" fillId="7" borderId="1" xfId="0" applyFont="1" applyFill="1" applyBorder="1" applyAlignment="1">
      <alignment vertical="center"/>
    </xf>
    <xf numFmtId="0" fontId="24" fillId="7" borderId="1" xfId="0" applyFont="1" applyFill="1" applyBorder="1" applyAlignment="1">
      <alignment horizontal="center" vertical="center"/>
    </xf>
    <xf numFmtId="0" fontId="14" fillId="3" borderId="1" xfId="0" applyFont="1" applyFill="1" applyBorder="1" applyAlignment="1">
      <alignment vertical="center"/>
    </xf>
    <xf numFmtId="0" fontId="14" fillId="3" borderId="1" xfId="0" applyFont="1" applyFill="1" applyBorder="1" applyAlignment="1">
      <alignment horizontal="center" vertical="center"/>
    </xf>
    <xf numFmtId="0" fontId="25" fillId="0" borderId="0" xfId="0" applyFont="1" applyAlignment="1">
      <alignment vertical="center"/>
    </xf>
    <xf numFmtId="0" fontId="25" fillId="0" borderId="0" xfId="0" applyFont="1" applyAlignment="1">
      <alignment horizontal="center" vertical="center"/>
    </xf>
    <xf numFmtId="0" fontId="14" fillId="7" borderId="41" xfId="0" applyFont="1" applyFill="1" applyBorder="1" applyAlignment="1">
      <alignment horizontal="center" vertical="center" wrapText="1"/>
    </xf>
    <xf numFmtId="0" fontId="6" fillId="10" borderId="55" xfId="0" applyFont="1" applyFill="1" applyBorder="1" applyAlignment="1">
      <alignment vertical="center"/>
    </xf>
    <xf numFmtId="0" fontId="6" fillId="10" borderId="56" xfId="0" applyFont="1" applyFill="1" applyBorder="1" applyAlignment="1">
      <alignment vertical="center"/>
    </xf>
    <xf numFmtId="0" fontId="30" fillId="0" borderId="57" xfId="0" applyFont="1" applyBorder="1" applyAlignment="1">
      <alignment horizontal="center" vertical="center" wrapText="1"/>
    </xf>
    <xf numFmtId="0" fontId="30" fillId="0" borderId="39" xfId="0" applyFont="1" applyBorder="1" applyAlignment="1">
      <alignment horizontal="center" vertical="center" wrapText="1"/>
    </xf>
    <xf numFmtId="0" fontId="30" fillId="0" borderId="54" xfId="0" applyFont="1" applyBorder="1" applyAlignment="1">
      <alignment horizontal="center" vertical="center" wrapText="1"/>
    </xf>
    <xf numFmtId="0" fontId="30" fillId="0" borderId="58" xfId="0" applyFont="1" applyBorder="1" applyAlignment="1">
      <alignment horizontal="center" vertical="center" wrapText="1"/>
    </xf>
    <xf numFmtId="0" fontId="31" fillId="8" borderId="41" xfId="0" applyFont="1" applyFill="1" applyBorder="1" applyAlignment="1">
      <alignment horizontal="center" vertical="center" wrapText="1"/>
    </xf>
    <xf numFmtId="0" fontId="30" fillId="0" borderId="22" xfId="0" applyFont="1" applyBorder="1" applyAlignment="1">
      <alignment horizontal="center" vertical="center" wrapText="1"/>
    </xf>
    <xf numFmtId="0" fontId="30" fillId="0" borderId="7" xfId="0" applyFont="1" applyBorder="1" applyAlignment="1">
      <alignment horizontal="center" vertical="center" wrapText="1"/>
    </xf>
    <xf numFmtId="0" fontId="7" fillId="0" borderId="7" xfId="0" applyFont="1" applyBorder="1" applyAlignment="1">
      <alignment horizontal="center" vertical="center" wrapText="1"/>
    </xf>
    <xf numFmtId="0" fontId="30" fillId="0" borderId="59" xfId="0" applyFont="1" applyBorder="1" applyAlignment="1">
      <alignment horizontal="center" vertical="center" wrapText="1"/>
    </xf>
    <xf numFmtId="0" fontId="30" fillId="0" borderId="0" xfId="0" applyFont="1" applyAlignment="1">
      <alignment horizontal="center" vertical="center" wrapText="1"/>
    </xf>
    <xf numFmtId="0" fontId="10" fillId="5" borderId="6" xfId="0" applyFont="1" applyFill="1" applyBorder="1" applyAlignment="1">
      <alignment horizontal="left" vertical="center"/>
    </xf>
    <xf numFmtId="0" fontId="32" fillId="5" borderId="6" xfId="0" applyFont="1" applyFill="1" applyBorder="1" applyAlignment="1">
      <alignment horizontal="center" vertical="center"/>
    </xf>
    <xf numFmtId="0" fontId="16" fillId="0" borderId="11" xfId="0" applyFont="1" applyBorder="1" applyAlignment="1">
      <alignment horizontal="left" vertical="center"/>
    </xf>
    <xf numFmtId="0" fontId="16" fillId="0" borderId="5" xfId="0" applyFont="1" applyBorder="1" applyAlignment="1">
      <alignment vertical="center" wrapText="1"/>
    </xf>
    <xf numFmtId="0" fontId="26" fillId="0" borderId="12" xfId="0" applyFont="1" applyBorder="1" applyAlignment="1">
      <alignment horizontal="left" vertical="center"/>
    </xf>
    <xf numFmtId="0" fontId="16" fillId="8" borderId="31" xfId="0" applyFont="1" applyFill="1" applyBorder="1" applyAlignment="1">
      <alignment vertical="center" wrapText="1"/>
    </xf>
    <xf numFmtId="0" fontId="16" fillId="0" borderId="22" xfId="0" applyFont="1" applyBorder="1" applyAlignment="1">
      <alignment horizontal="center" vertical="center" wrapText="1"/>
    </xf>
    <xf numFmtId="0" fontId="16" fillId="11" borderId="7" xfId="0" applyFont="1" applyFill="1" applyBorder="1" applyAlignment="1">
      <alignment horizontal="center" vertical="center" wrapText="1"/>
    </xf>
    <xf numFmtId="0" fontId="16" fillId="0" borderId="7" xfId="0" applyFont="1" applyBorder="1" applyAlignment="1">
      <alignment horizontal="center" vertical="center" wrapText="1"/>
    </xf>
    <xf numFmtId="0" fontId="16" fillId="0" borderId="59" xfId="0" applyFont="1" applyBorder="1" applyAlignment="1">
      <alignment horizontal="center" vertical="center" wrapText="1"/>
    </xf>
    <xf numFmtId="0" fontId="33" fillId="5" borderId="6" xfId="0" applyFont="1" applyFill="1" applyBorder="1" applyAlignment="1">
      <alignment horizontal="center" vertical="center"/>
    </xf>
    <xf numFmtId="0" fontId="34" fillId="0" borderId="5" xfId="0" applyFont="1" applyBorder="1" applyAlignment="1">
      <alignment horizontal="left" vertical="center" wrapText="1"/>
    </xf>
    <xf numFmtId="0" fontId="16" fillId="0" borderId="11" xfId="0" applyFont="1" applyBorder="1" applyAlignment="1">
      <alignment horizontal="center" vertical="center" wrapText="1"/>
    </xf>
    <xf numFmtId="0" fontId="35" fillId="5" borderId="6" xfId="0" applyFont="1" applyFill="1" applyBorder="1" applyAlignment="1">
      <alignment horizontal="left" vertical="center"/>
    </xf>
    <xf numFmtId="0" fontId="9" fillId="5" borderId="60" xfId="0" applyFont="1" applyFill="1" applyBorder="1" applyAlignment="1">
      <alignment horizontal="center" vertical="center"/>
    </xf>
    <xf numFmtId="0" fontId="34" fillId="0" borderId="7" xfId="0" applyFont="1" applyBorder="1" applyAlignment="1">
      <alignment horizontal="left" vertical="center" wrapText="1"/>
    </xf>
    <xf numFmtId="0" fontId="16" fillId="8" borderId="61" xfId="0" applyFont="1" applyFill="1" applyBorder="1" applyAlignment="1">
      <alignment vertical="center" wrapText="1"/>
    </xf>
    <xf numFmtId="0" fontId="16" fillId="0" borderId="62" xfId="0" applyFont="1" applyBorder="1" applyAlignment="1">
      <alignment horizontal="center" vertical="center" wrapText="1"/>
    </xf>
    <xf numFmtId="0" fontId="16" fillId="8" borderId="15" xfId="0" applyFont="1" applyFill="1" applyBorder="1" applyAlignment="1">
      <alignment vertical="center" wrapText="1"/>
    </xf>
    <xf numFmtId="0" fontId="16" fillId="8" borderId="63" xfId="0" applyFont="1" applyFill="1" applyBorder="1" applyAlignment="1">
      <alignment vertical="center" wrapText="1"/>
    </xf>
    <xf numFmtId="0" fontId="16" fillId="0" borderId="64" xfId="0" applyFont="1" applyBorder="1" applyAlignment="1">
      <alignment horizontal="center" vertical="center" wrapText="1"/>
    </xf>
    <xf numFmtId="0" fontId="16" fillId="8" borderId="31" xfId="0" applyFont="1" applyFill="1" applyBorder="1" applyAlignment="1">
      <alignment vertical="top" wrapText="1"/>
    </xf>
    <xf numFmtId="0" fontId="36" fillId="0" borderId="7" xfId="0" applyFont="1" applyBorder="1" applyAlignment="1">
      <alignment vertical="center" wrapText="1"/>
    </xf>
    <xf numFmtId="0" fontId="16" fillId="0" borderId="65" xfId="0" applyFont="1" applyBorder="1" applyAlignment="1">
      <alignment horizontal="center" vertical="center" wrapText="1"/>
    </xf>
    <xf numFmtId="0" fontId="34" fillId="0" borderId="11" xfId="0" applyFont="1" applyBorder="1" applyAlignment="1">
      <alignment horizontal="left" vertical="center" wrapText="1"/>
    </xf>
    <xf numFmtId="0" fontId="37" fillId="0" borderId="11" xfId="0" applyFont="1" applyBorder="1" applyAlignment="1">
      <alignment horizontal="center" vertical="center" wrapText="1"/>
    </xf>
    <xf numFmtId="0" fontId="38" fillId="5" borderId="6" xfId="0" applyFont="1" applyFill="1" applyBorder="1" applyAlignment="1">
      <alignment horizontal="center" vertical="center"/>
    </xf>
    <xf numFmtId="0" fontId="39" fillId="5" borderId="6" xfId="0" applyFont="1" applyFill="1" applyBorder="1" applyAlignment="1">
      <alignment horizontal="left" vertical="center"/>
    </xf>
    <xf numFmtId="0" fontId="16" fillId="0" borderId="0" xfId="0" applyFont="1" applyAlignment="1">
      <alignment vertical="top" shrinkToFit="1"/>
    </xf>
    <xf numFmtId="0" fontId="7" fillId="6" borderId="1" xfId="0" applyFont="1" applyFill="1" applyBorder="1" applyAlignment="1">
      <alignment horizontal="left" vertical="center" wrapText="1"/>
    </xf>
    <xf numFmtId="0" fontId="30" fillId="0" borderId="0" xfId="0" applyFont="1" applyAlignment="1">
      <alignment vertical="top" wrapText="1"/>
    </xf>
    <xf numFmtId="0" fontId="40" fillId="6" borderId="1" xfId="0" applyFont="1" applyFill="1" applyBorder="1" applyAlignment="1">
      <alignment vertical="center"/>
    </xf>
    <xf numFmtId="0" fontId="25" fillId="0" borderId="66" xfId="0" applyFont="1" applyBorder="1" applyAlignment="1">
      <alignment vertical="center" wrapText="1"/>
    </xf>
    <xf numFmtId="0" fontId="25" fillId="0" borderId="49" xfId="0" applyFont="1" applyBorder="1" applyAlignment="1">
      <alignment vertical="center" wrapText="1"/>
    </xf>
    <xf numFmtId="0" fontId="17" fillId="0" borderId="0" xfId="0" applyFont="1" applyAlignment="1">
      <alignment vertical="center" shrinkToFit="1"/>
    </xf>
    <xf numFmtId="0" fontId="25" fillId="0" borderId="67" xfId="0" applyFont="1" applyBorder="1" applyAlignment="1">
      <alignment vertical="center" wrapText="1"/>
    </xf>
    <xf numFmtId="0" fontId="16" fillId="0" borderId="37" xfId="0" applyFont="1" applyBorder="1" applyAlignment="1">
      <alignment vertical="top" wrapText="1"/>
    </xf>
    <xf numFmtId="0" fontId="25" fillId="3" borderId="54" xfId="0" applyFont="1" applyFill="1" applyBorder="1" applyAlignment="1">
      <alignment horizontal="center" vertical="center" wrapText="1"/>
    </xf>
    <xf numFmtId="0" fontId="25" fillId="4" borderId="19" xfId="0" applyFont="1" applyFill="1" applyBorder="1" applyAlignment="1">
      <alignment horizontal="left" vertical="center" wrapText="1"/>
    </xf>
    <xf numFmtId="0" fontId="25" fillId="4" borderId="38" xfId="0" applyFont="1" applyFill="1" applyBorder="1" applyAlignment="1">
      <alignment horizontal="center" vertical="center" wrapText="1"/>
    </xf>
    <xf numFmtId="3" fontId="25" fillId="4" borderId="39" xfId="0" applyNumberFormat="1" applyFont="1" applyFill="1" applyBorder="1" applyAlignment="1">
      <alignment horizontal="center" vertical="center" wrapText="1"/>
    </xf>
    <xf numFmtId="9" fontId="25" fillId="4" borderId="54" xfId="0" applyNumberFormat="1" applyFont="1" applyFill="1" applyBorder="1" applyAlignment="1">
      <alignment horizontal="center" vertical="center" wrapText="1"/>
    </xf>
    <xf numFmtId="0" fontId="41" fillId="3" borderId="41" xfId="0" applyFont="1" applyFill="1" applyBorder="1" applyAlignment="1">
      <alignment vertical="center"/>
    </xf>
    <xf numFmtId="0" fontId="25" fillId="3" borderId="42" xfId="0" applyFont="1" applyFill="1" applyBorder="1" applyAlignment="1">
      <alignment vertical="center"/>
    </xf>
    <xf numFmtId="0" fontId="25" fillId="3" borderId="43" xfId="0" applyFont="1" applyFill="1" applyBorder="1" applyAlignment="1">
      <alignment vertical="center"/>
    </xf>
    <xf numFmtId="0" fontId="16" fillId="5" borderId="16" xfId="0" applyFont="1" applyFill="1" applyBorder="1" applyAlignment="1">
      <alignment vertical="top" wrapText="1"/>
    </xf>
    <xf numFmtId="0" fontId="33" fillId="5" borderId="60" xfId="0" applyFont="1" applyFill="1" applyBorder="1" applyAlignment="1">
      <alignment horizontal="center" vertical="center"/>
    </xf>
    <xf numFmtId="0" fontId="42" fillId="7" borderId="68" xfId="0" applyFont="1" applyFill="1" applyBorder="1" applyAlignment="1">
      <alignment horizontal="center" vertical="center" wrapText="1"/>
    </xf>
    <xf numFmtId="0" fontId="16" fillId="5" borderId="1" xfId="0" applyFont="1" applyFill="1" applyBorder="1" applyAlignment="1">
      <alignment vertical="top" wrapText="1"/>
    </xf>
    <xf numFmtId="0" fontId="16" fillId="5" borderId="7" xfId="0" applyFont="1" applyFill="1" applyBorder="1" applyAlignment="1">
      <alignment vertical="center" wrapText="1"/>
    </xf>
    <xf numFmtId="0" fontId="11" fillId="0" borderId="0" xfId="0" applyFont="1" applyAlignment="1">
      <alignment vertical="top" wrapText="1"/>
    </xf>
    <xf numFmtId="0" fontId="6" fillId="10" borderId="69" xfId="0" applyFont="1" applyFill="1" applyBorder="1" applyAlignment="1">
      <alignment vertical="center"/>
    </xf>
    <xf numFmtId="0" fontId="9" fillId="12" borderId="7" xfId="0" applyFont="1" applyFill="1" applyBorder="1" applyAlignment="1">
      <alignment vertical="center"/>
    </xf>
    <xf numFmtId="0" fontId="9" fillId="12" borderId="3" xfId="0" applyFont="1" applyFill="1" applyBorder="1" applyAlignment="1">
      <alignment vertical="center"/>
    </xf>
    <xf numFmtId="0" fontId="9" fillId="12" borderId="6" xfId="0" applyFont="1" applyFill="1" applyBorder="1" applyAlignment="1">
      <alignment horizontal="center" vertical="center"/>
    </xf>
    <xf numFmtId="0" fontId="43" fillId="12" borderId="6" xfId="0" applyFont="1" applyFill="1" applyBorder="1" applyAlignment="1">
      <alignment horizontal="center" vertical="center"/>
    </xf>
    <xf numFmtId="0" fontId="4" fillId="11" borderId="7" xfId="0" applyFont="1" applyFill="1" applyBorder="1" applyAlignment="1">
      <alignment horizontal="center" vertical="center" wrapText="1"/>
    </xf>
    <xf numFmtId="0" fontId="44" fillId="0" borderId="7" xfId="0" applyFont="1" applyBorder="1" applyAlignment="1">
      <alignment horizontal="center" vertical="center" wrapText="1"/>
    </xf>
    <xf numFmtId="0" fontId="24" fillId="13" borderId="1" xfId="0" applyFont="1" applyFill="1" applyBorder="1" applyAlignment="1">
      <alignment vertical="center"/>
    </xf>
    <xf numFmtId="0" fontId="2" fillId="13" borderId="1" xfId="0" applyFont="1" applyFill="1" applyBorder="1" applyAlignment="1">
      <alignment horizontal="right" vertical="center"/>
    </xf>
    <xf numFmtId="0" fontId="45" fillId="3" borderId="24" xfId="0" applyFont="1" applyFill="1" applyBorder="1" applyAlignment="1">
      <alignment vertical="center"/>
    </xf>
    <xf numFmtId="0" fontId="14" fillId="3" borderId="9" xfId="0" applyFont="1" applyFill="1" applyBorder="1" applyAlignment="1">
      <alignment vertical="center"/>
    </xf>
    <xf numFmtId="0" fontId="46" fillId="3" borderId="1" xfId="0" applyFont="1" applyFill="1" applyBorder="1" applyAlignment="1">
      <alignment vertical="center"/>
    </xf>
    <xf numFmtId="0" fontId="7" fillId="3" borderId="1" xfId="0" applyFont="1" applyFill="1" applyBorder="1" applyAlignment="1">
      <alignment vertical="center"/>
    </xf>
    <xf numFmtId="0" fontId="14" fillId="3" borderId="10" xfId="0" applyFont="1" applyFill="1" applyBorder="1" applyAlignment="1">
      <alignment vertical="center"/>
    </xf>
    <xf numFmtId="0" fontId="4" fillId="3" borderId="7" xfId="0" applyFont="1" applyFill="1" applyBorder="1" applyAlignment="1">
      <alignment vertical="center" wrapText="1"/>
    </xf>
    <xf numFmtId="0" fontId="47" fillId="6" borderId="7" xfId="0" applyFont="1" applyFill="1" applyBorder="1" applyAlignment="1">
      <alignment vertical="center"/>
    </xf>
    <xf numFmtId="0" fontId="9" fillId="14" borderId="7" xfId="0" applyFont="1" applyFill="1" applyBorder="1" applyAlignment="1">
      <alignment vertical="center"/>
    </xf>
    <xf numFmtId="0" fontId="9" fillId="14" borderId="7" xfId="0" applyFont="1" applyFill="1" applyBorder="1" applyAlignment="1">
      <alignment horizontal="center" vertical="center" wrapText="1"/>
    </xf>
    <xf numFmtId="0" fontId="16" fillId="14" borderId="1" xfId="0" applyFont="1" applyFill="1" applyBorder="1" applyAlignment="1">
      <alignment vertical="top" wrapText="1"/>
    </xf>
    <xf numFmtId="0" fontId="16" fillId="0" borderId="0" xfId="0" applyFont="1" applyAlignment="1">
      <alignment horizontal="left" vertical="center" wrapText="1"/>
    </xf>
    <xf numFmtId="0" fontId="4" fillId="3" borderId="7" xfId="0" applyFont="1" applyFill="1" applyBorder="1" applyAlignment="1">
      <alignment vertical="center"/>
    </xf>
    <xf numFmtId="0" fontId="48" fillId="4" borderId="1" xfId="0" applyFont="1" applyFill="1" applyBorder="1" applyAlignment="1">
      <alignment vertical="top" shrinkToFit="1"/>
    </xf>
    <xf numFmtId="0" fontId="49" fillId="0" borderId="0" xfId="0" applyFont="1" applyAlignment="1">
      <alignment vertical="top" wrapText="1"/>
    </xf>
    <xf numFmtId="0" fontId="50" fillId="0" borderId="7" xfId="0" applyFont="1" applyBorder="1" applyAlignment="1">
      <alignment vertical="top" wrapText="1"/>
    </xf>
    <xf numFmtId="0" fontId="50" fillId="15" borderId="7" xfId="0" applyFont="1" applyFill="1" applyBorder="1" applyAlignment="1">
      <alignment vertical="top" wrapText="1"/>
    </xf>
    <xf numFmtId="0" fontId="50" fillId="16" borderId="7" xfId="0" applyFont="1" applyFill="1" applyBorder="1" applyAlignment="1">
      <alignment vertical="top" wrapText="1"/>
    </xf>
    <xf numFmtId="0" fontId="50" fillId="17" borderId="7" xfId="0" applyFont="1" applyFill="1" applyBorder="1" applyAlignment="1">
      <alignment vertical="top" wrapText="1"/>
    </xf>
    <xf numFmtId="0" fontId="50" fillId="18" borderId="7" xfId="0" applyFont="1" applyFill="1" applyBorder="1" applyAlignment="1">
      <alignment vertical="top" wrapText="1"/>
    </xf>
    <xf numFmtId="0" fontId="50" fillId="19" borderId="7" xfId="0" applyFont="1" applyFill="1" applyBorder="1" applyAlignment="1">
      <alignment vertical="top" wrapText="1"/>
    </xf>
    <xf numFmtId="0" fontId="51" fillId="0" borderId="7" xfId="0" applyFont="1" applyBorder="1" applyAlignment="1">
      <alignment vertical="top" wrapText="1"/>
    </xf>
    <xf numFmtId="0" fontId="51" fillId="0" borderId="0" xfId="0" applyFont="1" applyAlignment="1">
      <alignment vertical="top" wrapText="1"/>
    </xf>
    <xf numFmtId="0" fontId="51" fillId="0" borderId="70" xfId="0" applyFont="1" applyBorder="1" applyAlignment="1">
      <alignment vertical="top" wrapText="1"/>
    </xf>
    <xf numFmtId="0" fontId="51" fillId="0" borderId="11" xfId="0" applyFont="1" applyBorder="1" applyAlignment="1">
      <alignment vertical="top" wrapText="1"/>
    </xf>
    <xf numFmtId="0" fontId="52" fillId="0" borderId="7" xfId="0" applyFont="1" applyBorder="1" applyAlignment="1">
      <alignment vertical="top" wrapText="1"/>
    </xf>
    <xf numFmtId="0" fontId="52" fillId="0" borderId="0" xfId="0" applyFont="1" applyAlignment="1">
      <alignment vertical="top" wrapText="1"/>
    </xf>
    <xf numFmtId="0" fontId="51" fillId="0" borderId="5" xfId="0" applyFont="1" applyBorder="1" applyAlignment="1">
      <alignment vertical="top" wrapText="1"/>
    </xf>
    <xf numFmtId="0" fontId="51" fillId="0" borderId="23" xfId="0" applyFont="1" applyBorder="1" applyAlignment="1">
      <alignment vertical="top" wrapText="1"/>
    </xf>
    <xf numFmtId="0" fontId="52" fillId="0" borderId="70" xfId="0" applyFont="1" applyBorder="1" applyAlignment="1">
      <alignment vertical="top" wrapText="1"/>
    </xf>
    <xf numFmtId="0" fontId="52" fillId="0" borderId="11" xfId="0" applyFont="1" applyBorder="1" applyAlignment="1">
      <alignment vertical="top" wrapText="1"/>
    </xf>
    <xf numFmtId="0" fontId="53" fillId="0" borderId="7" xfId="0" applyFont="1" applyBorder="1" applyAlignment="1">
      <alignment vertical="top" wrapText="1"/>
    </xf>
    <xf numFmtId="0" fontId="52" fillId="0" borderId="5" xfId="0" applyFont="1" applyBorder="1" applyAlignment="1">
      <alignment vertical="top" wrapText="1"/>
    </xf>
    <xf numFmtId="0" fontId="52" fillId="0" borderId="23" xfId="0" applyFont="1" applyBorder="1" applyAlignment="1">
      <alignment vertical="top" wrapText="1"/>
    </xf>
    <xf numFmtId="0" fontId="48" fillId="0" borderId="0" xfId="0" applyFont="1" applyAlignment="1">
      <alignment shrinkToFit="1"/>
    </xf>
    <xf numFmtId="0" fontId="49" fillId="0" borderId="0" xfId="0" applyFont="1"/>
    <xf numFmtId="0" fontId="49" fillId="6" borderId="1" xfId="0" applyFont="1" applyFill="1" applyBorder="1" applyAlignment="1">
      <alignment horizontal="center"/>
    </xf>
    <xf numFmtId="0" fontId="49" fillId="6" borderId="1" xfId="0" applyFont="1" applyFill="1" applyBorder="1"/>
    <xf numFmtId="0" fontId="54" fillId="0" borderId="0" xfId="0" applyFont="1"/>
    <xf numFmtId="0" fontId="54" fillId="6" borderId="1" xfId="0" applyFont="1" applyFill="1" applyBorder="1" applyAlignment="1">
      <alignment horizontal="center"/>
    </xf>
    <xf numFmtId="0" fontId="54" fillId="6" borderId="1" xfId="0" applyFont="1" applyFill="1" applyBorder="1"/>
    <xf numFmtId="0" fontId="55" fillId="0" borderId="0" xfId="0" applyFont="1"/>
    <xf numFmtId="0" fontId="55" fillId="6" borderId="1" xfId="0" applyFont="1" applyFill="1" applyBorder="1"/>
    <xf numFmtId="0" fontId="49" fillId="0" borderId="0" xfId="0" applyFont="1" applyAlignment="1">
      <alignment horizontal="center"/>
    </xf>
    <xf numFmtId="0" fontId="56" fillId="0" borderId="0" xfId="0" applyFont="1"/>
    <xf numFmtId="0" fontId="49" fillId="0" borderId="0" xfId="0" applyFont="1" applyAlignment="1">
      <alignment horizontal="left"/>
    </xf>
    <xf numFmtId="0" fontId="49" fillId="6" borderId="1" xfId="0" applyFont="1" applyFill="1" applyBorder="1" applyAlignment="1">
      <alignment horizontal="left"/>
    </xf>
    <xf numFmtId="0" fontId="57" fillId="0" borderId="0" xfId="0" applyFont="1"/>
    <xf numFmtId="0" fontId="57" fillId="0" borderId="0" xfId="0" applyFont="1" applyAlignment="1">
      <alignment horizontal="center"/>
    </xf>
    <xf numFmtId="0" fontId="56" fillId="6" borderId="1" xfId="0" applyFont="1" applyFill="1" applyBorder="1"/>
    <xf numFmtId="0" fontId="51" fillId="0" borderId="0" xfId="0" applyFont="1" applyAlignment="1">
      <alignment horizontal="left" vertical="center" wrapText="1"/>
    </xf>
    <xf numFmtId="0" fontId="48" fillId="0" borderId="0" xfId="0" applyFont="1" applyAlignment="1">
      <alignment vertical="top" shrinkToFit="1"/>
    </xf>
    <xf numFmtId="0" fontId="50" fillId="20" borderId="1" xfId="0" applyFont="1" applyFill="1" applyBorder="1" applyAlignment="1">
      <alignment horizontal="center" vertical="center" wrapText="1"/>
    </xf>
    <xf numFmtId="0" fontId="50" fillId="21" borderId="1" xfId="0" applyFont="1" applyFill="1" applyBorder="1" applyAlignment="1">
      <alignment horizontal="center" vertical="center" wrapText="1"/>
    </xf>
    <xf numFmtId="0" fontId="58" fillId="0" borderId="0" xfId="0" applyFont="1" applyAlignment="1">
      <alignment vertical="top" wrapText="1"/>
    </xf>
    <xf numFmtId="0" fontId="50" fillId="0" borderId="57" xfId="0" applyFont="1" applyBorder="1" applyAlignment="1">
      <alignment vertical="top" wrapText="1"/>
    </xf>
    <xf numFmtId="0" fontId="50" fillId="0" borderId="58" xfId="0" applyFont="1" applyBorder="1" applyAlignment="1">
      <alignment vertical="top" wrapText="1"/>
    </xf>
    <xf numFmtId="0" fontId="50" fillId="0" borderId="71" xfId="0" applyFont="1" applyBorder="1" applyAlignment="1">
      <alignment vertical="top" wrapText="1"/>
    </xf>
    <xf numFmtId="0" fontId="0" fillId="0" borderId="0" xfId="0"/>
    <xf numFmtId="0" fontId="13" fillId="0" borderId="7" xfId="0" applyFont="1" applyBorder="1" applyAlignment="1">
      <alignment horizontal="left" vertical="center" wrapText="1"/>
    </xf>
    <xf numFmtId="0" fontId="0" fillId="0" borderId="12" xfId="0" applyBorder="1"/>
    <xf numFmtId="0" fontId="0" fillId="0" borderId="5" xfId="0" applyBorder="1"/>
    <xf numFmtId="0" fontId="26" fillId="0" borderId="0" xfId="0" applyFont="1" applyAlignment="1">
      <alignment horizontal="center" vertical="center" wrapText="1"/>
    </xf>
    <xf numFmtId="0" fontId="0" fillId="0" borderId="0" xfId="0"/>
  </cellXfs>
  <cellStyles count="1">
    <cellStyle name="Normal" xfId="0" builtinId="0"/>
  </cellStyles>
  <dxfs count="1">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hyperlink" Target="https://www.educause.edu/higher-education-community-vendor-assessment-toolkit/how-to-use-the-higher-education-community-vendor-assessment-toolkit"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www.educause.edu/HECVAT" TargetMode="External"/><Relationship Id="rId1" Type="http://schemas.openxmlformats.org/officeDocument/2006/relationships/hyperlink" Target="https://connect.educause.edu/community-home?CommunityKey=dd48df3c-8db8-4551-a9e5-a393b7a15e40" TargetMode="External"/></Relationships>
</file>

<file path=xl/worksheets/_rels/sheet1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hyperlink" Target="https://www.qualtrics.com/product-updates/" TargetMode="External"/><Relationship Id="rId2" Type="http://schemas.openxmlformats.org/officeDocument/2006/relationships/hyperlink" Target="https://www.qualtrics.com/product-updates/" TargetMode="External"/><Relationship Id="rId1" Type="http://schemas.openxmlformats.org/officeDocument/2006/relationships/hyperlink" Target="https://www.qualtrics.com/subprocessor-list/"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qualtrics.com/legal/customers/gtcs/"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aws.amazon.com/compliance/"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www.qualtrics.com/commitment-to-accessibilit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636C"/>
  </sheetPr>
  <dimension ref="A1:Z1000"/>
  <sheetViews>
    <sheetView showGridLines="0" topLeftCell="A23" workbookViewId="0"/>
  </sheetViews>
  <sheetFormatPr baseColWidth="10" defaultColWidth="9.125" defaultRowHeight="15" customHeight="1" x14ac:dyDescent="0.2"/>
  <cols>
    <col min="1" max="1" width="8.25" style="310" customWidth="1"/>
    <col min="2" max="2" width="55.125" style="310" customWidth="1"/>
    <col min="3" max="3" width="18.875" style="310" customWidth="1"/>
    <col min="4" max="4" width="55.75" style="310" customWidth="1"/>
    <col min="5" max="5" width="32" style="310" customWidth="1"/>
    <col min="6" max="6" width="30.75" style="310" customWidth="1"/>
    <col min="7" max="7" width="18.125" style="310" customWidth="1"/>
    <col min="8" max="8" width="16.625" style="310" hidden="1" customWidth="1"/>
    <col min="9" max="10" width="18.125" style="310" hidden="1" customWidth="1"/>
    <col min="11" max="26" width="10.5" style="310" customWidth="1"/>
  </cols>
  <sheetData>
    <row r="1" spans="1:26" ht="221" hidden="1" x14ac:dyDescent="0.2">
      <c r="A1" s="1" t="s">
        <v>0</v>
      </c>
      <c r="B1" s="2"/>
      <c r="C1" s="3"/>
      <c r="D1" s="4"/>
      <c r="E1" s="5"/>
      <c r="F1" s="2"/>
      <c r="G1" s="2"/>
      <c r="H1" s="2"/>
      <c r="I1" s="6"/>
      <c r="J1" s="2"/>
      <c r="K1" s="2"/>
      <c r="L1" s="2"/>
    </row>
    <row r="2" spans="1:26" ht="36" customHeight="1" x14ac:dyDescent="0.2">
      <c r="A2" s="7" t="s">
        <v>1</v>
      </c>
      <c r="B2" s="7"/>
      <c r="C2" s="8"/>
      <c r="D2" s="9"/>
      <c r="E2" s="10"/>
      <c r="F2" s="10" t="str">
        <f>'Auto Responses'!$A$36</f>
        <v>Version 4.1.0</v>
      </c>
      <c r="G2" s="2"/>
      <c r="H2" s="2"/>
      <c r="I2" s="6"/>
      <c r="J2" s="2"/>
      <c r="K2" s="2"/>
      <c r="L2" s="2"/>
    </row>
    <row r="3" spans="1:26" ht="28.5" customHeight="1" x14ac:dyDescent="0.15">
      <c r="A3" s="11" t="s">
        <v>2</v>
      </c>
      <c r="B3" s="12"/>
      <c r="C3" s="13"/>
      <c r="D3" s="14"/>
      <c r="E3" s="15"/>
      <c r="F3" s="16"/>
      <c r="G3" s="2"/>
      <c r="H3" s="2"/>
      <c r="I3" s="6"/>
      <c r="J3" s="2"/>
      <c r="K3" s="2"/>
      <c r="L3" s="2"/>
      <c r="M3" s="2"/>
      <c r="N3" s="2"/>
      <c r="O3" s="2"/>
      <c r="P3" s="2"/>
      <c r="Q3" s="2"/>
      <c r="R3" s="2"/>
      <c r="S3" s="2"/>
      <c r="T3" s="2"/>
      <c r="U3" s="2"/>
      <c r="V3" s="2"/>
      <c r="W3" s="2"/>
      <c r="X3" s="2"/>
      <c r="Y3" s="2"/>
      <c r="Z3" s="2"/>
    </row>
    <row r="4" spans="1:26" ht="36" customHeight="1" x14ac:dyDescent="0.15">
      <c r="A4" s="17" t="s">
        <v>3</v>
      </c>
      <c r="B4" s="18"/>
      <c r="C4" s="19"/>
      <c r="D4" s="20"/>
      <c r="E4" s="21"/>
      <c r="F4" s="21"/>
      <c r="G4" s="2"/>
      <c r="H4" s="2"/>
      <c r="I4" s="6"/>
      <c r="J4" s="2"/>
      <c r="K4" s="2"/>
      <c r="L4" s="2"/>
      <c r="M4" s="2"/>
      <c r="N4" s="2"/>
      <c r="O4" s="2"/>
      <c r="P4" s="2"/>
      <c r="Q4" s="2"/>
      <c r="R4" s="2"/>
      <c r="S4" s="2"/>
      <c r="T4" s="2"/>
      <c r="U4" s="2"/>
      <c r="V4" s="2"/>
      <c r="W4" s="2"/>
      <c r="X4" s="2"/>
      <c r="Y4" s="2"/>
      <c r="Z4" s="2"/>
    </row>
    <row r="5" spans="1:26" ht="19.5" customHeight="1" x14ac:dyDescent="0.15">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spans="1:26" ht="19.5" customHeight="1" x14ac:dyDescent="0.15">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spans="1:26" ht="19.5" customHeight="1" x14ac:dyDescent="0.15">
      <c r="A7" s="22" t="str">
        <f>HLOOKUP($A$4,'Auto Responses'!$D$2:$D$8,4,0)&amp;""</f>
        <v xml:space="preserve">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spans="1:26" ht="19.5" customHeight="1" x14ac:dyDescent="0.15">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spans="1:26" ht="19.5" customHeight="1" x14ac:dyDescent="0.15">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spans="1:26" ht="19.5" customHeight="1" x14ac:dyDescent="0.15">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spans="1:26" ht="19.5" customHeight="1" x14ac:dyDescent="0.15">
      <c r="A11" s="29" t="str">
        <f>HLOOKUP($A$4,'Auto Responses'!$D$2:$D$9,8,0)&amp;""</f>
        <v>For full instructions, please visit educause.edu/HECVAT</v>
      </c>
      <c r="B11" s="23"/>
      <c r="C11" s="24"/>
      <c r="D11" s="25"/>
      <c r="E11" s="23"/>
      <c r="F11" s="30"/>
      <c r="G11" s="2"/>
      <c r="H11" s="2"/>
      <c r="I11" s="6"/>
      <c r="J11" s="2"/>
      <c r="K11" s="2"/>
      <c r="L11" s="2"/>
      <c r="M11" s="2"/>
      <c r="N11" s="2"/>
      <c r="O11" s="2"/>
      <c r="P11" s="2"/>
      <c r="Q11" s="2"/>
      <c r="R11" s="2"/>
      <c r="S11" s="2"/>
      <c r="T11" s="2"/>
      <c r="U11" s="2"/>
      <c r="V11" s="2"/>
      <c r="W11" s="2"/>
      <c r="X11" s="2"/>
      <c r="Y11" s="2"/>
      <c r="Z11" s="2"/>
    </row>
    <row r="12" spans="1:26" ht="36" customHeight="1" x14ac:dyDescent="0.15">
      <c r="A12" s="18" t="str">
        <f>VLOOKUP(LEFT($A13,4),'Auto Responses'!$N$4:$O$38,2,0)&amp;""</f>
        <v xml:space="preserve"> General Information</v>
      </c>
      <c r="B12" s="18"/>
      <c r="C12" s="31"/>
      <c r="D12" s="32"/>
      <c r="E12" s="33"/>
      <c r="F12" s="33"/>
      <c r="G12" s="2"/>
      <c r="H12" s="2"/>
      <c r="I12" s="6"/>
      <c r="J12" s="2"/>
      <c r="K12" s="2"/>
      <c r="L12" s="2"/>
      <c r="M12" s="2"/>
      <c r="N12" s="2"/>
      <c r="O12" s="2"/>
      <c r="P12" s="2"/>
      <c r="Q12" s="2"/>
      <c r="R12" s="2"/>
      <c r="S12" s="2"/>
      <c r="T12" s="2"/>
      <c r="U12" s="2"/>
      <c r="V12" s="2"/>
      <c r="W12" s="2"/>
      <c r="X12" s="2"/>
      <c r="Y12" s="2"/>
      <c r="Z12" s="2"/>
    </row>
    <row r="13" spans="1:26" ht="21.75" customHeight="1" x14ac:dyDescent="0.15">
      <c r="A13" s="34" t="s">
        <v>4</v>
      </c>
      <c r="B13" s="35" t="str">
        <f>VLOOKUP($A13,Questions!$A$2:$X$333,2,0)&amp;""</f>
        <v>Solution Provider Name</v>
      </c>
      <c r="C13" s="36"/>
      <c r="D13" s="37"/>
      <c r="E13" s="37"/>
      <c r="F13" s="16"/>
      <c r="G13" s="2"/>
      <c r="H13" s="2"/>
      <c r="I13" s="6"/>
      <c r="J13" s="2"/>
      <c r="K13" s="2"/>
      <c r="L13" s="2"/>
      <c r="M13" s="2"/>
      <c r="N13" s="2"/>
      <c r="O13" s="2"/>
      <c r="P13" s="2"/>
      <c r="Q13" s="2"/>
      <c r="R13" s="2"/>
      <c r="S13" s="2"/>
      <c r="T13" s="2"/>
      <c r="U13" s="2"/>
      <c r="V13" s="2"/>
      <c r="W13" s="2"/>
      <c r="X13" s="2"/>
      <c r="Y13" s="2"/>
      <c r="Z13" s="2"/>
    </row>
    <row r="14" spans="1:26" ht="21.75" customHeight="1" x14ac:dyDescent="0.15">
      <c r="A14" s="34" t="s">
        <v>5</v>
      </c>
      <c r="B14" s="35" t="str">
        <f>VLOOKUP($A14,Questions!$A$2:$X$333,2,0)&amp;""</f>
        <v>Solution Name</v>
      </c>
      <c r="C14" s="36"/>
      <c r="D14" s="37"/>
      <c r="E14" s="38"/>
      <c r="F14" s="16"/>
      <c r="G14" s="2"/>
      <c r="H14" s="2"/>
      <c r="I14" s="6"/>
      <c r="J14" s="2"/>
      <c r="K14" s="2"/>
      <c r="L14" s="2"/>
      <c r="M14" s="2"/>
      <c r="N14" s="2"/>
      <c r="O14" s="2"/>
      <c r="P14" s="2"/>
      <c r="Q14" s="2"/>
      <c r="R14" s="2"/>
      <c r="S14" s="2"/>
      <c r="T14" s="2"/>
      <c r="U14" s="2"/>
      <c r="V14" s="2"/>
      <c r="W14" s="2"/>
      <c r="X14" s="2"/>
      <c r="Y14" s="2"/>
      <c r="Z14" s="2"/>
    </row>
    <row r="15" spans="1:26" ht="21.75" customHeight="1" x14ac:dyDescent="0.15">
      <c r="A15" s="34" t="s">
        <v>6</v>
      </c>
      <c r="B15" s="35" t="str">
        <f>VLOOKUP($A15,Questions!$A$2:$X$333,2,0)&amp;""</f>
        <v>Solution Description</v>
      </c>
      <c r="C15" s="39"/>
      <c r="D15" s="37"/>
      <c r="E15" s="38"/>
      <c r="F15" s="16"/>
      <c r="G15" s="2"/>
      <c r="H15" s="2"/>
      <c r="I15" s="6"/>
      <c r="J15" s="2"/>
      <c r="K15" s="2"/>
      <c r="L15" s="2"/>
      <c r="M15" s="2"/>
      <c r="N15" s="2"/>
      <c r="O15" s="2"/>
      <c r="P15" s="2"/>
      <c r="Q15" s="2"/>
      <c r="R15" s="2"/>
      <c r="S15" s="2"/>
      <c r="T15" s="2"/>
      <c r="U15" s="2"/>
      <c r="V15" s="2"/>
      <c r="W15" s="2"/>
      <c r="X15" s="2"/>
      <c r="Y15" s="2"/>
      <c r="Z15" s="2"/>
    </row>
    <row r="16" spans="1:26" ht="21.75" customHeight="1" x14ac:dyDescent="0.15">
      <c r="A16" s="34" t="s">
        <v>7</v>
      </c>
      <c r="B16" s="35" t="str">
        <f>VLOOKUP($A16,Questions!$A$2:$X$333,2,0)&amp;""</f>
        <v>Solution Provider Contact Name</v>
      </c>
      <c r="C16" s="36"/>
      <c r="D16" s="37"/>
      <c r="E16" s="38"/>
      <c r="F16" s="16"/>
      <c r="G16" s="2"/>
      <c r="H16" s="2"/>
      <c r="I16" s="6"/>
      <c r="J16" s="2"/>
      <c r="K16" s="2"/>
      <c r="L16" s="2"/>
      <c r="M16" s="2"/>
      <c r="N16" s="2"/>
      <c r="O16" s="2"/>
      <c r="P16" s="2"/>
      <c r="Q16" s="2"/>
      <c r="R16" s="2"/>
      <c r="S16" s="2"/>
      <c r="T16" s="2"/>
      <c r="U16" s="2"/>
      <c r="V16" s="2"/>
      <c r="W16" s="2"/>
      <c r="X16" s="2"/>
      <c r="Y16" s="2"/>
      <c r="Z16" s="2"/>
    </row>
    <row r="17" spans="1:26" ht="21.75" customHeight="1" x14ac:dyDescent="0.15">
      <c r="A17" s="34" t="s">
        <v>8</v>
      </c>
      <c r="B17" s="35" t="str">
        <f>VLOOKUP($A17,Questions!$A$2:$X$333,2,0)&amp;""</f>
        <v>Solution Provider Contact Title</v>
      </c>
      <c r="C17" s="36"/>
      <c r="D17" s="4"/>
      <c r="E17" s="38"/>
      <c r="F17" s="16"/>
      <c r="G17" s="2"/>
      <c r="H17" s="2"/>
      <c r="I17" s="6"/>
      <c r="J17" s="2"/>
      <c r="K17" s="2"/>
      <c r="L17" s="2"/>
      <c r="M17" s="2"/>
      <c r="N17" s="2"/>
      <c r="O17" s="2"/>
      <c r="P17" s="2"/>
      <c r="Q17" s="2"/>
      <c r="R17" s="2"/>
      <c r="S17" s="2"/>
      <c r="T17" s="2"/>
      <c r="U17" s="2"/>
      <c r="V17" s="2"/>
      <c r="W17" s="2"/>
      <c r="X17" s="2"/>
      <c r="Y17" s="2"/>
      <c r="Z17" s="2"/>
    </row>
    <row r="18" spans="1:26" ht="21.75" customHeight="1" x14ac:dyDescent="0.15">
      <c r="A18" s="34" t="s">
        <v>9</v>
      </c>
      <c r="B18" s="35" t="str">
        <f>VLOOKUP($A18,Questions!$A$2:$X$333,2,0)&amp;""</f>
        <v>Solution Provider Contact Email</v>
      </c>
      <c r="C18" s="36"/>
      <c r="D18" s="37"/>
      <c r="E18" s="38"/>
      <c r="F18" s="16"/>
      <c r="G18" s="2"/>
      <c r="H18" s="2"/>
      <c r="I18" s="6"/>
      <c r="J18" s="2"/>
      <c r="K18" s="2"/>
      <c r="L18" s="2"/>
      <c r="M18" s="2"/>
      <c r="N18" s="2"/>
      <c r="O18" s="2"/>
      <c r="P18" s="2"/>
      <c r="Q18" s="2"/>
      <c r="R18" s="2"/>
      <c r="S18" s="2"/>
      <c r="T18" s="2"/>
      <c r="U18" s="2"/>
      <c r="V18" s="2"/>
      <c r="W18" s="2"/>
      <c r="X18" s="2"/>
      <c r="Y18" s="2"/>
      <c r="Z18" s="2"/>
    </row>
    <row r="19" spans="1:26" ht="21.75" customHeight="1" x14ac:dyDescent="0.15">
      <c r="A19" s="34" t="s">
        <v>10</v>
      </c>
      <c r="B19" s="35" t="str">
        <f>VLOOKUP($A19,Questions!$A$2:$X$333,2,0)&amp;""</f>
        <v>Solution Provider Contact Phone Number</v>
      </c>
      <c r="C19" s="36"/>
      <c r="D19" s="37"/>
      <c r="E19" s="38"/>
      <c r="F19" s="16"/>
      <c r="G19" s="2"/>
      <c r="H19" s="2"/>
      <c r="I19" s="6"/>
      <c r="J19" s="2"/>
      <c r="K19" s="2"/>
      <c r="L19" s="2"/>
      <c r="M19" s="2"/>
      <c r="N19" s="2"/>
      <c r="O19" s="2"/>
      <c r="P19" s="2"/>
      <c r="Q19" s="2"/>
      <c r="R19" s="2"/>
      <c r="S19" s="2"/>
      <c r="T19" s="2"/>
      <c r="U19" s="2"/>
      <c r="V19" s="2"/>
      <c r="W19" s="2"/>
      <c r="X19" s="2"/>
      <c r="Y19" s="2"/>
      <c r="Z19" s="2"/>
    </row>
    <row r="20" spans="1:26" ht="21.75" customHeight="1" x14ac:dyDescent="0.15">
      <c r="A20" s="34" t="s">
        <v>11</v>
      </c>
      <c r="B20" s="35" t="str">
        <f>VLOOKUP($A20,Questions!$A$2:$X$333,2,0)&amp;""</f>
        <v>Country of Company Headquarters</v>
      </c>
      <c r="C20" s="36"/>
      <c r="D20" s="37"/>
      <c r="E20" s="38"/>
      <c r="F20" s="16"/>
      <c r="G20" s="2"/>
      <c r="H20" s="2"/>
      <c r="I20" s="6"/>
      <c r="J20" s="2"/>
      <c r="K20" s="2"/>
      <c r="L20" s="2"/>
      <c r="M20" s="2"/>
      <c r="N20" s="2"/>
      <c r="O20" s="2"/>
      <c r="P20" s="2"/>
      <c r="Q20" s="2"/>
      <c r="R20" s="2"/>
      <c r="S20" s="2"/>
      <c r="T20" s="2"/>
      <c r="U20" s="2"/>
      <c r="V20" s="2"/>
      <c r="W20" s="2"/>
      <c r="X20" s="2"/>
      <c r="Y20" s="2"/>
      <c r="Z20" s="2"/>
    </row>
    <row r="21" spans="1:26" ht="21.75" customHeight="1" x14ac:dyDescent="0.15">
      <c r="A21" s="34" t="s">
        <v>12</v>
      </c>
      <c r="B21" s="35" t="str">
        <f>VLOOKUP($A21,Questions!$A$2:$X$333,2,0)&amp;""</f>
        <v>Employee Work Locations (all)</v>
      </c>
      <c r="C21" s="36"/>
      <c r="D21" s="37"/>
      <c r="E21" s="38"/>
      <c r="F21" s="16"/>
      <c r="G21" s="2"/>
      <c r="H21" s="2"/>
      <c r="I21" s="6"/>
      <c r="J21" s="2"/>
      <c r="K21" s="2"/>
      <c r="L21" s="2"/>
      <c r="M21" s="2"/>
      <c r="N21" s="2"/>
      <c r="O21" s="2"/>
      <c r="P21" s="2"/>
      <c r="Q21" s="2"/>
      <c r="R21" s="2"/>
      <c r="S21" s="2"/>
      <c r="T21" s="2"/>
      <c r="U21" s="2"/>
      <c r="V21" s="2"/>
      <c r="W21" s="2"/>
      <c r="X21" s="2"/>
      <c r="Y21" s="2"/>
      <c r="Z21" s="2"/>
    </row>
    <row r="22" spans="1:26" ht="36.75" customHeight="1" x14ac:dyDescent="0.15">
      <c r="A22" s="18" t="str">
        <f>VLOOKUP(LEFT($A23,4),'Auto Responses'!$N$4:$O$38,2,0)&amp;""</f>
        <v xml:space="preserve"> Company Information</v>
      </c>
      <c r="B22" s="40"/>
      <c r="C22" s="19" t="s">
        <v>13</v>
      </c>
      <c r="D22" s="19" t="s">
        <v>14</v>
      </c>
      <c r="E22" s="41" t="s">
        <v>15</v>
      </c>
      <c r="F22" s="42" t="s">
        <v>16</v>
      </c>
      <c r="G22" s="2"/>
      <c r="H22" s="2"/>
      <c r="I22" s="6"/>
      <c r="J22" s="2"/>
      <c r="K22" s="2"/>
      <c r="L22" s="2"/>
      <c r="M22" s="2"/>
      <c r="N22" s="2"/>
      <c r="O22" s="2"/>
      <c r="P22" s="2"/>
      <c r="Q22" s="2"/>
      <c r="R22" s="2"/>
      <c r="S22" s="2"/>
      <c r="T22" s="2"/>
      <c r="U22" s="2"/>
      <c r="V22" s="2"/>
      <c r="W22" s="2"/>
      <c r="X22" s="2"/>
      <c r="Y22" s="2"/>
      <c r="Z22" s="2"/>
    </row>
    <row r="23" spans="1:26" ht="55.5" customHeight="1" x14ac:dyDescent="0.15">
      <c r="A23" s="34" t="s">
        <v>17</v>
      </c>
      <c r="B23" s="43" t="str">
        <f>VLOOKUP($A23,Questions!$A$2:$X$333,2,0)&amp;""</f>
        <v>Do you have a dedicated software and system development team(s) (e.g., customer support, implementation, product management, etc.)?*</v>
      </c>
      <c r="C23" s="44"/>
      <c r="D23" s="45"/>
      <c r="E23" s="46" t="str">
        <f>IF($C23="Yes",VLOOKUP($A23,Questions!$A$2:$X$333,17,0)&amp;"",IF($C23="No",VLOOKUP($A23,Questions!$A$2:$X$333,16,0)&amp;"",VLOOKUP($A23,Questions!$A$2:$X$333,15,0)&amp;""))</f>
        <v/>
      </c>
      <c r="F23" s="47" t="str">
        <f>VLOOKUP($A23,'Institution Evaluation'!$A$56:$F$346,6,0)&amp;""</f>
        <v/>
      </c>
      <c r="G23" s="2"/>
      <c r="H23" s="2"/>
      <c r="I23" s="6"/>
      <c r="J23" s="2"/>
      <c r="K23" s="2"/>
      <c r="L23" s="2"/>
      <c r="M23" s="2"/>
      <c r="N23" s="2"/>
      <c r="O23" s="2"/>
      <c r="P23" s="2"/>
      <c r="Q23" s="2"/>
      <c r="R23" s="2"/>
      <c r="S23" s="2"/>
      <c r="T23" s="2"/>
      <c r="U23" s="2"/>
      <c r="V23" s="2"/>
      <c r="W23" s="2"/>
      <c r="X23" s="2"/>
      <c r="Y23" s="2"/>
      <c r="Z23" s="2"/>
    </row>
    <row r="24" spans="1:26" ht="15.75" customHeight="1" x14ac:dyDescent="0.15">
      <c r="A24" s="34" t="s">
        <v>18</v>
      </c>
      <c r="B24" s="43" t="str">
        <f>VLOOKUP($A24,Questions!$A$2:$X$333,2,0)&amp;""</f>
        <v>Describe your organization’s business background and ownership structure, including all parent and subsidiary relationships.</v>
      </c>
      <c r="C24" s="48"/>
      <c r="D24" s="45"/>
      <c r="E24" s="46" t="str">
        <f>IF($C24="Yes",VLOOKUP($A24,Questions!$A$2:$X$333,17,0)&amp;"",IF($C24="No",VLOOKUP($A24,Questions!$A$2:$X$333,16,0)&amp;"",VLOOKUP($A24,Questions!$A$2:$X$333,15,0)&amp;""))</f>
        <v>Include circumstances that may involve offshoring or multinational agreements.</v>
      </c>
      <c r="F24" s="47" t="str">
        <f>VLOOKUP($A24,'Institution Evaluation'!$A$56:$F$346,6,0)&amp;""</f>
        <v/>
      </c>
      <c r="G24" s="2"/>
      <c r="H24" s="2"/>
      <c r="I24" s="6"/>
      <c r="J24" s="2"/>
      <c r="K24" s="2"/>
      <c r="L24" s="2"/>
      <c r="M24" s="2"/>
      <c r="N24" s="2"/>
      <c r="O24" s="2"/>
      <c r="P24" s="2"/>
      <c r="Q24" s="2"/>
      <c r="R24" s="2"/>
      <c r="S24" s="2"/>
      <c r="T24" s="2"/>
      <c r="U24" s="2"/>
      <c r="V24" s="2"/>
      <c r="W24" s="2"/>
      <c r="X24" s="2"/>
      <c r="Y24" s="2"/>
      <c r="Z24" s="2"/>
    </row>
    <row r="25" spans="1:26" ht="39.75" customHeight="1" x14ac:dyDescent="0.15">
      <c r="A25" s="34" t="s">
        <v>19</v>
      </c>
      <c r="B25" s="43" t="str">
        <f>VLOOKUP($A25,Questions!$A$2:$X$333,2,0)&amp;""</f>
        <v>Have you operated without unplanned disruptions to this solution in the past 12 months?</v>
      </c>
      <c r="C25" s="44"/>
      <c r="D25" s="45"/>
      <c r="E25" s="46" t="str">
        <f>IF($C25="Yes",VLOOKUP($A25,Questions!$A$2:$X$333,17,0)&amp;"",IF($C25="No",VLOOKUP($A25,Questions!$A$2:$X$333,16,0)&amp;"",VLOOKUP($A25,Questions!$A$2:$X$333,15,0)&amp;""))</f>
        <v/>
      </c>
      <c r="F25" s="47" t="str">
        <f>VLOOKUP($A25,'Institution Evaluation'!$A$56:$F$346,6,0)&amp;""</f>
        <v/>
      </c>
      <c r="G25" s="2"/>
      <c r="H25" s="2"/>
      <c r="I25" s="6"/>
      <c r="J25" s="2"/>
      <c r="K25" s="2"/>
      <c r="L25" s="2"/>
      <c r="M25" s="2"/>
      <c r="N25" s="2"/>
      <c r="O25" s="2"/>
      <c r="P25" s="2"/>
      <c r="Q25" s="2"/>
      <c r="R25" s="2"/>
      <c r="S25" s="2"/>
      <c r="T25" s="2"/>
      <c r="U25" s="2"/>
      <c r="V25" s="2"/>
      <c r="W25" s="2"/>
      <c r="X25" s="2"/>
      <c r="Y25" s="2"/>
      <c r="Z25" s="2"/>
    </row>
    <row r="26" spans="1:26" ht="49.5" customHeight="1" x14ac:dyDescent="0.15">
      <c r="A26" s="34" t="s">
        <v>20</v>
      </c>
      <c r="B26" s="43" t="str">
        <f>VLOOKUP($A26,Questions!$A$2:$X$333,2,0)&amp;""</f>
        <v>Do you have a dedicated information security staff or office?</v>
      </c>
      <c r="C26" s="44"/>
      <c r="D26" s="45"/>
      <c r="E26" s="46" t="str">
        <f>IF($C26="Yes",VLOOKUP($A26,Questions!$A$2:$X$333,17,0)&amp;"",IF($C26="No",VLOOKUP($A26,Questions!$A$2:$X$333,16,0)&amp;"",VLOOKUP($A26,Questions!$A$2:$X$333,15,0)&amp;""))</f>
        <v/>
      </c>
      <c r="F26" s="47" t="str">
        <f>VLOOKUP($A26,'Institution Evaluation'!$A$56:$F$346,6,0)&amp;""</f>
        <v/>
      </c>
      <c r="G26" s="2"/>
      <c r="H26" s="2"/>
      <c r="I26" s="6"/>
      <c r="J26" s="2"/>
      <c r="K26" s="2"/>
      <c r="L26" s="2"/>
      <c r="M26" s="2"/>
      <c r="N26" s="2"/>
      <c r="O26" s="2"/>
      <c r="P26" s="2"/>
      <c r="Q26" s="2"/>
      <c r="R26" s="2"/>
      <c r="S26" s="2"/>
      <c r="T26" s="2"/>
      <c r="U26" s="2"/>
      <c r="V26" s="2"/>
      <c r="W26" s="2"/>
      <c r="X26" s="2"/>
      <c r="Y26" s="2"/>
      <c r="Z26" s="2"/>
    </row>
    <row r="27" spans="1:26" ht="15.75" customHeight="1" x14ac:dyDescent="0.15">
      <c r="A27" s="34" t="s">
        <v>21</v>
      </c>
      <c r="B27" s="43" t="str">
        <f>VLOOKUP($A27,Questions!$A$2:$X$333,2,0)&amp;""</f>
        <v>Use this area to share information about your environment that will assist those who are assessing your company's data security program.</v>
      </c>
      <c r="C27" s="39"/>
      <c r="D27" s="45"/>
      <c r="E27" s="46" t="str">
        <f>IF($C27="Yes",VLOOKUP($A27,Questions!$A$2:$X$333,17,0)&amp;"",IF($C27="No",VLOOKUP($A27,Questions!$A$2:$X$333,16,0)&amp;"",VLOOKUP($A27,Questions!$A$2:$X$333,15,0)&amp;""))</f>
        <v>Share any details that would help information security analysts assess your solution.</v>
      </c>
      <c r="F27" s="47" t="str">
        <f>VLOOKUP($A27,'Institution Evaluation'!$A$56:$F$346,6,0)&amp;""</f>
        <v/>
      </c>
      <c r="G27" s="49" t="s">
        <v>22</v>
      </c>
      <c r="H27" s="2"/>
      <c r="I27" s="6"/>
      <c r="J27" s="2"/>
      <c r="K27" s="2"/>
      <c r="L27" s="2"/>
      <c r="M27" s="2"/>
      <c r="N27" s="2"/>
      <c r="O27" s="2"/>
      <c r="P27" s="2"/>
      <c r="Q27" s="2"/>
      <c r="R27" s="2"/>
      <c r="S27" s="2"/>
      <c r="T27" s="2"/>
      <c r="U27" s="2"/>
      <c r="V27" s="2"/>
      <c r="W27" s="2"/>
      <c r="X27" s="2"/>
      <c r="Y27" s="2"/>
      <c r="Z27" s="2"/>
    </row>
    <row r="28" spans="1:26" ht="36.75" customHeight="1" x14ac:dyDescent="0.15">
      <c r="A28" s="18" t="str">
        <f>VLOOKUP(LEFT($A29,4),'Auto Responses'!$N$4:$O$38,2,0)&amp;""</f>
        <v xml:space="preserve"> Required Questions</v>
      </c>
      <c r="B28" s="40"/>
      <c r="C28" s="19" t="s">
        <v>13</v>
      </c>
      <c r="D28" s="19" t="s">
        <v>14</v>
      </c>
      <c r="E28" s="41" t="s">
        <v>15</v>
      </c>
      <c r="F28" s="50" t="s">
        <v>16</v>
      </c>
      <c r="G28" s="2"/>
      <c r="H28" s="2"/>
      <c r="I28" s="6"/>
      <c r="J28" s="2"/>
      <c r="K28" s="2"/>
      <c r="L28" s="2"/>
      <c r="M28" s="2"/>
      <c r="N28" s="2"/>
      <c r="O28" s="2"/>
      <c r="P28" s="2"/>
      <c r="Q28" s="2"/>
      <c r="R28" s="2"/>
      <c r="S28" s="2"/>
      <c r="T28" s="2"/>
      <c r="U28" s="2"/>
      <c r="V28" s="2"/>
      <c r="W28" s="2"/>
      <c r="X28" s="2"/>
      <c r="Y28" s="2"/>
      <c r="Z28" s="2"/>
    </row>
    <row r="29" spans="1:26" ht="48" customHeight="1" x14ac:dyDescent="0.15">
      <c r="A29" s="34" t="s">
        <v>23</v>
      </c>
      <c r="B29" s="43" t="str">
        <f>VLOOKUP($A29,Questions!$A$2:$X$333,2,0)&amp;""</f>
        <v>Are you offering either a product or platform, as opposed to only offering a service</v>
      </c>
      <c r="C29" s="44"/>
      <c r="D29" s="51"/>
      <c r="E29" s="46" t="str">
        <f>IF($C29="Yes",VLOOKUP($A29,Questions!$A$2:$X$333,17,0)&amp;"",IF($C29="No",VLOOKUP($A29,Questions!$A$2:$X$333,16,0)&amp;"",VLOOKUP($A29,Questions!$A$2:$X$333,15,0)&amp;""))</f>
        <v xml:space="preserve"> </v>
      </c>
      <c r="F29" s="47" t="str">
        <f>VLOOKUP($A29,'Institution Evaluation'!$A$56:$F$346,6,0)&amp;""</f>
        <v/>
      </c>
      <c r="G29" s="2"/>
      <c r="H29" s="2"/>
      <c r="I29" s="6"/>
      <c r="J29" s="2"/>
      <c r="K29" s="2"/>
      <c r="L29" s="2"/>
      <c r="M29" s="2"/>
      <c r="N29" s="2"/>
      <c r="O29" s="2"/>
      <c r="P29" s="2"/>
      <c r="Q29" s="2"/>
      <c r="R29" s="2"/>
      <c r="S29" s="2"/>
      <c r="T29" s="2"/>
      <c r="U29" s="2"/>
      <c r="V29" s="2"/>
      <c r="W29" s="2"/>
      <c r="X29" s="2"/>
      <c r="Y29" s="2"/>
      <c r="Z29" s="2"/>
    </row>
    <row r="30" spans="1:26" ht="58.5" customHeight="1" x14ac:dyDescent="0.15">
      <c r="A30" s="34" t="s">
        <v>24</v>
      </c>
      <c r="B30" s="43" t="str">
        <f>VLOOKUP($A30,Questions!$A$2:$X$333,2,0)&amp;""</f>
        <v>Does your product or service have an interface?</v>
      </c>
      <c r="C30" s="44"/>
      <c r="D30" s="51"/>
      <c r="E30" s="46" t="str">
        <f>IF($C30="Yes",VLOOKUP($A30,Questions!$A$2:$X$333,17,0)&amp;"",IF($C30="No",VLOOKUP($A30,Questions!$A$2:$X$333,16,0)&amp;"",VLOOKUP($A30,Questions!$A$2:$X$333,15,0)&amp;""))</f>
        <v>This includes any interface for end users and interfaces used by administrators at the institution.</v>
      </c>
      <c r="F30" s="47" t="str">
        <f>VLOOKUP($A30,'Institution Evaluation'!$A$56:$F$346,6,0)&amp;""</f>
        <v/>
      </c>
      <c r="G30" s="2"/>
      <c r="H30" s="2"/>
      <c r="I30" s="6"/>
      <c r="J30" s="2"/>
      <c r="K30" s="2"/>
      <c r="L30" s="2"/>
      <c r="M30" s="2"/>
      <c r="N30" s="2"/>
      <c r="O30" s="2"/>
      <c r="P30" s="2"/>
      <c r="Q30" s="2"/>
      <c r="R30" s="2"/>
      <c r="S30" s="2"/>
      <c r="T30" s="2"/>
      <c r="U30" s="2"/>
      <c r="V30" s="2"/>
      <c r="W30" s="2"/>
      <c r="X30" s="2"/>
      <c r="Y30" s="2"/>
      <c r="Z30" s="2"/>
    </row>
    <row r="31" spans="1:26" ht="54" customHeight="1" x14ac:dyDescent="0.15">
      <c r="A31" s="34" t="s">
        <v>25</v>
      </c>
      <c r="B31" s="43" t="str">
        <f>VLOOKUP($A31,Questions!$A$2:$X$333,2,0)&amp;""</f>
        <v>Are you providing consulting services?</v>
      </c>
      <c r="C31" s="44"/>
      <c r="D31" s="51"/>
      <c r="E31" s="46" t="str">
        <f>IF($C31="Yes",VLOOKUP($A31,Questions!$A$2:$X$333,17,0)&amp;"",IF($C31="No",VLOOKUP($A31,Questions!$A$2:$X$333,16,0)&amp;"",VLOOKUP($A31,Questions!$A$2:$X$333,15,0)&amp;""))</f>
        <v/>
      </c>
      <c r="F31" s="47" t="str">
        <f>VLOOKUP($A31,'Institution Evaluation'!$A$56:$F$346,6,0)&amp;""</f>
        <v/>
      </c>
      <c r="G31" s="2"/>
      <c r="H31" s="2"/>
      <c r="I31" s="6"/>
      <c r="J31" s="2"/>
      <c r="K31" s="2"/>
      <c r="L31" s="2"/>
      <c r="M31" s="2"/>
      <c r="N31" s="2"/>
      <c r="O31" s="2"/>
      <c r="P31" s="2"/>
      <c r="Q31" s="2"/>
      <c r="R31" s="2"/>
      <c r="S31" s="2"/>
      <c r="T31" s="2"/>
      <c r="U31" s="2"/>
      <c r="V31" s="2"/>
      <c r="W31" s="2"/>
      <c r="X31" s="2"/>
      <c r="Y31" s="2"/>
      <c r="Z31" s="2"/>
    </row>
    <row r="32" spans="1:26" ht="54" customHeight="1" x14ac:dyDescent="0.15">
      <c r="A32" s="34" t="s">
        <v>26</v>
      </c>
      <c r="B32" s="43" t="str">
        <f>VLOOKUP($A32,Questions!$A$2:$X$333,2,0)&amp;""</f>
        <v>Does your solution have AI features, or are there plans to implement AI features in the next 12 months?</v>
      </c>
      <c r="C32" s="44"/>
      <c r="D32" s="51"/>
      <c r="E32" s="46" t="str">
        <f>IF($C32="Yes",VLOOKUP($A32,Questions!$A$2:$X$333,17,0)&amp;"",IF($C32="No",VLOOKUP($A32,Questions!$A$2:$X$333,16,0)&amp;"",VLOOKUP($A32,Questions!$A$2:$X$333,15,0)&amp;""))</f>
        <v/>
      </c>
      <c r="F32" s="47" t="str">
        <f>VLOOKUP($A32,'Institution Evaluation'!$A$56:$F$346,6,0)&amp;""</f>
        <v/>
      </c>
      <c r="G32" s="2"/>
      <c r="H32" s="2"/>
      <c r="I32" s="6"/>
      <c r="J32" s="2"/>
      <c r="K32" s="2"/>
      <c r="L32" s="2"/>
      <c r="M32" s="2"/>
      <c r="N32" s="2"/>
      <c r="O32" s="2"/>
      <c r="P32" s="2"/>
      <c r="Q32" s="2"/>
      <c r="R32" s="2"/>
      <c r="S32" s="2"/>
      <c r="T32" s="2"/>
      <c r="U32" s="2"/>
      <c r="V32" s="2"/>
      <c r="W32" s="2"/>
      <c r="X32" s="2"/>
      <c r="Y32" s="2"/>
      <c r="Z32" s="2"/>
    </row>
    <row r="33" spans="1:26" ht="54" customHeight="1" x14ac:dyDescent="0.15">
      <c r="A33" s="34" t="s">
        <v>27</v>
      </c>
      <c r="B33" s="43" t="str">
        <f>VLOOKUP($A33,Questions!$A$2:$X$333,2,0)&amp;""</f>
        <v>Does your solution process protected health information (PHI) or any data covered by the Health Insurance Portability and Accountability Act (HIPAA)?</v>
      </c>
      <c r="C33" s="44"/>
      <c r="D33" s="51"/>
      <c r="E33" s="46" t="str">
        <f>IF($C33="Yes",VLOOKUP($A33,Questions!$A$2:$X$333,17,0)&amp;"",IF($C33="No",VLOOKUP($A33,Questions!$A$2:$X$333,16,0)&amp;"",VLOOKUP($A33,Questions!$A$2:$X$333,15,0)&amp;""))</f>
        <v>Answer "yes" if your solution handles personal health information (PHI), either directly or via a third party.</v>
      </c>
      <c r="F33" s="47" t="str">
        <f>VLOOKUP($A33,'Institution Evaluation'!$A$56:$F$346,6,0)&amp;""</f>
        <v/>
      </c>
      <c r="G33" s="2"/>
      <c r="H33" s="2"/>
      <c r="I33" s="6"/>
      <c r="J33" s="2"/>
      <c r="K33" s="2"/>
      <c r="L33" s="2"/>
      <c r="M33" s="2"/>
      <c r="N33" s="2"/>
      <c r="O33" s="2"/>
      <c r="P33" s="2"/>
      <c r="Q33" s="2"/>
      <c r="R33" s="2"/>
      <c r="S33" s="2"/>
      <c r="T33" s="2"/>
      <c r="U33" s="2"/>
      <c r="V33" s="2"/>
      <c r="W33" s="2"/>
      <c r="X33" s="2"/>
      <c r="Y33" s="2"/>
      <c r="Z33" s="2"/>
    </row>
    <row r="34" spans="1:26" ht="54" customHeight="1" x14ac:dyDescent="0.15">
      <c r="A34" s="34" t="s">
        <v>28</v>
      </c>
      <c r="B34" s="43" t="str">
        <f>VLOOKUP($A34,Questions!$A$2:$X$333,2,0)&amp;""</f>
        <v>Is the solution designed to process, store, or transmit credit card information?</v>
      </c>
      <c r="C34" s="44"/>
      <c r="D34" s="51"/>
      <c r="E34" s="46" t="str">
        <f>IF($C34="Yes",VLOOKUP($A34,Questions!$A$2:$X$333,17,0)&amp;"",IF($C34="No",VLOOKUP($A34,Questions!$A$2:$X$333,16,0)&amp;"",VLOOKUP($A34,Questions!$A$2:$X$333,15,0)&amp;""))</f>
        <v>Answer yes if your solution handles PCI (credit card) information, either directly or via a third party.</v>
      </c>
      <c r="F34" s="47" t="str">
        <f>VLOOKUP($A34,'Institution Evaluation'!$A$56:$F$346,6,0)&amp;""</f>
        <v/>
      </c>
      <c r="G34" s="2"/>
      <c r="H34" s="2"/>
      <c r="I34" s="6"/>
      <c r="J34" s="2"/>
      <c r="K34" s="2"/>
      <c r="L34" s="2"/>
      <c r="M34" s="2"/>
      <c r="N34" s="2"/>
      <c r="O34" s="2"/>
      <c r="P34" s="2"/>
      <c r="Q34" s="2"/>
      <c r="R34" s="2"/>
      <c r="S34" s="2"/>
      <c r="T34" s="2"/>
      <c r="U34" s="2"/>
      <c r="V34" s="2"/>
      <c r="W34" s="2"/>
      <c r="X34" s="2"/>
      <c r="Y34" s="2"/>
      <c r="Z34" s="2"/>
    </row>
    <row r="35" spans="1:26" ht="66" customHeight="1" x14ac:dyDescent="0.15">
      <c r="A35" s="34" t="s">
        <v>29</v>
      </c>
      <c r="B35" s="43" t="str">
        <f>VLOOKUP($A35,Questions!$A$2:$X$333,2,0)&amp;""</f>
        <v>Does operating your solution require the institution to operate a physical or virtual appliance in their own environment or to provide inbound firewall exceptions to allow your employees to remotely administer systems in the institution's environment?</v>
      </c>
      <c r="C35" s="44"/>
      <c r="D35" s="51"/>
      <c r="E35" s="46" t="str">
        <f>IF($C35="Yes",VLOOKUP($A35,Questions!$A$2:$X$333,17,0)&amp;"",IF($C35="No",VLOOKUP($A35,Questions!$A$2:$X$333,16,0)&amp;"",VLOOKUP($A35,Questions!$A$2:$X$333,15,0)&amp;""))</f>
        <v/>
      </c>
      <c r="F35" s="47" t="str">
        <f>VLOOKUP($A35,'Institution Evaluation'!$A$56:$F$346,6,0)&amp;""</f>
        <v/>
      </c>
      <c r="G35" s="2"/>
      <c r="H35" s="2"/>
      <c r="I35" s="6"/>
      <c r="J35" s="2"/>
      <c r="K35" s="2"/>
      <c r="L35" s="2"/>
      <c r="M35" s="2"/>
      <c r="N35" s="2"/>
      <c r="O35" s="2"/>
      <c r="P35" s="2"/>
      <c r="Q35" s="2"/>
      <c r="R35" s="2"/>
      <c r="S35" s="2"/>
      <c r="T35" s="2"/>
      <c r="U35" s="2"/>
      <c r="V35" s="2"/>
      <c r="W35" s="2"/>
      <c r="X35" s="2"/>
      <c r="Y35" s="2"/>
      <c r="Z35" s="2"/>
    </row>
    <row r="36" spans="1:26" ht="63.75" customHeight="1" x14ac:dyDescent="0.15">
      <c r="A36" s="52" t="s">
        <v>30</v>
      </c>
      <c r="B36" s="43" t="str">
        <f>VLOOKUP($A36,Questions!$A$2:$X$333,2,0)&amp;""</f>
        <v>Does your solution have access to personal or institutional data?</v>
      </c>
      <c r="C36" s="44"/>
      <c r="D36" s="51"/>
      <c r="E36" s="46" t="str">
        <f>IF($C36="Yes",VLOOKUP($A36,Questions!$A$2:$X$333,17,0)&amp;"",IF($C36="No",VLOOKUP($A36,Questions!$A$2:$X$333,16,0)&amp;"",VLOOKUP($A36,Questions!$A$2:$X$333,15,0)&amp;""))</f>
        <v>This includes patient data, student data, employment data, human research data, financial data, etc.</v>
      </c>
      <c r="F36" s="47" t="str">
        <f>VLOOKUP($A36,'Institution Evaluation'!$A$56:$F$346,6,0)&amp;""</f>
        <v/>
      </c>
      <c r="G36" s="49" t="s">
        <v>22</v>
      </c>
      <c r="H36" s="6"/>
      <c r="I36" s="2"/>
      <c r="J36" s="6"/>
      <c r="K36" s="2"/>
      <c r="L36" s="2"/>
      <c r="M36" s="2"/>
      <c r="N36" s="2"/>
      <c r="O36" s="2"/>
      <c r="P36" s="2"/>
      <c r="Q36" s="2"/>
      <c r="R36" s="2"/>
      <c r="S36" s="2"/>
      <c r="T36" s="2"/>
      <c r="U36" s="2"/>
      <c r="V36" s="2"/>
      <c r="W36" s="2"/>
      <c r="X36" s="2"/>
      <c r="Y36" s="2"/>
      <c r="Z36" s="2"/>
    </row>
    <row r="37" spans="1:26" ht="63.75" customHeight="1" x14ac:dyDescent="0.15">
      <c r="A37" s="53" t="s">
        <v>31</v>
      </c>
      <c r="B37" s="54"/>
      <c r="C37" s="55"/>
      <c r="D37" s="56"/>
      <c r="E37" s="57"/>
      <c r="F37" s="58"/>
      <c r="G37" s="49"/>
      <c r="H37" s="6"/>
      <c r="I37" s="2"/>
      <c r="J37" s="6"/>
      <c r="K37" s="2"/>
      <c r="L37" s="2"/>
      <c r="M37" s="2"/>
      <c r="N37" s="2"/>
      <c r="O37" s="2"/>
      <c r="P37" s="2"/>
      <c r="Q37" s="2"/>
      <c r="R37" s="2"/>
      <c r="S37" s="2"/>
      <c r="T37" s="2"/>
      <c r="U37" s="2"/>
      <c r="V37" s="2"/>
      <c r="W37" s="2"/>
      <c r="X37" s="2"/>
      <c r="Y37" s="2"/>
      <c r="Z37" s="2"/>
    </row>
    <row r="38" spans="1:26" ht="24.75" customHeight="1" x14ac:dyDescent="0.2">
      <c r="A38" s="59" t="s">
        <v>32</v>
      </c>
      <c r="B38" s="2"/>
      <c r="C38" s="3"/>
      <c r="D38" s="4"/>
      <c r="E38" s="5"/>
      <c r="F38" s="2"/>
      <c r="G38" s="2"/>
      <c r="H38" s="2"/>
      <c r="I38" s="6"/>
      <c r="J38" s="2"/>
      <c r="K38" s="2"/>
      <c r="L38" s="2"/>
    </row>
    <row r="39" spans="1:26" ht="15" hidden="1" customHeight="1" x14ac:dyDescent="0.2">
      <c r="B39" s="2"/>
      <c r="C39" s="3"/>
      <c r="D39" s="4"/>
      <c r="E39" s="5"/>
      <c r="F39" s="2"/>
      <c r="G39" s="2"/>
      <c r="H39" s="2"/>
      <c r="I39" s="6"/>
      <c r="J39" s="2"/>
      <c r="K39" s="2"/>
      <c r="L39" s="2"/>
    </row>
    <row r="40" spans="1:26" ht="15.75" customHeight="1" x14ac:dyDescent="0.2">
      <c r="B40" s="2"/>
      <c r="C40" s="3"/>
      <c r="D40" s="4"/>
      <c r="E40" s="5"/>
      <c r="F40" s="2"/>
      <c r="G40" s="2"/>
      <c r="H40" s="2"/>
      <c r="I40" s="6"/>
      <c r="J40" s="2"/>
      <c r="K40" s="2"/>
      <c r="L40" s="2"/>
    </row>
    <row r="41" spans="1:26" ht="15.75" customHeight="1" x14ac:dyDescent="0.2">
      <c r="B41" s="2"/>
      <c r="C41" s="3"/>
      <c r="D41" s="4"/>
      <c r="E41" s="5"/>
      <c r="F41" s="2"/>
      <c r="G41" s="2"/>
      <c r="H41" s="2"/>
      <c r="I41" s="6"/>
      <c r="J41" s="2"/>
      <c r="K41" s="2"/>
      <c r="L41" s="2"/>
    </row>
    <row r="42" spans="1:26" ht="15.75" customHeight="1" x14ac:dyDescent="0.2">
      <c r="B42" s="2"/>
      <c r="C42" s="3"/>
      <c r="D42" s="4"/>
      <c r="E42" s="5"/>
      <c r="F42" s="2"/>
      <c r="G42" s="2"/>
      <c r="H42" s="2"/>
      <c r="I42" s="6"/>
      <c r="J42" s="2"/>
      <c r="K42" s="2"/>
      <c r="L42" s="2"/>
    </row>
    <row r="43" spans="1:26" ht="15.75" customHeight="1" x14ac:dyDescent="0.2">
      <c r="B43" s="2"/>
      <c r="C43" s="3"/>
      <c r="D43" s="4"/>
      <c r="E43" s="5"/>
      <c r="F43" s="2"/>
      <c r="G43" s="2"/>
      <c r="H43" s="2"/>
      <c r="I43" s="6"/>
      <c r="J43" s="2"/>
      <c r="K43" s="2"/>
      <c r="L43" s="2"/>
    </row>
    <row r="44" spans="1:26" ht="15.75" customHeight="1" x14ac:dyDescent="0.2">
      <c r="B44" s="2"/>
      <c r="C44" s="3"/>
      <c r="D44" s="4"/>
      <c r="E44" s="5"/>
      <c r="F44" s="2"/>
      <c r="G44" s="2"/>
      <c r="H44" s="2"/>
      <c r="I44" s="6"/>
      <c r="J44" s="2"/>
      <c r="K44" s="2"/>
      <c r="L44" s="2"/>
    </row>
    <row r="45" spans="1:26" ht="15.75" customHeight="1" x14ac:dyDescent="0.2">
      <c r="B45" s="2"/>
      <c r="C45" s="3"/>
      <c r="D45" s="4"/>
      <c r="E45" s="5"/>
      <c r="F45" s="2"/>
      <c r="G45" s="2"/>
      <c r="H45" s="2"/>
      <c r="I45" s="6"/>
      <c r="J45" s="2"/>
      <c r="K45" s="2"/>
      <c r="L45" s="2"/>
    </row>
    <row r="46" spans="1:26" ht="15.75" customHeight="1" x14ac:dyDescent="0.2">
      <c r="B46" s="2"/>
      <c r="C46" s="3"/>
      <c r="D46" s="4"/>
      <c r="E46" s="5"/>
      <c r="F46" s="2"/>
      <c r="G46" s="2"/>
      <c r="H46" s="2"/>
      <c r="I46" s="6"/>
      <c r="J46" s="2"/>
      <c r="K46" s="2"/>
      <c r="L46" s="2"/>
    </row>
    <row r="47" spans="1:26" ht="15.75" customHeight="1" x14ac:dyDescent="0.2">
      <c r="B47" s="2"/>
      <c r="C47" s="3"/>
      <c r="D47" s="4"/>
      <c r="E47" s="5"/>
      <c r="F47" s="2"/>
      <c r="G47" s="2"/>
      <c r="H47" s="2"/>
      <c r="I47" s="6"/>
      <c r="J47" s="2"/>
      <c r="K47" s="2"/>
      <c r="L47" s="2"/>
    </row>
    <row r="48" spans="1:26" ht="15.75" customHeight="1" x14ac:dyDescent="0.2">
      <c r="B48" s="2"/>
      <c r="C48" s="3"/>
      <c r="D48" s="4"/>
      <c r="E48" s="5"/>
      <c r="F48" s="2"/>
      <c r="G48" s="2"/>
      <c r="H48" s="2"/>
      <c r="I48" s="6"/>
      <c r="J48" s="2"/>
      <c r="K48" s="2"/>
      <c r="L48" s="2"/>
    </row>
    <row r="49" spans="2:12" ht="15.75" customHeight="1" x14ac:dyDescent="0.2">
      <c r="B49" s="2"/>
      <c r="C49" s="3"/>
      <c r="D49" s="4"/>
      <c r="E49" s="5"/>
      <c r="F49" s="2"/>
      <c r="G49" s="2"/>
      <c r="H49" s="2"/>
      <c r="I49" s="6"/>
      <c r="J49" s="2"/>
      <c r="K49" s="2"/>
      <c r="L49" s="2"/>
    </row>
    <row r="50" spans="2:12" ht="15.75" customHeight="1" x14ac:dyDescent="0.2">
      <c r="B50" s="2"/>
      <c r="C50" s="3"/>
      <c r="D50" s="4"/>
      <c r="E50" s="5"/>
      <c r="F50" s="2"/>
      <c r="G50" s="2"/>
      <c r="H50" s="2"/>
      <c r="I50" s="6"/>
      <c r="J50" s="2"/>
      <c r="K50" s="2"/>
      <c r="L50" s="2"/>
    </row>
    <row r="51" spans="2:12" ht="15.75" customHeight="1" x14ac:dyDescent="0.2">
      <c r="B51" s="2"/>
      <c r="C51" s="3"/>
      <c r="D51" s="4"/>
      <c r="E51" s="5"/>
      <c r="F51" s="2"/>
      <c r="G51" s="2"/>
      <c r="H51" s="2"/>
      <c r="I51" s="6"/>
      <c r="J51" s="2"/>
      <c r="K51" s="2"/>
      <c r="L51" s="2"/>
    </row>
    <row r="52" spans="2:12" ht="15.75" customHeight="1" x14ac:dyDescent="0.2">
      <c r="B52" s="2"/>
      <c r="C52" s="3"/>
      <c r="D52" s="4"/>
      <c r="E52" s="5"/>
      <c r="F52" s="2"/>
      <c r="G52" s="2"/>
      <c r="H52" s="2"/>
      <c r="I52" s="6"/>
      <c r="J52" s="2"/>
      <c r="K52" s="2"/>
      <c r="L52" s="2"/>
    </row>
    <row r="53" spans="2:12" ht="15.75" customHeight="1" x14ac:dyDescent="0.2">
      <c r="B53" s="2"/>
      <c r="C53" s="3"/>
      <c r="D53" s="4"/>
      <c r="E53" s="5"/>
      <c r="F53" s="2"/>
      <c r="G53" s="2"/>
      <c r="H53" s="2"/>
      <c r="I53" s="6"/>
      <c r="J53" s="2"/>
      <c r="K53" s="2"/>
      <c r="L53" s="2"/>
    </row>
    <row r="54" spans="2:12" ht="15.75" customHeight="1" x14ac:dyDescent="0.2">
      <c r="B54" s="2"/>
      <c r="C54" s="3"/>
      <c r="D54" s="4"/>
      <c r="E54" s="5"/>
      <c r="F54" s="2"/>
      <c r="G54" s="2"/>
      <c r="H54" s="2"/>
      <c r="I54" s="6"/>
      <c r="J54" s="2"/>
      <c r="K54" s="2"/>
      <c r="L54" s="2"/>
    </row>
    <row r="55" spans="2:12" ht="15.75" customHeight="1" x14ac:dyDescent="0.2">
      <c r="B55" s="2"/>
      <c r="C55" s="3"/>
      <c r="D55" s="4"/>
      <c r="E55" s="5"/>
      <c r="F55" s="2"/>
      <c r="G55" s="2"/>
      <c r="H55" s="2"/>
      <c r="I55" s="6"/>
      <c r="J55" s="2"/>
      <c r="K55" s="2"/>
      <c r="L55" s="2"/>
    </row>
    <row r="56" spans="2:12" ht="15.75" customHeight="1" x14ac:dyDescent="0.2">
      <c r="B56" s="2"/>
      <c r="C56" s="3"/>
      <c r="D56" s="4"/>
      <c r="E56" s="5"/>
      <c r="F56" s="2"/>
      <c r="G56" s="2"/>
      <c r="H56" s="2"/>
      <c r="I56" s="6"/>
      <c r="J56" s="2"/>
      <c r="K56" s="2"/>
      <c r="L56" s="2"/>
    </row>
    <row r="57" spans="2:12" ht="15.75" customHeight="1" x14ac:dyDescent="0.2">
      <c r="B57" s="2"/>
      <c r="C57" s="3"/>
      <c r="D57" s="4"/>
      <c r="E57" s="5"/>
      <c r="F57" s="2"/>
      <c r="G57" s="2"/>
      <c r="H57" s="2"/>
      <c r="I57" s="6"/>
      <c r="J57" s="2"/>
      <c r="K57" s="2"/>
      <c r="L57" s="2"/>
    </row>
    <row r="58" spans="2:12" ht="15.75" customHeight="1" x14ac:dyDescent="0.2">
      <c r="B58" s="2"/>
      <c r="C58" s="3"/>
      <c r="D58" s="4"/>
      <c r="E58" s="5"/>
      <c r="F58" s="2"/>
      <c r="G58" s="2"/>
      <c r="H58" s="2"/>
      <c r="I58" s="6"/>
      <c r="J58" s="2"/>
      <c r="K58" s="2"/>
      <c r="L58" s="2"/>
    </row>
    <row r="59" spans="2:12" ht="15.75" customHeight="1" x14ac:dyDescent="0.2">
      <c r="B59" s="2"/>
      <c r="C59" s="3"/>
      <c r="D59" s="4"/>
      <c r="E59" s="5"/>
      <c r="F59" s="2"/>
      <c r="G59" s="2"/>
      <c r="H59" s="2"/>
      <c r="I59" s="6"/>
      <c r="J59" s="2"/>
      <c r="K59" s="2"/>
      <c r="L59" s="2"/>
    </row>
    <row r="60" spans="2:12" ht="15.75" customHeight="1" x14ac:dyDescent="0.2">
      <c r="B60" s="2"/>
      <c r="C60" s="3"/>
      <c r="D60" s="4"/>
      <c r="E60" s="5"/>
      <c r="F60" s="2"/>
      <c r="G60" s="2"/>
      <c r="H60" s="2"/>
      <c r="I60" s="6"/>
      <c r="J60" s="2"/>
      <c r="K60" s="2"/>
      <c r="L60" s="2"/>
    </row>
    <row r="61" spans="2:12" ht="15.75" customHeight="1" x14ac:dyDescent="0.2">
      <c r="B61" s="2"/>
      <c r="C61" s="3"/>
      <c r="D61" s="4"/>
      <c r="E61" s="5"/>
      <c r="F61" s="2"/>
      <c r="G61" s="2"/>
      <c r="H61" s="2"/>
      <c r="I61" s="6"/>
      <c r="J61" s="2"/>
      <c r="K61" s="2"/>
      <c r="L61" s="2"/>
    </row>
    <row r="62" spans="2:12" ht="15.75" customHeight="1" x14ac:dyDescent="0.2">
      <c r="B62" s="2"/>
      <c r="C62" s="3"/>
      <c r="D62" s="4"/>
      <c r="E62" s="5"/>
      <c r="F62" s="2"/>
      <c r="G62" s="2"/>
      <c r="H62" s="2"/>
      <c r="I62" s="6"/>
      <c r="J62" s="2"/>
      <c r="K62" s="2"/>
      <c r="L62" s="2"/>
    </row>
    <row r="63" spans="2:12" ht="15.75" customHeight="1" x14ac:dyDescent="0.2">
      <c r="B63" s="2"/>
      <c r="C63" s="3"/>
      <c r="D63" s="4"/>
      <c r="E63" s="5"/>
      <c r="F63" s="2"/>
      <c r="G63" s="2"/>
      <c r="H63" s="2"/>
      <c r="I63" s="6"/>
      <c r="J63" s="2"/>
      <c r="K63" s="2"/>
      <c r="L63" s="2"/>
    </row>
    <row r="64" spans="2:12" ht="15.75" customHeight="1" x14ac:dyDescent="0.2">
      <c r="B64" s="2"/>
      <c r="C64" s="3"/>
      <c r="D64" s="4"/>
      <c r="E64" s="5"/>
      <c r="F64" s="2"/>
      <c r="G64" s="2"/>
      <c r="H64" s="2"/>
      <c r="I64" s="6"/>
      <c r="J64" s="2"/>
      <c r="K64" s="2"/>
      <c r="L64" s="2"/>
    </row>
    <row r="65" spans="2:12" ht="15.75" customHeight="1" x14ac:dyDescent="0.2">
      <c r="B65" s="2"/>
      <c r="C65" s="3"/>
      <c r="D65" s="4"/>
      <c r="E65" s="5"/>
      <c r="F65" s="2"/>
      <c r="G65" s="2"/>
      <c r="H65" s="2"/>
      <c r="I65" s="6"/>
      <c r="J65" s="2"/>
      <c r="K65" s="2"/>
      <c r="L65" s="2"/>
    </row>
    <row r="66" spans="2:12" ht="15.75" customHeight="1" x14ac:dyDescent="0.2">
      <c r="B66" s="2"/>
      <c r="C66" s="3"/>
      <c r="D66" s="4"/>
      <c r="E66" s="5"/>
      <c r="F66" s="2"/>
      <c r="G66" s="2"/>
      <c r="H66" s="2"/>
      <c r="I66" s="6"/>
      <c r="J66" s="2"/>
      <c r="K66" s="2"/>
      <c r="L66" s="2"/>
    </row>
    <row r="67" spans="2:12" ht="15.75" customHeight="1" x14ac:dyDescent="0.2">
      <c r="B67" s="2"/>
      <c r="C67" s="3"/>
      <c r="D67" s="4"/>
      <c r="E67" s="5"/>
      <c r="F67" s="2"/>
      <c r="G67" s="2"/>
      <c r="H67" s="2"/>
      <c r="I67" s="6"/>
      <c r="J67" s="2"/>
      <c r="K67" s="2"/>
      <c r="L67" s="2"/>
    </row>
    <row r="68" spans="2:12" ht="15.75" customHeight="1" x14ac:dyDescent="0.2">
      <c r="B68" s="2"/>
      <c r="C68" s="3"/>
      <c r="D68" s="4"/>
      <c r="E68" s="5"/>
      <c r="F68" s="2"/>
      <c r="G68" s="2"/>
      <c r="H68" s="2"/>
      <c r="I68" s="6"/>
      <c r="J68" s="2"/>
      <c r="K68" s="2"/>
      <c r="L68" s="2"/>
    </row>
    <row r="69" spans="2:12" ht="15.75" customHeight="1" x14ac:dyDescent="0.2">
      <c r="B69" s="2"/>
      <c r="C69" s="3"/>
      <c r="D69" s="4"/>
      <c r="E69" s="5"/>
      <c r="F69" s="2"/>
      <c r="G69" s="2"/>
      <c r="H69" s="2"/>
      <c r="I69" s="6"/>
      <c r="J69" s="2"/>
      <c r="K69" s="2"/>
      <c r="L69" s="2"/>
    </row>
    <row r="70" spans="2:12" ht="15.75" customHeight="1" x14ac:dyDescent="0.2">
      <c r="B70" s="2"/>
      <c r="C70" s="3"/>
      <c r="D70" s="4"/>
      <c r="E70" s="5"/>
      <c r="F70" s="2"/>
      <c r="G70" s="2"/>
      <c r="H70" s="2"/>
      <c r="I70" s="6"/>
      <c r="J70" s="2"/>
      <c r="K70" s="2"/>
      <c r="L70" s="2"/>
    </row>
    <row r="71" spans="2:12" ht="15.75" customHeight="1" x14ac:dyDescent="0.2">
      <c r="B71" s="2"/>
      <c r="C71" s="3"/>
      <c r="D71" s="4"/>
      <c r="E71" s="5"/>
      <c r="F71" s="2"/>
      <c r="G71" s="2"/>
      <c r="H71" s="2"/>
      <c r="I71" s="6"/>
      <c r="J71" s="2"/>
      <c r="K71" s="2"/>
      <c r="L71" s="2"/>
    </row>
    <row r="72" spans="2:12" ht="15.75" customHeight="1" x14ac:dyDescent="0.2">
      <c r="B72" s="2"/>
      <c r="C72" s="3"/>
      <c r="D72" s="4"/>
      <c r="E72" s="5"/>
      <c r="F72" s="2"/>
      <c r="G72" s="2"/>
      <c r="H72" s="2"/>
      <c r="I72" s="6"/>
      <c r="J72" s="2"/>
      <c r="K72" s="2"/>
      <c r="L72" s="2"/>
    </row>
    <row r="73" spans="2:12" ht="15.75" customHeight="1" x14ac:dyDescent="0.2">
      <c r="B73" s="2"/>
      <c r="C73" s="3"/>
      <c r="D73" s="4"/>
      <c r="E73" s="5"/>
      <c r="F73" s="2"/>
      <c r="G73" s="2"/>
      <c r="H73" s="2"/>
      <c r="I73" s="6"/>
      <c r="J73" s="2"/>
      <c r="K73" s="2"/>
      <c r="L73" s="2"/>
    </row>
    <row r="74" spans="2:12" ht="15" hidden="1" customHeight="1" x14ac:dyDescent="0.2">
      <c r="B74" s="2"/>
      <c r="C74" s="3"/>
      <c r="D74" s="4"/>
      <c r="E74" s="5"/>
      <c r="F74" s="2"/>
      <c r="G74" s="2"/>
      <c r="H74" s="2"/>
      <c r="I74" s="6"/>
      <c r="J74" s="2"/>
      <c r="K74" s="2"/>
      <c r="L74" s="2"/>
    </row>
    <row r="75" spans="2:12" ht="15" hidden="1" customHeight="1" x14ac:dyDescent="0.2">
      <c r="B75" s="2"/>
      <c r="C75" s="3"/>
      <c r="D75" s="4"/>
      <c r="E75" s="5"/>
      <c r="F75" s="2"/>
      <c r="G75" s="2"/>
      <c r="H75" s="2"/>
      <c r="I75" s="6"/>
      <c r="J75" s="2"/>
      <c r="K75" s="2"/>
      <c r="L75" s="2"/>
    </row>
    <row r="76" spans="2:12" ht="15.75" customHeight="1" x14ac:dyDescent="0.2">
      <c r="B76" s="2"/>
      <c r="C76" s="3"/>
      <c r="D76" s="4"/>
      <c r="E76" s="5"/>
      <c r="F76" s="2"/>
      <c r="G76" s="2"/>
      <c r="H76" s="2"/>
      <c r="I76" s="6"/>
      <c r="J76" s="2"/>
      <c r="K76" s="2"/>
      <c r="L76" s="2"/>
    </row>
    <row r="77" spans="2:12" ht="15.75" customHeight="1" x14ac:dyDescent="0.2">
      <c r="B77" s="2"/>
      <c r="C77" s="3"/>
      <c r="D77" s="4"/>
      <c r="E77" s="5"/>
      <c r="F77" s="2"/>
      <c r="G77" s="2"/>
      <c r="H77" s="2"/>
      <c r="I77" s="6"/>
      <c r="J77" s="2"/>
      <c r="K77" s="2"/>
      <c r="L77" s="2"/>
    </row>
    <row r="78" spans="2:12" ht="15.75" customHeight="1" x14ac:dyDescent="0.2">
      <c r="B78" s="2"/>
      <c r="C78" s="3"/>
      <c r="D78" s="4"/>
      <c r="E78" s="5"/>
      <c r="F78" s="2"/>
      <c r="G78" s="2"/>
      <c r="H78" s="2"/>
      <c r="I78" s="6"/>
      <c r="J78" s="2"/>
      <c r="K78" s="2"/>
      <c r="L78" s="2"/>
    </row>
    <row r="79" spans="2:12" ht="15.75" customHeight="1" x14ac:dyDescent="0.2">
      <c r="B79" s="2"/>
      <c r="C79" s="3"/>
      <c r="D79" s="4"/>
      <c r="E79" s="5"/>
      <c r="F79" s="2"/>
      <c r="G79" s="2"/>
      <c r="H79" s="2"/>
      <c r="I79" s="6"/>
      <c r="J79" s="2"/>
      <c r="K79" s="2"/>
      <c r="L79" s="2"/>
    </row>
    <row r="80" spans="2:12" ht="15.75" customHeight="1" x14ac:dyDescent="0.2">
      <c r="B80" s="2"/>
      <c r="C80" s="3"/>
      <c r="D80" s="4"/>
      <c r="E80" s="5"/>
      <c r="F80" s="2"/>
      <c r="G80" s="2"/>
      <c r="H80" s="2"/>
      <c r="I80" s="6"/>
      <c r="J80" s="2"/>
      <c r="K80" s="2"/>
      <c r="L80" s="2"/>
    </row>
    <row r="81" spans="2:12" ht="15.75" customHeight="1" x14ac:dyDescent="0.2">
      <c r="B81" s="2"/>
      <c r="C81" s="3"/>
      <c r="D81" s="4"/>
      <c r="E81" s="5"/>
      <c r="F81" s="2"/>
      <c r="G81" s="2"/>
      <c r="H81" s="2"/>
      <c r="I81" s="6"/>
      <c r="J81" s="2"/>
      <c r="K81" s="2"/>
      <c r="L81" s="2"/>
    </row>
    <row r="82" spans="2:12" ht="15.75" customHeight="1" x14ac:dyDescent="0.2">
      <c r="B82" s="2"/>
      <c r="C82" s="3"/>
      <c r="D82" s="4"/>
      <c r="E82" s="5"/>
      <c r="F82" s="2"/>
      <c r="G82" s="2"/>
      <c r="H82" s="2"/>
      <c r="I82" s="6"/>
      <c r="J82" s="2"/>
      <c r="K82" s="2"/>
      <c r="L82" s="2"/>
    </row>
    <row r="83" spans="2:12" ht="15.75" customHeight="1" x14ac:dyDescent="0.2">
      <c r="B83" s="2"/>
      <c r="C83" s="3"/>
      <c r="D83" s="4"/>
      <c r="E83" s="5"/>
      <c r="F83" s="2"/>
      <c r="G83" s="2"/>
      <c r="H83" s="2"/>
      <c r="I83" s="6"/>
      <c r="J83" s="2"/>
      <c r="K83" s="2"/>
      <c r="L83" s="2"/>
    </row>
    <row r="84" spans="2:12" ht="15.75" customHeight="1" x14ac:dyDescent="0.2">
      <c r="B84" s="2"/>
      <c r="C84" s="3"/>
      <c r="D84" s="4"/>
      <c r="E84" s="5"/>
      <c r="F84" s="2"/>
      <c r="G84" s="2"/>
      <c r="H84" s="2"/>
      <c r="I84" s="6"/>
      <c r="J84" s="2"/>
      <c r="K84" s="2"/>
      <c r="L84" s="2"/>
    </row>
    <row r="85" spans="2:12" ht="15.75" customHeight="1" x14ac:dyDescent="0.2">
      <c r="B85" s="2"/>
      <c r="C85" s="3"/>
      <c r="D85" s="4"/>
      <c r="E85" s="5"/>
      <c r="F85" s="2"/>
      <c r="G85" s="2"/>
      <c r="H85" s="2"/>
      <c r="I85" s="6"/>
      <c r="J85" s="2"/>
      <c r="K85" s="2"/>
      <c r="L85" s="2"/>
    </row>
    <row r="86" spans="2:12" ht="15.75" customHeight="1" x14ac:dyDescent="0.2">
      <c r="B86" s="2"/>
      <c r="C86" s="3"/>
      <c r="D86" s="4"/>
      <c r="E86" s="5"/>
      <c r="F86" s="2"/>
      <c r="G86" s="2"/>
      <c r="H86" s="2"/>
      <c r="I86" s="6"/>
      <c r="J86" s="2"/>
      <c r="K86" s="2"/>
      <c r="L86" s="2"/>
    </row>
    <row r="87" spans="2:12" ht="15.75" customHeight="1" x14ac:dyDescent="0.2">
      <c r="B87" s="2"/>
      <c r="C87" s="3"/>
      <c r="D87" s="4"/>
      <c r="E87" s="5"/>
      <c r="F87" s="2"/>
      <c r="G87" s="2"/>
      <c r="H87" s="2"/>
      <c r="I87" s="6"/>
      <c r="J87" s="2"/>
      <c r="K87" s="2"/>
      <c r="L87" s="2"/>
    </row>
    <row r="88" spans="2:12" ht="15.75" customHeight="1" x14ac:dyDescent="0.2">
      <c r="B88" s="2"/>
      <c r="C88" s="3"/>
      <c r="D88" s="4"/>
      <c r="E88" s="5"/>
      <c r="F88" s="2"/>
      <c r="G88" s="2"/>
      <c r="H88" s="2"/>
      <c r="I88" s="6"/>
      <c r="J88" s="2"/>
      <c r="K88" s="2"/>
      <c r="L88" s="2"/>
    </row>
    <row r="89" spans="2:12" ht="15.75" customHeight="1" x14ac:dyDescent="0.2">
      <c r="B89" s="2"/>
      <c r="C89" s="3"/>
      <c r="D89" s="4"/>
      <c r="E89" s="5"/>
      <c r="F89" s="2"/>
      <c r="G89" s="2"/>
      <c r="H89" s="2"/>
      <c r="I89" s="6"/>
      <c r="J89" s="2"/>
      <c r="K89" s="2"/>
      <c r="L89" s="2"/>
    </row>
    <row r="90" spans="2:12" ht="15.75" customHeight="1" x14ac:dyDescent="0.2">
      <c r="B90" s="2"/>
      <c r="C90" s="3"/>
      <c r="D90" s="4"/>
      <c r="E90" s="5"/>
      <c r="F90" s="2"/>
      <c r="G90" s="2"/>
      <c r="H90" s="2"/>
      <c r="I90" s="6"/>
      <c r="J90" s="2"/>
      <c r="K90" s="2"/>
      <c r="L90" s="2"/>
    </row>
    <row r="91" spans="2:12" ht="15.75" customHeight="1" x14ac:dyDescent="0.2">
      <c r="B91" s="2"/>
      <c r="C91" s="3"/>
      <c r="D91" s="4"/>
      <c r="E91" s="5"/>
      <c r="F91" s="2"/>
      <c r="G91" s="2"/>
      <c r="H91" s="2"/>
      <c r="I91" s="6"/>
      <c r="J91" s="2"/>
      <c r="K91" s="2"/>
      <c r="L91" s="2"/>
    </row>
    <row r="92" spans="2:12" ht="15.75" customHeight="1" x14ac:dyDescent="0.2">
      <c r="B92" s="2"/>
      <c r="C92" s="3"/>
      <c r="D92" s="4"/>
      <c r="E92" s="5"/>
      <c r="F92" s="2"/>
      <c r="G92" s="2"/>
      <c r="H92" s="2"/>
      <c r="I92" s="6"/>
      <c r="J92" s="2"/>
      <c r="K92" s="2"/>
      <c r="L92" s="2"/>
    </row>
    <row r="93" spans="2:12" ht="15.75" customHeight="1" x14ac:dyDescent="0.2">
      <c r="B93" s="2"/>
      <c r="C93" s="3"/>
      <c r="D93" s="4"/>
      <c r="E93" s="5"/>
      <c r="F93" s="2"/>
      <c r="G93" s="2"/>
      <c r="H93" s="2"/>
      <c r="I93" s="6"/>
      <c r="J93" s="2"/>
      <c r="K93" s="2"/>
      <c r="L93" s="2"/>
    </row>
    <row r="94" spans="2:12" ht="15.75" customHeight="1" x14ac:dyDescent="0.2">
      <c r="B94" s="2"/>
      <c r="C94" s="3"/>
      <c r="D94" s="4"/>
      <c r="E94" s="5"/>
      <c r="F94" s="2"/>
      <c r="G94" s="2"/>
      <c r="H94" s="2"/>
      <c r="I94" s="6"/>
      <c r="J94" s="2"/>
      <c r="K94" s="2"/>
      <c r="L94" s="2"/>
    </row>
    <row r="95" spans="2:12" ht="15.75" customHeight="1" x14ac:dyDescent="0.2">
      <c r="B95" s="2"/>
      <c r="C95" s="3"/>
      <c r="D95" s="4"/>
      <c r="E95" s="5"/>
      <c r="F95" s="2"/>
      <c r="G95" s="2"/>
      <c r="H95" s="2"/>
      <c r="I95" s="6"/>
      <c r="J95" s="2"/>
      <c r="K95" s="2"/>
      <c r="L95" s="2"/>
    </row>
    <row r="96" spans="2:12" ht="15.75" customHeight="1" x14ac:dyDescent="0.2">
      <c r="B96" s="2"/>
      <c r="C96" s="3"/>
      <c r="D96" s="4"/>
      <c r="E96" s="5"/>
      <c r="F96" s="2"/>
      <c r="G96" s="2"/>
      <c r="H96" s="2"/>
      <c r="I96" s="6"/>
      <c r="J96" s="2"/>
      <c r="K96" s="2"/>
      <c r="L96" s="2"/>
    </row>
    <row r="97" spans="2:12" ht="15.75" customHeight="1" x14ac:dyDescent="0.2">
      <c r="B97" s="2"/>
      <c r="C97" s="3"/>
      <c r="D97" s="4"/>
      <c r="E97" s="5"/>
      <c r="F97" s="2"/>
      <c r="G97" s="2"/>
      <c r="H97" s="2"/>
      <c r="I97" s="6"/>
      <c r="J97" s="2"/>
      <c r="K97" s="2"/>
      <c r="L97" s="2"/>
    </row>
    <row r="98" spans="2:12" ht="15.75" customHeight="1" x14ac:dyDescent="0.2">
      <c r="B98" s="2"/>
      <c r="C98" s="3"/>
      <c r="D98" s="4"/>
      <c r="E98" s="5"/>
      <c r="F98" s="2"/>
      <c r="G98" s="2"/>
      <c r="H98" s="2"/>
      <c r="I98" s="6"/>
      <c r="J98" s="2"/>
      <c r="K98" s="2"/>
      <c r="L98" s="2"/>
    </row>
    <row r="99" spans="2:12" ht="15.75" customHeight="1" x14ac:dyDescent="0.2">
      <c r="B99" s="2"/>
      <c r="C99" s="3"/>
      <c r="D99" s="4"/>
      <c r="E99" s="5"/>
      <c r="F99" s="2"/>
      <c r="G99" s="2"/>
      <c r="H99" s="2"/>
      <c r="I99" s="6"/>
      <c r="J99" s="2"/>
      <c r="K99" s="2"/>
      <c r="L99" s="2"/>
    </row>
    <row r="100" spans="2:12" ht="15.75" customHeight="1" x14ac:dyDescent="0.2">
      <c r="B100" s="2"/>
      <c r="C100" s="3"/>
      <c r="D100" s="4"/>
      <c r="E100" s="5"/>
      <c r="F100" s="2"/>
      <c r="G100" s="2"/>
      <c r="H100" s="2"/>
      <c r="I100" s="6"/>
      <c r="J100" s="2"/>
      <c r="K100" s="2"/>
      <c r="L100" s="2"/>
    </row>
    <row r="101" spans="2:12" ht="15.75" customHeight="1" x14ac:dyDescent="0.2">
      <c r="B101" s="2"/>
      <c r="C101" s="3"/>
      <c r="D101" s="4"/>
      <c r="E101" s="5"/>
      <c r="F101" s="2"/>
      <c r="G101" s="2"/>
      <c r="H101" s="2"/>
      <c r="I101" s="6"/>
      <c r="J101" s="2"/>
      <c r="K101" s="2"/>
      <c r="L101" s="2"/>
    </row>
    <row r="102" spans="2:12" ht="15.75" customHeight="1" x14ac:dyDescent="0.2">
      <c r="B102" s="2"/>
      <c r="C102" s="3"/>
      <c r="D102" s="4"/>
      <c r="E102" s="5"/>
      <c r="F102" s="2"/>
      <c r="G102" s="2"/>
      <c r="H102" s="2"/>
      <c r="I102" s="6"/>
      <c r="J102" s="2"/>
      <c r="K102" s="2"/>
      <c r="L102" s="2"/>
    </row>
    <row r="103" spans="2:12" ht="15.75" customHeight="1" x14ac:dyDescent="0.2">
      <c r="B103" s="2"/>
      <c r="C103" s="3"/>
      <c r="D103" s="4"/>
      <c r="E103" s="5"/>
      <c r="F103" s="2"/>
      <c r="G103" s="2"/>
      <c r="H103" s="2"/>
      <c r="I103" s="6"/>
      <c r="J103" s="2"/>
      <c r="K103" s="2"/>
      <c r="L103" s="2"/>
    </row>
    <row r="104" spans="2:12" ht="15.75" customHeight="1" x14ac:dyDescent="0.2">
      <c r="B104" s="2"/>
      <c r="C104" s="3"/>
      <c r="D104" s="4"/>
      <c r="E104" s="5"/>
      <c r="F104" s="2"/>
      <c r="G104" s="2"/>
      <c r="H104" s="2"/>
      <c r="I104" s="6"/>
      <c r="J104" s="2"/>
      <c r="K104" s="2"/>
      <c r="L104" s="2"/>
    </row>
    <row r="105" spans="2:12" ht="15.75" customHeight="1" x14ac:dyDescent="0.2">
      <c r="B105" s="2"/>
      <c r="C105" s="3"/>
      <c r="D105" s="4"/>
      <c r="E105" s="5"/>
      <c r="F105" s="2"/>
      <c r="G105" s="2"/>
      <c r="H105" s="2"/>
      <c r="I105" s="6"/>
      <c r="J105" s="2"/>
      <c r="K105" s="2"/>
      <c r="L105" s="2"/>
    </row>
    <row r="106" spans="2:12" ht="15.75" customHeight="1" x14ac:dyDescent="0.2">
      <c r="B106" s="2"/>
      <c r="C106" s="3"/>
      <c r="D106" s="4"/>
      <c r="E106" s="5"/>
      <c r="F106" s="2"/>
      <c r="G106" s="2"/>
      <c r="H106" s="2"/>
      <c r="I106" s="6"/>
      <c r="J106" s="2"/>
      <c r="K106" s="2"/>
      <c r="L106" s="2"/>
    </row>
    <row r="107" spans="2:12" ht="15.75" customHeight="1" x14ac:dyDescent="0.2">
      <c r="B107" s="2"/>
      <c r="C107" s="3"/>
      <c r="D107" s="4"/>
      <c r="E107" s="5"/>
      <c r="F107" s="2"/>
      <c r="G107" s="2"/>
      <c r="H107" s="2"/>
      <c r="I107" s="6"/>
      <c r="J107" s="2"/>
      <c r="K107" s="2"/>
      <c r="L107" s="2"/>
    </row>
    <row r="108" spans="2:12" ht="15.75" customHeight="1" x14ac:dyDescent="0.2">
      <c r="B108" s="2"/>
      <c r="C108" s="3"/>
      <c r="D108" s="4"/>
      <c r="E108" s="5"/>
      <c r="F108" s="2"/>
      <c r="G108" s="2"/>
      <c r="H108" s="2"/>
      <c r="I108" s="6"/>
      <c r="J108" s="2"/>
      <c r="K108" s="2"/>
      <c r="L108" s="2"/>
    </row>
    <row r="109" spans="2:12" ht="15.75" customHeight="1" x14ac:dyDescent="0.2">
      <c r="B109" s="2"/>
      <c r="C109" s="3"/>
      <c r="D109" s="4"/>
      <c r="E109" s="5"/>
      <c r="F109" s="2"/>
      <c r="G109" s="2"/>
      <c r="H109" s="2"/>
      <c r="I109" s="6"/>
      <c r="J109" s="2"/>
      <c r="K109" s="2"/>
      <c r="L109" s="2"/>
    </row>
    <row r="110" spans="2:12" ht="15.75" customHeight="1" x14ac:dyDescent="0.2">
      <c r="B110" s="2"/>
      <c r="C110" s="3"/>
      <c r="D110" s="4"/>
      <c r="E110" s="5"/>
      <c r="F110" s="2"/>
      <c r="G110" s="2"/>
      <c r="H110" s="2"/>
      <c r="I110" s="6"/>
      <c r="J110" s="2"/>
      <c r="K110" s="2"/>
      <c r="L110" s="2"/>
    </row>
    <row r="111" spans="2:12" ht="15.75" customHeight="1" x14ac:dyDescent="0.2">
      <c r="B111" s="2"/>
      <c r="C111" s="3"/>
      <c r="D111" s="4"/>
      <c r="E111" s="5"/>
      <c r="F111" s="2"/>
      <c r="G111" s="2"/>
      <c r="H111" s="2"/>
      <c r="I111" s="6"/>
      <c r="J111" s="2"/>
      <c r="K111" s="2"/>
      <c r="L111" s="2"/>
    </row>
    <row r="112" spans="2:12" ht="15.75" customHeight="1" x14ac:dyDescent="0.2">
      <c r="B112" s="2"/>
      <c r="C112" s="3"/>
      <c r="D112" s="4"/>
      <c r="E112" s="5"/>
      <c r="F112" s="2"/>
      <c r="G112" s="2"/>
      <c r="H112" s="2"/>
      <c r="I112" s="6"/>
      <c r="J112" s="2"/>
      <c r="K112" s="2"/>
      <c r="L112" s="2"/>
    </row>
    <row r="113" spans="2:12" ht="15.75" customHeight="1" x14ac:dyDescent="0.2">
      <c r="B113" s="2"/>
      <c r="C113" s="3"/>
      <c r="D113" s="4"/>
      <c r="E113" s="5"/>
      <c r="F113" s="2"/>
      <c r="G113" s="2"/>
      <c r="H113" s="2"/>
      <c r="I113" s="6"/>
      <c r="J113" s="2"/>
      <c r="K113" s="2"/>
      <c r="L113" s="2"/>
    </row>
    <row r="114" spans="2:12" ht="15.75" customHeight="1" x14ac:dyDescent="0.2">
      <c r="B114" s="2"/>
      <c r="C114" s="3"/>
      <c r="D114" s="4"/>
      <c r="E114" s="5"/>
      <c r="F114" s="2"/>
      <c r="G114" s="2"/>
      <c r="H114" s="2"/>
      <c r="I114" s="6"/>
      <c r="J114" s="2"/>
      <c r="K114" s="2"/>
      <c r="L114" s="2"/>
    </row>
    <row r="115" spans="2:12" ht="15.75" customHeight="1" x14ac:dyDescent="0.2">
      <c r="B115" s="2"/>
      <c r="C115" s="3"/>
      <c r="D115" s="4"/>
      <c r="E115" s="5"/>
      <c r="F115" s="2"/>
      <c r="G115" s="2"/>
      <c r="H115" s="2"/>
      <c r="I115" s="6"/>
      <c r="J115" s="2"/>
      <c r="K115" s="2"/>
      <c r="L115" s="2"/>
    </row>
    <row r="116" spans="2:12" ht="15.75" customHeight="1" x14ac:dyDescent="0.2">
      <c r="B116" s="2"/>
      <c r="C116" s="3"/>
      <c r="D116" s="4"/>
      <c r="E116" s="5"/>
      <c r="F116" s="2"/>
      <c r="G116" s="2"/>
      <c r="H116" s="2"/>
      <c r="I116" s="6"/>
      <c r="J116" s="2"/>
      <c r="K116" s="2"/>
      <c r="L116" s="2"/>
    </row>
    <row r="117" spans="2:12" ht="15.75" customHeight="1" x14ac:dyDescent="0.2">
      <c r="B117" s="2"/>
      <c r="C117" s="3"/>
      <c r="D117" s="4"/>
      <c r="E117" s="5"/>
      <c r="F117" s="2"/>
      <c r="G117" s="2"/>
      <c r="H117" s="2"/>
      <c r="I117" s="6"/>
      <c r="J117" s="2"/>
      <c r="K117" s="2"/>
      <c r="L117" s="2"/>
    </row>
    <row r="118" spans="2:12" ht="15.75" customHeight="1" x14ac:dyDescent="0.2">
      <c r="B118" s="2"/>
      <c r="C118" s="3"/>
      <c r="D118" s="4"/>
      <c r="E118" s="5"/>
      <c r="F118" s="2"/>
      <c r="G118" s="2"/>
      <c r="H118" s="2"/>
      <c r="I118" s="6"/>
      <c r="J118" s="2"/>
      <c r="K118" s="2"/>
      <c r="L118" s="2"/>
    </row>
    <row r="119" spans="2:12" ht="15.75" customHeight="1" x14ac:dyDescent="0.2">
      <c r="B119" s="2"/>
      <c r="C119" s="3"/>
      <c r="D119" s="4"/>
      <c r="E119" s="5"/>
      <c r="F119" s="2"/>
      <c r="G119" s="2"/>
      <c r="H119" s="2"/>
      <c r="I119" s="6"/>
      <c r="J119" s="2"/>
      <c r="K119" s="2"/>
      <c r="L119" s="2"/>
    </row>
    <row r="120" spans="2:12" ht="15.75" customHeight="1" x14ac:dyDescent="0.2">
      <c r="B120" s="2"/>
      <c r="C120" s="3"/>
      <c r="D120" s="4"/>
      <c r="E120" s="5"/>
      <c r="F120" s="2"/>
      <c r="G120" s="2"/>
      <c r="H120" s="2"/>
      <c r="I120" s="6"/>
      <c r="J120" s="2"/>
      <c r="K120" s="2"/>
      <c r="L120" s="2"/>
    </row>
    <row r="121" spans="2:12" ht="15.75" customHeight="1" x14ac:dyDescent="0.2">
      <c r="B121" s="2"/>
      <c r="C121" s="3"/>
      <c r="D121" s="4"/>
      <c r="E121" s="5"/>
      <c r="F121" s="2"/>
      <c r="G121" s="2"/>
      <c r="H121" s="2"/>
      <c r="I121" s="6"/>
      <c r="J121" s="2"/>
      <c r="K121" s="2"/>
      <c r="L121" s="2"/>
    </row>
    <row r="122" spans="2:12" ht="15.75" customHeight="1" x14ac:dyDescent="0.2">
      <c r="B122" s="2"/>
      <c r="C122" s="3"/>
      <c r="D122" s="4"/>
      <c r="E122" s="5"/>
      <c r="F122" s="2"/>
      <c r="G122" s="2"/>
      <c r="H122" s="2"/>
      <c r="I122" s="6"/>
      <c r="J122" s="2"/>
      <c r="K122" s="2"/>
      <c r="L122" s="2"/>
    </row>
    <row r="123" spans="2:12" ht="15.75" customHeight="1" x14ac:dyDescent="0.2">
      <c r="B123" s="2"/>
      <c r="C123" s="3"/>
      <c r="D123" s="4"/>
      <c r="E123" s="5"/>
      <c r="F123" s="2"/>
      <c r="G123" s="2"/>
      <c r="H123" s="2"/>
      <c r="I123" s="6"/>
      <c r="J123" s="2"/>
      <c r="K123" s="2"/>
      <c r="L123" s="2"/>
    </row>
    <row r="124" spans="2:12" ht="15.75" customHeight="1" x14ac:dyDescent="0.2">
      <c r="B124" s="2"/>
      <c r="C124" s="3"/>
      <c r="D124" s="4"/>
      <c r="E124" s="5"/>
      <c r="F124" s="2"/>
      <c r="G124" s="2"/>
      <c r="H124" s="2"/>
      <c r="I124" s="6"/>
      <c r="J124" s="2"/>
      <c r="K124" s="2"/>
      <c r="L124" s="2"/>
    </row>
    <row r="125" spans="2:12" ht="15.75" customHeight="1" x14ac:dyDescent="0.2">
      <c r="B125" s="2"/>
      <c r="C125" s="3"/>
      <c r="D125" s="4"/>
      <c r="E125" s="5"/>
      <c r="F125" s="2"/>
      <c r="G125" s="2"/>
      <c r="H125" s="2"/>
      <c r="I125" s="6"/>
      <c r="J125" s="2"/>
      <c r="K125" s="2"/>
      <c r="L125" s="2"/>
    </row>
    <row r="126" spans="2:12" ht="15.75" customHeight="1" x14ac:dyDescent="0.2">
      <c r="B126" s="2"/>
      <c r="C126" s="3"/>
      <c r="D126" s="4"/>
      <c r="E126" s="5"/>
      <c r="F126" s="2"/>
      <c r="G126" s="2"/>
      <c r="H126" s="2"/>
      <c r="I126" s="6"/>
      <c r="J126" s="2"/>
      <c r="K126" s="2"/>
      <c r="L126" s="2"/>
    </row>
    <row r="127" spans="2:12" ht="15.75" customHeight="1" x14ac:dyDescent="0.2">
      <c r="B127" s="2"/>
      <c r="C127" s="3"/>
      <c r="D127" s="4"/>
      <c r="E127" s="5"/>
      <c r="F127" s="2"/>
      <c r="G127" s="2"/>
      <c r="H127" s="2"/>
      <c r="I127" s="6"/>
      <c r="J127" s="2"/>
      <c r="K127" s="2"/>
      <c r="L127" s="2"/>
    </row>
    <row r="128" spans="2:12" ht="15.75" customHeight="1" x14ac:dyDescent="0.2">
      <c r="B128" s="2"/>
      <c r="C128" s="3"/>
      <c r="D128" s="4"/>
      <c r="E128" s="5"/>
      <c r="F128" s="2"/>
      <c r="G128" s="2"/>
      <c r="H128" s="2"/>
      <c r="I128" s="6"/>
      <c r="J128" s="2"/>
      <c r="K128" s="2"/>
      <c r="L128" s="2"/>
    </row>
    <row r="129" spans="2:12" ht="15.75" customHeight="1" x14ac:dyDescent="0.2">
      <c r="B129" s="2"/>
      <c r="C129" s="3"/>
      <c r="D129" s="4"/>
      <c r="E129" s="5"/>
      <c r="F129" s="2"/>
      <c r="G129" s="2"/>
      <c r="H129" s="2"/>
      <c r="I129" s="6"/>
      <c r="J129" s="2"/>
      <c r="K129" s="2"/>
      <c r="L129" s="2"/>
    </row>
    <row r="130" spans="2:12" ht="15.75" customHeight="1" x14ac:dyDescent="0.2">
      <c r="B130" s="2"/>
      <c r="C130" s="3"/>
      <c r="D130" s="4"/>
      <c r="E130" s="5"/>
      <c r="F130" s="2"/>
      <c r="G130" s="2"/>
      <c r="H130" s="2"/>
      <c r="I130" s="6"/>
      <c r="J130" s="2"/>
      <c r="K130" s="2"/>
      <c r="L130" s="2"/>
    </row>
    <row r="131" spans="2:12" ht="15.75" customHeight="1" x14ac:dyDescent="0.2">
      <c r="B131" s="2"/>
      <c r="C131" s="3"/>
      <c r="D131" s="4"/>
      <c r="E131" s="5"/>
      <c r="F131" s="2"/>
      <c r="G131" s="2"/>
      <c r="H131" s="2"/>
      <c r="I131" s="6"/>
      <c r="J131" s="2"/>
      <c r="K131" s="2"/>
      <c r="L131" s="2"/>
    </row>
    <row r="132" spans="2:12" ht="15.75" customHeight="1" x14ac:dyDescent="0.2">
      <c r="B132" s="2"/>
      <c r="C132" s="3"/>
      <c r="D132" s="4"/>
      <c r="E132" s="5"/>
      <c r="F132" s="2"/>
      <c r="G132" s="2"/>
      <c r="H132" s="2"/>
      <c r="I132" s="6"/>
      <c r="J132" s="2"/>
      <c r="K132" s="2"/>
      <c r="L132" s="2"/>
    </row>
    <row r="133" spans="2:12" ht="15.75" customHeight="1" x14ac:dyDescent="0.2">
      <c r="B133" s="2"/>
      <c r="C133" s="3"/>
      <c r="D133" s="4"/>
      <c r="E133" s="5"/>
      <c r="F133" s="2"/>
      <c r="G133" s="2"/>
      <c r="H133" s="2"/>
      <c r="I133" s="6"/>
      <c r="J133" s="2"/>
      <c r="K133" s="2"/>
      <c r="L133" s="2"/>
    </row>
    <row r="134" spans="2:12" ht="15.75" customHeight="1" x14ac:dyDescent="0.2">
      <c r="B134" s="2"/>
      <c r="C134" s="3"/>
      <c r="D134" s="4"/>
      <c r="E134" s="5"/>
      <c r="F134" s="2"/>
      <c r="G134" s="2"/>
      <c r="H134" s="2"/>
      <c r="I134" s="6"/>
      <c r="J134" s="2"/>
      <c r="K134" s="2"/>
      <c r="L134" s="2"/>
    </row>
    <row r="135" spans="2:12" ht="15.75" customHeight="1" x14ac:dyDescent="0.2">
      <c r="B135" s="2"/>
      <c r="C135" s="3"/>
      <c r="D135" s="4"/>
      <c r="E135" s="5"/>
      <c r="F135" s="2"/>
      <c r="G135" s="2"/>
      <c r="H135" s="2"/>
      <c r="I135" s="6"/>
      <c r="J135" s="2"/>
      <c r="K135" s="2"/>
      <c r="L135" s="2"/>
    </row>
    <row r="136" spans="2:12" ht="15.75" customHeight="1" x14ac:dyDescent="0.2">
      <c r="B136" s="2"/>
      <c r="C136" s="3"/>
      <c r="D136" s="4"/>
      <c r="E136" s="5"/>
      <c r="F136" s="2"/>
      <c r="G136" s="2"/>
      <c r="H136" s="2"/>
      <c r="I136" s="6"/>
      <c r="J136" s="2"/>
      <c r="K136" s="2"/>
      <c r="L136" s="2"/>
    </row>
    <row r="137" spans="2:12" ht="15.75" customHeight="1" x14ac:dyDescent="0.2">
      <c r="B137" s="2"/>
      <c r="C137" s="3"/>
      <c r="D137" s="4"/>
      <c r="E137" s="5"/>
      <c r="F137" s="2"/>
      <c r="G137" s="2"/>
      <c r="H137" s="2"/>
      <c r="I137" s="6"/>
      <c r="J137" s="2"/>
      <c r="K137" s="2"/>
      <c r="L137" s="2"/>
    </row>
    <row r="138" spans="2:12" ht="15.75" customHeight="1" x14ac:dyDescent="0.2">
      <c r="B138" s="2"/>
      <c r="C138" s="3"/>
      <c r="D138" s="4"/>
      <c r="E138" s="5"/>
      <c r="F138" s="2"/>
      <c r="G138" s="2"/>
      <c r="H138" s="2"/>
      <c r="I138" s="6"/>
      <c r="J138" s="2"/>
      <c r="K138" s="2"/>
      <c r="L138" s="2"/>
    </row>
    <row r="139" spans="2:12" ht="15.75" customHeight="1" x14ac:dyDescent="0.2">
      <c r="B139" s="2"/>
      <c r="C139" s="3"/>
      <c r="D139" s="4"/>
      <c r="E139" s="5"/>
      <c r="F139" s="2"/>
      <c r="G139" s="2"/>
      <c r="H139" s="2"/>
      <c r="I139" s="6"/>
      <c r="J139" s="2"/>
      <c r="K139" s="2"/>
      <c r="L139" s="2"/>
    </row>
    <row r="140" spans="2:12" ht="15.75" customHeight="1" x14ac:dyDescent="0.2">
      <c r="B140" s="2"/>
      <c r="C140" s="3"/>
      <c r="D140" s="4"/>
      <c r="E140" s="5"/>
      <c r="F140" s="2"/>
      <c r="G140" s="2"/>
      <c r="H140" s="2"/>
      <c r="I140" s="6"/>
      <c r="J140" s="2"/>
      <c r="K140" s="2"/>
      <c r="L140" s="2"/>
    </row>
    <row r="141" spans="2:12" ht="15.75" customHeight="1" x14ac:dyDescent="0.2">
      <c r="B141" s="2"/>
      <c r="C141" s="3"/>
      <c r="D141" s="4"/>
      <c r="E141" s="5"/>
      <c r="F141" s="2"/>
      <c r="G141" s="2"/>
      <c r="H141" s="2"/>
      <c r="I141" s="6"/>
      <c r="J141" s="2"/>
      <c r="K141" s="2"/>
      <c r="L141" s="2"/>
    </row>
    <row r="142" spans="2:12" ht="15.75" customHeight="1" x14ac:dyDescent="0.2">
      <c r="B142" s="2"/>
      <c r="C142" s="3"/>
      <c r="D142" s="4"/>
      <c r="E142" s="5"/>
      <c r="F142" s="2"/>
      <c r="G142" s="2"/>
      <c r="H142" s="2"/>
      <c r="I142" s="6"/>
      <c r="J142" s="2"/>
      <c r="K142" s="2"/>
      <c r="L142" s="2"/>
    </row>
    <row r="143" spans="2:12" ht="15.75" customHeight="1" x14ac:dyDescent="0.2">
      <c r="B143" s="2"/>
      <c r="C143" s="3"/>
      <c r="D143" s="4"/>
      <c r="E143" s="5"/>
      <c r="F143" s="2"/>
      <c r="G143" s="2"/>
      <c r="H143" s="2"/>
      <c r="I143" s="6"/>
      <c r="J143" s="2"/>
      <c r="K143" s="2"/>
      <c r="L143" s="2"/>
    </row>
    <row r="144" spans="2:12" ht="15.75" customHeight="1" x14ac:dyDescent="0.2">
      <c r="B144" s="2"/>
      <c r="C144" s="3"/>
      <c r="D144" s="4"/>
      <c r="E144" s="5"/>
      <c r="F144" s="2"/>
      <c r="G144" s="2"/>
      <c r="H144" s="2"/>
      <c r="I144" s="6"/>
      <c r="J144" s="2"/>
      <c r="K144" s="2"/>
      <c r="L144" s="2"/>
    </row>
    <row r="145" spans="2:12" ht="15.75" customHeight="1" x14ac:dyDescent="0.2">
      <c r="B145" s="2"/>
      <c r="C145" s="3"/>
      <c r="D145" s="4"/>
      <c r="E145" s="5"/>
      <c r="F145" s="2"/>
      <c r="G145" s="2"/>
      <c r="H145" s="2"/>
      <c r="I145" s="6"/>
      <c r="J145" s="2"/>
      <c r="K145" s="2"/>
      <c r="L145" s="2"/>
    </row>
    <row r="146" spans="2:12" ht="15.75" customHeight="1" x14ac:dyDescent="0.2">
      <c r="B146" s="2"/>
      <c r="C146" s="3"/>
      <c r="D146" s="4"/>
      <c r="E146" s="5"/>
      <c r="F146" s="2"/>
      <c r="G146" s="2"/>
      <c r="H146" s="2"/>
      <c r="I146" s="6"/>
      <c r="J146" s="2"/>
      <c r="K146" s="2"/>
      <c r="L146" s="2"/>
    </row>
    <row r="147" spans="2:12" ht="15.75" customHeight="1" x14ac:dyDescent="0.2">
      <c r="B147" s="2"/>
      <c r="C147" s="3"/>
      <c r="D147" s="4"/>
      <c r="E147" s="5"/>
      <c r="F147" s="2"/>
      <c r="G147" s="2"/>
      <c r="H147" s="2"/>
      <c r="I147" s="6"/>
      <c r="J147" s="2"/>
      <c r="K147" s="2"/>
      <c r="L147" s="2"/>
    </row>
    <row r="148" spans="2:12" ht="15.75" customHeight="1" x14ac:dyDescent="0.2">
      <c r="B148" s="2"/>
      <c r="C148" s="3"/>
      <c r="D148" s="4"/>
      <c r="E148" s="5"/>
      <c r="F148" s="2"/>
      <c r="G148" s="2"/>
      <c r="H148" s="2"/>
      <c r="I148" s="6"/>
      <c r="J148" s="2"/>
      <c r="K148" s="2"/>
      <c r="L148" s="2"/>
    </row>
    <row r="149" spans="2:12" ht="15.75" customHeight="1" x14ac:dyDescent="0.2">
      <c r="B149" s="2"/>
      <c r="C149" s="3"/>
      <c r="D149" s="4"/>
      <c r="E149" s="5"/>
      <c r="F149" s="2"/>
      <c r="G149" s="2"/>
      <c r="H149" s="2"/>
      <c r="I149" s="6"/>
      <c r="J149" s="2"/>
      <c r="K149" s="2"/>
      <c r="L149" s="2"/>
    </row>
    <row r="150" spans="2:12" ht="15.75" customHeight="1" x14ac:dyDescent="0.2">
      <c r="B150" s="2"/>
      <c r="C150" s="3"/>
      <c r="D150" s="4"/>
      <c r="E150" s="5"/>
      <c r="F150" s="2"/>
      <c r="G150" s="2"/>
      <c r="H150" s="2"/>
      <c r="I150" s="6"/>
      <c r="J150" s="2"/>
      <c r="K150" s="2"/>
      <c r="L150" s="2"/>
    </row>
    <row r="151" spans="2:12" ht="15.75" customHeight="1" x14ac:dyDescent="0.2">
      <c r="B151" s="2"/>
      <c r="C151" s="3"/>
      <c r="D151" s="4"/>
      <c r="E151" s="5"/>
      <c r="F151" s="2"/>
      <c r="G151" s="2"/>
      <c r="H151" s="2"/>
      <c r="I151" s="6"/>
      <c r="J151" s="2"/>
      <c r="K151" s="2"/>
      <c r="L151" s="2"/>
    </row>
    <row r="152" spans="2:12" ht="15.75" customHeight="1" x14ac:dyDescent="0.2">
      <c r="B152" s="2"/>
      <c r="C152" s="3"/>
      <c r="D152" s="4"/>
      <c r="E152" s="5"/>
      <c r="F152" s="2"/>
      <c r="G152" s="2"/>
      <c r="H152" s="2"/>
      <c r="I152" s="6"/>
      <c r="J152" s="2"/>
      <c r="K152" s="2"/>
      <c r="L152" s="2"/>
    </row>
    <row r="153" spans="2:12" ht="15.75" customHeight="1" x14ac:dyDescent="0.2">
      <c r="B153" s="2"/>
      <c r="C153" s="3"/>
      <c r="D153" s="4"/>
      <c r="E153" s="5"/>
      <c r="F153" s="2"/>
      <c r="G153" s="2"/>
      <c r="H153" s="2"/>
      <c r="I153" s="6"/>
      <c r="J153" s="2"/>
      <c r="K153" s="2"/>
      <c r="L153" s="2"/>
    </row>
    <row r="154" spans="2:12" ht="15.75" customHeight="1" x14ac:dyDescent="0.2">
      <c r="B154" s="2"/>
      <c r="C154" s="3"/>
      <c r="D154" s="4"/>
      <c r="E154" s="5"/>
      <c r="F154" s="2"/>
      <c r="G154" s="2"/>
      <c r="H154" s="2"/>
      <c r="I154" s="6"/>
      <c r="J154" s="2"/>
      <c r="K154" s="2"/>
      <c r="L154" s="2"/>
    </row>
    <row r="155" spans="2:12" ht="15.75" customHeight="1" x14ac:dyDescent="0.2">
      <c r="B155" s="2"/>
      <c r="C155" s="3"/>
      <c r="D155" s="4"/>
      <c r="E155" s="5"/>
      <c r="F155" s="2"/>
      <c r="G155" s="2"/>
      <c r="H155" s="2"/>
      <c r="I155" s="6"/>
      <c r="J155" s="2"/>
      <c r="K155" s="2"/>
      <c r="L155" s="2"/>
    </row>
    <row r="156" spans="2:12" ht="15.75" customHeight="1" x14ac:dyDescent="0.2">
      <c r="B156" s="2"/>
      <c r="C156" s="3"/>
      <c r="D156" s="4"/>
      <c r="E156" s="5"/>
      <c r="F156" s="2"/>
      <c r="G156" s="2"/>
      <c r="H156" s="2"/>
      <c r="I156" s="6"/>
      <c r="J156" s="2"/>
      <c r="K156" s="2"/>
      <c r="L156" s="2"/>
    </row>
    <row r="157" spans="2:12" ht="15.75" customHeight="1" x14ac:dyDescent="0.2">
      <c r="B157" s="2"/>
      <c r="C157" s="3"/>
      <c r="D157" s="4"/>
      <c r="E157" s="5"/>
      <c r="F157" s="2"/>
      <c r="G157" s="2"/>
      <c r="H157" s="2"/>
      <c r="I157" s="6"/>
      <c r="J157" s="2"/>
      <c r="K157" s="2"/>
      <c r="L157" s="2"/>
    </row>
    <row r="158" spans="2:12" ht="15.75" customHeight="1" x14ac:dyDescent="0.2">
      <c r="B158" s="2"/>
      <c r="C158" s="3"/>
      <c r="D158" s="4"/>
      <c r="E158" s="5"/>
      <c r="F158" s="2"/>
      <c r="G158" s="2"/>
      <c r="H158" s="2"/>
      <c r="I158" s="6"/>
      <c r="J158" s="2"/>
      <c r="K158" s="2"/>
      <c r="L158" s="2"/>
    </row>
    <row r="159" spans="2:12" ht="15.75" customHeight="1" x14ac:dyDescent="0.2">
      <c r="B159" s="2"/>
      <c r="C159" s="3"/>
      <c r="D159" s="4"/>
      <c r="E159" s="5"/>
      <c r="F159" s="2"/>
      <c r="G159" s="2"/>
      <c r="H159" s="2"/>
      <c r="I159" s="6"/>
      <c r="J159" s="2"/>
      <c r="K159" s="2"/>
      <c r="L159" s="2"/>
    </row>
    <row r="160" spans="2:12" ht="15.75" customHeight="1" x14ac:dyDescent="0.2">
      <c r="B160" s="2"/>
      <c r="C160" s="3"/>
      <c r="D160" s="4"/>
      <c r="E160" s="5"/>
      <c r="F160" s="2"/>
      <c r="G160" s="2"/>
      <c r="H160" s="2"/>
      <c r="I160" s="6"/>
      <c r="J160" s="2"/>
      <c r="K160" s="2"/>
      <c r="L160" s="2"/>
    </row>
    <row r="161" spans="2:12" ht="15.75" customHeight="1" x14ac:dyDescent="0.2">
      <c r="B161" s="2"/>
      <c r="C161" s="3"/>
      <c r="D161" s="4"/>
      <c r="E161" s="5"/>
      <c r="F161" s="2"/>
      <c r="G161" s="2"/>
      <c r="H161" s="2"/>
      <c r="I161" s="6"/>
      <c r="J161" s="2"/>
      <c r="K161" s="2"/>
      <c r="L161" s="2"/>
    </row>
    <row r="162" spans="2:12" ht="15.75" customHeight="1" x14ac:dyDescent="0.2">
      <c r="B162" s="2"/>
      <c r="C162" s="3"/>
      <c r="D162" s="4"/>
      <c r="E162" s="5"/>
      <c r="F162" s="2"/>
      <c r="G162" s="2"/>
      <c r="H162" s="2"/>
      <c r="I162" s="6"/>
      <c r="J162" s="2"/>
      <c r="K162" s="2"/>
      <c r="L162" s="2"/>
    </row>
    <row r="163" spans="2:12" ht="15.75" customHeight="1" x14ac:dyDescent="0.2">
      <c r="B163" s="2"/>
      <c r="C163" s="3"/>
      <c r="D163" s="4"/>
      <c r="E163" s="5"/>
      <c r="F163" s="2"/>
      <c r="G163" s="2"/>
      <c r="H163" s="2"/>
      <c r="I163" s="6"/>
      <c r="J163" s="2"/>
      <c r="K163" s="2"/>
      <c r="L163" s="2"/>
    </row>
    <row r="164" spans="2:12" ht="15.75" customHeight="1" x14ac:dyDescent="0.2">
      <c r="B164" s="2"/>
      <c r="C164" s="3"/>
      <c r="D164" s="4"/>
      <c r="E164" s="5"/>
      <c r="F164" s="2"/>
      <c r="G164" s="2"/>
      <c r="H164" s="2"/>
      <c r="I164" s="6"/>
      <c r="J164" s="2"/>
      <c r="K164" s="2"/>
      <c r="L164" s="2"/>
    </row>
    <row r="165" spans="2:12" ht="15.75" customHeight="1" x14ac:dyDescent="0.2">
      <c r="B165" s="2"/>
      <c r="C165" s="3"/>
      <c r="D165" s="4"/>
      <c r="E165" s="5"/>
      <c r="F165" s="2"/>
      <c r="G165" s="2"/>
      <c r="H165" s="2"/>
      <c r="I165" s="6"/>
      <c r="J165" s="2"/>
      <c r="K165" s="2"/>
      <c r="L165" s="2"/>
    </row>
    <row r="166" spans="2:12" ht="15.75" customHeight="1" x14ac:dyDescent="0.2">
      <c r="B166" s="2"/>
      <c r="C166" s="3"/>
      <c r="D166" s="4"/>
      <c r="E166" s="5"/>
      <c r="F166" s="2"/>
      <c r="G166" s="2"/>
      <c r="H166" s="2"/>
      <c r="I166" s="6"/>
      <c r="J166" s="2"/>
      <c r="K166" s="2"/>
      <c r="L166" s="2"/>
    </row>
    <row r="167" spans="2:12" ht="15.75" customHeight="1" x14ac:dyDescent="0.2">
      <c r="B167" s="2"/>
      <c r="C167" s="3"/>
      <c r="D167" s="4"/>
      <c r="E167" s="5"/>
      <c r="F167" s="2"/>
      <c r="G167" s="2"/>
      <c r="H167" s="2"/>
      <c r="I167" s="6"/>
      <c r="J167" s="2"/>
      <c r="K167" s="2"/>
      <c r="L167" s="2"/>
    </row>
    <row r="168" spans="2:12" ht="15.75" customHeight="1" x14ac:dyDescent="0.2">
      <c r="B168" s="2"/>
      <c r="C168" s="3"/>
      <c r="D168" s="4"/>
      <c r="E168" s="5"/>
      <c r="F168" s="2"/>
      <c r="G168" s="2"/>
      <c r="H168" s="2"/>
      <c r="I168" s="6"/>
      <c r="J168" s="2"/>
      <c r="K168" s="2"/>
      <c r="L168" s="2"/>
    </row>
    <row r="169" spans="2:12" ht="15.75" customHeight="1" x14ac:dyDescent="0.2">
      <c r="B169" s="2"/>
      <c r="C169" s="3"/>
      <c r="D169" s="4"/>
      <c r="E169" s="5"/>
      <c r="F169" s="2"/>
      <c r="G169" s="2"/>
      <c r="H169" s="2"/>
      <c r="I169" s="6"/>
      <c r="J169" s="2"/>
      <c r="K169" s="2"/>
      <c r="L169" s="2"/>
    </row>
    <row r="170" spans="2:12" ht="15.75" customHeight="1" x14ac:dyDescent="0.2">
      <c r="B170" s="2"/>
      <c r="C170" s="3"/>
      <c r="D170" s="4"/>
      <c r="E170" s="5"/>
      <c r="F170" s="2"/>
      <c r="G170" s="2"/>
      <c r="H170" s="2"/>
      <c r="I170" s="6"/>
      <c r="J170" s="2"/>
      <c r="K170" s="2"/>
      <c r="L170" s="2"/>
    </row>
    <row r="171" spans="2:12" ht="15.75" customHeight="1" x14ac:dyDescent="0.2">
      <c r="B171" s="2"/>
      <c r="C171" s="3"/>
      <c r="D171" s="4"/>
      <c r="E171" s="5"/>
      <c r="F171" s="2"/>
      <c r="G171" s="2"/>
      <c r="H171" s="2"/>
      <c r="I171" s="6"/>
      <c r="J171" s="2"/>
      <c r="K171" s="2"/>
      <c r="L171" s="2"/>
    </row>
    <row r="172" spans="2:12" ht="15.75" customHeight="1" x14ac:dyDescent="0.2">
      <c r="B172" s="2"/>
      <c r="C172" s="3"/>
      <c r="D172" s="4"/>
      <c r="E172" s="5"/>
      <c r="F172" s="2"/>
      <c r="G172" s="2"/>
      <c r="H172" s="2"/>
      <c r="I172" s="6"/>
      <c r="J172" s="2"/>
      <c r="K172" s="2"/>
      <c r="L172" s="2"/>
    </row>
    <row r="173" spans="2:12" ht="15.75" customHeight="1" x14ac:dyDescent="0.2">
      <c r="B173" s="2"/>
      <c r="C173" s="3"/>
      <c r="D173" s="4"/>
      <c r="E173" s="5"/>
      <c r="F173" s="2"/>
      <c r="G173" s="2"/>
      <c r="H173" s="2"/>
      <c r="I173" s="6"/>
      <c r="J173" s="2"/>
      <c r="K173" s="2"/>
      <c r="L173" s="2"/>
    </row>
    <row r="174" spans="2:12" ht="15.75" customHeight="1" x14ac:dyDescent="0.2">
      <c r="B174" s="2"/>
      <c r="C174" s="3"/>
      <c r="D174" s="4"/>
      <c r="E174" s="5"/>
      <c r="F174" s="2"/>
      <c r="G174" s="2"/>
      <c r="H174" s="2"/>
      <c r="I174" s="6"/>
      <c r="J174" s="2"/>
      <c r="K174" s="2"/>
      <c r="L174" s="2"/>
    </row>
    <row r="175" spans="2:12" ht="15.75" customHeight="1" x14ac:dyDescent="0.2">
      <c r="B175" s="2"/>
      <c r="C175" s="3"/>
      <c r="D175" s="4"/>
      <c r="E175" s="5"/>
      <c r="F175" s="2"/>
      <c r="G175" s="2"/>
      <c r="H175" s="2"/>
      <c r="I175" s="6"/>
      <c r="J175" s="2"/>
      <c r="K175" s="2"/>
      <c r="L175" s="2"/>
    </row>
    <row r="176" spans="2:12" ht="15.75" customHeight="1" x14ac:dyDescent="0.2">
      <c r="B176" s="2"/>
      <c r="C176" s="3"/>
      <c r="D176" s="4"/>
      <c r="E176" s="5"/>
      <c r="F176" s="2"/>
      <c r="G176" s="2"/>
      <c r="H176" s="2"/>
      <c r="I176" s="6"/>
      <c r="J176" s="2"/>
      <c r="K176" s="2"/>
      <c r="L176" s="2"/>
    </row>
    <row r="177" spans="2:12" ht="15.75" customHeight="1" x14ac:dyDescent="0.2">
      <c r="B177" s="2"/>
      <c r="C177" s="3"/>
      <c r="D177" s="4"/>
      <c r="E177" s="5"/>
      <c r="F177" s="2"/>
      <c r="G177" s="2"/>
      <c r="H177" s="2"/>
      <c r="I177" s="6"/>
      <c r="J177" s="2"/>
      <c r="K177" s="2"/>
      <c r="L177" s="2"/>
    </row>
    <row r="178" spans="2:12" ht="15.75" customHeight="1" x14ac:dyDescent="0.2">
      <c r="B178" s="2"/>
      <c r="C178" s="3"/>
      <c r="D178" s="4"/>
      <c r="E178" s="5"/>
      <c r="F178" s="2"/>
      <c r="G178" s="2"/>
      <c r="H178" s="2"/>
      <c r="I178" s="6"/>
      <c r="J178" s="2"/>
      <c r="K178" s="2"/>
      <c r="L178" s="2"/>
    </row>
    <row r="179" spans="2:12" ht="15.75" customHeight="1" x14ac:dyDescent="0.2">
      <c r="B179" s="2"/>
      <c r="C179" s="3"/>
      <c r="D179" s="4"/>
      <c r="E179" s="5"/>
      <c r="F179" s="2"/>
      <c r="G179" s="2"/>
      <c r="H179" s="2"/>
      <c r="I179" s="6"/>
      <c r="J179" s="2"/>
      <c r="K179" s="2"/>
      <c r="L179" s="2"/>
    </row>
    <row r="180" spans="2:12" ht="15.75" customHeight="1" x14ac:dyDescent="0.2">
      <c r="B180" s="2"/>
      <c r="C180" s="3"/>
      <c r="D180" s="4"/>
      <c r="E180" s="5"/>
      <c r="F180" s="2"/>
      <c r="G180" s="2"/>
      <c r="H180" s="2"/>
      <c r="I180" s="6"/>
      <c r="J180" s="2"/>
      <c r="K180" s="2"/>
      <c r="L180" s="2"/>
    </row>
    <row r="181" spans="2:12" ht="15.75" customHeight="1" x14ac:dyDescent="0.2">
      <c r="B181" s="2"/>
      <c r="C181" s="3"/>
      <c r="D181" s="4"/>
      <c r="E181" s="5"/>
      <c r="F181" s="2"/>
      <c r="G181" s="2"/>
      <c r="H181" s="2"/>
      <c r="I181" s="6"/>
      <c r="J181" s="2"/>
      <c r="K181" s="2"/>
      <c r="L181" s="2"/>
    </row>
    <row r="182" spans="2:12" ht="15.75" customHeight="1" x14ac:dyDescent="0.2">
      <c r="B182" s="2"/>
      <c r="C182" s="3"/>
      <c r="D182" s="4"/>
      <c r="E182" s="5"/>
      <c r="F182" s="2"/>
      <c r="G182" s="2"/>
      <c r="H182" s="2"/>
      <c r="I182" s="6"/>
      <c r="J182" s="2"/>
      <c r="K182" s="2"/>
      <c r="L182" s="2"/>
    </row>
    <row r="183" spans="2:12" ht="15.75" customHeight="1" x14ac:dyDescent="0.2">
      <c r="B183" s="2"/>
      <c r="C183" s="3"/>
      <c r="D183" s="4"/>
      <c r="E183" s="5"/>
      <c r="F183" s="2"/>
      <c r="G183" s="2"/>
      <c r="H183" s="2"/>
      <c r="I183" s="6"/>
      <c r="J183" s="2"/>
      <c r="K183" s="2"/>
      <c r="L183" s="2"/>
    </row>
    <row r="184" spans="2:12" ht="15.75" customHeight="1" x14ac:dyDescent="0.2">
      <c r="B184" s="2"/>
      <c r="C184" s="3"/>
      <c r="D184" s="4"/>
      <c r="E184" s="5"/>
      <c r="F184" s="2"/>
      <c r="G184" s="2"/>
      <c r="H184" s="2"/>
      <c r="I184" s="6"/>
      <c r="J184" s="2"/>
      <c r="K184" s="2"/>
      <c r="L184" s="2"/>
    </row>
    <row r="185" spans="2:12" ht="15.75" customHeight="1" x14ac:dyDescent="0.2">
      <c r="B185" s="2"/>
      <c r="C185" s="3"/>
      <c r="D185" s="4"/>
      <c r="E185" s="5"/>
      <c r="F185" s="2"/>
      <c r="G185" s="2"/>
      <c r="H185" s="2"/>
      <c r="I185" s="6"/>
      <c r="J185" s="2"/>
      <c r="K185" s="2"/>
      <c r="L185" s="2"/>
    </row>
    <row r="186" spans="2:12" ht="15.75" customHeight="1" x14ac:dyDescent="0.2">
      <c r="B186" s="2"/>
      <c r="C186" s="3"/>
      <c r="D186" s="4"/>
      <c r="E186" s="5"/>
      <c r="F186" s="2"/>
      <c r="G186" s="2"/>
      <c r="H186" s="2"/>
      <c r="I186" s="6"/>
      <c r="J186" s="2"/>
      <c r="K186" s="2"/>
      <c r="L186" s="2"/>
    </row>
    <row r="187" spans="2:12" ht="15.75" customHeight="1" x14ac:dyDescent="0.2">
      <c r="B187" s="2"/>
      <c r="C187" s="3"/>
      <c r="D187" s="4"/>
      <c r="E187" s="5"/>
      <c r="F187" s="2"/>
      <c r="G187" s="2"/>
      <c r="H187" s="2"/>
      <c r="I187" s="6"/>
      <c r="J187" s="2"/>
      <c r="K187" s="2"/>
      <c r="L187" s="2"/>
    </row>
    <row r="188" spans="2:12" ht="15.75" customHeight="1" x14ac:dyDescent="0.2">
      <c r="B188" s="2"/>
      <c r="C188" s="3"/>
      <c r="D188" s="4"/>
      <c r="E188" s="5"/>
      <c r="F188" s="2"/>
      <c r="G188" s="2"/>
      <c r="H188" s="2"/>
      <c r="I188" s="6"/>
      <c r="J188" s="2"/>
      <c r="K188" s="2"/>
      <c r="L188" s="2"/>
    </row>
    <row r="189" spans="2:12" ht="15.75" customHeight="1" x14ac:dyDescent="0.2">
      <c r="B189" s="2"/>
      <c r="C189" s="3"/>
      <c r="D189" s="4"/>
      <c r="E189" s="5"/>
      <c r="F189" s="2"/>
      <c r="G189" s="2"/>
      <c r="H189" s="2"/>
      <c r="I189" s="6"/>
      <c r="J189" s="2"/>
      <c r="K189" s="2"/>
      <c r="L189" s="2"/>
    </row>
    <row r="190" spans="2:12" ht="15.75" customHeight="1" x14ac:dyDescent="0.2">
      <c r="B190" s="2"/>
      <c r="C190" s="3"/>
      <c r="D190" s="4"/>
      <c r="E190" s="5"/>
      <c r="F190" s="2"/>
      <c r="G190" s="2"/>
      <c r="H190" s="2"/>
      <c r="I190" s="6"/>
      <c r="J190" s="2"/>
      <c r="K190" s="2"/>
      <c r="L190" s="2"/>
    </row>
    <row r="191" spans="2:12" ht="15.75" customHeight="1" x14ac:dyDescent="0.2">
      <c r="B191" s="2"/>
      <c r="C191" s="3"/>
      <c r="D191" s="4"/>
      <c r="E191" s="5"/>
      <c r="F191" s="2"/>
      <c r="G191" s="2"/>
      <c r="H191" s="2"/>
      <c r="I191" s="6"/>
      <c r="J191" s="2"/>
      <c r="K191" s="2"/>
      <c r="L191" s="2"/>
    </row>
    <row r="192" spans="2:12" ht="15.75" customHeight="1" x14ac:dyDescent="0.2">
      <c r="B192" s="2"/>
      <c r="C192" s="3"/>
      <c r="D192" s="4"/>
      <c r="E192" s="5"/>
      <c r="F192" s="2"/>
      <c r="G192" s="2"/>
      <c r="H192" s="2"/>
      <c r="I192" s="6"/>
      <c r="J192" s="2"/>
      <c r="K192" s="2"/>
      <c r="L192" s="2"/>
    </row>
    <row r="193" spans="2:12" ht="15.75" customHeight="1" x14ac:dyDescent="0.2">
      <c r="B193" s="2"/>
      <c r="C193" s="3"/>
      <c r="D193" s="4"/>
      <c r="E193" s="5"/>
      <c r="F193" s="2"/>
      <c r="G193" s="2"/>
      <c r="H193" s="2"/>
      <c r="I193" s="6"/>
      <c r="J193" s="2"/>
      <c r="K193" s="2"/>
      <c r="L193" s="2"/>
    </row>
    <row r="194" spans="2:12" ht="15.75" customHeight="1" x14ac:dyDescent="0.2">
      <c r="B194" s="2"/>
      <c r="C194" s="3"/>
      <c r="D194" s="4"/>
      <c r="E194" s="5"/>
      <c r="F194" s="2"/>
      <c r="G194" s="2"/>
      <c r="H194" s="2"/>
      <c r="I194" s="6"/>
      <c r="J194" s="2"/>
      <c r="K194" s="2"/>
      <c r="L194" s="2"/>
    </row>
    <row r="195" spans="2:12" ht="15.75" customHeight="1" x14ac:dyDescent="0.2">
      <c r="B195" s="2"/>
      <c r="C195" s="3"/>
      <c r="D195" s="4"/>
      <c r="E195" s="5"/>
      <c r="F195" s="2"/>
      <c r="G195" s="2"/>
      <c r="H195" s="2"/>
      <c r="I195" s="6"/>
      <c r="J195" s="2"/>
      <c r="K195" s="2"/>
      <c r="L195" s="2"/>
    </row>
    <row r="196" spans="2:12" ht="15.75" customHeight="1" x14ac:dyDescent="0.2">
      <c r="B196" s="2"/>
      <c r="C196" s="3"/>
      <c r="D196" s="4"/>
      <c r="E196" s="5"/>
      <c r="F196" s="2"/>
      <c r="G196" s="2"/>
      <c r="H196" s="2"/>
      <c r="I196" s="6"/>
      <c r="J196" s="2"/>
      <c r="K196" s="2"/>
      <c r="L196" s="2"/>
    </row>
    <row r="197" spans="2:12" ht="15.75" customHeight="1" x14ac:dyDescent="0.2">
      <c r="B197" s="2"/>
      <c r="C197" s="3"/>
      <c r="D197" s="4"/>
      <c r="E197" s="5"/>
      <c r="F197" s="2"/>
      <c r="G197" s="2"/>
      <c r="H197" s="2"/>
      <c r="I197" s="6"/>
      <c r="J197" s="2"/>
      <c r="K197" s="2"/>
      <c r="L197" s="2"/>
    </row>
    <row r="198" spans="2:12" ht="15.75" customHeight="1" x14ac:dyDescent="0.2">
      <c r="B198" s="2"/>
      <c r="C198" s="3"/>
      <c r="D198" s="4"/>
      <c r="E198" s="5"/>
      <c r="F198" s="2"/>
      <c r="G198" s="2"/>
      <c r="H198" s="2"/>
      <c r="I198" s="6"/>
      <c r="J198" s="2"/>
      <c r="K198" s="2"/>
      <c r="L198" s="2"/>
    </row>
    <row r="199" spans="2:12" ht="15.75" customHeight="1" x14ac:dyDescent="0.2">
      <c r="B199" s="2"/>
      <c r="C199" s="3"/>
      <c r="D199" s="4"/>
      <c r="E199" s="5"/>
      <c r="F199" s="2"/>
      <c r="G199" s="2"/>
      <c r="H199" s="2"/>
      <c r="I199" s="6"/>
      <c r="J199" s="2"/>
      <c r="K199" s="2"/>
      <c r="L199" s="2"/>
    </row>
    <row r="200" spans="2:12" ht="15.75" customHeight="1" x14ac:dyDescent="0.2">
      <c r="B200" s="2"/>
      <c r="C200" s="3"/>
      <c r="D200" s="4"/>
      <c r="E200" s="5"/>
      <c r="F200" s="2"/>
      <c r="G200" s="2"/>
      <c r="H200" s="2"/>
      <c r="I200" s="6"/>
      <c r="J200" s="2"/>
      <c r="K200" s="2"/>
      <c r="L200" s="2"/>
    </row>
    <row r="201" spans="2:12" ht="15.75" customHeight="1" x14ac:dyDescent="0.2">
      <c r="B201" s="2"/>
      <c r="C201" s="3"/>
      <c r="D201" s="4"/>
      <c r="E201" s="5"/>
      <c r="F201" s="2"/>
      <c r="G201" s="2"/>
      <c r="H201" s="2"/>
      <c r="I201" s="6"/>
      <c r="J201" s="2"/>
      <c r="K201" s="2"/>
      <c r="L201" s="2"/>
    </row>
    <row r="202" spans="2:12" ht="15.75" customHeight="1" x14ac:dyDescent="0.2">
      <c r="B202" s="2"/>
      <c r="C202" s="3"/>
      <c r="D202" s="4"/>
      <c r="E202" s="5"/>
      <c r="F202" s="2"/>
      <c r="G202" s="2"/>
      <c r="H202" s="2"/>
      <c r="I202" s="6"/>
      <c r="J202" s="2"/>
      <c r="K202" s="2"/>
      <c r="L202" s="2"/>
    </row>
    <row r="203" spans="2:12" ht="15.75" customHeight="1" x14ac:dyDescent="0.2">
      <c r="B203" s="2"/>
      <c r="C203" s="3"/>
      <c r="D203" s="4"/>
      <c r="E203" s="5"/>
      <c r="F203" s="2"/>
      <c r="G203" s="2"/>
      <c r="H203" s="2"/>
      <c r="I203" s="6"/>
      <c r="J203" s="2"/>
      <c r="K203" s="2"/>
      <c r="L203" s="2"/>
    </row>
    <row r="204" spans="2:12" ht="15.75" customHeight="1" x14ac:dyDescent="0.2">
      <c r="B204" s="2"/>
      <c r="C204" s="3"/>
      <c r="D204" s="4"/>
      <c r="E204" s="5"/>
      <c r="F204" s="2"/>
      <c r="G204" s="2"/>
      <c r="H204" s="2"/>
      <c r="I204" s="6"/>
      <c r="J204" s="2"/>
      <c r="K204" s="2"/>
      <c r="L204" s="2"/>
    </row>
    <row r="205" spans="2:12" ht="15.75" customHeight="1" x14ac:dyDescent="0.2">
      <c r="B205" s="2"/>
      <c r="C205" s="3"/>
      <c r="D205" s="4"/>
      <c r="E205" s="5"/>
      <c r="F205" s="2"/>
      <c r="G205" s="2"/>
      <c r="H205" s="2"/>
      <c r="I205" s="6"/>
      <c r="J205" s="2"/>
      <c r="K205" s="2"/>
      <c r="L205" s="2"/>
    </row>
    <row r="206" spans="2:12" ht="15.75" customHeight="1" x14ac:dyDescent="0.2">
      <c r="B206" s="2"/>
      <c r="C206" s="3"/>
      <c r="D206" s="4"/>
      <c r="E206" s="5"/>
      <c r="F206" s="2"/>
      <c r="G206" s="2"/>
      <c r="H206" s="2"/>
      <c r="I206" s="6"/>
      <c r="J206" s="2"/>
      <c r="K206" s="2"/>
      <c r="L206" s="2"/>
    </row>
    <row r="207" spans="2:12" ht="15.75" customHeight="1" x14ac:dyDescent="0.2">
      <c r="B207" s="2"/>
      <c r="C207" s="3"/>
      <c r="D207" s="4"/>
      <c r="E207" s="5"/>
      <c r="F207" s="2"/>
      <c r="G207" s="2"/>
      <c r="H207" s="2"/>
      <c r="I207" s="6"/>
      <c r="J207" s="2"/>
      <c r="K207" s="2"/>
      <c r="L207" s="2"/>
    </row>
    <row r="208" spans="2:12" ht="15.75" customHeight="1" x14ac:dyDescent="0.2">
      <c r="B208" s="2"/>
      <c r="C208" s="3"/>
      <c r="D208" s="4"/>
      <c r="E208" s="5"/>
      <c r="F208" s="2"/>
      <c r="G208" s="2"/>
      <c r="H208" s="2"/>
      <c r="I208" s="6"/>
      <c r="J208" s="2"/>
      <c r="K208" s="2"/>
      <c r="L208" s="2"/>
    </row>
    <row r="209" spans="2:12" ht="15.75" customHeight="1" x14ac:dyDescent="0.2">
      <c r="B209" s="2"/>
      <c r="C209" s="3"/>
      <c r="D209" s="4"/>
      <c r="E209" s="5"/>
      <c r="F209" s="2"/>
      <c r="G209" s="2"/>
      <c r="H209" s="2"/>
      <c r="I209" s="6"/>
      <c r="J209" s="2"/>
      <c r="K209" s="2"/>
      <c r="L209" s="2"/>
    </row>
    <row r="210" spans="2:12" ht="15.75" customHeight="1" x14ac:dyDescent="0.2">
      <c r="B210" s="2"/>
      <c r="C210" s="3"/>
      <c r="D210" s="4"/>
      <c r="E210" s="5"/>
      <c r="F210" s="2"/>
      <c r="G210" s="2"/>
      <c r="H210" s="2"/>
      <c r="I210" s="6"/>
      <c r="J210" s="2"/>
      <c r="K210" s="2"/>
      <c r="L210" s="2"/>
    </row>
    <row r="211" spans="2:12" ht="15.75" customHeight="1" x14ac:dyDescent="0.2">
      <c r="B211" s="2"/>
      <c r="C211" s="3"/>
      <c r="D211" s="4"/>
      <c r="E211" s="5"/>
      <c r="F211" s="2"/>
      <c r="G211" s="2"/>
      <c r="H211" s="2"/>
      <c r="I211" s="6"/>
      <c r="J211" s="2"/>
      <c r="K211" s="2"/>
      <c r="L211" s="2"/>
    </row>
    <row r="212" spans="2:12" ht="15.75" customHeight="1" x14ac:dyDescent="0.2">
      <c r="B212" s="2"/>
      <c r="C212" s="3"/>
      <c r="D212" s="4"/>
      <c r="E212" s="5"/>
      <c r="F212" s="2"/>
      <c r="G212" s="2"/>
      <c r="H212" s="2"/>
      <c r="I212" s="6"/>
      <c r="J212" s="2"/>
      <c r="K212" s="2"/>
      <c r="L212" s="2"/>
    </row>
    <row r="213" spans="2:12" ht="15.75" customHeight="1" x14ac:dyDescent="0.2">
      <c r="B213" s="2"/>
      <c r="C213" s="3"/>
      <c r="D213" s="4"/>
      <c r="E213" s="5"/>
      <c r="F213" s="2"/>
      <c r="G213" s="2"/>
      <c r="H213" s="2"/>
      <c r="I213" s="6"/>
      <c r="J213" s="2"/>
      <c r="K213" s="2"/>
      <c r="L213" s="2"/>
    </row>
    <row r="214" spans="2:12" ht="15.75" customHeight="1" x14ac:dyDescent="0.2">
      <c r="B214" s="2"/>
      <c r="C214" s="3"/>
      <c r="D214" s="4"/>
      <c r="E214" s="5"/>
      <c r="F214" s="2"/>
      <c r="G214" s="2"/>
      <c r="H214" s="2"/>
      <c r="I214" s="6"/>
      <c r="J214" s="2"/>
      <c r="K214" s="2"/>
      <c r="L214" s="2"/>
    </row>
    <row r="215" spans="2:12" ht="15.75" customHeight="1" x14ac:dyDescent="0.2">
      <c r="B215" s="2"/>
      <c r="C215" s="3"/>
      <c r="D215" s="4"/>
      <c r="E215" s="5"/>
      <c r="F215" s="2"/>
      <c r="G215" s="2"/>
      <c r="H215" s="2"/>
      <c r="I215" s="6"/>
      <c r="J215" s="2"/>
      <c r="K215" s="2"/>
      <c r="L215" s="2"/>
    </row>
    <row r="216" spans="2:12" ht="15.75" customHeight="1" x14ac:dyDescent="0.2">
      <c r="B216" s="2"/>
      <c r="C216" s="3"/>
      <c r="D216" s="4"/>
      <c r="E216" s="5"/>
      <c r="F216" s="2"/>
      <c r="G216" s="2"/>
      <c r="H216" s="2"/>
      <c r="I216" s="6"/>
      <c r="J216" s="2"/>
      <c r="K216" s="2"/>
      <c r="L216" s="2"/>
    </row>
    <row r="217" spans="2:12" ht="15.75" customHeight="1" x14ac:dyDescent="0.2">
      <c r="B217" s="2"/>
      <c r="C217" s="3"/>
      <c r="D217" s="4"/>
      <c r="E217" s="5"/>
      <c r="F217" s="2"/>
      <c r="G217" s="2"/>
      <c r="H217" s="2"/>
      <c r="I217" s="6"/>
      <c r="J217" s="2"/>
      <c r="K217" s="2"/>
      <c r="L217" s="2"/>
    </row>
    <row r="218" spans="2:12" ht="15.75" customHeight="1" x14ac:dyDescent="0.2">
      <c r="B218" s="2"/>
      <c r="C218" s="3"/>
      <c r="D218" s="4"/>
      <c r="E218" s="5"/>
      <c r="F218" s="2"/>
      <c r="G218" s="2"/>
      <c r="H218" s="2"/>
      <c r="I218" s="6"/>
      <c r="J218" s="2"/>
      <c r="K218" s="2"/>
      <c r="L218" s="2"/>
    </row>
    <row r="219" spans="2:12" ht="15.75" customHeight="1" x14ac:dyDescent="0.2">
      <c r="B219" s="2"/>
      <c r="C219" s="3"/>
      <c r="D219" s="4"/>
      <c r="E219" s="5"/>
      <c r="F219" s="2"/>
      <c r="G219" s="2"/>
      <c r="H219" s="2"/>
      <c r="I219" s="6"/>
      <c r="J219" s="2"/>
      <c r="K219" s="2"/>
      <c r="L219" s="2"/>
    </row>
    <row r="220" spans="2:12" ht="15.75" customHeight="1" x14ac:dyDescent="0.2">
      <c r="B220" s="2"/>
      <c r="C220" s="3"/>
      <c r="D220" s="4"/>
      <c r="E220" s="5"/>
      <c r="F220" s="2"/>
      <c r="G220" s="2"/>
      <c r="H220" s="2"/>
      <c r="I220" s="6"/>
      <c r="J220" s="2"/>
      <c r="K220" s="2"/>
      <c r="L220" s="2"/>
    </row>
    <row r="221" spans="2:12" ht="15.75" customHeight="1" x14ac:dyDescent="0.2">
      <c r="B221" s="2"/>
      <c r="C221" s="3"/>
      <c r="D221" s="4"/>
      <c r="E221" s="5"/>
      <c r="F221" s="2"/>
      <c r="G221" s="2"/>
      <c r="H221" s="2"/>
      <c r="I221" s="6"/>
      <c r="J221" s="2"/>
      <c r="K221" s="2"/>
      <c r="L221" s="2"/>
    </row>
    <row r="222" spans="2:12" ht="15.75" customHeight="1" x14ac:dyDescent="0.2">
      <c r="B222" s="2"/>
      <c r="C222" s="3"/>
      <c r="D222" s="4"/>
      <c r="E222" s="5"/>
      <c r="F222" s="2"/>
      <c r="G222" s="2"/>
      <c r="H222" s="2"/>
      <c r="I222" s="6"/>
      <c r="J222" s="2"/>
      <c r="K222" s="2"/>
      <c r="L222" s="2"/>
    </row>
    <row r="223" spans="2:12" ht="15.75" customHeight="1" x14ac:dyDescent="0.2">
      <c r="B223" s="2"/>
      <c r="C223" s="3"/>
      <c r="D223" s="4"/>
      <c r="E223" s="5"/>
      <c r="F223" s="2"/>
      <c r="G223" s="2"/>
      <c r="H223" s="2"/>
      <c r="I223" s="6"/>
      <c r="J223" s="2"/>
      <c r="K223" s="2"/>
      <c r="L223" s="2"/>
    </row>
    <row r="224" spans="2:12" ht="15.75" customHeight="1" x14ac:dyDescent="0.2">
      <c r="B224" s="2"/>
      <c r="C224" s="3"/>
      <c r="D224" s="4"/>
      <c r="E224" s="5"/>
      <c r="F224" s="2"/>
      <c r="G224" s="2"/>
      <c r="H224" s="2"/>
      <c r="I224" s="6"/>
      <c r="J224" s="2"/>
      <c r="K224" s="2"/>
      <c r="L224" s="2"/>
    </row>
    <row r="225" spans="2:12" ht="15.75" customHeight="1" x14ac:dyDescent="0.2">
      <c r="B225" s="2"/>
      <c r="C225" s="3"/>
      <c r="D225" s="4"/>
      <c r="E225" s="5"/>
      <c r="F225" s="2"/>
      <c r="G225" s="2"/>
      <c r="H225" s="2"/>
      <c r="I225" s="6"/>
      <c r="J225" s="2"/>
      <c r="K225" s="2"/>
      <c r="L225" s="2"/>
    </row>
    <row r="226" spans="2:12" ht="15.75" customHeight="1" x14ac:dyDescent="0.2">
      <c r="B226" s="2"/>
      <c r="C226" s="3"/>
      <c r="D226" s="4"/>
      <c r="E226" s="5"/>
      <c r="F226" s="2"/>
      <c r="G226" s="2"/>
      <c r="H226" s="2"/>
      <c r="I226" s="6"/>
      <c r="J226" s="2"/>
      <c r="K226" s="2"/>
      <c r="L226" s="2"/>
    </row>
    <row r="227" spans="2:12" ht="15.75" customHeight="1" x14ac:dyDescent="0.2">
      <c r="B227" s="2"/>
      <c r="C227" s="3"/>
      <c r="D227" s="4"/>
      <c r="E227" s="5"/>
      <c r="F227" s="2"/>
      <c r="G227" s="2"/>
      <c r="H227" s="2"/>
      <c r="I227" s="6"/>
      <c r="J227" s="2"/>
      <c r="K227" s="2"/>
      <c r="L227" s="2"/>
    </row>
    <row r="228" spans="2:12" ht="15.75" customHeight="1" x14ac:dyDescent="0.2">
      <c r="B228" s="2"/>
      <c r="C228" s="3"/>
      <c r="D228" s="4"/>
      <c r="E228" s="5"/>
      <c r="F228" s="2"/>
      <c r="G228" s="2"/>
      <c r="H228" s="2"/>
      <c r="I228" s="6"/>
      <c r="J228" s="2"/>
      <c r="K228" s="2"/>
      <c r="L228" s="2"/>
    </row>
    <row r="229" spans="2:12" ht="15.75" customHeight="1" x14ac:dyDescent="0.2">
      <c r="B229" s="2"/>
      <c r="C229" s="3"/>
      <c r="D229" s="4"/>
      <c r="E229" s="5"/>
      <c r="F229" s="2"/>
      <c r="G229" s="2"/>
      <c r="H229" s="2"/>
      <c r="I229" s="6"/>
      <c r="J229" s="2"/>
      <c r="K229" s="2"/>
      <c r="L229" s="2"/>
    </row>
    <row r="230" spans="2:12" ht="15.75" customHeight="1" x14ac:dyDescent="0.2">
      <c r="B230" s="2"/>
      <c r="C230" s="3"/>
      <c r="D230" s="4"/>
      <c r="E230" s="5"/>
      <c r="F230" s="2"/>
      <c r="G230" s="2"/>
      <c r="H230" s="2"/>
      <c r="I230" s="6"/>
      <c r="J230" s="2"/>
      <c r="K230" s="2"/>
      <c r="L230" s="2"/>
    </row>
    <row r="231" spans="2:12" ht="15.75" customHeight="1" x14ac:dyDescent="0.2">
      <c r="B231" s="2"/>
      <c r="C231" s="3"/>
      <c r="D231" s="4"/>
      <c r="E231" s="5"/>
      <c r="F231" s="2"/>
      <c r="G231" s="2"/>
      <c r="H231" s="2"/>
      <c r="I231" s="6"/>
      <c r="J231" s="2"/>
      <c r="K231" s="2"/>
      <c r="L231" s="2"/>
    </row>
    <row r="232" spans="2:12" ht="15.75" customHeight="1" x14ac:dyDescent="0.2">
      <c r="B232" s="2"/>
      <c r="C232" s="3"/>
      <c r="D232" s="4"/>
      <c r="E232" s="5"/>
      <c r="F232" s="2"/>
      <c r="G232" s="2"/>
      <c r="H232" s="2"/>
      <c r="I232" s="6"/>
      <c r="J232" s="2"/>
      <c r="K232" s="2"/>
      <c r="L232" s="2"/>
    </row>
    <row r="233" spans="2:12" ht="15.75" customHeight="1" x14ac:dyDescent="0.2">
      <c r="B233" s="2"/>
      <c r="C233" s="3"/>
      <c r="D233" s="4"/>
      <c r="E233" s="5"/>
      <c r="F233" s="2"/>
      <c r="G233" s="2"/>
      <c r="H233" s="2"/>
      <c r="I233" s="6"/>
      <c r="J233" s="2"/>
      <c r="K233" s="2"/>
      <c r="L233" s="2"/>
    </row>
    <row r="234" spans="2:12" ht="15.75" customHeight="1" x14ac:dyDescent="0.2">
      <c r="B234" s="2"/>
      <c r="C234" s="3"/>
      <c r="D234" s="4"/>
      <c r="E234" s="5"/>
      <c r="F234" s="2"/>
      <c r="G234" s="2"/>
      <c r="H234" s="2"/>
      <c r="I234" s="6"/>
      <c r="J234" s="2"/>
      <c r="K234" s="2"/>
      <c r="L234" s="2"/>
    </row>
    <row r="235" spans="2:12" ht="15.75" customHeight="1" x14ac:dyDescent="0.2">
      <c r="B235" s="2"/>
      <c r="C235" s="3"/>
      <c r="D235" s="4"/>
      <c r="E235" s="5"/>
      <c r="F235" s="2"/>
      <c r="G235" s="2"/>
      <c r="H235" s="2"/>
      <c r="I235" s="6"/>
      <c r="J235" s="2"/>
      <c r="K235" s="2"/>
      <c r="L235" s="2"/>
    </row>
    <row r="236" spans="2:12" ht="15.75" customHeight="1" x14ac:dyDescent="0.2">
      <c r="B236" s="2"/>
      <c r="C236" s="3"/>
      <c r="D236" s="4"/>
      <c r="E236" s="5"/>
      <c r="F236" s="2"/>
      <c r="G236" s="2"/>
      <c r="H236" s="2"/>
      <c r="I236" s="6"/>
      <c r="J236" s="2"/>
      <c r="K236" s="2"/>
      <c r="L236" s="2"/>
    </row>
    <row r="237" spans="2:12" ht="15.75" customHeight="1" x14ac:dyDescent="0.2">
      <c r="B237" s="2"/>
      <c r="C237" s="3"/>
      <c r="D237" s="4"/>
      <c r="E237" s="5"/>
      <c r="F237" s="2"/>
      <c r="G237" s="2"/>
      <c r="H237" s="2"/>
      <c r="I237" s="6"/>
      <c r="J237" s="2"/>
      <c r="K237" s="2"/>
      <c r="L237" s="2"/>
    </row>
    <row r="238" spans="2:12" ht="15.75" customHeight="1" x14ac:dyDescent="0.2">
      <c r="B238" s="2"/>
      <c r="C238" s="3"/>
      <c r="D238" s="4"/>
      <c r="E238" s="5"/>
      <c r="F238" s="2"/>
      <c r="G238" s="2"/>
      <c r="H238" s="2"/>
      <c r="I238" s="6"/>
      <c r="J238" s="2"/>
      <c r="K238" s="2"/>
      <c r="L238" s="2"/>
    </row>
    <row r="239" spans="2:12" ht="15.75" customHeight="1" x14ac:dyDescent="0.2">
      <c r="B239" s="2"/>
      <c r="C239" s="3"/>
      <c r="D239" s="4"/>
      <c r="E239" s="5"/>
      <c r="F239" s="2"/>
      <c r="G239" s="2"/>
      <c r="H239" s="2"/>
      <c r="I239" s="6"/>
      <c r="J239" s="2"/>
      <c r="K239" s="2"/>
      <c r="L239" s="2"/>
    </row>
    <row r="240" spans="2:12" ht="15.75" customHeight="1" x14ac:dyDescent="0.2">
      <c r="B240" s="2"/>
      <c r="C240" s="3"/>
      <c r="D240" s="4"/>
      <c r="E240" s="5"/>
      <c r="F240" s="2"/>
      <c r="G240" s="2"/>
      <c r="H240" s="2"/>
      <c r="I240" s="6"/>
      <c r="J240" s="2"/>
      <c r="K240" s="2"/>
      <c r="L240" s="2"/>
    </row>
    <row r="241" spans="2:12" ht="15.75" customHeight="1" x14ac:dyDescent="0.2">
      <c r="B241" s="2"/>
      <c r="C241" s="3"/>
      <c r="D241" s="4"/>
      <c r="E241" s="5"/>
      <c r="F241" s="2"/>
      <c r="G241" s="2"/>
      <c r="H241" s="2"/>
      <c r="I241" s="6"/>
      <c r="J241" s="2"/>
      <c r="K241" s="2"/>
      <c r="L241" s="2"/>
    </row>
    <row r="242" spans="2:12" ht="15.75" customHeight="1" x14ac:dyDescent="0.2">
      <c r="B242" s="2"/>
      <c r="C242" s="3"/>
      <c r="D242" s="4"/>
      <c r="E242" s="5"/>
      <c r="F242" s="2"/>
      <c r="G242" s="2"/>
      <c r="H242" s="2"/>
      <c r="I242" s="6"/>
      <c r="J242" s="2"/>
      <c r="K242" s="2"/>
      <c r="L242" s="2"/>
    </row>
    <row r="243" spans="2:12" ht="15.75" customHeight="1" x14ac:dyDescent="0.2">
      <c r="B243" s="2"/>
      <c r="C243" s="3"/>
      <c r="D243" s="4"/>
      <c r="E243" s="5"/>
      <c r="F243" s="2"/>
      <c r="G243" s="2"/>
      <c r="H243" s="2"/>
      <c r="I243" s="6"/>
      <c r="J243" s="2"/>
      <c r="K243" s="2"/>
      <c r="L243" s="2"/>
    </row>
    <row r="244" spans="2:12" ht="15.75" customHeight="1" x14ac:dyDescent="0.2">
      <c r="B244" s="2"/>
      <c r="C244" s="3"/>
      <c r="D244" s="4"/>
      <c r="E244" s="5"/>
      <c r="F244" s="2"/>
      <c r="G244" s="2"/>
      <c r="H244" s="2"/>
      <c r="I244" s="6"/>
      <c r="J244" s="2"/>
      <c r="K244" s="2"/>
      <c r="L244" s="2"/>
    </row>
    <row r="245" spans="2:12" ht="15.75" customHeight="1" x14ac:dyDescent="0.2">
      <c r="B245" s="2"/>
      <c r="C245" s="3"/>
      <c r="D245" s="4"/>
      <c r="E245" s="5"/>
      <c r="F245" s="2"/>
      <c r="G245" s="2"/>
      <c r="H245" s="2"/>
      <c r="I245" s="6"/>
      <c r="J245" s="2"/>
      <c r="K245" s="2"/>
      <c r="L245" s="2"/>
    </row>
    <row r="246" spans="2:12" ht="15.75" customHeight="1" x14ac:dyDescent="0.2">
      <c r="B246" s="2"/>
      <c r="C246" s="3"/>
      <c r="D246" s="4"/>
      <c r="E246" s="5"/>
      <c r="F246" s="2"/>
      <c r="G246" s="2"/>
      <c r="H246" s="2"/>
      <c r="I246" s="6"/>
      <c r="J246" s="2"/>
      <c r="K246" s="2"/>
      <c r="L246" s="2"/>
    </row>
    <row r="247" spans="2:12" ht="15.75" customHeight="1" x14ac:dyDescent="0.2">
      <c r="B247" s="2"/>
      <c r="C247" s="3"/>
      <c r="D247" s="4"/>
      <c r="E247" s="5"/>
      <c r="F247" s="2"/>
      <c r="G247" s="2"/>
      <c r="H247" s="2"/>
      <c r="I247" s="6"/>
      <c r="J247" s="2"/>
      <c r="K247" s="2"/>
      <c r="L247" s="2"/>
    </row>
    <row r="248" spans="2:12" ht="15.75" customHeight="1" x14ac:dyDescent="0.2">
      <c r="B248" s="2"/>
      <c r="C248" s="3"/>
      <c r="D248" s="4"/>
      <c r="E248" s="5"/>
      <c r="F248" s="2"/>
      <c r="G248" s="2"/>
      <c r="H248" s="2"/>
      <c r="I248" s="6"/>
      <c r="J248" s="2"/>
      <c r="K248" s="2"/>
      <c r="L248" s="2"/>
    </row>
    <row r="249" spans="2:12" ht="15.75" customHeight="1" x14ac:dyDescent="0.2">
      <c r="B249" s="2"/>
      <c r="C249" s="3"/>
      <c r="D249" s="4"/>
      <c r="E249" s="5"/>
      <c r="F249" s="2"/>
      <c r="G249" s="2"/>
      <c r="H249" s="2"/>
      <c r="I249" s="6"/>
      <c r="J249" s="2"/>
      <c r="K249" s="2"/>
      <c r="L249" s="2"/>
    </row>
    <row r="250" spans="2:12" ht="15.75" customHeight="1" x14ac:dyDescent="0.2">
      <c r="B250" s="2"/>
      <c r="C250" s="3"/>
      <c r="D250" s="4"/>
      <c r="E250" s="5"/>
      <c r="F250" s="2"/>
      <c r="G250" s="2"/>
      <c r="H250" s="2"/>
      <c r="I250" s="6"/>
      <c r="J250" s="2"/>
      <c r="K250" s="2"/>
      <c r="L250" s="2"/>
    </row>
    <row r="251" spans="2:12" ht="15.75" customHeight="1" x14ac:dyDescent="0.2">
      <c r="B251" s="2"/>
      <c r="C251" s="3"/>
      <c r="D251" s="4"/>
      <c r="E251" s="5"/>
      <c r="F251" s="2"/>
      <c r="G251" s="2"/>
      <c r="H251" s="2"/>
      <c r="I251" s="6"/>
      <c r="J251" s="2"/>
      <c r="K251" s="2"/>
      <c r="L251" s="2"/>
    </row>
    <row r="252" spans="2:12" ht="15.75" customHeight="1" x14ac:dyDescent="0.2">
      <c r="B252" s="2"/>
      <c r="C252" s="3"/>
      <c r="D252" s="4"/>
      <c r="E252" s="5"/>
      <c r="F252" s="2"/>
      <c r="G252" s="2"/>
      <c r="H252" s="2"/>
      <c r="I252" s="6"/>
      <c r="J252" s="2"/>
      <c r="K252" s="2"/>
      <c r="L252" s="2"/>
    </row>
    <row r="253" spans="2:12" ht="15.75" customHeight="1" x14ac:dyDescent="0.2">
      <c r="B253" s="2"/>
      <c r="C253" s="3"/>
      <c r="D253" s="4"/>
      <c r="E253" s="5"/>
      <c r="F253" s="2"/>
      <c r="G253" s="2"/>
      <c r="H253" s="2"/>
      <c r="I253" s="6"/>
      <c r="J253" s="2"/>
      <c r="K253" s="2"/>
      <c r="L253" s="2"/>
    </row>
    <row r="254" spans="2:12" ht="15.75" customHeight="1" x14ac:dyDescent="0.2">
      <c r="B254" s="2"/>
      <c r="C254" s="3"/>
      <c r="D254" s="4"/>
      <c r="E254" s="5"/>
      <c r="F254" s="2"/>
      <c r="G254" s="2"/>
      <c r="H254" s="2"/>
      <c r="I254" s="6"/>
      <c r="J254" s="2"/>
      <c r="K254" s="2"/>
      <c r="L254" s="2"/>
    </row>
    <row r="255" spans="2:12" ht="15.75" customHeight="1" x14ac:dyDescent="0.2">
      <c r="B255" s="2"/>
      <c r="C255" s="3"/>
      <c r="D255" s="4"/>
      <c r="E255" s="5"/>
      <c r="F255" s="2"/>
      <c r="G255" s="2"/>
      <c r="H255" s="2"/>
      <c r="I255" s="6"/>
      <c r="J255" s="2"/>
      <c r="K255" s="2"/>
      <c r="L255" s="2"/>
    </row>
    <row r="256" spans="2:12" ht="15.75" customHeight="1" x14ac:dyDescent="0.2">
      <c r="B256" s="2"/>
      <c r="C256" s="3"/>
      <c r="D256" s="4"/>
      <c r="E256" s="5"/>
      <c r="F256" s="2"/>
      <c r="G256" s="2"/>
      <c r="H256" s="2"/>
      <c r="I256" s="6"/>
      <c r="J256" s="2"/>
      <c r="K256" s="2"/>
      <c r="L256" s="2"/>
    </row>
    <row r="257" spans="2:12" ht="15.75" customHeight="1" x14ac:dyDescent="0.2">
      <c r="B257" s="2"/>
      <c r="C257" s="3"/>
      <c r="D257" s="4"/>
      <c r="E257" s="5"/>
      <c r="F257" s="2"/>
      <c r="G257" s="2"/>
      <c r="H257" s="2"/>
      <c r="I257" s="6"/>
      <c r="J257" s="2"/>
      <c r="K257" s="2"/>
      <c r="L257" s="2"/>
    </row>
    <row r="258" spans="2:12" ht="15.75" customHeight="1" x14ac:dyDescent="0.2">
      <c r="B258" s="2"/>
      <c r="C258" s="3"/>
      <c r="D258" s="4"/>
      <c r="E258" s="5"/>
      <c r="F258" s="2"/>
      <c r="G258" s="2"/>
      <c r="H258" s="2"/>
      <c r="I258" s="6"/>
      <c r="J258" s="2"/>
      <c r="K258" s="2"/>
      <c r="L258" s="2"/>
    </row>
    <row r="259" spans="2:12" ht="15.75" customHeight="1" x14ac:dyDescent="0.2">
      <c r="B259" s="2"/>
      <c r="C259" s="3"/>
      <c r="D259" s="4"/>
      <c r="E259" s="5"/>
      <c r="F259" s="2"/>
      <c r="G259" s="2"/>
      <c r="H259" s="2"/>
      <c r="I259" s="6"/>
      <c r="J259" s="2"/>
      <c r="K259" s="2"/>
      <c r="L259" s="2"/>
    </row>
    <row r="260" spans="2:12" ht="15.75" customHeight="1" x14ac:dyDescent="0.2">
      <c r="B260" s="2"/>
      <c r="C260" s="3"/>
      <c r="D260" s="4"/>
      <c r="E260" s="5"/>
      <c r="F260" s="2"/>
      <c r="G260" s="2"/>
      <c r="H260" s="2"/>
      <c r="I260" s="6"/>
      <c r="J260" s="2"/>
      <c r="K260" s="2"/>
      <c r="L260" s="2"/>
    </row>
    <row r="261" spans="2:12" ht="15.75" customHeight="1" x14ac:dyDescent="0.2">
      <c r="B261" s="2"/>
      <c r="C261" s="3"/>
      <c r="D261" s="4"/>
      <c r="E261" s="5"/>
      <c r="F261" s="2"/>
      <c r="G261" s="2"/>
      <c r="H261" s="2"/>
      <c r="I261" s="6"/>
      <c r="J261" s="2"/>
      <c r="K261" s="2"/>
      <c r="L261" s="2"/>
    </row>
    <row r="262" spans="2:12" ht="15.75" customHeight="1" x14ac:dyDescent="0.2">
      <c r="B262" s="2"/>
      <c r="C262" s="3"/>
      <c r="D262" s="4"/>
      <c r="E262" s="5"/>
      <c r="F262" s="2"/>
      <c r="G262" s="2"/>
      <c r="H262" s="2"/>
      <c r="I262" s="6"/>
      <c r="J262" s="2"/>
      <c r="K262" s="2"/>
      <c r="L262" s="2"/>
    </row>
    <row r="263" spans="2:12" ht="15.75" customHeight="1" x14ac:dyDescent="0.2">
      <c r="B263" s="2"/>
      <c r="C263" s="3"/>
      <c r="D263" s="4"/>
      <c r="E263" s="5"/>
      <c r="F263" s="2"/>
      <c r="G263" s="2"/>
      <c r="H263" s="2"/>
      <c r="I263" s="6"/>
      <c r="J263" s="2"/>
      <c r="K263" s="2"/>
      <c r="L263" s="2"/>
    </row>
    <row r="264" spans="2:12" ht="15.75" customHeight="1" x14ac:dyDescent="0.2">
      <c r="B264" s="2"/>
      <c r="C264" s="3"/>
      <c r="D264" s="4"/>
      <c r="E264" s="5"/>
      <c r="F264" s="2"/>
      <c r="G264" s="2"/>
      <c r="H264" s="2"/>
      <c r="I264" s="6"/>
      <c r="J264" s="2"/>
      <c r="K264" s="2"/>
      <c r="L264" s="2"/>
    </row>
    <row r="265" spans="2:12" ht="15.75" customHeight="1" x14ac:dyDescent="0.2">
      <c r="B265" s="2"/>
      <c r="C265" s="3"/>
      <c r="D265" s="4"/>
      <c r="E265" s="5"/>
      <c r="F265" s="2"/>
      <c r="G265" s="2"/>
      <c r="H265" s="2"/>
      <c r="I265" s="6"/>
      <c r="J265" s="2"/>
      <c r="K265" s="2"/>
      <c r="L265" s="2"/>
    </row>
    <row r="266" spans="2:12" ht="15.75" customHeight="1" x14ac:dyDescent="0.2">
      <c r="B266" s="2"/>
      <c r="C266" s="3"/>
      <c r="D266" s="4"/>
      <c r="E266" s="5"/>
      <c r="F266" s="2"/>
      <c r="G266" s="2"/>
      <c r="H266" s="2"/>
      <c r="I266" s="6"/>
      <c r="J266" s="2"/>
      <c r="K266" s="2"/>
      <c r="L266" s="2"/>
    </row>
    <row r="267" spans="2:12" ht="15.75" customHeight="1" x14ac:dyDescent="0.2">
      <c r="B267" s="2"/>
      <c r="C267" s="3"/>
      <c r="D267" s="4"/>
      <c r="E267" s="5"/>
      <c r="F267" s="2"/>
      <c r="G267" s="2"/>
      <c r="H267" s="2"/>
      <c r="I267" s="6"/>
      <c r="J267" s="2"/>
      <c r="K267" s="2"/>
      <c r="L267" s="2"/>
    </row>
    <row r="268" spans="2:12" ht="15.75" customHeight="1" x14ac:dyDescent="0.2">
      <c r="B268" s="2"/>
      <c r="C268" s="3"/>
      <c r="D268" s="4"/>
      <c r="E268" s="5"/>
      <c r="F268" s="2"/>
      <c r="G268" s="2"/>
      <c r="H268" s="2"/>
      <c r="I268" s="6"/>
      <c r="J268" s="2"/>
      <c r="K268" s="2"/>
      <c r="L268" s="2"/>
    </row>
    <row r="269" spans="2:12" ht="15.75" customHeight="1" x14ac:dyDescent="0.2">
      <c r="B269" s="2"/>
      <c r="C269" s="3"/>
      <c r="D269" s="4"/>
      <c r="E269" s="5"/>
      <c r="F269" s="2"/>
      <c r="G269" s="2"/>
      <c r="H269" s="2"/>
      <c r="I269" s="6"/>
      <c r="J269" s="2"/>
      <c r="K269" s="2"/>
      <c r="L269" s="2"/>
    </row>
    <row r="270" spans="2:12" ht="15.75" customHeight="1" x14ac:dyDescent="0.2">
      <c r="B270" s="2"/>
      <c r="C270" s="3"/>
      <c r="D270" s="4"/>
      <c r="E270" s="5"/>
      <c r="F270" s="2"/>
      <c r="G270" s="2"/>
      <c r="H270" s="2"/>
      <c r="I270" s="6"/>
      <c r="J270" s="2"/>
      <c r="K270" s="2"/>
      <c r="L270" s="2"/>
    </row>
    <row r="271" spans="2:12" ht="15.75" customHeight="1" x14ac:dyDescent="0.2">
      <c r="B271" s="2"/>
      <c r="C271" s="3"/>
      <c r="D271" s="4"/>
      <c r="E271" s="5"/>
      <c r="F271" s="2"/>
      <c r="G271" s="2"/>
      <c r="H271" s="2"/>
      <c r="I271" s="6"/>
      <c r="J271" s="2"/>
      <c r="K271" s="2"/>
      <c r="L271" s="2"/>
    </row>
    <row r="272" spans="2:12" ht="15.75" customHeight="1" x14ac:dyDescent="0.2">
      <c r="B272" s="2"/>
      <c r="C272" s="3"/>
      <c r="D272" s="4"/>
      <c r="E272" s="5"/>
      <c r="F272" s="2"/>
      <c r="G272" s="2"/>
      <c r="H272" s="2"/>
      <c r="I272" s="6"/>
      <c r="J272" s="2"/>
      <c r="K272" s="2"/>
      <c r="L272" s="2"/>
    </row>
    <row r="273" spans="2:12" ht="15.75" customHeight="1" x14ac:dyDescent="0.2">
      <c r="B273" s="2"/>
      <c r="C273" s="3"/>
      <c r="D273" s="4"/>
      <c r="E273" s="5"/>
      <c r="F273" s="2"/>
      <c r="G273" s="2"/>
      <c r="H273" s="2"/>
      <c r="I273" s="6"/>
      <c r="J273" s="2"/>
      <c r="K273" s="2"/>
      <c r="L273" s="2"/>
    </row>
    <row r="274" spans="2:12" ht="15.75" customHeight="1" x14ac:dyDescent="0.2">
      <c r="B274" s="2"/>
      <c r="C274" s="3"/>
      <c r="D274" s="4"/>
      <c r="E274" s="5"/>
      <c r="F274" s="2"/>
      <c r="G274" s="2"/>
      <c r="H274" s="2"/>
      <c r="I274" s="6"/>
      <c r="J274" s="2"/>
      <c r="K274" s="2"/>
      <c r="L274" s="2"/>
    </row>
    <row r="275" spans="2:12" ht="15.75" customHeight="1" x14ac:dyDescent="0.2">
      <c r="B275" s="2"/>
      <c r="C275" s="3"/>
      <c r="D275" s="4"/>
      <c r="E275" s="5"/>
      <c r="F275" s="2"/>
      <c r="G275" s="2"/>
      <c r="H275" s="2"/>
      <c r="I275" s="6"/>
      <c r="J275" s="2"/>
      <c r="K275" s="2"/>
      <c r="L275" s="2"/>
    </row>
    <row r="276" spans="2:12" ht="15.75" customHeight="1" x14ac:dyDescent="0.2">
      <c r="B276" s="2"/>
      <c r="C276" s="3"/>
      <c r="D276" s="4"/>
      <c r="E276" s="5"/>
      <c r="F276" s="2"/>
      <c r="G276" s="2"/>
      <c r="H276" s="2"/>
      <c r="I276" s="6"/>
      <c r="J276" s="2"/>
      <c r="K276" s="2"/>
      <c r="L276" s="2"/>
    </row>
    <row r="277" spans="2:12" ht="15.75" customHeight="1" x14ac:dyDescent="0.2">
      <c r="B277" s="2"/>
      <c r="C277" s="3"/>
      <c r="D277" s="4"/>
      <c r="E277" s="5"/>
      <c r="F277" s="2"/>
      <c r="G277" s="2"/>
      <c r="H277" s="2"/>
      <c r="I277" s="6"/>
      <c r="J277" s="2"/>
      <c r="K277" s="2"/>
      <c r="L277" s="2"/>
    </row>
    <row r="278" spans="2:12" ht="15.75" customHeight="1" x14ac:dyDescent="0.2">
      <c r="B278" s="2"/>
      <c r="C278" s="3"/>
      <c r="D278" s="4"/>
      <c r="E278" s="5"/>
      <c r="F278" s="2"/>
      <c r="G278" s="2"/>
      <c r="H278" s="2"/>
      <c r="I278" s="6"/>
      <c r="J278" s="2"/>
      <c r="K278" s="2"/>
      <c r="L278" s="2"/>
    </row>
    <row r="279" spans="2:12" ht="15.75" customHeight="1" x14ac:dyDescent="0.2">
      <c r="B279" s="2"/>
      <c r="C279" s="3"/>
      <c r="D279" s="4"/>
      <c r="E279" s="5"/>
      <c r="F279" s="2"/>
      <c r="G279" s="2"/>
      <c r="H279" s="2"/>
      <c r="I279" s="6"/>
      <c r="J279" s="2"/>
      <c r="K279" s="2"/>
      <c r="L279" s="2"/>
    </row>
    <row r="280" spans="2:12" ht="15.75" customHeight="1" x14ac:dyDescent="0.2">
      <c r="B280" s="2"/>
      <c r="C280" s="3"/>
      <c r="D280" s="4"/>
      <c r="E280" s="5"/>
      <c r="F280" s="2"/>
      <c r="G280" s="2"/>
      <c r="H280" s="2"/>
      <c r="I280" s="6"/>
      <c r="J280" s="2"/>
      <c r="K280" s="2"/>
      <c r="L280" s="2"/>
    </row>
    <row r="281" spans="2:12" ht="15.75" customHeight="1" x14ac:dyDescent="0.2">
      <c r="B281" s="2"/>
      <c r="C281" s="3"/>
      <c r="D281" s="4"/>
      <c r="E281" s="5"/>
      <c r="F281" s="2"/>
      <c r="G281" s="2"/>
      <c r="H281" s="2"/>
      <c r="I281" s="6"/>
      <c r="J281" s="2"/>
      <c r="K281" s="2"/>
      <c r="L281" s="2"/>
    </row>
    <row r="282" spans="2:12" ht="15.75" customHeight="1" x14ac:dyDescent="0.2">
      <c r="B282" s="2"/>
      <c r="C282" s="3"/>
      <c r="D282" s="4"/>
      <c r="E282" s="5"/>
      <c r="F282" s="2"/>
      <c r="G282" s="2"/>
      <c r="H282" s="2"/>
      <c r="I282" s="6"/>
      <c r="J282" s="2"/>
      <c r="K282" s="2"/>
      <c r="L282" s="2"/>
    </row>
    <row r="283" spans="2:12" ht="15.75" customHeight="1" x14ac:dyDescent="0.2">
      <c r="B283" s="2"/>
      <c r="C283" s="3"/>
      <c r="D283" s="4"/>
      <c r="E283" s="5"/>
      <c r="F283" s="2"/>
      <c r="G283" s="2"/>
      <c r="H283" s="2"/>
      <c r="I283" s="6"/>
      <c r="J283" s="2"/>
      <c r="K283" s="2"/>
      <c r="L283" s="2"/>
    </row>
    <row r="284" spans="2:12" ht="15.75" customHeight="1" x14ac:dyDescent="0.2">
      <c r="B284" s="2"/>
      <c r="C284" s="3"/>
      <c r="D284" s="4"/>
      <c r="E284" s="5"/>
      <c r="F284" s="2"/>
      <c r="G284" s="2"/>
      <c r="H284" s="2"/>
      <c r="I284" s="6"/>
      <c r="J284" s="2"/>
      <c r="K284" s="2"/>
      <c r="L284" s="2"/>
    </row>
    <row r="285" spans="2:12" ht="15.75" customHeight="1" x14ac:dyDescent="0.2">
      <c r="B285" s="2"/>
      <c r="C285" s="3"/>
      <c r="D285" s="4"/>
      <c r="E285" s="5"/>
      <c r="F285" s="2"/>
      <c r="G285" s="2"/>
      <c r="H285" s="2"/>
      <c r="I285" s="6"/>
      <c r="J285" s="2"/>
      <c r="K285" s="2"/>
      <c r="L285" s="2"/>
    </row>
    <row r="286" spans="2:12" ht="15.75" customHeight="1" x14ac:dyDescent="0.2">
      <c r="B286" s="2"/>
      <c r="C286" s="3"/>
      <c r="D286" s="4"/>
      <c r="E286" s="5"/>
      <c r="F286" s="2"/>
      <c r="G286" s="2"/>
      <c r="H286" s="2"/>
      <c r="I286" s="6"/>
      <c r="J286" s="2"/>
      <c r="K286" s="2"/>
      <c r="L286" s="2"/>
    </row>
    <row r="287" spans="2:12" ht="15.75" customHeight="1" x14ac:dyDescent="0.2">
      <c r="B287" s="2"/>
      <c r="C287" s="3"/>
      <c r="D287" s="4"/>
      <c r="E287" s="5"/>
      <c r="F287" s="2"/>
      <c r="G287" s="2"/>
      <c r="H287" s="2"/>
      <c r="I287" s="6"/>
      <c r="J287" s="2"/>
      <c r="K287" s="2"/>
      <c r="L287" s="2"/>
    </row>
    <row r="288" spans="2:12" ht="15.75" customHeight="1" x14ac:dyDescent="0.2">
      <c r="B288" s="2"/>
      <c r="C288" s="3"/>
      <c r="D288" s="4"/>
      <c r="E288" s="5"/>
      <c r="F288" s="2"/>
      <c r="G288" s="2"/>
      <c r="H288" s="2"/>
      <c r="I288" s="6"/>
      <c r="J288" s="2"/>
      <c r="K288" s="2"/>
      <c r="L288" s="2"/>
    </row>
    <row r="289" spans="2:12" ht="15.75" customHeight="1" x14ac:dyDescent="0.2">
      <c r="B289" s="2"/>
      <c r="C289" s="3"/>
      <c r="D289" s="4"/>
      <c r="E289" s="5"/>
      <c r="F289" s="2"/>
      <c r="G289" s="2"/>
      <c r="H289" s="2"/>
      <c r="I289" s="6"/>
      <c r="J289" s="2"/>
      <c r="K289" s="2"/>
      <c r="L289" s="2"/>
    </row>
    <row r="290" spans="2:12" ht="15.75" customHeight="1" x14ac:dyDescent="0.2">
      <c r="B290" s="2"/>
      <c r="C290" s="3"/>
      <c r="D290" s="4"/>
      <c r="E290" s="5"/>
      <c r="F290" s="2"/>
      <c r="G290" s="2"/>
      <c r="H290" s="2"/>
      <c r="I290" s="6"/>
      <c r="J290" s="2"/>
      <c r="K290" s="2"/>
      <c r="L290" s="2"/>
    </row>
    <row r="291" spans="2:12" ht="15.75" customHeight="1" x14ac:dyDescent="0.2">
      <c r="B291" s="2"/>
      <c r="C291" s="3"/>
      <c r="D291" s="4"/>
      <c r="E291" s="5"/>
      <c r="F291" s="2"/>
      <c r="G291" s="2"/>
      <c r="H291" s="2"/>
      <c r="I291" s="6"/>
      <c r="J291" s="2"/>
      <c r="K291" s="2"/>
      <c r="L291" s="2"/>
    </row>
    <row r="292" spans="2:12" ht="15.75" customHeight="1" x14ac:dyDescent="0.2">
      <c r="B292" s="2"/>
      <c r="C292" s="3"/>
      <c r="D292" s="4"/>
      <c r="E292" s="5"/>
      <c r="F292" s="2"/>
      <c r="G292" s="2"/>
      <c r="H292" s="2"/>
      <c r="I292" s="6"/>
      <c r="J292" s="2"/>
      <c r="K292" s="2"/>
      <c r="L292" s="2"/>
    </row>
    <row r="293" spans="2:12" ht="15.75" customHeight="1" x14ac:dyDescent="0.2">
      <c r="B293" s="2"/>
      <c r="C293" s="3"/>
      <c r="D293" s="4"/>
      <c r="E293" s="5"/>
      <c r="F293" s="2"/>
      <c r="G293" s="2"/>
      <c r="H293" s="2"/>
      <c r="I293" s="6"/>
      <c r="J293" s="2"/>
      <c r="K293" s="2"/>
      <c r="L293" s="2"/>
    </row>
    <row r="294" spans="2:12" ht="15.75" customHeight="1" x14ac:dyDescent="0.2">
      <c r="B294" s="2"/>
      <c r="C294" s="3"/>
      <c r="D294" s="4"/>
      <c r="E294" s="5"/>
      <c r="F294" s="2"/>
      <c r="G294" s="2"/>
      <c r="H294" s="2"/>
      <c r="I294" s="6"/>
      <c r="J294" s="2"/>
      <c r="K294" s="2"/>
      <c r="L294" s="2"/>
    </row>
    <row r="295" spans="2:12" ht="15.75" customHeight="1" x14ac:dyDescent="0.2">
      <c r="B295" s="2"/>
      <c r="C295" s="3"/>
      <c r="D295" s="4"/>
      <c r="E295" s="5"/>
      <c r="F295" s="2"/>
      <c r="G295" s="2"/>
      <c r="H295" s="2"/>
      <c r="I295" s="6"/>
      <c r="J295" s="2"/>
      <c r="K295" s="2"/>
      <c r="L295" s="2"/>
    </row>
    <row r="296" spans="2:12" ht="15.75" customHeight="1" x14ac:dyDescent="0.2">
      <c r="B296" s="2"/>
      <c r="C296" s="3"/>
      <c r="D296" s="4"/>
      <c r="E296" s="5"/>
      <c r="F296" s="2"/>
      <c r="G296" s="2"/>
      <c r="H296" s="2"/>
      <c r="I296" s="6"/>
      <c r="J296" s="2"/>
      <c r="K296" s="2"/>
      <c r="L296" s="2"/>
    </row>
    <row r="297" spans="2:12" ht="15.75" customHeight="1" x14ac:dyDescent="0.2">
      <c r="B297" s="2"/>
      <c r="C297" s="3"/>
      <c r="D297" s="4"/>
      <c r="E297" s="5"/>
      <c r="F297" s="2"/>
      <c r="G297" s="2"/>
      <c r="H297" s="2"/>
      <c r="I297" s="6"/>
      <c r="J297" s="2"/>
      <c r="K297" s="2"/>
      <c r="L297" s="2"/>
    </row>
    <row r="298" spans="2:12" ht="15.75" customHeight="1" x14ac:dyDescent="0.2">
      <c r="B298" s="2"/>
      <c r="C298" s="3"/>
      <c r="D298" s="4"/>
      <c r="E298" s="5"/>
      <c r="F298" s="2"/>
      <c r="G298" s="2"/>
      <c r="H298" s="2"/>
      <c r="I298" s="6"/>
      <c r="J298" s="2"/>
      <c r="K298" s="2"/>
      <c r="L298" s="2"/>
    </row>
    <row r="299" spans="2:12" ht="15.75" customHeight="1" x14ac:dyDescent="0.2">
      <c r="B299" s="2"/>
      <c r="C299" s="3"/>
      <c r="D299" s="4"/>
      <c r="E299" s="5"/>
      <c r="F299" s="2"/>
      <c r="G299" s="2"/>
      <c r="H299" s="2"/>
      <c r="I299" s="6"/>
      <c r="J299" s="2"/>
      <c r="K299" s="2"/>
      <c r="L299" s="2"/>
    </row>
    <row r="300" spans="2:12" ht="15.75" customHeight="1" x14ac:dyDescent="0.2">
      <c r="B300" s="2"/>
      <c r="C300" s="3"/>
      <c r="D300" s="4"/>
      <c r="E300" s="5"/>
      <c r="F300" s="2"/>
      <c r="G300" s="2"/>
      <c r="H300" s="2"/>
      <c r="I300" s="6"/>
      <c r="J300" s="2"/>
      <c r="K300" s="2"/>
      <c r="L300" s="2"/>
    </row>
    <row r="301" spans="2:12" ht="15.75" customHeight="1" x14ac:dyDescent="0.2">
      <c r="B301" s="2"/>
      <c r="C301" s="3"/>
      <c r="D301" s="4"/>
      <c r="E301" s="5"/>
      <c r="F301" s="2"/>
      <c r="G301" s="2"/>
      <c r="H301" s="2"/>
      <c r="I301" s="6"/>
      <c r="J301" s="2"/>
      <c r="K301" s="2"/>
      <c r="L301" s="2"/>
    </row>
    <row r="302" spans="2:12" ht="15.75" customHeight="1" x14ac:dyDescent="0.2">
      <c r="B302" s="2"/>
      <c r="C302" s="3"/>
      <c r="D302" s="4"/>
      <c r="E302" s="5"/>
      <c r="F302" s="2"/>
      <c r="G302" s="2"/>
      <c r="H302" s="2"/>
      <c r="I302" s="6"/>
      <c r="J302" s="2"/>
      <c r="K302" s="2"/>
      <c r="L302" s="2"/>
    </row>
    <row r="303" spans="2:12" ht="15.75" customHeight="1" x14ac:dyDescent="0.2">
      <c r="B303" s="2"/>
      <c r="C303" s="3"/>
      <c r="D303" s="4"/>
      <c r="E303" s="5"/>
      <c r="F303" s="2"/>
      <c r="G303" s="2"/>
      <c r="H303" s="2"/>
      <c r="I303" s="6"/>
      <c r="J303" s="2"/>
      <c r="K303" s="2"/>
      <c r="L303" s="2"/>
    </row>
    <row r="304" spans="2:12" ht="15.75" customHeight="1" x14ac:dyDescent="0.2">
      <c r="B304" s="2"/>
      <c r="C304" s="3"/>
      <c r="D304" s="4"/>
      <c r="E304" s="5"/>
      <c r="F304" s="2"/>
      <c r="G304" s="2"/>
      <c r="H304" s="2"/>
      <c r="I304" s="6"/>
      <c r="J304" s="2"/>
      <c r="K304" s="2"/>
      <c r="L304" s="2"/>
    </row>
    <row r="305" spans="2:12" ht="15.75" customHeight="1" x14ac:dyDescent="0.2">
      <c r="B305" s="2"/>
      <c r="C305" s="3"/>
      <c r="D305" s="4"/>
      <c r="E305" s="5"/>
      <c r="F305" s="2"/>
      <c r="G305" s="2"/>
      <c r="H305" s="2"/>
      <c r="I305" s="6"/>
      <c r="J305" s="2"/>
      <c r="K305" s="2"/>
      <c r="L305" s="2"/>
    </row>
    <row r="306" spans="2:12" ht="15.75" customHeight="1" x14ac:dyDescent="0.2">
      <c r="B306" s="2"/>
      <c r="C306" s="3"/>
      <c r="D306" s="4"/>
      <c r="E306" s="5"/>
      <c r="F306" s="2"/>
      <c r="G306" s="2"/>
      <c r="H306" s="2"/>
      <c r="I306" s="6"/>
      <c r="J306" s="2"/>
      <c r="K306" s="2"/>
      <c r="L306" s="2"/>
    </row>
    <row r="307" spans="2:12" ht="15.75" customHeight="1" x14ac:dyDescent="0.2">
      <c r="B307" s="2"/>
      <c r="C307" s="3"/>
      <c r="D307" s="4"/>
      <c r="E307" s="5"/>
      <c r="F307" s="2"/>
      <c r="G307" s="2"/>
      <c r="H307" s="2"/>
      <c r="I307" s="6"/>
      <c r="J307" s="2"/>
      <c r="K307" s="2"/>
      <c r="L307" s="2"/>
    </row>
    <row r="308" spans="2:12" ht="15.75" customHeight="1" x14ac:dyDescent="0.2">
      <c r="B308" s="2"/>
      <c r="C308" s="3"/>
      <c r="D308" s="4"/>
      <c r="E308" s="5"/>
      <c r="F308" s="2"/>
      <c r="G308" s="2"/>
      <c r="H308" s="2"/>
      <c r="I308" s="6"/>
      <c r="J308" s="2"/>
      <c r="K308" s="2"/>
      <c r="L308" s="2"/>
    </row>
    <row r="309" spans="2:12" ht="15.75" customHeight="1" x14ac:dyDescent="0.2">
      <c r="B309" s="2"/>
      <c r="C309" s="3"/>
      <c r="D309" s="4"/>
      <c r="E309" s="5"/>
      <c r="F309" s="2"/>
      <c r="G309" s="2"/>
      <c r="H309" s="2"/>
      <c r="I309" s="6"/>
      <c r="J309" s="2"/>
      <c r="K309" s="2"/>
      <c r="L309" s="2"/>
    </row>
    <row r="310" spans="2:12" ht="15.75" customHeight="1" x14ac:dyDescent="0.2">
      <c r="B310" s="2"/>
      <c r="C310" s="3"/>
      <c r="D310" s="4"/>
      <c r="E310" s="5"/>
      <c r="F310" s="2"/>
      <c r="G310" s="2"/>
      <c r="H310" s="2"/>
      <c r="I310" s="6"/>
      <c r="J310" s="2"/>
      <c r="K310" s="2"/>
      <c r="L310" s="2"/>
    </row>
    <row r="311" spans="2:12" ht="15.75" customHeight="1" x14ac:dyDescent="0.2">
      <c r="B311" s="2"/>
      <c r="C311" s="3"/>
      <c r="D311" s="4"/>
      <c r="E311" s="5"/>
      <c r="F311" s="2"/>
      <c r="G311" s="2"/>
      <c r="H311" s="2"/>
      <c r="I311" s="6"/>
      <c r="J311" s="2"/>
      <c r="K311" s="2"/>
      <c r="L311" s="2"/>
    </row>
    <row r="312" spans="2:12" ht="15.75" customHeight="1" x14ac:dyDescent="0.2">
      <c r="B312" s="2"/>
      <c r="C312" s="3"/>
      <c r="D312" s="4"/>
      <c r="E312" s="5"/>
      <c r="F312" s="2"/>
      <c r="G312" s="2"/>
      <c r="H312" s="2"/>
      <c r="I312" s="6"/>
      <c r="J312" s="2"/>
      <c r="K312" s="2"/>
      <c r="L312" s="2"/>
    </row>
    <row r="313" spans="2:12" ht="15.75" customHeight="1" x14ac:dyDescent="0.2">
      <c r="B313" s="2"/>
      <c r="C313" s="3"/>
      <c r="D313" s="4"/>
      <c r="E313" s="5"/>
      <c r="F313" s="2"/>
      <c r="G313" s="2"/>
      <c r="H313" s="2"/>
      <c r="I313" s="6"/>
      <c r="J313" s="2"/>
      <c r="K313" s="2"/>
      <c r="L313" s="2"/>
    </row>
    <row r="314" spans="2:12" ht="15.75" customHeight="1" x14ac:dyDescent="0.2">
      <c r="B314" s="2"/>
      <c r="C314" s="3"/>
      <c r="D314" s="4"/>
      <c r="E314" s="5"/>
      <c r="F314" s="2"/>
      <c r="G314" s="2"/>
      <c r="H314" s="2"/>
      <c r="I314" s="6"/>
      <c r="J314" s="2"/>
      <c r="K314" s="2"/>
      <c r="L314" s="2"/>
    </row>
    <row r="315" spans="2:12" ht="15.75" customHeight="1" x14ac:dyDescent="0.2">
      <c r="B315" s="2"/>
      <c r="C315" s="3"/>
      <c r="D315" s="4"/>
      <c r="E315" s="5"/>
      <c r="F315" s="2"/>
      <c r="G315" s="2"/>
      <c r="H315" s="2"/>
      <c r="I315" s="6"/>
      <c r="J315" s="2"/>
      <c r="K315" s="2"/>
      <c r="L315" s="2"/>
    </row>
    <row r="316" spans="2:12" ht="15.75" customHeight="1" x14ac:dyDescent="0.2">
      <c r="B316" s="2"/>
      <c r="C316" s="3"/>
      <c r="D316" s="4"/>
      <c r="E316" s="5"/>
      <c r="F316" s="2"/>
      <c r="G316" s="2"/>
      <c r="H316" s="2"/>
      <c r="I316" s="6"/>
      <c r="J316" s="2"/>
      <c r="K316" s="2"/>
      <c r="L316" s="2"/>
    </row>
    <row r="317" spans="2:12" ht="15.75" customHeight="1" x14ac:dyDescent="0.2">
      <c r="B317" s="2"/>
      <c r="C317" s="3"/>
      <c r="D317" s="4"/>
      <c r="E317" s="5"/>
      <c r="F317" s="2"/>
      <c r="G317" s="2"/>
      <c r="H317" s="2"/>
      <c r="I317" s="6"/>
      <c r="J317" s="2"/>
      <c r="K317" s="2"/>
      <c r="L317" s="2"/>
    </row>
    <row r="318" spans="2:12" ht="15.75" customHeight="1" x14ac:dyDescent="0.2">
      <c r="B318" s="2"/>
      <c r="C318" s="3"/>
      <c r="D318" s="4"/>
      <c r="E318" s="5"/>
      <c r="F318" s="2"/>
      <c r="G318" s="2"/>
      <c r="H318" s="2"/>
      <c r="I318" s="6"/>
      <c r="J318" s="2"/>
      <c r="K318" s="2"/>
      <c r="L318" s="2"/>
    </row>
    <row r="319" spans="2:12" ht="15.75" customHeight="1" x14ac:dyDescent="0.2">
      <c r="B319" s="2"/>
      <c r="C319" s="3"/>
      <c r="D319" s="4"/>
      <c r="E319" s="5"/>
      <c r="F319" s="2"/>
      <c r="G319" s="2"/>
      <c r="H319" s="2"/>
      <c r="I319" s="6"/>
      <c r="J319" s="2"/>
      <c r="K319" s="2"/>
      <c r="L319" s="2"/>
    </row>
    <row r="320" spans="2:12" ht="15.75" customHeight="1" x14ac:dyDescent="0.2">
      <c r="B320" s="2"/>
      <c r="C320" s="3"/>
      <c r="D320" s="4"/>
      <c r="E320" s="5"/>
      <c r="F320" s="2"/>
      <c r="G320" s="2"/>
      <c r="H320" s="2"/>
      <c r="I320" s="6"/>
      <c r="J320" s="2"/>
      <c r="K320" s="2"/>
      <c r="L320" s="2"/>
    </row>
    <row r="321" spans="2:12" ht="15.75" customHeight="1" x14ac:dyDescent="0.2">
      <c r="B321" s="2"/>
      <c r="C321" s="3"/>
      <c r="D321" s="4"/>
      <c r="E321" s="5"/>
      <c r="F321" s="2"/>
      <c r="G321" s="2"/>
      <c r="H321" s="2"/>
      <c r="I321" s="6"/>
      <c r="J321" s="2"/>
      <c r="K321" s="2"/>
      <c r="L321" s="2"/>
    </row>
    <row r="322" spans="2:12" ht="15.75" customHeight="1" x14ac:dyDescent="0.2">
      <c r="B322" s="2"/>
      <c r="C322" s="3"/>
      <c r="D322" s="4"/>
      <c r="E322" s="5"/>
      <c r="F322" s="2"/>
      <c r="G322" s="2"/>
      <c r="H322" s="2"/>
      <c r="I322" s="6"/>
      <c r="J322" s="2"/>
      <c r="K322" s="2"/>
      <c r="L322" s="2"/>
    </row>
    <row r="323" spans="2:12" ht="15.75" customHeight="1" x14ac:dyDescent="0.2">
      <c r="B323" s="2"/>
      <c r="C323" s="3"/>
      <c r="D323" s="4"/>
      <c r="E323" s="5"/>
      <c r="F323" s="2"/>
      <c r="G323" s="2"/>
      <c r="H323" s="2"/>
      <c r="I323" s="6"/>
      <c r="J323" s="2"/>
      <c r="K323" s="2"/>
      <c r="L323" s="2"/>
    </row>
    <row r="324" spans="2:12" ht="15.75" customHeight="1" x14ac:dyDescent="0.2">
      <c r="B324" s="2"/>
      <c r="C324" s="3"/>
      <c r="D324" s="4"/>
      <c r="E324" s="5"/>
      <c r="F324" s="2"/>
      <c r="G324" s="2"/>
      <c r="H324" s="2"/>
      <c r="I324" s="6"/>
      <c r="J324" s="2"/>
      <c r="K324" s="2"/>
      <c r="L324" s="2"/>
    </row>
    <row r="325" spans="2:12" ht="15.75" customHeight="1" x14ac:dyDescent="0.2">
      <c r="B325" s="2"/>
      <c r="C325" s="3"/>
      <c r="D325" s="4"/>
      <c r="E325" s="5"/>
      <c r="F325" s="2"/>
      <c r="G325" s="2"/>
      <c r="H325" s="2"/>
      <c r="I325" s="6"/>
      <c r="J325" s="2"/>
      <c r="K325" s="2"/>
      <c r="L325" s="2"/>
    </row>
    <row r="326" spans="2:12" ht="15.75" customHeight="1" x14ac:dyDescent="0.2">
      <c r="B326" s="2"/>
      <c r="C326" s="3"/>
      <c r="D326" s="4"/>
      <c r="E326" s="5"/>
      <c r="F326" s="2"/>
      <c r="G326" s="2"/>
      <c r="H326" s="2"/>
      <c r="I326" s="6"/>
      <c r="J326" s="2"/>
      <c r="K326" s="2"/>
      <c r="L326" s="2"/>
    </row>
    <row r="327" spans="2:12" ht="15.75" customHeight="1" x14ac:dyDescent="0.2">
      <c r="B327" s="2"/>
      <c r="C327" s="3"/>
      <c r="D327" s="4"/>
      <c r="E327" s="5"/>
      <c r="F327" s="2"/>
      <c r="G327" s="2"/>
      <c r="H327" s="2"/>
      <c r="I327" s="6"/>
      <c r="J327" s="2"/>
      <c r="K327" s="2"/>
      <c r="L327" s="2"/>
    </row>
    <row r="328" spans="2:12" ht="15.75" customHeight="1" x14ac:dyDescent="0.2">
      <c r="B328" s="2"/>
      <c r="C328" s="3"/>
      <c r="D328" s="4"/>
      <c r="E328" s="5"/>
      <c r="F328" s="2"/>
      <c r="G328" s="2"/>
      <c r="H328" s="2"/>
      <c r="I328" s="6"/>
      <c r="J328" s="2"/>
      <c r="K328" s="2"/>
      <c r="L328" s="2"/>
    </row>
    <row r="329" spans="2:12" ht="15.75" customHeight="1" x14ac:dyDescent="0.2">
      <c r="B329" s="2"/>
      <c r="C329" s="3"/>
      <c r="D329" s="4"/>
      <c r="E329" s="5"/>
      <c r="F329" s="2"/>
      <c r="G329" s="2"/>
      <c r="H329" s="2"/>
      <c r="I329" s="6"/>
      <c r="J329" s="2"/>
      <c r="K329" s="2"/>
      <c r="L329" s="2"/>
    </row>
    <row r="330" spans="2:12" ht="15.75" customHeight="1" x14ac:dyDescent="0.2">
      <c r="B330" s="2"/>
      <c r="C330" s="3"/>
      <c r="D330" s="4"/>
      <c r="E330" s="5"/>
      <c r="F330" s="2"/>
      <c r="G330" s="2"/>
      <c r="H330" s="2"/>
      <c r="I330" s="6"/>
      <c r="J330" s="2"/>
      <c r="K330" s="2"/>
      <c r="L330" s="2"/>
    </row>
    <row r="331" spans="2:12" ht="15.75" customHeight="1" x14ac:dyDescent="0.2">
      <c r="B331" s="2"/>
      <c r="C331" s="3"/>
      <c r="D331" s="4"/>
      <c r="E331" s="5"/>
      <c r="F331" s="2"/>
      <c r="G331" s="2"/>
      <c r="H331" s="2"/>
      <c r="I331" s="6"/>
      <c r="J331" s="2"/>
      <c r="K331" s="2"/>
      <c r="L331" s="2"/>
    </row>
    <row r="332" spans="2:12" ht="15.75" customHeight="1" x14ac:dyDescent="0.2">
      <c r="B332" s="2"/>
      <c r="C332" s="3"/>
      <c r="D332" s="4"/>
      <c r="E332" s="5"/>
      <c r="F332" s="2"/>
      <c r="G332" s="2"/>
      <c r="H332" s="2"/>
      <c r="I332" s="6"/>
      <c r="J332" s="2"/>
      <c r="K332" s="2"/>
      <c r="L332" s="2"/>
    </row>
    <row r="333" spans="2:12" ht="15.75" customHeight="1" x14ac:dyDescent="0.2">
      <c r="B333" s="2"/>
      <c r="C333" s="3"/>
      <c r="D333" s="4"/>
      <c r="E333" s="5"/>
      <c r="F333" s="2"/>
      <c r="G333" s="2"/>
      <c r="H333" s="2"/>
      <c r="I333" s="6"/>
      <c r="J333" s="2"/>
      <c r="K333" s="2"/>
      <c r="L333" s="2"/>
    </row>
    <row r="334" spans="2:12" ht="15.75" customHeight="1" x14ac:dyDescent="0.2">
      <c r="B334" s="2"/>
      <c r="C334" s="3"/>
      <c r="D334" s="4"/>
      <c r="E334" s="5"/>
      <c r="F334" s="2"/>
      <c r="G334" s="2"/>
      <c r="H334" s="2"/>
      <c r="I334" s="6"/>
      <c r="J334" s="2"/>
      <c r="K334" s="2"/>
      <c r="L334" s="2"/>
    </row>
    <row r="335" spans="2:12" ht="15.75" customHeight="1" x14ac:dyDescent="0.2">
      <c r="B335" s="2"/>
      <c r="C335" s="3"/>
      <c r="D335" s="4"/>
      <c r="E335" s="5"/>
      <c r="F335" s="2"/>
      <c r="G335" s="2"/>
      <c r="H335" s="2"/>
      <c r="I335" s="6"/>
      <c r="J335" s="2"/>
      <c r="K335" s="2"/>
      <c r="L335" s="2"/>
    </row>
    <row r="336" spans="2:12" ht="15.75" customHeight="1" x14ac:dyDescent="0.2">
      <c r="B336" s="2"/>
      <c r="C336" s="3"/>
      <c r="D336" s="4"/>
      <c r="E336" s="5"/>
      <c r="F336" s="2"/>
      <c r="G336" s="2"/>
      <c r="H336" s="2"/>
      <c r="I336" s="6"/>
      <c r="J336" s="2"/>
      <c r="K336" s="2"/>
      <c r="L336" s="2"/>
    </row>
    <row r="337" spans="2:12" ht="15.75" customHeight="1" x14ac:dyDescent="0.2">
      <c r="B337" s="2"/>
      <c r="C337" s="3"/>
      <c r="D337" s="4"/>
      <c r="E337" s="5"/>
      <c r="F337" s="2"/>
      <c r="G337" s="2"/>
      <c r="H337" s="2"/>
      <c r="I337" s="6"/>
      <c r="J337" s="2"/>
      <c r="K337" s="2"/>
      <c r="L337" s="2"/>
    </row>
    <row r="338" spans="2:12" ht="15.75" customHeight="1" x14ac:dyDescent="0.2">
      <c r="B338" s="2"/>
      <c r="C338" s="3"/>
      <c r="D338" s="4"/>
      <c r="E338" s="5"/>
      <c r="F338" s="2"/>
      <c r="G338" s="2"/>
      <c r="H338" s="2"/>
      <c r="I338" s="6"/>
      <c r="J338" s="2"/>
      <c r="K338" s="2"/>
      <c r="L338" s="2"/>
    </row>
    <row r="339" spans="2:12" ht="15.75" customHeight="1" x14ac:dyDescent="0.2">
      <c r="B339" s="2"/>
      <c r="C339" s="3"/>
      <c r="D339" s="4"/>
      <c r="E339" s="5"/>
      <c r="F339" s="2"/>
      <c r="G339" s="2"/>
      <c r="H339" s="2"/>
      <c r="I339" s="6"/>
      <c r="J339" s="2"/>
      <c r="K339" s="2"/>
      <c r="L339" s="2"/>
    </row>
    <row r="340" spans="2:12" ht="15.75" customHeight="1" x14ac:dyDescent="0.2">
      <c r="B340" s="2"/>
      <c r="C340" s="3"/>
      <c r="D340" s="4"/>
      <c r="E340" s="5"/>
      <c r="F340" s="2"/>
      <c r="G340" s="2"/>
      <c r="H340" s="2"/>
      <c r="I340" s="6"/>
      <c r="J340" s="2"/>
      <c r="K340" s="2"/>
      <c r="L340" s="2"/>
    </row>
    <row r="341" spans="2:12" ht="15.75" customHeight="1" x14ac:dyDescent="0.2">
      <c r="B341" s="2"/>
      <c r="C341" s="3"/>
      <c r="D341" s="4"/>
      <c r="E341" s="5"/>
      <c r="F341" s="2"/>
      <c r="G341" s="2"/>
      <c r="H341" s="2"/>
      <c r="I341" s="6"/>
      <c r="J341" s="2"/>
      <c r="K341" s="2"/>
      <c r="L341" s="2"/>
    </row>
    <row r="342" spans="2:12" ht="15.75" customHeight="1" x14ac:dyDescent="0.2">
      <c r="B342" s="2"/>
      <c r="C342" s="3"/>
      <c r="D342" s="4"/>
      <c r="E342" s="5"/>
      <c r="F342" s="2"/>
      <c r="G342" s="2"/>
      <c r="H342" s="2"/>
      <c r="I342" s="6"/>
      <c r="J342" s="2"/>
      <c r="K342" s="2"/>
      <c r="L342" s="2"/>
    </row>
    <row r="343" spans="2:12" ht="15.75" customHeight="1" x14ac:dyDescent="0.2">
      <c r="B343" s="2"/>
      <c r="C343" s="3"/>
      <c r="D343" s="4"/>
      <c r="E343" s="5"/>
      <c r="F343" s="2"/>
      <c r="G343" s="2"/>
      <c r="H343" s="2"/>
      <c r="I343" s="6"/>
      <c r="J343" s="2"/>
      <c r="K343" s="2"/>
      <c r="L343" s="2"/>
    </row>
    <row r="344" spans="2:12" ht="15.75" customHeight="1" x14ac:dyDescent="0.2">
      <c r="B344" s="2"/>
      <c r="C344" s="3"/>
      <c r="D344" s="4"/>
      <c r="E344" s="5"/>
      <c r="F344" s="2"/>
      <c r="G344" s="2"/>
      <c r="H344" s="2"/>
      <c r="I344" s="6"/>
      <c r="J344" s="2"/>
      <c r="K344" s="2"/>
      <c r="L344" s="2"/>
    </row>
    <row r="345" spans="2:12" ht="15.75" customHeight="1" x14ac:dyDescent="0.2">
      <c r="B345" s="2"/>
      <c r="C345" s="3"/>
      <c r="D345" s="4"/>
      <c r="E345" s="5"/>
      <c r="F345" s="2"/>
      <c r="G345" s="2"/>
      <c r="H345" s="2"/>
      <c r="I345" s="6"/>
      <c r="J345" s="2"/>
      <c r="K345" s="2"/>
      <c r="L345" s="2"/>
    </row>
    <row r="346" spans="2:12" ht="15.75" customHeight="1" x14ac:dyDescent="0.2">
      <c r="B346" s="2"/>
      <c r="C346" s="3"/>
      <c r="D346" s="4"/>
      <c r="E346" s="5"/>
      <c r="F346" s="2"/>
      <c r="G346" s="2"/>
      <c r="H346" s="2"/>
      <c r="I346" s="6"/>
      <c r="J346" s="2"/>
      <c r="K346" s="2"/>
      <c r="L346" s="2"/>
    </row>
    <row r="347" spans="2:12" ht="15.75" customHeight="1" x14ac:dyDescent="0.2">
      <c r="B347" s="2"/>
      <c r="C347" s="3"/>
      <c r="D347" s="4"/>
      <c r="E347" s="5"/>
      <c r="F347" s="2"/>
      <c r="G347" s="2"/>
      <c r="H347" s="2"/>
      <c r="I347" s="6"/>
      <c r="J347" s="2"/>
      <c r="K347" s="2"/>
      <c r="L347" s="2"/>
    </row>
    <row r="348" spans="2:12" ht="15.75" customHeight="1" x14ac:dyDescent="0.2">
      <c r="B348" s="2"/>
      <c r="C348" s="3"/>
      <c r="D348" s="4"/>
      <c r="E348" s="5"/>
      <c r="F348" s="2"/>
      <c r="G348" s="2"/>
      <c r="H348" s="2"/>
      <c r="I348" s="6"/>
      <c r="J348" s="2"/>
      <c r="K348" s="2"/>
      <c r="L348" s="2"/>
    </row>
    <row r="349" spans="2:12" ht="15.75" customHeight="1" x14ac:dyDescent="0.2">
      <c r="B349" s="2"/>
      <c r="C349" s="3"/>
      <c r="D349" s="4"/>
      <c r="E349" s="5"/>
      <c r="F349" s="2"/>
      <c r="G349" s="2"/>
      <c r="H349" s="2"/>
      <c r="I349" s="6"/>
      <c r="J349" s="2"/>
      <c r="K349" s="2"/>
      <c r="L349" s="2"/>
    </row>
    <row r="350" spans="2:12" ht="15.75" customHeight="1" x14ac:dyDescent="0.2">
      <c r="B350" s="2"/>
      <c r="C350" s="3"/>
      <c r="D350" s="4"/>
      <c r="E350" s="5"/>
      <c r="F350" s="2"/>
      <c r="G350" s="2"/>
      <c r="H350" s="2"/>
      <c r="I350" s="6"/>
      <c r="J350" s="2"/>
      <c r="K350" s="2"/>
      <c r="L350" s="2"/>
    </row>
    <row r="351" spans="2:12" ht="15.75" customHeight="1" x14ac:dyDescent="0.2">
      <c r="B351" s="2"/>
      <c r="C351" s="3"/>
      <c r="D351" s="4"/>
      <c r="E351" s="5"/>
      <c r="F351" s="2"/>
      <c r="G351" s="2"/>
      <c r="H351" s="2"/>
      <c r="I351" s="6"/>
      <c r="J351" s="2"/>
      <c r="K351" s="2"/>
      <c r="L351" s="2"/>
    </row>
    <row r="352" spans="2:12" ht="15.75" customHeight="1" x14ac:dyDescent="0.2">
      <c r="B352" s="2"/>
      <c r="C352" s="3"/>
      <c r="D352" s="4"/>
      <c r="E352" s="5"/>
      <c r="F352" s="2"/>
      <c r="G352" s="2"/>
      <c r="H352" s="2"/>
      <c r="I352" s="6"/>
      <c r="J352" s="2"/>
      <c r="K352" s="2"/>
      <c r="L352" s="2"/>
    </row>
    <row r="353" spans="2:12" ht="15.75" customHeight="1" x14ac:dyDescent="0.2">
      <c r="B353" s="2"/>
      <c r="C353" s="3"/>
      <c r="D353" s="4"/>
      <c r="E353" s="5"/>
      <c r="F353" s="2"/>
      <c r="G353" s="2"/>
      <c r="H353" s="2"/>
      <c r="I353" s="6"/>
      <c r="J353" s="2"/>
      <c r="K353" s="2"/>
      <c r="L353" s="2"/>
    </row>
    <row r="354" spans="2:12" ht="15.75" customHeight="1" x14ac:dyDescent="0.2">
      <c r="B354" s="2"/>
      <c r="C354" s="3"/>
      <c r="D354" s="4"/>
      <c r="E354" s="5"/>
      <c r="F354" s="2"/>
      <c r="G354" s="2"/>
      <c r="H354" s="2"/>
      <c r="I354" s="6"/>
      <c r="J354" s="2"/>
      <c r="K354" s="2"/>
      <c r="L354" s="2"/>
    </row>
    <row r="355" spans="2:12" ht="15.75" customHeight="1" x14ac:dyDescent="0.2">
      <c r="B355" s="2"/>
      <c r="C355" s="3"/>
      <c r="D355" s="4"/>
      <c r="E355" s="5"/>
      <c r="F355" s="2"/>
      <c r="G355" s="2"/>
      <c r="H355" s="2"/>
      <c r="I355" s="6"/>
      <c r="J355" s="2"/>
      <c r="K355" s="2"/>
      <c r="L355" s="2"/>
    </row>
    <row r="356" spans="2:12" ht="15.75" customHeight="1" x14ac:dyDescent="0.2">
      <c r="B356" s="2"/>
      <c r="C356" s="3"/>
      <c r="D356" s="4"/>
      <c r="E356" s="5"/>
      <c r="F356" s="2"/>
      <c r="G356" s="2"/>
      <c r="H356" s="2"/>
      <c r="I356" s="6"/>
      <c r="J356" s="2"/>
      <c r="K356" s="2"/>
      <c r="L356" s="2"/>
    </row>
    <row r="357" spans="2:12" ht="15.75" customHeight="1" x14ac:dyDescent="0.2">
      <c r="B357" s="2"/>
      <c r="C357" s="3"/>
      <c r="D357" s="4"/>
      <c r="E357" s="5"/>
      <c r="F357" s="2"/>
      <c r="G357" s="2"/>
      <c r="H357" s="2"/>
      <c r="I357" s="6"/>
      <c r="J357" s="2"/>
      <c r="K357" s="2"/>
      <c r="L357" s="2"/>
    </row>
    <row r="358" spans="2:12" ht="15.75" customHeight="1" x14ac:dyDescent="0.2">
      <c r="B358" s="2"/>
      <c r="C358" s="3"/>
      <c r="D358" s="4"/>
      <c r="E358" s="5"/>
      <c r="F358" s="2"/>
      <c r="G358" s="2"/>
      <c r="H358" s="2"/>
      <c r="I358" s="6"/>
      <c r="J358" s="2"/>
      <c r="K358" s="2"/>
      <c r="L358" s="2"/>
    </row>
    <row r="359" spans="2:12" ht="15.75" customHeight="1" x14ac:dyDescent="0.2">
      <c r="B359" s="2"/>
      <c r="C359" s="3"/>
      <c r="D359" s="4"/>
      <c r="E359" s="5"/>
      <c r="F359" s="2"/>
      <c r="G359" s="2"/>
      <c r="H359" s="2"/>
      <c r="I359" s="6"/>
      <c r="J359" s="2"/>
      <c r="K359" s="2"/>
      <c r="L359" s="2"/>
    </row>
    <row r="360" spans="2:12" ht="15.75" customHeight="1" x14ac:dyDescent="0.2">
      <c r="B360" s="2"/>
      <c r="C360" s="3"/>
      <c r="D360" s="4"/>
      <c r="E360" s="5"/>
      <c r="F360" s="2"/>
      <c r="G360" s="2"/>
      <c r="H360" s="2"/>
      <c r="I360" s="6"/>
      <c r="J360" s="2"/>
      <c r="K360" s="2"/>
      <c r="L360" s="2"/>
    </row>
    <row r="361" spans="2:12" ht="15.75" customHeight="1" x14ac:dyDescent="0.2">
      <c r="B361" s="2"/>
      <c r="C361" s="3"/>
      <c r="D361" s="4"/>
      <c r="E361" s="5"/>
      <c r="F361" s="2"/>
      <c r="G361" s="2"/>
      <c r="H361" s="2"/>
      <c r="I361" s="6"/>
      <c r="J361" s="2"/>
      <c r="K361" s="2"/>
      <c r="L361" s="2"/>
    </row>
    <row r="362" spans="2:12" ht="15.75" customHeight="1" x14ac:dyDescent="0.2">
      <c r="B362" s="2"/>
      <c r="C362" s="3"/>
      <c r="D362" s="4"/>
      <c r="E362" s="5"/>
      <c r="F362" s="2"/>
      <c r="G362" s="2"/>
      <c r="H362" s="2"/>
      <c r="I362" s="6"/>
      <c r="J362" s="2"/>
      <c r="K362" s="2"/>
      <c r="L362" s="2"/>
    </row>
    <row r="363" spans="2:12" ht="15.75" customHeight="1" x14ac:dyDescent="0.2">
      <c r="B363" s="2"/>
      <c r="C363" s="3"/>
      <c r="D363" s="4"/>
      <c r="E363" s="5"/>
      <c r="F363" s="2"/>
      <c r="G363" s="2"/>
      <c r="H363" s="2"/>
      <c r="I363" s="6"/>
      <c r="J363" s="2"/>
      <c r="K363" s="2"/>
      <c r="L363" s="2"/>
    </row>
    <row r="364" spans="2:12" ht="15.75" customHeight="1" x14ac:dyDescent="0.2">
      <c r="B364" s="2"/>
      <c r="C364" s="3"/>
      <c r="D364" s="4"/>
      <c r="E364" s="5"/>
      <c r="F364" s="2"/>
      <c r="G364" s="2"/>
      <c r="H364" s="2"/>
      <c r="I364" s="6"/>
      <c r="J364" s="2"/>
      <c r="K364" s="2"/>
      <c r="L364" s="2"/>
    </row>
    <row r="365" spans="2:12" ht="15.75" customHeight="1" x14ac:dyDescent="0.2">
      <c r="B365" s="2"/>
      <c r="C365" s="3"/>
      <c r="D365" s="4"/>
      <c r="E365" s="5"/>
      <c r="F365" s="2"/>
      <c r="G365" s="2"/>
      <c r="H365" s="2"/>
      <c r="I365" s="6"/>
      <c r="J365" s="2"/>
      <c r="K365" s="2"/>
      <c r="L365" s="2"/>
    </row>
    <row r="366" spans="2:12" ht="15.75" customHeight="1" x14ac:dyDescent="0.2">
      <c r="B366" s="2"/>
      <c r="C366" s="3"/>
      <c r="D366" s="4"/>
      <c r="E366" s="5"/>
      <c r="F366" s="2"/>
      <c r="G366" s="2"/>
      <c r="H366" s="2"/>
      <c r="I366" s="6"/>
      <c r="J366" s="2"/>
      <c r="K366" s="2"/>
      <c r="L366" s="2"/>
    </row>
    <row r="367" spans="2:12" ht="15.75" customHeight="1" x14ac:dyDescent="0.2">
      <c r="B367" s="2"/>
      <c r="C367" s="3"/>
      <c r="D367" s="4"/>
      <c r="E367" s="5"/>
      <c r="F367" s="2"/>
      <c r="G367" s="2"/>
      <c r="H367" s="2"/>
      <c r="I367" s="6"/>
      <c r="J367" s="2"/>
      <c r="K367" s="2"/>
      <c r="L367" s="2"/>
    </row>
    <row r="368" spans="2:12" ht="15.75" customHeight="1" x14ac:dyDescent="0.2">
      <c r="B368" s="2"/>
      <c r="C368" s="3"/>
      <c r="D368" s="4"/>
      <c r="E368" s="5"/>
      <c r="F368" s="2"/>
      <c r="G368" s="2"/>
      <c r="H368" s="2"/>
      <c r="I368" s="6"/>
      <c r="J368" s="2"/>
      <c r="K368" s="2"/>
      <c r="L368" s="2"/>
    </row>
    <row r="369" spans="2:12" ht="15.75" customHeight="1" x14ac:dyDescent="0.2">
      <c r="B369" s="2"/>
      <c r="C369" s="3"/>
      <c r="D369" s="4"/>
      <c r="E369" s="5"/>
      <c r="F369" s="2"/>
      <c r="G369" s="2"/>
      <c r="H369" s="2"/>
      <c r="I369" s="6"/>
      <c r="J369" s="2"/>
      <c r="K369" s="2"/>
      <c r="L369" s="2"/>
    </row>
    <row r="370" spans="2:12" ht="15.75" customHeight="1" x14ac:dyDescent="0.2">
      <c r="B370" s="2"/>
      <c r="C370" s="3"/>
      <c r="D370" s="4"/>
      <c r="E370" s="5"/>
      <c r="F370" s="2"/>
      <c r="G370" s="2"/>
      <c r="H370" s="2"/>
      <c r="I370" s="6"/>
      <c r="J370" s="2"/>
      <c r="K370" s="2"/>
      <c r="L370" s="2"/>
    </row>
    <row r="371" spans="2:12" ht="15.75" customHeight="1" x14ac:dyDescent="0.2">
      <c r="B371" s="2"/>
      <c r="C371" s="3"/>
      <c r="D371" s="4"/>
      <c r="E371" s="5"/>
      <c r="F371" s="2"/>
      <c r="G371" s="2"/>
      <c r="H371" s="2"/>
      <c r="I371" s="6"/>
      <c r="J371" s="2"/>
      <c r="K371" s="2"/>
      <c r="L371" s="2"/>
    </row>
    <row r="372" spans="2:12" ht="15.75" customHeight="1" x14ac:dyDescent="0.2">
      <c r="B372" s="2"/>
      <c r="C372" s="3"/>
      <c r="D372" s="4"/>
      <c r="E372" s="5"/>
      <c r="F372" s="2"/>
      <c r="G372" s="2"/>
      <c r="H372" s="2"/>
      <c r="I372" s="6"/>
      <c r="J372" s="2"/>
      <c r="K372" s="2"/>
      <c r="L372" s="2"/>
    </row>
    <row r="373" spans="2:12" ht="15.75" customHeight="1" x14ac:dyDescent="0.2">
      <c r="B373" s="2"/>
      <c r="C373" s="3"/>
      <c r="D373" s="4"/>
      <c r="E373" s="5"/>
      <c r="F373" s="2"/>
      <c r="G373" s="2"/>
      <c r="H373" s="2"/>
      <c r="I373" s="6"/>
      <c r="J373" s="2"/>
      <c r="K373" s="2"/>
      <c r="L373" s="2"/>
    </row>
    <row r="374" spans="2:12" ht="15.75" customHeight="1" x14ac:dyDescent="0.2">
      <c r="B374" s="2"/>
      <c r="C374" s="3"/>
      <c r="D374" s="4"/>
      <c r="E374" s="5"/>
      <c r="F374" s="2"/>
      <c r="G374" s="2"/>
      <c r="H374" s="2"/>
      <c r="I374" s="6"/>
      <c r="J374" s="2"/>
      <c r="K374" s="2"/>
      <c r="L374" s="2"/>
    </row>
    <row r="375" spans="2:12" ht="15.75" customHeight="1" x14ac:dyDescent="0.2">
      <c r="B375" s="2"/>
      <c r="C375" s="3"/>
      <c r="D375" s="4"/>
      <c r="E375" s="5"/>
      <c r="F375" s="2"/>
      <c r="G375" s="2"/>
      <c r="H375" s="2"/>
      <c r="I375" s="6"/>
      <c r="J375" s="2"/>
      <c r="K375" s="2"/>
      <c r="L375" s="2"/>
    </row>
    <row r="376" spans="2:12" ht="15.75" customHeight="1" x14ac:dyDescent="0.2">
      <c r="B376" s="2"/>
      <c r="C376" s="3"/>
      <c r="D376" s="4"/>
      <c r="E376" s="5"/>
      <c r="F376" s="2"/>
      <c r="G376" s="2"/>
      <c r="H376" s="2"/>
      <c r="I376" s="6"/>
      <c r="J376" s="2"/>
      <c r="K376" s="2"/>
      <c r="L376" s="2"/>
    </row>
    <row r="377" spans="2:12" ht="15.75" customHeight="1" x14ac:dyDescent="0.2">
      <c r="B377" s="2"/>
      <c r="C377" s="3"/>
      <c r="D377" s="4"/>
      <c r="E377" s="5"/>
      <c r="F377" s="2"/>
      <c r="G377" s="2"/>
      <c r="H377" s="2"/>
      <c r="I377" s="6"/>
      <c r="J377" s="2"/>
      <c r="K377" s="2"/>
      <c r="L377" s="2"/>
    </row>
    <row r="378" spans="2:12" ht="15.75" customHeight="1" x14ac:dyDescent="0.2">
      <c r="B378" s="2"/>
      <c r="C378" s="3"/>
      <c r="D378" s="4"/>
      <c r="E378" s="5"/>
      <c r="F378" s="2"/>
      <c r="G378" s="2"/>
      <c r="H378" s="2"/>
      <c r="I378" s="6"/>
      <c r="J378" s="2"/>
      <c r="K378" s="2"/>
      <c r="L378" s="2"/>
    </row>
    <row r="379" spans="2:12" ht="15.75" customHeight="1" x14ac:dyDescent="0.2">
      <c r="B379" s="2"/>
      <c r="C379" s="3"/>
      <c r="D379" s="4"/>
      <c r="E379" s="5"/>
      <c r="F379" s="2"/>
      <c r="G379" s="2"/>
      <c r="H379" s="2"/>
      <c r="I379" s="6"/>
      <c r="J379" s="2"/>
      <c r="K379" s="2"/>
      <c r="L379" s="2"/>
    </row>
    <row r="380" spans="2:12" ht="15.75" customHeight="1" x14ac:dyDescent="0.2">
      <c r="B380" s="2"/>
      <c r="C380" s="3"/>
      <c r="D380" s="4"/>
      <c r="E380" s="5"/>
      <c r="F380" s="2"/>
      <c r="G380" s="2"/>
      <c r="H380" s="2"/>
      <c r="I380" s="6"/>
      <c r="J380" s="2"/>
      <c r="K380" s="2"/>
      <c r="L380" s="2"/>
    </row>
    <row r="381" spans="2:12" ht="15.75" customHeight="1" x14ac:dyDescent="0.2">
      <c r="B381" s="2"/>
      <c r="C381" s="3"/>
      <c r="D381" s="4"/>
      <c r="E381" s="5"/>
      <c r="F381" s="2"/>
      <c r="G381" s="2"/>
      <c r="H381" s="2"/>
      <c r="I381" s="6"/>
      <c r="J381" s="2"/>
      <c r="K381" s="2"/>
      <c r="L381" s="2"/>
    </row>
    <row r="382" spans="2:12" ht="15.75" customHeight="1" x14ac:dyDescent="0.2">
      <c r="B382" s="2"/>
      <c r="C382" s="3"/>
      <c r="D382" s="4"/>
      <c r="E382" s="5"/>
      <c r="F382" s="2"/>
      <c r="G382" s="2"/>
      <c r="H382" s="2"/>
      <c r="I382" s="6"/>
      <c r="J382" s="2"/>
      <c r="K382" s="2"/>
      <c r="L382" s="2"/>
    </row>
    <row r="383" spans="2:12" ht="15.75" customHeight="1" x14ac:dyDescent="0.2">
      <c r="B383" s="2"/>
      <c r="C383" s="3"/>
      <c r="D383" s="4"/>
      <c r="E383" s="5"/>
      <c r="F383" s="2"/>
      <c r="G383" s="2"/>
      <c r="H383" s="2"/>
      <c r="I383" s="6"/>
      <c r="J383" s="2"/>
      <c r="K383" s="2"/>
      <c r="L383" s="2"/>
    </row>
    <row r="384" spans="2:12" ht="15.75" customHeight="1" x14ac:dyDescent="0.2">
      <c r="B384" s="2"/>
      <c r="C384" s="3"/>
      <c r="D384" s="4"/>
      <c r="E384" s="5"/>
      <c r="F384" s="2"/>
      <c r="G384" s="2"/>
      <c r="H384" s="2"/>
      <c r="I384" s="6"/>
      <c r="J384" s="2"/>
      <c r="K384" s="2"/>
      <c r="L384" s="2"/>
    </row>
    <row r="385" spans="2:12" ht="15.75" customHeight="1" x14ac:dyDescent="0.2">
      <c r="B385" s="2"/>
      <c r="C385" s="3"/>
      <c r="D385" s="4"/>
      <c r="E385" s="5"/>
      <c r="F385" s="2"/>
      <c r="G385" s="2"/>
      <c r="H385" s="2"/>
      <c r="I385" s="6"/>
      <c r="J385" s="2"/>
      <c r="K385" s="2"/>
      <c r="L385" s="2"/>
    </row>
    <row r="386" spans="2:12" ht="15.75" customHeight="1" x14ac:dyDescent="0.2">
      <c r="B386" s="2"/>
      <c r="C386" s="3"/>
      <c r="D386" s="4"/>
      <c r="E386" s="5"/>
      <c r="F386" s="2"/>
      <c r="G386" s="2"/>
      <c r="H386" s="2"/>
      <c r="I386" s="6"/>
      <c r="J386" s="2"/>
      <c r="K386" s="2"/>
      <c r="L386" s="2"/>
    </row>
    <row r="387" spans="2:12" ht="15.75" customHeight="1" x14ac:dyDescent="0.2">
      <c r="B387" s="2"/>
      <c r="C387" s="3"/>
      <c r="D387" s="4"/>
      <c r="E387" s="5"/>
      <c r="F387" s="2"/>
      <c r="G387" s="2"/>
      <c r="H387" s="2"/>
      <c r="I387" s="6"/>
      <c r="J387" s="2"/>
      <c r="K387" s="2"/>
      <c r="L387" s="2"/>
    </row>
    <row r="388" spans="2:12" ht="15.75" customHeight="1" x14ac:dyDescent="0.2">
      <c r="B388" s="2"/>
      <c r="C388" s="3"/>
      <c r="D388" s="4"/>
      <c r="E388" s="5"/>
      <c r="F388" s="2"/>
      <c r="G388" s="2"/>
      <c r="H388" s="2"/>
      <c r="I388" s="6"/>
      <c r="J388" s="2"/>
      <c r="K388" s="2"/>
      <c r="L388" s="2"/>
    </row>
    <row r="389" spans="2:12" ht="15.75" customHeight="1" x14ac:dyDescent="0.2">
      <c r="B389" s="2"/>
      <c r="C389" s="3"/>
      <c r="D389" s="4"/>
      <c r="E389" s="5"/>
      <c r="F389" s="2"/>
      <c r="G389" s="2"/>
      <c r="H389" s="2"/>
      <c r="I389" s="6"/>
      <c r="J389" s="2"/>
      <c r="K389" s="2"/>
      <c r="L389" s="2"/>
    </row>
    <row r="390" spans="2:12" ht="15.75" customHeight="1" x14ac:dyDescent="0.2">
      <c r="B390" s="2"/>
      <c r="C390" s="3"/>
      <c r="D390" s="4"/>
      <c r="E390" s="5"/>
      <c r="F390" s="2"/>
      <c r="G390" s="2"/>
      <c r="H390" s="2"/>
      <c r="I390" s="6"/>
      <c r="J390" s="2"/>
      <c r="K390" s="2"/>
      <c r="L390" s="2"/>
    </row>
    <row r="391" spans="2:12" ht="15.75" customHeight="1" x14ac:dyDescent="0.2">
      <c r="B391" s="2"/>
      <c r="C391" s="3"/>
      <c r="D391" s="4"/>
      <c r="E391" s="5"/>
      <c r="F391" s="2"/>
      <c r="G391" s="2"/>
      <c r="H391" s="2"/>
      <c r="I391" s="6"/>
      <c r="J391" s="2"/>
      <c r="K391" s="2"/>
      <c r="L391" s="2"/>
    </row>
    <row r="392" spans="2:12" ht="15.75" customHeight="1" x14ac:dyDescent="0.2">
      <c r="B392" s="2"/>
      <c r="C392" s="3"/>
      <c r="D392" s="4"/>
      <c r="E392" s="5"/>
      <c r="F392" s="2"/>
      <c r="G392" s="2"/>
      <c r="H392" s="2"/>
      <c r="I392" s="6"/>
      <c r="J392" s="2"/>
      <c r="K392" s="2"/>
      <c r="L392" s="2"/>
    </row>
    <row r="393" spans="2:12" ht="15.75" customHeight="1" x14ac:dyDescent="0.2">
      <c r="B393" s="2"/>
      <c r="C393" s="3"/>
      <c r="D393" s="4"/>
      <c r="E393" s="5"/>
      <c r="F393" s="2"/>
      <c r="G393" s="2"/>
      <c r="H393" s="2"/>
      <c r="I393" s="6"/>
      <c r="J393" s="2"/>
      <c r="K393" s="2"/>
      <c r="L393" s="2"/>
    </row>
    <row r="394" spans="2:12" ht="15.75" customHeight="1" x14ac:dyDescent="0.2">
      <c r="B394" s="2"/>
      <c r="C394" s="3"/>
      <c r="D394" s="4"/>
      <c r="E394" s="5"/>
      <c r="F394" s="2"/>
      <c r="G394" s="2"/>
      <c r="H394" s="2"/>
      <c r="I394" s="6"/>
      <c r="J394" s="2"/>
      <c r="K394" s="2"/>
      <c r="L394" s="2"/>
    </row>
    <row r="395" spans="2:12" ht="15.75" customHeight="1" x14ac:dyDescent="0.2">
      <c r="B395" s="2"/>
      <c r="C395" s="3"/>
      <c r="D395" s="4"/>
      <c r="E395" s="5"/>
      <c r="F395" s="2"/>
      <c r="G395" s="2"/>
      <c r="H395" s="2"/>
      <c r="I395" s="6"/>
      <c r="J395" s="2"/>
      <c r="K395" s="2"/>
      <c r="L395" s="2"/>
    </row>
    <row r="396" spans="2:12" ht="15.75" customHeight="1" x14ac:dyDescent="0.2">
      <c r="B396" s="2"/>
      <c r="C396" s="3"/>
      <c r="D396" s="4"/>
      <c r="E396" s="5"/>
      <c r="F396" s="2"/>
      <c r="G396" s="2"/>
      <c r="H396" s="2"/>
      <c r="I396" s="6"/>
      <c r="J396" s="2"/>
      <c r="K396" s="2"/>
      <c r="L396" s="2"/>
    </row>
    <row r="397" spans="2:12" ht="15.75" customHeight="1" x14ac:dyDescent="0.2">
      <c r="B397" s="2"/>
      <c r="C397" s="3"/>
      <c r="D397" s="4"/>
      <c r="E397" s="5"/>
      <c r="F397" s="2"/>
      <c r="G397" s="2"/>
      <c r="H397" s="2"/>
      <c r="I397" s="6"/>
      <c r="J397" s="2"/>
      <c r="K397" s="2"/>
      <c r="L397" s="2"/>
    </row>
    <row r="398" spans="2:12" ht="15.75" customHeight="1" x14ac:dyDescent="0.2">
      <c r="B398" s="2"/>
      <c r="C398" s="3"/>
      <c r="D398" s="4"/>
      <c r="E398" s="5"/>
      <c r="F398" s="2"/>
      <c r="G398" s="2"/>
      <c r="H398" s="2"/>
      <c r="I398" s="6"/>
      <c r="J398" s="2"/>
      <c r="K398" s="2"/>
      <c r="L398" s="2"/>
    </row>
    <row r="399" spans="2:12" ht="15.75" customHeight="1" x14ac:dyDescent="0.2">
      <c r="B399" s="2"/>
      <c r="C399" s="3"/>
      <c r="D399" s="4"/>
      <c r="E399" s="5"/>
      <c r="F399" s="2"/>
      <c r="G399" s="2"/>
      <c r="H399" s="2"/>
      <c r="I399" s="6"/>
      <c r="J399" s="2"/>
      <c r="K399" s="2"/>
      <c r="L399" s="2"/>
    </row>
    <row r="400" spans="2:12" ht="15.75" customHeight="1" x14ac:dyDescent="0.2">
      <c r="B400" s="2"/>
      <c r="C400" s="3"/>
      <c r="D400" s="4"/>
      <c r="E400" s="5"/>
      <c r="F400" s="2"/>
      <c r="G400" s="2"/>
      <c r="H400" s="2"/>
      <c r="I400" s="6"/>
      <c r="J400" s="2"/>
      <c r="K400" s="2"/>
      <c r="L400" s="2"/>
    </row>
    <row r="401" spans="2:12" ht="15.75" customHeight="1" x14ac:dyDescent="0.2">
      <c r="B401" s="2"/>
      <c r="C401" s="3"/>
      <c r="D401" s="4"/>
      <c r="E401" s="5"/>
      <c r="F401" s="2"/>
      <c r="G401" s="2"/>
      <c r="H401" s="2"/>
      <c r="I401" s="6"/>
      <c r="J401" s="2"/>
      <c r="K401" s="2"/>
      <c r="L401" s="2"/>
    </row>
    <row r="402" spans="2:12" ht="15.75" customHeight="1" x14ac:dyDescent="0.2">
      <c r="B402" s="2"/>
      <c r="C402" s="3"/>
      <c r="D402" s="4"/>
      <c r="E402" s="5"/>
      <c r="F402" s="2"/>
      <c r="G402" s="2"/>
      <c r="H402" s="2"/>
      <c r="I402" s="6"/>
      <c r="J402" s="2"/>
      <c r="K402" s="2"/>
      <c r="L402" s="2"/>
    </row>
    <row r="403" spans="2:12" ht="15.75" customHeight="1" x14ac:dyDescent="0.2">
      <c r="B403" s="2"/>
      <c r="C403" s="3"/>
      <c r="D403" s="4"/>
      <c r="E403" s="5"/>
      <c r="F403" s="2"/>
      <c r="G403" s="2"/>
      <c r="H403" s="2"/>
      <c r="I403" s="6"/>
      <c r="J403" s="2"/>
      <c r="K403" s="2"/>
      <c r="L403" s="2"/>
    </row>
    <row r="404" spans="2:12" ht="15.75" customHeight="1" x14ac:dyDescent="0.2">
      <c r="B404" s="2"/>
      <c r="C404" s="3"/>
      <c r="D404" s="4"/>
      <c r="E404" s="5"/>
      <c r="F404" s="2"/>
      <c r="G404" s="2"/>
      <c r="H404" s="2"/>
      <c r="I404" s="6"/>
      <c r="J404" s="2"/>
      <c r="K404" s="2"/>
      <c r="L404" s="2"/>
    </row>
    <row r="405" spans="2:12" ht="15.75" customHeight="1" x14ac:dyDescent="0.2">
      <c r="B405" s="2"/>
      <c r="C405" s="3"/>
      <c r="D405" s="4"/>
      <c r="E405" s="5"/>
      <c r="F405" s="2"/>
      <c r="G405" s="2"/>
      <c r="H405" s="2"/>
      <c r="I405" s="6"/>
      <c r="J405" s="2"/>
      <c r="K405" s="2"/>
      <c r="L405" s="2"/>
    </row>
    <row r="406" spans="2:12" ht="15.75" customHeight="1" x14ac:dyDescent="0.2">
      <c r="B406" s="2"/>
      <c r="C406" s="3"/>
      <c r="D406" s="4"/>
      <c r="E406" s="5"/>
      <c r="F406" s="2"/>
      <c r="G406" s="2"/>
      <c r="H406" s="2"/>
      <c r="I406" s="6"/>
      <c r="J406" s="2"/>
      <c r="K406" s="2"/>
      <c r="L406" s="2"/>
    </row>
    <row r="407" spans="2:12" ht="15.75" customHeight="1" x14ac:dyDescent="0.2">
      <c r="B407" s="2"/>
      <c r="C407" s="3"/>
      <c r="D407" s="4"/>
      <c r="E407" s="5"/>
      <c r="F407" s="2"/>
      <c r="G407" s="2"/>
      <c r="H407" s="2"/>
      <c r="I407" s="6"/>
      <c r="J407" s="2"/>
      <c r="K407" s="2"/>
      <c r="L407" s="2"/>
    </row>
    <row r="408" spans="2:12" ht="15.75" customHeight="1" x14ac:dyDescent="0.2">
      <c r="B408" s="2"/>
      <c r="C408" s="3"/>
      <c r="D408" s="4"/>
      <c r="E408" s="5"/>
      <c r="F408" s="2"/>
      <c r="G408" s="2"/>
      <c r="H408" s="2"/>
      <c r="I408" s="6"/>
      <c r="J408" s="2"/>
      <c r="K408" s="2"/>
      <c r="L408" s="2"/>
    </row>
    <row r="409" spans="2:12" ht="15.75" customHeight="1" x14ac:dyDescent="0.2">
      <c r="B409" s="2"/>
      <c r="C409" s="3"/>
      <c r="D409" s="4"/>
      <c r="E409" s="5"/>
      <c r="F409" s="2"/>
      <c r="G409" s="2"/>
      <c r="H409" s="2"/>
      <c r="I409" s="6"/>
      <c r="J409" s="2"/>
      <c r="K409" s="2"/>
      <c r="L409" s="2"/>
    </row>
    <row r="410" spans="2:12" ht="15.75" customHeight="1" x14ac:dyDescent="0.2">
      <c r="B410" s="2"/>
      <c r="C410" s="3"/>
      <c r="D410" s="4"/>
      <c r="E410" s="5"/>
      <c r="F410" s="2"/>
      <c r="G410" s="2"/>
      <c r="H410" s="2"/>
      <c r="I410" s="6"/>
      <c r="J410" s="2"/>
      <c r="K410" s="2"/>
      <c r="L410" s="2"/>
    </row>
    <row r="411" spans="2:12" ht="15.75" customHeight="1" x14ac:dyDescent="0.2">
      <c r="B411" s="2"/>
      <c r="C411" s="3"/>
      <c r="D411" s="4"/>
      <c r="E411" s="5"/>
      <c r="F411" s="2"/>
      <c r="G411" s="2"/>
      <c r="H411" s="2"/>
      <c r="I411" s="6"/>
      <c r="J411" s="2"/>
      <c r="K411" s="2"/>
      <c r="L411" s="2"/>
    </row>
    <row r="412" spans="2:12" ht="15.75" customHeight="1" x14ac:dyDescent="0.2">
      <c r="B412" s="2"/>
      <c r="C412" s="3"/>
      <c r="D412" s="4"/>
      <c r="E412" s="5"/>
      <c r="F412" s="2"/>
      <c r="G412" s="2"/>
      <c r="H412" s="2"/>
      <c r="I412" s="6"/>
      <c r="J412" s="2"/>
      <c r="K412" s="2"/>
      <c r="L412" s="2"/>
    </row>
    <row r="413" spans="2:12" ht="15.75" customHeight="1" x14ac:dyDescent="0.2">
      <c r="B413" s="2"/>
      <c r="C413" s="3"/>
      <c r="D413" s="4"/>
      <c r="E413" s="5"/>
      <c r="F413" s="2"/>
      <c r="G413" s="2"/>
      <c r="H413" s="2"/>
      <c r="I413" s="6"/>
      <c r="J413" s="2"/>
      <c r="K413" s="2"/>
      <c r="L413" s="2"/>
    </row>
    <row r="414" spans="2:12" ht="15.75" customHeight="1" x14ac:dyDescent="0.2">
      <c r="B414" s="2"/>
      <c r="C414" s="3"/>
      <c r="D414" s="4"/>
      <c r="E414" s="5"/>
      <c r="F414" s="2"/>
      <c r="G414" s="2"/>
      <c r="H414" s="2"/>
      <c r="I414" s="6"/>
      <c r="J414" s="2"/>
      <c r="K414" s="2"/>
      <c r="L414" s="2"/>
    </row>
    <row r="415" spans="2:12" ht="15.75" customHeight="1" x14ac:dyDescent="0.2">
      <c r="B415" s="2"/>
      <c r="C415" s="3"/>
      <c r="D415" s="4"/>
      <c r="E415" s="5"/>
      <c r="F415" s="2"/>
      <c r="G415" s="2"/>
      <c r="H415" s="2"/>
      <c r="I415" s="6"/>
      <c r="J415" s="2"/>
      <c r="K415" s="2"/>
      <c r="L415" s="2"/>
    </row>
    <row r="416" spans="2:12" ht="15.75" customHeight="1" x14ac:dyDescent="0.2">
      <c r="B416" s="2"/>
      <c r="C416" s="3"/>
      <c r="D416" s="4"/>
      <c r="E416" s="5"/>
      <c r="F416" s="2"/>
      <c r="G416" s="2"/>
      <c r="H416" s="2"/>
      <c r="I416" s="6"/>
      <c r="J416" s="2"/>
      <c r="K416" s="2"/>
      <c r="L416" s="2"/>
    </row>
    <row r="417" spans="2:12" ht="15.75" customHeight="1" x14ac:dyDescent="0.2">
      <c r="B417" s="2"/>
      <c r="C417" s="3"/>
      <c r="D417" s="4"/>
      <c r="E417" s="5"/>
      <c r="F417" s="2"/>
      <c r="G417" s="2"/>
      <c r="H417" s="2"/>
      <c r="I417" s="6"/>
      <c r="J417" s="2"/>
      <c r="K417" s="2"/>
      <c r="L417" s="2"/>
    </row>
    <row r="418" spans="2:12" ht="15.75" customHeight="1" x14ac:dyDescent="0.2">
      <c r="B418" s="2"/>
      <c r="C418" s="3"/>
      <c r="D418" s="4"/>
      <c r="E418" s="5"/>
      <c r="F418" s="2"/>
      <c r="G418" s="2"/>
      <c r="H418" s="2"/>
      <c r="I418" s="6"/>
      <c r="J418" s="2"/>
      <c r="K418" s="2"/>
      <c r="L418" s="2"/>
    </row>
    <row r="419" spans="2:12" ht="15.75" customHeight="1" x14ac:dyDescent="0.2">
      <c r="B419" s="2"/>
      <c r="C419" s="3"/>
      <c r="D419" s="4"/>
      <c r="E419" s="5"/>
      <c r="F419" s="2"/>
      <c r="G419" s="2"/>
      <c r="H419" s="2"/>
      <c r="I419" s="6"/>
      <c r="J419" s="2"/>
      <c r="K419" s="2"/>
      <c r="L419" s="2"/>
    </row>
    <row r="420" spans="2:12" ht="15.75" customHeight="1" x14ac:dyDescent="0.2">
      <c r="B420" s="2"/>
      <c r="C420" s="3"/>
      <c r="D420" s="4"/>
      <c r="E420" s="5"/>
      <c r="F420" s="2"/>
      <c r="G420" s="2"/>
      <c r="H420" s="2"/>
      <c r="I420" s="6"/>
      <c r="J420" s="2"/>
      <c r="K420" s="2"/>
      <c r="L420" s="2"/>
    </row>
    <row r="421" spans="2:12" ht="15.75" customHeight="1" x14ac:dyDescent="0.2">
      <c r="B421" s="2"/>
      <c r="C421" s="3"/>
      <c r="D421" s="4"/>
      <c r="E421" s="5"/>
      <c r="F421" s="2"/>
      <c r="G421" s="2"/>
      <c r="H421" s="2"/>
      <c r="I421" s="6"/>
      <c r="J421" s="2"/>
      <c r="K421" s="2"/>
      <c r="L421" s="2"/>
    </row>
    <row r="422" spans="2:12" ht="15.75" customHeight="1" x14ac:dyDescent="0.2">
      <c r="B422" s="2"/>
      <c r="C422" s="3"/>
      <c r="D422" s="4"/>
      <c r="E422" s="5"/>
      <c r="F422" s="2"/>
      <c r="G422" s="2"/>
      <c r="H422" s="2"/>
      <c r="I422" s="6"/>
      <c r="J422" s="2"/>
      <c r="K422" s="2"/>
      <c r="L422" s="2"/>
    </row>
    <row r="423" spans="2:12" ht="15.75" customHeight="1" x14ac:dyDescent="0.2">
      <c r="B423" s="2"/>
      <c r="C423" s="3"/>
      <c r="D423" s="4"/>
      <c r="E423" s="5"/>
      <c r="F423" s="2"/>
      <c r="G423" s="2"/>
      <c r="H423" s="2"/>
      <c r="I423" s="6"/>
      <c r="J423" s="2"/>
      <c r="K423" s="2"/>
      <c r="L423" s="2"/>
    </row>
    <row r="424" spans="2:12" ht="15.75" customHeight="1" x14ac:dyDescent="0.2">
      <c r="B424" s="2"/>
      <c r="C424" s="3"/>
      <c r="D424" s="4"/>
      <c r="E424" s="5"/>
      <c r="F424" s="2"/>
      <c r="G424" s="2"/>
      <c r="H424" s="2"/>
      <c r="I424" s="6"/>
      <c r="J424" s="2"/>
      <c r="K424" s="2"/>
      <c r="L424" s="2"/>
    </row>
    <row r="425" spans="2:12" ht="15.75" customHeight="1" x14ac:dyDescent="0.2">
      <c r="B425" s="2"/>
      <c r="C425" s="3"/>
      <c r="D425" s="4"/>
      <c r="E425" s="5"/>
      <c r="F425" s="2"/>
      <c r="G425" s="2"/>
      <c r="H425" s="2"/>
      <c r="I425" s="6"/>
      <c r="J425" s="2"/>
      <c r="K425" s="2"/>
      <c r="L425" s="2"/>
    </row>
    <row r="426" spans="2:12" ht="15.75" customHeight="1" x14ac:dyDescent="0.2">
      <c r="B426" s="2"/>
      <c r="C426" s="3"/>
      <c r="D426" s="4"/>
      <c r="E426" s="5"/>
      <c r="F426" s="2"/>
      <c r="G426" s="2"/>
      <c r="H426" s="2"/>
      <c r="I426" s="6"/>
      <c r="J426" s="2"/>
      <c r="K426" s="2"/>
      <c r="L426" s="2"/>
    </row>
    <row r="427" spans="2:12" ht="15.75" customHeight="1" x14ac:dyDescent="0.2">
      <c r="B427" s="2"/>
      <c r="C427" s="3"/>
      <c r="D427" s="4"/>
      <c r="E427" s="5"/>
      <c r="F427" s="2"/>
      <c r="G427" s="2"/>
      <c r="H427" s="2"/>
      <c r="I427" s="6"/>
      <c r="J427" s="2"/>
      <c r="K427" s="2"/>
      <c r="L427" s="2"/>
    </row>
    <row r="428" spans="2:12" ht="15.75" customHeight="1" x14ac:dyDescent="0.2">
      <c r="B428" s="2"/>
      <c r="C428" s="3"/>
      <c r="D428" s="4"/>
      <c r="E428" s="5"/>
      <c r="F428" s="2"/>
      <c r="G428" s="2"/>
      <c r="H428" s="2"/>
      <c r="I428" s="6"/>
      <c r="J428" s="2"/>
      <c r="K428" s="2"/>
      <c r="L428" s="2"/>
    </row>
    <row r="429" spans="2:12" ht="15.75" customHeight="1" x14ac:dyDescent="0.2">
      <c r="B429" s="2"/>
      <c r="C429" s="3"/>
      <c r="D429" s="4"/>
      <c r="E429" s="5"/>
      <c r="F429" s="2"/>
      <c r="G429" s="2"/>
      <c r="H429" s="2"/>
      <c r="I429" s="6"/>
      <c r="J429" s="2"/>
      <c r="K429" s="2"/>
      <c r="L429" s="2"/>
    </row>
    <row r="430" spans="2:12" ht="15.75" customHeight="1" x14ac:dyDescent="0.2">
      <c r="B430" s="2"/>
      <c r="C430" s="3"/>
      <c r="D430" s="4"/>
      <c r="E430" s="5"/>
      <c r="F430" s="2"/>
      <c r="G430" s="2"/>
      <c r="H430" s="2"/>
      <c r="I430" s="6"/>
      <c r="J430" s="2"/>
      <c r="K430" s="2"/>
      <c r="L430" s="2"/>
    </row>
    <row r="431" spans="2:12" ht="15.75" customHeight="1" x14ac:dyDescent="0.2">
      <c r="B431" s="2"/>
      <c r="C431" s="3"/>
      <c r="D431" s="4"/>
      <c r="E431" s="5"/>
      <c r="F431" s="2"/>
      <c r="G431" s="2"/>
      <c r="H431" s="2"/>
      <c r="I431" s="6"/>
      <c r="J431" s="2"/>
      <c r="K431" s="2"/>
      <c r="L431" s="2"/>
    </row>
    <row r="432" spans="2:12" ht="15.75" customHeight="1" x14ac:dyDescent="0.2">
      <c r="B432" s="2"/>
      <c r="C432" s="3"/>
      <c r="D432" s="4"/>
      <c r="E432" s="5"/>
      <c r="F432" s="2"/>
      <c r="G432" s="2"/>
      <c r="H432" s="2"/>
      <c r="I432" s="6"/>
      <c r="J432" s="2"/>
      <c r="K432" s="2"/>
      <c r="L432" s="2"/>
    </row>
    <row r="433" spans="2:12" ht="15.75" customHeight="1" x14ac:dyDescent="0.2">
      <c r="B433" s="2"/>
      <c r="C433" s="3"/>
      <c r="D433" s="4"/>
      <c r="E433" s="5"/>
      <c r="F433" s="2"/>
      <c r="G433" s="2"/>
      <c r="H433" s="2"/>
      <c r="I433" s="6"/>
      <c r="J433" s="2"/>
      <c r="K433" s="2"/>
      <c r="L433" s="2"/>
    </row>
    <row r="434" spans="2:12" ht="15.75" customHeight="1" x14ac:dyDescent="0.2">
      <c r="B434" s="2"/>
      <c r="C434" s="3"/>
      <c r="D434" s="4"/>
      <c r="E434" s="5"/>
      <c r="F434" s="2"/>
      <c r="G434" s="2"/>
      <c r="H434" s="2"/>
      <c r="I434" s="6"/>
      <c r="J434" s="2"/>
      <c r="K434" s="2"/>
      <c r="L434" s="2"/>
    </row>
    <row r="435" spans="2:12" ht="15.75" customHeight="1" x14ac:dyDescent="0.2">
      <c r="B435" s="2"/>
      <c r="C435" s="3"/>
      <c r="D435" s="4"/>
      <c r="E435" s="5"/>
      <c r="F435" s="2"/>
      <c r="G435" s="2"/>
      <c r="H435" s="2"/>
      <c r="I435" s="6"/>
      <c r="J435" s="2"/>
      <c r="K435" s="2"/>
      <c r="L435" s="2"/>
    </row>
    <row r="436" spans="2:12" ht="15.75" customHeight="1" x14ac:dyDescent="0.2">
      <c r="B436" s="2"/>
      <c r="C436" s="3"/>
      <c r="D436" s="4"/>
      <c r="E436" s="5"/>
      <c r="F436" s="2"/>
      <c r="G436" s="2"/>
      <c r="H436" s="2"/>
      <c r="I436" s="6"/>
      <c r="J436" s="2"/>
      <c r="K436" s="2"/>
      <c r="L436" s="2"/>
    </row>
    <row r="437" spans="2:12" ht="15.75" customHeight="1" x14ac:dyDescent="0.2">
      <c r="B437" s="2"/>
      <c r="C437" s="3"/>
      <c r="D437" s="4"/>
      <c r="E437" s="5"/>
      <c r="F437" s="2"/>
      <c r="G437" s="2"/>
      <c r="H437" s="2"/>
      <c r="I437" s="6"/>
      <c r="J437" s="2"/>
      <c r="K437" s="2"/>
      <c r="L437" s="2"/>
    </row>
    <row r="438" spans="2:12" ht="15.75" customHeight="1" x14ac:dyDescent="0.2">
      <c r="B438" s="2"/>
      <c r="C438" s="3"/>
      <c r="D438" s="4"/>
      <c r="E438" s="5"/>
      <c r="F438" s="2"/>
      <c r="G438" s="2"/>
      <c r="H438" s="2"/>
      <c r="I438" s="6"/>
      <c r="J438" s="2"/>
      <c r="K438" s="2"/>
      <c r="L438" s="2"/>
    </row>
    <row r="439" spans="2:12" ht="15.75" customHeight="1" x14ac:dyDescent="0.2">
      <c r="B439" s="2"/>
      <c r="C439" s="3"/>
      <c r="D439" s="4"/>
      <c r="E439" s="5"/>
      <c r="F439" s="2"/>
      <c r="G439" s="2"/>
      <c r="H439" s="2"/>
      <c r="I439" s="6"/>
      <c r="J439" s="2"/>
      <c r="K439" s="2"/>
      <c r="L439" s="2"/>
    </row>
    <row r="440" spans="2:12" ht="15.75" customHeight="1" x14ac:dyDescent="0.2">
      <c r="B440" s="2"/>
      <c r="C440" s="3"/>
      <c r="D440" s="4"/>
      <c r="E440" s="5"/>
      <c r="F440" s="2"/>
      <c r="G440" s="2"/>
      <c r="H440" s="2"/>
      <c r="I440" s="6"/>
      <c r="J440" s="2"/>
      <c r="K440" s="2"/>
      <c r="L440" s="2"/>
    </row>
    <row r="441" spans="2:12" ht="15.75" customHeight="1" x14ac:dyDescent="0.2">
      <c r="B441" s="2"/>
      <c r="C441" s="3"/>
      <c r="D441" s="4"/>
      <c r="E441" s="5"/>
      <c r="F441" s="2"/>
      <c r="G441" s="2"/>
      <c r="H441" s="2"/>
      <c r="I441" s="6"/>
      <c r="J441" s="2"/>
      <c r="K441" s="2"/>
      <c r="L441" s="2"/>
    </row>
    <row r="442" spans="2:12" ht="15.75" customHeight="1" x14ac:dyDescent="0.2">
      <c r="B442" s="2"/>
      <c r="C442" s="3"/>
      <c r="D442" s="4"/>
      <c r="E442" s="5"/>
      <c r="F442" s="2"/>
      <c r="G442" s="2"/>
      <c r="H442" s="2"/>
      <c r="I442" s="6"/>
      <c r="J442" s="2"/>
      <c r="K442" s="2"/>
      <c r="L442" s="2"/>
    </row>
    <row r="443" spans="2:12" ht="15.75" customHeight="1" x14ac:dyDescent="0.2">
      <c r="B443" s="2"/>
      <c r="C443" s="3"/>
      <c r="D443" s="4"/>
      <c r="E443" s="5"/>
      <c r="F443" s="2"/>
      <c r="G443" s="2"/>
      <c r="H443" s="2"/>
      <c r="I443" s="6"/>
      <c r="J443" s="2"/>
      <c r="K443" s="2"/>
      <c r="L443" s="2"/>
    </row>
    <row r="444" spans="2:12" ht="15.75" customHeight="1" x14ac:dyDescent="0.2">
      <c r="B444" s="2"/>
      <c r="C444" s="3"/>
      <c r="D444" s="4"/>
      <c r="E444" s="5"/>
      <c r="F444" s="2"/>
      <c r="G444" s="2"/>
      <c r="H444" s="2"/>
      <c r="I444" s="6"/>
      <c r="J444" s="2"/>
      <c r="K444" s="2"/>
      <c r="L444" s="2"/>
    </row>
    <row r="445" spans="2:12" ht="15.75" customHeight="1" x14ac:dyDescent="0.2">
      <c r="B445" s="2"/>
      <c r="C445" s="3"/>
      <c r="D445" s="4"/>
      <c r="E445" s="5"/>
      <c r="F445" s="2"/>
      <c r="G445" s="2"/>
      <c r="H445" s="2"/>
      <c r="I445" s="6"/>
      <c r="J445" s="2"/>
      <c r="K445" s="2"/>
      <c r="L445" s="2"/>
    </row>
    <row r="446" spans="2:12" ht="15.75" customHeight="1" x14ac:dyDescent="0.2">
      <c r="B446" s="2"/>
      <c r="C446" s="3"/>
      <c r="D446" s="4"/>
      <c r="E446" s="5"/>
      <c r="F446" s="2"/>
      <c r="G446" s="2"/>
      <c r="H446" s="2"/>
      <c r="I446" s="6"/>
      <c r="J446" s="2"/>
      <c r="K446" s="2"/>
      <c r="L446" s="2"/>
    </row>
    <row r="447" spans="2:12" ht="15.75" customHeight="1" x14ac:dyDescent="0.2">
      <c r="B447" s="2"/>
      <c r="C447" s="3"/>
      <c r="D447" s="4"/>
      <c r="E447" s="5"/>
      <c r="F447" s="2"/>
      <c r="G447" s="2"/>
      <c r="H447" s="2"/>
      <c r="I447" s="6"/>
      <c r="J447" s="2"/>
      <c r="K447" s="2"/>
      <c r="L447" s="2"/>
    </row>
    <row r="448" spans="2:12" ht="15.75" customHeight="1" x14ac:dyDescent="0.2">
      <c r="B448" s="2"/>
      <c r="C448" s="3"/>
      <c r="D448" s="4"/>
      <c r="E448" s="5"/>
      <c r="F448" s="2"/>
      <c r="G448" s="2"/>
      <c r="H448" s="2"/>
      <c r="I448" s="6"/>
      <c r="J448" s="2"/>
      <c r="K448" s="2"/>
      <c r="L448" s="2"/>
    </row>
    <row r="449" spans="2:12" ht="15.75" customHeight="1" x14ac:dyDescent="0.2">
      <c r="B449" s="2"/>
      <c r="C449" s="3"/>
      <c r="D449" s="4"/>
      <c r="E449" s="5"/>
      <c r="F449" s="2"/>
      <c r="G449" s="2"/>
      <c r="H449" s="2"/>
      <c r="I449" s="6"/>
      <c r="J449" s="2"/>
      <c r="K449" s="2"/>
      <c r="L449" s="2"/>
    </row>
    <row r="450" spans="2:12" ht="15.75" customHeight="1" x14ac:dyDescent="0.2">
      <c r="B450" s="2"/>
      <c r="C450" s="3"/>
      <c r="D450" s="4"/>
      <c r="E450" s="5"/>
      <c r="F450" s="2"/>
      <c r="G450" s="2"/>
      <c r="H450" s="2"/>
      <c r="I450" s="6"/>
      <c r="J450" s="2"/>
      <c r="K450" s="2"/>
      <c r="L450" s="2"/>
    </row>
    <row r="451" spans="2:12" ht="15.75" customHeight="1" x14ac:dyDescent="0.2">
      <c r="B451" s="2"/>
      <c r="C451" s="3"/>
      <c r="D451" s="4"/>
      <c r="E451" s="5"/>
      <c r="F451" s="2"/>
      <c r="G451" s="2"/>
      <c r="H451" s="2"/>
      <c r="I451" s="6"/>
      <c r="J451" s="2"/>
      <c r="K451" s="2"/>
      <c r="L451" s="2"/>
    </row>
    <row r="452" spans="2:12" ht="15.75" customHeight="1" x14ac:dyDescent="0.2">
      <c r="B452" s="2"/>
      <c r="C452" s="3"/>
      <c r="D452" s="4"/>
      <c r="E452" s="5"/>
      <c r="F452" s="2"/>
      <c r="G452" s="2"/>
      <c r="H452" s="2"/>
      <c r="I452" s="6"/>
      <c r="J452" s="2"/>
      <c r="K452" s="2"/>
      <c r="L452" s="2"/>
    </row>
    <row r="453" spans="2:12" ht="15.75" customHeight="1" x14ac:dyDescent="0.2">
      <c r="B453" s="2"/>
      <c r="C453" s="3"/>
      <c r="D453" s="4"/>
      <c r="E453" s="5"/>
      <c r="F453" s="2"/>
      <c r="G453" s="2"/>
      <c r="H453" s="2"/>
      <c r="I453" s="6"/>
      <c r="J453" s="2"/>
      <c r="K453" s="2"/>
      <c r="L453" s="2"/>
    </row>
    <row r="454" spans="2:12" ht="15.75" customHeight="1" x14ac:dyDescent="0.2">
      <c r="B454" s="2"/>
      <c r="C454" s="3"/>
      <c r="D454" s="4"/>
      <c r="E454" s="5"/>
      <c r="F454" s="2"/>
      <c r="G454" s="2"/>
      <c r="H454" s="2"/>
      <c r="I454" s="6"/>
      <c r="J454" s="2"/>
      <c r="K454" s="2"/>
      <c r="L454" s="2"/>
    </row>
    <row r="455" spans="2:12" ht="15.75" customHeight="1" x14ac:dyDescent="0.2">
      <c r="B455" s="2"/>
      <c r="C455" s="3"/>
      <c r="D455" s="4"/>
      <c r="E455" s="5"/>
      <c r="F455" s="2"/>
      <c r="G455" s="2"/>
      <c r="H455" s="2"/>
      <c r="I455" s="6"/>
      <c r="J455" s="2"/>
      <c r="K455" s="2"/>
      <c r="L455" s="2"/>
    </row>
    <row r="456" spans="2:12" ht="15.75" customHeight="1" x14ac:dyDescent="0.2">
      <c r="B456" s="2"/>
      <c r="C456" s="3"/>
      <c r="D456" s="4"/>
      <c r="E456" s="5"/>
      <c r="F456" s="2"/>
      <c r="G456" s="2"/>
      <c r="H456" s="2"/>
      <c r="I456" s="6"/>
      <c r="J456" s="2"/>
      <c r="K456" s="2"/>
      <c r="L456" s="2"/>
    </row>
    <row r="457" spans="2:12" ht="15.75" customHeight="1" x14ac:dyDescent="0.2">
      <c r="B457" s="2"/>
      <c r="C457" s="3"/>
      <c r="D457" s="4"/>
      <c r="E457" s="5"/>
      <c r="F457" s="2"/>
      <c r="G457" s="2"/>
      <c r="H457" s="2"/>
      <c r="I457" s="6"/>
      <c r="J457" s="2"/>
      <c r="K457" s="2"/>
      <c r="L457" s="2"/>
    </row>
    <row r="458" spans="2:12" ht="15.75" customHeight="1" x14ac:dyDescent="0.2">
      <c r="B458" s="2"/>
      <c r="C458" s="3"/>
      <c r="D458" s="4"/>
      <c r="E458" s="5"/>
      <c r="F458" s="2"/>
      <c r="G458" s="2"/>
      <c r="H458" s="2"/>
      <c r="I458" s="6"/>
      <c r="J458" s="2"/>
      <c r="K458" s="2"/>
      <c r="L458" s="2"/>
    </row>
    <row r="459" spans="2:12" ht="15.75" customHeight="1" x14ac:dyDescent="0.2">
      <c r="B459" s="2"/>
      <c r="C459" s="3"/>
      <c r="D459" s="4"/>
      <c r="E459" s="5"/>
      <c r="F459" s="2"/>
      <c r="G459" s="2"/>
      <c r="H459" s="2"/>
      <c r="I459" s="6"/>
      <c r="J459" s="2"/>
      <c r="K459" s="2"/>
      <c r="L459" s="2"/>
    </row>
    <row r="460" spans="2:12" ht="15.75" customHeight="1" x14ac:dyDescent="0.2">
      <c r="B460" s="2"/>
      <c r="C460" s="3"/>
      <c r="D460" s="4"/>
      <c r="E460" s="5"/>
      <c r="F460" s="2"/>
      <c r="G460" s="2"/>
      <c r="H460" s="2"/>
      <c r="I460" s="6"/>
      <c r="J460" s="2"/>
      <c r="K460" s="2"/>
      <c r="L460" s="2"/>
    </row>
    <row r="461" spans="2:12" ht="15.75" customHeight="1" x14ac:dyDescent="0.2">
      <c r="B461" s="2"/>
      <c r="C461" s="3"/>
      <c r="D461" s="4"/>
      <c r="E461" s="5"/>
      <c r="F461" s="2"/>
      <c r="G461" s="2"/>
      <c r="H461" s="2"/>
      <c r="I461" s="6"/>
      <c r="J461" s="2"/>
      <c r="K461" s="2"/>
      <c r="L461" s="2"/>
    </row>
    <row r="462" spans="2:12" ht="15.75" customHeight="1" x14ac:dyDescent="0.2">
      <c r="B462" s="2"/>
      <c r="C462" s="3"/>
      <c r="D462" s="4"/>
      <c r="E462" s="5"/>
      <c r="F462" s="2"/>
      <c r="G462" s="2"/>
      <c r="H462" s="2"/>
      <c r="I462" s="6"/>
      <c r="J462" s="2"/>
      <c r="K462" s="2"/>
      <c r="L462" s="2"/>
    </row>
    <row r="463" spans="2:12" ht="15.75" customHeight="1" x14ac:dyDescent="0.2">
      <c r="B463" s="2"/>
      <c r="C463" s="3"/>
      <c r="D463" s="4"/>
      <c r="E463" s="5"/>
      <c r="F463" s="2"/>
      <c r="G463" s="2"/>
      <c r="H463" s="2"/>
      <c r="I463" s="6"/>
      <c r="J463" s="2"/>
      <c r="K463" s="2"/>
      <c r="L463" s="2"/>
    </row>
    <row r="464" spans="2:12" ht="15.75" customHeight="1" x14ac:dyDescent="0.2">
      <c r="B464" s="2"/>
      <c r="C464" s="3"/>
      <c r="D464" s="4"/>
      <c r="E464" s="5"/>
      <c r="F464" s="2"/>
      <c r="G464" s="2"/>
      <c r="H464" s="2"/>
      <c r="I464" s="6"/>
      <c r="J464" s="2"/>
      <c r="K464" s="2"/>
      <c r="L464" s="2"/>
    </row>
    <row r="465" spans="2:12" ht="15.75" customHeight="1" x14ac:dyDescent="0.2">
      <c r="B465" s="2"/>
      <c r="C465" s="3"/>
      <c r="D465" s="4"/>
      <c r="E465" s="5"/>
      <c r="F465" s="2"/>
      <c r="G465" s="2"/>
      <c r="H465" s="2"/>
      <c r="I465" s="6"/>
      <c r="J465" s="2"/>
      <c r="K465" s="2"/>
      <c r="L465" s="2"/>
    </row>
    <row r="466" spans="2:12" ht="15.75" customHeight="1" x14ac:dyDescent="0.2">
      <c r="B466" s="2"/>
      <c r="C466" s="3"/>
      <c r="D466" s="4"/>
      <c r="E466" s="5"/>
      <c r="F466" s="2"/>
      <c r="G466" s="2"/>
      <c r="H466" s="2"/>
      <c r="I466" s="6"/>
      <c r="J466" s="2"/>
      <c r="K466" s="2"/>
      <c r="L466" s="2"/>
    </row>
    <row r="467" spans="2:12" ht="15.75" customHeight="1" x14ac:dyDescent="0.2">
      <c r="B467" s="2"/>
      <c r="C467" s="3"/>
      <c r="D467" s="4"/>
      <c r="E467" s="5"/>
      <c r="F467" s="2"/>
      <c r="G467" s="2"/>
      <c r="H467" s="2"/>
      <c r="I467" s="6"/>
      <c r="J467" s="2"/>
      <c r="K467" s="2"/>
      <c r="L467" s="2"/>
    </row>
    <row r="468" spans="2:12" ht="15.75" customHeight="1" x14ac:dyDescent="0.2">
      <c r="B468" s="2"/>
      <c r="C468" s="3"/>
      <c r="D468" s="4"/>
      <c r="E468" s="5"/>
      <c r="F468" s="2"/>
      <c r="G468" s="2"/>
      <c r="H468" s="2"/>
      <c r="I468" s="6"/>
      <c r="J468" s="2"/>
      <c r="K468" s="2"/>
      <c r="L468" s="2"/>
    </row>
    <row r="469" spans="2:12" ht="15.75" customHeight="1" x14ac:dyDescent="0.2">
      <c r="B469" s="2"/>
      <c r="C469" s="3"/>
      <c r="D469" s="4"/>
      <c r="E469" s="5"/>
      <c r="F469" s="2"/>
      <c r="G469" s="2"/>
      <c r="H469" s="2"/>
      <c r="I469" s="6"/>
      <c r="J469" s="2"/>
      <c r="K469" s="2"/>
      <c r="L469" s="2"/>
    </row>
    <row r="470" spans="2:12" ht="15.75" customHeight="1" x14ac:dyDescent="0.2">
      <c r="B470" s="2"/>
      <c r="C470" s="3"/>
      <c r="D470" s="4"/>
      <c r="E470" s="5"/>
      <c r="F470" s="2"/>
      <c r="G470" s="2"/>
      <c r="H470" s="2"/>
      <c r="I470" s="6"/>
      <c r="J470" s="2"/>
      <c r="K470" s="2"/>
      <c r="L470" s="2"/>
    </row>
    <row r="471" spans="2:12" ht="15.75" customHeight="1" x14ac:dyDescent="0.2">
      <c r="B471" s="2"/>
      <c r="C471" s="3"/>
      <c r="D471" s="4"/>
      <c r="E471" s="5"/>
      <c r="F471" s="2"/>
      <c r="G471" s="2"/>
      <c r="H471" s="2"/>
      <c r="I471" s="6"/>
      <c r="J471" s="2"/>
      <c r="K471" s="2"/>
      <c r="L471" s="2"/>
    </row>
    <row r="472" spans="2:12" ht="15.75" customHeight="1" x14ac:dyDescent="0.2">
      <c r="B472" s="2"/>
      <c r="C472" s="3"/>
      <c r="D472" s="4"/>
      <c r="E472" s="5"/>
      <c r="F472" s="2"/>
      <c r="G472" s="2"/>
      <c r="H472" s="2"/>
      <c r="I472" s="6"/>
      <c r="J472" s="2"/>
      <c r="K472" s="2"/>
      <c r="L472" s="2"/>
    </row>
    <row r="473" spans="2:12" ht="15.75" customHeight="1" x14ac:dyDescent="0.2">
      <c r="B473" s="2"/>
      <c r="C473" s="3"/>
      <c r="D473" s="4"/>
      <c r="E473" s="5"/>
      <c r="F473" s="2"/>
      <c r="G473" s="2"/>
      <c r="H473" s="2"/>
      <c r="I473" s="6"/>
      <c r="J473" s="2"/>
      <c r="K473" s="2"/>
      <c r="L473" s="2"/>
    </row>
    <row r="474" spans="2:12" ht="15.75" customHeight="1" x14ac:dyDescent="0.2">
      <c r="B474" s="2"/>
      <c r="C474" s="3"/>
      <c r="D474" s="4"/>
      <c r="E474" s="5"/>
      <c r="F474" s="2"/>
      <c r="G474" s="2"/>
      <c r="H474" s="2"/>
      <c r="I474" s="6"/>
      <c r="J474" s="2"/>
      <c r="K474" s="2"/>
      <c r="L474" s="2"/>
    </row>
    <row r="475" spans="2:12" ht="15.75" customHeight="1" x14ac:dyDescent="0.2">
      <c r="B475" s="2"/>
      <c r="C475" s="3"/>
      <c r="D475" s="4"/>
      <c r="E475" s="5"/>
      <c r="F475" s="2"/>
      <c r="G475" s="2"/>
      <c r="H475" s="2"/>
      <c r="I475" s="6"/>
      <c r="J475" s="2"/>
      <c r="K475" s="2"/>
      <c r="L475" s="2"/>
    </row>
    <row r="476" spans="2:12" ht="15.75" customHeight="1" x14ac:dyDescent="0.2">
      <c r="B476" s="2"/>
      <c r="C476" s="3"/>
      <c r="D476" s="4"/>
      <c r="E476" s="5"/>
      <c r="F476" s="2"/>
      <c r="G476" s="2"/>
      <c r="H476" s="2"/>
      <c r="I476" s="6"/>
      <c r="J476" s="2"/>
      <c r="K476" s="2"/>
      <c r="L476" s="2"/>
    </row>
    <row r="477" spans="2:12" ht="15.75" customHeight="1" x14ac:dyDescent="0.2">
      <c r="B477" s="2"/>
      <c r="C477" s="3"/>
      <c r="D477" s="4"/>
      <c r="E477" s="5"/>
      <c r="F477" s="2"/>
      <c r="G477" s="2"/>
      <c r="H477" s="2"/>
      <c r="I477" s="6"/>
      <c r="J477" s="2"/>
      <c r="K477" s="2"/>
      <c r="L477" s="2"/>
    </row>
    <row r="478" spans="2:12" ht="15.75" customHeight="1" x14ac:dyDescent="0.2">
      <c r="B478" s="2"/>
      <c r="C478" s="3"/>
      <c r="D478" s="4"/>
      <c r="E478" s="5"/>
      <c r="F478" s="2"/>
      <c r="G478" s="2"/>
      <c r="H478" s="2"/>
      <c r="I478" s="6"/>
      <c r="J478" s="2"/>
      <c r="K478" s="2"/>
      <c r="L478" s="2"/>
    </row>
    <row r="479" spans="2:12" ht="15.75" customHeight="1" x14ac:dyDescent="0.2">
      <c r="B479" s="2"/>
      <c r="C479" s="3"/>
      <c r="D479" s="4"/>
      <c r="E479" s="5"/>
      <c r="F479" s="2"/>
      <c r="G479" s="2"/>
      <c r="H479" s="2"/>
      <c r="I479" s="6"/>
      <c r="J479" s="2"/>
      <c r="K479" s="2"/>
      <c r="L479" s="2"/>
    </row>
    <row r="480" spans="2:12" ht="15.75" customHeight="1" x14ac:dyDescent="0.2">
      <c r="B480" s="2"/>
      <c r="C480" s="3"/>
      <c r="D480" s="4"/>
      <c r="E480" s="5"/>
      <c r="F480" s="2"/>
      <c r="G480" s="2"/>
      <c r="H480" s="2"/>
      <c r="I480" s="6"/>
      <c r="J480" s="2"/>
      <c r="K480" s="2"/>
      <c r="L480" s="2"/>
    </row>
    <row r="481" spans="2:12" ht="15.75" customHeight="1" x14ac:dyDescent="0.2">
      <c r="B481" s="2"/>
      <c r="C481" s="3"/>
      <c r="D481" s="4"/>
      <c r="E481" s="5"/>
      <c r="F481" s="2"/>
      <c r="G481" s="2"/>
      <c r="H481" s="2"/>
      <c r="I481" s="6"/>
      <c r="J481" s="2"/>
      <c r="K481" s="2"/>
      <c r="L481" s="2"/>
    </row>
    <row r="482" spans="2:12" ht="15.75" customHeight="1" x14ac:dyDescent="0.2">
      <c r="B482" s="2"/>
      <c r="C482" s="3"/>
      <c r="D482" s="4"/>
      <c r="E482" s="5"/>
      <c r="F482" s="2"/>
      <c r="G482" s="2"/>
      <c r="H482" s="2"/>
      <c r="I482" s="6"/>
      <c r="J482" s="2"/>
      <c r="K482" s="2"/>
      <c r="L482" s="2"/>
    </row>
    <row r="483" spans="2:12" ht="15.75" customHeight="1" x14ac:dyDescent="0.2">
      <c r="B483" s="2"/>
      <c r="C483" s="3"/>
      <c r="D483" s="4"/>
      <c r="E483" s="5"/>
      <c r="F483" s="2"/>
      <c r="G483" s="2"/>
      <c r="H483" s="2"/>
      <c r="I483" s="6"/>
      <c r="J483" s="2"/>
      <c r="K483" s="2"/>
      <c r="L483" s="2"/>
    </row>
    <row r="484" spans="2:12" ht="15.75" customHeight="1" x14ac:dyDescent="0.2">
      <c r="B484" s="2"/>
      <c r="C484" s="3"/>
      <c r="D484" s="4"/>
      <c r="E484" s="5"/>
      <c r="F484" s="2"/>
      <c r="G484" s="2"/>
      <c r="H484" s="2"/>
      <c r="I484" s="6"/>
      <c r="J484" s="2"/>
      <c r="K484" s="2"/>
      <c r="L484" s="2"/>
    </row>
    <row r="485" spans="2:12" ht="15.75" customHeight="1" x14ac:dyDescent="0.2">
      <c r="B485" s="2"/>
      <c r="C485" s="3"/>
      <c r="D485" s="4"/>
      <c r="E485" s="5"/>
      <c r="F485" s="2"/>
      <c r="G485" s="2"/>
      <c r="H485" s="2"/>
      <c r="I485" s="6"/>
      <c r="J485" s="2"/>
      <c r="K485" s="2"/>
      <c r="L485" s="2"/>
    </row>
    <row r="486" spans="2:12" ht="15.75" customHeight="1" x14ac:dyDescent="0.2">
      <c r="B486" s="2"/>
      <c r="C486" s="3"/>
      <c r="D486" s="4"/>
      <c r="E486" s="5"/>
      <c r="F486" s="2"/>
      <c r="G486" s="2"/>
      <c r="H486" s="2"/>
      <c r="I486" s="6"/>
      <c r="J486" s="2"/>
      <c r="K486" s="2"/>
      <c r="L486" s="2"/>
    </row>
    <row r="487" spans="2:12" ht="15.75" customHeight="1" x14ac:dyDescent="0.2">
      <c r="B487" s="2"/>
      <c r="C487" s="3"/>
      <c r="D487" s="4"/>
      <c r="E487" s="5"/>
      <c r="F487" s="2"/>
      <c r="G487" s="2"/>
      <c r="H487" s="2"/>
      <c r="I487" s="6"/>
      <c r="J487" s="2"/>
      <c r="K487" s="2"/>
      <c r="L487" s="2"/>
    </row>
    <row r="488" spans="2:12" ht="15.75" customHeight="1" x14ac:dyDescent="0.2">
      <c r="B488" s="2"/>
      <c r="C488" s="3"/>
      <c r="D488" s="4"/>
      <c r="E488" s="5"/>
      <c r="F488" s="2"/>
      <c r="G488" s="2"/>
      <c r="H488" s="2"/>
      <c r="I488" s="6"/>
      <c r="J488" s="2"/>
      <c r="K488" s="2"/>
      <c r="L488" s="2"/>
    </row>
    <row r="489" spans="2:12" ht="15.75" customHeight="1" x14ac:dyDescent="0.2">
      <c r="B489" s="2"/>
      <c r="C489" s="3"/>
      <c r="D489" s="4"/>
      <c r="E489" s="5"/>
      <c r="F489" s="2"/>
      <c r="G489" s="2"/>
      <c r="H489" s="2"/>
      <c r="I489" s="6"/>
      <c r="J489" s="2"/>
      <c r="K489" s="2"/>
      <c r="L489" s="2"/>
    </row>
    <row r="490" spans="2:12" ht="15.75" customHeight="1" x14ac:dyDescent="0.2">
      <c r="B490" s="2"/>
      <c r="C490" s="3"/>
      <c r="D490" s="4"/>
      <c r="E490" s="5"/>
      <c r="F490" s="2"/>
      <c r="G490" s="2"/>
      <c r="H490" s="2"/>
      <c r="I490" s="6"/>
      <c r="J490" s="2"/>
      <c r="K490" s="2"/>
      <c r="L490" s="2"/>
    </row>
    <row r="491" spans="2:12" ht="15.75" customHeight="1" x14ac:dyDescent="0.2">
      <c r="B491" s="2"/>
      <c r="C491" s="3"/>
      <c r="D491" s="4"/>
      <c r="E491" s="5"/>
      <c r="F491" s="2"/>
      <c r="G491" s="2"/>
      <c r="H491" s="2"/>
      <c r="I491" s="6"/>
      <c r="J491" s="2"/>
      <c r="K491" s="2"/>
      <c r="L491" s="2"/>
    </row>
    <row r="492" spans="2:12" ht="15.75" customHeight="1" x14ac:dyDescent="0.2">
      <c r="B492" s="2"/>
      <c r="C492" s="3"/>
      <c r="D492" s="4"/>
      <c r="E492" s="5"/>
      <c r="F492" s="2"/>
      <c r="G492" s="2"/>
      <c r="H492" s="2"/>
      <c r="I492" s="6"/>
      <c r="J492" s="2"/>
      <c r="K492" s="2"/>
      <c r="L492" s="2"/>
    </row>
    <row r="493" spans="2:12" ht="15.75" customHeight="1" x14ac:dyDescent="0.2">
      <c r="B493" s="2"/>
      <c r="C493" s="3"/>
      <c r="D493" s="4"/>
      <c r="E493" s="5"/>
      <c r="F493" s="2"/>
      <c r="G493" s="2"/>
      <c r="H493" s="2"/>
      <c r="I493" s="6"/>
      <c r="J493" s="2"/>
      <c r="K493" s="2"/>
      <c r="L493" s="2"/>
    </row>
    <row r="494" spans="2:12" ht="15.75" customHeight="1" x14ac:dyDescent="0.2">
      <c r="B494" s="2"/>
      <c r="C494" s="3"/>
      <c r="D494" s="4"/>
      <c r="E494" s="5"/>
      <c r="F494" s="2"/>
      <c r="G494" s="2"/>
      <c r="H494" s="2"/>
      <c r="I494" s="6"/>
      <c r="J494" s="2"/>
      <c r="K494" s="2"/>
      <c r="L494" s="2"/>
    </row>
    <row r="495" spans="2:12" ht="15.75" customHeight="1" x14ac:dyDescent="0.2">
      <c r="B495" s="2"/>
      <c r="C495" s="3"/>
      <c r="D495" s="4"/>
      <c r="E495" s="5"/>
      <c r="F495" s="2"/>
      <c r="G495" s="2"/>
      <c r="H495" s="2"/>
      <c r="I495" s="6"/>
      <c r="J495" s="2"/>
      <c r="K495" s="2"/>
      <c r="L495" s="2"/>
    </row>
    <row r="496" spans="2:12" ht="15.75" customHeight="1" x14ac:dyDescent="0.2">
      <c r="B496" s="2"/>
      <c r="C496" s="3"/>
      <c r="D496" s="4"/>
      <c r="E496" s="5"/>
      <c r="F496" s="2"/>
      <c r="G496" s="2"/>
      <c r="H496" s="2"/>
      <c r="I496" s="6"/>
      <c r="J496" s="2"/>
      <c r="K496" s="2"/>
      <c r="L496" s="2"/>
    </row>
    <row r="497" spans="2:12" ht="15.75" customHeight="1" x14ac:dyDescent="0.2">
      <c r="B497" s="2"/>
      <c r="C497" s="3"/>
      <c r="D497" s="4"/>
      <c r="E497" s="5"/>
      <c r="F497" s="2"/>
      <c r="G497" s="2"/>
      <c r="H497" s="2"/>
      <c r="I497" s="6"/>
      <c r="J497" s="2"/>
      <c r="K497" s="2"/>
      <c r="L497" s="2"/>
    </row>
    <row r="498" spans="2:12" ht="15.75" customHeight="1" x14ac:dyDescent="0.2">
      <c r="B498" s="2"/>
      <c r="C498" s="3"/>
      <c r="D498" s="4"/>
      <c r="E498" s="5"/>
      <c r="F498" s="2"/>
      <c r="G498" s="2"/>
      <c r="H498" s="2"/>
      <c r="I498" s="6"/>
      <c r="J498" s="2"/>
      <c r="K498" s="2"/>
      <c r="L498" s="2"/>
    </row>
    <row r="499" spans="2:12" ht="15.75" customHeight="1" x14ac:dyDescent="0.2">
      <c r="B499" s="2"/>
      <c r="C499" s="3"/>
      <c r="D499" s="4"/>
      <c r="E499" s="5"/>
      <c r="F499" s="2"/>
      <c r="G499" s="2"/>
      <c r="H499" s="2"/>
      <c r="I499" s="6"/>
      <c r="J499" s="2"/>
      <c r="K499" s="2"/>
      <c r="L499" s="2"/>
    </row>
    <row r="500" spans="2:12" ht="15.75" customHeight="1" x14ac:dyDescent="0.2">
      <c r="B500" s="2"/>
      <c r="C500" s="3"/>
      <c r="D500" s="4"/>
      <c r="E500" s="5"/>
      <c r="F500" s="2"/>
      <c r="G500" s="2"/>
      <c r="H500" s="2"/>
      <c r="I500" s="6"/>
      <c r="J500" s="2"/>
      <c r="K500" s="2"/>
      <c r="L500" s="2"/>
    </row>
    <row r="501" spans="2:12" ht="15.75" customHeight="1" x14ac:dyDescent="0.2">
      <c r="B501" s="2"/>
      <c r="C501" s="3"/>
      <c r="D501" s="4"/>
      <c r="E501" s="5"/>
      <c r="F501" s="2"/>
      <c r="G501" s="2"/>
      <c r="H501" s="2"/>
      <c r="I501" s="6"/>
      <c r="J501" s="2"/>
      <c r="K501" s="2"/>
      <c r="L501" s="2"/>
    </row>
    <row r="502" spans="2:12" ht="15.75" customHeight="1" x14ac:dyDescent="0.2">
      <c r="B502" s="2"/>
      <c r="C502" s="3"/>
      <c r="D502" s="4"/>
      <c r="E502" s="5"/>
      <c r="F502" s="2"/>
      <c r="G502" s="2"/>
      <c r="H502" s="2"/>
      <c r="I502" s="6"/>
      <c r="J502" s="2"/>
      <c r="K502" s="2"/>
      <c r="L502" s="2"/>
    </row>
    <row r="503" spans="2:12" ht="15.75" customHeight="1" x14ac:dyDescent="0.2">
      <c r="B503" s="2"/>
      <c r="C503" s="3"/>
      <c r="D503" s="4"/>
      <c r="E503" s="5"/>
      <c r="F503" s="2"/>
      <c r="G503" s="2"/>
      <c r="H503" s="2"/>
      <c r="I503" s="6"/>
      <c r="J503" s="2"/>
      <c r="K503" s="2"/>
      <c r="L503" s="2"/>
    </row>
    <row r="504" spans="2:12" ht="15.75" customHeight="1" x14ac:dyDescent="0.2">
      <c r="B504" s="2"/>
      <c r="C504" s="3"/>
      <c r="D504" s="4"/>
      <c r="E504" s="5"/>
      <c r="F504" s="2"/>
      <c r="G504" s="2"/>
      <c r="H504" s="2"/>
      <c r="I504" s="6"/>
      <c r="J504" s="2"/>
      <c r="K504" s="2"/>
      <c r="L504" s="2"/>
    </row>
    <row r="505" spans="2:12" ht="15.75" customHeight="1" x14ac:dyDescent="0.2">
      <c r="B505" s="2"/>
      <c r="C505" s="3"/>
      <c r="D505" s="4"/>
      <c r="E505" s="5"/>
      <c r="F505" s="2"/>
      <c r="G505" s="2"/>
      <c r="H505" s="2"/>
      <c r="I505" s="6"/>
      <c r="J505" s="2"/>
      <c r="K505" s="2"/>
      <c r="L505" s="2"/>
    </row>
    <row r="506" spans="2:12" ht="15.75" customHeight="1" x14ac:dyDescent="0.2">
      <c r="B506" s="2"/>
      <c r="C506" s="3"/>
      <c r="D506" s="4"/>
      <c r="E506" s="5"/>
      <c r="F506" s="2"/>
      <c r="G506" s="2"/>
      <c r="H506" s="2"/>
      <c r="I506" s="6"/>
      <c r="J506" s="2"/>
      <c r="K506" s="2"/>
      <c r="L506" s="2"/>
    </row>
    <row r="507" spans="2:12" ht="15.75" customHeight="1" x14ac:dyDescent="0.2">
      <c r="B507" s="2"/>
      <c r="C507" s="3"/>
      <c r="D507" s="4"/>
      <c r="E507" s="5"/>
      <c r="F507" s="2"/>
      <c r="G507" s="2"/>
      <c r="H507" s="2"/>
      <c r="I507" s="6"/>
      <c r="J507" s="2"/>
      <c r="K507" s="2"/>
      <c r="L507" s="2"/>
    </row>
    <row r="508" spans="2:12" ht="15.75" customHeight="1" x14ac:dyDescent="0.2">
      <c r="B508" s="2"/>
      <c r="C508" s="3"/>
      <c r="D508" s="4"/>
      <c r="E508" s="5"/>
      <c r="F508" s="2"/>
      <c r="G508" s="2"/>
      <c r="H508" s="2"/>
      <c r="I508" s="6"/>
      <c r="J508" s="2"/>
      <c r="K508" s="2"/>
      <c r="L508" s="2"/>
    </row>
    <row r="509" spans="2:12" ht="15.75" customHeight="1" x14ac:dyDescent="0.2">
      <c r="B509" s="2"/>
      <c r="C509" s="3"/>
      <c r="D509" s="4"/>
      <c r="E509" s="5"/>
      <c r="F509" s="2"/>
      <c r="G509" s="2"/>
      <c r="H509" s="2"/>
      <c r="I509" s="6"/>
      <c r="J509" s="2"/>
      <c r="K509" s="2"/>
      <c r="L509" s="2"/>
    </row>
    <row r="510" spans="2:12" ht="15.75" customHeight="1" x14ac:dyDescent="0.2">
      <c r="B510" s="2"/>
      <c r="C510" s="3"/>
      <c r="D510" s="4"/>
      <c r="E510" s="5"/>
      <c r="F510" s="2"/>
      <c r="G510" s="2"/>
      <c r="H510" s="2"/>
      <c r="I510" s="6"/>
      <c r="J510" s="2"/>
      <c r="K510" s="2"/>
      <c r="L510" s="2"/>
    </row>
    <row r="511" spans="2:12" ht="15.75" customHeight="1" x14ac:dyDescent="0.2">
      <c r="B511" s="2"/>
      <c r="C511" s="3"/>
      <c r="D511" s="4"/>
      <c r="E511" s="5"/>
      <c r="F511" s="2"/>
      <c r="G511" s="2"/>
      <c r="H511" s="2"/>
      <c r="I511" s="6"/>
      <c r="J511" s="2"/>
      <c r="K511" s="2"/>
      <c r="L511" s="2"/>
    </row>
    <row r="512" spans="2:12" ht="15.75" customHeight="1" x14ac:dyDescent="0.2">
      <c r="B512" s="2"/>
      <c r="C512" s="3"/>
      <c r="D512" s="4"/>
      <c r="E512" s="5"/>
      <c r="F512" s="2"/>
      <c r="G512" s="2"/>
      <c r="H512" s="2"/>
      <c r="I512" s="6"/>
      <c r="J512" s="2"/>
      <c r="K512" s="2"/>
      <c r="L512" s="2"/>
    </row>
    <row r="513" spans="2:12" ht="15.75" customHeight="1" x14ac:dyDescent="0.2">
      <c r="B513" s="2"/>
      <c r="C513" s="3"/>
      <c r="D513" s="4"/>
      <c r="E513" s="5"/>
      <c r="F513" s="2"/>
      <c r="G513" s="2"/>
      <c r="H513" s="2"/>
      <c r="I513" s="6"/>
      <c r="J513" s="2"/>
      <c r="K513" s="2"/>
      <c r="L513" s="2"/>
    </row>
    <row r="514" spans="2:12" ht="15.75" customHeight="1" x14ac:dyDescent="0.2">
      <c r="B514" s="2"/>
      <c r="C514" s="3"/>
      <c r="D514" s="4"/>
      <c r="E514" s="5"/>
      <c r="F514" s="2"/>
      <c r="G514" s="2"/>
      <c r="H514" s="2"/>
      <c r="I514" s="6"/>
      <c r="J514" s="2"/>
      <c r="K514" s="2"/>
      <c r="L514" s="2"/>
    </row>
    <row r="515" spans="2:12" ht="15.75" customHeight="1" x14ac:dyDescent="0.2">
      <c r="B515" s="2"/>
      <c r="C515" s="3"/>
      <c r="D515" s="4"/>
      <c r="E515" s="5"/>
      <c r="F515" s="2"/>
      <c r="G515" s="2"/>
      <c r="H515" s="2"/>
      <c r="I515" s="6"/>
      <c r="J515" s="2"/>
      <c r="K515" s="2"/>
      <c r="L515" s="2"/>
    </row>
    <row r="516" spans="2:12" ht="15.75" customHeight="1" x14ac:dyDescent="0.2">
      <c r="B516" s="2"/>
      <c r="C516" s="3"/>
      <c r="D516" s="4"/>
      <c r="E516" s="5"/>
      <c r="F516" s="2"/>
      <c r="G516" s="2"/>
      <c r="H516" s="2"/>
      <c r="I516" s="6"/>
      <c r="J516" s="2"/>
      <c r="K516" s="2"/>
      <c r="L516" s="2"/>
    </row>
    <row r="517" spans="2:12" ht="15.75" customHeight="1" x14ac:dyDescent="0.2">
      <c r="B517" s="2"/>
      <c r="C517" s="3"/>
      <c r="D517" s="4"/>
      <c r="E517" s="5"/>
      <c r="F517" s="2"/>
      <c r="G517" s="2"/>
      <c r="H517" s="2"/>
      <c r="I517" s="6"/>
      <c r="J517" s="2"/>
      <c r="K517" s="2"/>
      <c r="L517" s="2"/>
    </row>
    <row r="518" spans="2:12" ht="15.75" customHeight="1" x14ac:dyDescent="0.2">
      <c r="B518" s="2"/>
      <c r="C518" s="3"/>
      <c r="D518" s="4"/>
      <c r="E518" s="5"/>
      <c r="F518" s="2"/>
      <c r="G518" s="2"/>
      <c r="H518" s="2"/>
      <c r="I518" s="6"/>
      <c r="J518" s="2"/>
      <c r="K518" s="2"/>
      <c r="L518" s="2"/>
    </row>
    <row r="519" spans="2:12" ht="15.75" customHeight="1" x14ac:dyDescent="0.2">
      <c r="B519" s="2"/>
      <c r="C519" s="3"/>
      <c r="D519" s="4"/>
      <c r="E519" s="5"/>
      <c r="F519" s="2"/>
      <c r="G519" s="2"/>
      <c r="H519" s="2"/>
      <c r="I519" s="6"/>
      <c r="J519" s="2"/>
      <c r="K519" s="2"/>
      <c r="L519" s="2"/>
    </row>
    <row r="520" spans="2:12" ht="15.75" customHeight="1" x14ac:dyDescent="0.2">
      <c r="B520" s="2"/>
      <c r="C520" s="3"/>
      <c r="D520" s="4"/>
      <c r="E520" s="5"/>
      <c r="F520" s="2"/>
      <c r="G520" s="2"/>
      <c r="H520" s="2"/>
      <c r="I520" s="6"/>
      <c r="J520" s="2"/>
      <c r="K520" s="2"/>
      <c r="L520" s="2"/>
    </row>
    <row r="521" spans="2:12" ht="15.75" customHeight="1" x14ac:dyDescent="0.2">
      <c r="B521" s="2"/>
      <c r="C521" s="3"/>
      <c r="D521" s="4"/>
      <c r="E521" s="5"/>
      <c r="F521" s="2"/>
      <c r="G521" s="2"/>
      <c r="H521" s="2"/>
      <c r="I521" s="6"/>
      <c r="J521" s="2"/>
      <c r="K521" s="2"/>
      <c r="L521" s="2"/>
    </row>
    <row r="522" spans="2:12" ht="15.75" customHeight="1" x14ac:dyDescent="0.2">
      <c r="B522" s="2"/>
      <c r="C522" s="3"/>
      <c r="D522" s="4"/>
      <c r="E522" s="5"/>
      <c r="F522" s="2"/>
      <c r="G522" s="2"/>
      <c r="H522" s="2"/>
      <c r="I522" s="6"/>
      <c r="J522" s="2"/>
      <c r="K522" s="2"/>
      <c r="L522" s="2"/>
    </row>
    <row r="523" spans="2:12" ht="15.75" customHeight="1" x14ac:dyDescent="0.2">
      <c r="B523" s="2"/>
      <c r="C523" s="3"/>
      <c r="D523" s="4"/>
      <c r="E523" s="5"/>
      <c r="F523" s="2"/>
      <c r="G523" s="2"/>
      <c r="H523" s="2"/>
      <c r="I523" s="6"/>
      <c r="J523" s="2"/>
      <c r="K523" s="2"/>
      <c r="L523" s="2"/>
    </row>
    <row r="524" spans="2:12" ht="15.75" customHeight="1" x14ac:dyDescent="0.2">
      <c r="B524" s="2"/>
      <c r="C524" s="3"/>
      <c r="D524" s="4"/>
      <c r="E524" s="5"/>
      <c r="F524" s="2"/>
      <c r="G524" s="2"/>
      <c r="H524" s="2"/>
      <c r="I524" s="6"/>
      <c r="J524" s="2"/>
      <c r="K524" s="2"/>
      <c r="L524" s="2"/>
    </row>
    <row r="525" spans="2:12" ht="15.75" customHeight="1" x14ac:dyDescent="0.2">
      <c r="B525" s="2"/>
      <c r="C525" s="3"/>
      <c r="D525" s="4"/>
      <c r="E525" s="5"/>
      <c r="F525" s="2"/>
      <c r="G525" s="2"/>
      <c r="H525" s="2"/>
      <c r="I525" s="6"/>
      <c r="J525" s="2"/>
      <c r="K525" s="2"/>
      <c r="L525" s="2"/>
    </row>
    <row r="526" spans="2:12" ht="15.75" customHeight="1" x14ac:dyDescent="0.2">
      <c r="B526" s="2"/>
      <c r="C526" s="3"/>
      <c r="D526" s="4"/>
      <c r="E526" s="5"/>
      <c r="F526" s="2"/>
      <c r="G526" s="2"/>
      <c r="H526" s="2"/>
      <c r="I526" s="6"/>
      <c r="J526" s="2"/>
      <c r="K526" s="2"/>
      <c r="L526" s="2"/>
    </row>
    <row r="527" spans="2:12" ht="15.75" customHeight="1" x14ac:dyDescent="0.2">
      <c r="B527" s="2"/>
      <c r="C527" s="3"/>
      <c r="D527" s="4"/>
      <c r="E527" s="5"/>
      <c r="F527" s="2"/>
      <c r="G527" s="2"/>
      <c r="H527" s="2"/>
      <c r="I527" s="6"/>
      <c r="J527" s="2"/>
      <c r="K527" s="2"/>
      <c r="L527" s="2"/>
    </row>
    <row r="528" spans="2:12" ht="15.75" customHeight="1" x14ac:dyDescent="0.2">
      <c r="B528" s="2"/>
      <c r="C528" s="3"/>
      <c r="D528" s="4"/>
      <c r="E528" s="5"/>
      <c r="F528" s="2"/>
      <c r="G528" s="2"/>
      <c r="H528" s="2"/>
      <c r="I528" s="6"/>
      <c r="J528" s="2"/>
      <c r="K528" s="2"/>
      <c r="L528" s="2"/>
    </row>
    <row r="529" spans="2:12" ht="15.75" customHeight="1" x14ac:dyDescent="0.2">
      <c r="B529" s="2"/>
      <c r="C529" s="3"/>
      <c r="D529" s="4"/>
      <c r="E529" s="5"/>
      <c r="F529" s="2"/>
      <c r="G529" s="2"/>
      <c r="H529" s="2"/>
      <c r="I529" s="6"/>
      <c r="J529" s="2"/>
      <c r="K529" s="2"/>
      <c r="L529" s="2"/>
    </row>
    <row r="530" spans="2:12" ht="15.75" customHeight="1" x14ac:dyDescent="0.2">
      <c r="B530" s="2"/>
      <c r="C530" s="3"/>
      <c r="D530" s="4"/>
      <c r="E530" s="5"/>
      <c r="F530" s="2"/>
      <c r="G530" s="2"/>
      <c r="H530" s="2"/>
      <c r="I530" s="6"/>
      <c r="J530" s="2"/>
      <c r="K530" s="2"/>
      <c r="L530" s="2"/>
    </row>
    <row r="531" spans="2:12" ht="15.75" customHeight="1" x14ac:dyDescent="0.2">
      <c r="B531" s="2"/>
      <c r="C531" s="3"/>
      <c r="D531" s="4"/>
      <c r="E531" s="5"/>
      <c r="F531" s="2"/>
      <c r="G531" s="2"/>
      <c r="H531" s="2"/>
      <c r="I531" s="6"/>
      <c r="J531" s="2"/>
      <c r="K531" s="2"/>
      <c r="L531" s="2"/>
    </row>
    <row r="532" spans="2:12" ht="15.75" customHeight="1" x14ac:dyDescent="0.2">
      <c r="B532" s="2"/>
      <c r="C532" s="3"/>
      <c r="D532" s="4"/>
      <c r="E532" s="5"/>
      <c r="F532" s="2"/>
      <c r="G532" s="2"/>
      <c r="H532" s="2"/>
      <c r="I532" s="6"/>
      <c r="J532" s="2"/>
      <c r="K532" s="2"/>
      <c r="L532" s="2"/>
    </row>
    <row r="533" spans="2:12" ht="15.75" customHeight="1" x14ac:dyDescent="0.2">
      <c r="B533" s="2"/>
      <c r="C533" s="3"/>
      <c r="D533" s="4"/>
      <c r="E533" s="5"/>
      <c r="F533" s="2"/>
      <c r="G533" s="2"/>
      <c r="H533" s="2"/>
      <c r="I533" s="6"/>
      <c r="J533" s="2"/>
      <c r="K533" s="2"/>
      <c r="L533" s="2"/>
    </row>
    <row r="534" spans="2:12" ht="15.75" customHeight="1" x14ac:dyDescent="0.2">
      <c r="B534" s="2"/>
      <c r="C534" s="3"/>
      <c r="D534" s="4"/>
      <c r="E534" s="5"/>
      <c r="F534" s="2"/>
      <c r="G534" s="2"/>
      <c r="H534" s="2"/>
      <c r="I534" s="6"/>
      <c r="J534" s="2"/>
      <c r="K534" s="2"/>
      <c r="L534" s="2"/>
    </row>
    <row r="535" spans="2:12" ht="15.75" customHeight="1" x14ac:dyDescent="0.2">
      <c r="B535" s="2"/>
      <c r="C535" s="3"/>
      <c r="D535" s="4"/>
      <c r="E535" s="5"/>
      <c r="F535" s="2"/>
      <c r="G535" s="2"/>
      <c r="H535" s="2"/>
      <c r="I535" s="6"/>
      <c r="J535" s="2"/>
      <c r="K535" s="2"/>
      <c r="L535" s="2"/>
    </row>
    <row r="536" spans="2:12" ht="15.75" customHeight="1" x14ac:dyDescent="0.2">
      <c r="B536" s="2"/>
      <c r="C536" s="3"/>
      <c r="D536" s="4"/>
      <c r="E536" s="5"/>
      <c r="F536" s="2"/>
      <c r="G536" s="2"/>
      <c r="H536" s="2"/>
      <c r="I536" s="6"/>
      <c r="J536" s="2"/>
      <c r="K536" s="2"/>
      <c r="L536" s="2"/>
    </row>
    <row r="537" spans="2:12" ht="15.75" customHeight="1" x14ac:dyDescent="0.2">
      <c r="B537" s="2"/>
      <c r="C537" s="3"/>
      <c r="D537" s="4"/>
      <c r="E537" s="5"/>
      <c r="F537" s="2"/>
      <c r="G537" s="2"/>
      <c r="H537" s="2"/>
      <c r="I537" s="6"/>
      <c r="J537" s="2"/>
      <c r="K537" s="2"/>
      <c r="L537" s="2"/>
    </row>
    <row r="538" spans="2:12" ht="15.75" customHeight="1" x14ac:dyDescent="0.2">
      <c r="B538" s="2"/>
      <c r="C538" s="3"/>
      <c r="D538" s="4"/>
      <c r="E538" s="5"/>
      <c r="F538" s="2"/>
      <c r="G538" s="2"/>
      <c r="H538" s="2"/>
      <c r="I538" s="6"/>
      <c r="J538" s="2"/>
      <c r="K538" s="2"/>
      <c r="L538" s="2"/>
    </row>
    <row r="539" spans="2:12" ht="15.75" customHeight="1" x14ac:dyDescent="0.2">
      <c r="B539" s="2"/>
      <c r="C539" s="3"/>
      <c r="D539" s="4"/>
      <c r="E539" s="5"/>
      <c r="F539" s="2"/>
      <c r="G539" s="2"/>
      <c r="H539" s="2"/>
      <c r="I539" s="6"/>
      <c r="J539" s="2"/>
      <c r="K539" s="2"/>
      <c r="L539" s="2"/>
    </row>
    <row r="540" spans="2:12" ht="15.75" customHeight="1" x14ac:dyDescent="0.2">
      <c r="B540" s="2"/>
      <c r="C540" s="3"/>
      <c r="D540" s="4"/>
      <c r="E540" s="5"/>
      <c r="F540" s="2"/>
      <c r="G540" s="2"/>
      <c r="H540" s="2"/>
      <c r="I540" s="6"/>
      <c r="J540" s="2"/>
      <c r="K540" s="2"/>
      <c r="L540" s="2"/>
    </row>
    <row r="541" spans="2:12" ht="15.75" customHeight="1" x14ac:dyDescent="0.2">
      <c r="B541" s="2"/>
      <c r="C541" s="3"/>
      <c r="D541" s="4"/>
      <c r="E541" s="5"/>
      <c r="F541" s="2"/>
      <c r="G541" s="2"/>
      <c r="H541" s="2"/>
      <c r="I541" s="6"/>
      <c r="J541" s="2"/>
      <c r="K541" s="2"/>
      <c r="L541" s="2"/>
    </row>
    <row r="542" spans="2:12" ht="15.75" customHeight="1" x14ac:dyDescent="0.2">
      <c r="B542" s="2"/>
      <c r="C542" s="3"/>
      <c r="D542" s="4"/>
      <c r="E542" s="5"/>
      <c r="F542" s="2"/>
      <c r="G542" s="2"/>
      <c r="H542" s="2"/>
      <c r="I542" s="6"/>
      <c r="J542" s="2"/>
      <c r="K542" s="2"/>
      <c r="L542" s="2"/>
    </row>
    <row r="543" spans="2:12" ht="15.75" customHeight="1" x14ac:dyDescent="0.2">
      <c r="B543" s="2"/>
      <c r="C543" s="3"/>
      <c r="D543" s="4"/>
      <c r="E543" s="5"/>
      <c r="F543" s="2"/>
      <c r="G543" s="2"/>
      <c r="H543" s="2"/>
      <c r="I543" s="6"/>
      <c r="J543" s="2"/>
      <c r="K543" s="2"/>
      <c r="L543" s="2"/>
    </row>
    <row r="544" spans="2:12" ht="15.75" customHeight="1" x14ac:dyDescent="0.2">
      <c r="B544" s="2"/>
      <c r="C544" s="3"/>
      <c r="D544" s="4"/>
      <c r="E544" s="5"/>
      <c r="F544" s="2"/>
      <c r="G544" s="2"/>
      <c r="H544" s="2"/>
      <c r="I544" s="6"/>
      <c r="J544" s="2"/>
      <c r="K544" s="2"/>
      <c r="L544" s="2"/>
    </row>
    <row r="545" spans="2:12" ht="15.75" customHeight="1" x14ac:dyDescent="0.2">
      <c r="B545" s="2"/>
      <c r="C545" s="3"/>
      <c r="D545" s="4"/>
      <c r="E545" s="5"/>
      <c r="F545" s="2"/>
      <c r="G545" s="2"/>
      <c r="H545" s="2"/>
      <c r="I545" s="6"/>
      <c r="J545" s="2"/>
      <c r="K545" s="2"/>
      <c r="L545" s="2"/>
    </row>
    <row r="546" spans="2:12" ht="15.75" customHeight="1" x14ac:dyDescent="0.2">
      <c r="B546" s="2"/>
      <c r="C546" s="3"/>
      <c r="D546" s="4"/>
      <c r="E546" s="5"/>
      <c r="F546" s="2"/>
      <c r="G546" s="2"/>
      <c r="H546" s="2"/>
      <c r="I546" s="6"/>
      <c r="J546" s="2"/>
      <c r="K546" s="2"/>
      <c r="L546" s="2"/>
    </row>
    <row r="547" spans="2:12" ht="15.75" customHeight="1" x14ac:dyDescent="0.2">
      <c r="B547" s="2"/>
      <c r="C547" s="3"/>
      <c r="D547" s="4"/>
      <c r="E547" s="5"/>
      <c r="F547" s="2"/>
      <c r="G547" s="2"/>
      <c r="H547" s="2"/>
      <c r="I547" s="6"/>
      <c r="J547" s="2"/>
      <c r="K547" s="2"/>
      <c r="L547" s="2"/>
    </row>
    <row r="548" spans="2:12" ht="15.75" customHeight="1" x14ac:dyDescent="0.2">
      <c r="B548" s="2"/>
      <c r="C548" s="3"/>
      <c r="D548" s="4"/>
      <c r="E548" s="5"/>
      <c r="F548" s="2"/>
      <c r="G548" s="2"/>
      <c r="H548" s="2"/>
      <c r="I548" s="6"/>
      <c r="J548" s="2"/>
      <c r="K548" s="2"/>
      <c r="L548" s="2"/>
    </row>
    <row r="549" spans="2:12" ht="15.75" customHeight="1" x14ac:dyDescent="0.2">
      <c r="B549" s="2"/>
      <c r="C549" s="3"/>
      <c r="D549" s="4"/>
      <c r="E549" s="5"/>
      <c r="F549" s="2"/>
      <c r="G549" s="2"/>
      <c r="H549" s="2"/>
      <c r="I549" s="6"/>
      <c r="J549" s="2"/>
      <c r="K549" s="2"/>
      <c r="L549" s="2"/>
    </row>
    <row r="550" spans="2:12" ht="15.75" customHeight="1" x14ac:dyDescent="0.2">
      <c r="B550" s="2"/>
      <c r="C550" s="3"/>
      <c r="D550" s="4"/>
      <c r="E550" s="5"/>
      <c r="F550" s="2"/>
      <c r="G550" s="2"/>
      <c r="H550" s="2"/>
      <c r="I550" s="6"/>
      <c r="J550" s="2"/>
      <c r="K550" s="2"/>
      <c r="L550" s="2"/>
    </row>
    <row r="551" spans="2:12" ht="15.75" customHeight="1" x14ac:dyDescent="0.2">
      <c r="B551" s="2"/>
      <c r="C551" s="3"/>
      <c r="D551" s="4"/>
      <c r="E551" s="5"/>
      <c r="F551" s="2"/>
      <c r="G551" s="2"/>
      <c r="H551" s="2"/>
      <c r="I551" s="6"/>
      <c r="J551" s="2"/>
      <c r="K551" s="2"/>
      <c r="L551" s="2"/>
    </row>
    <row r="552" spans="2:12" ht="15.75" customHeight="1" x14ac:dyDescent="0.2">
      <c r="B552" s="2"/>
      <c r="C552" s="3"/>
      <c r="D552" s="4"/>
      <c r="E552" s="5"/>
      <c r="F552" s="2"/>
      <c r="G552" s="2"/>
      <c r="H552" s="2"/>
      <c r="I552" s="6"/>
      <c r="J552" s="2"/>
      <c r="K552" s="2"/>
      <c r="L552" s="2"/>
    </row>
    <row r="553" spans="2:12" ht="15.75" customHeight="1" x14ac:dyDescent="0.2">
      <c r="B553" s="2"/>
      <c r="C553" s="3"/>
      <c r="D553" s="4"/>
      <c r="E553" s="5"/>
      <c r="F553" s="2"/>
      <c r="G553" s="2"/>
      <c r="H553" s="2"/>
      <c r="I553" s="6"/>
      <c r="J553" s="2"/>
      <c r="K553" s="2"/>
      <c r="L553" s="2"/>
    </row>
    <row r="554" spans="2:12" ht="15.75" customHeight="1" x14ac:dyDescent="0.2">
      <c r="B554" s="2"/>
      <c r="C554" s="3"/>
      <c r="D554" s="4"/>
      <c r="E554" s="5"/>
      <c r="F554" s="2"/>
      <c r="G554" s="2"/>
      <c r="H554" s="2"/>
      <c r="I554" s="6"/>
      <c r="J554" s="2"/>
      <c r="K554" s="2"/>
      <c r="L554" s="2"/>
    </row>
    <row r="555" spans="2:12" ht="15.75" customHeight="1" x14ac:dyDescent="0.2">
      <c r="B555" s="2"/>
      <c r="C555" s="3"/>
      <c r="D555" s="4"/>
      <c r="E555" s="5"/>
      <c r="F555" s="2"/>
      <c r="G555" s="2"/>
      <c r="H555" s="2"/>
      <c r="I555" s="6"/>
      <c r="J555" s="2"/>
      <c r="K555" s="2"/>
      <c r="L555" s="2"/>
    </row>
    <row r="556" spans="2:12" ht="15.75" customHeight="1" x14ac:dyDescent="0.2">
      <c r="B556" s="2"/>
      <c r="C556" s="3"/>
      <c r="D556" s="4"/>
      <c r="E556" s="5"/>
      <c r="F556" s="2"/>
      <c r="G556" s="2"/>
      <c r="H556" s="2"/>
      <c r="I556" s="6"/>
      <c r="J556" s="2"/>
      <c r="K556" s="2"/>
      <c r="L556" s="2"/>
    </row>
    <row r="557" spans="2:12" ht="15.75" customHeight="1" x14ac:dyDescent="0.2">
      <c r="B557" s="2"/>
      <c r="C557" s="3"/>
      <c r="D557" s="4"/>
      <c r="E557" s="5"/>
      <c r="F557" s="2"/>
      <c r="G557" s="2"/>
      <c r="H557" s="2"/>
      <c r="I557" s="6"/>
      <c r="J557" s="2"/>
      <c r="K557" s="2"/>
      <c r="L557" s="2"/>
    </row>
    <row r="558" spans="2:12" ht="15.75" customHeight="1" x14ac:dyDescent="0.2">
      <c r="B558" s="2"/>
      <c r="C558" s="3"/>
      <c r="D558" s="4"/>
      <c r="E558" s="5"/>
      <c r="F558" s="2"/>
      <c r="G558" s="2"/>
      <c r="H558" s="2"/>
      <c r="I558" s="6"/>
      <c r="J558" s="2"/>
      <c r="K558" s="2"/>
      <c r="L558" s="2"/>
    </row>
    <row r="559" spans="2:12" ht="15.75" customHeight="1" x14ac:dyDescent="0.2">
      <c r="B559" s="2"/>
      <c r="C559" s="3"/>
      <c r="D559" s="4"/>
      <c r="E559" s="5"/>
      <c r="F559" s="2"/>
      <c r="G559" s="2"/>
      <c r="H559" s="2"/>
      <c r="I559" s="6"/>
      <c r="J559" s="2"/>
      <c r="K559" s="2"/>
      <c r="L559" s="2"/>
    </row>
    <row r="560" spans="2:12" ht="15.75" customHeight="1" x14ac:dyDescent="0.2">
      <c r="B560" s="2"/>
      <c r="C560" s="3"/>
      <c r="D560" s="4"/>
      <c r="E560" s="5"/>
      <c r="F560" s="2"/>
      <c r="G560" s="2"/>
      <c r="H560" s="2"/>
      <c r="I560" s="6"/>
      <c r="J560" s="2"/>
      <c r="K560" s="2"/>
      <c r="L560" s="2"/>
    </row>
    <row r="561" spans="2:12" ht="15.75" customHeight="1" x14ac:dyDescent="0.2">
      <c r="B561" s="2"/>
      <c r="C561" s="3"/>
      <c r="D561" s="4"/>
      <c r="E561" s="5"/>
      <c r="F561" s="2"/>
      <c r="G561" s="2"/>
      <c r="H561" s="2"/>
      <c r="I561" s="6"/>
      <c r="J561" s="2"/>
      <c r="K561" s="2"/>
      <c r="L561" s="2"/>
    </row>
    <row r="562" spans="2:12" ht="15.75" customHeight="1" x14ac:dyDescent="0.2">
      <c r="B562" s="2"/>
      <c r="C562" s="3"/>
      <c r="D562" s="4"/>
      <c r="E562" s="5"/>
      <c r="F562" s="2"/>
      <c r="G562" s="2"/>
      <c r="H562" s="2"/>
      <c r="I562" s="6"/>
      <c r="J562" s="2"/>
      <c r="K562" s="2"/>
      <c r="L562" s="2"/>
    </row>
    <row r="563" spans="2:12" ht="15.75" customHeight="1" x14ac:dyDescent="0.2">
      <c r="B563" s="2"/>
      <c r="C563" s="3"/>
      <c r="D563" s="4"/>
      <c r="E563" s="5"/>
      <c r="F563" s="2"/>
      <c r="G563" s="2"/>
      <c r="H563" s="2"/>
      <c r="I563" s="6"/>
      <c r="J563" s="2"/>
      <c r="K563" s="2"/>
      <c r="L563" s="2"/>
    </row>
    <row r="564" spans="2:12" ht="15.75" customHeight="1" x14ac:dyDescent="0.2">
      <c r="B564" s="2"/>
      <c r="C564" s="3"/>
      <c r="D564" s="4"/>
      <c r="E564" s="5"/>
      <c r="F564" s="2"/>
      <c r="G564" s="2"/>
      <c r="H564" s="2"/>
      <c r="I564" s="6"/>
      <c r="J564" s="2"/>
      <c r="K564" s="2"/>
      <c r="L564" s="2"/>
    </row>
    <row r="565" spans="2:12" ht="15.75" customHeight="1" x14ac:dyDescent="0.2">
      <c r="B565" s="2"/>
      <c r="C565" s="3"/>
      <c r="D565" s="4"/>
      <c r="E565" s="5"/>
      <c r="F565" s="2"/>
      <c r="G565" s="2"/>
      <c r="H565" s="2"/>
      <c r="I565" s="6"/>
      <c r="J565" s="2"/>
      <c r="K565" s="2"/>
      <c r="L565" s="2"/>
    </row>
    <row r="566" spans="2:12" ht="15.75" customHeight="1" x14ac:dyDescent="0.2">
      <c r="B566" s="2"/>
      <c r="C566" s="3"/>
      <c r="D566" s="4"/>
      <c r="E566" s="5"/>
      <c r="F566" s="2"/>
      <c r="G566" s="2"/>
      <c r="H566" s="2"/>
      <c r="I566" s="6"/>
      <c r="J566" s="2"/>
      <c r="K566" s="2"/>
      <c r="L566" s="2"/>
    </row>
    <row r="567" spans="2:12" ht="15.75" customHeight="1" x14ac:dyDescent="0.2">
      <c r="B567" s="2"/>
      <c r="C567" s="3"/>
      <c r="D567" s="4"/>
      <c r="E567" s="5"/>
      <c r="F567" s="2"/>
      <c r="G567" s="2"/>
      <c r="H567" s="2"/>
      <c r="I567" s="6"/>
      <c r="J567" s="2"/>
      <c r="K567" s="2"/>
      <c r="L567" s="2"/>
    </row>
    <row r="568" spans="2:12" ht="15.75" customHeight="1" x14ac:dyDescent="0.2">
      <c r="B568" s="2"/>
      <c r="C568" s="3"/>
      <c r="D568" s="4"/>
      <c r="E568" s="5"/>
      <c r="F568" s="2"/>
      <c r="G568" s="2"/>
      <c r="H568" s="2"/>
      <c r="I568" s="6"/>
      <c r="J568" s="2"/>
      <c r="K568" s="2"/>
      <c r="L568" s="2"/>
    </row>
    <row r="569" spans="2:12" ht="15.75" customHeight="1" x14ac:dyDescent="0.2">
      <c r="B569" s="2"/>
      <c r="C569" s="3"/>
      <c r="D569" s="4"/>
      <c r="E569" s="5"/>
      <c r="F569" s="2"/>
      <c r="G569" s="2"/>
      <c r="H569" s="2"/>
      <c r="I569" s="6"/>
      <c r="J569" s="2"/>
      <c r="K569" s="2"/>
      <c r="L569" s="2"/>
    </row>
    <row r="570" spans="2:12" ht="15.75" customHeight="1" x14ac:dyDescent="0.2">
      <c r="B570" s="2"/>
      <c r="C570" s="3"/>
      <c r="D570" s="4"/>
      <c r="E570" s="5"/>
      <c r="F570" s="2"/>
      <c r="G570" s="2"/>
      <c r="H570" s="2"/>
      <c r="I570" s="6"/>
      <c r="J570" s="2"/>
      <c r="K570" s="2"/>
      <c r="L570" s="2"/>
    </row>
    <row r="571" spans="2:12" ht="15.75" customHeight="1" x14ac:dyDescent="0.2">
      <c r="B571" s="2"/>
      <c r="C571" s="3"/>
      <c r="D571" s="4"/>
      <c r="E571" s="5"/>
      <c r="F571" s="2"/>
      <c r="G571" s="2"/>
      <c r="H571" s="2"/>
      <c r="I571" s="6"/>
      <c r="J571" s="2"/>
      <c r="K571" s="2"/>
      <c r="L571" s="2"/>
    </row>
    <row r="572" spans="2:12" ht="15.75" customHeight="1" x14ac:dyDescent="0.2">
      <c r="B572" s="2"/>
      <c r="C572" s="3"/>
      <c r="D572" s="4"/>
      <c r="E572" s="5"/>
      <c r="F572" s="2"/>
      <c r="G572" s="2"/>
      <c r="H572" s="2"/>
      <c r="I572" s="6"/>
      <c r="J572" s="2"/>
      <c r="K572" s="2"/>
      <c r="L572" s="2"/>
    </row>
    <row r="573" spans="2:12" ht="15.75" customHeight="1" x14ac:dyDescent="0.2">
      <c r="B573" s="2"/>
      <c r="C573" s="3"/>
      <c r="D573" s="4"/>
      <c r="E573" s="5"/>
      <c r="F573" s="2"/>
      <c r="G573" s="2"/>
      <c r="H573" s="2"/>
      <c r="I573" s="6"/>
      <c r="J573" s="2"/>
      <c r="K573" s="2"/>
      <c r="L573" s="2"/>
    </row>
    <row r="574" spans="2:12" ht="15.75" customHeight="1" x14ac:dyDescent="0.2">
      <c r="B574" s="2"/>
      <c r="C574" s="3"/>
      <c r="D574" s="4"/>
      <c r="E574" s="5"/>
      <c r="F574" s="2"/>
      <c r="G574" s="2"/>
      <c r="H574" s="2"/>
      <c r="I574" s="6"/>
      <c r="J574" s="2"/>
      <c r="K574" s="2"/>
      <c r="L574" s="2"/>
    </row>
    <row r="575" spans="2:12" ht="15.75" customHeight="1" x14ac:dyDescent="0.2">
      <c r="B575" s="2"/>
      <c r="C575" s="3"/>
      <c r="D575" s="4"/>
      <c r="E575" s="5"/>
      <c r="F575" s="2"/>
      <c r="G575" s="2"/>
      <c r="H575" s="2"/>
      <c r="I575" s="6"/>
      <c r="J575" s="2"/>
      <c r="K575" s="2"/>
      <c r="L575" s="2"/>
    </row>
    <row r="576" spans="2:12" ht="15.75" customHeight="1" x14ac:dyDescent="0.2">
      <c r="B576" s="2"/>
      <c r="C576" s="3"/>
      <c r="D576" s="4"/>
      <c r="E576" s="5"/>
      <c r="F576" s="2"/>
      <c r="G576" s="2"/>
      <c r="H576" s="2"/>
      <c r="I576" s="6"/>
      <c r="J576" s="2"/>
      <c r="K576" s="2"/>
      <c r="L576" s="2"/>
    </row>
    <row r="577" spans="2:12" ht="15.75" customHeight="1" x14ac:dyDescent="0.2">
      <c r="B577" s="2"/>
      <c r="C577" s="3"/>
      <c r="D577" s="4"/>
      <c r="E577" s="5"/>
      <c r="F577" s="2"/>
      <c r="G577" s="2"/>
      <c r="H577" s="2"/>
      <c r="I577" s="6"/>
      <c r="J577" s="2"/>
      <c r="K577" s="2"/>
      <c r="L577" s="2"/>
    </row>
    <row r="578" spans="2:12" ht="15.75" customHeight="1" x14ac:dyDescent="0.2">
      <c r="B578" s="2"/>
      <c r="C578" s="3"/>
      <c r="D578" s="4"/>
      <c r="E578" s="5"/>
      <c r="F578" s="2"/>
      <c r="G578" s="2"/>
      <c r="H578" s="2"/>
      <c r="I578" s="6"/>
      <c r="J578" s="2"/>
      <c r="K578" s="2"/>
      <c r="L578" s="2"/>
    </row>
    <row r="579" spans="2:12" ht="15.75" customHeight="1" x14ac:dyDescent="0.2">
      <c r="B579" s="2"/>
      <c r="C579" s="3"/>
      <c r="D579" s="4"/>
      <c r="E579" s="5"/>
      <c r="F579" s="2"/>
      <c r="G579" s="2"/>
      <c r="H579" s="2"/>
      <c r="I579" s="6"/>
      <c r="J579" s="2"/>
      <c r="K579" s="2"/>
      <c r="L579" s="2"/>
    </row>
    <row r="580" spans="2:12" ht="15.75" customHeight="1" x14ac:dyDescent="0.2">
      <c r="B580" s="2"/>
      <c r="C580" s="3"/>
      <c r="D580" s="4"/>
      <c r="E580" s="5"/>
      <c r="F580" s="2"/>
      <c r="G580" s="2"/>
      <c r="H580" s="2"/>
      <c r="I580" s="6"/>
      <c r="J580" s="2"/>
      <c r="K580" s="2"/>
      <c r="L580" s="2"/>
    </row>
    <row r="581" spans="2:12" ht="15.75" customHeight="1" x14ac:dyDescent="0.2">
      <c r="B581" s="2"/>
      <c r="C581" s="3"/>
      <c r="D581" s="4"/>
      <c r="E581" s="5"/>
      <c r="F581" s="2"/>
      <c r="G581" s="2"/>
      <c r="H581" s="2"/>
      <c r="I581" s="6"/>
      <c r="J581" s="2"/>
      <c r="K581" s="2"/>
      <c r="L581" s="2"/>
    </row>
    <row r="582" spans="2:12" ht="15.75" customHeight="1" x14ac:dyDescent="0.2">
      <c r="B582" s="2"/>
      <c r="C582" s="3"/>
      <c r="D582" s="4"/>
      <c r="E582" s="5"/>
      <c r="F582" s="2"/>
      <c r="G582" s="2"/>
      <c r="H582" s="2"/>
      <c r="I582" s="6"/>
      <c r="J582" s="2"/>
      <c r="K582" s="2"/>
      <c r="L582" s="2"/>
    </row>
    <row r="583" spans="2:12" ht="15.75" customHeight="1" x14ac:dyDescent="0.2">
      <c r="B583" s="2"/>
      <c r="C583" s="3"/>
      <c r="D583" s="4"/>
      <c r="E583" s="5"/>
      <c r="F583" s="2"/>
      <c r="G583" s="2"/>
      <c r="H583" s="2"/>
      <c r="I583" s="6"/>
      <c r="J583" s="2"/>
      <c r="K583" s="2"/>
      <c r="L583" s="2"/>
    </row>
    <row r="584" spans="2:12" ht="15.75" customHeight="1" x14ac:dyDescent="0.2">
      <c r="B584" s="2"/>
      <c r="C584" s="3"/>
      <c r="D584" s="4"/>
      <c r="E584" s="5"/>
      <c r="F584" s="2"/>
      <c r="G584" s="2"/>
      <c r="H584" s="2"/>
      <c r="I584" s="6"/>
      <c r="J584" s="2"/>
      <c r="K584" s="2"/>
      <c r="L584" s="2"/>
    </row>
    <row r="585" spans="2:12" ht="15.75" customHeight="1" x14ac:dyDescent="0.2">
      <c r="B585" s="2"/>
      <c r="C585" s="3"/>
      <c r="D585" s="4"/>
      <c r="E585" s="5"/>
      <c r="F585" s="2"/>
      <c r="G585" s="2"/>
      <c r="H585" s="2"/>
      <c r="I585" s="6"/>
      <c r="J585" s="2"/>
      <c r="K585" s="2"/>
      <c r="L585" s="2"/>
    </row>
    <row r="586" spans="2:12" ht="15.75" customHeight="1" x14ac:dyDescent="0.2">
      <c r="B586" s="2"/>
      <c r="C586" s="3"/>
      <c r="D586" s="4"/>
      <c r="E586" s="5"/>
      <c r="F586" s="2"/>
      <c r="G586" s="2"/>
      <c r="H586" s="2"/>
      <c r="I586" s="6"/>
      <c r="J586" s="2"/>
      <c r="K586" s="2"/>
      <c r="L586" s="2"/>
    </row>
    <row r="587" spans="2:12" ht="15.75" customHeight="1" x14ac:dyDescent="0.2">
      <c r="B587" s="2"/>
      <c r="C587" s="3"/>
      <c r="D587" s="4"/>
      <c r="E587" s="5"/>
      <c r="F587" s="2"/>
      <c r="G587" s="2"/>
      <c r="H587" s="2"/>
      <c r="I587" s="6"/>
      <c r="J587" s="2"/>
      <c r="K587" s="2"/>
      <c r="L587" s="2"/>
    </row>
    <row r="588" spans="2:12" ht="15.75" customHeight="1" x14ac:dyDescent="0.2">
      <c r="B588" s="2"/>
      <c r="C588" s="3"/>
      <c r="D588" s="4"/>
      <c r="E588" s="5"/>
      <c r="F588" s="2"/>
      <c r="G588" s="2"/>
      <c r="H588" s="2"/>
      <c r="I588" s="6"/>
      <c r="J588" s="2"/>
      <c r="K588" s="2"/>
      <c r="L588" s="2"/>
    </row>
    <row r="589" spans="2:12" ht="15.75" customHeight="1" x14ac:dyDescent="0.2">
      <c r="B589" s="2"/>
      <c r="C589" s="3"/>
      <c r="D589" s="4"/>
      <c r="E589" s="5"/>
      <c r="F589" s="2"/>
      <c r="G589" s="2"/>
      <c r="H589" s="2"/>
      <c r="I589" s="6"/>
      <c r="J589" s="2"/>
      <c r="K589" s="2"/>
      <c r="L589" s="2"/>
    </row>
    <row r="590" spans="2:12" ht="15.75" customHeight="1" x14ac:dyDescent="0.2">
      <c r="B590" s="2"/>
      <c r="C590" s="3"/>
      <c r="D590" s="4"/>
      <c r="E590" s="5"/>
      <c r="F590" s="2"/>
      <c r="G590" s="2"/>
      <c r="H590" s="2"/>
      <c r="I590" s="6"/>
      <c r="J590" s="2"/>
      <c r="K590" s="2"/>
      <c r="L590" s="2"/>
    </row>
    <row r="591" spans="2:12" ht="15.75" customHeight="1" x14ac:dyDescent="0.2">
      <c r="B591" s="2"/>
      <c r="C591" s="3"/>
      <c r="D591" s="4"/>
      <c r="E591" s="5"/>
      <c r="F591" s="2"/>
      <c r="G591" s="2"/>
      <c r="H591" s="2"/>
      <c r="I591" s="6"/>
      <c r="J591" s="2"/>
      <c r="K591" s="2"/>
      <c r="L591" s="2"/>
    </row>
    <row r="592" spans="2:12" ht="15.75" customHeight="1" x14ac:dyDescent="0.2">
      <c r="B592" s="2"/>
      <c r="C592" s="3"/>
      <c r="D592" s="4"/>
      <c r="E592" s="5"/>
      <c r="F592" s="2"/>
      <c r="G592" s="2"/>
      <c r="H592" s="2"/>
      <c r="I592" s="6"/>
      <c r="J592" s="2"/>
      <c r="K592" s="2"/>
      <c r="L592" s="2"/>
    </row>
    <row r="593" spans="2:12" ht="15.75" customHeight="1" x14ac:dyDescent="0.2">
      <c r="B593" s="2"/>
      <c r="C593" s="3"/>
      <c r="D593" s="4"/>
      <c r="E593" s="5"/>
      <c r="F593" s="2"/>
      <c r="G593" s="2"/>
      <c r="H593" s="2"/>
      <c r="I593" s="6"/>
      <c r="J593" s="2"/>
      <c r="K593" s="2"/>
      <c r="L593" s="2"/>
    </row>
    <row r="594" spans="2:12" ht="15.75" customHeight="1" x14ac:dyDescent="0.2">
      <c r="B594" s="2"/>
      <c r="C594" s="3"/>
      <c r="D594" s="4"/>
      <c r="E594" s="5"/>
      <c r="F594" s="2"/>
      <c r="G594" s="2"/>
      <c r="H594" s="2"/>
      <c r="I594" s="6"/>
      <c r="J594" s="2"/>
      <c r="K594" s="2"/>
      <c r="L594" s="2"/>
    </row>
    <row r="595" spans="2:12" ht="15.75" customHeight="1" x14ac:dyDescent="0.2">
      <c r="B595" s="2"/>
      <c r="C595" s="3"/>
      <c r="D595" s="4"/>
      <c r="E595" s="5"/>
      <c r="F595" s="2"/>
      <c r="G595" s="2"/>
      <c r="H595" s="2"/>
      <c r="I595" s="6"/>
      <c r="J595" s="2"/>
      <c r="K595" s="2"/>
      <c r="L595" s="2"/>
    </row>
    <row r="596" spans="2:12" ht="15.75" customHeight="1" x14ac:dyDescent="0.2">
      <c r="B596" s="2"/>
      <c r="C596" s="3"/>
      <c r="D596" s="4"/>
      <c r="E596" s="5"/>
      <c r="F596" s="2"/>
      <c r="G596" s="2"/>
      <c r="H596" s="2"/>
      <c r="I596" s="6"/>
      <c r="J596" s="2"/>
      <c r="K596" s="2"/>
      <c r="L596" s="2"/>
    </row>
    <row r="597" spans="2:12" ht="15.75" customHeight="1" x14ac:dyDescent="0.2">
      <c r="B597" s="2"/>
      <c r="C597" s="3"/>
      <c r="D597" s="4"/>
      <c r="E597" s="5"/>
      <c r="F597" s="2"/>
      <c r="G597" s="2"/>
      <c r="H597" s="2"/>
      <c r="I597" s="6"/>
      <c r="J597" s="2"/>
      <c r="K597" s="2"/>
      <c r="L597" s="2"/>
    </row>
    <row r="598" spans="2:12" ht="15.75" customHeight="1" x14ac:dyDescent="0.2">
      <c r="B598" s="2"/>
      <c r="C598" s="3"/>
      <c r="D598" s="4"/>
      <c r="E598" s="5"/>
      <c r="F598" s="2"/>
      <c r="G598" s="2"/>
      <c r="H598" s="2"/>
      <c r="I598" s="6"/>
      <c r="J598" s="2"/>
      <c r="K598" s="2"/>
      <c r="L598" s="2"/>
    </row>
    <row r="599" spans="2:12" ht="15.75" customHeight="1" x14ac:dyDescent="0.2">
      <c r="B599" s="2"/>
      <c r="C599" s="3"/>
      <c r="D599" s="4"/>
      <c r="E599" s="5"/>
      <c r="F599" s="2"/>
      <c r="G599" s="2"/>
      <c r="H599" s="2"/>
      <c r="I599" s="6"/>
      <c r="J599" s="2"/>
      <c r="K599" s="2"/>
      <c r="L599" s="2"/>
    </row>
    <row r="600" spans="2:12" ht="15.75" customHeight="1" x14ac:dyDescent="0.2">
      <c r="B600" s="2"/>
      <c r="C600" s="3"/>
      <c r="D600" s="4"/>
      <c r="E600" s="5"/>
      <c r="F600" s="2"/>
      <c r="G600" s="2"/>
      <c r="H600" s="2"/>
      <c r="I600" s="6"/>
      <c r="J600" s="2"/>
      <c r="K600" s="2"/>
      <c r="L600" s="2"/>
    </row>
    <row r="601" spans="2:12" ht="15.75" customHeight="1" x14ac:dyDescent="0.2">
      <c r="B601" s="2"/>
      <c r="C601" s="3"/>
      <c r="D601" s="4"/>
      <c r="E601" s="5"/>
      <c r="F601" s="2"/>
      <c r="G601" s="2"/>
      <c r="H601" s="2"/>
      <c r="I601" s="6"/>
      <c r="J601" s="2"/>
      <c r="K601" s="2"/>
      <c r="L601" s="2"/>
    </row>
    <row r="602" spans="2:12" ht="15.75" customHeight="1" x14ac:dyDescent="0.2">
      <c r="B602" s="2"/>
      <c r="C602" s="3"/>
      <c r="D602" s="4"/>
      <c r="E602" s="5"/>
      <c r="F602" s="2"/>
      <c r="G602" s="2"/>
      <c r="H602" s="2"/>
      <c r="I602" s="6"/>
      <c r="J602" s="2"/>
      <c r="K602" s="2"/>
      <c r="L602" s="2"/>
    </row>
    <row r="603" spans="2:12" ht="15.75" customHeight="1" x14ac:dyDescent="0.2">
      <c r="B603" s="2"/>
      <c r="C603" s="3"/>
      <c r="D603" s="4"/>
      <c r="E603" s="5"/>
      <c r="F603" s="2"/>
      <c r="G603" s="2"/>
      <c r="H603" s="2"/>
      <c r="I603" s="6"/>
      <c r="J603" s="2"/>
      <c r="K603" s="2"/>
      <c r="L603" s="2"/>
    </row>
    <row r="604" spans="2:12" ht="15.75" customHeight="1" x14ac:dyDescent="0.2">
      <c r="B604" s="2"/>
      <c r="C604" s="3"/>
      <c r="D604" s="4"/>
      <c r="E604" s="5"/>
      <c r="F604" s="2"/>
      <c r="G604" s="2"/>
      <c r="H604" s="2"/>
      <c r="I604" s="6"/>
      <c r="J604" s="2"/>
      <c r="K604" s="2"/>
      <c r="L604" s="2"/>
    </row>
    <row r="605" spans="2:12" ht="15.75" customHeight="1" x14ac:dyDescent="0.2">
      <c r="B605" s="2"/>
      <c r="C605" s="3"/>
      <c r="D605" s="4"/>
      <c r="E605" s="5"/>
      <c r="F605" s="2"/>
      <c r="G605" s="2"/>
      <c r="H605" s="2"/>
      <c r="I605" s="6"/>
      <c r="J605" s="2"/>
      <c r="K605" s="2"/>
      <c r="L605" s="2"/>
    </row>
    <row r="606" spans="2:12" ht="15.75" customHeight="1" x14ac:dyDescent="0.2">
      <c r="B606" s="2"/>
      <c r="C606" s="3"/>
      <c r="D606" s="4"/>
      <c r="E606" s="5"/>
      <c r="F606" s="2"/>
      <c r="G606" s="2"/>
      <c r="H606" s="2"/>
      <c r="I606" s="6"/>
      <c r="J606" s="2"/>
      <c r="K606" s="2"/>
      <c r="L606" s="2"/>
    </row>
    <row r="607" spans="2:12" ht="15.75" customHeight="1" x14ac:dyDescent="0.2">
      <c r="B607" s="2"/>
      <c r="C607" s="3"/>
      <c r="D607" s="4"/>
      <c r="E607" s="5"/>
      <c r="F607" s="2"/>
      <c r="G607" s="2"/>
      <c r="H607" s="2"/>
      <c r="I607" s="6"/>
      <c r="J607" s="2"/>
      <c r="K607" s="2"/>
      <c r="L607" s="2"/>
    </row>
    <row r="608" spans="2:12" ht="15.75" customHeight="1" x14ac:dyDescent="0.2">
      <c r="B608" s="2"/>
      <c r="C608" s="3"/>
      <c r="D608" s="4"/>
      <c r="E608" s="5"/>
      <c r="F608" s="2"/>
      <c r="G608" s="2"/>
      <c r="H608" s="2"/>
      <c r="I608" s="6"/>
      <c r="J608" s="2"/>
      <c r="K608" s="2"/>
      <c r="L608" s="2"/>
    </row>
    <row r="609" spans="2:12" ht="15.75" customHeight="1" x14ac:dyDescent="0.2">
      <c r="B609" s="2"/>
      <c r="C609" s="3"/>
      <c r="D609" s="4"/>
      <c r="E609" s="5"/>
      <c r="F609" s="2"/>
      <c r="G609" s="2"/>
      <c r="H609" s="2"/>
      <c r="I609" s="6"/>
      <c r="J609" s="2"/>
      <c r="K609" s="2"/>
      <c r="L609" s="2"/>
    </row>
    <row r="610" spans="2:12" ht="15.75" customHeight="1" x14ac:dyDescent="0.2">
      <c r="B610" s="2"/>
      <c r="C610" s="3"/>
      <c r="D610" s="4"/>
      <c r="E610" s="5"/>
      <c r="F610" s="2"/>
      <c r="G610" s="2"/>
      <c r="H610" s="2"/>
      <c r="I610" s="6"/>
      <c r="J610" s="2"/>
      <c r="K610" s="2"/>
      <c r="L610" s="2"/>
    </row>
    <row r="611" spans="2:12" ht="15.75" customHeight="1" x14ac:dyDescent="0.2">
      <c r="B611" s="2"/>
      <c r="C611" s="3"/>
      <c r="D611" s="4"/>
      <c r="E611" s="5"/>
      <c r="F611" s="2"/>
      <c r="G611" s="2"/>
      <c r="H611" s="2"/>
      <c r="I611" s="6"/>
      <c r="J611" s="2"/>
      <c r="K611" s="2"/>
      <c r="L611" s="2"/>
    </row>
    <row r="612" spans="2:12" ht="15.75" customHeight="1" x14ac:dyDescent="0.2">
      <c r="B612" s="2"/>
      <c r="C612" s="3"/>
      <c r="D612" s="4"/>
      <c r="E612" s="5"/>
      <c r="F612" s="2"/>
      <c r="G612" s="2"/>
      <c r="H612" s="2"/>
      <c r="I612" s="6"/>
      <c r="J612" s="2"/>
      <c r="K612" s="2"/>
      <c r="L612" s="2"/>
    </row>
    <row r="613" spans="2:12" ht="15.75" customHeight="1" x14ac:dyDescent="0.2">
      <c r="B613" s="2"/>
      <c r="C613" s="3"/>
      <c r="D613" s="4"/>
      <c r="E613" s="5"/>
      <c r="F613" s="2"/>
      <c r="G613" s="2"/>
      <c r="H613" s="2"/>
      <c r="I613" s="6"/>
      <c r="J613" s="2"/>
      <c r="K613" s="2"/>
      <c r="L613" s="2"/>
    </row>
    <row r="614" spans="2:12" ht="15.75" customHeight="1" x14ac:dyDescent="0.2">
      <c r="B614" s="2"/>
      <c r="C614" s="3"/>
      <c r="D614" s="4"/>
      <c r="E614" s="5"/>
      <c r="F614" s="2"/>
      <c r="G614" s="2"/>
      <c r="H614" s="2"/>
      <c r="I614" s="6"/>
      <c r="J614" s="2"/>
      <c r="K614" s="2"/>
      <c r="L614" s="2"/>
    </row>
    <row r="615" spans="2:12" ht="15.75" customHeight="1" x14ac:dyDescent="0.2">
      <c r="B615" s="2"/>
      <c r="C615" s="3"/>
      <c r="D615" s="4"/>
      <c r="E615" s="5"/>
      <c r="F615" s="2"/>
      <c r="G615" s="2"/>
      <c r="H615" s="2"/>
      <c r="I615" s="6"/>
      <c r="J615" s="2"/>
      <c r="K615" s="2"/>
      <c r="L615" s="2"/>
    </row>
    <row r="616" spans="2:12" ht="15.75" customHeight="1" x14ac:dyDescent="0.2">
      <c r="B616" s="2"/>
      <c r="C616" s="3"/>
      <c r="D616" s="4"/>
      <c r="E616" s="5"/>
      <c r="F616" s="2"/>
      <c r="G616" s="2"/>
      <c r="H616" s="2"/>
      <c r="I616" s="6"/>
      <c r="J616" s="2"/>
      <c r="K616" s="2"/>
      <c r="L616" s="2"/>
    </row>
    <row r="617" spans="2:12" ht="15.75" customHeight="1" x14ac:dyDescent="0.2">
      <c r="B617" s="2"/>
      <c r="C617" s="3"/>
      <c r="D617" s="4"/>
      <c r="E617" s="5"/>
      <c r="F617" s="2"/>
      <c r="G617" s="2"/>
      <c r="H617" s="2"/>
      <c r="I617" s="6"/>
      <c r="J617" s="2"/>
      <c r="K617" s="2"/>
      <c r="L617" s="2"/>
    </row>
    <row r="618" spans="2:12" ht="15.75" customHeight="1" x14ac:dyDescent="0.2">
      <c r="B618" s="2"/>
      <c r="C618" s="3"/>
      <c r="D618" s="4"/>
      <c r="E618" s="5"/>
      <c r="F618" s="2"/>
      <c r="G618" s="2"/>
      <c r="H618" s="2"/>
      <c r="I618" s="6"/>
      <c r="J618" s="2"/>
      <c r="K618" s="2"/>
      <c r="L618" s="2"/>
    </row>
    <row r="619" spans="2:12" ht="15.75" customHeight="1" x14ac:dyDescent="0.2">
      <c r="B619" s="2"/>
      <c r="C619" s="3"/>
      <c r="D619" s="4"/>
      <c r="E619" s="5"/>
      <c r="F619" s="2"/>
      <c r="G619" s="2"/>
      <c r="H619" s="2"/>
      <c r="I619" s="6"/>
      <c r="J619" s="2"/>
      <c r="K619" s="2"/>
      <c r="L619" s="2"/>
    </row>
    <row r="620" spans="2:12" ht="15.75" customHeight="1" x14ac:dyDescent="0.2">
      <c r="B620" s="2"/>
      <c r="C620" s="3"/>
      <c r="D620" s="4"/>
      <c r="E620" s="5"/>
      <c r="F620" s="2"/>
      <c r="G620" s="2"/>
      <c r="H620" s="2"/>
      <c r="I620" s="6"/>
      <c r="J620" s="2"/>
      <c r="K620" s="2"/>
      <c r="L620" s="2"/>
    </row>
    <row r="621" spans="2:12" ht="15.75" customHeight="1" x14ac:dyDescent="0.2">
      <c r="B621" s="2"/>
      <c r="C621" s="3"/>
      <c r="D621" s="4"/>
      <c r="E621" s="5"/>
      <c r="F621" s="2"/>
      <c r="G621" s="2"/>
      <c r="H621" s="2"/>
      <c r="I621" s="6"/>
      <c r="J621" s="2"/>
      <c r="K621" s="2"/>
      <c r="L621" s="2"/>
    </row>
    <row r="622" spans="2:12" ht="15.75" customHeight="1" x14ac:dyDescent="0.2">
      <c r="B622" s="2"/>
      <c r="C622" s="3"/>
      <c r="D622" s="4"/>
      <c r="E622" s="5"/>
      <c r="F622" s="2"/>
      <c r="G622" s="2"/>
      <c r="H622" s="2"/>
      <c r="I622" s="6"/>
      <c r="J622" s="2"/>
      <c r="K622" s="2"/>
      <c r="L622" s="2"/>
    </row>
    <row r="623" spans="2:12" ht="15.75" customHeight="1" x14ac:dyDescent="0.2">
      <c r="B623" s="2"/>
      <c r="C623" s="3"/>
      <c r="D623" s="4"/>
      <c r="E623" s="5"/>
      <c r="F623" s="2"/>
      <c r="G623" s="2"/>
      <c r="H623" s="2"/>
      <c r="I623" s="6"/>
      <c r="J623" s="2"/>
      <c r="K623" s="2"/>
      <c r="L623" s="2"/>
    </row>
    <row r="624" spans="2:12" ht="15.75" customHeight="1" x14ac:dyDescent="0.2">
      <c r="B624" s="2"/>
      <c r="C624" s="3"/>
      <c r="D624" s="4"/>
      <c r="E624" s="5"/>
      <c r="F624" s="2"/>
      <c r="G624" s="2"/>
      <c r="H624" s="2"/>
      <c r="I624" s="6"/>
      <c r="J624" s="2"/>
      <c r="K624" s="2"/>
      <c r="L624" s="2"/>
    </row>
    <row r="625" spans="2:12" ht="15.75" customHeight="1" x14ac:dyDescent="0.2">
      <c r="B625" s="2"/>
      <c r="C625" s="3"/>
      <c r="D625" s="4"/>
      <c r="E625" s="5"/>
      <c r="F625" s="2"/>
      <c r="G625" s="2"/>
      <c r="H625" s="2"/>
      <c r="I625" s="6"/>
      <c r="J625" s="2"/>
      <c r="K625" s="2"/>
      <c r="L625" s="2"/>
    </row>
    <row r="626" spans="2:12" ht="15.75" customHeight="1" x14ac:dyDescent="0.2">
      <c r="B626" s="2"/>
      <c r="C626" s="3"/>
      <c r="D626" s="4"/>
      <c r="E626" s="5"/>
      <c r="F626" s="2"/>
      <c r="G626" s="2"/>
      <c r="H626" s="2"/>
      <c r="I626" s="6"/>
      <c r="J626" s="2"/>
      <c r="K626" s="2"/>
      <c r="L626" s="2"/>
    </row>
    <row r="627" spans="2:12" ht="15.75" customHeight="1" x14ac:dyDescent="0.2">
      <c r="B627" s="2"/>
      <c r="C627" s="3"/>
      <c r="D627" s="4"/>
      <c r="E627" s="5"/>
      <c r="F627" s="2"/>
      <c r="G627" s="2"/>
      <c r="H627" s="2"/>
      <c r="I627" s="6"/>
      <c r="J627" s="2"/>
      <c r="K627" s="2"/>
      <c r="L627" s="2"/>
    </row>
    <row r="628" spans="2:12" ht="15.75" customHeight="1" x14ac:dyDescent="0.2">
      <c r="B628" s="2"/>
      <c r="C628" s="3"/>
      <c r="D628" s="4"/>
      <c r="E628" s="5"/>
      <c r="F628" s="2"/>
      <c r="G628" s="2"/>
      <c r="H628" s="2"/>
      <c r="I628" s="6"/>
      <c r="J628" s="2"/>
      <c r="K628" s="2"/>
      <c r="L628" s="2"/>
    </row>
    <row r="629" spans="2:12" ht="15.75" customHeight="1" x14ac:dyDescent="0.2">
      <c r="B629" s="2"/>
      <c r="C629" s="3"/>
      <c r="D629" s="4"/>
      <c r="E629" s="5"/>
      <c r="F629" s="2"/>
      <c r="G629" s="2"/>
      <c r="H629" s="2"/>
      <c r="I629" s="6"/>
      <c r="J629" s="2"/>
      <c r="K629" s="2"/>
      <c r="L629" s="2"/>
    </row>
    <row r="630" spans="2:12" ht="15.75" customHeight="1" x14ac:dyDescent="0.2">
      <c r="B630" s="2"/>
      <c r="C630" s="3"/>
      <c r="D630" s="4"/>
      <c r="E630" s="5"/>
      <c r="F630" s="2"/>
      <c r="G630" s="2"/>
      <c r="H630" s="2"/>
      <c r="I630" s="6"/>
      <c r="J630" s="2"/>
      <c r="K630" s="2"/>
      <c r="L630" s="2"/>
    </row>
    <row r="631" spans="2:12" ht="15.75" customHeight="1" x14ac:dyDescent="0.2">
      <c r="B631" s="2"/>
      <c r="C631" s="3"/>
      <c r="D631" s="4"/>
      <c r="E631" s="5"/>
      <c r="F631" s="2"/>
      <c r="G631" s="2"/>
      <c r="H631" s="2"/>
      <c r="I631" s="6"/>
      <c r="J631" s="2"/>
      <c r="K631" s="2"/>
      <c r="L631" s="2"/>
    </row>
    <row r="632" spans="2:12" ht="15.75" customHeight="1" x14ac:dyDescent="0.2">
      <c r="B632" s="2"/>
      <c r="C632" s="3"/>
      <c r="D632" s="4"/>
      <c r="E632" s="5"/>
      <c r="F632" s="2"/>
      <c r="G632" s="2"/>
      <c r="H632" s="2"/>
      <c r="I632" s="6"/>
      <c r="J632" s="2"/>
      <c r="K632" s="2"/>
      <c r="L632" s="2"/>
    </row>
    <row r="633" spans="2:12" ht="15.75" customHeight="1" x14ac:dyDescent="0.2">
      <c r="B633" s="2"/>
      <c r="C633" s="3"/>
      <c r="D633" s="4"/>
      <c r="E633" s="5"/>
      <c r="F633" s="2"/>
      <c r="G633" s="2"/>
      <c r="H633" s="2"/>
      <c r="I633" s="6"/>
      <c r="J633" s="2"/>
      <c r="K633" s="2"/>
      <c r="L633" s="2"/>
    </row>
    <row r="634" spans="2:12" ht="15.75" customHeight="1" x14ac:dyDescent="0.2">
      <c r="B634" s="2"/>
      <c r="C634" s="3"/>
      <c r="D634" s="4"/>
      <c r="E634" s="5"/>
      <c r="F634" s="2"/>
      <c r="G634" s="2"/>
      <c r="H634" s="2"/>
      <c r="I634" s="6"/>
      <c r="J634" s="2"/>
      <c r="K634" s="2"/>
      <c r="L634" s="2"/>
    </row>
    <row r="635" spans="2:12" ht="15.75" customHeight="1" x14ac:dyDescent="0.2">
      <c r="B635" s="2"/>
      <c r="C635" s="3"/>
      <c r="D635" s="4"/>
      <c r="E635" s="5"/>
      <c r="F635" s="2"/>
      <c r="G635" s="2"/>
      <c r="H635" s="2"/>
      <c r="I635" s="6"/>
      <c r="J635" s="2"/>
      <c r="K635" s="2"/>
      <c r="L635" s="2"/>
    </row>
    <row r="636" spans="2:12" ht="15.75" customHeight="1" x14ac:dyDescent="0.2">
      <c r="B636" s="2"/>
      <c r="C636" s="3"/>
      <c r="D636" s="4"/>
      <c r="E636" s="5"/>
      <c r="F636" s="2"/>
      <c r="G636" s="2"/>
      <c r="H636" s="2"/>
      <c r="I636" s="6"/>
      <c r="J636" s="2"/>
      <c r="K636" s="2"/>
      <c r="L636" s="2"/>
    </row>
    <row r="637" spans="2:12" ht="15.75" customHeight="1" x14ac:dyDescent="0.2">
      <c r="B637" s="2"/>
      <c r="C637" s="3"/>
      <c r="D637" s="4"/>
      <c r="E637" s="5"/>
      <c r="F637" s="2"/>
      <c r="G637" s="2"/>
      <c r="H637" s="2"/>
      <c r="I637" s="6"/>
      <c r="J637" s="2"/>
      <c r="K637" s="2"/>
      <c r="L637" s="2"/>
    </row>
    <row r="638" spans="2:12" ht="15.75" customHeight="1" x14ac:dyDescent="0.2">
      <c r="B638" s="2"/>
      <c r="C638" s="3"/>
      <c r="D638" s="4"/>
      <c r="E638" s="5"/>
      <c r="F638" s="2"/>
      <c r="G638" s="2"/>
      <c r="H638" s="2"/>
      <c r="I638" s="6"/>
      <c r="J638" s="2"/>
      <c r="K638" s="2"/>
      <c r="L638" s="2"/>
    </row>
    <row r="639" spans="2:12" ht="15.75" customHeight="1" x14ac:dyDescent="0.2">
      <c r="B639" s="2"/>
      <c r="C639" s="3"/>
      <c r="D639" s="4"/>
      <c r="E639" s="5"/>
      <c r="F639" s="2"/>
      <c r="G639" s="2"/>
      <c r="H639" s="2"/>
      <c r="I639" s="6"/>
      <c r="J639" s="2"/>
      <c r="K639" s="2"/>
      <c r="L639" s="2"/>
    </row>
    <row r="640" spans="2:12" ht="15.75" customHeight="1" x14ac:dyDescent="0.2">
      <c r="B640" s="2"/>
      <c r="C640" s="3"/>
      <c r="D640" s="4"/>
      <c r="E640" s="5"/>
      <c r="F640" s="2"/>
      <c r="G640" s="2"/>
      <c r="H640" s="2"/>
      <c r="I640" s="6"/>
      <c r="J640" s="2"/>
      <c r="K640" s="2"/>
      <c r="L640" s="2"/>
    </row>
    <row r="641" spans="2:12" ht="15.75" customHeight="1" x14ac:dyDescent="0.2">
      <c r="B641" s="2"/>
      <c r="C641" s="3"/>
      <c r="D641" s="4"/>
      <c r="E641" s="5"/>
      <c r="F641" s="2"/>
      <c r="G641" s="2"/>
      <c r="H641" s="2"/>
      <c r="I641" s="6"/>
      <c r="J641" s="2"/>
      <c r="K641" s="2"/>
      <c r="L641" s="2"/>
    </row>
    <row r="642" spans="2:12" ht="15.75" customHeight="1" x14ac:dyDescent="0.2">
      <c r="B642" s="2"/>
      <c r="C642" s="3"/>
      <c r="D642" s="4"/>
      <c r="E642" s="5"/>
      <c r="F642" s="2"/>
      <c r="G642" s="2"/>
      <c r="H642" s="2"/>
      <c r="I642" s="6"/>
      <c r="J642" s="2"/>
      <c r="K642" s="2"/>
      <c r="L642" s="2"/>
    </row>
    <row r="643" spans="2:12" ht="15.75" customHeight="1" x14ac:dyDescent="0.2">
      <c r="B643" s="2"/>
      <c r="C643" s="3"/>
      <c r="D643" s="4"/>
      <c r="E643" s="5"/>
      <c r="F643" s="2"/>
      <c r="G643" s="2"/>
      <c r="H643" s="2"/>
      <c r="I643" s="6"/>
      <c r="J643" s="2"/>
      <c r="K643" s="2"/>
      <c r="L643" s="2"/>
    </row>
    <row r="644" spans="2:12" ht="15.75" customHeight="1" x14ac:dyDescent="0.2">
      <c r="B644" s="2"/>
      <c r="C644" s="3"/>
      <c r="D644" s="4"/>
      <c r="E644" s="5"/>
      <c r="F644" s="2"/>
      <c r="G644" s="2"/>
      <c r="H644" s="2"/>
      <c r="I644" s="6"/>
      <c r="J644" s="2"/>
      <c r="K644" s="2"/>
      <c r="L644" s="2"/>
    </row>
    <row r="645" spans="2:12" ht="15.75" customHeight="1" x14ac:dyDescent="0.2">
      <c r="B645" s="2"/>
      <c r="C645" s="3"/>
      <c r="D645" s="4"/>
      <c r="E645" s="5"/>
      <c r="F645" s="2"/>
      <c r="G645" s="2"/>
      <c r="H645" s="2"/>
      <c r="I645" s="6"/>
      <c r="J645" s="2"/>
      <c r="K645" s="2"/>
      <c r="L645" s="2"/>
    </row>
    <row r="646" spans="2:12" ht="15.75" customHeight="1" x14ac:dyDescent="0.2">
      <c r="B646" s="2"/>
      <c r="C646" s="3"/>
      <c r="D646" s="4"/>
      <c r="E646" s="5"/>
      <c r="F646" s="2"/>
      <c r="G646" s="2"/>
      <c r="H646" s="2"/>
      <c r="I646" s="6"/>
      <c r="J646" s="2"/>
      <c r="K646" s="2"/>
      <c r="L646" s="2"/>
    </row>
    <row r="647" spans="2:12" ht="15.75" customHeight="1" x14ac:dyDescent="0.2">
      <c r="B647" s="2"/>
      <c r="C647" s="3"/>
      <c r="D647" s="4"/>
      <c r="E647" s="5"/>
      <c r="F647" s="2"/>
      <c r="G647" s="2"/>
      <c r="H647" s="2"/>
      <c r="I647" s="6"/>
      <c r="J647" s="2"/>
      <c r="K647" s="2"/>
      <c r="L647" s="2"/>
    </row>
    <row r="648" spans="2:12" ht="15.75" customHeight="1" x14ac:dyDescent="0.2">
      <c r="B648" s="2"/>
      <c r="C648" s="3"/>
      <c r="D648" s="4"/>
      <c r="E648" s="5"/>
      <c r="F648" s="2"/>
      <c r="G648" s="2"/>
      <c r="H648" s="2"/>
      <c r="I648" s="6"/>
      <c r="J648" s="2"/>
      <c r="K648" s="2"/>
      <c r="L648" s="2"/>
    </row>
    <row r="649" spans="2:12" ht="15.75" customHeight="1" x14ac:dyDescent="0.2">
      <c r="B649" s="2"/>
      <c r="C649" s="3"/>
      <c r="D649" s="4"/>
      <c r="E649" s="5"/>
      <c r="F649" s="2"/>
      <c r="G649" s="2"/>
      <c r="H649" s="2"/>
      <c r="I649" s="6"/>
      <c r="J649" s="2"/>
      <c r="K649" s="2"/>
      <c r="L649" s="2"/>
    </row>
    <row r="650" spans="2:12" ht="15.75" customHeight="1" x14ac:dyDescent="0.2">
      <c r="B650" s="2"/>
      <c r="C650" s="3"/>
      <c r="D650" s="4"/>
      <c r="E650" s="5"/>
      <c r="F650" s="2"/>
      <c r="G650" s="2"/>
      <c r="H650" s="2"/>
      <c r="I650" s="6"/>
      <c r="J650" s="2"/>
      <c r="K650" s="2"/>
      <c r="L650" s="2"/>
    </row>
    <row r="651" spans="2:12" ht="15.75" customHeight="1" x14ac:dyDescent="0.2">
      <c r="B651" s="2"/>
      <c r="C651" s="3"/>
      <c r="D651" s="4"/>
      <c r="E651" s="5"/>
      <c r="F651" s="2"/>
      <c r="G651" s="2"/>
      <c r="H651" s="2"/>
      <c r="I651" s="6"/>
      <c r="J651" s="2"/>
      <c r="K651" s="2"/>
      <c r="L651" s="2"/>
    </row>
    <row r="652" spans="2:12" ht="15.75" customHeight="1" x14ac:dyDescent="0.2">
      <c r="B652" s="2"/>
      <c r="C652" s="3"/>
      <c r="D652" s="4"/>
      <c r="E652" s="5"/>
      <c r="F652" s="2"/>
      <c r="G652" s="2"/>
      <c r="H652" s="2"/>
      <c r="I652" s="6"/>
      <c r="J652" s="2"/>
      <c r="K652" s="2"/>
      <c r="L652" s="2"/>
    </row>
    <row r="653" spans="2:12" ht="15.75" customHeight="1" x14ac:dyDescent="0.2">
      <c r="B653" s="2"/>
      <c r="C653" s="3"/>
      <c r="D653" s="4"/>
      <c r="E653" s="5"/>
      <c r="F653" s="2"/>
      <c r="G653" s="2"/>
      <c r="H653" s="2"/>
      <c r="I653" s="6"/>
      <c r="J653" s="2"/>
      <c r="K653" s="2"/>
      <c r="L653" s="2"/>
    </row>
    <row r="654" spans="2:12" ht="15.75" customHeight="1" x14ac:dyDescent="0.2">
      <c r="B654" s="2"/>
      <c r="C654" s="3"/>
      <c r="D654" s="4"/>
      <c r="E654" s="5"/>
      <c r="F654" s="2"/>
      <c r="G654" s="2"/>
      <c r="H654" s="2"/>
      <c r="I654" s="6"/>
      <c r="J654" s="2"/>
      <c r="K654" s="2"/>
      <c r="L654" s="2"/>
    </row>
    <row r="655" spans="2:12" ht="15.75" customHeight="1" x14ac:dyDescent="0.2">
      <c r="B655" s="2"/>
      <c r="C655" s="3"/>
      <c r="D655" s="4"/>
      <c r="E655" s="5"/>
      <c r="F655" s="2"/>
      <c r="G655" s="2"/>
      <c r="H655" s="2"/>
      <c r="I655" s="6"/>
      <c r="J655" s="2"/>
      <c r="K655" s="2"/>
      <c r="L655" s="2"/>
    </row>
    <row r="656" spans="2:12" ht="15.75" customHeight="1" x14ac:dyDescent="0.2">
      <c r="B656" s="2"/>
      <c r="C656" s="3"/>
      <c r="D656" s="4"/>
      <c r="E656" s="5"/>
      <c r="F656" s="2"/>
      <c r="G656" s="2"/>
      <c r="H656" s="2"/>
      <c r="I656" s="6"/>
      <c r="J656" s="2"/>
      <c r="K656" s="2"/>
      <c r="L656" s="2"/>
    </row>
    <row r="657" spans="2:12" ht="15.75" customHeight="1" x14ac:dyDescent="0.2">
      <c r="B657" s="2"/>
      <c r="C657" s="3"/>
      <c r="D657" s="4"/>
      <c r="E657" s="5"/>
      <c r="F657" s="2"/>
      <c r="G657" s="2"/>
      <c r="H657" s="2"/>
      <c r="I657" s="6"/>
      <c r="J657" s="2"/>
      <c r="K657" s="2"/>
      <c r="L657" s="2"/>
    </row>
    <row r="658" spans="2:12" ht="15.75" customHeight="1" x14ac:dyDescent="0.2">
      <c r="B658" s="2"/>
      <c r="C658" s="3"/>
      <c r="D658" s="4"/>
      <c r="E658" s="5"/>
      <c r="F658" s="2"/>
      <c r="G658" s="2"/>
      <c r="H658" s="2"/>
      <c r="I658" s="6"/>
      <c r="J658" s="2"/>
      <c r="K658" s="2"/>
      <c r="L658" s="2"/>
    </row>
    <row r="659" spans="2:12" ht="15.75" customHeight="1" x14ac:dyDescent="0.2">
      <c r="B659" s="2"/>
      <c r="C659" s="3"/>
      <c r="D659" s="4"/>
      <c r="E659" s="5"/>
      <c r="F659" s="2"/>
      <c r="G659" s="2"/>
      <c r="H659" s="2"/>
      <c r="I659" s="6"/>
      <c r="J659" s="2"/>
      <c r="K659" s="2"/>
      <c r="L659" s="2"/>
    </row>
    <row r="660" spans="2:12" ht="15.75" customHeight="1" x14ac:dyDescent="0.2">
      <c r="B660" s="2"/>
      <c r="C660" s="3"/>
      <c r="D660" s="4"/>
      <c r="E660" s="5"/>
      <c r="F660" s="2"/>
      <c r="G660" s="2"/>
      <c r="H660" s="2"/>
      <c r="I660" s="6"/>
      <c r="J660" s="2"/>
      <c r="K660" s="2"/>
      <c r="L660" s="2"/>
    </row>
    <row r="661" spans="2:12" ht="15.75" customHeight="1" x14ac:dyDescent="0.2">
      <c r="B661" s="2"/>
      <c r="C661" s="3"/>
      <c r="D661" s="4"/>
      <c r="E661" s="5"/>
      <c r="F661" s="2"/>
      <c r="G661" s="2"/>
      <c r="H661" s="2"/>
      <c r="I661" s="6"/>
      <c r="J661" s="2"/>
      <c r="K661" s="2"/>
      <c r="L661" s="2"/>
    </row>
    <row r="662" spans="2:12" ht="15.75" customHeight="1" x14ac:dyDescent="0.2">
      <c r="B662" s="2"/>
      <c r="C662" s="3"/>
      <c r="D662" s="4"/>
      <c r="E662" s="5"/>
      <c r="F662" s="2"/>
      <c r="G662" s="2"/>
      <c r="H662" s="2"/>
      <c r="I662" s="6"/>
      <c r="J662" s="2"/>
      <c r="K662" s="2"/>
      <c r="L662" s="2"/>
    </row>
    <row r="663" spans="2:12" ht="15.75" customHeight="1" x14ac:dyDescent="0.2">
      <c r="B663" s="2"/>
      <c r="C663" s="3"/>
      <c r="D663" s="4"/>
      <c r="E663" s="5"/>
      <c r="F663" s="2"/>
      <c r="G663" s="2"/>
      <c r="H663" s="2"/>
      <c r="I663" s="6"/>
      <c r="J663" s="2"/>
      <c r="K663" s="2"/>
      <c r="L663" s="2"/>
    </row>
    <row r="664" spans="2:12" ht="15.75" customHeight="1" x14ac:dyDescent="0.2">
      <c r="B664" s="2"/>
      <c r="C664" s="3"/>
      <c r="D664" s="4"/>
      <c r="E664" s="5"/>
      <c r="F664" s="2"/>
      <c r="G664" s="2"/>
      <c r="H664" s="2"/>
      <c r="I664" s="6"/>
      <c r="J664" s="2"/>
      <c r="K664" s="2"/>
      <c r="L664" s="2"/>
    </row>
    <row r="665" spans="2:12" ht="15.75" customHeight="1" x14ac:dyDescent="0.2">
      <c r="B665" s="2"/>
      <c r="C665" s="3"/>
      <c r="D665" s="4"/>
      <c r="E665" s="5"/>
      <c r="F665" s="2"/>
      <c r="G665" s="2"/>
      <c r="H665" s="2"/>
      <c r="I665" s="6"/>
      <c r="J665" s="2"/>
      <c r="K665" s="2"/>
      <c r="L665" s="2"/>
    </row>
    <row r="666" spans="2:12" ht="15.75" customHeight="1" x14ac:dyDescent="0.2">
      <c r="B666" s="2"/>
      <c r="C666" s="3"/>
      <c r="D666" s="4"/>
      <c r="E666" s="5"/>
      <c r="F666" s="2"/>
      <c r="G666" s="2"/>
      <c r="H666" s="2"/>
      <c r="I666" s="6"/>
      <c r="J666" s="2"/>
      <c r="K666" s="2"/>
      <c r="L666" s="2"/>
    </row>
    <row r="667" spans="2:12" ht="15.75" customHeight="1" x14ac:dyDescent="0.2">
      <c r="B667" s="2"/>
      <c r="C667" s="3"/>
      <c r="D667" s="4"/>
      <c r="E667" s="5"/>
      <c r="F667" s="2"/>
      <c r="G667" s="2"/>
      <c r="H667" s="2"/>
      <c r="I667" s="6"/>
      <c r="J667" s="2"/>
      <c r="K667" s="2"/>
      <c r="L667" s="2"/>
    </row>
    <row r="668" spans="2:12" ht="15.75" customHeight="1" x14ac:dyDescent="0.2">
      <c r="B668" s="2"/>
      <c r="C668" s="3"/>
      <c r="D668" s="4"/>
      <c r="E668" s="5"/>
      <c r="F668" s="2"/>
      <c r="G668" s="2"/>
      <c r="H668" s="2"/>
      <c r="I668" s="6"/>
      <c r="J668" s="2"/>
      <c r="K668" s="2"/>
      <c r="L668" s="2"/>
    </row>
    <row r="669" spans="2:12" ht="15.75" customHeight="1" x14ac:dyDescent="0.2">
      <c r="B669" s="2"/>
      <c r="C669" s="3"/>
      <c r="D669" s="4"/>
      <c r="E669" s="5"/>
      <c r="F669" s="2"/>
      <c r="G669" s="2"/>
      <c r="H669" s="2"/>
      <c r="I669" s="6"/>
      <c r="J669" s="2"/>
      <c r="K669" s="2"/>
      <c r="L669" s="2"/>
    </row>
    <row r="670" spans="2:12" ht="15.75" customHeight="1" x14ac:dyDescent="0.2">
      <c r="B670" s="2"/>
      <c r="C670" s="3"/>
      <c r="D670" s="4"/>
      <c r="E670" s="5"/>
      <c r="F670" s="2"/>
      <c r="G670" s="2"/>
      <c r="H670" s="2"/>
      <c r="I670" s="6"/>
      <c r="J670" s="2"/>
      <c r="K670" s="2"/>
      <c r="L670" s="2"/>
    </row>
    <row r="671" spans="2:12" ht="15.75" customHeight="1" x14ac:dyDescent="0.2">
      <c r="B671" s="2"/>
      <c r="C671" s="3"/>
      <c r="D671" s="4"/>
      <c r="E671" s="5"/>
      <c r="F671" s="2"/>
      <c r="G671" s="2"/>
      <c r="H671" s="2"/>
      <c r="I671" s="6"/>
      <c r="J671" s="2"/>
      <c r="K671" s="2"/>
      <c r="L671" s="2"/>
    </row>
    <row r="672" spans="2:12" ht="15.75" customHeight="1" x14ac:dyDescent="0.2">
      <c r="B672" s="2"/>
      <c r="C672" s="3"/>
      <c r="D672" s="4"/>
      <c r="E672" s="5"/>
      <c r="F672" s="2"/>
      <c r="G672" s="2"/>
      <c r="H672" s="2"/>
      <c r="I672" s="6"/>
      <c r="J672" s="2"/>
      <c r="K672" s="2"/>
      <c r="L672" s="2"/>
    </row>
    <row r="673" spans="2:12" ht="15.75" customHeight="1" x14ac:dyDescent="0.2">
      <c r="B673" s="2"/>
      <c r="C673" s="3"/>
      <c r="D673" s="4"/>
      <c r="E673" s="5"/>
      <c r="F673" s="2"/>
      <c r="G673" s="2"/>
      <c r="H673" s="2"/>
      <c r="I673" s="6"/>
      <c r="J673" s="2"/>
      <c r="K673" s="2"/>
      <c r="L673" s="2"/>
    </row>
    <row r="674" spans="2:12" ht="15.75" customHeight="1" x14ac:dyDescent="0.2">
      <c r="B674" s="2"/>
      <c r="C674" s="3"/>
      <c r="D674" s="4"/>
      <c r="E674" s="5"/>
      <c r="F674" s="2"/>
      <c r="G674" s="2"/>
      <c r="H674" s="2"/>
      <c r="I674" s="6"/>
      <c r="J674" s="2"/>
      <c r="K674" s="2"/>
      <c r="L674" s="2"/>
    </row>
    <row r="675" spans="2:12" ht="15.75" customHeight="1" x14ac:dyDescent="0.2">
      <c r="B675" s="2"/>
      <c r="C675" s="3"/>
      <c r="D675" s="4"/>
      <c r="E675" s="5"/>
      <c r="F675" s="2"/>
      <c r="G675" s="2"/>
      <c r="H675" s="2"/>
      <c r="I675" s="6"/>
      <c r="J675" s="2"/>
      <c r="K675" s="2"/>
      <c r="L675" s="2"/>
    </row>
    <row r="676" spans="2:12" ht="15.75" customHeight="1" x14ac:dyDescent="0.2">
      <c r="B676" s="2"/>
      <c r="C676" s="3"/>
      <c r="D676" s="4"/>
      <c r="E676" s="5"/>
      <c r="F676" s="2"/>
      <c r="G676" s="2"/>
      <c r="H676" s="2"/>
      <c r="I676" s="6"/>
      <c r="J676" s="2"/>
      <c r="K676" s="2"/>
      <c r="L676" s="2"/>
    </row>
    <row r="677" spans="2:12" ht="15.75" customHeight="1" x14ac:dyDescent="0.2">
      <c r="B677" s="2"/>
      <c r="C677" s="3"/>
      <c r="D677" s="4"/>
      <c r="E677" s="5"/>
      <c r="F677" s="2"/>
      <c r="G677" s="2"/>
      <c r="H677" s="2"/>
      <c r="I677" s="6"/>
      <c r="J677" s="2"/>
      <c r="K677" s="2"/>
      <c r="L677" s="2"/>
    </row>
    <row r="678" spans="2:12" ht="15.75" customHeight="1" x14ac:dyDescent="0.2">
      <c r="B678" s="2"/>
      <c r="C678" s="3"/>
      <c r="D678" s="4"/>
      <c r="E678" s="5"/>
      <c r="F678" s="2"/>
      <c r="G678" s="2"/>
      <c r="H678" s="2"/>
      <c r="I678" s="6"/>
      <c r="J678" s="2"/>
      <c r="K678" s="2"/>
      <c r="L678" s="2"/>
    </row>
    <row r="679" spans="2:12" ht="15.75" customHeight="1" x14ac:dyDescent="0.2">
      <c r="B679" s="2"/>
      <c r="C679" s="3"/>
      <c r="D679" s="4"/>
      <c r="E679" s="5"/>
      <c r="F679" s="2"/>
      <c r="G679" s="2"/>
      <c r="H679" s="2"/>
      <c r="I679" s="6"/>
      <c r="J679" s="2"/>
      <c r="K679" s="2"/>
      <c r="L679" s="2"/>
    </row>
    <row r="680" spans="2:12" ht="15.75" customHeight="1" x14ac:dyDescent="0.2">
      <c r="B680" s="2"/>
      <c r="C680" s="3"/>
      <c r="D680" s="4"/>
      <c r="E680" s="5"/>
      <c r="F680" s="2"/>
      <c r="G680" s="2"/>
      <c r="H680" s="2"/>
      <c r="I680" s="6"/>
      <c r="J680" s="2"/>
      <c r="K680" s="2"/>
      <c r="L680" s="2"/>
    </row>
    <row r="681" spans="2:12" ht="15.75" customHeight="1" x14ac:dyDescent="0.2">
      <c r="B681" s="2"/>
      <c r="C681" s="3"/>
      <c r="D681" s="4"/>
      <c r="E681" s="5"/>
      <c r="F681" s="2"/>
      <c r="G681" s="2"/>
      <c r="H681" s="2"/>
      <c r="I681" s="6"/>
      <c r="J681" s="2"/>
      <c r="K681" s="2"/>
      <c r="L681" s="2"/>
    </row>
    <row r="682" spans="2:12" ht="15.75" customHeight="1" x14ac:dyDescent="0.2">
      <c r="B682" s="2"/>
      <c r="C682" s="3"/>
      <c r="D682" s="4"/>
      <c r="E682" s="5"/>
      <c r="F682" s="2"/>
      <c r="G682" s="2"/>
      <c r="H682" s="2"/>
      <c r="I682" s="6"/>
      <c r="J682" s="2"/>
      <c r="K682" s="2"/>
      <c r="L682" s="2"/>
    </row>
    <row r="683" spans="2:12" ht="15.75" customHeight="1" x14ac:dyDescent="0.2">
      <c r="B683" s="2"/>
      <c r="C683" s="3"/>
      <c r="D683" s="4"/>
      <c r="E683" s="5"/>
      <c r="F683" s="2"/>
      <c r="G683" s="2"/>
      <c r="H683" s="2"/>
      <c r="I683" s="6"/>
      <c r="J683" s="2"/>
      <c r="K683" s="2"/>
      <c r="L683" s="2"/>
    </row>
    <row r="684" spans="2:12" ht="15.75" customHeight="1" x14ac:dyDescent="0.2">
      <c r="B684" s="2"/>
      <c r="C684" s="3"/>
      <c r="D684" s="4"/>
      <c r="E684" s="5"/>
      <c r="F684" s="2"/>
      <c r="G684" s="2"/>
      <c r="H684" s="2"/>
      <c r="I684" s="6"/>
      <c r="J684" s="2"/>
      <c r="K684" s="2"/>
      <c r="L684" s="2"/>
    </row>
    <row r="685" spans="2:12" ht="15.75" customHeight="1" x14ac:dyDescent="0.2">
      <c r="B685" s="2"/>
      <c r="C685" s="3"/>
      <c r="D685" s="4"/>
      <c r="E685" s="5"/>
      <c r="F685" s="2"/>
      <c r="G685" s="2"/>
      <c r="H685" s="2"/>
      <c r="I685" s="6"/>
      <c r="J685" s="2"/>
      <c r="K685" s="2"/>
      <c r="L685" s="2"/>
    </row>
    <row r="686" spans="2:12" ht="15.75" customHeight="1" x14ac:dyDescent="0.2">
      <c r="B686" s="2"/>
      <c r="C686" s="3"/>
      <c r="D686" s="4"/>
      <c r="E686" s="5"/>
      <c r="F686" s="2"/>
      <c r="G686" s="2"/>
      <c r="H686" s="2"/>
      <c r="I686" s="6"/>
      <c r="J686" s="2"/>
      <c r="K686" s="2"/>
      <c r="L686" s="2"/>
    </row>
    <row r="687" spans="2:12" ht="15.75" customHeight="1" x14ac:dyDescent="0.2">
      <c r="B687" s="2"/>
      <c r="C687" s="3"/>
      <c r="D687" s="4"/>
      <c r="E687" s="5"/>
      <c r="F687" s="2"/>
      <c r="G687" s="2"/>
      <c r="H687" s="2"/>
      <c r="I687" s="6"/>
      <c r="J687" s="2"/>
      <c r="K687" s="2"/>
      <c r="L687" s="2"/>
    </row>
    <row r="688" spans="2:12" ht="15.75" customHeight="1" x14ac:dyDescent="0.2">
      <c r="B688" s="2"/>
      <c r="C688" s="3"/>
      <c r="D688" s="4"/>
      <c r="E688" s="5"/>
      <c r="F688" s="2"/>
      <c r="G688" s="2"/>
      <c r="H688" s="2"/>
      <c r="I688" s="6"/>
      <c r="J688" s="2"/>
      <c r="K688" s="2"/>
      <c r="L688" s="2"/>
    </row>
    <row r="689" spans="2:12" ht="15.75" customHeight="1" x14ac:dyDescent="0.2">
      <c r="B689" s="2"/>
      <c r="C689" s="3"/>
      <c r="D689" s="4"/>
      <c r="E689" s="5"/>
      <c r="F689" s="2"/>
      <c r="G689" s="2"/>
      <c r="H689" s="2"/>
      <c r="I689" s="6"/>
      <c r="J689" s="2"/>
      <c r="K689" s="2"/>
      <c r="L689" s="2"/>
    </row>
    <row r="690" spans="2:12" ht="15.75" customHeight="1" x14ac:dyDescent="0.2">
      <c r="B690" s="2"/>
      <c r="C690" s="3"/>
      <c r="D690" s="4"/>
      <c r="E690" s="5"/>
      <c r="F690" s="2"/>
      <c r="G690" s="2"/>
      <c r="H690" s="2"/>
      <c r="I690" s="6"/>
      <c r="J690" s="2"/>
      <c r="K690" s="2"/>
      <c r="L690" s="2"/>
    </row>
    <row r="691" spans="2:12" ht="15.75" customHeight="1" x14ac:dyDescent="0.2">
      <c r="B691" s="2"/>
      <c r="C691" s="3"/>
      <c r="D691" s="4"/>
      <c r="E691" s="5"/>
      <c r="F691" s="2"/>
      <c r="G691" s="2"/>
      <c r="H691" s="2"/>
      <c r="I691" s="6"/>
      <c r="J691" s="2"/>
      <c r="K691" s="2"/>
      <c r="L691" s="2"/>
    </row>
    <row r="692" spans="2:12" ht="15.75" customHeight="1" x14ac:dyDescent="0.2">
      <c r="B692" s="2"/>
      <c r="C692" s="3"/>
      <c r="D692" s="4"/>
      <c r="E692" s="5"/>
      <c r="F692" s="2"/>
      <c r="G692" s="2"/>
      <c r="H692" s="2"/>
      <c r="I692" s="6"/>
      <c r="J692" s="2"/>
      <c r="K692" s="2"/>
      <c r="L692" s="2"/>
    </row>
    <row r="693" spans="2:12" ht="15.75" customHeight="1" x14ac:dyDescent="0.2">
      <c r="B693" s="2"/>
      <c r="C693" s="3"/>
      <c r="D693" s="4"/>
      <c r="E693" s="5"/>
      <c r="F693" s="2"/>
      <c r="G693" s="2"/>
      <c r="H693" s="2"/>
      <c r="I693" s="6"/>
      <c r="J693" s="2"/>
      <c r="K693" s="2"/>
      <c r="L693" s="2"/>
    </row>
    <row r="694" spans="2:12" ht="15.75" customHeight="1" x14ac:dyDescent="0.2">
      <c r="B694" s="2"/>
      <c r="C694" s="3"/>
      <c r="D694" s="4"/>
      <c r="E694" s="5"/>
      <c r="F694" s="2"/>
      <c r="G694" s="2"/>
      <c r="H694" s="2"/>
      <c r="I694" s="6"/>
      <c r="J694" s="2"/>
      <c r="K694" s="2"/>
      <c r="L694" s="2"/>
    </row>
    <row r="695" spans="2:12" ht="15.75" customHeight="1" x14ac:dyDescent="0.2">
      <c r="B695" s="2"/>
      <c r="C695" s="3"/>
      <c r="D695" s="4"/>
      <c r="E695" s="5"/>
      <c r="F695" s="2"/>
      <c r="G695" s="2"/>
      <c r="H695" s="2"/>
      <c r="I695" s="6"/>
      <c r="J695" s="2"/>
      <c r="K695" s="2"/>
      <c r="L695" s="2"/>
    </row>
    <row r="696" spans="2:12" ht="15.75" customHeight="1" x14ac:dyDescent="0.2">
      <c r="B696" s="2"/>
      <c r="C696" s="3"/>
      <c r="D696" s="4"/>
      <c r="E696" s="5"/>
      <c r="F696" s="2"/>
      <c r="G696" s="2"/>
      <c r="H696" s="2"/>
      <c r="I696" s="6"/>
      <c r="J696" s="2"/>
      <c r="K696" s="2"/>
      <c r="L696" s="2"/>
    </row>
    <row r="697" spans="2:12" ht="15.75" customHeight="1" x14ac:dyDescent="0.2">
      <c r="B697" s="2"/>
      <c r="C697" s="3"/>
      <c r="D697" s="4"/>
      <c r="E697" s="5"/>
      <c r="F697" s="2"/>
      <c r="G697" s="2"/>
      <c r="H697" s="2"/>
      <c r="I697" s="6"/>
      <c r="J697" s="2"/>
      <c r="K697" s="2"/>
      <c r="L697" s="2"/>
    </row>
    <row r="698" spans="2:12" ht="15.75" customHeight="1" x14ac:dyDescent="0.2">
      <c r="B698" s="2"/>
      <c r="C698" s="3"/>
      <c r="D698" s="4"/>
      <c r="E698" s="5"/>
      <c r="F698" s="2"/>
      <c r="G698" s="2"/>
      <c r="H698" s="2"/>
      <c r="I698" s="6"/>
      <c r="J698" s="2"/>
      <c r="K698" s="2"/>
      <c r="L698" s="2"/>
    </row>
    <row r="699" spans="2:12" ht="15.75" customHeight="1" x14ac:dyDescent="0.2">
      <c r="B699" s="2"/>
      <c r="C699" s="3"/>
      <c r="D699" s="4"/>
      <c r="E699" s="5"/>
      <c r="F699" s="2"/>
      <c r="G699" s="2"/>
      <c r="H699" s="2"/>
      <c r="I699" s="6"/>
      <c r="J699" s="2"/>
      <c r="K699" s="2"/>
      <c r="L699" s="2"/>
    </row>
    <row r="700" spans="2:12" ht="15.75" customHeight="1" x14ac:dyDescent="0.2">
      <c r="B700" s="2"/>
      <c r="C700" s="3"/>
      <c r="D700" s="4"/>
      <c r="E700" s="5"/>
      <c r="F700" s="2"/>
      <c r="G700" s="2"/>
      <c r="H700" s="2"/>
      <c r="I700" s="6"/>
      <c r="J700" s="2"/>
      <c r="K700" s="2"/>
      <c r="L700" s="2"/>
    </row>
    <row r="701" spans="2:12" ht="15.75" customHeight="1" x14ac:dyDescent="0.2">
      <c r="B701" s="2"/>
      <c r="C701" s="3"/>
      <c r="D701" s="4"/>
      <c r="E701" s="5"/>
      <c r="F701" s="2"/>
      <c r="G701" s="2"/>
      <c r="H701" s="2"/>
      <c r="I701" s="6"/>
      <c r="J701" s="2"/>
      <c r="K701" s="2"/>
      <c r="L701" s="2"/>
    </row>
    <row r="702" spans="2:12" ht="15.75" customHeight="1" x14ac:dyDescent="0.2">
      <c r="B702" s="2"/>
      <c r="C702" s="3"/>
      <c r="D702" s="4"/>
      <c r="E702" s="5"/>
      <c r="F702" s="2"/>
      <c r="G702" s="2"/>
      <c r="H702" s="2"/>
      <c r="I702" s="6"/>
      <c r="J702" s="2"/>
      <c r="K702" s="2"/>
      <c r="L702" s="2"/>
    </row>
    <row r="703" spans="2:12" ht="15.75" customHeight="1" x14ac:dyDescent="0.2">
      <c r="B703" s="2"/>
      <c r="C703" s="3"/>
      <c r="D703" s="4"/>
      <c r="E703" s="5"/>
      <c r="F703" s="2"/>
      <c r="G703" s="2"/>
      <c r="H703" s="2"/>
      <c r="I703" s="6"/>
      <c r="J703" s="2"/>
      <c r="K703" s="2"/>
      <c r="L703" s="2"/>
    </row>
    <row r="704" spans="2:12" ht="15.75" customHeight="1" x14ac:dyDescent="0.2">
      <c r="B704" s="2"/>
      <c r="C704" s="3"/>
      <c r="D704" s="4"/>
      <c r="E704" s="5"/>
      <c r="F704" s="2"/>
      <c r="G704" s="2"/>
      <c r="H704" s="2"/>
      <c r="I704" s="6"/>
      <c r="J704" s="2"/>
      <c r="K704" s="2"/>
      <c r="L704" s="2"/>
    </row>
    <row r="705" spans="2:12" ht="15.75" customHeight="1" x14ac:dyDescent="0.2">
      <c r="B705" s="2"/>
      <c r="C705" s="3"/>
      <c r="D705" s="4"/>
      <c r="E705" s="5"/>
      <c r="F705" s="2"/>
      <c r="G705" s="2"/>
      <c r="H705" s="2"/>
      <c r="I705" s="6"/>
      <c r="J705" s="2"/>
      <c r="K705" s="2"/>
      <c r="L705" s="2"/>
    </row>
    <row r="706" spans="2:12" ht="15.75" customHeight="1" x14ac:dyDescent="0.2">
      <c r="B706" s="2"/>
      <c r="C706" s="3"/>
      <c r="D706" s="4"/>
      <c r="E706" s="5"/>
      <c r="F706" s="2"/>
      <c r="G706" s="2"/>
      <c r="H706" s="2"/>
      <c r="I706" s="6"/>
      <c r="J706" s="2"/>
      <c r="K706" s="2"/>
      <c r="L706" s="2"/>
    </row>
    <row r="707" spans="2:12" ht="15.75" customHeight="1" x14ac:dyDescent="0.2">
      <c r="B707" s="2"/>
      <c r="C707" s="3"/>
      <c r="D707" s="4"/>
      <c r="E707" s="5"/>
      <c r="F707" s="2"/>
      <c r="G707" s="2"/>
      <c r="H707" s="2"/>
      <c r="I707" s="6"/>
      <c r="J707" s="2"/>
      <c r="K707" s="2"/>
      <c r="L707" s="2"/>
    </row>
    <row r="708" spans="2:12" ht="15.75" customHeight="1" x14ac:dyDescent="0.2">
      <c r="B708" s="2"/>
      <c r="C708" s="3"/>
      <c r="D708" s="4"/>
      <c r="E708" s="5"/>
      <c r="F708" s="2"/>
      <c r="G708" s="2"/>
      <c r="H708" s="2"/>
      <c r="I708" s="6"/>
      <c r="J708" s="2"/>
      <c r="K708" s="2"/>
      <c r="L708" s="2"/>
    </row>
    <row r="709" spans="2:12" ht="15.75" customHeight="1" x14ac:dyDescent="0.2">
      <c r="B709" s="2"/>
      <c r="C709" s="3"/>
      <c r="D709" s="4"/>
      <c r="E709" s="5"/>
      <c r="F709" s="2"/>
      <c r="G709" s="2"/>
      <c r="H709" s="2"/>
      <c r="I709" s="6"/>
      <c r="J709" s="2"/>
      <c r="K709" s="2"/>
      <c r="L709" s="2"/>
    </row>
    <row r="710" spans="2:12" ht="15.75" customHeight="1" x14ac:dyDescent="0.2">
      <c r="B710" s="2"/>
      <c r="C710" s="3"/>
      <c r="D710" s="4"/>
      <c r="E710" s="5"/>
      <c r="F710" s="2"/>
      <c r="G710" s="2"/>
      <c r="H710" s="2"/>
      <c r="I710" s="6"/>
      <c r="J710" s="2"/>
      <c r="K710" s="2"/>
      <c r="L710" s="2"/>
    </row>
    <row r="711" spans="2:12" ht="15.75" customHeight="1" x14ac:dyDescent="0.2">
      <c r="B711" s="2"/>
      <c r="C711" s="3"/>
      <c r="D711" s="4"/>
      <c r="E711" s="5"/>
      <c r="F711" s="2"/>
      <c r="G711" s="2"/>
      <c r="H711" s="2"/>
      <c r="I711" s="6"/>
      <c r="J711" s="2"/>
      <c r="K711" s="2"/>
      <c r="L711" s="2"/>
    </row>
    <row r="712" spans="2:12" ht="15.75" customHeight="1" x14ac:dyDescent="0.2">
      <c r="B712" s="2"/>
      <c r="C712" s="3"/>
      <c r="D712" s="4"/>
      <c r="E712" s="5"/>
      <c r="F712" s="2"/>
      <c r="G712" s="2"/>
      <c r="H712" s="2"/>
      <c r="I712" s="6"/>
      <c r="J712" s="2"/>
      <c r="K712" s="2"/>
      <c r="L712" s="2"/>
    </row>
    <row r="713" spans="2:12" ht="15.75" customHeight="1" x14ac:dyDescent="0.2">
      <c r="B713" s="2"/>
      <c r="C713" s="3"/>
      <c r="D713" s="4"/>
      <c r="E713" s="5"/>
      <c r="F713" s="2"/>
      <c r="G713" s="2"/>
      <c r="H713" s="2"/>
      <c r="I713" s="6"/>
      <c r="J713" s="2"/>
      <c r="K713" s="2"/>
      <c r="L713" s="2"/>
    </row>
    <row r="714" spans="2:12" ht="15.75" customHeight="1" x14ac:dyDescent="0.2">
      <c r="B714" s="2"/>
      <c r="C714" s="3"/>
      <c r="D714" s="4"/>
      <c r="E714" s="5"/>
      <c r="F714" s="2"/>
      <c r="G714" s="2"/>
      <c r="H714" s="2"/>
      <c r="I714" s="6"/>
      <c r="J714" s="2"/>
      <c r="K714" s="2"/>
      <c r="L714" s="2"/>
    </row>
    <row r="715" spans="2:12" ht="15.75" customHeight="1" x14ac:dyDescent="0.2">
      <c r="B715" s="2"/>
      <c r="C715" s="3"/>
      <c r="D715" s="4"/>
      <c r="E715" s="5"/>
      <c r="F715" s="2"/>
      <c r="G715" s="2"/>
      <c r="H715" s="2"/>
      <c r="I715" s="6"/>
      <c r="J715" s="2"/>
      <c r="K715" s="2"/>
      <c r="L715" s="2"/>
    </row>
    <row r="716" spans="2:12" ht="15.75" customHeight="1" x14ac:dyDescent="0.2">
      <c r="B716" s="2"/>
      <c r="C716" s="3"/>
      <c r="D716" s="4"/>
      <c r="E716" s="5"/>
      <c r="F716" s="2"/>
      <c r="G716" s="2"/>
      <c r="H716" s="2"/>
      <c r="I716" s="6"/>
      <c r="J716" s="2"/>
      <c r="K716" s="2"/>
      <c r="L716" s="2"/>
    </row>
    <row r="717" spans="2:12" ht="15.75" customHeight="1" x14ac:dyDescent="0.2">
      <c r="B717" s="2"/>
      <c r="C717" s="3"/>
      <c r="D717" s="4"/>
      <c r="E717" s="5"/>
      <c r="F717" s="2"/>
      <c r="G717" s="2"/>
      <c r="H717" s="2"/>
      <c r="I717" s="6"/>
      <c r="J717" s="2"/>
      <c r="K717" s="2"/>
      <c r="L717" s="2"/>
    </row>
    <row r="718" spans="2:12" ht="15.75" customHeight="1" x14ac:dyDescent="0.2">
      <c r="B718" s="2"/>
      <c r="C718" s="3"/>
      <c r="D718" s="4"/>
      <c r="E718" s="5"/>
      <c r="F718" s="2"/>
      <c r="G718" s="2"/>
      <c r="H718" s="2"/>
      <c r="I718" s="6"/>
      <c r="J718" s="2"/>
      <c r="K718" s="2"/>
      <c r="L718" s="2"/>
    </row>
    <row r="719" spans="2:12" ht="15.75" customHeight="1" x14ac:dyDescent="0.2">
      <c r="B719" s="2"/>
      <c r="C719" s="3"/>
      <c r="D719" s="4"/>
      <c r="E719" s="5"/>
      <c r="F719" s="2"/>
      <c r="G719" s="2"/>
      <c r="H719" s="2"/>
      <c r="I719" s="6"/>
      <c r="J719" s="2"/>
      <c r="K719" s="2"/>
      <c r="L719" s="2"/>
    </row>
    <row r="720" spans="2:12" ht="15.75" customHeight="1" x14ac:dyDescent="0.2">
      <c r="B720" s="2"/>
      <c r="C720" s="3"/>
      <c r="D720" s="4"/>
      <c r="E720" s="5"/>
      <c r="F720" s="2"/>
      <c r="G720" s="2"/>
      <c r="H720" s="2"/>
      <c r="I720" s="6"/>
      <c r="J720" s="2"/>
      <c r="K720" s="2"/>
      <c r="L720" s="2"/>
    </row>
    <row r="721" spans="2:12" ht="15.75" customHeight="1" x14ac:dyDescent="0.2">
      <c r="B721" s="2"/>
      <c r="C721" s="3"/>
      <c r="D721" s="4"/>
      <c r="E721" s="5"/>
      <c r="F721" s="2"/>
      <c r="G721" s="2"/>
      <c r="H721" s="2"/>
      <c r="I721" s="6"/>
      <c r="J721" s="2"/>
      <c r="K721" s="2"/>
      <c r="L721" s="2"/>
    </row>
    <row r="722" spans="2:12" ht="15.75" customHeight="1" x14ac:dyDescent="0.2">
      <c r="B722" s="2"/>
      <c r="C722" s="3"/>
      <c r="D722" s="4"/>
      <c r="E722" s="5"/>
      <c r="F722" s="2"/>
      <c r="G722" s="2"/>
      <c r="H722" s="2"/>
      <c r="I722" s="6"/>
      <c r="J722" s="2"/>
      <c r="K722" s="2"/>
      <c r="L722" s="2"/>
    </row>
    <row r="723" spans="2:12" ht="15.75" customHeight="1" x14ac:dyDescent="0.2">
      <c r="B723" s="2"/>
      <c r="C723" s="3"/>
      <c r="D723" s="4"/>
      <c r="E723" s="5"/>
      <c r="F723" s="2"/>
      <c r="G723" s="2"/>
      <c r="H723" s="2"/>
      <c r="I723" s="6"/>
      <c r="J723" s="2"/>
      <c r="K723" s="2"/>
      <c r="L723" s="2"/>
    </row>
    <row r="724" spans="2:12" ht="15.75" customHeight="1" x14ac:dyDescent="0.2">
      <c r="B724" s="2"/>
      <c r="C724" s="3"/>
      <c r="D724" s="4"/>
      <c r="E724" s="5"/>
      <c r="F724" s="2"/>
      <c r="G724" s="2"/>
      <c r="H724" s="2"/>
      <c r="I724" s="6"/>
      <c r="J724" s="2"/>
      <c r="K724" s="2"/>
      <c r="L724" s="2"/>
    </row>
    <row r="725" spans="2:12" ht="15.75" customHeight="1" x14ac:dyDescent="0.2">
      <c r="B725" s="2"/>
      <c r="C725" s="3"/>
      <c r="D725" s="4"/>
      <c r="E725" s="5"/>
      <c r="F725" s="2"/>
      <c r="G725" s="2"/>
      <c r="H725" s="2"/>
      <c r="I725" s="6"/>
      <c r="J725" s="2"/>
      <c r="K725" s="2"/>
      <c r="L725" s="2"/>
    </row>
    <row r="726" spans="2:12" ht="15.75" customHeight="1" x14ac:dyDescent="0.2">
      <c r="B726" s="2"/>
      <c r="C726" s="3"/>
      <c r="D726" s="4"/>
      <c r="E726" s="5"/>
      <c r="F726" s="2"/>
      <c r="G726" s="2"/>
      <c r="H726" s="2"/>
      <c r="I726" s="6"/>
      <c r="J726" s="2"/>
      <c r="K726" s="2"/>
      <c r="L726" s="2"/>
    </row>
    <row r="727" spans="2:12" ht="15.75" customHeight="1" x14ac:dyDescent="0.2">
      <c r="B727" s="2"/>
      <c r="C727" s="3"/>
      <c r="D727" s="4"/>
      <c r="E727" s="5"/>
      <c r="F727" s="2"/>
      <c r="G727" s="2"/>
      <c r="H727" s="2"/>
      <c r="I727" s="6"/>
      <c r="J727" s="2"/>
      <c r="K727" s="2"/>
      <c r="L727" s="2"/>
    </row>
    <row r="728" spans="2:12" ht="15.75" customHeight="1" x14ac:dyDescent="0.2">
      <c r="B728" s="2"/>
      <c r="C728" s="3"/>
      <c r="D728" s="4"/>
      <c r="E728" s="5"/>
      <c r="F728" s="2"/>
      <c r="G728" s="2"/>
      <c r="H728" s="2"/>
      <c r="I728" s="6"/>
      <c r="J728" s="2"/>
      <c r="K728" s="2"/>
      <c r="L728" s="2"/>
    </row>
    <row r="729" spans="2:12" ht="15.75" customHeight="1" x14ac:dyDescent="0.2">
      <c r="B729" s="2"/>
      <c r="C729" s="3"/>
      <c r="D729" s="4"/>
      <c r="E729" s="5"/>
      <c r="F729" s="2"/>
      <c r="G729" s="2"/>
      <c r="H729" s="2"/>
      <c r="I729" s="6"/>
      <c r="J729" s="2"/>
      <c r="K729" s="2"/>
      <c r="L729" s="2"/>
    </row>
    <row r="730" spans="2:12" ht="15.75" customHeight="1" x14ac:dyDescent="0.2">
      <c r="B730" s="2"/>
      <c r="C730" s="3"/>
      <c r="D730" s="4"/>
      <c r="E730" s="5"/>
      <c r="F730" s="2"/>
      <c r="G730" s="2"/>
      <c r="H730" s="2"/>
      <c r="I730" s="6"/>
      <c r="J730" s="2"/>
      <c r="K730" s="2"/>
      <c r="L730" s="2"/>
    </row>
    <row r="731" spans="2:12" ht="15.75" customHeight="1" x14ac:dyDescent="0.2">
      <c r="B731" s="2"/>
      <c r="C731" s="3"/>
      <c r="D731" s="4"/>
      <c r="E731" s="5"/>
      <c r="F731" s="2"/>
      <c r="G731" s="2"/>
      <c r="H731" s="2"/>
      <c r="I731" s="6"/>
      <c r="J731" s="2"/>
      <c r="K731" s="2"/>
      <c r="L731" s="2"/>
    </row>
    <row r="732" spans="2:12" ht="15.75" customHeight="1" x14ac:dyDescent="0.2">
      <c r="B732" s="2"/>
      <c r="C732" s="3"/>
      <c r="D732" s="4"/>
      <c r="E732" s="5"/>
      <c r="F732" s="2"/>
      <c r="G732" s="2"/>
      <c r="H732" s="2"/>
      <c r="I732" s="6"/>
      <c r="J732" s="2"/>
      <c r="K732" s="2"/>
      <c r="L732" s="2"/>
    </row>
    <row r="733" spans="2:12" ht="15.75" customHeight="1" x14ac:dyDescent="0.2">
      <c r="B733" s="2"/>
      <c r="C733" s="3"/>
      <c r="D733" s="4"/>
      <c r="E733" s="5"/>
      <c r="F733" s="2"/>
      <c r="G733" s="2"/>
      <c r="H733" s="2"/>
      <c r="I733" s="6"/>
      <c r="J733" s="2"/>
      <c r="K733" s="2"/>
      <c r="L733" s="2"/>
    </row>
    <row r="734" spans="2:12" ht="15.75" customHeight="1" x14ac:dyDescent="0.2">
      <c r="B734" s="2"/>
      <c r="C734" s="3"/>
      <c r="D734" s="4"/>
      <c r="E734" s="5"/>
      <c r="F734" s="2"/>
      <c r="G734" s="2"/>
      <c r="H734" s="2"/>
      <c r="I734" s="6"/>
      <c r="J734" s="2"/>
      <c r="K734" s="2"/>
      <c r="L734" s="2"/>
    </row>
    <row r="735" spans="2:12" ht="15.75" customHeight="1" x14ac:dyDescent="0.2">
      <c r="B735" s="2"/>
      <c r="C735" s="3"/>
      <c r="D735" s="4"/>
      <c r="E735" s="5"/>
      <c r="F735" s="2"/>
      <c r="G735" s="2"/>
      <c r="H735" s="2"/>
      <c r="I735" s="6"/>
      <c r="J735" s="2"/>
      <c r="K735" s="2"/>
      <c r="L735" s="2"/>
    </row>
    <row r="736" spans="2:12" ht="15.75" customHeight="1" x14ac:dyDescent="0.2">
      <c r="B736" s="2"/>
      <c r="C736" s="3"/>
      <c r="D736" s="4"/>
      <c r="E736" s="5"/>
      <c r="F736" s="2"/>
      <c r="G736" s="2"/>
      <c r="H736" s="2"/>
      <c r="I736" s="6"/>
      <c r="J736" s="2"/>
      <c r="K736" s="2"/>
      <c r="L736" s="2"/>
    </row>
    <row r="737" spans="2:12" ht="15.75" customHeight="1" x14ac:dyDescent="0.2">
      <c r="B737" s="2"/>
      <c r="C737" s="3"/>
      <c r="D737" s="4"/>
      <c r="E737" s="5"/>
      <c r="F737" s="2"/>
      <c r="G737" s="2"/>
      <c r="H737" s="2"/>
      <c r="I737" s="6"/>
      <c r="J737" s="2"/>
      <c r="K737" s="2"/>
      <c r="L737" s="2"/>
    </row>
    <row r="738" spans="2:12" ht="15.75" customHeight="1" x14ac:dyDescent="0.2">
      <c r="B738" s="2"/>
      <c r="C738" s="3"/>
      <c r="D738" s="4"/>
      <c r="E738" s="5"/>
      <c r="F738" s="2"/>
      <c r="G738" s="2"/>
      <c r="H738" s="2"/>
      <c r="I738" s="6"/>
      <c r="J738" s="2"/>
      <c r="K738" s="2"/>
      <c r="L738" s="2"/>
    </row>
    <row r="739" spans="2:12" ht="15.75" customHeight="1" x14ac:dyDescent="0.2">
      <c r="B739" s="2"/>
      <c r="C739" s="3"/>
      <c r="D739" s="4"/>
      <c r="E739" s="5"/>
      <c r="F739" s="2"/>
      <c r="G739" s="2"/>
      <c r="H739" s="2"/>
      <c r="I739" s="6"/>
      <c r="J739" s="2"/>
      <c r="K739" s="2"/>
      <c r="L739" s="2"/>
    </row>
    <row r="740" spans="2:12" ht="15.75" customHeight="1" x14ac:dyDescent="0.2">
      <c r="B740" s="2"/>
      <c r="C740" s="3"/>
      <c r="D740" s="4"/>
      <c r="E740" s="5"/>
      <c r="F740" s="2"/>
      <c r="G740" s="2"/>
      <c r="H740" s="2"/>
      <c r="I740" s="6"/>
      <c r="J740" s="2"/>
      <c r="K740" s="2"/>
      <c r="L740" s="2"/>
    </row>
    <row r="741" spans="2:12" ht="15.75" customHeight="1" x14ac:dyDescent="0.2">
      <c r="B741" s="2"/>
      <c r="C741" s="3"/>
      <c r="D741" s="4"/>
      <c r="E741" s="5"/>
      <c r="F741" s="2"/>
      <c r="G741" s="2"/>
      <c r="H741" s="2"/>
      <c r="I741" s="6"/>
      <c r="J741" s="2"/>
      <c r="K741" s="2"/>
      <c r="L741" s="2"/>
    </row>
    <row r="742" spans="2:12" ht="15.75" customHeight="1" x14ac:dyDescent="0.2">
      <c r="B742" s="2"/>
      <c r="C742" s="3"/>
      <c r="D742" s="4"/>
      <c r="E742" s="5"/>
      <c r="F742" s="2"/>
      <c r="G742" s="2"/>
      <c r="H742" s="2"/>
      <c r="I742" s="6"/>
      <c r="J742" s="2"/>
      <c r="K742" s="2"/>
      <c r="L742" s="2"/>
    </row>
    <row r="743" spans="2:12" ht="15.75" customHeight="1" x14ac:dyDescent="0.2">
      <c r="B743" s="2"/>
      <c r="C743" s="3"/>
      <c r="D743" s="4"/>
      <c r="E743" s="5"/>
      <c r="F743" s="2"/>
      <c r="G743" s="2"/>
      <c r="H743" s="2"/>
      <c r="I743" s="6"/>
      <c r="J743" s="2"/>
      <c r="K743" s="2"/>
      <c r="L743" s="2"/>
    </row>
    <row r="744" spans="2:12" ht="15.75" customHeight="1" x14ac:dyDescent="0.2">
      <c r="B744" s="2"/>
      <c r="C744" s="3"/>
      <c r="D744" s="4"/>
      <c r="E744" s="5"/>
      <c r="F744" s="2"/>
      <c r="G744" s="2"/>
      <c r="H744" s="2"/>
      <c r="I744" s="6"/>
      <c r="J744" s="2"/>
      <c r="K744" s="2"/>
      <c r="L744" s="2"/>
    </row>
    <row r="745" spans="2:12" ht="15.75" customHeight="1" x14ac:dyDescent="0.2">
      <c r="B745" s="2"/>
      <c r="C745" s="3"/>
      <c r="D745" s="4"/>
      <c r="E745" s="5"/>
      <c r="F745" s="2"/>
      <c r="G745" s="2"/>
      <c r="H745" s="2"/>
      <c r="I745" s="6"/>
      <c r="J745" s="2"/>
      <c r="K745" s="2"/>
      <c r="L745" s="2"/>
    </row>
    <row r="746" spans="2:12" ht="15.75" customHeight="1" x14ac:dyDescent="0.2">
      <c r="B746" s="2"/>
      <c r="C746" s="3"/>
      <c r="D746" s="4"/>
      <c r="E746" s="5"/>
      <c r="F746" s="2"/>
      <c r="G746" s="2"/>
      <c r="H746" s="2"/>
      <c r="I746" s="6"/>
      <c r="J746" s="2"/>
      <c r="K746" s="2"/>
      <c r="L746" s="2"/>
    </row>
    <row r="747" spans="2:12" ht="15.75" customHeight="1" x14ac:dyDescent="0.2">
      <c r="B747" s="2"/>
      <c r="C747" s="3"/>
      <c r="D747" s="4"/>
      <c r="E747" s="5"/>
      <c r="F747" s="2"/>
      <c r="G747" s="2"/>
      <c r="H747" s="2"/>
      <c r="I747" s="6"/>
      <c r="J747" s="2"/>
      <c r="K747" s="2"/>
      <c r="L747" s="2"/>
    </row>
    <row r="748" spans="2:12" ht="15.75" customHeight="1" x14ac:dyDescent="0.2">
      <c r="B748" s="2"/>
      <c r="C748" s="3"/>
      <c r="D748" s="4"/>
      <c r="E748" s="5"/>
      <c r="F748" s="2"/>
      <c r="G748" s="2"/>
      <c r="H748" s="2"/>
      <c r="I748" s="6"/>
      <c r="J748" s="2"/>
      <c r="K748" s="2"/>
      <c r="L748" s="2"/>
    </row>
    <row r="749" spans="2:12" ht="15.75" customHeight="1" x14ac:dyDescent="0.2">
      <c r="B749" s="2"/>
      <c r="C749" s="3"/>
      <c r="D749" s="4"/>
      <c r="E749" s="5"/>
      <c r="F749" s="2"/>
      <c r="G749" s="2"/>
      <c r="H749" s="2"/>
      <c r="I749" s="6"/>
      <c r="J749" s="2"/>
      <c r="K749" s="2"/>
      <c r="L749" s="2"/>
    </row>
    <row r="750" spans="2:12" ht="15.75" customHeight="1" x14ac:dyDescent="0.2">
      <c r="B750" s="2"/>
      <c r="C750" s="3"/>
      <c r="D750" s="4"/>
      <c r="E750" s="5"/>
      <c r="F750" s="2"/>
      <c r="G750" s="2"/>
      <c r="H750" s="2"/>
      <c r="I750" s="6"/>
      <c r="J750" s="2"/>
      <c r="K750" s="2"/>
      <c r="L750" s="2"/>
    </row>
    <row r="751" spans="2:12" ht="15.75" customHeight="1" x14ac:dyDescent="0.2">
      <c r="B751" s="2"/>
      <c r="C751" s="3"/>
      <c r="D751" s="4"/>
      <c r="E751" s="5"/>
      <c r="F751" s="2"/>
      <c r="G751" s="2"/>
      <c r="H751" s="2"/>
      <c r="I751" s="6"/>
      <c r="J751" s="2"/>
      <c r="K751" s="2"/>
      <c r="L751" s="2"/>
    </row>
    <row r="752" spans="2:12" ht="15.75" customHeight="1" x14ac:dyDescent="0.2">
      <c r="B752" s="2"/>
      <c r="C752" s="3"/>
      <c r="D752" s="4"/>
      <c r="E752" s="5"/>
      <c r="F752" s="2"/>
      <c r="G752" s="2"/>
      <c r="H752" s="2"/>
      <c r="I752" s="6"/>
      <c r="J752" s="2"/>
      <c r="K752" s="2"/>
      <c r="L752" s="2"/>
    </row>
    <row r="753" spans="2:12" ht="15.75" customHeight="1" x14ac:dyDescent="0.2">
      <c r="B753" s="2"/>
      <c r="C753" s="3"/>
      <c r="D753" s="4"/>
      <c r="E753" s="5"/>
      <c r="F753" s="2"/>
      <c r="G753" s="2"/>
      <c r="H753" s="2"/>
      <c r="I753" s="6"/>
      <c r="J753" s="2"/>
      <c r="K753" s="2"/>
      <c r="L753" s="2"/>
    </row>
    <row r="754" spans="2:12" ht="15.75" customHeight="1" x14ac:dyDescent="0.2">
      <c r="B754" s="2"/>
      <c r="C754" s="3"/>
      <c r="D754" s="4"/>
      <c r="E754" s="5"/>
      <c r="F754" s="2"/>
      <c r="G754" s="2"/>
      <c r="H754" s="2"/>
      <c r="I754" s="6"/>
      <c r="J754" s="2"/>
      <c r="K754" s="2"/>
      <c r="L754" s="2"/>
    </row>
    <row r="755" spans="2:12" ht="15.75" customHeight="1" x14ac:dyDescent="0.2">
      <c r="B755" s="2"/>
      <c r="C755" s="3"/>
      <c r="D755" s="4"/>
      <c r="E755" s="5"/>
      <c r="F755" s="2"/>
      <c r="G755" s="2"/>
      <c r="H755" s="2"/>
      <c r="I755" s="6"/>
      <c r="J755" s="2"/>
      <c r="K755" s="2"/>
      <c r="L755" s="2"/>
    </row>
    <row r="756" spans="2:12" ht="15.75" customHeight="1" x14ac:dyDescent="0.2">
      <c r="B756" s="2"/>
      <c r="C756" s="3"/>
      <c r="D756" s="4"/>
      <c r="E756" s="5"/>
      <c r="F756" s="2"/>
      <c r="G756" s="2"/>
      <c r="H756" s="2"/>
      <c r="I756" s="6"/>
      <c r="J756" s="2"/>
      <c r="K756" s="2"/>
      <c r="L756" s="2"/>
    </row>
    <row r="757" spans="2:12" ht="15.75" customHeight="1" x14ac:dyDescent="0.2">
      <c r="B757" s="2"/>
      <c r="C757" s="3"/>
      <c r="D757" s="4"/>
      <c r="E757" s="5"/>
      <c r="F757" s="2"/>
      <c r="G757" s="2"/>
      <c r="H757" s="2"/>
      <c r="I757" s="6"/>
      <c r="J757" s="2"/>
      <c r="K757" s="2"/>
      <c r="L757" s="2"/>
    </row>
    <row r="758" spans="2:12" ht="15.75" customHeight="1" x14ac:dyDescent="0.2">
      <c r="B758" s="2"/>
      <c r="C758" s="3"/>
      <c r="D758" s="4"/>
      <c r="E758" s="5"/>
      <c r="F758" s="2"/>
      <c r="G758" s="2"/>
      <c r="H758" s="2"/>
      <c r="I758" s="6"/>
      <c r="J758" s="2"/>
      <c r="K758" s="2"/>
      <c r="L758" s="2"/>
    </row>
    <row r="759" spans="2:12" ht="15.75" customHeight="1" x14ac:dyDescent="0.2">
      <c r="B759" s="2"/>
      <c r="C759" s="3"/>
      <c r="D759" s="4"/>
      <c r="E759" s="5"/>
      <c r="F759" s="2"/>
      <c r="G759" s="2"/>
      <c r="H759" s="2"/>
      <c r="I759" s="6"/>
      <c r="J759" s="2"/>
      <c r="K759" s="2"/>
      <c r="L759" s="2"/>
    </row>
    <row r="760" spans="2:12" ht="15.75" customHeight="1" x14ac:dyDescent="0.2">
      <c r="B760" s="2"/>
      <c r="C760" s="3"/>
      <c r="D760" s="4"/>
      <c r="E760" s="5"/>
      <c r="F760" s="2"/>
      <c r="G760" s="2"/>
      <c r="H760" s="2"/>
      <c r="I760" s="6"/>
      <c r="J760" s="2"/>
      <c r="K760" s="2"/>
      <c r="L760" s="2"/>
    </row>
    <row r="761" spans="2:12" ht="15.75" customHeight="1" x14ac:dyDescent="0.2">
      <c r="B761" s="2"/>
      <c r="C761" s="3"/>
      <c r="D761" s="4"/>
      <c r="E761" s="5"/>
      <c r="F761" s="2"/>
      <c r="G761" s="2"/>
      <c r="H761" s="2"/>
      <c r="I761" s="6"/>
      <c r="J761" s="2"/>
      <c r="K761" s="2"/>
      <c r="L761" s="2"/>
    </row>
    <row r="762" spans="2:12" ht="15.75" customHeight="1" x14ac:dyDescent="0.2">
      <c r="B762" s="2"/>
      <c r="C762" s="3"/>
      <c r="D762" s="4"/>
      <c r="E762" s="5"/>
      <c r="F762" s="2"/>
      <c r="G762" s="2"/>
      <c r="H762" s="2"/>
      <c r="I762" s="6"/>
      <c r="J762" s="2"/>
      <c r="K762" s="2"/>
      <c r="L762" s="2"/>
    </row>
    <row r="763" spans="2:12" ht="15.75" customHeight="1" x14ac:dyDescent="0.2">
      <c r="B763" s="2"/>
      <c r="C763" s="3"/>
      <c r="D763" s="4"/>
      <c r="E763" s="5"/>
      <c r="F763" s="2"/>
      <c r="G763" s="2"/>
      <c r="H763" s="2"/>
      <c r="I763" s="6"/>
      <c r="J763" s="2"/>
      <c r="K763" s="2"/>
      <c r="L763" s="2"/>
    </row>
    <row r="764" spans="2:12" ht="15.75" customHeight="1" x14ac:dyDescent="0.2">
      <c r="B764" s="2"/>
      <c r="C764" s="3"/>
      <c r="D764" s="4"/>
      <c r="E764" s="5"/>
      <c r="F764" s="2"/>
      <c r="G764" s="2"/>
      <c r="H764" s="2"/>
      <c r="I764" s="6"/>
      <c r="J764" s="2"/>
      <c r="K764" s="2"/>
      <c r="L764" s="2"/>
    </row>
    <row r="765" spans="2:12" ht="15.75" customHeight="1" x14ac:dyDescent="0.2">
      <c r="B765" s="2"/>
      <c r="C765" s="3"/>
      <c r="D765" s="4"/>
      <c r="E765" s="5"/>
      <c r="F765" s="2"/>
      <c r="G765" s="2"/>
      <c r="H765" s="2"/>
      <c r="I765" s="6"/>
      <c r="J765" s="2"/>
      <c r="K765" s="2"/>
      <c r="L765" s="2"/>
    </row>
    <row r="766" spans="2:12" ht="15.75" customHeight="1" x14ac:dyDescent="0.2">
      <c r="B766" s="2"/>
      <c r="C766" s="3"/>
      <c r="D766" s="4"/>
      <c r="E766" s="5"/>
      <c r="F766" s="2"/>
      <c r="G766" s="2"/>
      <c r="H766" s="2"/>
      <c r="I766" s="6"/>
      <c r="J766" s="2"/>
      <c r="K766" s="2"/>
      <c r="L766" s="2"/>
    </row>
    <row r="767" spans="2:12" ht="15.75" customHeight="1" x14ac:dyDescent="0.2">
      <c r="B767" s="2"/>
      <c r="C767" s="3"/>
      <c r="D767" s="4"/>
      <c r="E767" s="5"/>
      <c r="F767" s="2"/>
      <c r="G767" s="2"/>
      <c r="H767" s="2"/>
      <c r="I767" s="6"/>
      <c r="J767" s="2"/>
      <c r="K767" s="2"/>
      <c r="L767" s="2"/>
    </row>
    <row r="768" spans="2:12" ht="15.75" customHeight="1" x14ac:dyDescent="0.2">
      <c r="B768" s="2"/>
      <c r="C768" s="3"/>
      <c r="D768" s="4"/>
      <c r="E768" s="5"/>
      <c r="F768" s="2"/>
      <c r="G768" s="2"/>
      <c r="H768" s="2"/>
      <c r="I768" s="6"/>
      <c r="J768" s="2"/>
      <c r="K768" s="2"/>
      <c r="L768" s="2"/>
    </row>
    <row r="769" spans="2:12" ht="15.75" customHeight="1" x14ac:dyDescent="0.2">
      <c r="B769" s="2"/>
      <c r="C769" s="3"/>
      <c r="D769" s="4"/>
      <c r="E769" s="5"/>
      <c r="F769" s="2"/>
      <c r="G769" s="2"/>
      <c r="H769" s="2"/>
      <c r="I769" s="6"/>
      <c r="J769" s="2"/>
      <c r="K769" s="2"/>
      <c r="L769" s="2"/>
    </row>
    <row r="770" spans="2:12" ht="15.75" customHeight="1" x14ac:dyDescent="0.2">
      <c r="B770" s="2"/>
      <c r="C770" s="3"/>
      <c r="D770" s="4"/>
      <c r="E770" s="5"/>
      <c r="F770" s="2"/>
      <c r="G770" s="2"/>
      <c r="H770" s="2"/>
      <c r="I770" s="6"/>
      <c r="J770" s="2"/>
      <c r="K770" s="2"/>
      <c r="L770" s="2"/>
    </row>
    <row r="771" spans="2:12" ht="15.75" customHeight="1" x14ac:dyDescent="0.2">
      <c r="B771" s="2"/>
      <c r="C771" s="3"/>
      <c r="D771" s="4"/>
      <c r="E771" s="5"/>
      <c r="F771" s="2"/>
      <c r="G771" s="2"/>
      <c r="H771" s="2"/>
      <c r="I771" s="6"/>
      <c r="J771" s="2"/>
      <c r="K771" s="2"/>
      <c r="L771" s="2"/>
    </row>
    <row r="772" spans="2:12" ht="15.75" customHeight="1" x14ac:dyDescent="0.2">
      <c r="B772" s="2"/>
      <c r="C772" s="3"/>
      <c r="D772" s="4"/>
      <c r="E772" s="5"/>
      <c r="F772" s="2"/>
      <c r="G772" s="2"/>
      <c r="H772" s="2"/>
      <c r="I772" s="6"/>
      <c r="J772" s="2"/>
      <c r="K772" s="2"/>
      <c r="L772" s="2"/>
    </row>
    <row r="773" spans="2:12" ht="15.75" customHeight="1" x14ac:dyDescent="0.2">
      <c r="B773" s="2"/>
      <c r="C773" s="3"/>
      <c r="D773" s="4"/>
      <c r="E773" s="5"/>
      <c r="F773" s="2"/>
      <c r="G773" s="2"/>
      <c r="H773" s="2"/>
      <c r="I773" s="6"/>
      <c r="J773" s="2"/>
      <c r="K773" s="2"/>
      <c r="L773" s="2"/>
    </row>
    <row r="774" spans="2:12" ht="15.75" customHeight="1" x14ac:dyDescent="0.2">
      <c r="B774" s="2"/>
      <c r="C774" s="3"/>
      <c r="D774" s="4"/>
      <c r="E774" s="5"/>
      <c r="F774" s="2"/>
      <c r="G774" s="2"/>
      <c r="H774" s="2"/>
      <c r="I774" s="6"/>
      <c r="J774" s="2"/>
      <c r="K774" s="2"/>
      <c r="L774" s="2"/>
    </row>
    <row r="775" spans="2:12" ht="15.75" customHeight="1" x14ac:dyDescent="0.2">
      <c r="B775" s="2"/>
      <c r="C775" s="3"/>
      <c r="D775" s="4"/>
      <c r="E775" s="5"/>
      <c r="F775" s="2"/>
      <c r="G775" s="2"/>
      <c r="H775" s="2"/>
      <c r="I775" s="6"/>
      <c r="J775" s="2"/>
      <c r="K775" s="2"/>
      <c r="L775" s="2"/>
    </row>
    <row r="776" spans="2:12" ht="15.75" customHeight="1" x14ac:dyDescent="0.2">
      <c r="B776" s="2"/>
      <c r="C776" s="3"/>
      <c r="D776" s="4"/>
      <c r="E776" s="5"/>
      <c r="F776" s="2"/>
      <c r="G776" s="2"/>
      <c r="H776" s="2"/>
      <c r="I776" s="6"/>
      <c r="J776" s="2"/>
      <c r="K776" s="2"/>
      <c r="L776" s="2"/>
    </row>
    <row r="777" spans="2:12" ht="15.75" customHeight="1" x14ac:dyDescent="0.2">
      <c r="B777" s="2"/>
      <c r="C777" s="3"/>
      <c r="D777" s="4"/>
      <c r="E777" s="5"/>
      <c r="F777" s="2"/>
      <c r="G777" s="2"/>
      <c r="H777" s="2"/>
      <c r="I777" s="6"/>
      <c r="J777" s="2"/>
      <c r="K777" s="2"/>
      <c r="L777" s="2"/>
    </row>
    <row r="778" spans="2:12" ht="15.75" customHeight="1" x14ac:dyDescent="0.2">
      <c r="B778" s="2"/>
      <c r="C778" s="3"/>
      <c r="D778" s="4"/>
      <c r="E778" s="5"/>
      <c r="F778" s="2"/>
      <c r="G778" s="2"/>
      <c r="H778" s="2"/>
      <c r="I778" s="6"/>
      <c r="J778" s="2"/>
      <c r="K778" s="2"/>
      <c r="L778" s="2"/>
    </row>
    <row r="779" spans="2:12" ht="15.75" customHeight="1" x14ac:dyDescent="0.2">
      <c r="B779" s="2"/>
      <c r="C779" s="3"/>
      <c r="D779" s="4"/>
      <c r="E779" s="5"/>
      <c r="F779" s="2"/>
      <c r="G779" s="2"/>
      <c r="H779" s="2"/>
      <c r="I779" s="6"/>
      <c r="J779" s="2"/>
      <c r="K779" s="2"/>
      <c r="L779" s="2"/>
    </row>
    <row r="780" spans="2:12" ht="15.75" customHeight="1" x14ac:dyDescent="0.2">
      <c r="B780" s="2"/>
      <c r="C780" s="3"/>
      <c r="D780" s="4"/>
      <c r="E780" s="5"/>
      <c r="F780" s="2"/>
      <c r="G780" s="2"/>
      <c r="H780" s="2"/>
      <c r="I780" s="6"/>
      <c r="J780" s="2"/>
      <c r="K780" s="2"/>
      <c r="L780" s="2"/>
    </row>
    <row r="781" spans="2:12" ht="15.75" customHeight="1" x14ac:dyDescent="0.2">
      <c r="B781" s="2"/>
      <c r="C781" s="3"/>
      <c r="D781" s="4"/>
      <c r="E781" s="5"/>
      <c r="F781" s="2"/>
      <c r="G781" s="2"/>
      <c r="H781" s="2"/>
      <c r="I781" s="6"/>
      <c r="J781" s="2"/>
      <c r="K781" s="2"/>
      <c r="L781" s="2"/>
    </row>
    <row r="782" spans="2:12" ht="15.75" customHeight="1" x14ac:dyDescent="0.2">
      <c r="B782" s="2"/>
      <c r="C782" s="3"/>
      <c r="D782" s="4"/>
      <c r="E782" s="5"/>
      <c r="F782" s="2"/>
      <c r="G782" s="2"/>
      <c r="H782" s="2"/>
      <c r="I782" s="6"/>
      <c r="J782" s="2"/>
      <c r="K782" s="2"/>
      <c r="L782" s="2"/>
    </row>
    <row r="783" spans="2:12" ht="15.75" customHeight="1" x14ac:dyDescent="0.2">
      <c r="B783" s="2"/>
      <c r="C783" s="3"/>
      <c r="D783" s="4"/>
      <c r="E783" s="5"/>
      <c r="F783" s="2"/>
      <c r="G783" s="2"/>
      <c r="H783" s="2"/>
      <c r="I783" s="6"/>
      <c r="J783" s="2"/>
      <c r="K783" s="2"/>
      <c r="L783" s="2"/>
    </row>
    <row r="784" spans="2:12" ht="15.75" customHeight="1" x14ac:dyDescent="0.2">
      <c r="B784" s="2"/>
      <c r="C784" s="3"/>
      <c r="D784" s="4"/>
      <c r="E784" s="5"/>
      <c r="F784" s="2"/>
      <c r="G784" s="2"/>
      <c r="H784" s="2"/>
      <c r="I784" s="6"/>
      <c r="J784" s="2"/>
      <c r="K784" s="2"/>
      <c r="L784" s="2"/>
    </row>
    <row r="785" spans="2:12" ht="15.75" customHeight="1" x14ac:dyDescent="0.2">
      <c r="B785" s="2"/>
      <c r="C785" s="3"/>
      <c r="D785" s="4"/>
      <c r="E785" s="5"/>
      <c r="F785" s="2"/>
      <c r="G785" s="2"/>
      <c r="H785" s="2"/>
      <c r="I785" s="6"/>
      <c r="J785" s="2"/>
      <c r="K785" s="2"/>
      <c r="L785" s="2"/>
    </row>
    <row r="786" spans="2:12" ht="15.75" customHeight="1" x14ac:dyDescent="0.2">
      <c r="B786" s="2"/>
      <c r="C786" s="3"/>
      <c r="D786" s="4"/>
      <c r="E786" s="5"/>
      <c r="F786" s="2"/>
      <c r="G786" s="2"/>
      <c r="H786" s="2"/>
      <c r="I786" s="6"/>
      <c r="J786" s="2"/>
      <c r="K786" s="2"/>
      <c r="L786" s="2"/>
    </row>
    <row r="787" spans="2:12" ht="15.75" customHeight="1" x14ac:dyDescent="0.2">
      <c r="B787" s="2"/>
      <c r="C787" s="3"/>
      <c r="D787" s="4"/>
      <c r="E787" s="5"/>
      <c r="F787" s="2"/>
      <c r="G787" s="2"/>
      <c r="H787" s="2"/>
      <c r="I787" s="6"/>
      <c r="J787" s="2"/>
      <c r="K787" s="2"/>
      <c r="L787" s="2"/>
    </row>
    <row r="788" spans="2:12" ht="15.75" customHeight="1" x14ac:dyDescent="0.2">
      <c r="B788" s="2"/>
      <c r="C788" s="3"/>
      <c r="D788" s="4"/>
      <c r="E788" s="5"/>
      <c r="F788" s="2"/>
      <c r="G788" s="2"/>
      <c r="H788" s="2"/>
      <c r="I788" s="6"/>
      <c r="J788" s="2"/>
      <c r="K788" s="2"/>
      <c r="L788" s="2"/>
    </row>
    <row r="789" spans="2:12" ht="15.75" customHeight="1" x14ac:dyDescent="0.2">
      <c r="B789" s="2"/>
      <c r="C789" s="3"/>
      <c r="D789" s="4"/>
      <c r="E789" s="5"/>
      <c r="F789" s="2"/>
      <c r="G789" s="2"/>
      <c r="H789" s="2"/>
      <c r="I789" s="6"/>
      <c r="J789" s="2"/>
      <c r="K789" s="2"/>
      <c r="L789" s="2"/>
    </row>
    <row r="790" spans="2:12" ht="15.75" customHeight="1" x14ac:dyDescent="0.2">
      <c r="B790" s="2"/>
      <c r="C790" s="3"/>
      <c r="D790" s="4"/>
      <c r="E790" s="5"/>
      <c r="F790" s="2"/>
      <c r="G790" s="2"/>
      <c r="H790" s="2"/>
      <c r="I790" s="6"/>
      <c r="J790" s="2"/>
      <c r="K790" s="2"/>
      <c r="L790" s="2"/>
    </row>
    <row r="791" spans="2:12" ht="15.75" customHeight="1" x14ac:dyDescent="0.2">
      <c r="B791" s="2"/>
      <c r="C791" s="3"/>
      <c r="D791" s="4"/>
      <c r="E791" s="5"/>
      <c r="F791" s="2"/>
      <c r="G791" s="2"/>
      <c r="H791" s="2"/>
      <c r="I791" s="6"/>
      <c r="J791" s="2"/>
      <c r="K791" s="2"/>
      <c r="L791" s="2"/>
    </row>
    <row r="792" spans="2:12" ht="15.75" customHeight="1" x14ac:dyDescent="0.2">
      <c r="B792" s="2"/>
      <c r="C792" s="3"/>
      <c r="D792" s="4"/>
      <c r="E792" s="5"/>
      <c r="F792" s="2"/>
      <c r="G792" s="2"/>
      <c r="H792" s="2"/>
      <c r="I792" s="6"/>
      <c r="J792" s="2"/>
      <c r="K792" s="2"/>
      <c r="L792" s="2"/>
    </row>
    <row r="793" spans="2:12" ht="15.75" customHeight="1" x14ac:dyDescent="0.2">
      <c r="B793" s="2"/>
      <c r="C793" s="3"/>
      <c r="D793" s="4"/>
      <c r="E793" s="5"/>
      <c r="F793" s="2"/>
      <c r="G793" s="2"/>
      <c r="H793" s="2"/>
      <c r="I793" s="6"/>
      <c r="J793" s="2"/>
      <c r="K793" s="2"/>
      <c r="L793" s="2"/>
    </row>
    <row r="794" spans="2:12" ht="15.75" customHeight="1" x14ac:dyDescent="0.2">
      <c r="B794" s="2"/>
      <c r="C794" s="3"/>
      <c r="D794" s="4"/>
      <c r="E794" s="5"/>
      <c r="F794" s="2"/>
      <c r="G794" s="2"/>
      <c r="H794" s="2"/>
      <c r="I794" s="6"/>
      <c r="J794" s="2"/>
      <c r="K794" s="2"/>
      <c r="L794" s="2"/>
    </row>
    <row r="795" spans="2:12" ht="15.75" customHeight="1" x14ac:dyDescent="0.2">
      <c r="B795" s="2"/>
      <c r="C795" s="3"/>
      <c r="D795" s="4"/>
      <c r="E795" s="5"/>
      <c r="F795" s="2"/>
      <c r="G795" s="2"/>
      <c r="H795" s="2"/>
      <c r="I795" s="6"/>
      <c r="J795" s="2"/>
      <c r="K795" s="2"/>
      <c r="L795" s="2"/>
    </row>
    <row r="796" spans="2:12" ht="15.75" customHeight="1" x14ac:dyDescent="0.2">
      <c r="B796" s="2"/>
      <c r="C796" s="3"/>
      <c r="D796" s="4"/>
      <c r="E796" s="5"/>
      <c r="F796" s="2"/>
      <c r="G796" s="2"/>
      <c r="H796" s="2"/>
      <c r="I796" s="6"/>
      <c r="J796" s="2"/>
      <c r="K796" s="2"/>
      <c r="L796" s="2"/>
    </row>
    <row r="797" spans="2:12" ht="15.75" customHeight="1" x14ac:dyDescent="0.2">
      <c r="B797" s="2"/>
      <c r="C797" s="3"/>
      <c r="D797" s="4"/>
      <c r="E797" s="5"/>
      <c r="F797" s="2"/>
      <c r="G797" s="2"/>
      <c r="H797" s="2"/>
      <c r="I797" s="6"/>
      <c r="J797" s="2"/>
      <c r="K797" s="2"/>
      <c r="L797" s="2"/>
    </row>
    <row r="798" spans="2:12" ht="15.75" customHeight="1" x14ac:dyDescent="0.2">
      <c r="B798" s="2"/>
      <c r="C798" s="3"/>
      <c r="D798" s="4"/>
      <c r="E798" s="5"/>
      <c r="F798" s="2"/>
      <c r="G798" s="2"/>
      <c r="H798" s="2"/>
      <c r="I798" s="6"/>
      <c r="J798" s="2"/>
      <c r="K798" s="2"/>
      <c r="L798" s="2"/>
    </row>
    <row r="799" spans="2:12" ht="15.75" customHeight="1" x14ac:dyDescent="0.2">
      <c r="B799" s="2"/>
      <c r="C799" s="3"/>
      <c r="D799" s="4"/>
      <c r="E799" s="5"/>
      <c r="F799" s="2"/>
      <c r="G799" s="2"/>
      <c r="H799" s="2"/>
      <c r="I799" s="6"/>
      <c r="J799" s="2"/>
      <c r="K799" s="2"/>
      <c r="L799" s="2"/>
    </row>
    <row r="800" spans="2:12" ht="15.75" customHeight="1" x14ac:dyDescent="0.2">
      <c r="B800" s="2"/>
      <c r="C800" s="3"/>
      <c r="D800" s="4"/>
      <c r="E800" s="5"/>
      <c r="F800" s="2"/>
      <c r="G800" s="2"/>
      <c r="H800" s="2"/>
      <c r="I800" s="6"/>
      <c r="J800" s="2"/>
      <c r="K800" s="2"/>
      <c r="L800" s="2"/>
    </row>
    <row r="801" spans="2:12" ht="15.75" customHeight="1" x14ac:dyDescent="0.2">
      <c r="B801" s="2"/>
      <c r="C801" s="3"/>
      <c r="D801" s="4"/>
      <c r="E801" s="5"/>
      <c r="F801" s="2"/>
      <c r="G801" s="2"/>
      <c r="H801" s="2"/>
      <c r="I801" s="6"/>
      <c r="J801" s="2"/>
      <c r="K801" s="2"/>
      <c r="L801" s="2"/>
    </row>
    <row r="802" spans="2:12" ht="15.75" customHeight="1" x14ac:dyDescent="0.2">
      <c r="B802" s="2"/>
      <c r="C802" s="3"/>
      <c r="D802" s="4"/>
      <c r="E802" s="5"/>
      <c r="F802" s="2"/>
      <c r="G802" s="2"/>
      <c r="H802" s="2"/>
      <c r="I802" s="6"/>
      <c r="J802" s="2"/>
      <c r="K802" s="2"/>
      <c r="L802" s="2"/>
    </row>
    <row r="803" spans="2:12" ht="15.75" customHeight="1" x14ac:dyDescent="0.2">
      <c r="B803" s="2"/>
      <c r="C803" s="3"/>
      <c r="D803" s="4"/>
      <c r="E803" s="5"/>
      <c r="F803" s="2"/>
      <c r="G803" s="2"/>
      <c r="H803" s="2"/>
      <c r="I803" s="6"/>
      <c r="J803" s="2"/>
      <c r="K803" s="2"/>
      <c r="L803" s="2"/>
    </row>
    <row r="804" spans="2:12" ht="15.75" customHeight="1" x14ac:dyDescent="0.2">
      <c r="B804" s="2"/>
      <c r="C804" s="3"/>
      <c r="D804" s="4"/>
      <c r="E804" s="5"/>
      <c r="F804" s="2"/>
      <c r="G804" s="2"/>
      <c r="H804" s="2"/>
      <c r="I804" s="6"/>
      <c r="J804" s="2"/>
      <c r="K804" s="2"/>
      <c r="L804" s="2"/>
    </row>
    <row r="805" spans="2:12" ht="15.75" customHeight="1" x14ac:dyDescent="0.2">
      <c r="B805" s="2"/>
      <c r="C805" s="3"/>
      <c r="D805" s="4"/>
      <c r="E805" s="5"/>
      <c r="F805" s="2"/>
      <c r="G805" s="2"/>
      <c r="H805" s="2"/>
      <c r="I805" s="6"/>
      <c r="J805" s="2"/>
      <c r="K805" s="2"/>
      <c r="L805" s="2"/>
    </row>
    <row r="806" spans="2:12" ht="15.75" customHeight="1" x14ac:dyDescent="0.2">
      <c r="B806" s="2"/>
      <c r="C806" s="3"/>
      <c r="D806" s="4"/>
      <c r="E806" s="5"/>
      <c r="F806" s="2"/>
      <c r="G806" s="2"/>
      <c r="H806" s="2"/>
      <c r="I806" s="6"/>
      <c r="J806" s="2"/>
      <c r="K806" s="2"/>
      <c r="L806" s="2"/>
    </row>
    <row r="807" spans="2:12" ht="15.75" customHeight="1" x14ac:dyDescent="0.2">
      <c r="B807" s="2"/>
      <c r="C807" s="3"/>
      <c r="D807" s="4"/>
      <c r="E807" s="5"/>
      <c r="F807" s="2"/>
      <c r="G807" s="2"/>
      <c r="H807" s="2"/>
      <c r="I807" s="6"/>
      <c r="J807" s="2"/>
      <c r="K807" s="2"/>
      <c r="L807" s="2"/>
    </row>
    <row r="808" spans="2:12" ht="15.75" customHeight="1" x14ac:dyDescent="0.2">
      <c r="B808" s="2"/>
      <c r="C808" s="3"/>
      <c r="D808" s="4"/>
      <c r="E808" s="5"/>
      <c r="F808" s="2"/>
      <c r="G808" s="2"/>
      <c r="H808" s="2"/>
      <c r="I808" s="6"/>
      <c r="J808" s="2"/>
      <c r="K808" s="2"/>
      <c r="L808" s="2"/>
    </row>
    <row r="809" spans="2:12" ht="15.75" customHeight="1" x14ac:dyDescent="0.2">
      <c r="B809" s="2"/>
      <c r="C809" s="3"/>
      <c r="D809" s="4"/>
      <c r="E809" s="5"/>
      <c r="F809" s="2"/>
      <c r="G809" s="2"/>
      <c r="H809" s="2"/>
      <c r="I809" s="6"/>
      <c r="J809" s="2"/>
      <c r="K809" s="2"/>
      <c r="L809" s="2"/>
    </row>
    <row r="810" spans="2:12" ht="15.75" customHeight="1" x14ac:dyDescent="0.2">
      <c r="B810" s="2"/>
      <c r="C810" s="3"/>
      <c r="D810" s="4"/>
      <c r="E810" s="5"/>
      <c r="F810" s="2"/>
      <c r="G810" s="2"/>
      <c r="H810" s="2"/>
      <c r="I810" s="6"/>
      <c r="J810" s="2"/>
      <c r="K810" s="2"/>
      <c r="L810" s="2"/>
    </row>
    <row r="811" spans="2:12" ht="15.75" customHeight="1" x14ac:dyDescent="0.2">
      <c r="B811" s="2"/>
      <c r="C811" s="3"/>
      <c r="D811" s="4"/>
      <c r="E811" s="5"/>
      <c r="F811" s="2"/>
      <c r="G811" s="2"/>
      <c r="H811" s="2"/>
      <c r="I811" s="6"/>
      <c r="J811" s="2"/>
      <c r="K811" s="2"/>
      <c r="L811" s="2"/>
    </row>
    <row r="812" spans="2:12" ht="15.75" customHeight="1" x14ac:dyDescent="0.2">
      <c r="B812" s="2"/>
      <c r="C812" s="3"/>
      <c r="D812" s="4"/>
      <c r="E812" s="5"/>
      <c r="F812" s="2"/>
      <c r="G812" s="2"/>
      <c r="H812" s="2"/>
      <c r="I812" s="6"/>
      <c r="J812" s="2"/>
      <c r="K812" s="2"/>
      <c r="L812" s="2"/>
    </row>
    <row r="813" spans="2:12" ht="15.75" customHeight="1" x14ac:dyDescent="0.2">
      <c r="B813" s="2"/>
      <c r="C813" s="3"/>
      <c r="D813" s="4"/>
      <c r="E813" s="5"/>
      <c r="F813" s="2"/>
      <c r="G813" s="2"/>
      <c r="H813" s="2"/>
      <c r="I813" s="6"/>
      <c r="J813" s="2"/>
      <c r="K813" s="2"/>
      <c r="L813" s="2"/>
    </row>
    <row r="814" spans="2:12" ht="15.75" customHeight="1" x14ac:dyDescent="0.2">
      <c r="B814" s="2"/>
      <c r="C814" s="3"/>
      <c r="D814" s="4"/>
      <c r="E814" s="5"/>
      <c r="F814" s="2"/>
      <c r="G814" s="2"/>
      <c r="H814" s="2"/>
      <c r="I814" s="6"/>
      <c r="J814" s="2"/>
      <c r="K814" s="2"/>
      <c r="L814" s="2"/>
    </row>
    <row r="815" spans="2:12" ht="15.75" customHeight="1" x14ac:dyDescent="0.2">
      <c r="B815" s="2"/>
      <c r="C815" s="3"/>
      <c r="D815" s="4"/>
      <c r="E815" s="5"/>
      <c r="F815" s="2"/>
      <c r="G815" s="2"/>
      <c r="H815" s="2"/>
      <c r="I815" s="6"/>
      <c r="J815" s="2"/>
      <c r="K815" s="2"/>
      <c r="L815" s="2"/>
    </row>
    <row r="816" spans="2:12" ht="15.75" customHeight="1" x14ac:dyDescent="0.2">
      <c r="B816" s="2"/>
      <c r="C816" s="3"/>
      <c r="D816" s="4"/>
      <c r="E816" s="5"/>
      <c r="F816" s="2"/>
      <c r="G816" s="2"/>
      <c r="H816" s="2"/>
      <c r="I816" s="6"/>
      <c r="J816" s="2"/>
      <c r="K816" s="2"/>
      <c r="L816" s="2"/>
    </row>
    <row r="817" spans="2:12" ht="15.75" customHeight="1" x14ac:dyDescent="0.2">
      <c r="B817" s="2"/>
      <c r="C817" s="3"/>
      <c r="D817" s="4"/>
      <c r="E817" s="5"/>
      <c r="F817" s="2"/>
      <c r="G817" s="2"/>
      <c r="H817" s="2"/>
      <c r="I817" s="6"/>
      <c r="J817" s="2"/>
      <c r="K817" s="2"/>
      <c r="L817" s="2"/>
    </row>
    <row r="818" spans="2:12" ht="15.75" customHeight="1" x14ac:dyDescent="0.2">
      <c r="B818" s="2"/>
      <c r="C818" s="3"/>
      <c r="D818" s="4"/>
      <c r="E818" s="5"/>
      <c r="F818" s="2"/>
      <c r="G818" s="2"/>
      <c r="H818" s="2"/>
      <c r="I818" s="6"/>
      <c r="J818" s="2"/>
      <c r="K818" s="2"/>
      <c r="L818" s="2"/>
    </row>
    <row r="819" spans="2:12" ht="15.75" customHeight="1" x14ac:dyDescent="0.2">
      <c r="B819" s="2"/>
      <c r="C819" s="3"/>
      <c r="D819" s="4"/>
      <c r="E819" s="5"/>
      <c r="F819" s="2"/>
      <c r="G819" s="2"/>
      <c r="H819" s="2"/>
      <c r="I819" s="6"/>
      <c r="J819" s="2"/>
      <c r="K819" s="2"/>
      <c r="L819" s="2"/>
    </row>
    <row r="820" spans="2:12" ht="15.75" customHeight="1" x14ac:dyDescent="0.2">
      <c r="B820" s="2"/>
      <c r="C820" s="3"/>
      <c r="D820" s="4"/>
      <c r="E820" s="5"/>
      <c r="F820" s="2"/>
      <c r="G820" s="2"/>
      <c r="H820" s="2"/>
      <c r="I820" s="6"/>
      <c r="J820" s="2"/>
      <c r="K820" s="2"/>
      <c r="L820" s="2"/>
    </row>
    <row r="821" spans="2:12" ht="15.75" customHeight="1" x14ac:dyDescent="0.2">
      <c r="B821" s="2"/>
      <c r="C821" s="3"/>
      <c r="D821" s="4"/>
      <c r="E821" s="5"/>
      <c r="F821" s="2"/>
      <c r="G821" s="2"/>
      <c r="H821" s="2"/>
      <c r="I821" s="6"/>
      <c r="J821" s="2"/>
      <c r="K821" s="2"/>
      <c r="L821" s="2"/>
    </row>
    <row r="822" spans="2:12" ht="15.75" customHeight="1" x14ac:dyDescent="0.2">
      <c r="B822" s="2"/>
      <c r="C822" s="3"/>
      <c r="D822" s="4"/>
      <c r="E822" s="5"/>
      <c r="F822" s="2"/>
      <c r="G822" s="2"/>
      <c r="H822" s="2"/>
      <c r="I822" s="6"/>
      <c r="J822" s="2"/>
      <c r="K822" s="2"/>
      <c r="L822" s="2"/>
    </row>
    <row r="823" spans="2:12" ht="15.75" customHeight="1" x14ac:dyDescent="0.2">
      <c r="B823" s="2"/>
      <c r="C823" s="3"/>
      <c r="D823" s="4"/>
      <c r="E823" s="5"/>
      <c r="F823" s="2"/>
      <c r="G823" s="2"/>
      <c r="H823" s="2"/>
      <c r="I823" s="6"/>
      <c r="J823" s="2"/>
      <c r="K823" s="2"/>
      <c r="L823" s="2"/>
    </row>
    <row r="824" spans="2:12" ht="15.75" customHeight="1" x14ac:dyDescent="0.2">
      <c r="B824" s="2"/>
      <c r="C824" s="3"/>
      <c r="D824" s="4"/>
      <c r="E824" s="5"/>
      <c r="F824" s="2"/>
      <c r="G824" s="2"/>
      <c r="H824" s="2"/>
      <c r="I824" s="6"/>
      <c r="J824" s="2"/>
      <c r="K824" s="2"/>
      <c r="L824" s="2"/>
    </row>
    <row r="825" spans="2:12" ht="15.75" customHeight="1" x14ac:dyDescent="0.2">
      <c r="B825" s="2"/>
      <c r="C825" s="3"/>
      <c r="D825" s="4"/>
      <c r="E825" s="5"/>
      <c r="F825" s="2"/>
      <c r="G825" s="2"/>
      <c r="H825" s="2"/>
      <c r="I825" s="6"/>
      <c r="J825" s="2"/>
      <c r="K825" s="2"/>
      <c r="L825" s="2"/>
    </row>
    <row r="826" spans="2:12" ht="15.75" customHeight="1" x14ac:dyDescent="0.2">
      <c r="B826" s="2"/>
      <c r="C826" s="3"/>
      <c r="D826" s="4"/>
      <c r="E826" s="5"/>
      <c r="F826" s="2"/>
      <c r="G826" s="2"/>
      <c r="H826" s="2"/>
      <c r="I826" s="6"/>
      <c r="J826" s="2"/>
      <c r="K826" s="2"/>
      <c r="L826" s="2"/>
    </row>
    <row r="827" spans="2:12" ht="15.75" customHeight="1" x14ac:dyDescent="0.2">
      <c r="B827" s="2"/>
      <c r="C827" s="3"/>
      <c r="D827" s="4"/>
      <c r="E827" s="5"/>
      <c r="F827" s="2"/>
      <c r="G827" s="2"/>
      <c r="H827" s="2"/>
      <c r="I827" s="6"/>
      <c r="J827" s="2"/>
      <c r="K827" s="2"/>
      <c r="L827" s="2"/>
    </row>
    <row r="828" spans="2:12" ht="15.75" customHeight="1" x14ac:dyDescent="0.2">
      <c r="B828" s="2"/>
      <c r="C828" s="3"/>
      <c r="D828" s="4"/>
      <c r="E828" s="5"/>
      <c r="F828" s="2"/>
      <c r="G828" s="2"/>
      <c r="H828" s="2"/>
      <c r="I828" s="6"/>
      <c r="J828" s="2"/>
      <c r="K828" s="2"/>
      <c r="L828" s="2"/>
    </row>
    <row r="829" spans="2:12" ht="15.75" customHeight="1" x14ac:dyDescent="0.2">
      <c r="B829" s="2"/>
      <c r="C829" s="3"/>
      <c r="D829" s="4"/>
      <c r="E829" s="5"/>
      <c r="F829" s="2"/>
      <c r="G829" s="2"/>
      <c r="H829" s="2"/>
      <c r="I829" s="6"/>
      <c r="J829" s="2"/>
      <c r="K829" s="2"/>
      <c r="L829" s="2"/>
    </row>
    <row r="830" spans="2:12" ht="15.75" customHeight="1" x14ac:dyDescent="0.2">
      <c r="B830" s="2"/>
      <c r="C830" s="3"/>
      <c r="D830" s="4"/>
      <c r="E830" s="5"/>
      <c r="F830" s="2"/>
      <c r="G830" s="2"/>
      <c r="H830" s="2"/>
      <c r="I830" s="6"/>
      <c r="J830" s="2"/>
      <c r="K830" s="2"/>
      <c r="L830" s="2"/>
    </row>
    <row r="831" spans="2:12" ht="15.75" customHeight="1" x14ac:dyDescent="0.2">
      <c r="B831" s="2"/>
      <c r="C831" s="3"/>
      <c r="D831" s="4"/>
      <c r="E831" s="5"/>
      <c r="F831" s="2"/>
      <c r="G831" s="2"/>
      <c r="H831" s="2"/>
      <c r="I831" s="6"/>
      <c r="J831" s="2"/>
      <c r="K831" s="2"/>
      <c r="L831" s="2"/>
    </row>
    <row r="832" spans="2:12" ht="15.75" customHeight="1" x14ac:dyDescent="0.2">
      <c r="B832" s="2"/>
      <c r="C832" s="3"/>
      <c r="D832" s="4"/>
      <c r="E832" s="5"/>
      <c r="F832" s="2"/>
      <c r="G832" s="2"/>
      <c r="H832" s="2"/>
      <c r="I832" s="6"/>
      <c r="J832" s="2"/>
      <c r="K832" s="2"/>
      <c r="L832" s="2"/>
    </row>
    <row r="833" spans="2:12" ht="15.75" customHeight="1" x14ac:dyDescent="0.2">
      <c r="B833" s="2"/>
      <c r="C833" s="3"/>
      <c r="D833" s="4"/>
      <c r="E833" s="5"/>
      <c r="F833" s="2"/>
      <c r="G833" s="2"/>
      <c r="H833" s="2"/>
      <c r="I833" s="6"/>
      <c r="J833" s="2"/>
      <c r="K833" s="2"/>
      <c r="L833" s="2"/>
    </row>
    <row r="834" spans="2:12" ht="15.75" customHeight="1" x14ac:dyDescent="0.2">
      <c r="B834" s="2"/>
      <c r="C834" s="3"/>
      <c r="D834" s="4"/>
      <c r="E834" s="5"/>
      <c r="F834" s="2"/>
      <c r="G834" s="2"/>
      <c r="H834" s="2"/>
      <c r="I834" s="6"/>
      <c r="J834" s="2"/>
      <c r="K834" s="2"/>
      <c r="L834" s="2"/>
    </row>
    <row r="835" spans="2:12" ht="15.75" customHeight="1" x14ac:dyDescent="0.2">
      <c r="B835" s="2"/>
      <c r="C835" s="3"/>
      <c r="D835" s="4"/>
      <c r="E835" s="5"/>
      <c r="F835" s="2"/>
      <c r="G835" s="2"/>
      <c r="H835" s="2"/>
      <c r="I835" s="6"/>
      <c r="J835" s="2"/>
      <c r="K835" s="2"/>
      <c r="L835" s="2"/>
    </row>
    <row r="836" spans="2:12" ht="15.75" customHeight="1" x14ac:dyDescent="0.2">
      <c r="B836" s="2"/>
      <c r="C836" s="3"/>
      <c r="D836" s="4"/>
      <c r="E836" s="5"/>
      <c r="F836" s="2"/>
      <c r="G836" s="2"/>
      <c r="H836" s="2"/>
      <c r="I836" s="6"/>
      <c r="J836" s="2"/>
      <c r="K836" s="2"/>
      <c r="L836" s="2"/>
    </row>
    <row r="837" spans="2:12" ht="15.75" customHeight="1" x14ac:dyDescent="0.2">
      <c r="B837" s="2"/>
      <c r="C837" s="3"/>
      <c r="D837" s="4"/>
      <c r="E837" s="5"/>
      <c r="F837" s="2"/>
      <c r="G837" s="2"/>
      <c r="H837" s="2"/>
      <c r="I837" s="6"/>
      <c r="J837" s="2"/>
      <c r="K837" s="2"/>
      <c r="L837" s="2"/>
    </row>
    <row r="838" spans="2:12" ht="15.75" customHeight="1" x14ac:dyDescent="0.2">
      <c r="B838" s="2"/>
      <c r="C838" s="3"/>
      <c r="D838" s="4"/>
      <c r="E838" s="5"/>
      <c r="F838" s="2"/>
      <c r="G838" s="2"/>
      <c r="H838" s="2"/>
      <c r="I838" s="6"/>
      <c r="J838" s="2"/>
      <c r="K838" s="2"/>
      <c r="L838" s="2"/>
    </row>
    <row r="839" spans="2:12" ht="15.75" customHeight="1" x14ac:dyDescent="0.2">
      <c r="B839" s="2"/>
      <c r="C839" s="3"/>
      <c r="D839" s="4"/>
      <c r="E839" s="5"/>
      <c r="F839" s="2"/>
      <c r="G839" s="2"/>
      <c r="H839" s="2"/>
      <c r="I839" s="6"/>
      <c r="J839" s="2"/>
      <c r="K839" s="2"/>
      <c r="L839" s="2"/>
    </row>
    <row r="840" spans="2:12" ht="15.75" customHeight="1" x14ac:dyDescent="0.2">
      <c r="B840" s="2"/>
      <c r="C840" s="3"/>
      <c r="D840" s="4"/>
      <c r="E840" s="5"/>
      <c r="F840" s="2"/>
      <c r="G840" s="2"/>
      <c r="H840" s="2"/>
      <c r="I840" s="6"/>
      <c r="J840" s="2"/>
      <c r="K840" s="2"/>
      <c r="L840" s="2"/>
    </row>
    <row r="841" spans="2:12" ht="15.75" customHeight="1" x14ac:dyDescent="0.2">
      <c r="B841" s="2"/>
      <c r="C841" s="3"/>
      <c r="D841" s="4"/>
      <c r="E841" s="5"/>
      <c r="F841" s="2"/>
      <c r="G841" s="2"/>
      <c r="H841" s="2"/>
      <c r="I841" s="6"/>
      <c r="J841" s="2"/>
      <c r="K841" s="2"/>
      <c r="L841" s="2"/>
    </row>
    <row r="842" spans="2:12" ht="15.75" customHeight="1" x14ac:dyDescent="0.2">
      <c r="B842" s="2"/>
      <c r="C842" s="3"/>
      <c r="D842" s="4"/>
      <c r="E842" s="5"/>
      <c r="F842" s="2"/>
      <c r="G842" s="2"/>
      <c r="H842" s="2"/>
      <c r="I842" s="6"/>
      <c r="J842" s="2"/>
      <c r="K842" s="2"/>
      <c r="L842" s="2"/>
    </row>
    <row r="843" spans="2:12" ht="15.75" customHeight="1" x14ac:dyDescent="0.2">
      <c r="B843" s="2"/>
      <c r="C843" s="3"/>
      <c r="D843" s="4"/>
      <c r="E843" s="5"/>
      <c r="F843" s="2"/>
      <c r="G843" s="2"/>
      <c r="H843" s="2"/>
      <c r="I843" s="6"/>
      <c r="J843" s="2"/>
      <c r="K843" s="2"/>
      <c r="L843" s="2"/>
    </row>
    <row r="844" spans="2:12" ht="15.75" customHeight="1" x14ac:dyDescent="0.2">
      <c r="B844" s="2"/>
      <c r="C844" s="3"/>
      <c r="D844" s="4"/>
      <c r="E844" s="5"/>
      <c r="F844" s="2"/>
      <c r="G844" s="2"/>
      <c r="H844" s="2"/>
      <c r="I844" s="6"/>
      <c r="J844" s="2"/>
      <c r="K844" s="2"/>
      <c r="L844" s="2"/>
    </row>
    <row r="845" spans="2:12" ht="15.75" customHeight="1" x14ac:dyDescent="0.2">
      <c r="B845" s="2"/>
      <c r="C845" s="3"/>
      <c r="D845" s="4"/>
      <c r="E845" s="5"/>
      <c r="F845" s="2"/>
      <c r="G845" s="2"/>
      <c r="H845" s="2"/>
      <c r="I845" s="6"/>
      <c r="J845" s="2"/>
      <c r="K845" s="2"/>
      <c r="L845" s="2"/>
    </row>
    <row r="846" spans="2:12" ht="15.75" customHeight="1" x14ac:dyDescent="0.2">
      <c r="B846" s="2"/>
      <c r="C846" s="3"/>
      <c r="D846" s="4"/>
      <c r="E846" s="5"/>
      <c r="F846" s="2"/>
      <c r="G846" s="2"/>
      <c r="H846" s="2"/>
      <c r="I846" s="6"/>
      <c r="J846" s="2"/>
      <c r="K846" s="2"/>
      <c r="L846" s="2"/>
    </row>
    <row r="847" spans="2:12" ht="15.75" customHeight="1" x14ac:dyDescent="0.2">
      <c r="B847" s="2"/>
      <c r="C847" s="3"/>
      <c r="D847" s="4"/>
      <c r="E847" s="5"/>
      <c r="F847" s="2"/>
      <c r="G847" s="2"/>
      <c r="H847" s="2"/>
      <c r="I847" s="6"/>
      <c r="J847" s="2"/>
      <c r="K847" s="2"/>
      <c r="L847" s="2"/>
    </row>
    <row r="848" spans="2:12" ht="15.75" customHeight="1" x14ac:dyDescent="0.2">
      <c r="B848" s="2"/>
      <c r="C848" s="3"/>
      <c r="D848" s="4"/>
      <c r="E848" s="5"/>
      <c r="F848" s="2"/>
      <c r="G848" s="2"/>
      <c r="H848" s="2"/>
      <c r="I848" s="6"/>
      <c r="J848" s="2"/>
      <c r="K848" s="2"/>
      <c r="L848" s="2"/>
    </row>
    <row r="849" spans="2:12" ht="15.75" customHeight="1" x14ac:dyDescent="0.2">
      <c r="B849" s="2"/>
      <c r="C849" s="3"/>
      <c r="D849" s="4"/>
      <c r="E849" s="5"/>
      <c r="F849" s="2"/>
      <c r="G849" s="2"/>
      <c r="H849" s="2"/>
      <c r="I849" s="6"/>
      <c r="J849" s="2"/>
      <c r="K849" s="2"/>
      <c r="L849" s="2"/>
    </row>
    <row r="850" spans="2:12" ht="15.75" customHeight="1" x14ac:dyDescent="0.2">
      <c r="B850" s="2"/>
      <c r="C850" s="3"/>
      <c r="D850" s="4"/>
      <c r="E850" s="5"/>
      <c r="F850" s="2"/>
      <c r="G850" s="2"/>
      <c r="H850" s="2"/>
      <c r="I850" s="6"/>
      <c r="J850" s="2"/>
      <c r="K850" s="2"/>
      <c r="L850" s="2"/>
    </row>
    <row r="851" spans="2:12" ht="15.75" customHeight="1" x14ac:dyDescent="0.2">
      <c r="B851" s="2"/>
      <c r="C851" s="3"/>
      <c r="D851" s="4"/>
      <c r="E851" s="5"/>
      <c r="F851" s="2"/>
      <c r="G851" s="2"/>
      <c r="H851" s="2"/>
      <c r="I851" s="6"/>
      <c r="J851" s="2"/>
      <c r="K851" s="2"/>
      <c r="L851" s="2"/>
    </row>
    <row r="852" spans="2:12" ht="15.75" customHeight="1" x14ac:dyDescent="0.2">
      <c r="B852" s="2"/>
      <c r="C852" s="3"/>
      <c r="D852" s="4"/>
      <c r="E852" s="5"/>
      <c r="F852" s="2"/>
      <c r="G852" s="2"/>
      <c r="H852" s="2"/>
      <c r="I852" s="6"/>
      <c r="J852" s="2"/>
      <c r="K852" s="2"/>
      <c r="L852" s="2"/>
    </row>
    <row r="853" spans="2:12" ht="15.75" customHeight="1" x14ac:dyDescent="0.2">
      <c r="B853" s="2"/>
      <c r="C853" s="3"/>
      <c r="D853" s="4"/>
      <c r="E853" s="5"/>
      <c r="F853" s="2"/>
      <c r="G853" s="2"/>
      <c r="H853" s="2"/>
      <c r="I853" s="6"/>
      <c r="J853" s="2"/>
      <c r="K853" s="2"/>
      <c r="L853" s="2"/>
    </row>
    <row r="854" spans="2:12" ht="15.75" customHeight="1" x14ac:dyDescent="0.2">
      <c r="B854" s="2"/>
      <c r="C854" s="3"/>
      <c r="D854" s="4"/>
      <c r="E854" s="5"/>
      <c r="F854" s="2"/>
      <c r="G854" s="2"/>
      <c r="H854" s="2"/>
      <c r="I854" s="6"/>
      <c r="J854" s="2"/>
      <c r="K854" s="2"/>
      <c r="L854" s="2"/>
    </row>
    <row r="855" spans="2:12" ht="15.75" customHeight="1" x14ac:dyDescent="0.2">
      <c r="B855" s="2"/>
      <c r="C855" s="3"/>
      <c r="D855" s="4"/>
      <c r="E855" s="5"/>
      <c r="F855" s="2"/>
      <c r="G855" s="2"/>
      <c r="H855" s="2"/>
      <c r="I855" s="6"/>
      <c r="J855" s="2"/>
      <c r="K855" s="2"/>
      <c r="L855" s="2"/>
    </row>
    <row r="856" spans="2:12" ht="15.75" customHeight="1" x14ac:dyDescent="0.2">
      <c r="B856" s="2"/>
      <c r="C856" s="3"/>
      <c r="D856" s="4"/>
      <c r="E856" s="5"/>
      <c r="F856" s="2"/>
      <c r="G856" s="2"/>
      <c r="H856" s="2"/>
      <c r="I856" s="6"/>
      <c r="J856" s="2"/>
      <c r="K856" s="2"/>
      <c r="L856" s="2"/>
    </row>
    <row r="857" spans="2:12" ht="15.75" customHeight="1" x14ac:dyDescent="0.2">
      <c r="B857" s="2"/>
      <c r="C857" s="3"/>
      <c r="D857" s="4"/>
      <c r="E857" s="5"/>
      <c r="F857" s="2"/>
      <c r="G857" s="2"/>
      <c r="H857" s="2"/>
      <c r="I857" s="6"/>
      <c r="J857" s="2"/>
      <c r="K857" s="2"/>
      <c r="L857" s="2"/>
    </row>
    <row r="858" spans="2:12" ht="15.75" customHeight="1" x14ac:dyDescent="0.2">
      <c r="B858" s="2"/>
      <c r="C858" s="3"/>
      <c r="D858" s="4"/>
      <c r="E858" s="5"/>
      <c r="F858" s="2"/>
      <c r="G858" s="2"/>
      <c r="H858" s="2"/>
      <c r="I858" s="6"/>
      <c r="J858" s="2"/>
      <c r="K858" s="2"/>
      <c r="L858" s="2"/>
    </row>
    <row r="859" spans="2:12" ht="15.75" customHeight="1" x14ac:dyDescent="0.2">
      <c r="B859" s="2"/>
      <c r="C859" s="3"/>
      <c r="D859" s="4"/>
      <c r="E859" s="5"/>
      <c r="F859" s="2"/>
      <c r="G859" s="2"/>
      <c r="H859" s="2"/>
      <c r="I859" s="6"/>
      <c r="J859" s="2"/>
      <c r="K859" s="2"/>
      <c r="L859" s="2"/>
    </row>
    <row r="860" spans="2:12" ht="15.75" customHeight="1" x14ac:dyDescent="0.2">
      <c r="B860" s="2"/>
      <c r="C860" s="3"/>
      <c r="D860" s="4"/>
      <c r="E860" s="5"/>
      <c r="F860" s="2"/>
      <c r="G860" s="2"/>
      <c r="H860" s="2"/>
      <c r="I860" s="6"/>
      <c r="J860" s="2"/>
      <c r="K860" s="2"/>
      <c r="L860" s="2"/>
    </row>
    <row r="861" spans="2:12" ht="15.75" customHeight="1" x14ac:dyDescent="0.2">
      <c r="B861" s="2"/>
      <c r="C861" s="3"/>
      <c r="D861" s="4"/>
      <c r="E861" s="5"/>
      <c r="F861" s="2"/>
      <c r="G861" s="2"/>
      <c r="H861" s="2"/>
      <c r="I861" s="6"/>
      <c r="J861" s="2"/>
      <c r="K861" s="2"/>
      <c r="L861" s="2"/>
    </row>
    <row r="862" spans="2:12" ht="15.75" customHeight="1" x14ac:dyDescent="0.2">
      <c r="B862" s="2"/>
      <c r="C862" s="3"/>
      <c r="D862" s="4"/>
      <c r="E862" s="5"/>
      <c r="F862" s="2"/>
      <c r="G862" s="2"/>
      <c r="H862" s="2"/>
      <c r="I862" s="6"/>
      <c r="J862" s="2"/>
      <c r="K862" s="2"/>
      <c r="L862" s="2"/>
    </row>
    <row r="863" spans="2:12" ht="15.75" customHeight="1" x14ac:dyDescent="0.2">
      <c r="B863" s="2"/>
      <c r="C863" s="3"/>
      <c r="D863" s="4"/>
      <c r="E863" s="5"/>
      <c r="F863" s="2"/>
      <c r="G863" s="2"/>
      <c r="H863" s="2"/>
      <c r="I863" s="6"/>
      <c r="J863" s="2"/>
      <c r="K863" s="2"/>
      <c r="L863" s="2"/>
    </row>
    <row r="864" spans="2:12" ht="15.75" customHeight="1" x14ac:dyDescent="0.2">
      <c r="B864" s="2"/>
      <c r="C864" s="3"/>
      <c r="D864" s="4"/>
      <c r="E864" s="5"/>
      <c r="F864" s="2"/>
      <c r="G864" s="2"/>
      <c r="H864" s="2"/>
      <c r="I864" s="6"/>
      <c r="J864" s="2"/>
      <c r="K864" s="2"/>
      <c r="L864" s="2"/>
    </row>
    <row r="865" spans="2:12" ht="15.75" customHeight="1" x14ac:dyDescent="0.2">
      <c r="B865" s="2"/>
      <c r="C865" s="3"/>
      <c r="D865" s="4"/>
      <c r="E865" s="5"/>
      <c r="F865" s="2"/>
      <c r="G865" s="2"/>
      <c r="H865" s="2"/>
      <c r="I865" s="6"/>
      <c r="J865" s="2"/>
      <c r="K865" s="2"/>
      <c r="L865" s="2"/>
    </row>
    <row r="866" spans="2:12" ht="15.75" customHeight="1" x14ac:dyDescent="0.2">
      <c r="B866" s="2"/>
      <c r="C866" s="3"/>
      <c r="D866" s="4"/>
      <c r="E866" s="5"/>
      <c r="F866" s="2"/>
      <c r="G866" s="2"/>
      <c r="H866" s="2"/>
      <c r="I866" s="6"/>
      <c r="J866" s="2"/>
      <c r="K866" s="2"/>
      <c r="L866" s="2"/>
    </row>
    <row r="867" spans="2:12" ht="15.75" customHeight="1" x14ac:dyDescent="0.2">
      <c r="B867" s="2"/>
      <c r="C867" s="3"/>
      <c r="D867" s="4"/>
      <c r="E867" s="5"/>
      <c r="F867" s="2"/>
      <c r="G867" s="2"/>
      <c r="H867" s="2"/>
      <c r="I867" s="6"/>
      <c r="J867" s="2"/>
      <c r="K867" s="2"/>
      <c r="L867" s="2"/>
    </row>
    <row r="868" spans="2:12" ht="15.75" customHeight="1" x14ac:dyDescent="0.2">
      <c r="B868" s="2"/>
      <c r="C868" s="3"/>
      <c r="D868" s="4"/>
      <c r="E868" s="5"/>
      <c r="F868" s="2"/>
      <c r="G868" s="2"/>
      <c r="H868" s="2"/>
      <c r="I868" s="6"/>
      <c r="J868" s="2"/>
      <c r="K868" s="2"/>
      <c r="L868" s="2"/>
    </row>
    <row r="869" spans="2:12" ht="15.75" customHeight="1" x14ac:dyDescent="0.2">
      <c r="B869" s="2"/>
      <c r="C869" s="3"/>
      <c r="D869" s="4"/>
      <c r="E869" s="5"/>
      <c r="F869" s="2"/>
      <c r="G869" s="2"/>
      <c r="H869" s="2"/>
      <c r="I869" s="6"/>
      <c r="J869" s="2"/>
      <c r="K869" s="2"/>
      <c r="L869" s="2"/>
    </row>
    <row r="870" spans="2:12" ht="15.75" customHeight="1" x14ac:dyDescent="0.2">
      <c r="B870" s="2"/>
      <c r="C870" s="3"/>
      <c r="D870" s="4"/>
      <c r="E870" s="5"/>
      <c r="F870" s="2"/>
      <c r="G870" s="2"/>
      <c r="H870" s="2"/>
      <c r="I870" s="6"/>
      <c r="J870" s="2"/>
      <c r="K870" s="2"/>
      <c r="L870" s="2"/>
    </row>
    <row r="871" spans="2:12" ht="15.75" customHeight="1" x14ac:dyDescent="0.2">
      <c r="B871" s="2"/>
      <c r="C871" s="3"/>
      <c r="D871" s="4"/>
      <c r="E871" s="5"/>
      <c r="F871" s="2"/>
      <c r="G871" s="2"/>
      <c r="H871" s="2"/>
      <c r="I871" s="6"/>
      <c r="J871" s="2"/>
      <c r="K871" s="2"/>
      <c r="L871" s="2"/>
    </row>
    <row r="872" spans="2:12" ht="15.75" customHeight="1" x14ac:dyDescent="0.2">
      <c r="B872" s="2"/>
      <c r="C872" s="3"/>
      <c r="D872" s="4"/>
      <c r="E872" s="5"/>
      <c r="F872" s="2"/>
      <c r="G872" s="2"/>
      <c r="H872" s="2"/>
      <c r="I872" s="6"/>
      <c r="J872" s="2"/>
      <c r="K872" s="2"/>
      <c r="L872" s="2"/>
    </row>
    <row r="873" spans="2:12" ht="15.75" customHeight="1" x14ac:dyDescent="0.2">
      <c r="B873" s="2"/>
      <c r="C873" s="3"/>
      <c r="D873" s="4"/>
      <c r="E873" s="5"/>
      <c r="F873" s="2"/>
      <c r="G873" s="2"/>
      <c r="H873" s="2"/>
      <c r="I873" s="6"/>
      <c r="J873" s="2"/>
      <c r="K873" s="2"/>
      <c r="L873" s="2"/>
    </row>
    <row r="874" spans="2:12" ht="15.75" customHeight="1" x14ac:dyDescent="0.2">
      <c r="B874" s="2"/>
      <c r="C874" s="3"/>
      <c r="D874" s="4"/>
      <c r="E874" s="5"/>
      <c r="F874" s="2"/>
      <c r="G874" s="2"/>
      <c r="H874" s="2"/>
      <c r="I874" s="6"/>
      <c r="J874" s="2"/>
      <c r="K874" s="2"/>
      <c r="L874" s="2"/>
    </row>
    <row r="875" spans="2:12" ht="15.75" customHeight="1" x14ac:dyDescent="0.2">
      <c r="B875" s="2"/>
      <c r="C875" s="3"/>
      <c r="D875" s="4"/>
      <c r="E875" s="5"/>
      <c r="F875" s="2"/>
      <c r="G875" s="2"/>
      <c r="H875" s="2"/>
      <c r="I875" s="6"/>
      <c r="J875" s="2"/>
      <c r="K875" s="2"/>
      <c r="L875" s="2"/>
    </row>
    <row r="876" spans="2:12" ht="15.75" customHeight="1" x14ac:dyDescent="0.2">
      <c r="B876" s="2"/>
      <c r="C876" s="3"/>
      <c r="D876" s="4"/>
      <c r="E876" s="5"/>
      <c r="F876" s="2"/>
      <c r="G876" s="2"/>
      <c r="H876" s="2"/>
      <c r="I876" s="6"/>
      <c r="J876" s="2"/>
      <c r="K876" s="2"/>
      <c r="L876" s="2"/>
    </row>
    <row r="877" spans="2:12" ht="15.75" customHeight="1" x14ac:dyDescent="0.2">
      <c r="B877" s="2"/>
      <c r="C877" s="3"/>
      <c r="D877" s="4"/>
      <c r="E877" s="5"/>
      <c r="F877" s="2"/>
      <c r="G877" s="2"/>
      <c r="H877" s="2"/>
      <c r="I877" s="6"/>
      <c r="J877" s="2"/>
      <c r="K877" s="2"/>
      <c r="L877" s="2"/>
    </row>
    <row r="878" spans="2:12" ht="15.75" customHeight="1" x14ac:dyDescent="0.2">
      <c r="B878" s="2"/>
      <c r="C878" s="3"/>
      <c r="D878" s="4"/>
      <c r="E878" s="5"/>
      <c r="F878" s="2"/>
      <c r="G878" s="2"/>
      <c r="H878" s="2"/>
      <c r="I878" s="6"/>
      <c r="J878" s="2"/>
      <c r="K878" s="2"/>
      <c r="L878" s="2"/>
    </row>
    <row r="879" spans="2:12" ht="15.75" customHeight="1" x14ac:dyDescent="0.2">
      <c r="B879" s="2"/>
      <c r="C879" s="3"/>
      <c r="D879" s="4"/>
      <c r="E879" s="5"/>
      <c r="F879" s="2"/>
      <c r="G879" s="2"/>
      <c r="H879" s="2"/>
      <c r="I879" s="6"/>
      <c r="J879" s="2"/>
      <c r="K879" s="2"/>
      <c r="L879" s="2"/>
    </row>
    <row r="880" spans="2:12" ht="15.75" customHeight="1" x14ac:dyDescent="0.2">
      <c r="B880" s="2"/>
      <c r="C880" s="3"/>
      <c r="D880" s="4"/>
      <c r="E880" s="5"/>
      <c r="F880" s="2"/>
      <c r="G880" s="2"/>
      <c r="H880" s="2"/>
      <c r="I880" s="6"/>
      <c r="J880" s="2"/>
      <c r="K880" s="2"/>
      <c r="L880" s="2"/>
    </row>
    <row r="881" spans="2:12" ht="15.75" customHeight="1" x14ac:dyDescent="0.2">
      <c r="B881" s="2"/>
      <c r="C881" s="3"/>
      <c r="D881" s="4"/>
      <c r="E881" s="5"/>
      <c r="F881" s="2"/>
      <c r="G881" s="2"/>
      <c r="H881" s="2"/>
      <c r="I881" s="6"/>
      <c r="J881" s="2"/>
      <c r="K881" s="2"/>
      <c r="L881" s="2"/>
    </row>
    <row r="882" spans="2:12" ht="15.75" customHeight="1" x14ac:dyDescent="0.2">
      <c r="B882" s="2"/>
      <c r="C882" s="3"/>
      <c r="D882" s="4"/>
      <c r="E882" s="5"/>
      <c r="F882" s="2"/>
      <c r="G882" s="2"/>
      <c r="H882" s="2"/>
      <c r="I882" s="6"/>
      <c r="J882" s="2"/>
      <c r="K882" s="2"/>
      <c r="L882" s="2"/>
    </row>
    <row r="883" spans="2:12" ht="15.75" customHeight="1" x14ac:dyDescent="0.2">
      <c r="B883" s="2"/>
      <c r="C883" s="3"/>
      <c r="D883" s="4"/>
      <c r="E883" s="5"/>
      <c r="F883" s="2"/>
      <c r="G883" s="2"/>
      <c r="H883" s="2"/>
      <c r="I883" s="6"/>
      <c r="J883" s="2"/>
      <c r="K883" s="2"/>
      <c r="L883" s="2"/>
    </row>
    <row r="884" spans="2:12" ht="15.75" customHeight="1" x14ac:dyDescent="0.2">
      <c r="B884" s="2"/>
      <c r="C884" s="3"/>
      <c r="D884" s="4"/>
      <c r="E884" s="5"/>
      <c r="F884" s="2"/>
      <c r="G884" s="2"/>
      <c r="H884" s="2"/>
      <c r="I884" s="6"/>
      <c r="J884" s="2"/>
      <c r="K884" s="2"/>
      <c r="L884" s="2"/>
    </row>
    <row r="885" spans="2:12" ht="15.75" customHeight="1" x14ac:dyDescent="0.2">
      <c r="B885" s="2"/>
      <c r="C885" s="3"/>
      <c r="D885" s="4"/>
      <c r="E885" s="5"/>
      <c r="F885" s="2"/>
      <c r="G885" s="2"/>
      <c r="H885" s="2"/>
      <c r="I885" s="6"/>
      <c r="J885" s="2"/>
      <c r="K885" s="2"/>
      <c r="L885" s="2"/>
    </row>
    <row r="886" spans="2:12" ht="15.75" customHeight="1" x14ac:dyDescent="0.2">
      <c r="B886" s="2"/>
      <c r="C886" s="3"/>
      <c r="D886" s="4"/>
      <c r="E886" s="5"/>
      <c r="F886" s="2"/>
      <c r="G886" s="2"/>
      <c r="H886" s="2"/>
      <c r="I886" s="6"/>
      <c r="J886" s="2"/>
      <c r="K886" s="2"/>
      <c r="L886" s="2"/>
    </row>
    <row r="887" spans="2:12" ht="15.75" customHeight="1" x14ac:dyDescent="0.2">
      <c r="B887" s="2"/>
      <c r="C887" s="3"/>
      <c r="D887" s="4"/>
      <c r="E887" s="5"/>
      <c r="F887" s="2"/>
      <c r="G887" s="2"/>
      <c r="H887" s="2"/>
      <c r="I887" s="6"/>
      <c r="J887" s="2"/>
      <c r="K887" s="2"/>
      <c r="L887" s="2"/>
    </row>
    <row r="888" spans="2:12" ht="15.75" customHeight="1" x14ac:dyDescent="0.2">
      <c r="B888" s="2"/>
      <c r="C888" s="3"/>
      <c r="D888" s="4"/>
      <c r="E888" s="5"/>
      <c r="F888" s="2"/>
      <c r="G888" s="2"/>
      <c r="H888" s="2"/>
      <c r="I888" s="6"/>
      <c r="J888" s="2"/>
      <c r="K888" s="2"/>
      <c r="L888" s="2"/>
    </row>
    <row r="889" spans="2:12" ht="15.75" customHeight="1" x14ac:dyDescent="0.2">
      <c r="B889" s="2"/>
      <c r="C889" s="3"/>
      <c r="D889" s="4"/>
      <c r="E889" s="5"/>
      <c r="F889" s="2"/>
      <c r="G889" s="2"/>
      <c r="H889" s="2"/>
      <c r="I889" s="6"/>
      <c r="J889" s="2"/>
      <c r="K889" s="2"/>
      <c r="L889" s="2"/>
    </row>
    <row r="890" spans="2:12" ht="15.75" customHeight="1" x14ac:dyDescent="0.2">
      <c r="B890" s="2"/>
      <c r="C890" s="3"/>
      <c r="D890" s="4"/>
      <c r="E890" s="5"/>
      <c r="F890" s="2"/>
      <c r="G890" s="2"/>
      <c r="H890" s="2"/>
      <c r="I890" s="6"/>
      <c r="J890" s="2"/>
      <c r="K890" s="2"/>
      <c r="L890" s="2"/>
    </row>
    <row r="891" spans="2:12" ht="15.75" customHeight="1" x14ac:dyDescent="0.2">
      <c r="B891" s="2"/>
      <c r="C891" s="3"/>
      <c r="D891" s="4"/>
      <c r="E891" s="5"/>
      <c r="F891" s="2"/>
      <c r="G891" s="2"/>
      <c r="H891" s="2"/>
      <c r="I891" s="6"/>
      <c r="J891" s="2"/>
      <c r="K891" s="2"/>
      <c r="L891" s="2"/>
    </row>
    <row r="892" spans="2:12" ht="15.75" customHeight="1" x14ac:dyDescent="0.2">
      <c r="B892" s="2"/>
      <c r="C892" s="3"/>
      <c r="D892" s="4"/>
      <c r="E892" s="5"/>
      <c r="F892" s="2"/>
      <c r="G892" s="2"/>
      <c r="H892" s="2"/>
      <c r="I892" s="6"/>
      <c r="J892" s="2"/>
      <c r="K892" s="2"/>
      <c r="L892" s="2"/>
    </row>
    <row r="893" spans="2:12" ht="15.75" customHeight="1" x14ac:dyDescent="0.2">
      <c r="B893" s="2"/>
      <c r="C893" s="3"/>
      <c r="D893" s="4"/>
      <c r="E893" s="5"/>
      <c r="F893" s="2"/>
      <c r="G893" s="2"/>
      <c r="H893" s="2"/>
      <c r="I893" s="6"/>
      <c r="J893" s="2"/>
      <c r="K893" s="2"/>
      <c r="L893" s="2"/>
    </row>
    <row r="894" spans="2:12" ht="15.75" customHeight="1" x14ac:dyDescent="0.2">
      <c r="B894" s="2"/>
      <c r="C894" s="3"/>
      <c r="D894" s="4"/>
      <c r="E894" s="5"/>
      <c r="F894" s="2"/>
      <c r="G894" s="2"/>
      <c r="H894" s="2"/>
      <c r="I894" s="6"/>
      <c r="J894" s="2"/>
      <c r="K894" s="2"/>
      <c r="L894" s="2"/>
    </row>
    <row r="895" spans="2:12" ht="15.75" customHeight="1" x14ac:dyDescent="0.2">
      <c r="B895" s="2"/>
      <c r="C895" s="3"/>
      <c r="D895" s="4"/>
      <c r="E895" s="5"/>
      <c r="F895" s="2"/>
      <c r="G895" s="2"/>
      <c r="H895" s="2"/>
      <c r="I895" s="6"/>
      <c r="J895" s="2"/>
      <c r="K895" s="2"/>
      <c r="L895" s="2"/>
    </row>
    <row r="896" spans="2:12" ht="15.75" customHeight="1" x14ac:dyDescent="0.2">
      <c r="B896" s="2"/>
      <c r="C896" s="3"/>
      <c r="D896" s="4"/>
      <c r="E896" s="5"/>
      <c r="F896" s="2"/>
      <c r="G896" s="2"/>
      <c r="H896" s="2"/>
      <c r="I896" s="6"/>
      <c r="J896" s="2"/>
      <c r="K896" s="2"/>
      <c r="L896" s="2"/>
    </row>
    <row r="897" spans="2:12" ht="15.75" customHeight="1" x14ac:dyDescent="0.2">
      <c r="B897" s="2"/>
      <c r="C897" s="3"/>
      <c r="D897" s="4"/>
      <c r="E897" s="5"/>
      <c r="F897" s="2"/>
      <c r="G897" s="2"/>
      <c r="H897" s="2"/>
      <c r="I897" s="6"/>
      <c r="J897" s="2"/>
      <c r="K897" s="2"/>
      <c r="L897" s="2"/>
    </row>
    <row r="898" spans="2:12" ht="15.75" customHeight="1" x14ac:dyDescent="0.2">
      <c r="B898" s="2"/>
      <c r="C898" s="3"/>
      <c r="D898" s="4"/>
      <c r="E898" s="5"/>
      <c r="F898" s="2"/>
      <c r="G898" s="2"/>
      <c r="H898" s="2"/>
      <c r="I898" s="6"/>
      <c r="J898" s="2"/>
      <c r="K898" s="2"/>
      <c r="L898" s="2"/>
    </row>
    <row r="899" spans="2:12" ht="15.75" customHeight="1" x14ac:dyDescent="0.2">
      <c r="B899" s="2"/>
      <c r="C899" s="3"/>
      <c r="D899" s="4"/>
      <c r="E899" s="5"/>
      <c r="F899" s="2"/>
      <c r="G899" s="2"/>
      <c r="H899" s="2"/>
      <c r="I899" s="6"/>
      <c r="J899" s="2"/>
      <c r="K899" s="2"/>
      <c r="L899" s="2"/>
    </row>
    <row r="900" spans="2:12" ht="15.75" customHeight="1" x14ac:dyDescent="0.2">
      <c r="B900" s="2"/>
      <c r="C900" s="3"/>
      <c r="D900" s="4"/>
      <c r="E900" s="5"/>
      <c r="F900" s="2"/>
      <c r="G900" s="2"/>
      <c r="H900" s="2"/>
      <c r="I900" s="6"/>
      <c r="J900" s="2"/>
      <c r="K900" s="2"/>
      <c r="L900" s="2"/>
    </row>
    <row r="901" spans="2:12" ht="15.75" customHeight="1" x14ac:dyDescent="0.2">
      <c r="B901" s="2"/>
      <c r="C901" s="3"/>
      <c r="D901" s="4"/>
      <c r="E901" s="5"/>
      <c r="F901" s="2"/>
      <c r="G901" s="2"/>
      <c r="H901" s="2"/>
      <c r="I901" s="6"/>
      <c r="J901" s="2"/>
      <c r="K901" s="2"/>
      <c r="L901" s="2"/>
    </row>
    <row r="902" spans="2:12" ht="15.75" customHeight="1" x14ac:dyDescent="0.2">
      <c r="B902" s="2"/>
      <c r="C902" s="3"/>
      <c r="D902" s="4"/>
      <c r="E902" s="5"/>
      <c r="F902" s="2"/>
      <c r="G902" s="2"/>
      <c r="H902" s="2"/>
      <c r="I902" s="6"/>
      <c r="J902" s="2"/>
      <c r="K902" s="2"/>
      <c r="L902" s="2"/>
    </row>
    <row r="903" spans="2:12" ht="15.75" customHeight="1" x14ac:dyDescent="0.2">
      <c r="B903" s="2"/>
      <c r="C903" s="3"/>
      <c r="D903" s="4"/>
      <c r="E903" s="5"/>
      <c r="F903" s="2"/>
      <c r="G903" s="2"/>
      <c r="H903" s="2"/>
      <c r="I903" s="6"/>
      <c r="J903" s="2"/>
      <c r="K903" s="2"/>
      <c r="L903" s="2"/>
    </row>
    <row r="904" spans="2:12" ht="15.75" customHeight="1" x14ac:dyDescent="0.2">
      <c r="B904" s="2"/>
      <c r="C904" s="3"/>
      <c r="D904" s="4"/>
      <c r="E904" s="5"/>
      <c r="F904" s="2"/>
      <c r="G904" s="2"/>
      <c r="H904" s="2"/>
      <c r="I904" s="6"/>
      <c r="J904" s="2"/>
      <c r="K904" s="2"/>
      <c r="L904" s="2"/>
    </row>
    <row r="905" spans="2:12" ht="15.75" customHeight="1" x14ac:dyDescent="0.2">
      <c r="B905" s="2"/>
      <c r="C905" s="3"/>
      <c r="D905" s="4"/>
      <c r="E905" s="5"/>
      <c r="F905" s="2"/>
      <c r="G905" s="2"/>
      <c r="H905" s="2"/>
      <c r="I905" s="6"/>
      <c r="J905" s="2"/>
      <c r="K905" s="2"/>
      <c r="L905" s="2"/>
    </row>
    <row r="906" spans="2:12" ht="15.75" customHeight="1" x14ac:dyDescent="0.2">
      <c r="B906" s="2"/>
      <c r="C906" s="3"/>
      <c r="D906" s="4"/>
      <c r="E906" s="5"/>
      <c r="F906" s="2"/>
      <c r="G906" s="2"/>
      <c r="H906" s="2"/>
      <c r="I906" s="6"/>
      <c r="J906" s="2"/>
      <c r="K906" s="2"/>
      <c r="L906" s="2"/>
    </row>
    <row r="907" spans="2:12" ht="15.75" customHeight="1" x14ac:dyDescent="0.2">
      <c r="B907" s="2"/>
      <c r="C907" s="3"/>
      <c r="D907" s="4"/>
      <c r="E907" s="5"/>
      <c r="F907" s="2"/>
      <c r="G907" s="2"/>
      <c r="H907" s="2"/>
      <c r="I907" s="6"/>
      <c r="J907" s="2"/>
      <c r="K907" s="2"/>
      <c r="L907" s="2"/>
    </row>
    <row r="908" spans="2:12" ht="15.75" customHeight="1" x14ac:dyDescent="0.2">
      <c r="B908" s="2"/>
      <c r="C908" s="3"/>
      <c r="D908" s="4"/>
      <c r="E908" s="5"/>
      <c r="F908" s="2"/>
      <c r="G908" s="2"/>
      <c r="H908" s="2"/>
      <c r="I908" s="6"/>
      <c r="J908" s="2"/>
      <c r="K908" s="2"/>
      <c r="L908" s="2"/>
    </row>
    <row r="909" spans="2:12" ht="15.75" customHeight="1" x14ac:dyDescent="0.2">
      <c r="B909" s="2"/>
      <c r="C909" s="3"/>
      <c r="D909" s="4"/>
      <c r="E909" s="5"/>
      <c r="F909" s="2"/>
      <c r="G909" s="2"/>
      <c r="H909" s="2"/>
      <c r="I909" s="6"/>
      <c r="J909" s="2"/>
      <c r="K909" s="2"/>
      <c r="L909" s="2"/>
    </row>
    <row r="910" spans="2:12" ht="15.75" customHeight="1" x14ac:dyDescent="0.2">
      <c r="B910" s="2"/>
      <c r="C910" s="3"/>
      <c r="D910" s="4"/>
      <c r="E910" s="5"/>
      <c r="F910" s="2"/>
      <c r="G910" s="2"/>
      <c r="H910" s="2"/>
      <c r="I910" s="6"/>
      <c r="J910" s="2"/>
      <c r="K910" s="2"/>
      <c r="L910" s="2"/>
    </row>
    <row r="911" spans="2:12" ht="15.75" customHeight="1" x14ac:dyDescent="0.2">
      <c r="B911" s="2"/>
      <c r="C911" s="3"/>
      <c r="D911" s="4"/>
      <c r="E911" s="5"/>
      <c r="F911" s="2"/>
      <c r="G911" s="2"/>
      <c r="H911" s="2"/>
      <c r="I911" s="6"/>
      <c r="J911" s="2"/>
      <c r="K911" s="2"/>
      <c r="L911" s="2"/>
    </row>
    <row r="912" spans="2:12" ht="15.75" customHeight="1" x14ac:dyDescent="0.2">
      <c r="B912" s="2"/>
      <c r="C912" s="3"/>
      <c r="D912" s="4"/>
      <c r="E912" s="5"/>
      <c r="F912" s="2"/>
      <c r="G912" s="2"/>
      <c r="H912" s="2"/>
      <c r="I912" s="6"/>
      <c r="J912" s="2"/>
      <c r="K912" s="2"/>
      <c r="L912" s="2"/>
    </row>
    <row r="913" spans="2:12" ht="15.75" customHeight="1" x14ac:dyDescent="0.2">
      <c r="B913" s="2"/>
      <c r="C913" s="3"/>
      <c r="D913" s="4"/>
      <c r="E913" s="5"/>
      <c r="F913" s="2"/>
      <c r="G913" s="2"/>
      <c r="H913" s="2"/>
      <c r="I913" s="6"/>
      <c r="J913" s="2"/>
      <c r="K913" s="2"/>
      <c r="L913" s="2"/>
    </row>
    <row r="914" spans="2:12" ht="15.75" customHeight="1" x14ac:dyDescent="0.2">
      <c r="B914" s="2"/>
      <c r="C914" s="3"/>
      <c r="D914" s="4"/>
      <c r="E914" s="5"/>
      <c r="F914" s="2"/>
      <c r="G914" s="2"/>
      <c r="H914" s="2"/>
      <c r="I914" s="6"/>
      <c r="J914" s="2"/>
      <c r="K914" s="2"/>
      <c r="L914" s="2"/>
    </row>
    <row r="915" spans="2:12" ht="15.75" customHeight="1" x14ac:dyDescent="0.2">
      <c r="B915" s="2"/>
      <c r="C915" s="3"/>
      <c r="D915" s="4"/>
      <c r="E915" s="5"/>
      <c r="F915" s="2"/>
      <c r="G915" s="2"/>
      <c r="H915" s="2"/>
      <c r="I915" s="6"/>
      <c r="J915" s="2"/>
      <c r="K915" s="2"/>
      <c r="L915" s="2"/>
    </row>
    <row r="916" spans="2:12" ht="15.75" customHeight="1" x14ac:dyDescent="0.2">
      <c r="B916" s="2"/>
      <c r="C916" s="3"/>
      <c r="D916" s="4"/>
      <c r="E916" s="5"/>
      <c r="F916" s="2"/>
      <c r="G916" s="2"/>
      <c r="H916" s="2"/>
      <c r="I916" s="6"/>
      <c r="J916" s="2"/>
      <c r="K916" s="2"/>
      <c r="L916" s="2"/>
    </row>
    <row r="917" spans="2:12" ht="15.75" customHeight="1" x14ac:dyDescent="0.2">
      <c r="B917" s="2"/>
      <c r="C917" s="3"/>
      <c r="D917" s="4"/>
      <c r="E917" s="5"/>
      <c r="F917" s="2"/>
      <c r="G917" s="2"/>
      <c r="H917" s="2"/>
      <c r="I917" s="6"/>
      <c r="J917" s="2"/>
      <c r="K917" s="2"/>
      <c r="L917" s="2"/>
    </row>
    <row r="918" spans="2:12" ht="15.75" customHeight="1" x14ac:dyDescent="0.2">
      <c r="B918" s="2"/>
      <c r="C918" s="3"/>
      <c r="D918" s="4"/>
      <c r="E918" s="5"/>
      <c r="F918" s="2"/>
      <c r="G918" s="2"/>
      <c r="H918" s="2"/>
      <c r="I918" s="6"/>
      <c r="J918" s="2"/>
      <c r="K918" s="2"/>
      <c r="L918" s="2"/>
    </row>
    <row r="919" spans="2:12" ht="15.75" customHeight="1" x14ac:dyDescent="0.2">
      <c r="B919" s="2"/>
      <c r="C919" s="3"/>
      <c r="D919" s="4"/>
      <c r="E919" s="5"/>
      <c r="F919" s="2"/>
      <c r="G919" s="2"/>
      <c r="H919" s="2"/>
      <c r="I919" s="6"/>
      <c r="J919" s="2"/>
      <c r="K919" s="2"/>
      <c r="L919" s="2"/>
    </row>
    <row r="920" spans="2:12" ht="15.75" customHeight="1" x14ac:dyDescent="0.2">
      <c r="B920" s="2"/>
      <c r="C920" s="3"/>
      <c r="D920" s="4"/>
      <c r="E920" s="5"/>
      <c r="F920" s="2"/>
      <c r="G920" s="2"/>
      <c r="H920" s="2"/>
      <c r="I920" s="6"/>
      <c r="J920" s="2"/>
      <c r="K920" s="2"/>
      <c r="L920" s="2"/>
    </row>
    <row r="921" spans="2:12" ht="15.75" customHeight="1" x14ac:dyDescent="0.2">
      <c r="B921" s="2"/>
      <c r="C921" s="3"/>
      <c r="D921" s="4"/>
      <c r="E921" s="5"/>
      <c r="F921" s="2"/>
      <c r="G921" s="2"/>
      <c r="H921" s="2"/>
      <c r="I921" s="6"/>
      <c r="J921" s="2"/>
      <c r="K921" s="2"/>
      <c r="L921" s="2"/>
    </row>
    <row r="922" spans="2:12" ht="15.75" customHeight="1" x14ac:dyDescent="0.2">
      <c r="B922" s="2"/>
      <c r="C922" s="3"/>
      <c r="D922" s="4"/>
      <c r="E922" s="5"/>
      <c r="F922" s="2"/>
      <c r="G922" s="2"/>
      <c r="H922" s="2"/>
      <c r="I922" s="6"/>
      <c r="J922" s="2"/>
      <c r="K922" s="2"/>
      <c r="L922" s="2"/>
    </row>
    <row r="923" spans="2:12" ht="15.75" customHeight="1" x14ac:dyDescent="0.2">
      <c r="B923" s="2"/>
      <c r="C923" s="3"/>
      <c r="D923" s="4"/>
      <c r="E923" s="5"/>
      <c r="F923" s="2"/>
      <c r="G923" s="2"/>
      <c r="H923" s="2"/>
      <c r="I923" s="6"/>
      <c r="J923" s="2"/>
      <c r="K923" s="2"/>
      <c r="L923" s="2"/>
    </row>
    <row r="924" spans="2:12" ht="15.75" customHeight="1" x14ac:dyDescent="0.2">
      <c r="B924" s="2"/>
      <c r="C924" s="3"/>
      <c r="D924" s="4"/>
      <c r="E924" s="5"/>
      <c r="F924" s="2"/>
      <c r="G924" s="2"/>
      <c r="H924" s="2"/>
      <c r="I924" s="6"/>
      <c r="J924" s="2"/>
      <c r="K924" s="2"/>
      <c r="L924" s="2"/>
    </row>
    <row r="925" spans="2:12" ht="15.75" customHeight="1" x14ac:dyDescent="0.2">
      <c r="B925" s="2"/>
      <c r="C925" s="3"/>
      <c r="D925" s="4"/>
      <c r="E925" s="5"/>
      <c r="F925" s="2"/>
      <c r="G925" s="2"/>
      <c r="H925" s="2"/>
      <c r="I925" s="6"/>
      <c r="J925" s="2"/>
      <c r="K925" s="2"/>
      <c r="L925" s="2"/>
    </row>
    <row r="926" spans="2:12" ht="15.75" customHeight="1" x14ac:dyDescent="0.2">
      <c r="B926" s="2"/>
      <c r="C926" s="3"/>
      <c r="D926" s="4"/>
      <c r="E926" s="5"/>
      <c r="F926" s="2"/>
      <c r="G926" s="2"/>
      <c r="H926" s="2"/>
      <c r="I926" s="6"/>
      <c r="J926" s="2"/>
      <c r="K926" s="2"/>
      <c r="L926" s="2"/>
    </row>
    <row r="927" spans="2:12" ht="15.75" customHeight="1" x14ac:dyDescent="0.2">
      <c r="B927" s="2"/>
      <c r="C927" s="3"/>
      <c r="D927" s="4"/>
      <c r="E927" s="5"/>
      <c r="F927" s="2"/>
      <c r="G927" s="2"/>
      <c r="H927" s="2"/>
      <c r="I927" s="6"/>
      <c r="J927" s="2"/>
      <c r="K927" s="2"/>
      <c r="L927" s="2"/>
    </row>
    <row r="928" spans="2:12" ht="15.75" customHeight="1" x14ac:dyDescent="0.2">
      <c r="B928" s="2"/>
      <c r="C928" s="3"/>
      <c r="D928" s="4"/>
      <c r="E928" s="5"/>
      <c r="F928" s="2"/>
      <c r="G928" s="2"/>
      <c r="H928" s="2"/>
      <c r="I928" s="6"/>
      <c r="J928" s="2"/>
      <c r="K928" s="2"/>
      <c r="L928" s="2"/>
    </row>
    <row r="929" spans="2:12" ht="15.75" customHeight="1" x14ac:dyDescent="0.2">
      <c r="B929" s="2"/>
      <c r="C929" s="3"/>
      <c r="D929" s="4"/>
      <c r="E929" s="5"/>
      <c r="F929" s="2"/>
      <c r="G929" s="2"/>
      <c r="H929" s="2"/>
      <c r="I929" s="6"/>
      <c r="J929" s="2"/>
      <c r="K929" s="2"/>
      <c r="L929" s="2"/>
    </row>
    <row r="930" spans="2:12" ht="15.75" customHeight="1" x14ac:dyDescent="0.2">
      <c r="B930" s="2"/>
      <c r="C930" s="3"/>
      <c r="D930" s="4"/>
      <c r="E930" s="5"/>
      <c r="F930" s="2"/>
      <c r="G930" s="2"/>
      <c r="H930" s="2"/>
      <c r="I930" s="6"/>
      <c r="J930" s="2"/>
      <c r="K930" s="2"/>
      <c r="L930" s="2"/>
    </row>
    <row r="931" spans="2:12" ht="15.75" customHeight="1" x14ac:dyDescent="0.2">
      <c r="B931" s="2"/>
      <c r="C931" s="3"/>
      <c r="D931" s="4"/>
      <c r="E931" s="5"/>
      <c r="F931" s="2"/>
      <c r="G931" s="2"/>
      <c r="H931" s="2"/>
      <c r="I931" s="6"/>
      <c r="J931" s="2"/>
      <c r="K931" s="2"/>
      <c r="L931" s="2"/>
    </row>
    <row r="932" spans="2:12" ht="15.75" customHeight="1" x14ac:dyDescent="0.2">
      <c r="B932" s="2"/>
      <c r="C932" s="3"/>
      <c r="D932" s="4"/>
      <c r="E932" s="5"/>
      <c r="F932" s="2"/>
      <c r="G932" s="2"/>
      <c r="H932" s="2"/>
      <c r="I932" s="6"/>
      <c r="J932" s="2"/>
      <c r="K932" s="2"/>
      <c r="L932" s="2"/>
    </row>
    <row r="933" spans="2:12" ht="15.75" customHeight="1" x14ac:dyDescent="0.2">
      <c r="B933" s="2"/>
      <c r="C933" s="3"/>
      <c r="D933" s="4"/>
      <c r="E933" s="5"/>
      <c r="F933" s="2"/>
      <c r="G933" s="2"/>
      <c r="H933" s="2"/>
      <c r="I933" s="6"/>
      <c r="J933" s="2"/>
      <c r="K933" s="2"/>
      <c r="L933" s="2"/>
    </row>
    <row r="934" spans="2:12" ht="15.75" customHeight="1" x14ac:dyDescent="0.2">
      <c r="B934" s="2"/>
      <c r="C934" s="3"/>
      <c r="D934" s="4"/>
      <c r="E934" s="5"/>
      <c r="F934" s="2"/>
      <c r="G934" s="2"/>
      <c r="H934" s="2"/>
      <c r="I934" s="6"/>
      <c r="J934" s="2"/>
      <c r="K934" s="2"/>
      <c r="L934" s="2"/>
    </row>
    <row r="935" spans="2:12" ht="15.75" customHeight="1" x14ac:dyDescent="0.2">
      <c r="B935" s="2"/>
      <c r="C935" s="3"/>
      <c r="D935" s="4"/>
      <c r="E935" s="5"/>
      <c r="F935" s="2"/>
      <c r="G935" s="2"/>
      <c r="H935" s="2"/>
      <c r="I935" s="6"/>
      <c r="J935" s="2"/>
      <c r="K935" s="2"/>
      <c r="L935" s="2"/>
    </row>
    <row r="936" spans="2:12" ht="15.75" customHeight="1" x14ac:dyDescent="0.2">
      <c r="B936" s="2"/>
      <c r="C936" s="3"/>
      <c r="D936" s="4"/>
      <c r="E936" s="5"/>
      <c r="F936" s="2"/>
      <c r="G936" s="2"/>
      <c r="H936" s="2"/>
      <c r="I936" s="6"/>
      <c r="J936" s="2"/>
      <c r="K936" s="2"/>
      <c r="L936" s="2"/>
    </row>
    <row r="937" spans="2:12" ht="15.75" customHeight="1" x14ac:dyDescent="0.2">
      <c r="B937" s="2"/>
      <c r="C937" s="3"/>
      <c r="D937" s="4"/>
      <c r="E937" s="5"/>
      <c r="F937" s="2"/>
      <c r="G937" s="2"/>
      <c r="H937" s="2"/>
      <c r="I937" s="6"/>
      <c r="J937" s="2"/>
      <c r="K937" s="2"/>
      <c r="L937" s="2"/>
    </row>
    <row r="938" spans="2:12" ht="15.75" customHeight="1" x14ac:dyDescent="0.2">
      <c r="B938" s="2"/>
      <c r="C938" s="3"/>
      <c r="D938" s="4"/>
      <c r="E938" s="5"/>
      <c r="F938" s="2"/>
      <c r="G938" s="2"/>
      <c r="H938" s="2"/>
      <c r="I938" s="6"/>
      <c r="J938" s="2"/>
      <c r="K938" s="2"/>
      <c r="L938" s="2"/>
    </row>
    <row r="939" spans="2:12" ht="15.75" customHeight="1" x14ac:dyDescent="0.2">
      <c r="B939" s="2"/>
      <c r="C939" s="3"/>
      <c r="D939" s="4"/>
      <c r="E939" s="5"/>
      <c r="F939" s="2"/>
      <c r="G939" s="2"/>
      <c r="H939" s="2"/>
      <c r="I939" s="6"/>
      <c r="J939" s="2"/>
      <c r="K939" s="2"/>
      <c r="L939" s="2"/>
    </row>
    <row r="940" spans="2:12" ht="15.75" customHeight="1" x14ac:dyDescent="0.2">
      <c r="B940" s="2"/>
      <c r="C940" s="3"/>
      <c r="D940" s="4"/>
      <c r="E940" s="5"/>
      <c r="F940" s="2"/>
      <c r="G940" s="2"/>
      <c r="H940" s="2"/>
      <c r="I940" s="6"/>
      <c r="J940" s="2"/>
      <c r="K940" s="2"/>
      <c r="L940" s="2"/>
    </row>
    <row r="941" spans="2:12" ht="15.75" customHeight="1" x14ac:dyDescent="0.2">
      <c r="B941" s="2"/>
      <c r="C941" s="3"/>
      <c r="D941" s="4"/>
      <c r="E941" s="5"/>
      <c r="F941" s="2"/>
      <c r="G941" s="2"/>
      <c r="H941" s="2"/>
      <c r="I941" s="6"/>
      <c r="J941" s="2"/>
      <c r="K941" s="2"/>
      <c r="L941" s="2"/>
    </row>
    <row r="942" spans="2:12" ht="15.75" customHeight="1" x14ac:dyDescent="0.2">
      <c r="B942" s="2"/>
      <c r="C942" s="3"/>
      <c r="D942" s="4"/>
      <c r="E942" s="5"/>
      <c r="F942" s="2"/>
      <c r="G942" s="2"/>
      <c r="H942" s="2"/>
      <c r="I942" s="6"/>
      <c r="J942" s="2"/>
      <c r="K942" s="2"/>
      <c r="L942" s="2"/>
    </row>
    <row r="943" spans="2:12" ht="15.75" customHeight="1" x14ac:dyDescent="0.2">
      <c r="B943" s="2"/>
      <c r="C943" s="3"/>
      <c r="D943" s="4"/>
      <c r="E943" s="5"/>
      <c r="F943" s="2"/>
      <c r="G943" s="2"/>
      <c r="H943" s="2"/>
      <c r="I943" s="6"/>
      <c r="J943" s="2"/>
      <c r="K943" s="2"/>
      <c r="L943" s="2"/>
    </row>
    <row r="944" spans="2:12" ht="15.75" customHeight="1" x14ac:dyDescent="0.2">
      <c r="B944" s="2"/>
      <c r="C944" s="3"/>
      <c r="D944" s="4"/>
      <c r="E944" s="5"/>
      <c r="F944" s="2"/>
      <c r="G944" s="2"/>
      <c r="H944" s="2"/>
      <c r="I944" s="6"/>
      <c r="J944" s="2"/>
      <c r="K944" s="2"/>
      <c r="L944" s="2"/>
    </row>
    <row r="945" spans="2:12" ht="15.75" customHeight="1" x14ac:dyDescent="0.2">
      <c r="B945" s="2"/>
      <c r="C945" s="3"/>
      <c r="D945" s="4"/>
      <c r="E945" s="5"/>
      <c r="F945" s="2"/>
      <c r="G945" s="2"/>
      <c r="H945" s="2"/>
      <c r="I945" s="6"/>
      <c r="J945" s="2"/>
      <c r="K945" s="2"/>
      <c r="L945" s="2"/>
    </row>
    <row r="946" spans="2:12" ht="15.75" customHeight="1" x14ac:dyDescent="0.2">
      <c r="B946" s="2"/>
      <c r="C946" s="3"/>
      <c r="D946" s="4"/>
      <c r="E946" s="5"/>
      <c r="F946" s="2"/>
      <c r="G946" s="2"/>
      <c r="H946" s="2"/>
      <c r="I946" s="6"/>
      <c r="J946" s="2"/>
      <c r="K946" s="2"/>
      <c r="L946" s="2"/>
    </row>
    <row r="947" spans="2:12" ht="15.75" customHeight="1" x14ac:dyDescent="0.2">
      <c r="B947" s="2"/>
      <c r="C947" s="3"/>
      <c r="D947" s="4"/>
      <c r="E947" s="5"/>
      <c r="F947" s="2"/>
      <c r="G947" s="2"/>
      <c r="H947" s="2"/>
      <c r="I947" s="6"/>
      <c r="J947" s="2"/>
      <c r="K947" s="2"/>
      <c r="L947" s="2"/>
    </row>
    <row r="948" spans="2:12" ht="15.75" customHeight="1" x14ac:dyDescent="0.2">
      <c r="B948" s="2"/>
      <c r="C948" s="3"/>
      <c r="D948" s="4"/>
      <c r="E948" s="5"/>
      <c r="F948" s="2"/>
      <c r="G948" s="2"/>
      <c r="H948" s="2"/>
      <c r="I948" s="6"/>
      <c r="J948" s="2"/>
      <c r="K948" s="2"/>
      <c r="L948" s="2"/>
    </row>
    <row r="949" spans="2:12" ht="15.75" customHeight="1" x14ac:dyDescent="0.2">
      <c r="B949" s="2"/>
      <c r="C949" s="3"/>
      <c r="D949" s="4"/>
      <c r="E949" s="5"/>
      <c r="F949" s="2"/>
      <c r="G949" s="2"/>
      <c r="H949" s="2"/>
      <c r="I949" s="6"/>
      <c r="J949" s="2"/>
      <c r="K949" s="2"/>
      <c r="L949" s="2"/>
    </row>
    <row r="950" spans="2:12" ht="15.75" customHeight="1" x14ac:dyDescent="0.2">
      <c r="B950" s="2"/>
      <c r="C950" s="3"/>
      <c r="D950" s="4"/>
      <c r="E950" s="5"/>
      <c r="F950" s="2"/>
      <c r="G950" s="2"/>
      <c r="H950" s="2"/>
      <c r="I950" s="6"/>
      <c r="J950" s="2"/>
      <c r="K950" s="2"/>
      <c r="L950" s="2"/>
    </row>
    <row r="951" spans="2:12" ht="15.75" customHeight="1" x14ac:dyDescent="0.2">
      <c r="B951" s="2"/>
      <c r="C951" s="3"/>
      <c r="D951" s="4"/>
      <c r="E951" s="5"/>
      <c r="F951" s="2"/>
      <c r="G951" s="2"/>
      <c r="H951" s="2"/>
      <c r="I951" s="6"/>
      <c r="J951" s="2"/>
      <c r="K951" s="2"/>
      <c r="L951" s="2"/>
    </row>
    <row r="952" spans="2:12" ht="15.75" customHeight="1" x14ac:dyDescent="0.2">
      <c r="B952" s="2"/>
      <c r="C952" s="3"/>
      <c r="D952" s="4"/>
      <c r="E952" s="5"/>
      <c r="F952" s="2"/>
      <c r="G952" s="2"/>
      <c r="H952" s="2"/>
      <c r="I952" s="6"/>
      <c r="J952" s="2"/>
      <c r="K952" s="2"/>
      <c r="L952" s="2"/>
    </row>
    <row r="953" spans="2:12" ht="15.75" customHeight="1" x14ac:dyDescent="0.2">
      <c r="B953" s="2"/>
      <c r="C953" s="3"/>
      <c r="D953" s="4"/>
      <c r="E953" s="5"/>
      <c r="F953" s="2"/>
      <c r="G953" s="2"/>
      <c r="H953" s="2"/>
      <c r="I953" s="6"/>
      <c r="J953" s="2"/>
      <c r="K953" s="2"/>
      <c r="L953" s="2"/>
    </row>
    <row r="954" spans="2:12" ht="15.75" customHeight="1" x14ac:dyDescent="0.2">
      <c r="B954" s="2"/>
      <c r="C954" s="3"/>
      <c r="D954" s="4"/>
      <c r="E954" s="5"/>
      <c r="F954" s="2"/>
      <c r="G954" s="2"/>
      <c r="H954" s="2"/>
      <c r="I954" s="6"/>
      <c r="J954" s="2"/>
      <c r="K954" s="2"/>
      <c r="L954" s="2"/>
    </row>
    <row r="955" spans="2:12" ht="15.75" customHeight="1" x14ac:dyDescent="0.2">
      <c r="B955" s="2"/>
      <c r="C955" s="3"/>
      <c r="D955" s="4"/>
      <c r="E955" s="5"/>
      <c r="F955" s="2"/>
      <c r="G955" s="2"/>
      <c r="H955" s="2"/>
      <c r="I955" s="6"/>
      <c r="J955" s="2"/>
      <c r="K955" s="2"/>
      <c r="L955" s="2"/>
    </row>
    <row r="956" spans="2:12" ht="15.75" customHeight="1" x14ac:dyDescent="0.2">
      <c r="B956" s="2"/>
      <c r="C956" s="3"/>
      <c r="D956" s="4"/>
      <c r="E956" s="5"/>
      <c r="F956" s="2"/>
      <c r="G956" s="2"/>
      <c r="H956" s="2"/>
      <c r="I956" s="6"/>
      <c r="J956" s="2"/>
      <c r="K956" s="2"/>
      <c r="L956" s="2"/>
    </row>
    <row r="957" spans="2:12" ht="15.75" customHeight="1" x14ac:dyDescent="0.2">
      <c r="B957" s="2"/>
      <c r="C957" s="3"/>
      <c r="D957" s="4"/>
      <c r="E957" s="5"/>
      <c r="F957" s="2"/>
      <c r="G957" s="2"/>
      <c r="H957" s="2"/>
      <c r="I957" s="6"/>
      <c r="J957" s="2"/>
      <c r="K957" s="2"/>
      <c r="L957" s="2"/>
    </row>
    <row r="958" spans="2:12" ht="15.75" customHeight="1" x14ac:dyDescent="0.2">
      <c r="B958" s="2"/>
      <c r="C958" s="3"/>
      <c r="D958" s="4"/>
      <c r="E958" s="5"/>
      <c r="F958" s="2"/>
      <c r="G958" s="2"/>
      <c r="H958" s="2"/>
      <c r="I958" s="6"/>
      <c r="J958" s="2"/>
      <c r="K958" s="2"/>
      <c r="L958" s="2"/>
    </row>
    <row r="959" spans="2:12" ht="15.75" customHeight="1" x14ac:dyDescent="0.2">
      <c r="B959" s="2"/>
      <c r="C959" s="3"/>
      <c r="D959" s="4"/>
      <c r="E959" s="5"/>
      <c r="F959" s="2"/>
      <c r="G959" s="2"/>
      <c r="H959" s="2"/>
      <c r="I959" s="6"/>
      <c r="J959" s="2"/>
      <c r="K959" s="2"/>
      <c r="L959" s="2"/>
    </row>
    <row r="960" spans="2:12" ht="15.75" customHeight="1" x14ac:dyDescent="0.2">
      <c r="B960" s="2"/>
      <c r="C960" s="3"/>
      <c r="D960" s="4"/>
      <c r="E960" s="5"/>
      <c r="F960" s="2"/>
      <c r="G960" s="2"/>
      <c r="H960" s="2"/>
      <c r="I960" s="6"/>
      <c r="J960" s="2"/>
      <c r="K960" s="2"/>
      <c r="L960" s="2"/>
    </row>
    <row r="961" spans="2:12" ht="15.75" customHeight="1" x14ac:dyDescent="0.2">
      <c r="B961" s="2"/>
      <c r="C961" s="3"/>
      <c r="D961" s="4"/>
      <c r="E961" s="5"/>
      <c r="F961" s="2"/>
      <c r="G961" s="2"/>
      <c r="H961" s="2"/>
      <c r="I961" s="6"/>
      <c r="J961" s="2"/>
      <c r="K961" s="2"/>
      <c r="L961" s="2"/>
    </row>
    <row r="962" spans="2:12" ht="15.75" customHeight="1" x14ac:dyDescent="0.2">
      <c r="B962" s="2"/>
      <c r="C962" s="3"/>
      <c r="D962" s="4"/>
      <c r="E962" s="5"/>
      <c r="F962" s="2"/>
      <c r="G962" s="2"/>
      <c r="H962" s="2"/>
      <c r="I962" s="6"/>
      <c r="J962" s="2"/>
      <c r="K962" s="2"/>
      <c r="L962" s="2"/>
    </row>
    <row r="963" spans="2:12" ht="15.75" customHeight="1" x14ac:dyDescent="0.2">
      <c r="B963" s="2"/>
      <c r="C963" s="3"/>
      <c r="D963" s="4"/>
      <c r="E963" s="5"/>
      <c r="F963" s="2"/>
      <c r="G963" s="2"/>
      <c r="H963" s="2"/>
      <c r="I963" s="6"/>
      <c r="J963" s="2"/>
      <c r="K963" s="2"/>
      <c r="L963" s="2"/>
    </row>
    <row r="964" spans="2:12" ht="15.75" customHeight="1" x14ac:dyDescent="0.2">
      <c r="B964" s="2"/>
      <c r="C964" s="3"/>
      <c r="D964" s="4"/>
      <c r="E964" s="5"/>
      <c r="F964" s="2"/>
      <c r="G964" s="2"/>
      <c r="H964" s="2"/>
      <c r="I964" s="6"/>
      <c r="J964" s="2"/>
      <c r="K964" s="2"/>
      <c r="L964" s="2"/>
    </row>
    <row r="965" spans="2:12" ht="15.75" customHeight="1" x14ac:dyDescent="0.2">
      <c r="B965" s="2"/>
      <c r="C965" s="3"/>
      <c r="D965" s="4"/>
      <c r="E965" s="5"/>
      <c r="F965" s="2"/>
      <c r="G965" s="2"/>
      <c r="H965" s="2"/>
      <c r="I965" s="6"/>
      <c r="J965" s="2"/>
      <c r="K965" s="2"/>
      <c r="L965" s="2"/>
    </row>
    <row r="966" spans="2:12" ht="15.75" customHeight="1" x14ac:dyDescent="0.2">
      <c r="B966" s="2"/>
      <c r="C966" s="3"/>
      <c r="D966" s="4"/>
      <c r="E966" s="5"/>
      <c r="F966" s="2"/>
      <c r="G966" s="2"/>
      <c r="H966" s="2"/>
      <c r="I966" s="6"/>
      <c r="J966" s="2"/>
      <c r="K966" s="2"/>
      <c r="L966" s="2"/>
    </row>
    <row r="967" spans="2:12" ht="15.75" customHeight="1" x14ac:dyDescent="0.2">
      <c r="B967" s="2"/>
      <c r="C967" s="3"/>
      <c r="D967" s="4"/>
      <c r="E967" s="5"/>
      <c r="F967" s="2"/>
      <c r="G967" s="2"/>
      <c r="H967" s="2"/>
      <c r="I967" s="6"/>
      <c r="J967" s="2"/>
      <c r="K967" s="2"/>
      <c r="L967" s="2"/>
    </row>
    <row r="968" spans="2:12" ht="15.75" customHeight="1" x14ac:dyDescent="0.2">
      <c r="B968" s="2"/>
      <c r="C968" s="3"/>
      <c r="D968" s="4"/>
      <c r="E968" s="5"/>
      <c r="F968" s="2"/>
      <c r="G968" s="2"/>
      <c r="H968" s="2"/>
      <c r="I968" s="6"/>
      <c r="J968" s="2"/>
      <c r="K968" s="2"/>
      <c r="L968" s="2"/>
    </row>
    <row r="969" spans="2:12" ht="15.75" customHeight="1" x14ac:dyDescent="0.2">
      <c r="B969" s="2"/>
      <c r="C969" s="3"/>
      <c r="D969" s="4"/>
      <c r="E969" s="5"/>
      <c r="F969" s="2"/>
      <c r="G969" s="2"/>
      <c r="H969" s="2"/>
      <c r="I969" s="6"/>
      <c r="J969" s="2"/>
      <c r="K969" s="2"/>
      <c r="L969" s="2"/>
    </row>
    <row r="970" spans="2:12" ht="15.75" customHeight="1" x14ac:dyDescent="0.2">
      <c r="B970" s="2"/>
      <c r="C970" s="3"/>
      <c r="D970" s="4"/>
      <c r="E970" s="5"/>
      <c r="F970" s="2"/>
      <c r="G970" s="2"/>
      <c r="H970" s="2"/>
      <c r="I970" s="6"/>
      <c r="J970" s="2"/>
      <c r="K970" s="2"/>
      <c r="L970" s="2"/>
    </row>
    <row r="971" spans="2:12" ht="15.75" customHeight="1" x14ac:dyDescent="0.2">
      <c r="B971" s="2"/>
      <c r="C971" s="3"/>
      <c r="D971" s="4"/>
      <c r="E971" s="5"/>
      <c r="F971" s="2"/>
      <c r="G971" s="2"/>
      <c r="H971" s="2"/>
      <c r="I971" s="6"/>
      <c r="J971" s="2"/>
      <c r="K971" s="2"/>
      <c r="L971" s="2"/>
    </row>
    <row r="972" spans="2:12" ht="15.75" customHeight="1" x14ac:dyDescent="0.2">
      <c r="B972" s="2"/>
      <c r="C972" s="3"/>
      <c r="D972" s="4"/>
      <c r="E972" s="5"/>
      <c r="F972" s="2"/>
      <c r="G972" s="2"/>
      <c r="H972" s="2"/>
      <c r="I972" s="6"/>
      <c r="J972" s="2"/>
      <c r="K972" s="2"/>
      <c r="L972" s="2"/>
    </row>
    <row r="973" spans="2:12" ht="15.75" customHeight="1" x14ac:dyDescent="0.2">
      <c r="B973" s="2"/>
      <c r="C973" s="3"/>
      <c r="D973" s="4"/>
      <c r="E973" s="5"/>
      <c r="F973" s="2"/>
      <c r="G973" s="2"/>
      <c r="H973" s="2"/>
      <c r="I973" s="6"/>
      <c r="J973" s="2"/>
      <c r="K973" s="2"/>
      <c r="L973" s="2"/>
    </row>
    <row r="974" spans="2:12" ht="15.75" customHeight="1" x14ac:dyDescent="0.2">
      <c r="B974" s="2"/>
      <c r="C974" s="3"/>
      <c r="D974" s="4"/>
      <c r="E974" s="5"/>
      <c r="F974" s="2"/>
      <c r="G974" s="2"/>
      <c r="H974" s="2"/>
      <c r="I974" s="6"/>
      <c r="J974" s="2"/>
      <c r="K974" s="2"/>
      <c r="L974" s="2"/>
    </row>
    <row r="975" spans="2:12" ht="15.75" customHeight="1" x14ac:dyDescent="0.2">
      <c r="B975" s="2"/>
      <c r="C975" s="3"/>
      <c r="D975" s="4"/>
      <c r="E975" s="5"/>
      <c r="F975" s="2"/>
      <c r="G975" s="2"/>
      <c r="H975" s="2"/>
      <c r="I975" s="6"/>
      <c r="J975" s="2"/>
      <c r="K975" s="2"/>
      <c r="L975" s="2"/>
    </row>
    <row r="976" spans="2:12" ht="15.75" customHeight="1" x14ac:dyDescent="0.2">
      <c r="B976" s="2"/>
      <c r="C976" s="3"/>
      <c r="D976" s="4"/>
      <c r="E976" s="5"/>
      <c r="F976" s="2"/>
      <c r="G976" s="2"/>
      <c r="H976" s="2"/>
      <c r="I976" s="6"/>
      <c r="J976" s="2"/>
      <c r="K976" s="2"/>
      <c r="L976" s="2"/>
    </row>
    <row r="977" spans="2:12" ht="15.75" customHeight="1" x14ac:dyDescent="0.2">
      <c r="B977" s="2"/>
      <c r="C977" s="3"/>
      <c r="D977" s="4"/>
      <c r="E977" s="5"/>
      <c r="F977" s="2"/>
      <c r="G977" s="2"/>
      <c r="H977" s="2"/>
      <c r="I977" s="6"/>
      <c r="J977" s="2"/>
      <c r="K977" s="2"/>
      <c r="L977" s="2"/>
    </row>
    <row r="978" spans="2:12" ht="15.75" customHeight="1" x14ac:dyDescent="0.2">
      <c r="B978" s="2"/>
      <c r="C978" s="3"/>
      <c r="D978" s="4"/>
      <c r="E978" s="5"/>
      <c r="F978" s="2"/>
      <c r="G978" s="2"/>
      <c r="H978" s="2"/>
      <c r="I978" s="6"/>
      <c r="J978" s="2"/>
      <c r="K978" s="2"/>
      <c r="L978" s="2"/>
    </row>
    <row r="979" spans="2:12" ht="15.75" customHeight="1" x14ac:dyDescent="0.2">
      <c r="B979" s="2"/>
      <c r="C979" s="3"/>
      <c r="D979" s="4"/>
      <c r="E979" s="5"/>
      <c r="F979" s="2"/>
      <c r="G979" s="2"/>
      <c r="H979" s="2"/>
      <c r="I979" s="6"/>
      <c r="J979" s="2"/>
      <c r="K979" s="2"/>
      <c r="L979" s="2"/>
    </row>
    <row r="980" spans="2:12" ht="15.75" customHeight="1" x14ac:dyDescent="0.2">
      <c r="B980" s="2"/>
      <c r="C980" s="3"/>
      <c r="D980" s="4"/>
      <c r="E980" s="5"/>
      <c r="F980" s="2"/>
      <c r="G980" s="2"/>
      <c r="H980" s="2"/>
      <c r="I980" s="6"/>
      <c r="J980" s="2"/>
      <c r="K980" s="2"/>
      <c r="L980" s="2"/>
    </row>
    <row r="981" spans="2:12" ht="15.75" customHeight="1" x14ac:dyDescent="0.2">
      <c r="B981" s="2"/>
      <c r="C981" s="3"/>
      <c r="D981" s="4"/>
      <c r="E981" s="5"/>
      <c r="F981" s="2"/>
      <c r="G981" s="2"/>
      <c r="H981" s="2"/>
      <c r="I981" s="6"/>
      <c r="J981" s="2"/>
      <c r="K981" s="2"/>
      <c r="L981" s="2"/>
    </row>
    <row r="982" spans="2:12" ht="15.75" customHeight="1" x14ac:dyDescent="0.2">
      <c r="B982" s="2"/>
      <c r="C982" s="3"/>
      <c r="D982" s="4"/>
      <c r="E982" s="5"/>
      <c r="F982" s="2"/>
      <c r="G982" s="2"/>
      <c r="H982" s="2"/>
      <c r="I982" s="6"/>
      <c r="J982" s="2"/>
      <c r="K982" s="2"/>
      <c r="L982" s="2"/>
    </row>
    <row r="983" spans="2:12" ht="15.75" customHeight="1" x14ac:dyDescent="0.2">
      <c r="B983" s="2"/>
      <c r="C983" s="3"/>
      <c r="D983" s="4"/>
      <c r="E983" s="5"/>
      <c r="F983" s="2"/>
      <c r="G983" s="2"/>
      <c r="H983" s="2"/>
      <c r="I983" s="6"/>
      <c r="J983" s="2"/>
      <c r="K983" s="2"/>
      <c r="L983" s="2"/>
    </row>
    <row r="984" spans="2:12" ht="15.75" customHeight="1" x14ac:dyDescent="0.2">
      <c r="B984" s="2"/>
      <c r="C984" s="3"/>
      <c r="D984" s="4"/>
      <c r="E984" s="5"/>
      <c r="F984" s="2"/>
      <c r="G984" s="2"/>
      <c r="H984" s="2"/>
      <c r="I984" s="6"/>
      <c r="J984" s="2"/>
      <c r="K984" s="2"/>
      <c r="L984" s="2"/>
    </row>
    <row r="985" spans="2:12" ht="15.75" customHeight="1" x14ac:dyDescent="0.2">
      <c r="B985" s="2"/>
      <c r="C985" s="3"/>
      <c r="D985" s="4"/>
      <c r="E985" s="5"/>
      <c r="F985" s="2"/>
      <c r="G985" s="2"/>
      <c r="H985" s="2"/>
      <c r="I985" s="6"/>
      <c r="J985" s="2"/>
      <c r="K985" s="2"/>
      <c r="L985" s="2"/>
    </row>
    <row r="986" spans="2:12" ht="15.75" customHeight="1" x14ac:dyDescent="0.2">
      <c r="B986" s="2"/>
      <c r="C986" s="3"/>
      <c r="D986" s="4"/>
      <c r="E986" s="5"/>
      <c r="F986" s="2"/>
      <c r="G986" s="2"/>
      <c r="H986" s="2"/>
      <c r="I986" s="6"/>
      <c r="J986" s="2"/>
      <c r="K986" s="2"/>
      <c r="L986" s="2"/>
    </row>
    <row r="987" spans="2:12" ht="15.75" customHeight="1" x14ac:dyDescent="0.2">
      <c r="B987" s="2"/>
      <c r="C987" s="3"/>
      <c r="D987" s="4"/>
      <c r="E987" s="5"/>
      <c r="F987" s="2"/>
      <c r="G987" s="2"/>
      <c r="H987" s="2"/>
      <c r="I987" s="6"/>
      <c r="J987" s="2"/>
      <c r="K987" s="2"/>
      <c r="L987" s="2"/>
    </row>
    <row r="988" spans="2:12" ht="15.75" customHeight="1" x14ac:dyDescent="0.2">
      <c r="B988" s="2"/>
      <c r="C988" s="3"/>
      <c r="D988" s="4"/>
      <c r="E988" s="5"/>
      <c r="F988" s="2"/>
      <c r="G988" s="2"/>
      <c r="H988" s="2"/>
      <c r="I988" s="6"/>
      <c r="J988" s="2"/>
      <c r="K988" s="2"/>
      <c r="L988" s="2"/>
    </row>
    <row r="989" spans="2:12" ht="15.75" customHeight="1" x14ac:dyDescent="0.2">
      <c r="B989" s="2"/>
      <c r="C989" s="3"/>
      <c r="D989" s="4"/>
      <c r="E989" s="5"/>
      <c r="F989" s="2"/>
      <c r="G989" s="2"/>
      <c r="H989" s="2"/>
      <c r="I989" s="6"/>
      <c r="J989" s="2"/>
      <c r="K989" s="2"/>
      <c r="L989" s="2"/>
    </row>
    <row r="990" spans="2:12" ht="15.75" customHeight="1" x14ac:dyDescent="0.2">
      <c r="B990" s="2"/>
      <c r="C990" s="3"/>
      <c r="D990" s="4"/>
      <c r="E990" s="5"/>
      <c r="F990" s="2"/>
      <c r="G990" s="2"/>
      <c r="H990" s="2"/>
      <c r="I990" s="6"/>
      <c r="J990" s="2"/>
      <c r="K990" s="2"/>
      <c r="L990" s="2"/>
    </row>
    <row r="991" spans="2:12" ht="15.75" customHeight="1" x14ac:dyDescent="0.2">
      <c r="B991" s="2"/>
      <c r="C991" s="3"/>
      <c r="D991" s="4"/>
      <c r="E991" s="5"/>
      <c r="F991" s="2"/>
      <c r="G991" s="2"/>
      <c r="H991" s="2"/>
      <c r="I991" s="6"/>
      <c r="J991" s="2"/>
      <c r="K991" s="2"/>
      <c r="L991" s="2"/>
    </row>
    <row r="992" spans="2:12" ht="15.75" customHeight="1" x14ac:dyDescent="0.2">
      <c r="B992" s="2"/>
      <c r="C992" s="3"/>
      <c r="D992" s="4"/>
      <c r="E992" s="5"/>
      <c r="F992" s="2"/>
      <c r="G992" s="2"/>
      <c r="H992" s="2"/>
      <c r="I992" s="6"/>
      <c r="J992" s="2"/>
      <c r="K992" s="2"/>
      <c r="L992" s="2"/>
    </row>
    <row r="993" spans="2:12" ht="15.75" customHeight="1" x14ac:dyDescent="0.2">
      <c r="B993" s="2"/>
      <c r="C993" s="3"/>
      <c r="D993" s="4"/>
      <c r="E993" s="5"/>
      <c r="F993" s="2"/>
      <c r="G993" s="2"/>
      <c r="H993" s="2"/>
      <c r="I993" s="6"/>
      <c r="J993" s="2"/>
      <c r="K993" s="2"/>
      <c r="L993" s="2"/>
    </row>
    <row r="994" spans="2:12" ht="15.75" customHeight="1" x14ac:dyDescent="0.2">
      <c r="B994" s="2"/>
      <c r="C994" s="3"/>
      <c r="D994" s="4"/>
      <c r="E994" s="5"/>
      <c r="F994" s="2"/>
      <c r="G994" s="2"/>
      <c r="H994" s="2"/>
      <c r="I994" s="6"/>
      <c r="J994" s="2"/>
      <c r="K994" s="2"/>
      <c r="L994" s="2"/>
    </row>
    <row r="995" spans="2:12" ht="15.75" customHeight="1" x14ac:dyDescent="0.2">
      <c r="B995" s="2"/>
      <c r="C995" s="3"/>
      <c r="D995" s="4"/>
      <c r="E995" s="5"/>
      <c r="F995" s="2"/>
      <c r="G995" s="2"/>
      <c r="H995" s="2"/>
      <c r="I995" s="6"/>
      <c r="J995" s="2"/>
      <c r="K995" s="2"/>
      <c r="L995" s="2"/>
    </row>
    <row r="996" spans="2:12" ht="15.75" customHeight="1" x14ac:dyDescent="0.2">
      <c r="B996" s="2"/>
      <c r="C996" s="3"/>
      <c r="D996" s="4"/>
      <c r="E996" s="5"/>
      <c r="F996" s="2"/>
      <c r="G996" s="2"/>
      <c r="H996" s="2"/>
      <c r="I996" s="6"/>
      <c r="J996" s="2"/>
      <c r="K996" s="2"/>
      <c r="L996" s="2"/>
    </row>
    <row r="997" spans="2:12" ht="15.75" customHeight="1" x14ac:dyDescent="0.2">
      <c r="B997" s="2"/>
      <c r="C997" s="3"/>
      <c r="D997" s="4"/>
      <c r="E997" s="5"/>
      <c r="F997" s="2"/>
      <c r="G997" s="2"/>
      <c r="H997" s="2"/>
      <c r="I997" s="6"/>
      <c r="J997" s="2"/>
      <c r="K997" s="2"/>
      <c r="L997" s="2"/>
    </row>
    <row r="998" spans="2:12" ht="15.75" customHeight="1" x14ac:dyDescent="0.2">
      <c r="B998" s="2"/>
      <c r="C998" s="3"/>
      <c r="D998" s="4"/>
      <c r="E998" s="5"/>
      <c r="F998" s="2"/>
      <c r="G998" s="2"/>
      <c r="H998" s="2"/>
      <c r="I998" s="6"/>
      <c r="J998" s="2"/>
      <c r="K998" s="2"/>
      <c r="L998" s="2"/>
    </row>
    <row r="999" spans="2:12" ht="15.75" customHeight="1" x14ac:dyDescent="0.2">
      <c r="B999" s="2"/>
      <c r="C999" s="3"/>
      <c r="D999" s="4"/>
      <c r="E999" s="5"/>
      <c r="F999" s="2"/>
      <c r="G999" s="2"/>
      <c r="H999" s="2"/>
      <c r="I999" s="6"/>
      <c r="J999" s="2"/>
      <c r="K999" s="2"/>
      <c r="L999" s="2"/>
    </row>
    <row r="1000" spans="2:12" ht="15.75" customHeight="1" x14ac:dyDescent="0.2">
      <c r="B1000" s="2"/>
      <c r="C1000" s="3"/>
      <c r="D1000" s="4"/>
      <c r="E1000" s="5"/>
      <c r="F1000" s="2"/>
      <c r="G1000" s="2"/>
      <c r="H1000" s="2"/>
      <c r="I1000" s="6"/>
      <c r="J1000" s="2"/>
      <c r="K1000" s="2"/>
      <c r="L1000" s="2"/>
    </row>
  </sheetData>
  <pageMargins left="0.75" right="0.75" top="1" bottom="1" header="0" footer="0"/>
  <pageSetup orientation="landscape"/>
  <headerFooter>
    <oddFooter>&amp;L000000	&amp;P</oddFooter>
  </headerFooter>
  <extLst>
    <ext xmlns:x14="http://schemas.microsoft.com/office/spreadsheetml/2009/9/main" uri="{CCE6A557-97BC-4b89-ADB6-D9C93CAAB3DF}">
      <x14:dataValidations xmlns:xm="http://schemas.microsoft.com/office/excel/2006/main" count="1">
        <x14:dataValidation type="list" showErrorMessage="1" xr:uid="{00000000-0002-0000-0000-000000000000}">
          <x14:formula1>
            <xm:f>'Auto Responses'!$J$3:$J$4</xm:f>
          </x14:formula1>
          <xm:sqref>C23 C25:C26 C29:C37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E0B233"/>
  </sheetPr>
  <dimension ref="A1:AH1000"/>
  <sheetViews>
    <sheetView showGridLines="0" topLeftCell="A2" workbookViewId="0"/>
  </sheetViews>
  <sheetFormatPr baseColWidth="10" defaultColWidth="9.125" defaultRowHeight="15" customHeight="1" x14ac:dyDescent="0.2"/>
  <cols>
    <col min="1" max="1" width="8.125" style="310" customWidth="1"/>
    <col min="2" max="2" width="21.75" style="310" customWidth="1"/>
    <col min="3" max="3" width="27.75" style="310" customWidth="1"/>
    <col min="4" max="4" width="21.5" style="310" customWidth="1"/>
    <col min="5" max="5" width="21.375" style="310" customWidth="1"/>
    <col min="6" max="6" width="17" style="310" customWidth="1"/>
    <col min="7" max="7" width="2.25" style="310" customWidth="1"/>
    <col min="8" max="8" width="6.5" style="310" customWidth="1"/>
    <col min="9" max="9" width="8.375" style="310" customWidth="1"/>
    <col min="10" max="10" width="31.125" style="310" customWidth="1"/>
    <col min="11" max="13" width="22.75" style="310" customWidth="1"/>
    <col min="14" max="14" width="8.5" style="310" customWidth="1"/>
    <col min="15" max="16" width="8.25" style="310" hidden="1" customWidth="1"/>
    <col min="17" max="17" width="8.375" style="310" hidden="1" customWidth="1"/>
    <col min="18" max="24" width="8.5" style="310" hidden="1" customWidth="1"/>
    <col min="25" max="25" width="8.375" style="310" hidden="1" customWidth="1"/>
    <col min="26" max="26" width="8.25" style="310" hidden="1" customWidth="1"/>
    <col min="27" max="28" width="8.5" style="310" hidden="1" customWidth="1"/>
    <col min="29" max="29" width="8.25" style="310" hidden="1" customWidth="1"/>
    <col min="30" max="30" width="8.5" style="310" hidden="1" customWidth="1"/>
    <col min="31" max="32" width="8.375" style="310" hidden="1" customWidth="1"/>
    <col min="33" max="34" width="8.5" style="310" hidden="1" customWidth="1"/>
  </cols>
  <sheetData>
    <row r="1" spans="1:34" ht="15.75" hidden="1" customHeight="1" x14ac:dyDescent="0.2">
      <c r="A1" s="221" t="s">
        <v>620</v>
      </c>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row>
    <row r="2" spans="1:34" ht="36" customHeight="1" x14ac:dyDescent="0.2">
      <c r="A2" s="105" t="s">
        <v>621</v>
      </c>
      <c r="B2" s="105"/>
      <c r="C2" s="105"/>
      <c r="D2" s="105"/>
      <c r="E2" s="105"/>
      <c r="F2" s="105"/>
      <c r="G2" s="105"/>
      <c r="H2" s="105"/>
      <c r="I2" s="107"/>
      <c r="J2" s="107" t="str">
        <f>'Auto Responses'!$A$36</f>
        <v>Version 4.1.0</v>
      </c>
      <c r="K2" s="107"/>
      <c r="L2" s="107"/>
      <c r="M2" s="107"/>
      <c r="N2" s="58"/>
      <c r="O2" s="58"/>
      <c r="P2" s="58"/>
      <c r="Q2" s="58"/>
      <c r="R2" s="58"/>
      <c r="S2" s="58"/>
      <c r="T2" s="58"/>
      <c r="U2" s="58"/>
      <c r="V2" s="58"/>
      <c r="W2" s="58"/>
      <c r="X2" s="58"/>
      <c r="Y2" s="58"/>
      <c r="Z2" s="58"/>
      <c r="AA2" s="58"/>
      <c r="AB2" s="58"/>
      <c r="AC2" s="58"/>
      <c r="AD2" s="58"/>
      <c r="AE2" s="58"/>
      <c r="AF2" s="58"/>
      <c r="AG2" s="58"/>
      <c r="AH2" s="58"/>
    </row>
    <row r="3" spans="1:34" ht="22.5" customHeight="1" x14ac:dyDescent="0.2">
      <c r="A3" s="109"/>
      <c r="B3" s="109"/>
      <c r="C3" s="109"/>
      <c r="D3" s="109"/>
      <c r="E3" s="109"/>
      <c r="F3" s="109"/>
      <c r="G3" s="109"/>
      <c r="H3" s="109"/>
      <c r="I3" s="109"/>
      <c r="J3" s="109"/>
      <c r="K3" s="109"/>
      <c r="L3" s="109"/>
      <c r="M3" s="109"/>
      <c r="N3" s="58"/>
      <c r="O3" s="58"/>
      <c r="P3" s="58"/>
      <c r="Q3" s="58"/>
      <c r="R3" s="58"/>
      <c r="S3" s="58"/>
      <c r="T3" s="58"/>
      <c r="U3" s="58"/>
      <c r="V3" s="58"/>
      <c r="W3" s="58"/>
      <c r="X3" s="58"/>
      <c r="Y3" s="58"/>
      <c r="Z3" s="58"/>
      <c r="AA3" s="58"/>
      <c r="AB3" s="58"/>
      <c r="AC3" s="58"/>
      <c r="AD3" s="58"/>
      <c r="AE3" s="58"/>
      <c r="AF3" s="58"/>
      <c r="AG3" s="58"/>
      <c r="AH3" s="58"/>
    </row>
    <row r="4" spans="1:34" ht="36" customHeight="1" x14ac:dyDescent="0.2">
      <c r="A4" s="110" t="s">
        <v>622</v>
      </c>
      <c r="B4" s="111"/>
      <c r="C4" s="111"/>
      <c r="D4" s="111"/>
      <c r="E4" s="111"/>
      <c r="F4" s="111"/>
      <c r="G4" s="111"/>
      <c r="H4" s="111"/>
      <c r="I4" s="111"/>
      <c r="J4" s="111"/>
      <c r="K4" s="111"/>
      <c r="L4" s="111"/>
      <c r="M4" s="111"/>
      <c r="N4" s="58"/>
      <c r="O4" s="58"/>
      <c r="P4" s="58"/>
      <c r="Q4" s="58"/>
      <c r="R4" s="58"/>
      <c r="S4" s="58"/>
      <c r="T4" s="58"/>
      <c r="U4" s="58"/>
      <c r="V4" s="58"/>
      <c r="W4" s="58"/>
      <c r="X4" s="58"/>
      <c r="Y4" s="58"/>
      <c r="Z4" s="58"/>
      <c r="AA4" s="58"/>
      <c r="AB4" s="58"/>
      <c r="AC4" s="58"/>
      <c r="AD4" s="58"/>
      <c r="AE4" s="58"/>
      <c r="AF4" s="58"/>
      <c r="AG4" s="58"/>
      <c r="AH4" s="58"/>
    </row>
    <row r="5" spans="1:34" ht="19.5" customHeight="1" x14ac:dyDescent="0.2">
      <c r="A5" s="22" t="str">
        <f>HLOOKUP($A$4,'Auto Responses'!$H$2:$H$5,2,0)&amp;""</f>
        <v xml:space="preserve">1. The scorecard below reflects those questions marked as "Critical Importance" or those where the "Non-Negotiable" box was checked. </v>
      </c>
      <c r="B5" s="23"/>
      <c r="C5" s="23"/>
      <c r="D5" s="23"/>
      <c r="E5" s="23"/>
      <c r="F5" s="23"/>
      <c r="G5" s="23"/>
      <c r="H5" s="23"/>
      <c r="I5" s="23"/>
      <c r="J5" s="115"/>
      <c r="K5" s="115"/>
      <c r="L5" s="115"/>
      <c r="M5" s="115"/>
      <c r="N5" s="58"/>
      <c r="O5" s="58"/>
      <c r="P5" s="58"/>
      <c r="Q5" s="58"/>
      <c r="R5" s="58"/>
      <c r="S5" s="58"/>
      <c r="T5" s="58"/>
      <c r="U5" s="58"/>
      <c r="V5" s="58"/>
      <c r="W5" s="58"/>
      <c r="X5" s="58"/>
      <c r="Y5" s="58"/>
      <c r="Z5" s="58"/>
      <c r="AA5" s="58"/>
      <c r="AB5" s="58"/>
      <c r="AC5" s="58"/>
      <c r="AD5" s="58"/>
      <c r="AE5" s="58"/>
      <c r="AF5" s="58"/>
      <c r="AG5" s="58"/>
      <c r="AH5" s="58"/>
    </row>
    <row r="6" spans="1:34" ht="19.5" customHeight="1" x14ac:dyDescent="0.2">
      <c r="A6" s="22" t="str">
        <f>HLOOKUP($A$4,'Auto Responses'!$H$2:$H$5,3,0)&amp;""</f>
        <v xml:space="preserve">2. Use these condensed, aggregated views to review those questions that pose the highest risk. </v>
      </c>
      <c r="B6" s="22"/>
      <c r="C6" s="22"/>
      <c r="D6" s="22"/>
      <c r="E6" s="22"/>
      <c r="F6" s="22"/>
      <c r="G6" s="22"/>
      <c r="H6" s="22"/>
      <c r="I6" s="22"/>
      <c r="J6" s="222"/>
      <c r="K6" s="222"/>
      <c r="L6" s="222"/>
      <c r="M6" s="222"/>
      <c r="N6" s="223"/>
      <c r="O6" s="223"/>
      <c r="P6" s="223"/>
      <c r="Q6" s="223"/>
      <c r="R6" s="223"/>
      <c r="S6" s="223"/>
      <c r="T6" s="223"/>
      <c r="U6" s="223"/>
      <c r="V6" s="223"/>
      <c r="W6" s="223"/>
      <c r="X6" s="223"/>
      <c r="Y6" s="223"/>
      <c r="Z6" s="223"/>
      <c r="AA6" s="223"/>
      <c r="AB6" s="223"/>
      <c r="AC6" s="223"/>
      <c r="AD6" s="223"/>
      <c r="AE6" s="223"/>
      <c r="AF6" s="223"/>
      <c r="AG6" s="223"/>
      <c r="AH6" s="223"/>
    </row>
    <row r="7" spans="1:34" ht="19.5" customHeight="1" x14ac:dyDescent="0.2">
      <c r="A7" s="22" t="str">
        <f>HLOOKUP($A$4,'Auto Responses'!$H$2:$H$5,4,0)&amp;""</f>
        <v>3. Changes cannot be made in this sheet. Please make changes in the appropriate "Evaluation" tab.</v>
      </c>
      <c r="B7" s="23"/>
      <c r="C7" s="23"/>
      <c r="D7" s="23"/>
      <c r="E7" s="23"/>
      <c r="F7" s="23"/>
      <c r="G7" s="23"/>
      <c r="H7" s="23"/>
      <c r="I7" s="23"/>
      <c r="J7" s="115"/>
      <c r="K7" s="115"/>
      <c r="L7" s="115"/>
      <c r="M7" s="115"/>
      <c r="N7" s="58"/>
      <c r="O7" s="58"/>
      <c r="P7" s="58"/>
      <c r="Q7" s="58"/>
      <c r="R7" s="58"/>
      <c r="S7" s="58"/>
      <c r="T7" s="58"/>
      <c r="U7" s="58"/>
      <c r="V7" s="58"/>
      <c r="W7" s="58"/>
      <c r="X7" s="58"/>
      <c r="Y7" s="58"/>
      <c r="Z7" s="58"/>
      <c r="AA7" s="58"/>
      <c r="AB7" s="58"/>
      <c r="AC7" s="58"/>
      <c r="AD7" s="58"/>
      <c r="AE7" s="58"/>
      <c r="AF7" s="58"/>
      <c r="AG7" s="58"/>
      <c r="AH7" s="58"/>
    </row>
    <row r="8" spans="1:34" ht="19.5" customHeight="1" x14ac:dyDescent="0.2">
      <c r="A8" s="224" t="s">
        <v>623</v>
      </c>
      <c r="B8" s="23"/>
      <c r="C8" s="23"/>
      <c r="D8" s="23"/>
      <c r="E8" s="23"/>
      <c r="F8" s="23"/>
      <c r="G8" s="23"/>
      <c r="H8" s="23"/>
      <c r="I8" s="23"/>
      <c r="J8" s="115"/>
      <c r="K8" s="115"/>
      <c r="L8" s="115"/>
      <c r="M8" s="115"/>
      <c r="N8" s="58"/>
      <c r="O8" s="58"/>
      <c r="P8" s="58"/>
      <c r="Q8" s="58"/>
      <c r="R8" s="58"/>
      <c r="S8" s="58"/>
      <c r="T8" s="58"/>
      <c r="U8" s="58"/>
      <c r="V8" s="58"/>
      <c r="W8" s="58"/>
      <c r="X8" s="58"/>
      <c r="Y8" s="58"/>
      <c r="Z8" s="58"/>
      <c r="AA8" s="58"/>
      <c r="AB8" s="58"/>
      <c r="AC8" s="58"/>
      <c r="AD8" s="58"/>
      <c r="AE8" s="58"/>
      <c r="AF8" s="58"/>
      <c r="AG8" s="58"/>
      <c r="AH8" s="58"/>
    </row>
    <row r="9" spans="1:34" ht="25.5" customHeight="1" x14ac:dyDescent="0.2">
      <c r="A9" s="116" t="str">
        <f>'START HERE'!$B$13</f>
        <v>Solution Provider Name</v>
      </c>
      <c r="B9" s="117"/>
      <c r="C9" s="118" t="str">
        <f>VLOOKUP($A9,'START HERE'!$B$13:$C$21,2,0)&amp;""</f>
        <v/>
      </c>
      <c r="D9" s="119"/>
      <c r="E9" s="225"/>
      <c r="F9" s="122"/>
      <c r="G9" s="122"/>
      <c r="H9" s="123"/>
      <c r="I9" s="122"/>
      <c r="J9" s="122"/>
      <c r="K9" s="124"/>
      <c r="L9" s="124"/>
      <c r="M9" s="124"/>
      <c r="N9" s="124"/>
      <c r="O9" s="124"/>
      <c r="P9" s="124"/>
      <c r="Q9" s="124"/>
      <c r="R9" s="124"/>
      <c r="S9" s="124"/>
      <c r="T9" s="124"/>
      <c r="U9" s="124"/>
      <c r="V9" s="124"/>
      <c r="W9" s="124"/>
      <c r="X9" s="124"/>
      <c r="Y9" s="124"/>
      <c r="Z9" s="124"/>
      <c r="AA9" s="124"/>
      <c r="AB9" s="124"/>
      <c r="AC9" s="124"/>
      <c r="AD9" s="124"/>
      <c r="AE9" s="124"/>
      <c r="AF9" s="124"/>
      <c r="AG9" s="124"/>
      <c r="AH9" s="124"/>
    </row>
    <row r="10" spans="1:34" ht="25.5" customHeight="1" x14ac:dyDescent="0.2">
      <c r="A10" s="125" t="str">
        <f>'START HERE'!$B$16</f>
        <v>Solution Provider Contact Name</v>
      </c>
      <c r="B10" s="126"/>
      <c r="C10" s="127" t="str">
        <f>VLOOKUP($A10,'START HERE'!$B$13:$C$21,2,0)&amp;""</f>
        <v/>
      </c>
      <c r="D10" s="128"/>
      <c r="E10" s="226"/>
      <c r="F10" s="122"/>
      <c r="G10" s="122"/>
      <c r="H10" s="123"/>
      <c r="I10" s="122"/>
      <c r="J10" s="122"/>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row>
    <row r="11" spans="1:34" ht="25.5" customHeight="1" x14ac:dyDescent="0.2">
      <c r="A11" s="125" t="str">
        <f>'START HERE'!$B$17</f>
        <v>Solution Provider Contact Title</v>
      </c>
      <c r="B11" s="126"/>
      <c r="C11" s="127" t="str">
        <f>VLOOKUP($A11,'START HERE'!$B$13:$C$21,2,0)&amp;""</f>
        <v/>
      </c>
      <c r="D11" s="128"/>
      <c r="E11" s="226"/>
      <c r="F11" s="122"/>
      <c r="G11" s="122"/>
      <c r="H11" s="123"/>
      <c r="I11" s="122"/>
      <c r="J11" s="122"/>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row>
    <row r="12" spans="1:34" ht="25.5" customHeight="1" x14ac:dyDescent="0.2">
      <c r="A12" s="125" t="str">
        <f>'START HERE'!$B$18</f>
        <v>Solution Provider Contact Email</v>
      </c>
      <c r="B12" s="126"/>
      <c r="C12" s="127" t="str">
        <f>VLOOKUP($A12,'START HERE'!$B$13:$C$21,2,0)&amp;""</f>
        <v/>
      </c>
      <c r="D12" s="128"/>
      <c r="E12" s="226"/>
      <c r="F12" s="227"/>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row>
    <row r="13" spans="1:34" ht="25.5" customHeight="1" x14ac:dyDescent="0.2">
      <c r="A13" s="125" t="str">
        <f>'START HERE'!$B$14</f>
        <v>Solution Name</v>
      </c>
      <c r="B13" s="126"/>
      <c r="C13" s="127" t="str">
        <f>VLOOKUP($A13,'START HERE'!$B$13:$C$21,2,0)&amp;""</f>
        <v/>
      </c>
      <c r="D13" s="128"/>
      <c r="E13" s="226"/>
      <c r="F13" s="227"/>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row>
    <row r="14" spans="1:34" ht="25.5" customHeight="1" x14ac:dyDescent="0.2">
      <c r="A14" s="125" t="str">
        <f>'START HERE'!$B$15</f>
        <v>Solution Description</v>
      </c>
      <c r="B14" s="126"/>
      <c r="C14" s="127" t="str">
        <f>VLOOKUP($A14,'START HERE'!$B$13:$C$21,2,0)&amp;""</f>
        <v/>
      </c>
      <c r="D14" s="128"/>
      <c r="E14" s="226"/>
      <c r="F14" s="227"/>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row>
    <row r="15" spans="1:34" ht="25.5" customHeight="1" x14ac:dyDescent="0.2">
      <c r="A15" s="131" t="s">
        <v>560</v>
      </c>
      <c r="B15" s="132"/>
      <c r="C15" s="133">
        <f>'START HERE'!$C$3</f>
        <v>0</v>
      </c>
      <c r="D15" s="134"/>
      <c r="E15" s="228"/>
      <c r="F15" s="227"/>
      <c r="G15" s="124"/>
      <c r="H15" s="124"/>
      <c r="I15" s="124"/>
      <c r="J15" s="124"/>
      <c r="K15" s="124"/>
      <c r="L15" s="124"/>
      <c r="M15" s="124"/>
      <c r="N15" s="124"/>
      <c r="O15" s="124"/>
      <c r="P15" s="124"/>
      <c r="Q15" s="124"/>
      <c r="R15" s="124"/>
      <c r="S15" s="124"/>
      <c r="T15" s="124"/>
      <c r="U15" s="124"/>
      <c r="V15" s="124"/>
      <c r="W15" s="124"/>
      <c r="X15" s="124"/>
      <c r="Y15" s="124"/>
      <c r="Z15" s="124"/>
      <c r="AA15" s="124"/>
      <c r="AB15" s="124"/>
      <c r="AC15" s="124"/>
      <c r="AD15" s="124"/>
      <c r="AE15" s="124"/>
      <c r="AF15" s="124"/>
      <c r="AG15" s="124"/>
      <c r="AH15" s="124"/>
    </row>
    <row r="16" spans="1:34" ht="15.75" customHeight="1" x14ac:dyDescent="0.2">
      <c r="A16" s="94" t="s">
        <v>624</v>
      </c>
      <c r="B16" s="58"/>
      <c r="C16" s="229"/>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row>
    <row r="17" spans="1:34" ht="24" customHeight="1" x14ac:dyDescent="0.2">
      <c r="A17" s="138"/>
      <c r="B17" s="138"/>
      <c r="C17" s="138"/>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row>
    <row r="18" spans="1:34" ht="36.75" customHeight="1" x14ac:dyDescent="0.2">
      <c r="A18" s="58"/>
      <c r="B18" s="141" t="s">
        <v>562</v>
      </c>
      <c r="C18" s="142" t="s">
        <v>625</v>
      </c>
      <c r="D18" s="143" t="s">
        <v>564</v>
      </c>
      <c r="E18" s="144" t="s">
        <v>565</v>
      </c>
      <c r="F18" s="230" t="s">
        <v>566</v>
      </c>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row>
    <row r="19" spans="1:34" ht="36.75" customHeight="1" x14ac:dyDescent="0.2">
      <c r="A19" s="148"/>
      <c r="B19" s="231" t="s">
        <v>626</v>
      </c>
      <c r="C19" s="232">
        <f>SUM('(backend scoring)'!$Q$3:$Q$333)</f>
        <v>0</v>
      </c>
      <c r="D19" s="233">
        <f>SUMIF('(backend scoring)'!$Q$3:$Q$333,1,'(backend scoring)'!$O$3:$O$333)</f>
        <v>0</v>
      </c>
      <c r="E19" s="233">
        <f>SUMIF('(backend scoring)'!$Q$3:$Q$333,1,'(backend scoring)'!$P$3:$P$333)</f>
        <v>0</v>
      </c>
      <c r="F19" s="234" t="str">
        <f>IF(D19=0,"N/A",E19/D19)</f>
        <v>N/A</v>
      </c>
      <c r="G19" s="148"/>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row>
    <row r="20" spans="1:34" ht="36.75" customHeight="1" x14ac:dyDescent="0.15">
      <c r="A20" s="148"/>
      <c r="B20" s="231" t="s">
        <v>627</v>
      </c>
      <c r="C20" s="232">
        <f>SUM('(backend scoring)'!$T$3:$T$333)</f>
        <v>90</v>
      </c>
      <c r="D20" s="233">
        <f>SUMIF('(backend scoring)'!$N$3:$N$333,1,'(backend scoring)'!$O$3:$O$333)</f>
        <v>1760</v>
      </c>
      <c r="E20" s="233">
        <f>SUMIF('(backend scoring)'!$N$3:$N$333,1,'(backend scoring)'!$P$3:$P$333)</f>
        <v>1360</v>
      </c>
      <c r="F20" s="234">
        <f>IF(D20=0,"N/A",E20/D20)</f>
        <v>0.77272727272727271</v>
      </c>
      <c r="G20" s="49" t="s">
        <v>22</v>
      </c>
      <c r="H20" s="148"/>
      <c r="I20" s="148"/>
      <c r="J20" s="148"/>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row>
    <row r="21" spans="1:34" ht="15.75" customHeight="1" x14ac:dyDescent="0.2"/>
    <row r="22" spans="1:34" ht="15.75" customHeight="1" x14ac:dyDescent="0.2"/>
    <row r="23" spans="1:34" ht="34.5" customHeight="1" x14ac:dyDescent="0.2">
      <c r="A23" s="235" t="s">
        <v>628</v>
      </c>
      <c r="B23" s="236"/>
      <c r="C23" s="236"/>
      <c r="D23" s="236"/>
      <c r="E23" s="236"/>
      <c r="F23" s="237"/>
      <c r="G23" s="238"/>
      <c r="H23" s="235" t="s">
        <v>629</v>
      </c>
      <c r="I23" s="236"/>
      <c r="J23" s="236"/>
      <c r="K23" s="236"/>
      <c r="L23" s="236"/>
      <c r="M23" s="237"/>
    </row>
    <row r="24" spans="1:34" ht="34.5" customHeight="1" x14ac:dyDescent="0.2">
      <c r="A24" s="207"/>
      <c r="B24" s="239" t="s">
        <v>630</v>
      </c>
      <c r="C24" s="239" t="s">
        <v>612</v>
      </c>
      <c r="D24" s="239" t="s">
        <v>13</v>
      </c>
      <c r="E24" s="239" t="s">
        <v>14</v>
      </c>
      <c r="F24" s="240" t="s">
        <v>16</v>
      </c>
      <c r="G24" s="241"/>
      <c r="H24" s="207"/>
      <c r="I24" s="239" t="s">
        <v>630</v>
      </c>
      <c r="J24" s="239" t="s">
        <v>612</v>
      </c>
      <c r="K24" s="239" t="s">
        <v>13</v>
      </c>
      <c r="L24" s="239" t="s">
        <v>14</v>
      </c>
      <c r="M24" s="240" t="s">
        <v>16</v>
      </c>
    </row>
    <row r="25" spans="1:34" ht="96.75" customHeight="1" x14ac:dyDescent="0.2">
      <c r="A25" s="66">
        <v>1</v>
      </c>
      <c r="B25" s="66" t="e">
        <f t="array" aca="1" ref="B25" ca="1">_xludf.XLOOKUP($A25,'(backend scoring)'!$V$2:$V$333,'(backend scoring)'!$A$2:$A$333,"")</f>
        <v>#NAME?</v>
      </c>
      <c r="C25" s="66" t="str">
        <f ca="1">IFERROR(VLOOKUP($B25,'Institution Evaluation'!$A$55:$F$346,2,0),IFERROR(VLOOKUP($B25,'Privacy Analyst Evaluation'!$A$46:$F$120,2,0),""))&amp;""</f>
        <v/>
      </c>
      <c r="D25" s="66" t="str">
        <f ca="1">IFERROR(VLOOKUP($B25,'Institution Evaluation'!$A$55:$F$346,3,0),IFERROR(VLOOKUP($B25,'Privacy Analyst Evaluation'!$A$46:$F$120,3,0),""))&amp;""</f>
        <v/>
      </c>
      <c r="E25" s="66" t="str">
        <f ca="1">IFERROR(VLOOKUP($B25,'Institution Evaluation'!$A$55:$F$346,4,0),IFERROR(VLOOKUP($B25,'Privacy Analyst Evaluation'!$A$46:$F$120,4,0),""))&amp;""</f>
        <v/>
      </c>
      <c r="F25" s="66" t="str">
        <f ca="1">IFERROR(VLOOKUP($B25,'Institution Evaluation'!$A$55:$F$346,6,0),IFERROR(VLOOKUP($B25,'Privacy Analyst Evaluation'!$A$46:$F$120,6,0),""))&amp;""</f>
        <v/>
      </c>
      <c r="G25" s="242"/>
      <c r="H25" s="66">
        <v>1</v>
      </c>
      <c r="I25" s="66" t="e">
        <f t="array" aca="1" ref="I25" ca="1">_xludf.XLOOKUP($H25,'(backend scoring)'!$S$2:$S$333,'(backend scoring)'!$A$2:$A$333,"")</f>
        <v>#NAME?</v>
      </c>
      <c r="J25" s="66" t="str">
        <f ca="1">IFERROR(VLOOKUP($I25,'Institution Evaluation'!$A$55:$F$346,2,0),IFERROR(VLOOKUP($I25,'Privacy Analyst Evaluation'!$A$46:$F$120,2,0),""))&amp;""</f>
        <v/>
      </c>
      <c r="K25" s="66" t="str">
        <f ca="1">IFERROR(VLOOKUP($I25,'Institution Evaluation'!$A$55:$F$346,3,0),IFERROR(VLOOKUP($I25,'Privacy Analyst Evaluation'!$A$46:$F$120,3,0),""))&amp;""</f>
        <v/>
      </c>
      <c r="L25" s="66" t="str">
        <f ca="1">IFERROR(VLOOKUP($I25,'Institution Evaluation'!$A$55:$F$346,4,0),IFERROR(VLOOKUP($I25,'Privacy Analyst Evaluation'!$A$46:$F$120,4,0),""))&amp;""</f>
        <v/>
      </c>
      <c r="M25" s="66" t="str">
        <f ca="1">IFERROR(VLOOKUP($I25,'Institution Evaluation'!$A$55:$F$346,6,0),IFERROR(VLOOKUP($I25,'Privacy Analyst Evaluation'!$A$46:$F$120,6,0),""))&amp;""</f>
        <v/>
      </c>
    </row>
    <row r="26" spans="1:34" ht="64.5" customHeight="1" x14ac:dyDescent="0.2">
      <c r="A26" s="66">
        <f>IFERROR(IF($A25+1&gt;'(backend scoring)'!$T$335,"",$A25+1),"")</f>
        <v>2</v>
      </c>
      <c r="B26" s="66" t="e">
        <f t="array" aca="1" ref="B26" ca="1">_xludf.XLOOKUP($A26,'(backend scoring)'!$V$2:$V$333,'(backend scoring)'!$A$2:$A$333,"")</f>
        <v>#NAME?</v>
      </c>
      <c r="C26" s="66" t="str">
        <f ca="1">IFERROR(VLOOKUP($B26,'Institution Evaluation'!$A$55:$F$346,2,0),IFERROR(VLOOKUP($B26,'Privacy Analyst Evaluation'!$A$46:$F$120,2,0),""))&amp;""</f>
        <v/>
      </c>
      <c r="D26" s="66" t="str">
        <f ca="1">IFERROR(VLOOKUP($B26,'Institution Evaluation'!$A$55:$F$346,3,0),IFERROR(VLOOKUP($B26,'Privacy Analyst Evaluation'!$A$46:$F$120,3,0),""))&amp;""</f>
        <v/>
      </c>
      <c r="E26" s="66" t="str">
        <f ca="1">IFERROR(VLOOKUP($B26,'Institution Evaluation'!$A$55:$F$346,4,0),IFERROR(VLOOKUP($B26,'Privacy Analyst Evaluation'!$A$46:$F$120,4,0),""))&amp;""</f>
        <v/>
      </c>
      <c r="F26" s="66" t="str">
        <f ca="1">IFERROR(VLOOKUP($B26,'Institution Evaluation'!$A$55:$F$346,6,0),IFERROR(VLOOKUP($B26,'Privacy Analyst Evaluation'!$A$46:$F$120,6,0),""))&amp;""</f>
        <v/>
      </c>
      <c r="G26" s="242"/>
      <c r="H26" s="66" t="str">
        <f>IFERROR(IF($H25+1&gt;'(backend scoring)'!$Q$335,"",$H25+1),"")</f>
        <v/>
      </c>
      <c r="I26" s="66" t="e">
        <f t="array" aca="1" ref="I26" ca="1">_xludf.XLOOKUP($H26,'(backend scoring)'!$S$2:$S$333,'(backend scoring)'!$A$2:$A$333,"")</f>
        <v>#NAME?</v>
      </c>
      <c r="J26" s="66" t="str">
        <f ca="1">IFERROR(VLOOKUP($I26,'Institution Evaluation'!$A$55:$F$346,2,0),IFERROR(VLOOKUP($I26,'Privacy Analyst Evaluation'!$A$46:$F$120,2,0),""))</f>
        <v/>
      </c>
      <c r="K26" s="66" t="str">
        <f ca="1">IFERROR(VLOOKUP($I26,'Institution Evaluation'!$A$55:$F$346,3,0),IFERROR(VLOOKUP($I26,'Privacy Analyst Evaluation'!$A$46:$F$120,3,0),""))&amp;""</f>
        <v/>
      </c>
      <c r="L26" s="66" t="str">
        <f ca="1">IFERROR(VLOOKUP($I26,'Institution Evaluation'!$A$55:$F$346,4,0),IFERROR(VLOOKUP($I26,'Privacy Analyst Evaluation'!$A$46:$F$120,4,0),""))&amp;""</f>
        <v/>
      </c>
      <c r="M26" s="66" t="str">
        <f ca="1">IFERROR(VLOOKUP($I26,'Institution Evaluation'!$A$55:$F$346,6,0),IFERROR(VLOOKUP($I26,'Privacy Analyst Evaluation'!$A$46:$F$120,6,0),""))&amp;""</f>
        <v/>
      </c>
    </row>
    <row r="27" spans="1:34" ht="66.75" customHeight="1" x14ac:dyDescent="0.2">
      <c r="A27" s="66">
        <f>IFERROR(IF($A26+1&gt;'(backend scoring)'!$T$335,"",$A26+1),"")</f>
        <v>3</v>
      </c>
      <c r="B27" s="66" t="e">
        <f t="array" aca="1" ref="B27" ca="1">_xludf.XLOOKUP($A27,'(backend scoring)'!$V$2:$V$333,'(backend scoring)'!$A$2:$A$333,"")</f>
        <v>#NAME?</v>
      </c>
      <c r="C27" s="66" t="str">
        <f ca="1">IFERROR(VLOOKUP($B27,'Institution Evaluation'!$A$55:$F$346,2,0),IFERROR(VLOOKUP($B27,'Privacy Analyst Evaluation'!$A$46:$F$120,2,0),""))&amp;""</f>
        <v/>
      </c>
      <c r="D27" s="66" t="str">
        <f ca="1">IFERROR(VLOOKUP($B27,'Institution Evaluation'!$A$55:$F$346,3,0),IFERROR(VLOOKUP($B27,'Privacy Analyst Evaluation'!$A$46:$F$120,3,0),""))&amp;""</f>
        <v/>
      </c>
      <c r="E27" s="66" t="str">
        <f ca="1">IFERROR(VLOOKUP($B27,'Institution Evaluation'!$A$55:$F$346,4,0),IFERROR(VLOOKUP($B27,'Privacy Analyst Evaluation'!$A$46:$F$120,4,0),""))&amp;""</f>
        <v/>
      </c>
      <c r="F27" s="66" t="str">
        <f ca="1">IFERROR(VLOOKUP($B27,'Institution Evaluation'!$A$55:$F$346,6,0),IFERROR(VLOOKUP($B27,'Privacy Analyst Evaluation'!$A$46:$F$120,6,0),""))&amp;""</f>
        <v/>
      </c>
      <c r="G27" s="242"/>
      <c r="H27" s="66" t="str">
        <f>IFERROR(IF($H26+1&gt;'(backend scoring)'!$Q$335,"",$H26+1),"")</f>
        <v/>
      </c>
      <c r="I27" s="66" t="e">
        <f t="array" aca="1" ref="I27" ca="1">_xludf.XLOOKUP($H27,'(backend scoring)'!$S$2:$S$333,'(backend scoring)'!$A$2:$A$333,"")</f>
        <v>#NAME?</v>
      </c>
      <c r="J27" s="66" t="str">
        <f ca="1">IFERROR(VLOOKUP($I27,'Institution Evaluation'!$A$55:$F$346,2,0),IFERROR(VLOOKUP($I27,'Privacy Analyst Evaluation'!$A$46:$F$120,2,0),""))</f>
        <v/>
      </c>
      <c r="K27" s="66" t="str">
        <f ca="1">IFERROR(VLOOKUP($I27,'Institution Evaluation'!$A$55:$F$346,3,0),IFERROR(VLOOKUP($I27,'Privacy Analyst Evaluation'!$A$46:$F$120,3,0),""))&amp;""</f>
        <v/>
      </c>
      <c r="L27" s="66" t="str">
        <f ca="1">IFERROR(VLOOKUP($I27,'Institution Evaluation'!$A$55:$F$346,4,0),IFERROR(VLOOKUP($I27,'Privacy Analyst Evaluation'!$A$46:$F$120,4,0),""))&amp;""</f>
        <v/>
      </c>
      <c r="M27" s="66" t="str">
        <f ca="1">IFERROR(VLOOKUP($I27,'Institution Evaluation'!$A$55:$F$346,6,0),IFERROR(VLOOKUP($I27,'Privacy Analyst Evaluation'!$A$46:$F$120,6,0),""))&amp;""</f>
        <v/>
      </c>
    </row>
    <row r="28" spans="1:34" ht="15.75" customHeight="1" x14ac:dyDescent="0.2">
      <c r="A28" s="66">
        <f>IFERROR(IF($A27+1&gt;'(backend scoring)'!$T$335,"",$A27+1),"")</f>
        <v>4</v>
      </c>
      <c r="B28" s="66" t="e">
        <f t="array" aca="1" ref="B28" ca="1">_xludf.XLOOKUP($A28,'(backend scoring)'!$V$2:$V$333,'(backend scoring)'!$A$2:$A$333,"")</f>
        <v>#NAME?</v>
      </c>
      <c r="C28" s="66" t="str">
        <f ca="1">IFERROR(VLOOKUP($B28,'Institution Evaluation'!$A$55:$F$346,2,0),IFERROR(VLOOKUP($B28,'Privacy Analyst Evaluation'!$A$46:$F$120,2,0),""))&amp;""</f>
        <v/>
      </c>
      <c r="D28" s="66" t="str">
        <f ca="1">IFERROR(VLOOKUP($B28,'Institution Evaluation'!$A$55:$F$346,3,0),IFERROR(VLOOKUP($B28,'Privacy Analyst Evaluation'!$A$46:$F$120,3,0),""))&amp;""</f>
        <v/>
      </c>
      <c r="E28" s="66" t="str">
        <f ca="1">IFERROR(VLOOKUP($B28,'Institution Evaluation'!$A$55:$F$346,4,0),IFERROR(VLOOKUP($B28,'Privacy Analyst Evaluation'!$A$46:$F$120,4,0),""))&amp;""</f>
        <v/>
      </c>
      <c r="F28" s="66" t="str">
        <f ca="1">IFERROR(VLOOKUP($B28,'Institution Evaluation'!$A$55:$F$346,6,0),IFERROR(VLOOKUP($B28,'Privacy Analyst Evaluation'!$A$46:$F$120,6,0),""))&amp;""</f>
        <v/>
      </c>
      <c r="G28" s="242"/>
      <c r="H28" s="66" t="str">
        <f>IFERROR(IF($H27+1&gt;'(backend scoring)'!$Q$335,"",$H27+1),"")</f>
        <v/>
      </c>
      <c r="I28" s="66" t="e">
        <f t="array" aca="1" ref="I28" ca="1">_xludf.XLOOKUP($H28,'(backend scoring)'!$S$2:$S$333,'(backend scoring)'!$A$2:$A$333,"")</f>
        <v>#NAME?</v>
      </c>
      <c r="J28" s="66" t="str">
        <f ca="1">IFERROR(VLOOKUP($I28,'Institution Evaluation'!$A$55:$F$346,2,0),IFERROR(VLOOKUP($I28,'Privacy Analyst Evaluation'!$A$46:$F$120,2,0),""))</f>
        <v/>
      </c>
      <c r="K28" s="66" t="str">
        <f ca="1">IFERROR(VLOOKUP($I28,'Institution Evaluation'!$A$55:$F$346,3,0),IFERROR(VLOOKUP($I28,'Privacy Analyst Evaluation'!$A$46:$F$120,3,0),""))&amp;""</f>
        <v/>
      </c>
      <c r="L28" s="66" t="str">
        <f ca="1">IFERROR(VLOOKUP($I28,'Institution Evaluation'!$A$55:$F$346,4,0),IFERROR(VLOOKUP($I28,'Privacy Analyst Evaluation'!$A$46:$F$120,4,0),""))&amp;""</f>
        <v/>
      </c>
      <c r="M28" s="66" t="str">
        <f ca="1">IFERROR(VLOOKUP($I28,'Institution Evaluation'!$A$55:$F$346,6,0),IFERROR(VLOOKUP($I28,'Privacy Analyst Evaluation'!$A$46:$F$120,6,0),""))&amp;""</f>
        <v/>
      </c>
    </row>
    <row r="29" spans="1:34" ht="15.75" customHeight="1" x14ac:dyDescent="0.2">
      <c r="A29" s="66">
        <f>IFERROR(IF($A28+1&gt;'(backend scoring)'!$T$335,"",$A28+1),"")</f>
        <v>5</v>
      </c>
      <c r="B29" s="66" t="e">
        <f t="array" aca="1" ref="B29" ca="1">_xludf.XLOOKUP($A29,'(backend scoring)'!$V$2:$V$333,'(backend scoring)'!$A$2:$A$333,"")</f>
        <v>#NAME?</v>
      </c>
      <c r="C29" s="66" t="str">
        <f ca="1">IFERROR(VLOOKUP($B29,'Institution Evaluation'!$A$55:$F$346,2,0),IFERROR(VLOOKUP($B29,'Privacy Analyst Evaluation'!$A$46:$F$120,2,0),""))&amp;""</f>
        <v/>
      </c>
      <c r="D29" s="66" t="str">
        <f ca="1">IFERROR(VLOOKUP($B29,'Institution Evaluation'!$A$55:$F$346,3,0),IFERROR(VLOOKUP($B29,'Privacy Analyst Evaluation'!$A$46:$F$120,3,0),""))&amp;""</f>
        <v/>
      </c>
      <c r="E29" s="66" t="str">
        <f ca="1">IFERROR(VLOOKUP($B29,'Institution Evaluation'!$A$55:$F$346,4,0),IFERROR(VLOOKUP($B29,'Privacy Analyst Evaluation'!$A$46:$F$120,4,0),""))&amp;""</f>
        <v/>
      </c>
      <c r="F29" s="66" t="str">
        <f ca="1">IFERROR(VLOOKUP($B29,'Institution Evaluation'!$A$55:$F$346,6,0),IFERROR(VLOOKUP($B29,'Privacy Analyst Evaluation'!$A$46:$F$120,6,0),""))&amp;""</f>
        <v/>
      </c>
      <c r="G29" s="242"/>
      <c r="H29" s="66" t="str">
        <f>IFERROR(IF($H28+1&gt;'(backend scoring)'!$Q$335,"",$H28+1),"")</f>
        <v/>
      </c>
      <c r="I29" s="66" t="e">
        <f t="array" aca="1" ref="I29" ca="1">_xludf.XLOOKUP($H29,'(backend scoring)'!$S$2:$S$333,'(backend scoring)'!$A$2:$A$333,"")</f>
        <v>#NAME?</v>
      </c>
      <c r="J29" s="66" t="str">
        <f ca="1">IFERROR(VLOOKUP($I29,'Institution Evaluation'!$A$55:$F$346,2,0),IFERROR(VLOOKUP($I29,'Privacy Analyst Evaluation'!$A$46:$F$120,2,0),""))</f>
        <v/>
      </c>
      <c r="K29" s="66" t="str">
        <f ca="1">IFERROR(VLOOKUP($I29,'Institution Evaluation'!$A$55:$F$346,3,0),IFERROR(VLOOKUP($I29,'Privacy Analyst Evaluation'!$A$46:$F$120,3,0),""))&amp;""</f>
        <v/>
      </c>
      <c r="L29" s="66" t="str">
        <f ca="1">IFERROR(VLOOKUP($I29,'Institution Evaluation'!$A$55:$F$346,4,0),IFERROR(VLOOKUP($I29,'Privacy Analyst Evaluation'!$A$46:$F$120,4,0),""))&amp;""</f>
        <v/>
      </c>
      <c r="M29" s="66" t="str">
        <f ca="1">IFERROR(VLOOKUP($I29,'Institution Evaluation'!$A$55:$F$346,6,0),IFERROR(VLOOKUP($I29,'Privacy Analyst Evaluation'!$A$46:$F$120,6,0),""))&amp;""</f>
        <v/>
      </c>
    </row>
    <row r="30" spans="1:34" ht="15.75" customHeight="1" x14ac:dyDescent="0.2">
      <c r="A30" s="66">
        <f>IFERROR(IF($A29+1&gt;'(backend scoring)'!$T$335,"",$A29+1),"")</f>
        <v>6</v>
      </c>
      <c r="B30" s="66" t="e">
        <f t="array" aca="1" ref="B30" ca="1">_xludf.XLOOKUP($A30,'(backend scoring)'!$V$2:$V$333,'(backend scoring)'!$A$2:$A$333,"")</f>
        <v>#NAME?</v>
      </c>
      <c r="C30" s="66" t="str">
        <f ca="1">IFERROR(VLOOKUP($B30,'Institution Evaluation'!$A$55:$F$346,2,0),IFERROR(VLOOKUP($B30,'Privacy Analyst Evaluation'!$A$46:$F$120,2,0),""))&amp;""</f>
        <v/>
      </c>
      <c r="D30" s="66" t="str">
        <f ca="1">IFERROR(VLOOKUP($B30,'Institution Evaluation'!$A$55:$F$346,3,0),IFERROR(VLOOKUP($B30,'Privacy Analyst Evaluation'!$A$46:$F$120,3,0),""))&amp;""</f>
        <v/>
      </c>
      <c r="E30" s="66" t="str">
        <f ca="1">IFERROR(VLOOKUP($B30,'Institution Evaluation'!$A$55:$F$346,4,0),IFERROR(VLOOKUP($B30,'Privacy Analyst Evaluation'!$A$46:$F$120,4,0),""))&amp;""</f>
        <v/>
      </c>
      <c r="F30" s="66" t="str">
        <f ca="1">IFERROR(VLOOKUP($B30,'Institution Evaluation'!$A$55:$F$346,6,0),IFERROR(VLOOKUP($B30,'Privacy Analyst Evaluation'!$A$46:$F$120,6,0),""))&amp;""</f>
        <v/>
      </c>
      <c r="G30" s="242"/>
      <c r="H30" s="66" t="str">
        <f>IFERROR(IF($H29+1&gt;'(backend scoring)'!$Q$335,"",$H29+1),"")</f>
        <v/>
      </c>
      <c r="I30" s="66" t="e">
        <f t="array" aca="1" ref="I30" ca="1">_xludf.XLOOKUP($H30,'(backend scoring)'!$S$2:$S$333,'(backend scoring)'!$A$2:$A$333,"")</f>
        <v>#NAME?</v>
      </c>
      <c r="J30" s="66" t="str">
        <f ca="1">IFERROR(VLOOKUP($I30,'Institution Evaluation'!$A$55:$F$346,2,0),IFERROR(VLOOKUP($I30,'Privacy Analyst Evaluation'!$A$46:$F$120,2,0),""))</f>
        <v/>
      </c>
      <c r="K30" s="66" t="str">
        <f ca="1">IFERROR(VLOOKUP($I30,'Institution Evaluation'!$A$55:$F$346,3,0),IFERROR(VLOOKUP($I30,'Privacy Analyst Evaluation'!$A$46:$F$120,3,0),""))&amp;""</f>
        <v/>
      </c>
      <c r="L30" s="66" t="str">
        <f ca="1">IFERROR(VLOOKUP($I30,'Institution Evaluation'!$A$55:$F$346,4,0),IFERROR(VLOOKUP($I30,'Privacy Analyst Evaluation'!$A$46:$F$120,4,0),""))&amp;""</f>
        <v/>
      </c>
      <c r="M30" s="66" t="str">
        <f ca="1">IFERROR(VLOOKUP($I30,'Institution Evaluation'!$A$55:$F$346,6,0),IFERROR(VLOOKUP($I30,'Privacy Analyst Evaluation'!$A$46:$F$120,6,0),""))&amp;""</f>
        <v/>
      </c>
    </row>
    <row r="31" spans="1:34" ht="15.75" customHeight="1" x14ac:dyDescent="0.2">
      <c r="A31" s="66">
        <f>IFERROR(IF($A30+1&gt;'(backend scoring)'!$T$335,"",$A30+1),"")</f>
        <v>7</v>
      </c>
      <c r="B31" s="66" t="e">
        <f t="array" aca="1" ref="B31" ca="1">_xludf.XLOOKUP($A31,'(backend scoring)'!$V$2:$V$333,'(backend scoring)'!$A$2:$A$333,"")</f>
        <v>#NAME?</v>
      </c>
      <c r="C31" s="66" t="str">
        <f ca="1">IFERROR(VLOOKUP($B31,'Institution Evaluation'!$A$55:$F$346,2,0),IFERROR(VLOOKUP($B31,'Privacy Analyst Evaluation'!$A$46:$F$120,2,0),""))&amp;""</f>
        <v/>
      </c>
      <c r="D31" s="66" t="str">
        <f ca="1">IFERROR(VLOOKUP($B31,'Institution Evaluation'!$A$55:$F$346,3,0),IFERROR(VLOOKUP($B31,'Privacy Analyst Evaluation'!$A$46:$F$120,3,0),""))&amp;""</f>
        <v/>
      </c>
      <c r="E31" s="66" t="str">
        <f ca="1">IFERROR(VLOOKUP($B31,'Institution Evaluation'!$A$55:$F$346,4,0),IFERROR(VLOOKUP($B31,'Privacy Analyst Evaluation'!$A$46:$F$120,4,0),""))&amp;""</f>
        <v/>
      </c>
      <c r="F31" s="66" t="str">
        <f ca="1">IFERROR(VLOOKUP($B31,'Institution Evaluation'!$A$55:$F$346,6,0),IFERROR(VLOOKUP($B31,'Privacy Analyst Evaluation'!$A$46:$F$120,6,0),""))&amp;""</f>
        <v/>
      </c>
      <c r="G31" s="242"/>
      <c r="H31" s="66" t="str">
        <f>IFERROR(IF($H30+1&gt;'(backend scoring)'!$Q$335,"",$H30+1),"")</f>
        <v/>
      </c>
      <c r="I31" s="66" t="e">
        <f t="array" aca="1" ref="I31" ca="1">_xludf.XLOOKUP($H31,'(backend scoring)'!$S$2:$S$333,'(backend scoring)'!$A$2:$A$333,"")</f>
        <v>#NAME?</v>
      </c>
      <c r="J31" s="66" t="str">
        <f ca="1">IFERROR(VLOOKUP($I31,'Institution Evaluation'!$A$55:$F$346,2,0),IFERROR(VLOOKUP($I31,'Privacy Analyst Evaluation'!$A$46:$F$120,2,0),""))</f>
        <v/>
      </c>
      <c r="K31" s="66" t="str">
        <f ca="1">IFERROR(VLOOKUP($I31,'Institution Evaluation'!$A$55:$F$346,3,0),IFERROR(VLOOKUP($I31,'Privacy Analyst Evaluation'!$A$46:$F$120,3,0),""))&amp;""</f>
        <v/>
      </c>
      <c r="L31" s="66" t="str">
        <f ca="1">IFERROR(VLOOKUP($I31,'Institution Evaluation'!$A$55:$F$346,4,0),IFERROR(VLOOKUP($I31,'Privacy Analyst Evaluation'!$A$46:$F$120,4,0),""))&amp;""</f>
        <v/>
      </c>
      <c r="M31" s="66" t="str">
        <f ca="1">IFERROR(VLOOKUP($I31,'Institution Evaluation'!$A$55:$F$346,6,0),IFERROR(VLOOKUP($I31,'Privacy Analyst Evaluation'!$A$46:$F$120,6,0),""))&amp;""</f>
        <v/>
      </c>
    </row>
    <row r="32" spans="1:34" ht="15.75" customHeight="1" x14ac:dyDescent="0.2">
      <c r="A32" s="66">
        <f>IFERROR(IF($A31+1&gt;'(backend scoring)'!$T$335,"",$A31+1),"")</f>
        <v>8</v>
      </c>
      <c r="B32" s="66" t="e">
        <f t="array" aca="1" ref="B32" ca="1">_xludf.XLOOKUP($A32,'(backend scoring)'!$V$2:$V$333,'(backend scoring)'!$A$2:$A$333,"")</f>
        <v>#NAME?</v>
      </c>
      <c r="C32" s="66" t="str">
        <f ca="1">IFERROR(VLOOKUP($B32,'Institution Evaluation'!$A$55:$F$346,2,0),IFERROR(VLOOKUP($B32,'Privacy Analyst Evaluation'!$A$46:$F$120,2,0),""))&amp;""</f>
        <v/>
      </c>
      <c r="D32" s="66" t="str">
        <f ca="1">IFERROR(VLOOKUP($B32,'Institution Evaluation'!$A$55:$F$346,3,0),IFERROR(VLOOKUP($B32,'Privacy Analyst Evaluation'!$A$46:$F$120,3,0),""))&amp;""</f>
        <v/>
      </c>
      <c r="E32" s="215" t="str">
        <f ca="1">IFERROR(VLOOKUP($B32,'Institution Evaluation'!$A$55:$F$346,4,0),IFERROR(VLOOKUP($B32,'Privacy Analyst Evaluation'!$A$46:$F$120,4,0),""))&amp;""</f>
        <v/>
      </c>
      <c r="F32" s="66" t="str">
        <f ca="1">IFERROR(VLOOKUP($B32,'Institution Evaluation'!$A$55:$F$346,6,0),IFERROR(VLOOKUP($B32,'Privacy Analyst Evaluation'!$A$46:$F$120,6,0),""))&amp;""</f>
        <v/>
      </c>
      <c r="G32" s="242"/>
      <c r="H32" s="66" t="str">
        <f>IFERROR(IF($H31+1&gt;'(backend scoring)'!$Q$335,"",$H31+1),"")</f>
        <v/>
      </c>
      <c r="I32" s="66" t="e">
        <f t="array" aca="1" ref="I32" ca="1">_xludf.XLOOKUP($H32,'(backend scoring)'!$S$2:$S$333,'(backend scoring)'!$A$2:$A$333,"")</f>
        <v>#NAME?</v>
      </c>
      <c r="J32" s="66" t="str">
        <f ca="1">IFERROR(VLOOKUP($I32,'Institution Evaluation'!$A$55:$F$346,2,0),IFERROR(VLOOKUP($I32,'Privacy Analyst Evaluation'!$A$46:$F$120,2,0),""))</f>
        <v/>
      </c>
      <c r="K32" s="66" t="str">
        <f ca="1">IFERROR(VLOOKUP($I32,'Institution Evaluation'!$A$55:$F$346,3,0),IFERROR(VLOOKUP($I32,'Privacy Analyst Evaluation'!$A$46:$F$120,3,0),""))&amp;""</f>
        <v/>
      </c>
      <c r="L32" s="66" t="str">
        <f ca="1">IFERROR(VLOOKUP($I32,'Institution Evaluation'!$A$55:$F$346,4,0),IFERROR(VLOOKUP($I32,'Privacy Analyst Evaluation'!$A$46:$F$120,4,0),""))&amp;""</f>
        <v/>
      </c>
      <c r="M32" s="66" t="str">
        <f ca="1">IFERROR(VLOOKUP($I32,'Institution Evaluation'!$A$55:$F$346,6,0),IFERROR(VLOOKUP($I32,'Privacy Analyst Evaluation'!$A$46:$F$120,6,0),""))&amp;""</f>
        <v/>
      </c>
    </row>
    <row r="33" spans="1:13" ht="15.75" customHeight="1" x14ac:dyDescent="0.2">
      <c r="A33" s="66">
        <f>IFERROR(IF($A32+1&gt;'(backend scoring)'!$T$335,"",$A32+1),"")</f>
        <v>9</v>
      </c>
      <c r="B33" s="66" t="e">
        <f t="array" aca="1" ref="B33" ca="1">_xludf.XLOOKUP($A33,'(backend scoring)'!$V$2:$V$333,'(backend scoring)'!$A$2:$A$333,"")</f>
        <v>#NAME?</v>
      </c>
      <c r="C33" s="66" t="str">
        <f ca="1">IFERROR(VLOOKUP($B33,'Institution Evaluation'!$A$55:$F$346,2,0),IFERROR(VLOOKUP($B33,'Privacy Analyst Evaluation'!$A$46:$F$120,2,0),""))&amp;""</f>
        <v/>
      </c>
      <c r="D33" s="66" t="str">
        <f ca="1">IFERROR(VLOOKUP($B33,'Institution Evaluation'!$A$55:$F$346,3,0),IFERROR(VLOOKUP($B33,'Privacy Analyst Evaluation'!$A$46:$F$120,3,0),""))&amp;""</f>
        <v/>
      </c>
      <c r="E33" s="66" t="str">
        <f ca="1">IFERROR(VLOOKUP($B33,'Institution Evaluation'!$A$55:$F$346,4,0),IFERROR(VLOOKUP($B33,'Privacy Analyst Evaluation'!$A$46:$F$120,4,0),""))&amp;""</f>
        <v/>
      </c>
      <c r="F33" s="66" t="str">
        <f ca="1">IFERROR(VLOOKUP($B33,'Institution Evaluation'!$A$55:$F$346,6,0),IFERROR(VLOOKUP($B33,'Privacy Analyst Evaluation'!$A$46:$F$120,6,0),""))&amp;""</f>
        <v/>
      </c>
      <c r="G33" s="242"/>
      <c r="H33" s="66" t="str">
        <f>IFERROR(IF($H32+1&gt;'(backend scoring)'!$Q$335,"",$H32+1),"")</f>
        <v/>
      </c>
      <c r="I33" s="66" t="e">
        <f t="array" aca="1" ref="I33" ca="1">_xludf.XLOOKUP($H33,'(backend scoring)'!$S$2:$S$333,'(backend scoring)'!$A$2:$A$333,"")</f>
        <v>#NAME?</v>
      </c>
      <c r="J33" s="66" t="str">
        <f ca="1">IFERROR(VLOOKUP($I33,'Institution Evaluation'!$A$55:$F$346,2,0),IFERROR(VLOOKUP($I33,'Privacy Analyst Evaluation'!$A$46:$F$120,2,0),""))</f>
        <v/>
      </c>
      <c r="K33" s="66" t="str">
        <f ca="1">IFERROR(VLOOKUP($I33,'Institution Evaluation'!$A$55:$F$346,3,0),IFERROR(VLOOKUP($I33,'Privacy Analyst Evaluation'!$A$46:$F$120,3,0),""))&amp;""</f>
        <v/>
      </c>
      <c r="L33" s="66" t="str">
        <f ca="1">IFERROR(VLOOKUP($I33,'Institution Evaluation'!$A$55:$F$346,4,0),IFERROR(VLOOKUP($I33,'Privacy Analyst Evaluation'!$A$46:$F$120,4,0),""))&amp;""</f>
        <v/>
      </c>
      <c r="M33" s="66" t="str">
        <f ca="1">IFERROR(VLOOKUP($I33,'Institution Evaluation'!$A$55:$F$346,6,0),IFERROR(VLOOKUP($I33,'Privacy Analyst Evaluation'!$A$46:$F$120,6,0),""))&amp;""</f>
        <v/>
      </c>
    </row>
    <row r="34" spans="1:13" ht="15.75" customHeight="1" x14ac:dyDescent="0.2">
      <c r="A34" s="66">
        <f>IFERROR(IF($A33+1&gt;'(backend scoring)'!$T$335,"",$A33+1),"")</f>
        <v>10</v>
      </c>
      <c r="B34" s="66" t="e">
        <f t="array" aca="1" ref="B34" ca="1">_xludf.XLOOKUP($A34,'(backend scoring)'!$V$2:$V$333,'(backend scoring)'!$A$2:$A$333,"")</f>
        <v>#NAME?</v>
      </c>
      <c r="C34" s="66" t="str">
        <f ca="1">IFERROR(VLOOKUP($B34,'Institution Evaluation'!$A$55:$F$346,2,0),IFERROR(VLOOKUP($B34,'Privacy Analyst Evaluation'!$A$46:$F$120,2,0),""))&amp;""</f>
        <v/>
      </c>
      <c r="D34" s="66" t="str">
        <f ca="1">IFERROR(VLOOKUP($B34,'Institution Evaluation'!$A$55:$F$346,3,0),IFERROR(VLOOKUP($B34,'Privacy Analyst Evaluation'!$A$46:$F$120,3,0),""))&amp;""</f>
        <v/>
      </c>
      <c r="E34" s="66" t="str">
        <f ca="1">IFERROR(VLOOKUP($B34,'Institution Evaluation'!$A$55:$F$346,4,0),IFERROR(VLOOKUP($B34,'Privacy Analyst Evaluation'!$A$46:$F$120,4,0),""))&amp;""</f>
        <v/>
      </c>
      <c r="F34" s="66" t="str">
        <f ca="1">IFERROR(VLOOKUP($B34,'Institution Evaluation'!$A$55:$F$346,6,0),IFERROR(VLOOKUP($B34,'Privacy Analyst Evaluation'!$A$46:$F$120,6,0),""))&amp;""</f>
        <v/>
      </c>
      <c r="G34" s="242"/>
      <c r="H34" s="66" t="str">
        <f>IFERROR(IF($H33+1&gt;'(backend scoring)'!$Q$335,"",$H33+1),"")</f>
        <v/>
      </c>
      <c r="I34" s="66" t="e">
        <f t="array" aca="1" ref="I34" ca="1">_xludf.XLOOKUP($H34,'(backend scoring)'!$S$2:$S$333,'(backend scoring)'!$A$2:$A$333,"")</f>
        <v>#NAME?</v>
      </c>
      <c r="J34" s="66" t="str">
        <f ca="1">IFERROR(VLOOKUP($I34,'Institution Evaluation'!$A$55:$F$346,2,0),IFERROR(VLOOKUP($I34,'Privacy Analyst Evaluation'!$A$46:$F$120,2,0),""))</f>
        <v/>
      </c>
      <c r="K34" s="66" t="str">
        <f ca="1">IFERROR(VLOOKUP($I34,'Institution Evaluation'!$A$55:$F$346,3,0),IFERROR(VLOOKUP($I34,'Privacy Analyst Evaluation'!$A$46:$F$120,3,0),""))&amp;""</f>
        <v/>
      </c>
      <c r="L34" s="66" t="str">
        <f ca="1">IFERROR(VLOOKUP($I34,'Institution Evaluation'!$A$55:$F$346,4,0),IFERROR(VLOOKUP($I34,'Privacy Analyst Evaluation'!$A$46:$F$120,4,0),""))&amp;""</f>
        <v/>
      </c>
      <c r="M34" s="66" t="str">
        <f ca="1">IFERROR(VLOOKUP($I34,'Institution Evaluation'!$A$55:$F$346,6,0),IFERROR(VLOOKUP($I34,'Privacy Analyst Evaluation'!$A$46:$F$120,6,0),""))&amp;""</f>
        <v/>
      </c>
    </row>
    <row r="35" spans="1:13" ht="15.75" customHeight="1" x14ac:dyDescent="0.2">
      <c r="A35" s="66">
        <f>IFERROR(IF($A34+1&gt;'(backend scoring)'!$T$335,"",$A34+1),"")</f>
        <v>11</v>
      </c>
      <c r="B35" s="66" t="e">
        <f t="array" aca="1" ref="B35" ca="1">_xludf.XLOOKUP($A35,'(backend scoring)'!$V$2:$V$333,'(backend scoring)'!$A$2:$A$333,"")</f>
        <v>#NAME?</v>
      </c>
      <c r="C35" s="66" t="str">
        <f ca="1">IFERROR(VLOOKUP($B35,'Institution Evaluation'!$A$55:$F$346,2,0),IFERROR(VLOOKUP($B35,'Privacy Analyst Evaluation'!$A$46:$F$120,2,0),""))&amp;""</f>
        <v/>
      </c>
      <c r="D35" s="66" t="str">
        <f ca="1">IFERROR(VLOOKUP($B35,'Institution Evaluation'!$A$55:$F$346,3,0),IFERROR(VLOOKUP($B35,'Privacy Analyst Evaluation'!$A$46:$F$120,3,0),""))&amp;""</f>
        <v/>
      </c>
      <c r="E35" s="66" t="str">
        <f ca="1">IFERROR(VLOOKUP($B35,'Institution Evaluation'!$A$55:$F$346,4,0),IFERROR(VLOOKUP($B35,'Privacy Analyst Evaluation'!$A$46:$F$120,4,0),""))&amp;""</f>
        <v/>
      </c>
      <c r="F35" s="66" t="str">
        <f ca="1">IFERROR(VLOOKUP($B35,'Institution Evaluation'!$A$55:$F$346,6,0),IFERROR(VLOOKUP($B35,'Privacy Analyst Evaluation'!$A$46:$F$120,6,0),""))&amp;""</f>
        <v/>
      </c>
      <c r="G35" s="242"/>
      <c r="H35" s="66" t="str">
        <f>IFERROR(IF($H34+1&gt;'(backend scoring)'!$Q$335,"",$H34+1),"")</f>
        <v/>
      </c>
      <c r="I35" s="66" t="e">
        <f t="array" aca="1" ref="I35" ca="1">_xludf.XLOOKUP($H35,'(backend scoring)'!$S$2:$S$333,'(backend scoring)'!$A$2:$A$333,"")</f>
        <v>#NAME?</v>
      </c>
      <c r="J35" s="66" t="str">
        <f ca="1">IFERROR(VLOOKUP($I35,'Institution Evaluation'!$A$55:$F$346,2,0),IFERROR(VLOOKUP($I35,'Privacy Analyst Evaluation'!$A$46:$F$120,2,0),""))</f>
        <v/>
      </c>
      <c r="K35" s="66" t="str">
        <f ca="1">IFERROR(VLOOKUP($I35,'Institution Evaluation'!$A$55:$F$346,3,0),IFERROR(VLOOKUP($I35,'Privacy Analyst Evaluation'!$A$46:$F$120,3,0),""))&amp;""</f>
        <v/>
      </c>
      <c r="L35" s="66" t="str">
        <f ca="1">IFERROR(VLOOKUP($I35,'Institution Evaluation'!$A$55:$F$346,4,0),IFERROR(VLOOKUP($I35,'Privacy Analyst Evaluation'!$A$46:$F$120,4,0),""))&amp;""</f>
        <v/>
      </c>
      <c r="M35" s="66" t="str">
        <f ca="1">IFERROR(VLOOKUP($I35,'Institution Evaluation'!$A$55:$F$346,6,0),IFERROR(VLOOKUP($I35,'Privacy Analyst Evaluation'!$A$46:$F$120,6,0),""))&amp;""</f>
        <v/>
      </c>
    </row>
    <row r="36" spans="1:13" ht="15.75" customHeight="1" x14ac:dyDescent="0.2">
      <c r="A36" s="66">
        <f>IFERROR(IF($A35+1&gt;'(backend scoring)'!$T$335,"",$A35+1),"")</f>
        <v>12</v>
      </c>
      <c r="B36" s="66" t="e">
        <f t="array" aca="1" ref="B36" ca="1">_xludf.XLOOKUP($A36,'(backend scoring)'!$V$2:$V$333,'(backend scoring)'!$A$2:$A$333,"")</f>
        <v>#NAME?</v>
      </c>
      <c r="C36" s="66" t="str">
        <f ca="1">IFERROR(VLOOKUP($B36,'Institution Evaluation'!$A$55:$F$346,2,0),IFERROR(VLOOKUP($B36,'Privacy Analyst Evaluation'!$A$46:$F$120,2,0),""))&amp;""</f>
        <v/>
      </c>
      <c r="D36" s="66" t="str">
        <f ca="1">IFERROR(VLOOKUP($B36,'Institution Evaluation'!$A$55:$F$346,3,0),IFERROR(VLOOKUP($B36,'Privacy Analyst Evaluation'!$A$46:$F$120,3,0),""))&amp;""</f>
        <v/>
      </c>
      <c r="E36" s="66" t="str">
        <f ca="1">IFERROR(VLOOKUP($B36,'Institution Evaluation'!$A$55:$F$346,4,0),IFERROR(VLOOKUP($B36,'Privacy Analyst Evaluation'!$A$46:$F$120,4,0),""))&amp;""</f>
        <v/>
      </c>
      <c r="F36" s="66" t="str">
        <f ca="1">IFERROR(VLOOKUP($B36,'Institution Evaluation'!$A$55:$F$346,6,0),IFERROR(VLOOKUP($B36,'Privacy Analyst Evaluation'!$A$46:$F$120,6,0),""))&amp;""</f>
        <v/>
      </c>
      <c r="G36" s="242"/>
      <c r="H36" s="66" t="str">
        <f>IFERROR(IF($H35+1&gt;'(backend scoring)'!$Q$335,"",$H35+1),"")</f>
        <v/>
      </c>
      <c r="I36" s="66" t="e">
        <f t="array" aca="1" ref="I36" ca="1">_xludf.XLOOKUP($H36,'(backend scoring)'!$S$2:$S$333,'(backend scoring)'!$A$2:$A$333,"")</f>
        <v>#NAME?</v>
      </c>
      <c r="J36" s="66" t="str">
        <f ca="1">IFERROR(VLOOKUP($I36,'Institution Evaluation'!$A$55:$F$346,2,0),IFERROR(VLOOKUP($I36,'Privacy Analyst Evaluation'!$A$46:$F$120,2,0),""))</f>
        <v/>
      </c>
      <c r="K36" s="66" t="str">
        <f ca="1">IFERROR(VLOOKUP($I36,'Institution Evaluation'!$A$55:$F$346,3,0),IFERROR(VLOOKUP($I36,'Privacy Analyst Evaluation'!$A$46:$F$120,3,0),""))&amp;""</f>
        <v/>
      </c>
      <c r="L36" s="66" t="str">
        <f ca="1">IFERROR(VLOOKUP($I36,'Institution Evaluation'!$A$55:$F$346,4,0),IFERROR(VLOOKUP($I36,'Privacy Analyst Evaluation'!$A$46:$F$120,4,0),""))&amp;""</f>
        <v/>
      </c>
      <c r="M36" s="66" t="str">
        <f ca="1">IFERROR(VLOOKUP($I36,'Institution Evaluation'!$A$55:$F$346,6,0),IFERROR(VLOOKUP($I36,'Privacy Analyst Evaluation'!$A$46:$F$120,6,0),""))&amp;""</f>
        <v/>
      </c>
    </row>
    <row r="37" spans="1:13" ht="15.75" customHeight="1" x14ac:dyDescent="0.2">
      <c r="A37" s="66">
        <f>IFERROR(IF($A36+1&gt;'(backend scoring)'!$T$335,"",$A36+1),"")</f>
        <v>13</v>
      </c>
      <c r="B37" s="66" t="e">
        <f t="array" aca="1" ref="B37" ca="1">_xludf.XLOOKUP($A37,'(backend scoring)'!$V$2:$V$333,'(backend scoring)'!$A$2:$A$333,"")</f>
        <v>#NAME?</v>
      </c>
      <c r="C37" s="66" t="str">
        <f ca="1">IFERROR(VLOOKUP($B37,'Institution Evaluation'!$A$55:$F$346,2,0),IFERROR(VLOOKUP($B37,'Privacy Analyst Evaluation'!$A$46:$F$120,2,0),""))&amp;""</f>
        <v/>
      </c>
      <c r="D37" s="66" t="str">
        <f ca="1">IFERROR(VLOOKUP($B37,'Institution Evaluation'!$A$55:$F$346,3,0),IFERROR(VLOOKUP($B37,'Privacy Analyst Evaluation'!$A$46:$F$120,3,0),""))&amp;""</f>
        <v/>
      </c>
      <c r="E37" s="66" t="str">
        <f ca="1">IFERROR(VLOOKUP($B37,'Institution Evaluation'!$A$55:$F$346,4,0),IFERROR(VLOOKUP($B37,'Privacy Analyst Evaluation'!$A$46:$F$120,4,0),""))&amp;""</f>
        <v/>
      </c>
      <c r="F37" s="66" t="str">
        <f ca="1">IFERROR(VLOOKUP($B37,'Institution Evaluation'!$A$55:$F$346,6,0),IFERROR(VLOOKUP($B37,'Privacy Analyst Evaluation'!$A$46:$F$120,6,0),""))&amp;""</f>
        <v/>
      </c>
      <c r="G37" s="242"/>
      <c r="H37" s="66" t="str">
        <f>IFERROR(IF($H36+1&gt;'(backend scoring)'!$Q$335,"",$H36+1),"")</f>
        <v/>
      </c>
      <c r="I37" s="66" t="e">
        <f t="array" aca="1" ref="I37" ca="1">_xludf.XLOOKUP($H37,'(backend scoring)'!$S$2:$S$333,'(backend scoring)'!$A$2:$A$333,"")</f>
        <v>#NAME?</v>
      </c>
      <c r="J37" s="66" t="str">
        <f ca="1">IFERROR(VLOOKUP($I37,'Institution Evaluation'!$A$55:$F$346,2,0),IFERROR(VLOOKUP($I37,'Privacy Analyst Evaluation'!$A$46:$F$120,2,0),""))</f>
        <v/>
      </c>
      <c r="K37" s="66" t="str">
        <f ca="1">IFERROR(VLOOKUP($I37,'Institution Evaluation'!$A$55:$F$346,3,0),IFERROR(VLOOKUP($I37,'Privacy Analyst Evaluation'!$A$46:$F$120,3,0),""))&amp;""</f>
        <v/>
      </c>
      <c r="L37" s="66" t="str">
        <f ca="1">IFERROR(VLOOKUP($I37,'Institution Evaluation'!$A$55:$F$346,4,0),IFERROR(VLOOKUP($I37,'Privacy Analyst Evaluation'!$A$46:$F$120,4,0),""))&amp;""</f>
        <v/>
      </c>
      <c r="M37" s="66" t="str">
        <f ca="1">IFERROR(VLOOKUP($I37,'Institution Evaluation'!$A$55:$F$346,6,0),IFERROR(VLOOKUP($I37,'Privacy Analyst Evaluation'!$A$46:$F$120,6,0),""))&amp;""</f>
        <v/>
      </c>
    </row>
    <row r="38" spans="1:13" ht="53.25" customHeight="1" x14ac:dyDescent="0.2">
      <c r="A38" s="66">
        <f>IFERROR(IF($A37+1&gt;'(backend scoring)'!$T$335,"",$A37+1),"")</f>
        <v>14</v>
      </c>
      <c r="B38" s="66" t="e">
        <f t="array" aca="1" ref="B38" ca="1">_xludf.XLOOKUP($A38,'(backend scoring)'!$V$2:$V$333,'(backend scoring)'!$A$2:$A$333,"")</f>
        <v>#NAME?</v>
      </c>
      <c r="C38" s="66" t="str">
        <f ca="1">IFERROR(VLOOKUP($B38,'Institution Evaluation'!$A$55:$F$346,2,0),IFERROR(VLOOKUP($B38,'Privacy Analyst Evaluation'!$A$46:$F$120,2,0),""))&amp;""</f>
        <v/>
      </c>
      <c r="D38" s="66" t="str">
        <f ca="1">IFERROR(VLOOKUP($B38,'Institution Evaluation'!$A$55:$F$346,3,0),IFERROR(VLOOKUP($B38,'Privacy Analyst Evaluation'!$A$46:$F$120,3,0),""))&amp;""</f>
        <v/>
      </c>
      <c r="E38" s="66" t="str">
        <f ca="1">IFERROR(VLOOKUP($B38,'Institution Evaluation'!$A$55:$F$346,4,0),IFERROR(VLOOKUP($B38,'Privacy Analyst Evaluation'!$A$46:$F$120,4,0),""))&amp;""</f>
        <v/>
      </c>
      <c r="F38" s="66" t="str">
        <f ca="1">IFERROR(VLOOKUP($B38,'Institution Evaluation'!$A$55:$F$346,6,0),IFERROR(VLOOKUP($B38,'Privacy Analyst Evaluation'!$A$46:$F$120,6,0),""))&amp;""</f>
        <v/>
      </c>
      <c r="G38" s="242"/>
      <c r="H38" s="66" t="str">
        <f>IFERROR(IF($H37+1&gt;'(backend scoring)'!$Q$335,"",$H37+1),"")</f>
        <v/>
      </c>
      <c r="I38" s="66" t="e">
        <f t="array" aca="1" ref="I38" ca="1">_xludf.XLOOKUP($H38,'(backend scoring)'!$S$2:$S$333,'(backend scoring)'!$A$2:$A$333,"")</f>
        <v>#NAME?</v>
      </c>
      <c r="J38" s="66" t="str">
        <f ca="1">IFERROR(VLOOKUP($I38,'Institution Evaluation'!$A$55:$F$346,2,0),IFERROR(VLOOKUP($I38,'Privacy Analyst Evaluation'!$A$46:$F$120,2,0),""))</f>
        <v/>
      </c>
      <c r="K38" s="66" t="str">
        <f ca="1">IFERROR(VLOOKUP($I38,'Institution Evaluation'!$A$55:$F$346,3,0),IFERROR(VLOOKUP($I38,'Privacy Analyst Evaluation'!$A$46:$F$120,3,0),""))&amp;""</f>
        <v/>
      </c>
      <c r="L38" s="66" t="str">
        <f ca="1">IFERROR(VLOOKUP($I38,'Institution Evaluation'!$A$55:$F$346,4,0),IFERROR(VLOOKUP($I38,'Privacy Analyst Evaluation'!$A$46:$F$120,4,0),""))&amp;""</f>
        <v/>
      </c>
      <c r="M38" s="66" t="str">
        <f ca="1">IFERROR(VLOOKUP($I38,'Institution Evaluation'!$A$55:$F$346,6,0),IFERROR(VLOOKUP($I38,'Privacy Analyst Evaluation'!$A$46:$F$120,6,0),""))&amp;""</f>
        <v/>
      </c>
    </row>
    <row r="39" spans="1:13" ht="15.75" customHeight="1" x14ac:dyDescent="0.2">
      <c r="A39" s="66">
        <f>IFERROR(IF($A38+1&gt;'(backend scoring)'!$T$335,"",$A38+1),"")</f>
        <v>15</v>
      </c>
      <c r="B39" s="66" t="e">
        <f t="array" aca="1" ref="B39" ca="1">_xludf.XLOOKUP($A39,'(backend scoring)'!$V$2:$V$333,'(backend scoring)'!$A$2:$A$333,"")</f>
        <v>#NAME?</v>
      </c>
      <c r="C39" s="66" t="str">
        <f ca="1">IFERROR(VLOOKUP($B39,'Institution Evaluation'!$A$55:$F$346,2,0),IFERROR(VLOOKUP($B39,'Privacy Analyst Evaluation'!$A$46:$F$120,2,0),""))&amp;""</f>
        <v/>
      </c>
      <c r="D39" s="66" t="str">
        <f ca="1">IFERROR(VLOOKUP($B39,'Institution Evaluation'!$A$55:$F$346,3,0),IFERROR(VLOOKUP($B39,'Privacy Analyst Evaluation'!$A$46:$F$120,3,0),""))&amp;""</f>
        <v/>
      </c>
      <c r="E39" s="66" t="str">
        <f ca="1">IFERROR(VLOOKUP($B39,'Institution Evaluation'!$A$55:$F$346,4,0),IFERROR(VLOOKUP($B39,'Privacy Analyst Evaluation'!$A$46:$F$120,4,0),""))&amp;""</f>
        <v/>
      </c>
      <c r="F39" s="66" t="str">
        <f ca="1">IFERROR(VLOOKUP($B39,'Institution Evaluation'!$A$55:$F$346,6,0),IFERROR(VLOOKUP($B39,'Privacy Analyst Evaluation'!$A$46:$F$120,6,0),""))&amp;""</f>
        <v/>
      </c>
      <c r="G39" s="242"/>
      <c r="H39" s="66" t="str">
        <f>IFERROR(IF($H38+1&gt;'(backend scoring)'!$Q$335,"",$H38+1),"")</f>
        <v/>
      </c>
      <c r="I39" s="66" t="e">
        <f t="array" aca="1" ref="I39" ca="1">_xludf.XLOOKUP($H39,'(backend scoring)'!$S$2:$S$333,'(backend scoring)'!$A$2:$A$333,"")</f>
        <v>#NAME?</v>
      </c>
      <c r="J39" s="66" t="str">
        <f ca="1">IFERROR(VLOOKUP($I39,'Institution Evaluation'!$A$55:$F$346,2,0),IFERROR(VLOOKUP($I39,'Privacy Analyst Evaluation'!$A$46:$F$120,2,0),""))</f>
        <v/>
      </c>
      <c r="K39" s="66" t="str">
        <f ca="1">IFERROR(VLOOKUP($I39,'Institution Evaluation'!$A$55:$F$346,3,0),IFERROR(VLOOKUP($I39,'Privacy Analyst Evaluation'!$A$46:$F$120,3,0),""))&amp;""</f>
        <v/>
      </c>
      <c r="L39" s="66" t="str">
        <f ca="1">IFERROR(VLOOKUP($I39,'Institution Evaluation'!$A$55:$F$346,4,0),IFERROR(VLOOKUP($I39,'Privacy Analyst Evaluation'!$A$46:$F$120,4,0),""))&amp;""</f>
        <v/>
      </c>
      <c r="M39" s="66" t="str">
        <f ca="1">IFERROR(VLOOKUP($I39,'Institution Evaluation'!$A$55:$F$346,6,0),IFERROR(VLOOKUP($I39,'Privacy Analyst Evaluation'!$A$46:$F$120,6,0),""))&amp;""</f>
        <v/>
      </c>
    </row>
    <row r="40" spans="1:13" ht="15.75" customHeight="1" x14ac:dyDescent="0.2">
      <c r="A40" s="66">
        <f>IFERROR(IF($A39+1&gt;'(backend scoring)'!$T$335,"",$A39+1),"")</f>
        <v>16</v>
      </c>
      <c r="B40" s="66" t="e">
        <f t="array" aca="1" ref="B40" ca="1">_xludf.XLOOKUP($A40,'(backend scoring)'!$V$2:$V$333,'(backend scoring)'!$A$2:$A$333,"")</f>
        <v>#NAME?</v>
      </c>
      <c r="C40" s="66" t="str">
        <f ca="1">IFERROR(VLOOKUP($B40,'Institution Evaluation'!$A$55:$F$346,2,0),IFERROR(VLOOKUP($B40,'Privacy Analyst Evaluation'!$A$46:$F$120,2,0),""))&amp;""</f>
        <v/>
      </c>
      <c r="D40" s="66" t="str">
        <f ca="1">IFERROR(VLOOKUP($B40,'Institution Evaluation'!$A$55:$F$346,3,0),IFERROR(VLOOKUP($B40,'Privacy Analyst Evaluation'!$A$46:$F$120,3,0),""))&amp;""</f>
        <v/>
      </c>
      <c r="E40" s="66" t="str">
        <f ca="1">IFERROR(VLOOKUP($B40,'Institution Evaluation'!$A$55:$F$346,4,0),IFERROR(VLOOKUP($B40,'Privacy Analyst Evaluation'!$A$46:$F$120,4,0),""))&amp;""</f>
        <v/>
      </c>
      <c r="F40" s="66" t="str">
        <f ca="1">IFERROR(VLOOKUP($B40,'Institution Evaluation'!$A$55:$F$346,6,0),IFERROR(VLOOKUP($B40,'Privacy Analyst Evaluation'!$A$46:$F$120,6,0),""))&amp;""</f>
        <v/>
      </c>
      <c r="G40" s="242"/>
      <c r="H40" s="66" t="str">
        <f>IFERROR(IF($H39+1&gt;'(backend scoring)'!$Q$335,"",$H39+1),"")</f>
        <v/>
      </c>
      <c r="I40" s="66" t="e">
        <f t="array" aca="1" ref="I40" ca="1">_xludf.XLOOKUP($H40,'(backend scoring)'!$S$2:$S$333,'(backend scoring)'!$A$2:$A$333,"")</f>
        <v>#NAME?</v>
      </c>
      <c r="J40" s="66" t="str">
        <f ca="1">IFERROR(VLOOKUP($I40,'Institution Evaluation'!$A$55:$F$346,2,0),IFERROR(VLOOKUP($I40,'Privacy Analyst Evaluation'!$A$46:$F$120,2,0),""))</f>
        <v/>
      </c>
      <c r="K40" s="66" t="str">
        <f ca="1">IFERROR(VLOOKUP($I40,'Institution Evaluation'!$A$55:$F$346,3,0),IFERROR(VLOOKUP($I40,'Privacy Analyst Evaluation'!$A$46:$F$120,3,0),""))&amp;""</f>
        <v/>
      </c>
      <c r="L40" s="66" t="str">
        <f ca="1">IFERROR(VLOOKUP($I40,'Institution Evaluation'!$A$55:$F$346,4,0),IFERROR(VLOOKUP($I40,'Privacy Analyst Evaluation'!$A$46:$F$120,4,0),""))&amp;""</f>
        <v/>
      </c>
      <c r="M40" s="66" t="str">
        <f ca="1">IFERROR(VLOOKUP($I40,'Institution Evaluation'!$A$55:$F$346,6,0),IFERROR(VLOOKUP($I40,'Privacy Analyst Evaluation'!$A$46:$F$120,6,0),""))&amp;""</f>
        <v/>
      </c>
    </row>
    <row r="41" spans="1:13" ht="15.75" customHeight="1" x14ac:dyDescent="0.2">
      <c r="A41" s="66">
        <f>IFERROR(IF($A40+1&gt;'(backend scoring)'!$T$335,"",$A40+1),"")</f>
        <v>17</v>
      </c>
      <c r="B41" s="66" t="e">
        <f t="array" aca="1" ref="B41" ca="1">_xludf.XLOOKUP($A41,'(backend scoring)'!$V$2:$V$333,'(backend scoring)'!$A$2:$A$333,"")</f>
        <v>#NAME?</v>
      </c>
      <c r="C41" s="66" t="str">
        <f ca="1">IFERROR(VLOOKUP($B41,'Institution Evaluation'!$A$55:$F$346,2,0),IFERROR(VLOOKUP($B41,'Privacy Analyst Evaluation'!$A$46:$F$120,2,0),""))&amp;""</f>
        <v/>
      </c>
      <c r="D41" s="66" t="str">
        <f ca="1">IFERROR(VLOOKUP($B41,'Institution Evaluation'!$A$55:$F$346,3,0),IFERROR(VLOOKUP($B41,'Privacy Analyst Evaluation'!$A$46:$F$120,3,0),""))&amp;""</f>
        <v/>
      </c>
      <c r="E41" s="66" t="str">
        <f ca="1">IFERROR(VLOOKUP($B41,'Institution Evaluation'!$A$55:$F$346,4,0),IFERROR(VLOOKUP($B41,'Privacy Analyst Evaluation'!$A$46:$F$120,4,0),""))&amp;""</f>
        <v/>
      </c>
      <c r="F41" s="66" t="str">
        <f ca="1">IFERROR(VLOOKUP($B41,'Institution Evaluation'!$A$55:$F$346,6,0),IFERROR(VLOOKUP($B41,'Privacy Analyst Evaluation'!$A$46:$F$120,6,0),""))&amp;""</f>
        <v/>
      </c>
      <c r="G41" s="242"/>
      <c r="H41" s="66" t="str">
        <f>IFERROR(IF($H40+1&gt;'(backend scoring)'!$Q$335,"",$H40+1),"")</f>
        <v/>
      </c>
      <c r="I41" s="66" t="e">
        <f t="array" aca="1" ref="I41" ca="1">_xludf.XLOOKUP($H41,'(backend scoring)'!$S$2:$S$333,'(backend scoring)'!$A$2:$A$333,"")</f>
        <v>#NAME?</v>
      </c>
      <c r="J41" s="66" t="str">
        <f ca="1">IFERROR(VLOOKUP($I41,'Institution Evaluation'!$A$55:$F$346,2,0),IFERROR(VLOOKUP($I41,'Privacy Analyst Evaluation'!$A$46:$F$120,2,0),""))</f>
        <v/>
      </c>
      <c r="K41" s="66" t="str">
        <f ca="1">IFERROR(VLOOKUP($I41,'Institution Evaluation'!$A$55:$F$346,3,0),IFERROR(VLOOKUP($I41,'Privacy Analyst Evaluation'!$A$46:$F$120,3,0),""))&amp;""</f>
        <v/>
      </c>
      <c r="L41" s="66" t="str">
        <f ca="1">IFERROR(VLOOKUP($I41,'Institution Evaluation'!$A$55:$F$346,4,0),IFERROR(VLOOKUP($I41,'Privacy Analyst Evaluation'!$A$46:$F$120,4,0),""))&amp;""</f>
        <v/>
      </c>
      <c r="M41" s="66" t="str">
        <f ca="1">IFERROR(VLOOKUP($I41,'Institution Evaluation'!$A$55:$F$346,6,0),IFERROR(VLOOKUP($I41,'Privacy Analyst Evaluation'!$A$46:$F$120,6,0),""))&amp;""</f>
        <v/>
      </c>
    </row>
    <row r="42" spans="1:13" ht="15.75" customHeight="1" x14ac:dyDescent="0.2">
      <c r="A42" s="66">
        <f>IFERROR(IF($A41+1&gt;'(backend scoring)'!$T$335,"",$A41+1),"")</f>
        <v>18</v>
      </c>
      <c r="B42" s="66" t="e">
        <f t="array" aca="1" ref="B42" ca="1">_xludf.XLOOKUP($A42,'(backend scoring)'!$V$2:$V$333,'(backend scoring)'!$A$2:$A$333,"")</f>
        <v>#NAME?</v>
      </c>
      <c r="C42" s="66" t="str">
        <f ca="1">IFERROR(VLOOKUP($B42,'Institution Evaluation'!$A$55:$F$346,2,0),IFERROR(VLOOKUP($B42,'Privacy Analyst Evaluation'!$A$46:$F$120,2,0),""))&amp;""</f>
        <v/>
      </c>
      <c r="D42" s="66" t="str">
        <f ca="1">IFERROR(VLOOKUP($B42,'Institution Evaluation'!$A$55:$F$346,3,0),IFERROR(VLOOKUP($B42,'Privacy Analyst Evaluation'!$A$46:$F$120,3,0),""))&amp;""</f>
        <v/>
      </c>
      <c r="E42" s="66" t="str">
        <f ca="1">IFERROR(VLOOKUP($B42,'Institution Evaluation'!$A$55:$F$346,4,0),IFERROR(VLOOKUP($B42,'Privacy Analyst Evaluation'!$A$46:$F$120,4,0),""))&amp;""</f>
        <v/>
      </c>
      <c r="F42" s="66" t="str">
        <f ca="1">IFERROR(VLOOKUP($B42,'Institution Evaluation'!$A$55:$F$346,6,0),IFERROR(VLOOKUP($B42,'Privacy Analyst Evaluation'!$A$46:$F$120,6,0),""))&amp;""</f>
        <v/>
      </c>
      <c r="G42" s="242"/>
      <c r="H42" s="66" t="str">
        <f>IFERROR(IF($H41+1&gt;'(backend scoring)'!$Q$335,"",$H41+1),"")</f>
        <v/>
      </c>
      <c r="I42" s="66" t="e">
        <f t="array" aca="1" ref="I42" ca="1">_xludf.XLOOKUP($H42,'(backend scoring)'!$S$2:$S$333,'(backend scoring)'!$A$2:$A$333,"")</f>
        <v>#NAME?</v>
      </c>
      <c r="J42" s="66" t="str">
        <f ca="1">IFERROR(VLOOKUP($I42,'Institution Evaluation'!$A$55:$F$346,2,0),IFERROR(VLOOKUP($I42,'Privacy Analyst Evaluation'!$A$46:$F$120,2,0),""))</f>
        <v/>
      </c>
      <c r="K42" s="66" t="str">
        <f ca="1">IFERROR(VLOOKUP($I42,'Institution Evaluation'!$A$55:$F$346,3,0),IFERROR(VLOOKUP($I42,'Privacy Analyst Evaluation'!$A$46:$F$120,3,0),""))&amp;""</f>
        <v/>
      </c>
      <c r="L42" s="66" t="str">
        <f ca="1">IFERROR(VLOOKUP($I42,'Institution Evaluation'!$A$55:$F$346,4,0),IFERROR(VLOOKUP($I42,'Privacy Analyst Evaluation'!$A$46:$F$120,4,0),""))&amp;""</f>
        <v/>
      </c>
      <c r="M42" s="66" t="str">
        <f ca="1">IFERROR(VLOOKUP($I42,'Institution Evaluation'!$A$55:$F$346,6,0),IFERROR(VLOOKUP($I42,'Privacy Analyst Evaluation'!$A$46:$F$120,6,0),""))&amp;""</f>
        <v/>
      </c>
    </row>
    <row r="43" spans="1:13" ht="15.75" customHeight="1" x14ac:dyDescent="0.2">
      <c r="A43" s="66">
        <f>IFERROR(IF($A42+1&gt;'(backend scoring)'!$T$335,"",$A42+1),"")</f>
        <v>19</v>
      </c>
      <c r="B43" s="66" t="e">
        <f t="array" aca="1" ref="B43" ca="1">_xludf.XLOOKUP($A43,'(backend scoring)'!$V$2:$V$333,'(backend scoring)'!$A$2:$A$333,"")</f>
        <v>#NAME?</v>
      </c>
      <c r="C43" s="66" t="str">
        <f ca="1">IFERROR(VLOOKUP($B43,'Institution Evaluation'!$A$55:$F$346,2,0),IFERROR(VLOOKUP($B43,'Privacy Analyst Evaluation'!$A$46:$F$120,2,0),""))&amp;""</f>
        <v/>
      </c>
      <c r="D43" s="66" t="str">
        <f ca="1">IFERROR(VLOOKUP($B43,'Institution Evaluation'!$A$55:$F$346,3,0),IFERROR(VLOOKUP($B43,'Privacy Analyst Evaluation'!$A$46:$F$120,3,0),""))&amp;""</f>
        <v/>
      </c>
      <c r="E43" s="66" t="str">
        <f ca="1">IFERROR(VLOOKUP($B43,'Institution Evaluation'!$A$55:$F$346,4,0),IFERROR(VLOOKUP($B43,'Privacy Analyst Evaluation'!$A$46:$F$120,4,0),""))&amp;""</f>
        <v/>
      </c>
      <c r="F43" s="66" t="str">
        <f ca="1">IFERROR(VLOOKUP($B43,'Institution Evaluation'!$A$55:$F$346,6,0),IFERROR(VLOOKUP($B43,'Privacy Analyst Evaluation'!$A$46:$F$120,6,0),""))&amp;""</f>
        <v/>
      </c>
      <c r="G43" s="242"/>
      <c r="H43" s="66" t="str">
        <f>IFERROR(IF($H42+1&gt;'(backend scoring)'!$Q$335,"",$H42+1),"")</f>
        <v/>
      </c>
      <c r="I43" s="66" t="e">
        <f t="array" aca="1" ref="I43" ca="1">_xludf.XLOOKUP($H43,'(backend scoring)'!$S$2:$S$333,'(backend scoring)'!$A$2:$A$333,"")</f>
        <v>#NAME?</v>
      </c>
      <c r="J43" s="66" t="str">
        <f ca="1">IFERROR(VLOOKUP($I43,'Institution Evaluation'!$A$55:$F$346,2,0),IFERROR(VLOOKUP($I43,'Privacy Analyst Evaluation'!$A$46:$F$120,2,0),""))</f>
        <v/>
      </c>
      <c r="K43" s="66" t="str">
        <f ca="1">IFERROR(VLOOKUP($I43,'Institution Evaluation'!$A$55:$F$346,3,0),IFERROR(VLOOKUP($I43,'Privacy Analyst Evaluation'!$A$46:$F$120,3,0),""))&amp;""</f>
        <v/>
      </c>
      <c r="L43" s="66" t="str">
        <f ca="1">IFERROR(VLOOKUP($I43,'Institution Evaluation'!$A$55:$F$346,4,0),IFERROR(VLOOKUP($I43,'Privacy Analyst Evaluation'!$A$46:$F$120,4,0),""))&amp;""</f>
        <v/>
      </c>
      <c r="M43" s="66" t="str">
        <f ca="1">IFERROR(VLOOKUP($I43,'Institution Evaluation'!$A$55:$F$346,6,0),IFERROR(VLOOKUP($I43,'Privacy Analyst Evaluation'!$A$46:$F$120,6,0),""))&amp;""</f>
        <v/>
      </c>
    </row>
    <row r="44" spans="1:13" ht="15.75" customHeight="1" x14ac:dyDescent="0.2">
      <c r="A44" s="66">
        <f>IFERROR(IF($A43+1&gt;'(backend scoring)'!$T$335,"",$A43+1),"")</f>
        <v>20</v>
      </c>
      <c r="B44" s="66" t="e">
        <f t="array" aca="1" ref="B44" ca="1">_xludf.XLOOKUP($A44,'(backend scoring)'!$V$2:$V$333,'(backend scoring)'!$A$2:$A$333,"")</f>
        <v>#NAME?</v>
      </c>
      <c r="C44" s="66" t="str">
        <f ca="1">IFERROR(VLOOKUP($B44,'Institution Evaluation'!$A$55:$F$346,2,0),IFERROR(VLOOKUP($B44,'Privacy Analyst Evaluation'!$A$46:$F$120,2,0),""))&amp;""</f>
        <v/>
      </c>
      <c r="D44" s="66" t="str">
        <f ca="1">IFERROR(VLOOKUP($B44,'Institution Evaluation'!$A$55:$F$346,3,0),IFERROR(VLOOKUP($B44,'Privacy Analyst Evaluation'!$A$46:$F$120,3,0),""))&amp;""</f>
        <v/>
      </c>
      <c r="E44" s="66" t="str">
        <f ca="1">IFERROR(VLOOKUP($B44,'Institution Evaluation'!$A$55:$F$346,4,0),IFERROR(VLOOKUP($B44,'Privacy Analyst Evaluation'!$A$46:$F$120,4,0),""))&amp;""</f>
        <v/>
      </c>
      <c r="F44" s="66" t="str">
        <f ca="1">IFERROR(VLOOKUP($B44,'Institution Evaluation'!$A$55:$F$346,6,0),IFERROR(VLOOKUP($B44,'Privacy Analyst Evaluation'!$A$46:$F$120,6,0),""))&amp;""</f>
        <v/>
      </c>
      <c r="G44" s="242"/>
      <c r="H44" s="66" t="str">
        <f>IFERROR(IF($H43+1&gt;'(backend scoring)'!$Q$335,"",$H43+1),"")</f>
        <v/>
      </c>
      <c r="I44" s="66" t="e">
        <f t="array" aca="1" ref="I44" ca="1">_xludf.XLOOKUP($H44,'(backend scoring)'!$S$2:$S$333,'(backend scoring)'!$A$2:$A$333,"")</f>
        <v>#NAME?</v>
      </c>
      <c r="J44" s="66" t="str">
        <f ca="1">IFERROR(VLOOKUP($I44,'Institution Evaluation'!$A$55:$F$346,2,0),IFERROR(VLOOKUP($I44,'Privacy Analyst Evaluation'!$A$46:$F$120,2,0),""))</f>
        <v/>
      </c>
      <c r="K44" s="66" t="str">
        <f ca="1">IFERROR(VLOOKUP($I44,'Institution Evaluation'!$A$55:$F$346,3,0),IFERROR(VLOOKUP($I44,'Privacy Analyst Evaluation'!$A$46:$F$120,3,0),""))&amp;""</f>
        <v/>
      </c>
      <c r="L44" s="66" t="str">
        <f ca="1">IFERROR(VLOOKUP($I44,'Institution Evaluation'!$A$55:$F$346,4,0),IFERROR(VLOOKUP($I44,'Privacy Analyst Evaluation'!$A$46:$F$120,4,0),""))&amp;""</f>
        <v/>
      </c>
      <c r="M44" s="66" t="str">
        <f ca="1">IFERROR(VLOOKUP($I44,'Institution Evaluation'!$A$55:$F$346,6,0),IFERROR(VLOOKUP($I44,'Privacy Analyst Evaluation'!$A$46:$F$120,6,0),""))&amp;""</f>
        <v/>
      </c>
    </row>
    <row r="45" spans="1:13" ht="15.75" customHeight="1" x14ac:dyDescent="0.2">
      <c r="A45" s="66">
        <f>IFERROR(IF($A44+1&gt;'(backend scoring)'!$T$335,"",$A44+1),"")</f>
        <v>21</v>
      </c>
      <c r="B45" s="66" t="e">
        <f t="array" aca="1" ref="B45" ca="1">_xludf.XLOOKUP($A45,'(backend scoring)'!$V$2:$V$333,'(backend scoring)'!$A$2:$A$333,"")</f>
        <v>#NAME?</v>
      </c>
      <c r="C45" s="66" t="str">
        <f ca="1">IFERROR(VLOOKUP($B45,'Institution Evaluation'!$A$55:$F$346,2,0),IFERROR(VLOOKUP($B45,'Privacy Analyst Evaluation'!$A$46:$F$120,2,0),""))&amp;""</f>
        <v/>
      </c>
      <c r="D45" s="66" t="str">
        <f ca="1">IFERROR(VLOOKUP($B45,'Institution Evaluation'!$A$55:$F$346,3,0),IFERROR(VLOOKUP($B45,'Privacy Analyst Evaluation'!$A$46:$F$120,3,0),""))&amp;""</f>
        <v/>
      </c>
      <c r="E45" s="66" t="str">
        <f ca="1">IFERROR(VLOOKUP($B45,'Institution Evaluation'!$A$55:$F$346,4,0),IFERROR(VLOOKUP($B45,'Privacy Analyst Evaluation'!$A$46:$F$120,4,0),""))&amp;""</f>
        <v/>
      </c>
      <c r="F45" s="66" t="str">
        <f ca="1">IFERROR(VLOOKUP($B45,'Institution Evaluation'!$A$55:$F$346,6,0),IFERROR(VLOOKUP($B45,'Privacy Analyst Evaluation'!$A$46:$F$120,6,0),""))&amp;""</f>
        <v/>
      </c>
      <c r="G45" s="242"/>
      <c r="H45" s="66" t="str">
        <f>IFERROR(IF($H44+1&gt;'(backend scoring)'!$Q$335,"",$H44+1),"")</f>
        <v/>
      </c>
      <c r="I45" s="66" t="e">
        <f t="array" aca="1" ref="I45" ca="1">_xludf.XLOOKUP($H45,'(backend scoring)'!$S$2:$S$333,'(backend scoring)'!$A$2:$A$333,"")</f>
        <v>#NAME?</v>
      </c>
      <c r="J45" s="66" t="str">
        <f ca="1">IFERROR(VLOOKUP($I45,'Institution Evaluation'!$A$55:$F$346,2,0),IFERROR(VLOOKUP($I45,'Privacy Analyst Evaluation'!$A$46:$F$120,2,0),""))</f>
        <v/>
      </c>
      <c r="K45" s="66" t="str">
        <f ca="1">IFERROR(VLOOKUP($I45,'Institution Evaluation'!$A$55:$F$346,3,0),IFERROR(VLOOKUP($I45,'Privacy Analyst Evaluation'!$A$46:$F$120,3,0),""))&amp;""</f>
        <v/>
      </c>
      <c r="L45" s="66" t="str">
        <f ca="1">IFERROR(VLOOKUP($I45,'Institution Evaluation'!$A$55:$F$346,4,0),IFERROR(VLOOKUP($I45,'Privacy Analyst Evaluation'!$A$46:$F$120,4,0),""))&amp;""</f>
        <v/>
      </c>
      <c r="M45" s="66" t="str">
        <f ca="1">IFERROR(VLOOKUP($I45,'Institution Evaluation'!$A$55:$F$346,6,0),IFERROR(VLOOKUP($I45,'Privacy Analyst Evaluation'!$A$46:$F$120,6,0),""))&amp;""</f>
        <v/>
      </c>
    </row>
    <row r="46" spans="1:13" ht="15.75" customHeight="1" x14ac:dyDescent="0.2">
      <c r="A46" s="66">
        <f>IFERROR(IF($A45+1&gt;'(backend scoring)'!$T$335,"",$A45+1),"")</f>
        <v>22</v>
      </c>
      <c r="B46" s="66" t="e">
        <f t="array" aca="1" ref="B46" ca="1">_xludf.XLOOKUP($A46,'(backend scoring)'!$V$2:$V$333,'(backend scoring)'!$A$2:$A$333,"")</f>
        <v>#NAME?</v>
      </c>
      <c r="C46" s="66" t="str">
        <f ca="1">IFERROR(VLOOKUP($B46,'Institution Evaluation'!$A$55:$F$346,2,0),IFERROR(VLOOKUP($B46,'Privacy Analyst Evaluation'!$A$46:$F$120,2,0),""))&amp;""</f>
        <v/>
      </c>
      <c r="D46" s="66" t="str">
        <f ca="1">IFERROR(VLOOKUP($B46,'Institution Evaluation'!$A$55:$F$346,3,0),IFERROR(VLOOKUP($B46,'Privacy Analyst Evaluation'!$A$46:$F$120,3,0),""))&amp;""</f>
        <v/>
      </c>
      <c r="E46" s="66" t="str">
        <f ca="1">IFERROR(VLOOKUP($B46,'Institution Evaluation'!$A$55:$F$346,4,0),IFERROR(VLOOKUP($B46,'Privacy Analyst Evaluation'!$A$46:$F$120,4,0),""))&amp;""</f>
        <v/>
      </c>
      <c r="F46" s="66" t="str">
        <f ca="1">IFERROR(VLOOKUP($B46,'Institution Evaluation'!$A$55:$F$346,6,0),IFERROR(VLOOKUP($B46,'Privacy Analyst Evaluation'!$A$46:$F$120,6,0),""))&amp;""</f>
        <v/>
      </c>
      <c r="G46" s="242"/>
      <c r="H46" s="66" t="str">
        <f>IFERROR(IF($H45+1&gt;'(backend scoring)'!$Q$335,"",$H45+1),"")</f>
        <v/>
      </c>
      <c r="I46" s="66" t="e">
        <f t="array" aca="1" ref="I46" ca="1">_xludf.XLOOKUP($H46,'(backend scoring)'!$S$2:$S$333,'(backend scoring)'!$A$2:$A$333,"")</f>
        <v>#NAME?</v>
      </c>
      <c r="J46" s="66" t="str">
        <f ca="1">IFERROR(VLOOKUP($I46,'Institution Evaluation'!$A$55:$F$346,2,0),IFERROR(VLOOKUP($I46,'Privacy Analyst Evaluation'!$A$46:$F$120,2,0),""))</f>
        <v/>
      </c>
      <c r="K46" s="66" t="str">
        <f ca="1">IFERROR(VLOOKUP($I46,'Institution Evaluation'!$A$55:$F$346,3,0),IFERROR(VLOOKUP($I46,'Privacy Analyst Evaluation'!$A$46:$F$120,3,0),""))&amp;""</f>
        <v/>
      </c>
      <c r="L46" s="66" t="str">
        <f ca="1">IFERROR(VLOOKUP($I46,'Institution Evaluation'!$A$55:$F$346,4,0),IFERROR(VLOOKUP($I46,'Privacy Analyst Evaluation'!$A$46:$F$120,4,0),""))&amp;""</f>
        <v/>
      </c>
      <c r="M46" s="66" t="str">
        <f ca="1">IFERROR(VLOOKUP($I46,'Institution Evaluation'!$A$55:$F$346,6,0),IFERROR(VLOOKUP($I46,'Privacy Analyst Evaluation'!$A$46:$F$120,6,0),""))&amp;""</f>
        <v/>
      </c>
    </row>
    <row r="47" spans="1:13" ht="15.75" customHeight="1" x14ac:dyDescent="0.2">
      <c r="A47" s="66">
        <f>IFERROR(IF($A46+1&gt;'(backend scoring)'!$T$335,"",$A46+1),"")</f>
        <v>23</v>
      </c>
      <c r="B47" s="66" t="e">
        <f t="array" aca="1" ref="B47" ca="1">_xludf.XLOOKUP($A47,'(backend scoring)'!$V$2:$V$333,'(backend scoring)'!$A$2:$A$333,"")</f>
        <v>#NAME?</v>
      </c>
      <c r="C47" s="66" t="str">
        <f ca="1">IFERROR(VLOOKUP($B47,'Institution Evaluation'!$A$55:$F$346,2,0),IFERROR(VLOOKUP($B47,'Privacy Analyst Evaluation'!$A$46:$F$120,2,0),""))&amp;""</f>
        <v/>
      </c>
      <c r="D47" s="66" t="str">
        <f ca="1">IFERROR(VLOOKUP($B47,'Institution Evaluation'!$A$55:$F$346,3,0),IFERROR(VLOOKUP($B47,'Privacy Analyst Evaluation'!$A$46:$F$120,3,0),""))&amp;""</f>
        <v/>
      </c>
      <c r="E47" s="66" t="str">
        <f ca="1">IFERROR(VLOOKUP($B47,'Institution Evaluation'!$A$55:$F$346,4,0),IFERROR(VLOOKUP($B47,'Privacy Analyst Evaluation'!$A$46:$F$120,4,0),""))&amp;""</f>
        <v/>
      </c>
      <c r="F47" s="66" t="str">
        <f ca="1">IFERROR(VLOOKUP($B47,'Institution Evaluation'!$A$55:$F$346,6,0),IFERROR(VLOOKUP($B47,'Privacy Analyst Evaluation'!$A$46:$F$120,6,0),""))&amp;""</f>
        <v/>
      </c>
      <c r="G47" s="242"/>
      <c r="H47" s="66" t="str">
        <f>IFERROR(IF($H46+1&gt;'(backend scoring)'!$Q$335,"",$H46+1),"")</f>
        <v/>
      </c>
      <c r="I47" s="66" t="e">
        <f t="array" aca="1" ref="I47" ca="1">_xludf.XLOOKUP($H47,'(backend scoring)'!$S$2:$S$333,'(backend scoring)'!$A$2:$A$333,"")</f>
        <v>#NAME?</v>
      </c>
      <c r="J47" s="66" t="str">
        <f ca="1">IFERROR(VLOOKUP($I47,'Institution Evaluation'!$A$55:$F$346,2,0),IFERROR(VLOOKUP($I47,'Privacy Analyst Evaluation'!$A$46:$F$120,2,0),""))</f>
        <v/>
      </c>
      <c r="K47" s="66" t="str">
        <f ca="1">IFERROR(VLOOKUP($I47,'Institution Evaluation'!$A$55:$F$346,3,0),IFERROR(VLOOKUP($I47,'Privacy Analyst Evaluation'!$A$46:$F$120,3,0),""))&amp;""</f>
        <v/>
      </c>
      <c r="L47" s="66" t="str">
        <f ca="1">IFERROR(VLOOKUP($I47,'Institution Evaluation'!$A$55:$F$346,4,0),IFERROR(VLOOKUP($I47,'Privacy Analyst Evaluation'!$A$46:$F$120,4,0),""))&amp;""</f>
        <v/>
      </c>
      <c r="M47" s="66" t="str">
        <f ca="1">IFERROR(VLOOKUP($I47,'Institution Evaluation'!$A$55:$F$346,6,0),IFERROR(VLOOKUP($I47,'Privacy Analyst Evaluation'!$A$46:$F$120,6,0),""))&amp;""</f>
        <v/>
      </c>
    </row>
    <row r="48" spans="1:13" ht="15.75" customHeight="1" x14ac:dyDescent="0.2">
      <c r="A48" s="66">
        <f>IFERROR(IF($A47+1&gt;'(backend scoring)'!$T$335,"",$A47+1),"")</f>
        <v>24</v>
      </c>
      <c r="B48" s="66" t="e">
        <f t="array" aca="1" ref="B48" ca="1">_xludf.XLOOKUP($A48,'(backend scoring)'!$V$2:$V$333,'(backend scoring)'!$A$2:$A$333,"")</f>
        <v>#NAME?</v>
      </c>
      <c r="C48" s="66" t="str">
        <f ca="1">IFERROR(VLOOKUP($B48,'Institution Evaluation'!$A$55:$F$346,2,0),IFERROR(VLOOKUP($B48,'Privacy Analyst Evaluation'!$A$46:$F$120,2,0),""))&amp;""</f>
        <v/>
      </c>
      <c r="D48" s="66" t="str">
        <f ca="1">IFERROR(VLOOKUP($B48,'Institution Evaluation'!$A$55:$F$346,3,0),IFERROR(VLOOKUP($B48,'Privacy Analyst Evaluation'!$A$46:$F$120,3,0),""))&amp;""</f>
        <v/>
      </c>
      <c r="E48" s="66" t="str">
        <f ca="1">IFERROR(VLOOKUP($B48,'Institution Evaluation'!$A$55:$F$346,4,0),IFERROR(VLOOKUP($B48,'Privacy Analyst Evaluation'!$A$46:$F$120,4,0),""))&amp;""</f>
        <v/>
      </c>
      <c r="F48" s="66" t="str">
        <f ca="1">IFERROR(VLOOKUP($B48,'Institution Evaluation'!$A$55:$F$346,6,0),IFERROR(VLOOKUP($B48,'Privacy Analyst Evaluation'!$A$46:$F$120,6,0),""))&amp;""</f>
        <v/>
      </c>
      <c r="G48" s="242"/>
      <c r="H48" s="66" t="str">
        <f>IFERROR(IF($H47+1&gt;'(backend scoring)'!$Q$335,"",$H47+1),"")</f>
        <v/>
      </c>
      <c r="I48" s="66" t="e">
        <f t="array" aca="1" ref="I48" ca="1">_xludf.XLOOKUP($H48,'(backend scoring)'!$S$2:$S$333,'(backend scoring)'!$A$2:$A$333,"")</f>
        <v>#NAME?</v>
      </c>
      <c r="J48" s="66" t="str">
        <f ca="1">IFERROR(VLOOKUP($I48,'Institution Evaluation'!$A$55:$F$346,2,0),IFERROR(VLOOKUP($I48,'Privacy Analyst Evaluation'!$A$46:$F$120,2,0),""))</f>
        <v/>
      </c>
      <c r="K48" s="66" t="str">
        <f ca="1">IFERROR(VLOOKUP($I48,'Institution Evaluation'!$A$55:$F$346,3,0),IFERROR(VLOOKUP($I48,'Privacy Analyst Evaluation'!$A$46:$F$120,3,0),""))&amp;""</f>
        <v/>
      </c>
      <c r="L48" s="66" t="str">
        <f ca="1">IFERROR(VLOOKUP($I48,'Institution Evaluation'!$A$55:$F$346,4,0),IFERROR(VLOOKUP($I48,'Privacy Analyst Evaluation'!$A$46:$F$120,4,0),""))&amp;""</f>
        <v/>
      </c>
      <c r="M48" s="66" t="str">
        <f ca="1">IFERROR(VLOOKUP($I48,'Institution Evaluation'!$A$55:$F$346,6,0),IFERROR(VLOOKUP($I48,'Privacy Analyst Evaluation'!$A$46:$F$120,6,0),""))&amp;""</f>
        <v/>
      </c>
    </row>
    <row r="49" spans="1:13" ht="15.75" customHeight="1" x14ac:dyDescent="0.2">
      <c r="A49" s="66">
        <f>IFERROR(IF($A48+1&gt;'(backend scoring)'!$T$335,"",$A48+1),"")</f>
        <v>25</v>
      </c>
      <c r="B49" s="66" t="e">
        <f t="array" aca="1" ref="B49" ca="1">_xludf.XLOOKUP($A49,'(backend scoring)'!$V$2:$V$333,'(backend scoring)'!$A$2:$A$333,"")</f>
        <v>#NAME?</v>
      </c>
      <c r="C49" s="66" t="str">
        <f ca="1">IFERROR(VLOOKUP($B49,'Institution Evaluation'!$A$55:$F$346,2,0),IFERROR(VLOOKUP($B49,'Privacy Analyst Evaluation'!$A$46:$F$120,2,0),""))&amp;""</f>
        <v/>
      </c>
      <c r="D49" s="66" t="str">
        <f ca="1">IFERROR(VLOOKUP($B49,'Institution Evaluation'!$A$55:$F$346,3,0),IFERROR(VLOOKUP($B49,'Privacy Analyst Evaluation'!$A$46:$F$120,3,0),""))&amp;""</f>
        <v/>
      </c>
      <c r="E49" s="66" t="str">
        <f ca="1">IFERROR(VLOOKUP($B49,'Institution Evaluation'!$A$55:$F$346,4,0),IFERROR(VLOOKUP($B49,'Privacy Analyst Evaluation'!$A$46:$F$120,4,0),""))&amp;""</f>
        <v/>
      </c>
      <c r="F49" s="66" t="str">
        <f ca="1">IFERROR(VLOOKUP($B49,'Institution Evaluation'!$A$55:$F$346,6,0),IFERROR(VLOOKUP($B49,'Privacy Analyst Evaluation'!$A$46:$F$120,6,0),""))&amp;""</f>
        <v/>
      </c>
      <c r="G49" s="242"/>
      <c r="H49" s="66" t="str">
        <f>IFERROR(IF($H48+1&gt;'(backend scoring)'!$Q$335,"",$H48+1),"")</f>
        <v/>
      </c>
      <c r="I49" s="66" t="e">
        <f t="array" aca="1" ref="I49" ca="1">_xludf.XLOOKUP($H49,'(backend scoring)'!$S$2:$S$333,'(backend scoring)'!$A$2:$A$333,"")</f>
        <v>#NAME?</v>
      </c>
      <c r="J49" s="66" t="str">
        <f ca="1">IFERROR(VLOOKUP($I49,'Institution Evaluation'!$A$55:$F$346,2,0),IFERROR(VLOOKUP($I49,'Privacy Analyst Evaluation'!$A$46:$F$120,2,0),""))</f>
        <v/>
      </c>
      <c r="K49" s="66" t="str">
        <f ca="1">IFERROR(VLOOKUP($I49,'Institution Evaluation'!$A$55:$F$346,3,0),IFERROR(VLOOKUP($I49,'Privacy Analyst Evaluation'!$A$46:$F$120,3,0),""))&amp;""</f>
        <v/>
      </c>
      <c r="L49" s="66" t="str">
        <f ca="1">IFERROR(VLOOKUP($I49,'Institution Evaluation'!$A$55:$F$346,4,0),IFERROR(VLOOKUP($I49,'Privacy Analyst Evaluation'!$A$46:$F$120,4,0),""))&amp;""</f>
        <v/>
      </c>
      <c r="M49" s="66" t="str">
        <f ca="1">IFERROR(VLOOKUP($I49,'Institution Evaluation'!$A$55:$F$346,6,0),IFERROR(VLOOKUP($I49,'Privacy Analyst Evaluation'!$A$46:$F$120,6,0),""))&amp;""</f>
        <v/>
      </c>
    </row>
    <row r="50" spans="1:13" ht="15.75" customHeight="1" x14ac:dyDescent="0.2">
      <c r="A50" s="66">
        <f>IFERROR(IF($A49+1&gt;'(backend scoring)'!$T$335,"",$A49+1),"")</f>
        <v>26</v>
      </c>
      <c r="B50" s="66" t="e">
        <f t="array" aca="1" ref="B50" ca="1">_xludf.XLOOKUP($A50,'(backend scoring)'!$V$2:$V$333,'(backend scoring)'!$A$2:$A$333,"")</f>
        <v>#NAME?</v>
      </c>
      <c r="C50" s="66" t="str">
        <f ca="1">IFERROR(VLOOKUP($B50,'Institution Evaluation'!$A$55:$F$346,2,0),IFERROR(VLOOKUP($B50,'Privacy Analyst Evaluation'!$A$46:$F$120,2,0),""))&amp;""</f>
        <v/>
      </c>
      <c r="D50" s="66" t="str">
        <f ca="1">IFERROR(VLOOKUP($B50,'Institution Evaluation'!$A$55:$F$346,3,0),IFERROR(VLOOKUP($B50,'Privacy Analyst Evaluation'!$A$46:$F$120,3,0),""))&amp;""</f>
        <v/>
      </c>
      <c r="E50" s="66" t="str">
        <f ca="1">IFERROR(VLOOKUP($B50,'Institution Evaluation'!$A$55:$F$346,4,0),IFERROR(VLOOKUP($B50,'Privacy Analyst Evaluation'!$A$46:$F$120,4,0),""))&amp;""</f>
        <v/>
      </c>
      <c r="F50" s="66" t="str">
        <f ca="1">IFERROR(VLOOKUP($B50,'Institution Evaluation'!$A$55:$F$346,6,0),IFERROR(VLOOKUP($B50,'Privacy Analyst Evaluation'!$A$46:$F$120,6,0),""))&amp;""</f>
        <v/>
      </c>
      <c r="G50" s="242"/>
      <c r="H50" s="66" t="str">
        <f>IFERROR(IF($H49+1&gt;'(backend scoring)'!$Q$335,"",$H49+1),"")</f>
        <v/>
      </c>
      <c r="I50" s="66" t="e">
        <f t="array" aca="1" ref="I50" ca="1">_xludf.XLOOKUP($H50,'(backend scoring)'!$S$2:$S$333,'(backend scoring)'!$A$2:$A$333,"")</f>
        <v>#NAME?</v>
      </c>
      <c r="J50" s="66" t="str">
        <f ca="1">IFERROR(VLOOKUP($I50,'Institution Evaluation'!$A$55:$F$346,2,0),IFERROR(VLOOKUP($I50,'Privacy Analyst Evaluation'!$A$46:$F$120,2,0),""))</f>
        <v/>
      </c>
      <c r="K50" s="66" t="str">
        <f ca="1">IFERROR(VLOOKUP($I50,'Institution Evaluation'!$A$55:$F$346,3,0),IFERROR(VLOOKUP($I50,'Privacy Analyst Evaluation'!$A$46:$F$120,3,0),""))&amp;""</f>
        <v/>
      </c>
      <c r="L50" s="66" t="str">
        <f ca="1">IFERROR(VLOOKUP($I50,'Institution Evaluation'!$A$55:$F$346,4,0),IFERROR(VLOOKUP($I50,'Privacy Analyst Evaluation'!$A$46:$F$120,4,0),""))&amp;""</f>
        <v/>
      </c>
      <c r="M50" s="66" t="str">
        <f ca="1">IFERROR(VLOOKUP($I50,'Institution Evaluation'!$A$55:$F$346,6,0),IFERROR(VLOOKUP($I50,'Privacy Analyst Evaluation'!$A$46:$F$120,6,0),""))&amp;""</f>
        <v/>
      </c>
    </row>
    <row r="51" spans="1:13" ht="15.75" customHeight="1" x14ac:dyDescent="0.2">
      <c r="A51" s="66">
        <f>IFERROR(IF($A50+1&gt;'(backend scoring)'!$T$335,"",$A50+1),"")</f>
        <v>27</v>
      </c>
      <c r="B51" s="66" t="e">
        <f t="array" aca="1" ref="B51" ca="1">_xludf.XLOOKUP($A51,'(backend scoring)'!$V$2:$V$333,'(backend scoring)'!$A$2:$A$333,"")</f>
        <v>#NAME?</v>
      </c>
      <c r="C51" s="66" t="str">
        <f ca="1">IFERROR(VLOOKUP($B51,'Institution Evaluation'!$A$55:$F$346,2,0),IFERROR(VLOOKUP($B51,'Privacy Analyst Evaluation'!$A$46:$F$120,2,0),""))&amp;""</f>
        <v/>
      </c>
      <c r="D51" s="66" t="str">
        <f ca="1">IFERROR(VLOOKUP($B51,'Institution Evaluation'!$A$55:$F$346,3,0),IFERROR(VLOOKUP($B51,'Privacy Analyst Evaluation'!$A$46:$F$120,3,0),""))&amp;""</f>
        <v/>
      </c>
      <c r="E51" s="66" t="str">
        <f ca="1">IFERROR(VLOOKUP($B51,'Institution Evaluation'!$A$55:$F$346,4,0),IFERROR(VLOOKUP($B51,'Privacy Analyst Evaluation'!$A$46:$F$120,4,0),""))&amp;""</f>
        <v/>
      </c>
      <c r="F51" s="66" t="str">
        <f ca="1">IFERROR(VLOOKUP($B51,'Institution Evaluation'!$A$55:$F$346,6,0),IFERROR(VLOOKUP($B51,'Privacy Analyst Evaluation'!$A$46:$F$120,6,0),""))&amp;""</f>
        <v/>
      </c>
      <c r="G51" s="242"/>
      <c r="H51" s="66" t="str">
        <f>IFERROR(IF($H50+1&gt;'(backend scoring)'!$Q$335,"",$H50+1),"")</f>
        <v/>
      </c>
      <c r="I51" s="66" t="e">
        <f t="array" aca="1" ref="I51" ca="1">_xludf.XLOOKUP($H51,'(backend scoring)'!$S$2:$S$333,'(backend scoring)'!$A$2:$A$333,"")</f>
        <v>#NAME?</v>
      </c>
      <c r="J51" s="66" t="str">
        <f ca="1">IFERROR(VLOOKUP($I51,'Institution Evaluation'!$A$55:$F$346,2,0),IFERROR(VLOOKUP($I51,'Privacy Analyst Evaluation'!$A$46:$F$120,2,0),""))</f>
        <v/>
      </c>
      <c r="K51" s="66" t="str">
        <f ca="1">IFERROR(VLOOKUP($I51,'Institution Evaluation'!$A$55:$F$346,3,0),IFERROR(VLOOKUP($I51,'Privacy Analyst Evaluation'!$A$46:$F$120,3,0),""))&amp;""</f>
        <v/>
      </c>
      <c r="L51" s="66" t="str">
        <f ca="1">IFERROR(VLOOKUP($I51,'Institution Evaluation'!$A$55:$F$346,4,0),IFERROR(VLOOKUP($I51,'Privacy Analyst Evaluation'!$A$46:$F$120,4,0),""))&amp;""</f>
        <v/>
      </c>
      <c r="M51" s="66" t="str">
        <f ca="1">IFERROR(VLOOKUP($I51,'Institution Evaluation'!$A$55:$F$346,6,0),IFERROR(VLOOKUP($I51,'Privacy Analyst Evaluation'!$A$46:$F$120,6,0),""))&amp;""</f>
        <v/>
      </c>
    </row>
    <row r="52" spans="1:13" ht="15.75" customHeight="1" x14ac:dyDescent="0.2">
      <c r="A52" s="66">
        <f>IFERROR(IF($A51+1&gt;'(backend scoring)'!$T$335,"",$A51+1),"")</f>
        <v>28</v>
      </c>
      <c r="B52" s="66" t="e">
        <f t="array" aca="1" ref="B52" ca="1">_xludf.XLOOKUP($A52,'(backend scoring)'!$V$2:$V$333,'(backend scoring)'!$A$2:$A$333,"")</f>
        <v>#NAME?</v>
      </c>
      <c r="C52" s="66" t="str">
        <f ca="1">IFERROR(VLOOKUP($B52,'Institution Evaluation'!$A$55:$F$346,2,0),IFERROR(VLOOKUP($B52,'Privacy Analyst Evaluation'!$A$46:$F$120,2,0),""))&amp;""</f>
        <v/>
      </c>
      <c r="D52" s="66" t="str">
        <f ca="1">IFERROR(VLOOKUP($B52,'Institution Evaluation'!$A$55:$F$346,3,0),IFERROR(VLOOKUP($B52,'Privacy Analyst Evaluation'!$A$46:$F$120,3,0),""))&amp;""</f>
        <v/>
      </c>
      <c r="E52" s="66" t="str">
        <f ca="1">IFERROR(VLOOKUP($B52,'Institution Evaluation'!$A$55:$F$346,4,0),IFERROR(VLOOKUP($B52,'Privacy Analyst Evaluation'!$A$46:$F$120,4,0),""))&amp;""</f>
        <v/>
      </c>
      <c r="F52" s="66" t="str">
        <f ca="1">IFERROR(VLOOKUP($B52,'Institution Evaluation'!$A$55:$F$346,6,0),IFERROR(VLOOKUP($B52,'Privacy Analyst Evaluation'!$A$46:$F$120,6,0),""))&amp;""</f>
        <v/>
      </c>
      <c r="G52" s="242"/>
      <c r="H52" s="66" t="str">
        <f>IFERROR(IF($H51+1&gt;'(backend scoring)'!$Q$335,"",$H51+1),"")</f>
        <v/>
      </c>
      <c r="I52" s="66" t="e">
        <f t="array" aca="1" ref="I52" ca="1">_xludf.XLOOKUP($H52,'(backend scoring)'!$S$2:$S$333,'(backend scoring)'!$A$2:$A$333,"")</f>
        <v>#NAME?</v>
      </c>
      <c r="J52" s="66" t="str">
        <f ca="1">IFERROR(VLOOKUP($I52,'Institution Evaluation'!$A$55:$F$346,2,0),IFERROR(VLOOKUP($I52,'Privacy Analyst Evaluation'!$A$46:$F$120,2,0),""))</f>
        <v/>
      </c>
      <c r="K52" s="66" t="str">
        <f ca="1">IFERROR(VLOOKUP($I52,'Institution Evaluation'!$A$55:$F$346,3,0),IFERROR(VLOOKUP($I52,'Privacy Analyst Evaluation'!$A$46:$F$120,3,0),""))&amp;""</f>
        <v/>
      </c>
      <c r="L52" s="66" t="str">
        <f ca="1">IFERROR(VLOOKUP($I52,'Institution Evaluation'!$A$55:$F$346,4,0),IFERROR(VLOOKUP($I52,'Privacy Analyst Evaluation'!$A$46:$F$120,4,0),""))&amp;""</f>
        <v/>
      </c>
      <c r="M52" s="66" t="str">
        <f ca="1">IFERROR(VLOOKUP($I52,'Institution Evaluation'!$A$55:$F$346,6,0),IFERROR(VLOOKUP($I52,'Privacy Analyst Evaluation'!$A$46:$F$120,6,0),""))&amp;""</f>
        <v/>
      </c>
    </row>
    <row r="53" spans="1:13" ht="15.75" customHeight="1" x14ac:dyDescent="0.2">
      <c r="A53" s="66">
        <f>IFERROR(IF($A52+1&gt;'(backend scoring)'!$T$335,"",$A52+1),"")</f>
        <v>29</v>
      </c>
      <c r="B53" s="66" t="e">
        <f t="array" aca="1" ref="B53" ca="1">_xludf.XLOOKUP($A53,'(backend scoring)'!$V$2:$V$333,'(backend scoring)'!$A$2:$A$333,"")</f>
        <v>#NAME?</v>
      </c>
      <c r="C53" s="66" t="str">
        <f ca="1">IFERROR(VLOOKUP($B53,'Institution Evaluation'!$A$55:$F$346,2,0),IFERROR(VLOOKUP($B53,'Privacy Analyst Evaluation'!$A$46:$F$120,2,0),""))&amp;""</f>
        <v/>
      </c>
      <c r="D53" s="66" t="str">
        <f ca="1">IFERROR(VLOOKUP($B53,'Institution Evaluation'!$A$55:$F$346,3,0),IFERROR(VLOOKUP($B53,'Privacy Analyst Evaluation'!$A$46:$F$120,3,0),""))&amp;""</f>
        <v/>
      </c>
      <c r="E53" s="66" t="str">
        <f ca="1">IFERROR(VLOOKUP($B53,'Institution Evaluation'!$A$55:$F$346,4,0),IFERROR(VLOOKUP($B53,'Privacy Analyst Evaluation'!$A$46:$F$120,4,0),""))&amp;""</f>
        <v/>
      </c>
      <c r="F53" s="66" t="str">
        <f ca="1">IFERROR(VLOOKUP($B53,'Institution Evaluation'!$A$55:$F$346,6,0),IFERROR(VLOOKUP($B53,'Privacy Analyst Evaluation'!$A$46:$F$120,6,0),""))&amp;""</f>
        <v/>
      </c>
      <c r="G53" s="242"/>
      <c r="H53" s="66" t="str">
        <f>IFERROR(IF($H52+1&gt;'(backend scoring)'!$Q$335,"",$H52+1),"")</f>
        <v/>
      </c>
      <c r="I53" s="66" t="e">
        <f t="array" aca="1" ref="I53" ca="1">_xludf.XLOOKUP($H53,'(backend scoring)'!$S$2:$S$333,'(backend scoring)'!$A$2:$A$333,"")</f>
        <v>#NAME?</v>
      </c>
      <c r="J53" s="66" t="str">
        <f ca="1">IFERROR(VLOOKUP($I53,'Institution Evaluation'!$A$55:$F$346,2,0),IFERROR(VLOOKUP($I53,'Privacy Analyst Evaluation'!$A$46:$F$120,2,0),""))</f>
        <v/>
      </c>
      <c r="K53" s="66" t="str">
        <f ca="1">IFERROR(VLOOKUP($I53,'Institution Evaluation'!$A$55:$F$346,3,0),IFERROR(VLOOKUP($I53,'Privacy Analyst Evaluation'!$A$46:$F$120,3,0),""))&amp;""</f>
        <v/>
      </c>
      <c r="L53" s="66" t="str">
        <f ca="1">IFERROR(VLOOKUP($I53,'Institution Evaluation'!$A$55:$F$346,4,0),IFERROR(VLOOKUP($I53,'Privacy Analyst Evaluation'!$A$46:$F$120,4,0),""))&amp;""</f>
        <v/>
      </c>
      <c r="M53" s="66" t="str">
        <f ca="1">IFERROR(VLOOKUP($I53,'Institution Evaluation'!$A$55:$F$346,6,0),IFERROR(VLOOKUP($I53,'Privacy Analyst Evaluation'!$A$46:$F$120,6,0),""))&amp;""</f>
        <v/>
      </c>
    </row>
    <row r="54" spans="1:13" ht="15.75" customHeight="1" x14ac:dyDescent="0.2">
      <c r="A54" s="66">
        <f>IFERROR(IF($A53+1&gt;'(backend scoring)'!$T$335,"",$A53+1),"")</f>
        <v>30</v>
      </c>
      <c r="B54" s="66" t="e">
        <f t="array" aca="1" ref="B54" ca="1">_xludf.XLOOKUP($A54,'(backend scoring)'!$V$2:$V$333,'(backend scoring)'!$A$2:$A$333,"")</f>
        <v>#NAME?</v>
      </c>
      <c r="C54" s="66" t="str">
        <f ca="1">IFERROR(VLOOKUP($B54,'Institution Evaluation'!$A$55:$F$346,2,0),IFERROR(VLOOKUP($B54,'Privacy Analyst Evaluation'!$A$46:$F$120,2,0),""))&amp;""</f>
        <v/>
      </c>
      <c r="D54" s="66" t="str">
        <f ca="1">IFERROR(VLOOKUP($B54,'Institution Evaluation'!$A$55:$F$346,3,0),IFERROR(VLOOKUP($B54,'Privacy Analyst Evaluation'!$A$46:$F$120,3,0),""))&amp;""</f>
        <v/>
      </c>
      <c r="E54" s="66" t="str">
        <f ca="1">IFERROR(VLOOKUP($B54,'Institution Evaluation'!$A$55:$F$346,4,0),IFERROR(VLOOKUP($B54,'Privacy Analyst Evaluation'!$A$46:$F$120,4,0),""))&amp;""</f>
        <v/>
      </c>
      <c r="F54" s="66" t="str">
        <f ca="1">IFERROR(VLOOKUP($B54,'Institution Evaluation'!$A$55:$F$346,6,0),IFERROR(VLOOKUP($B54,'Privacy Analyst Evaluation'!$A$46:$F$120,6,0),""))&amp;""</f>
        <v/>
      </c>
      <c r="G54" s="242"/>
      <c r="H54" s="66" t="str">
        <f>IFERROR(IF($H53+1&gt;'(backend scoring)'!$Q$335,"",$H53+1),"")</f>
        <v/>
      </c>
      <c r="I54" s="66" t="e">
        <f t="array" aca="1" ref="I54" ca="1">_xludf.XLOOKUP($H54,'(backend scoring)'!$S$2:$S$333,'(backend scoring)'!$A$2:$A$333,"")</f>
        <v>#NAME?</v>
      </c>
      <c r="J54" s="66" t="str">
        <f ca="1">IFERROR(VLOOKUP($I54,'Institution Evaluation'!$A$55:$F$346,2,0),IFERROR(VLOOKUP($I54,'Privacy Analyst Evaluation'!$A$46:$F$120,2,0),""))</f>
        <v/>
      </c>
      <c r="K54" s="66" t="str">
        <f ca="1">IFERROR(VLOOKUP($I54,'Institution Evaluation'!$A$55:$F$346,3,0),IFERROR(VLOOKUP($I54,'Privacy Analyst Evaluation'!$A$46:$F$120,3,0),""))&amp;""</f>
        <v/>
      </c>
      <c r="L54" s="66" t="str">
        <f ca="1">IFERROR(VLOOKUP($I54,'Institution Evaluation'!$A$55:$F$346,4,0),IFERROR(VLOOKUP($I54,'Privacy Analyst Evaluation'!$A$46:$F$120,4,0),""))&amp;""</f>
        <v/>
      </c>
      <c r="M54" s="66" t="str">
        <f ca="1">IFERROR(VLOOKUP($I54,'Institution Evaluation'!$A$55:$F$346,6,0),IFERROR(VLOOKUP($I54,'Privacy Analyst Evaluation'!$A$46:$F$120,6,0),""))&amp;""</f>
        <v/>
      </c>
    </row>
    <row r="55" spans="1:13" ht="15.75" customHeight="1" x14ac:dyDescent="0.2">
      <c r="A55" s="66">
        <f>IFERROR(IF($A54+1&gt;'(backend scoring)'!$T$335,"",$A54+1),"")</f>
        <v>31</v>
      </c>
      <c r="B55" s="66" t="e">
        <f t="array" aca="1" ref="B55" ca="1">_xludf.XLOOKUP($A55,'(backend scoring)'!$V$2:$V$333,'(backend scoring)'!$A$2:$A$333,"")</f>
        <v>#NAME?</v>
      </c>
      <c r="C55" s="66" t="str">
        <f ca="1">IFERROR(VLOOKUP($B55,'Institution Evaluation'!$A$55:$F$346,2,0),IFERROR(VLOOKUP($B55,'Privacy Analyst Evaluation'!$A$46:$F$120,2,0),""))&amp;""</f>
        <v/>
      </c>
      <c r="D55" s="66" t="str">
        <f ca="1">IFERROR(VLOOKUP($B55,'Institution Evaluation'!$A$55:$F$346,3,0),IFERROR(VLOOKUP($B55,'Privacy Analyst Evaluation'!$A$46:$F$120,3,0),""))&amp;""</f>
        <v/>
      </c>
      <c r="E55" s="66" t="str">
        <f ca="1">IFERROR(VLOOKUP($B55,'Institution Evaluation'!$A$55:$F$346,4,0),IFERROR(VLOOKUP($B55,'Privacy Analyst Evaluation'!$A$46:$F$120,4,0),""))&amp;""</f>
        <v/>
      </c>
      <c r="F55" s="66" t="str">
        <f ca="1">IFERROR(VLOOKUP($B55,'Institution Evaluation'!$A$55:$F$346,6,0),IFERROR(VLOOKUP($B55,'Privacy Analyst Evaluation'!$A$46:$F$120,6,0),""))&amp;""</f>
        <v/>
      </c>
      <c r="G55" s="242"/>
      <c r="H55" s="66" t="str">
        <f>IFERROR(IF($H54+1&gt;'(backend scoring)'!$Q$335,"",$H54+1),"")</f>
        <v/>
      </c>
      <c r="I55" s="66" t="e">
        <f t="array" aca="1" ref="I55" ca="1">_xludf.XLOOKUP($H55,'(backend scoring)'!$S$2:$S$333,'(backend scoring)'!$A$2:$A$333,"")</f>
        <v>#NAME?</v>
      </c>
      <c r="J55" s="66" t="str">
        <f ca="1">IFERROR(VLOOKUP($I55,'Institution Evaluation'!$A$55:$F$346,2,0),IFERROR(VLOOKUP($I55,'Privacy Analyst Evaluation'!$A$46:$F$120,2,0),""))</f>
        <v/>
      </c>
      <c r="K55" s="66" t="str">
        <f ca="1">IFERROR(VLOOKUP($I55,'Institution Evaluation'!$A$55:$F$346,3,0),IFERROR(VLOOKUP($I55,'Privacy Analyst Evaluation'!$A$46:$F$120,3,0),""))&amp;""</f>
        <v/>
      </c>
      <c r="L55" s="66" t="str">
        <f ca="1">IFERROR(VLOOKUP($I55,'Institution Evaluation'!$A$55:$F$346,4,0),IFERROR(VLOOKUP($I55,'Privacy Analyst Evaluation'!$A$46:$F$120,4,0),""))&amp;""</f>
        <v/>
      </c>
      <c r="M55" s="66" t="str">
        <f ca="1">IFERROR(VLOOKUP($I55,'Institution Evaluation'!$A$55:$F$346,6,0),IFERROR(VLOOKUP($I55,'Privacy Analyst Evaluation'!$A$46:$F$120,6,0),""))&amp;""</f>
        <v/>
      </c>
    </row>
    <row r="56" spans="1:13" ht="15.75" customHeight="1" x14ac:dyDescent="0.2">
      <c r="A56" s="66">
        <f>IFERROR(IF($A55+1&gt;'(backend scoring)'!$T$335,"",$A55+1),"")</f>
        <v>32</v>
      </c>
      <c r="B56" s="66" t="e">
        <f t="array" aca="1" ref="B56" ca="1">_xludf.XLOOKUP($A56,'(backend scoring)'!$V$2:$V$333,'(backend scoring)'!$A$2:$A$333,"")</f>
        <v>#NAME?</v>
      </c>
      <c r="C56" s="66" t="str">
        <f ca="1">IFERROR(VLOOKUP($B56,'Institution Evaluation'!$A$55:$F$346,2,0),IFERROR(VLOOKUP($B56,'Privacy Analyst Evaluation'!$A$46:$F$120,2,0),""))&amp;""</f>
        <v/>
      </c>
      <c r="D56" s="66" t="str">
        <f ca="1">IFERROR(VLOOKUP($B56,'Institution Evaluation'!$A$55:$F$346,3,0),IFERROR(VLOOKUP($B56,'Privacy Analyst Evaluation'!$A$46:$F$120,3,0),""))&amp;""</f>
        <v/>
      </c>
      <c r="E56" s="66" t="str">
        <f ca="1">IFERROR(VLOOKUP($B56,'Institution Evaluation'!$A$55:$F$346,4,0),IFERROR(VLOOKUP($B56,'Privacy Analyst Evaluation'!$A$46:$F$120,4,0),""))&amp;""</f>
        <v/>
      </c>
      <c r="F56" s="66" t="str">
        <f ca="1">IFERROR(VLOOKUP($B56,'Institution Evaluation'!$A$55:$F$346,6,0),IFERROR(VLOOKUP($B56,'Privacy Analyst Evaluation'!$A$46:$F$120,6,0),""))&amp;""</f>
        <v/>
      </c>
      <c r="G56" s="242"/>
      <c r="H56" s="66" t="str">
        <f>IFERROR(IF($H55+1&gt;'(backend scoring)'!$Q$335,"",$H55+1),"")</f>
        <v/>
      </c>
      <c r="I56" s="66" t="e">
        <f t="array" aca="1" ref="I56" ca="1">_xludf.XLOOKUP($H56,'(backend scoring)'!$S$2:$S$333,'(backend scoring)'!$A$2:$A$333,"")</f>
        <v>#NAME?</v>
      </c>
      <c r="J56" s="66" t="str">
        <f ca="1">IFERROR(VLOOKUP($I56,'Institution Evaluation'!$A$55:$F$346,2,0),IFERROR(VLOOKUP($I56,'Privacy Analyst Evaluation'!$A$46:$F$120,2,0),""))</f>
        <v/>
      </c>
      <c r="K56" s="66" t="str">
        <f ca="1">IFERROR(VLOOKUP($I56,'Institution Evaluation'!$A$55:$F$346,3,0),IFERROR(VLOOKUP($I56,'Privacy Analyst Evaluation'!$A$46:$F$120,3,0),""))&amp;""</f>
        <v/>
      </c>
      <c r="L56" s="66" t="str">
        <f ca="1">IFERROR(VLOOKUP($I56,'Institution Evaluation'!$A$55:$F$346,4,0),IFERROR(VLOOKUP($I56,'Privacy Analyst Evaluation'!$A$46:$F$120,4,0),""))&amp;""</f>
        <v/>
      </c>
      <c r="M56" s="66" t="str">
        <f ca="1">IFERROR(VLOOKUP($I56,'Institution Evaluation'!$A$55:$F$346,6,0),IFERROR(VLOOKUP($I56,'Privacy Analyst Evaluation'!$A$46:$F$120,6,0),""))&amp;""</f>
        <v/>
      </c>
    </row>
    <row r="57" spans="1:13" ht="15.75" customHeight="1" x14ac:dyDescent="0.2">
      <c r="A57" s="66">
        <f>IFERROR(IF($A56+1&gt;'(backend scoring)'!$T$335,"",$A56+1),"")</f>
        <v>33</v>
      </c>
      <c r="B57" s="66" t="e">
        <f t="array" aca="1" ref="B57" ca="1">_xludf.XLOOKUP($A57,'(backend scoring)'!$V$2:$V$333,'(backend scoring)'!$A$2:$A$333,"")</f>
        <v>#NAME?</v>
      </c>
      <c r="C57" s="66" t="str">
        <f ca="1">IFERROR(VLOOKUP($B57,'Institution Evaluation'!$A$55:$F$346,2,0),IFERROR(VLOOKUP($B57,'Privacy Analyst Evaluation'!$A$46:$F$120,2,0),""))&amp;""</f>
        <v/>
      </c>
      <c r="D57" s="66" t="str">
        <f ca="1">IFERROR(VLOOKUP($B57,'Institution Evaluation'!$A$55:$F$346,3,0),IFERROR(VLOOKUP($B57,'Privacy Analyst Evaluation'!$A$46:$F$120,3,0),""))&amp;""</f>
        <v/>
      </c>
      <c r="E57" s="66" t="str">
        <f ca="1">IFERROR(VLOOKUP($B57,'Institution Evaluation'!$A$55:$F$346,4,0),IFERROR(VLOOKUP($B57,'Privacy Analyst Evaluation'!$A$46:$F$120,4,0),""))&amp;""</f>
        <v/>
      </c>
      <c r="F57" s="66" t="str">
        <f ca="1">IFERROR(VLOOKUP($B57,'Institution Evaluation'!$A$55:$F$346,6,0),IFERROR(VLOOKUP($B57,'Privacy Analyst Evaluation'!$A$46:$F$120,6,0),""))&amp;""</f>
        <v/>
      </c>
      <c r="G57" s="242"/>
      <c r="H57" s="66" t="str">
        <f>IFERROR(IF($H56+1&gt;'(backend scoring)'!$Q$335,"",$H56+1),"")</f>
        <v/>
      </c>
      <c r="I57" s="66" t="e">
        <f t="array" aca="1" ref="I57" ca="1">_xludf.XLOOKUP($H57,'(backend scoring)'!$S$2:$S$333,'(backend scoring)'!$A$2:$A$333,"")</f>
        <v>#NAME?</v>
      </c>
      <c r="J57" s="66" t="str">
        <f ca="1">IFERROR(VLOOKUP($I57,'Institution Evaluation'!$A$55:$F$346,2,0),IFERROR(VLOOKUP($I57,'Privacy Analyst Evaluation'!$A$46:$F$120,2,0),""))</f>
        <v/>
      </c>
      <c r="K57" s="66" t="str">
        <f ca="1">IFERROR(VLOOKUP($I57,'Institution Evaluation'!$A$55:$F$346,3,0),IFERROR(VLOOKUP($I57,'Privacy Analyst Evaluation'!$A$46:$F$120,3,0),""))&amp;""</f>
        <v/>
      </c>
      <c r="L57" s="66" t="str">
        <f ca="1">IFERROR(VLOOKUP($I57,'Institution Evaluation'!$A$55:$F$346,4,0),IFERROR(VLOOKUP($I57,'Privacy Analyst Evaluation'!$A$46:$F$120,4,0),""))&amp;""</f>
        <v/>
      </c>
      <c r="M57" s="66" t="str">
        <f ca="1">IFERROR(VLOOKUP($I57,'Institution Evaluation'!$A$55:$F$346,6,0),IFERROR(VLOOKUP($I57,'Privacy Analyst Evaluation'!$A$46:$F$120,6,0),""))&amp;""</f>
        <v/>
      </c>
    </row>
    <row r="58" spans="1:13" ht="15.75" customHeight="1" x14ac:dyDescent="0.2">
      <c r="A58" s="66">
        <f>IFERROR(IF($A57+1&gt;'(backend scoring)'!$T$335,"",$A57+1),"")</f>
        <v>34</v>
      </c>
      <c r="B58" s="66" t="e">
        <f t="array" aca="1" ref="B58" ca="1">_xludf.XLOOKUP($A58,'(backend scoring)'!$V$2:$V$333,'(backend scoring)'!$A$2:$A$333,"")</f>
        <v>#NAME?</v>
      </c>
      <c r="C58" s="66" t="str">
        <f ca="1">IFERROR(VLOOKUP($B58,'Institution Evaluation'!$A$55:$F$346,2,0),IFERROR(VLOOKUP($B58,'Privacy Analyst Evaluation'!$A$46:$F$120,2,0),""))&amp;""</f>
        <v/>
      </c>
      <c r="D58" s="66" t="str">
        <f ca="1">IFERROR(VLOOKUP($B58,'Institution Evaluation'!$A$55:$F$346,3,0),IFERROR(VLOOKUP($B58,'Privacy Analyst Evaluation'!$A$46:$F$120,3,0),""))&amp;""</f>
        <v/>
      </c>
      <c r="E58" s="66" t="str">
        <f ca="1">IFERROR(VLOOKUP($B58,'Institution Evaluation'!$A$55:$F$346,4,0),IFERROR(VLOOKUP($B58,'Privacy Analyst Evaluation'!$A$46:$F$120,4,0),""))&amp;""</f>
        <v/>
      </c>
      <c r="F58" s="66" t="str">
        <f ca="1">IFERROR(VLOOKUP($B58,'Institution Evaluation'!$A$55:$F$346,6,0),IFERROR(VLOOKUP($B58,'Privacy Analyst Evaluation'!$A$46:$F$120,6,0),""))&amp;""</f>
        <v/>
      </c>
      <c r="G58" s="242"/>
      <c r="H58" s="66" t="str">
        <f>IFERROR(IF($H57+1&gt;'(backend scoring)'!$Q$335,"",$H57+1),"")</f>
        <v/>
      </c>
      <c r="I58" s="66" t="e">
        <f t="array" aca="1" ref="I58" ca="1">_xludf.XLOOKUP($H58,'(backend scoring)'!$S$2:$S$333,'(backend scoring)'!$A$2:$A$333,"")</f>
        <v>#NAME?</v>
      </c>
      <c r="J58" s="66" t="str">
        <f ca="1">IFERROR(VLOOKUP($I58,'Institution Evaluation'!$A$55:$F$346,2,0),IFERROR(VLOOKUP($I58,'Privacy Analyst Evaluation'!$A$46:$F$120,2,0),""))</f>
        <v/>
      </c>
      <c r="K58" s="66" t="str">
        <f ca="1">IFERROR(VLOOKUP($I58,'Institution Evaluation'!$A$55:$F$346,3,0),IFERROR(VLOOKUP($I58,'Privacy Analyst Evaluation'!$A$46:$F$120,3,0),""))&amp;""</f>
        <v/>
      </c>
      <c r="L58" s="66" t="str">
        <f ca="1">IFERROR(VLOOKUP($I58,'Institution Evaluation'!$A$55:$F$346,4,0),IFERROR(VLOOKUP($I58,'Privacy Analyst Evaluation'!$A$46:$F$120,4,0),""))&amp;""</f>
        <v/>
      </c>
      <c r="M58" s="66" t="str">
        <f ca="1">IFERROR(VLOOKUP($I58,'Institution Evaluation'!$A$55:$F$346,6,0),IFERROR(VLOOKUP($I58,'Privacy Analyst Evaluation'!$A$46:$F$120,6,0),""))&amp;""</f>
        <v/>
      </c>
    </row>
    <row r="59" spans="1:13" ht="15.75" customHeight="1" x14ac:dyDescent="0.2">
      <c r="A59" s="66">
        <f>IFERROR(IF($A58+1&gt;'(backend scoring)'!$T$335,"",$A58+1),"")</f>
        <v>35</v>
      </c>
      <c r="B59" s="66" t="e">
        <f t="array" aca="1" ref="B59" ca="1">_xludf.XLOOKUP($A59,'(backend scoring)'!$V$2:$V$333,'(backend scoring)'!$A$2:$A$333,"")</f>
        <v>#NAME?</v>
      </c>
      <c r="C59" s="66" t="str">
        <f ca="1">IFERROR(VLOOKUP($B59,'Institution Evaluation'!$A$55:$F$346,2,0),IFERROR(VLOOKUP($B59,'Privacy Analyst Evaluation'!$A$46:$F$120,2,0),""))&amp;""</f>
        <v/>
      </c>
      <c r="D59" s="66" t="str">
        <f ca="1">IFERROR(VLOOKUP($B59,'Institution Evaluation'!$A$55:$F$346,3,0),IFERROR(VLOOKUP($B59,'Privacy Analyst Evaluation'!$A$46:$F$120,3,0),""))&amp;""</f>
        <v/>
      </c>
      <c r="E59" s="66" t="str">
        <f ca="1">IFERROR(VLOOKUP($B59,'Institution Evaluation'!$A$55:$F$346,4,0),IFERROR(VLOOKUP($B59,'Privacy Analyst Evaluation'!$A$46:$F$120,4,0),""))&amp;""</f>
        <v/>
      </c>
      <c r="F59" s="66" t="str">
        <f ca="1">IFERROR(VLOOKUP($B59,'Institution Evaluation'!$A$55:$F$346,6,0),IFERROR(VLOOKUP($B59,'Privacy Analyst Evaluation'!$A$46:$F$120,6,0),""))&amp;""</f>
        <v/>
      </c>
      <c r="G59" s="242"/>
      <c r="H59" s="66" t="str">
        <f>IFERROR(IF($H58+1&gt;'(backend scoring)'!$Q$335,"",$H58+1),"")</f>
        <v/>
      </c>
      <c r="I59" s="66" t="e">
        <f t="array" aca="1" ref="I59" ca="1">_xludf.XLOOKUP($H59,'(backend scoring)'!$S$2:$S$333,'(backend scoring)'!$A$2:$A$333,"")</f>
        <v>#NAME?</v>
      </c>
      <c r="J59" s="66" t="str">
        <f ca="1">IFERROR(VLOOKUP($I59,'Institution Evaluation'!$A$55:$F$346,2,0),IFERROR(VLOOKUP($I59,'Privacy Analyst Evaluation'!$A$46:$F$120,2,0),""))</f>
        <v/>
      </c>
      <c r="K59" s="66" t="str">
        <f ca="1">IFERROR(VLOOKUP($I59,'Institution Evaluation'!$A$55:$F$346,3,0),IFERROR(VLOOKUP($I59,'Privacy Analyst Evaluation'!$A$46:$F$120,3,0),""))&amp;""</f>
        <v/>
      </c>
      <c r="L59" s="66" t="str">
        <f ca="1">IFERROR(VLOOKUP($I59,'Institution Evaluation'!$A$55:$F$346,4,0),IFERROR(VLOOKUP($I59,'Privacy Analyst Evaluation'!$A$46:$F$120,4,0),""))&amp;""</f>
        <v/>
      </c>
      <c r="M59" s="66" t="str">
        <f ca="1">IFERROR(VLOOKUP($I59,'Institution Evaluation'!$A$55:$F$346,6,0),IFERROR(VLOOKUP($I59,'Privacy Analyst Evaluation'!$A$46:$F$120,6,0),""))&amp;""</f>
        <v/>
      </c>
    </row>
    <row r="60" spans="1:13" ht="15.75" customHeight="1" x14ac:dyDescent="0.2">
      <c r="A60" s="66">
        <f>IFERROR(IF($A59+1&gt;'(backend scoring)'!$T$335,"",$A59+1),"")</f>
        <v>36</v>
      </c>
      <c r="B60" s="66" t="e">
        <f t="array" aca="1" ref="B60" ca="1">_xludf.XLOOKUP($A60,'(backend scoring)'!$V$2:$V$333,'(backend scoring)'!$A$2:$A$333,"")</f>
        <v>#NAME?</v>
      </c>
      <c r="C60" s="66" t="str">
        <f ca="1">IFERROR(VLOOKUP($B60,'Institution Evaluation'!$A$55:$F$346,2,0),IFERROR(VLOOKUP($B60,'Privacy Analyst Evaluation'!$A$46:$F$120,2,0),""))&amp;""</f>
        <v/>
      </c>
      <c r="D60" s="66" t="str">
        <f ca="1">IFERROR(VLOOKUP($B60,'Institution Evaluation'!$A$55:$F$346,3,0),IFERROR(VLOOKUP($B60,'Privacy Analyst Evaluation'!$A$46:$F$120,3,0),""))&amp;""</f>
        <v/>
      </c>
      <c r="E60" s="66" t="str">
        <f ca="1">IFERROR(VLOOKUP($B60,'Institution Evaluation'!$A$55:$F$346,4,0),IFERROR(VLOOKUP($B60,'Privacy Analyst Evaluation'!$A$46:$F$120,4,0),""))&amp;""</f>
        <v/>
      </c>
      <c r="F60" s="66" t="str">
        <f ca="1">IFERROR(VLOOKUP($B60,'Institution Evaluation'!$A$55:$F$346,6,0),IFERROR(VLOOKUP($B60,'Privacy Analyst Evaluation'!$A$46:$F$120,6,0),""))&amp;""</f>
        <v/>
      </c>
      <c r="G60" s="242"/>
      <c r="H60" s="66" t="str">
        <f>IFERROR(IF($H59+1&gt;'(backend scoring)'!$Q$335,"",$H59+1),"")</f>
        <v/>
      </c>
      <c r="I60" s="66" t="e">
        <f t="array" aca="1" ref="I60" ca="1">_xludf.XLOOKUP($H60,'(backend scoring)'!$S$2:$S$333,'(backend scoring)'!$A$2:$A$333,"")</f>
        <v>#NAME?</v>
      </c>
      <c r="J60" s="66" t="str">
        <f ca="1">IFERROR(VLOOKUP($I60,'Institution Evaluation'!$A$55:$F$346,2,0),IFERROR(VLOOKUP($I60,'Privacy Analyst Evaluation'!$A$46:$F$120,2,0),""))</f>
        <v/>
      </c>
      <c r="K60" s="66" t="str">
        <f ca="1">IFERROR(VLOOKUP($I60,'Institution Evaluation'!$A$55:$F$346,3,0),IFERROR(VLOOKUP($I60,'Privacy Analyst Evaluation'!$A$46:$F$120,3,0),""))&amp;""</f>
        <v/>
      </c>
      <c r="L60" s="66" t="str">
        <f ca="1">IFERROR(VLOOKUP($I60,'Institution Evaluation'!$A$55:$F$346,4,0),IFERROR(VLOOKUP($I60,'Privacy Analyst Evaluation'!$A$46:$F$120,4,0),""))&amp;""</f>
        <v/>
      </c>
      <c r="M60" s="66" t="str">
        <f ca="1">IFERROR(VLOOKUP($I60,'Institution Evaluation'!$A$55:$F$346,6,0),IFERROR(VLOOKUP($I60,'Privacy Analyst Evaluation'!$A$46:$F$120,6,0),""))&amp;""</f>
        <v/>
      </c>
    </row>
    <row r="61" spans="1:13" ht="15.75" customHeight="1" x14ac:dyDescent="0.2">
      <c r="A61" s="66">
        <f>IFERROR(IF($A60+1&gt;'(backend scoring)'!$T$335,"",$A60+1),"")</f>
        <v>37</v>
      </c>
      <c r="B61" s="66" t="e">
        <f t="array" aca="1" ref="B61" ca="1">_xludf.XLOOKUP($A61,'(backend scoring)'!$V$2:$V$333,'(backend scoring)'!$A$2:$A$333,"")</f>
        <v>#NAME?</v>
      </c>
      <c r="C61" s="66" t="str">
        <f ca="1">IFERROR(VLOOKUP($B61,'Institution Evaluation'!$A$55:$F$346,2,0),IFERROR(VLOOKUP($B61,'Privacy Analyst Evaluation'!$A$46:$F$120,2,0),""))&amp;""</f>
        <v/>
      </c>
      <c r="D61" s="66" t="str">
        <f ca="1">IFERROR(VLOOKUP($B61,'Institution Evaluation'!$A$55:$F$346,3,0),IFERROR(VLOOKUP($B61,'Privacy Analyst Evaluation'!$A$46:$F$120,3,0),""))&amp;""</f>
        <v/>
      </c>
      <c r="E61" s="66" t="str">
        <f ca="1">IFERROR(VLOOKUP($B61,'Institution Evaluation'!$A$55:$F$346,4,0),IFERROR(VLOOKUP($B61,'Privacy Analyst Evaluation'!$A$46:$F$120,4,0),""))&amp;""</f>
        <v/>
      </c>
      <c r="F61" s="66" t="str">
        <f ca="1">IFERROR(VLOOKUP($B61,'Institution Evaluation'!$A$55:$F$346,6,0),IFERROR(VLOOKUP($B61,'Privacy Analyst Evaluation'!$A$46:$F$120,6,0),""))&amp;""</f>
        <v/>
      </c>
      <c r="G61" s="242"/>
      <c r="H61" s="66" t="str">
        <f>IFERROR(IF($H60+1&gt;'(backend scoring)'!$Q$335,"",$H60+1),"")</f>
        <v/>
      </c>
      <c r="I61" s="66" t="e">
        <f t="array" aca="1" ref="I61" ca="1">_xludf.XLOOKUP($H61,'(backend scoring)'!$S$2:$S$333,'(backend scoring)'!$A$2:$A$333,"")</f>
        <v>#NAME?</v>
      </c>
      <c r="J61" s="66" t="str">
        <f ca="1">IFERROR(VLOOKUP($I61,'Institution Evaluation'!$A$55:$F$346,2,0),IFERROR(VLOOKUP($I61,'Privacy Analyst Evaluation'!$A$46:$F$120,2,0),""))</f>
        <v/>
      </c>
      <c r="K61" s="66" t="str">
        <f ca="1">IFERROR(VLOOKUP($I61,'Institution Evaluation'!$A$55:$F$346,3,0),IFERROR(VLOOKUP($I61,'Privacy Analyst Evaluation'!$A$46:$F$120,3,0),""))&amp;""</f>
        <v/>
      </c>
      <c r="L61" s="66" t="str">
        <f ca="1">IFERROR(VLOOKUP($I61,'Institution Evaluation'!$A$55:$F$346,4,0),IFERROR(VLOOKUP($I61,'Privacy Analyst Evaluation'!$A$46:$F$120,4,0),""))&amp;""</f>
        <v/>
      </c>
      <c r="M61" s="66" t="str">
        <f ca="1">IFERROR(VLOOKUP($I61,'Institution Evaluation'!$A$55:$F$346,6,0),IFERROR(VLOOKUP($I61,'Privacy Analyst Evaluation'!$A$46:$F$120,6,0),""))&amp;""</f>
        <v/>
      </c>
    </row>
    <row r="62" spans="1:13" ht="15.75" customHeight="1" x14ac:dyDescent="0.2">
      <c r="A62" s="66">
        <f>IFERROR(IF($A61+1&gt;'(backend scoring)'!$T$335,"",$A61+1),"")</f>
        <v>38</v>
      </c>
      <c r="B62" s="66" t="e">
        <f t="array" aca="1" ref="B62" ca="1">_xludf.XLOOKUP($A62,'(backend scoring)'!$V$2:$V$333,'(backend scoring)'!$A$2:$A$333,"")</f>
        <v>#NAME?</v>
      </c>
      <c r="C62" s="66" t="str">
        <f ca="1">IFERROR(VLOOKUP($B62,'Institution Evaluation'!$A$55:$F$346,2,0),IFERROR(VLOOKUP($B62,'Privacy Analyst Evaluation'!$A$46:$F$120,2,0),""))&amp;""</f>
        <v/>
      </c>
      <c r="D62" s="66" t="str">
        <f ca="1">IFERROR(VLOOKUP($B62,'Institution Evaluation'!$A$55:$F$346,3,0),IFERROR(VLOOKUP($B62,'Privacy Analyst Evaluation'!$A$46:$F$120,3,0),""))&amp;""</f>
        <v/>
      </c>
      <c r="E62" s="66" t="str">
        <f ca="1">IFERROR(VLOOKUP($B62,'Institution Evaluation'!$A$55:$F$346,4,0),IFERROR(VLOOKUP($B62,'Privacy Analyst Evaluation'!$A$46:$F$120,4,0),""))&amp;""</f>
        <v/>
      </c>
      <c r="F62" s="66" t="str">
        <f ca="1">IFERROR(VLOOKUP($B62,'Institution Evaluation'!$A$55:$F$346,6,0),IFERROR(VLOOKUP($B62,'Privacy Analyst Evaluation'!$A$46:$F$120,6,0),""))&amp;""</f>
        <v/>
      </c>
      <c r="G62" s="242"/>
      <c r="H62" s="66" t="str">
        <f>IFERROR(IF($H61+1&gt;'(backend scoring)'!$Q$335,"",$H61+1),"")</f>
        <v/>
      </c>
      <c r="I62" s="66" t="e">
        <f t="array" aca="1" ref="I62" ca="1">_xludf.XLOOKUP($H62,'(backend scoring)'!$S$2:$S$333,'(backend scoring)'!$A$2:$A$333,"")</f>
        <v>#NAME?</v>
      </c>
      <c r="J62" s="66" t="str">
        <f ca="1">IFERROR(VLOOKUP($I62,'Institution Evaluation'!$A$55:$F$346,2,0),IFERROR(VLOOKUP($I62,'Privacy Analyst Evaluation'!$A$46:$F$120,2,0),""))</f>
        <v/>
      </c>
      <c r="K62" s="66" t="str">
        <f ca="1">IFERROR(VLOOKUP($I62,'Institution Evaluation'!$A$55:$F$346,3,0),IFERROR(VLOOKUP($I62,'Privacy Analyst Evaluation'!$A$46:$F$120,3,0),""))&amp;""</f>
        <v/>
      </c>
      <c r="L62" s="66" t="str">
        <f ca="1">IFERROR(VLOOKUP($I62,'Institution Evaluation'!$A$55:$F$346,4,0),IFERROR(VLOOKUP($I62,'Privacy Analyst Evaluation'!$A$46:$F$120,4,0),""))&amp;""</f>
        <v/>
      </c>
      <c r="M62" s="66" t="str">
        <f ca="1">IFERROR(VLOOKUP($I62,'Institution Evaluation'!$A$55:$F$346,6,0),IFERROR(VLOOKUP($I62,'Privacy Analyst Evaluation'!$A$46:$F$120,6,0),""))&amp;""</f>
        <v/>
      </c>
    </row>
    <row r="63" spans="1:13" ht="15.75" customHeight="1" x14ac:dyDescent="0.2">
      <c r="A63" s="66">
        <f>IFERROR(IF($A62+1&gt;'(backend scoring)'!$T$335,"",$A62+1),"")</f>
        <v>39</v>
      </c>
      <c r="B63" s="66" t="e">
        <f t="array" aca="1" ref="B63" ca="1">_xludf.XLOOKUP($A63,'(backend scoring)'!$V$2:$V$333,'(backend scoring)'!$A$2:$A$333,"")</f>
        <v>#NAME?</v>
      </c>
      <c r="C63" s="66" t="str">
        <f ca="1">IFERROR(VLOOKUP($B63,'Institution Evaluation'!$A$55:$F$346,2,0),IFERROR(VLOOKUP($B63,'Privacy Analyst Evaluation'!$A$46:$F$120,2,0),""))&amp;""</f>
        <v/>
      </c>
      <c r="D63" s="66" t="str">
        <f ca="1">IFERROR(VLOOKUP($B63,'Institution Evaluation'!$A$55:$F$346,3,0),IFERROR(VLOOKUP($B63,'Privacy Analyst Evaluation'!$A$46:$F$120,3,0),""))&amp;""</f>
        <v/>
      </c>
      <c r="E63" s="66" t="str">
        <f ca="1">IFERROR(VLOOKUP($B63,'Institution Evaluation'!$A$55:$F$346,4,0),IFERROR(VLOOKUP($B63,'Privacy Analyst Evaluation'!$A$46:$F$120,4,0),""))&amp;""</f>
        <v/>
      </c>
      <c r="F63" s="66" t="str">
        <f ca="1">IFERROR(VLOOKUP($B63,'Institution Evaluation'!$A$55:$F$346,6,0),IFERROR(VLOOKUP($B63,'Privacy Analyst Evaluation'!$A$46:$F$120,6,0),""))&amp;""</f>
        <v/>
      </c>
      <c r="G63" s="242"/>
      <c r="H63" s="66" t="str">
        <f>IFERROR(IF($H62+1&gt;'(backend scoring)'!$Q$335,"",$H62+1),"")</f>
        <v/>
      </c>
      <c r="I63" s="66" t="e">
        <f t="array" aca="1" ref="I63" ca="1">_xludf.XLOOKUP($H63,'(backend scoring)'!$S$2:$S$333,'(backend scoring)'!$A$2:$A$333,"")</f>
        <v>#NAME?</v>
      </c>
      <c r="J63" s="66" t="str">
        <f ca="1">IFERROR(VLOOKUP($I63,'Institution Evaluation'!$A$55:$F$346,2,0),IFERROR(VLOOKUP($I63,'Privacy Analyst Evaluation'!$A$46:$F$120,2,0),""))</f>
        <v/>
      </c>
      <c r="K63" s="66" t="str">
        <f ca="1">IFERROR(VLOOKUP($I63,'Institution Evaluation'!$A$55:$F$346,3,0),IFERROR(VLOOKUP($I63,'Privacy Analyst Evaluation'!$A$46:$F$120,3,0),""))&amp;""</f>
        <v/>
      </c>
      <c r="L63" s="66" t="str">
        <f ca="1">IFERROR(VLOOKUP($I63,'Institution Evaluation'!$A$55:$F$346,4,0),IFERROR(VLOOKUP($I63,'Privacy Analyst Evaluation'!$A$46:$F$120,4,0),""))&amp;""</f>
        <v/>
      </c>
      <c r="M63" s="66" t="str">
        <f ca="1">IFERROR(VLOOKUP($I63,'Institution Evaluation'!$A$55:$F$346,6,0),IFERROR(VLOOKUP($I63,'Privacy Analyst Evaluation'!$A$46:$F$120,6,0),""))&amp;""</f>
        <v/>
      </c>
    </row>
    <row r="64" spans="1:13" ht="15.75" customHeight="1" x14ac:dyDescent="0.2">
      <c r="A64" s="66">
        <f>IFERROR(IF($A63+1&gt;'(backend scoring)'!$T$335,"",$A63+1),"")</f>
        <v>40</v>
      </c>
      <c r="B64" s="66" t="e">
        <f t="array" aca="1" ref="B64" ca="1">_xludf.XLOOKUP($A64,'(backend scoring)'!$V$2:$V$333,'(backend scoring)'!$A$2:$A$333,"")</f>
        <v>#NAME?</v>
      </c>
      <c r="C64" s="66" t="str">
        <f ca="1">IFERROR(VLOOKUP($B64,'Institution Evaluation'!$A$55:$F$346,2,0),IFERROR(VLOOKUP($B64,'Privacy Analyst Evaluation'!$A$46:$F$120,2,0),""))&amp;""</f>
        <v/>
      </c>
      <c r="D64" s="66" t="str">
        <f ca="1">IFERROR(VLOOKUP($B64,'Institution Evaluation'!$A$55:$F$346,3,0),IFERROR(VLOOKUP($B64,'Privacy Analyst Evaluation'!$A$46:$F$120,3,0),""))&amp;""</f>
        <v/>
      </c>
      <c r="E64" s="66" t="str">
        <f ca="1">IFERROR(VLOOKUP($B64,'Institution Evaluation'!$A$55:$F$346,4,0),IFERROR(VLOOKUP($B64,'Privacy Analyst Evaluation'!$A$46:$F$120,4,0),""))&amp;""</f>
        <v/>
      </c>
      <c r="F64" s="66" t="str">
        <f ca="1">IFERROR(VLOOKUP($B64,'Institution Evaluation'!$A$55:$F$346,6,0),IFERROR(VLOOKUP($B64,'Privacy Analyst Evaluation'!$A$46:$F$120,6,0),""))&amp;""</f>
        <v/>
      </c>
      <c r="G64" s="242"/>
      <c r="H64" s="66" t="str">
        <f>IFERROR(IF($H63+1&gt;'(backend scoring)'!$Q$335,"",$H63+1),"")</f>
        <v/>
      </c>
      <c r="I64" s="66" t="e">
        <f t="array" aca="1" ref="I64" ca="1">_xludf.XLOOKUP($H64,'(backend scoring)'!$S$2:$S$333,'(backend scoring)'!$A$2:$A$333,"")</f>
        <v>#NAME?</v>
      </c>
      <c r="J64" s="66" t="str">
        <f ca="1">IFERROR(VLOOKUP($I64,'Institution Evaluation'!$A$55:$F$346,2,0),IFERROR(VLOOKUP($I64,'Privacy Analyst Evaluation'!$A$46:$F$120,2,0),""))</f>
        <v/>
      </c>
      <c r="K64" s="66" t="str">
        <f ca="1">IFERROR(VLOOKUP($I64,'Institution Evaluation'!$A$55:$F$346,3,0),IFERROR(VLOOKUP($I64,'Privacy Analyst Evaluation'!$A$46:$F$120,3,0),""))&amp;""</f>
        <v/>
      </c>
      <c r="L64" s="66" t="str">
        <f ca="1">IFERROR(VLOOKUP($I64,'Institution Evaluation'!$A$55:$F$346,4,0),IFERROR(VLOOKUP($I64,'Privacy Analyst Evaluation'!$A$46:$F$120,4,0),""))&amp;""</f>
        <v/>
      </c>
      <c r="M64" s="66" t="str">
        <f ca="1">IFERROR(VLOOKUP($I64,'Institution Evaluation'!$A$55:$F$346,6,0),IFERROR(VLOOKUP($I64,'Privacy Analyst Evaluation'!$A$46:$F$120,6,0),""))&amp;""</f>
        <v/>
      </c>
    </row>
    <row r="65" spans="1:13" ht="15.75" customHeight="1" x14ac:dyDescent="0.2">
      <c r="A65" s="66">
        <f>IFERROR(IF($A64+1&gt;'(backend scoring)'!$T$335,"",$A64+1),"")</f>
        <v>41</v>
      </c>
      <c r="B65" s="66" t="e">
        <f t="array" aca="1" ref="B65" ca="1">_xludf.XLOOKUP($A65,'(backend scoring)'!$V$2:$V$333,'(backend scoring)'!$A$2:$A$333,"")</f>
        <v>#NAME?</v>
      </c>
      <c r="C65" s="66" t="str">
        <f ca="1">IFERROR(VLOOKUP($B65,'Institution Evaluation'!$A$55:$F$346,2,0),IFERROR(VLOOKUP($B65,'Privacy Analyst Evaluation'!$A$46:$F$120,2,0),""))&amp;""</f>
        <v/>
      </c>
      <c r="D65" s="66" t="str">
        <f ca="1">IFERROR(VLOOKUP($B65,'Institution Evaluation'!$A$55:$F$346,3,0),IFERROR(VLOOKUP($B65,'Privacy Analyst Evaluation'!$A$46:$F$120,3,0),""))&amp;""</f>
        <v/>
      </c>
      <c r="E65" s="66" t="str">
        <f ca="1">IFERROR(VLOOKUP($B65,'Institution Evaluation'!$A$55:$F$346,4,0),IFERROR(VLOOKUP($B65,'Privacy Analyst Evaluation'!$A$46:$F$120,4,0),""))&amp;""</f>
        <v/>
      </c>
      <c r="F65" s="66" t="str">
        <f ca="1">IFERROR(VLOOKUP($B65,'Institution Evaluation'!$A$55:$F$346,6,0),IFERROR(VLOOKUP($B65,'Privacy Analyst Evaluation'!$A$46:$F$120,6,0),""))&amp;""</f>
        <v/>
      </c>
      <c r="G65" s="242"/>
      <c r="H65" s="66" t="str">
        <f>IFERROR(IF($H64+1&gt;'(backend scoring)'!$Q$335,"",$H64+1),"")</f>
        <v/>
      </c>
      <c r="I65" s="66" t="e">
        <f t="array" aca="1" ref="I65" ca="1">_xludf.XLOOKUP($H65,'(backend scoring)'!$S$2:$S$333,'(backend scoring)'!$A$2:$A$333,"")</f>
        <v>#NAME?</v>
      </c>
      <c r="J65" s="66" t="str">
        <f ca="1">IFERROR(VLOOKUP($I65,'Institution Evaluation'!$A$55:$F$346,2,0),IFERROR(VLOOKUP($I65,'Privacy Analyst Evaluation'!$A$46:$F$120,2,0),""))</f>
        <v/>
      </c>
      <c r="K65" s="66" t="str">
        <f ca="1">IFERROR(VLOOKUP($I65,'Institution Evaluation'!$A$55:$F$346,3,0),IFERROR(VLOOKUP($I65,'Privacy Analyst Evaluation'!$A$46:$F$120,3,0),""))&amp;""</f>
        <v/>
      </c>
      <c r="L65" s="66" t="str">
        <f ca="1">IFERROR(VLOOKUP($I65,'Institution Evaluation'!$A$55:$F$346,4,0),IFERROR(VLOOKUP($I65,'Privacy Analyst Evaluation'!$A$46:$F$120,4,0),""))&amp;""</f>
        <v/>
      </c>
      <c r="M65" s="66" t="str">
        <f ca="1">IFERROR(VLOOKUP($I65,'Institution Evaluation'!$A$55:$F$346,6,0),IFERROR(VLOOKUP($I65,'Privacy Analyst Evaluation'!$A$46:$F$120,6,0),""))&amp;""</f>
        <v/>
      </c>
    </row>
    <row r="66" spans="1:13" ht="15.75" customHeight="1" x14ac:dyDescent="0.2">
      <c r="A66" s="66">
        <f>IFERROR(IF($A65+1&gt;'(backend scoring)'!$T$335,"",$A65+1),"")</f>
        <v>42</v>
      </c>
      <c r="B66" s="66" t="e">
        <f t="array" aca="1" ref="B66" ca="1">_xludf.XLOOKUP($A66,'(backend scoring)'!$V$2:$V$333,'(backend scoring)'!$A$2:$A$333,"")</f>
        <v>#NAME?</v>
      </c>
      <c r="C66" s="66" t="str">
        <f ca="1">IFERROR(VLOOKUP($B66,'Institution Evaluation'!$A$55:$F$346,2,0),IFERROR(VLOOKUP($B66,'Privacy Analyst Evaluation'!$A$46:$F$120,2,0),""))&amp;""</f>
        <v/>
      </c>
      <c r="D66" s="66" t="str">
        <f ca="1">IFERROR(VLOOKUP($B66,'Institution Evaluation'!$A$55:$F$346,3,0),IFERROR(VLOOKUP($B66,'Privacy Analyst Evaluation'!$A$46:$F$120,3,0),""))&amp;""</f>
        <v/>
      </c>
      <c r="E66" s="66" t="str">
        <f ca="1">IFERROR(VLOOKUP($B66,'Institution Evaluation'!$A$55:$F$346,4,0),IFERROR(VLOOKUP($B66,'Privacy Analyst Evaluation'!$A$46:$F$120,4,0),""))&amp;""</f>
        <v/>
      </c>
      <c r="F66" s="66" t="str">
        <f ca="1">IFERROR(VLOOKUP($B66,'Institution Evaluation'!$A$55:$F$346,6,0),IFERROR(VLOOKUP($B66,'Privacy Analyst Evaluation'!$A$46:$F$120,6,0),""))&amp;""</f>
        <v/>
      </c>
      <c r="G66" s="242"/>
      <c r="H66" s="66" t="str">
        <f>IFERROR(IF($H65+1&gt;'(backend scoring)'!$Q$335,"",$H65+1),"")</f>
        <v/>
      </c>
      <c r="I66" s="66" t="e">
        <f t="array" aca="1" ref="I66" ca="1">_xludf.XLOOKUP($H66,'(backend scoring)'!$S$2:$S$333,'(backend scoring)'!$A$2:$A$333,"")</f>
        <v>#NAME?</v>
      </c>
      <c r="J66" s="66" t="str">
        <f ca="1">IFERROR(VLOOKUP($I66,'Institution Evaluation'!$A$55:$F$346,2,0),IFERROR(VLOOKUP($I66,'Privacy Analyst Evaluation'!$A$46:$F$120,2,0),""))</f>
        <v/>
      </c>
      <c r="K66" s="66" t="str">
        <f ca="1">IFERROR(VLOOKUP($I66,'Institution Evaluation'!$A$55:$F$346,3,0),IFERROR(VLOOKUP($I66,'Privacy Analyst Evaluation'!$A$46:$F$120,3,0),""))&amp;""</f>
        <v/>
      </c>
      <c r="L66" s="66" t="str">
        <f ca="1">IFERROR(VLOOKUP($I66,'Institution Evaluation'!$A$55:$F$346,4,0),IFERROR(VLOOKUP($I66,'Privacy Analyst Evaluation'!$A$46:$F$120,4,0),""))&amp;""</f>
        <v/>
      </c>
      <c r="M66" s="66" t="str">
        <f ca="1">IFERROR(VLOOKUP($I66,'Institution Evaluation'!$A$55:$F$346,6,0),IFERROR(VLOOKUP($I66,'Privacy Analyst Evaluation'!$A$46:$F$120,6,0),""))&amp;""</f>
        <v/>
      </c>
    </row>
    <row r="67" spans="1:13" ht="15.75" customHeight="1" x14ac:dyDescent="0.2">
      <c r="A67" s="66">
        <f>IFERROR(IF($A66+1&gt;'(backend scoring)'!$T$335,"",$A66+1),"")</f>
        <v>43</v>
      </c>
      <c r="B67" s="66" t="e">
        <f t="array" aca="1" ref="B67" ca="1">_xludf.XLOOKUP($A67,'(backend scoring)'!$V$2:$V$333,'(backend scoring)'!$A$2:$A$333,"")</f>
        <v>#NAME?</v>
      </c>
      <c r="C67" s="66" t="str">
        <f ca="1">IFERROR(VLOOKUP($B67,'Institution Evaluation'!$A$55:$F$346,2,0),IFERROR(VLOOKUP($B67,'Privacy Analyst Evaluation'!$A$46:$F$120,2,0),""))&amp;""</f>
        <v/>
      </c>
      <c r="D67" s="66" t="str">
        <f ca="1">IFERROR(VLOOKUP($B67,'Institution Evaluation'!$A$55:$F$346,3,0),IFERROR(VLOOKUP($B67,'Privacy Analyst Evaluation'!$A$46:$F$120,3,0),""))&amp;""</f>
        <v/>
      </c>
      <c r="E67" s="66" t="str">
        <f ca="1">IFERROR(VLOOKUP($B67,'Institution Evaluation'!$A$55:$F$346,4,0),IFERROR(VLOOKUP($B67,'Privacy Analyst Evaluation'!$A$46:$F$120,4,0),""))&amp;""</f>
        <v/>
      </c>
      <c r="F67" s="66" t="str">
        <f ca="1">IFERROR(VLOOKUP($B67,'Institution Evaluation'!$A$55:$F$346,6,0),IFERROR(VLOOKUP($B67,'Privacy Analyst Evaluation'!$A$46:$F$120,6,0),""))&amp;""</f>
        <v/>
      </c>
      <c r="G67" s="242"/>
      <c r="H67" s="66" t="str">
        <f>IFERROR(IF($H66+1&gt;'(backend scoring)'!$Q$335,"",$H66+1),"")</f>
        <v/>
      </c>
      <c r="I67" s="66" t="e">
        <f t="array" aca="1" ref="I67" ca="1">_xludf.XLOOKUP($H67,'(backend scoring)'!$S$2:$S$333,'(backend scoring)'!$A$2:$A$333,"")</f>
        <v>#NAME?</v>
      </c>
      <c r="J67" s="66" t="str">
        <f ca="1">IFERROR(VLOOKUP($I67,'Institution Evaluation'!$A$55:$F$346,2,0),IFERROR(VLOOKUP($I67,'Privacy Analyst Evaluation'!$A$46:$F$120,2,0),""))</f>
        <v/>
      </c>
      <c r="K67" s="66" t="str">
        <f ca="1">IFERROR(VLOOKUP($I67,'Institution Evaluation'!$A$55:$F$346,3,0),IFERROR(VLOOKUP($I67,'Privacy Analyst Evaluation'!$A$46:$F$120,3,0),""))&amp;""</f>
        <v/>
      </c>
      <c r="L67" s="66" t="str">
        <f ca="1">IFERROR(VLOOKUP($I67,'Institution Evaluation'!$A$55:$F$346,4,0),IFERROR(VLOOKUP($I67,'Privacy Analyst Evaluation'!$A$46:$F$120,4,0),""))&amp;""</f>
        <v/>
      </c>
      <c r="M67" s="66" t="str">
        <f ca="1">IFERROR(VLOOKUP($I67,'Institution Evaluation'!$A$55:$F$346,6,0),IFERROR(VLOOKUP($I67,'Privacy Analyst Evaluation'!$A$46:$F$120,6,0),""))&amp;""</f>
        <v/>
      </c>
    </row>
    <row r="68" spans="1:13" ht="15.75" customHeight="1" x14ac:dyDescent="0.2">
      <c r="A68" s="66">
        <f>IFERROR(IF($A67+1&gt;'(backend scoring)'!$T$335,"",$A67+1),"")</f>
        <v>44</v>
      </c>
      <c r="B68" s="66" t="e">
        <f t="array" aca="1" ref="B68" ca="1">_xludf.XLOOKUP($A68,'(backend scoring)'!$V$2:$V$333,'(backend scoring)'!$A$2:$A$333,"")</f>
        <v>#NAME?</v>
      </c>
      <c r="C68" s="66" t="str">
        <f ca="1">IFERROR(VLOOKUP($B68,'Institution Evaluation'!$A$55:$F$346,2,0),IFERROR(VLOOKUP($B68,'Privacy Analyst Evaluation'!$A$46:$F$120,2,0),""))&amp;""</f>
        <v/>
      </c>
      <c r="D68" s="66" t="str">
        <f ca="1">IFERROR(VLOOKUP($B68,'Institution Evaluation'!$A$55:$F$346,3,0),IFERROR(VLOOKUP($B68,'Privacy Analyst Evaluation'!$A$46:$F$120,3,0),""))&amp;""</f>
        <v/>
      </c>
      <c r="E68" s="66" t="str">
        <f ca="1">IFERROR(VLOOKUP($B68,'Institution Evaluation'!$A$55:$F$346,4,0),IFERROR(VLOOKUP($B68,'Privacy Analyst Evaluation'!$A$46:$F$120,4,0),""))&amp;""</f>
        <v/>
      </c>
      <c r="F68" s="66" t="str">
        <f ca="1">IFERROR(VLOOKUP($B68,'Institution Evaluation'!$A$55:$F$346,6,0),IFERROR(VLOOKUP($B68,'Privacy Analyst Evaluation'!$A$46:$F$120,6,0),""))&amp;""</f>
        <v/>
      </c>
      <c r="G68" s="242"/>
      <c r="H68" s="66" t="str">
        <f>IFERROR(IF($H67+1&gt;'(backend scoring)'!$Q$335,"",$H67+1),"")</f>
        <v/>
      </c>
      <c r="I68" s="66" t="e">
        <f t="array" aca="1" ref="I68" ca="1">_xludf.XLOOKUP($H68,'(backend scoring)'!$S$2:$S$333,'(backend scoring)'!$A$2:$A$333,"")</f>
        <v>#NAME?</v>
      </c>
      <c r="J68" s="66" t="str">
        <f ca="1">IFERROR(VLOOKUP($I68,'Institution Evaluation'!$A$55:$F$346,2,0),IFERROR(VLOOKUP($I68,'Privacy Analyst Evaluation'!$A$46:$F$120,2,0),""))</f>
        <v/>
      </c>
      <c r="K68" s="66" t="str">
        <f ca="1">IFERROR(VLOOKUP($I68,'Institution Evaluation'!$A$55:$F$346,3,0),IFERROR(VLOOKUP($I68,'Privacy Analyst Evaluation'!$A$46:$F$120,3,0),""))&amp;""</f>
        <v/>
      </c>
      <c r="L68" s="66" t="str">
        <f ca="1">IFERROR(VLOOKUP($I68,'Institution Evaluation'!$A$55:$F$346,4,0),IFERROR(VLOOKUP($I68,'Privacy Analyst Evaluation'!$A$46:$F$120,4,0),""))&amp;""</f>
        <v/>
      </c>
      <c r="M68" s="66" t="str">
        <f ca="1">IFERROR(VLOOKUP($I68,'Institution Evaluation'!$A$55:$F$346,6,0),IFERROR(VLOOKUP($I68,'Privacy Analyst Evaluation'!$A$46:$F$120,6,0),""))&amp;""</f>
        <v/>
      </c>
    </row>
    <row r="69" spans="1:13" ht="15.75" customHeight="1" x14ac:dyDescent="0.2">
      <c r="A69" s="66">
        <f>IFERROR(IF($A68+1&gt;'(backend scoring)'!$T$335,"",$A68+1),"")</f>
        <v>45</v>
      </c>
      <c r="B69" s="66" t="e">
        <f t="array" aca="1" ref="B69" ca="1">_xludf.XLOOKUP($A69,'(backend scoring)'!$V$2:$V$333,'(backend scoring)'!$A$2:$A$333,"")</f>
        <v>#NAME?</v>
      </c>
      <c r="C69" s="66" t="str">
        <f ca="1">IFERROR(VLOOKUP($B69,'Institution Evaluation'!$A$55:$F$346,2,0),IFERROR(VLOOKUP($B69,'Privacy Analyst Evaluation'!$A$46:$F$120,2,0),""))&amp;""</f>
        <v/>
      </c>
      <c r="D69" s="66" t="str">
        <f ca="1">IFERROR(VLOOKUP($B69,'Institution Evaluation'!$A$55:$F$346,3,0),IFERROR(VLOOKUP($B69,'Privacy Analyst Evaluation'!$A$46:$F$120,3,0),""))&amp;""</f>
        <v/>
      </c>
      <c r="E69" s="66" t="str">
        <f ca="1">IFERROR(VLOOKUP($B69,'Institution Evaluation'!$A$55:$F$346,4,0),IFERROR(VLOOKUP($B69,'Privacy Analyst Evaluation'!$A$46:$F$120,4,0),""))&amp;""</f>
        <v/>
      </c>
      <c r="F69" s="66" t="str">
        <f ca="1">IFERROR(VLOOKUP($B69,'Institution Evaluation'!$A$55:$F$346,6,0),IFERROR(VLOOKUP($B69,'Privacy Analyst Evaluation'!$A$46:$F$120,6,0),""))&amp;""</f>
        <v/>
      </c>
      <c r="G69" s="242"/>
      <c r="H69" s="66" t="str">
        <f>IFERROR(IF($H68+1&gt;'(backend scoring)'!$Q$335,"",$H68+1),"")</f>
        <v/>
      </c>
      <c r="I69" s="66" t="e">
        <f t="array" aca="1" ref="I69" ca="1">_xludf.XLOOKUP($H69,'(backend scoring)'!$S$2:$S$333,'(backend scoring)'!$A$2:$A$333,"")</f>
        <v>#NAME?</v>
      </c>
      <c r="J69" s="66" t="str">
        <f ca="1">IFERROR(VLOOKUP($I69,'Institution Evaluation'!$A$55:$F$346,2,0),IFERROR(VLOOKUP($I69,'Privacy Analyst Evaluation'!$A$46:$F$120,2,0),""))</f>
        <v/>
      </c>
      <c r="K69" s="66" t="str">
        <f ca="1">IFERROR(VLOOKUP($I69,'Institution Evaluation'!$A$55:$F$346,3,0),IFERROR(VLOOKUP($I69,'Privacy Analyst Evaluation'!$A$46:$F$120,3,0),""))&amp;""</f>
        <v/>
      </c>
      <c r="L69" s="66" t="str">
        <f ca="1">IFERROR(VLOOKUP($I69,'Institution Evaluation'!$A$55:$F$346,4,0),IFERROR(VLOOKUP($I69,'Privacy Analyst Evaluation'!$A$46:$F$120,4,0),""))&amp;""</f>
        <v/>
      </c>
      <c r="M69" s="66" t="str">
        <f ca="1">IFERROR(VLOOKUP($I69,'Institution Evaluation'!$A$55:$F$346,6,0),IFERROR(VLOOKUP($I69,'Privacy Analyst Evaluation'!$A$46:$F$120,6,0),""))&amp;""</f>
        <v/>
      </c>
    </row>
    <row r="70" spans="1:13" ht="15.75" customHeight="1" x14ac:dyDescent="0.2">
      <c r="A70" s="66">
        <f>IFERROR(IF($A69+1&gt;'(backend scoring)'!$T$335,"",$A69+1),"")</f>
        <v>46</v>
      </c>
      <c r="B70" s="66" t="e">
        <f t="array" aca="1" ref="B70" ca="1">_xludf.XLOOKUP($A70,'(backend scoring)'!$V$2:$V$333,'(backend scoring)'!$A$2:$A$333,"")</f>
        <v>#NAME?</v>
      </c>
      <c r="C70" s="66" t="str">
        <f ca="1">IFERROR(VLOOKUP($B70,'Institution Evaluation'!$A$55:$F$346,2,0),IFERROR(VLOOKUP($B70,'Privacy Analyst Evaluation'!$A$46:$F$120,2,0),""))&amp;""</f>
        <v/>
      </c>
      <c r="D70" s="66" t="str">
        <f ca="1">IFERROR(VLOOKUP($B70,'Institution Evaluation'!$A$55:$F$346,3,0),IFERROR(VLOOKUP($B70,'Privacy Analyst Evaluation'!$A$46:$F$120,3,0),""))&amp;""</f>
        <v/>
      </c>
      <c r="E70" s="66" t="str">
        <f ca="1">IFERROR(VLOOKUP($B70,'Institution Evaluation'!$A$55:$F$346,4,0),IFERROR(VLOOKUP($B70,'Privacy Analyst Evaluation'!$A$46:$F$120,4,0),""))&amp;""</f>
        <v/>
      </c>
      <c r="F70" s="66" t="str">
        <f ca="1">IFERROR(VLOOKUP($B70,'Institution Evaluation'!$A$55:$F$346,6,0),IFERROR(VLOOKUP($B70,'Privacy Analyst Evaluation'!$A$46:$F$120,6,0),""))&amp;""</f>
        <v/>
      </c>
      <c r="G70" s="242"/>
      <c r="H70" s="66" t="str">
        <f>IFERROR(IF($H69+1&gt;'(backend scoring)'!$Q$335,"",$H69+1),"")</f>
        <v/>
      </c>
      <c r="I70" s="66" t="e">
        <f t="array" aca="1" ref="I70" ca="1">_xludf.XLOOKUP($H70,'(backend scoring)'!$S$2:$S$333,'(backend scoring)'!$A$2:$A$333,"")</f>
        <v>#NAME?</v>
      </c>
      <c r="J70" s="66" t="str">
        <f ca="1">IFERROR(VLOOKUP($I70,'Institution Evaluation'!$A$55:$F$346,2,0),IFERROR(VLOOKUP($I70,'Privacy Analyst Evaluation'!$A$46:$F$120,2,0),""))</f>
        <v/>
      </c>
      <c r="K70" s="66" t="str">
        <f ca="1">IFERROR(VLOOKUP($I70,'Institution Evaluation'!$A$55:$F$346,3,0),IFERROR(VLOOKUP($I70,'Privacy Analyst Evaluation'!$A$46:$F$120,3,0),""))&amp;""</f>
        <v/>
      </c>
      <c r="L70" s="66" t="str">
        <f ca="1">IFERROR(VLOOKUP($I70,'Institution Evaluation'!$A$55:$F$346,4,0),IFERROR(VLOOKUP($I70,'Privacy Analyst Evaluation'!$A$46:$F$120,4,0),""))&amp;""</f>
        <v/>
      </c>
      <c r="M70" s="66" t="str">
        <f ca="1">IFERROR(VLOOKUP($I70,'Institution Evaluation'!$A$55:$F$346,6,0),IFERROR(VLOOKUP($I70,'Privacy Analyst Evaluation'!$A$46:$F$120,6,0),""))&amp;""</f>
        <v/>
      </c>
    </row>
    <row r="71" spans="1:13" ht="15.75" customHeight="1" x14ac:dyDescent="0.2">
      <c r="A71" s="66">
        <f>IFERROR(IF($A70+1&gt;'(backend scoring)'!$T$335,"",$A70+1),"")</f>
        <v>47</v>
      </c>
      <c r="B71" s="66" t="e">
        <f t="array" aca="1" ref="B71" ca="1">_xludf.XLOOKUP($A71,'(backend scoring)'!$V$2:$V$333,'(backend scoring)'!$A$2:$A$333,"")</f>
        <v>#NAME?</v>
      </c>
      <c r="C71" s="66" t="str">
        <f ca="1">IFERROR(VLOOKUP($B71,'Institution Evaluation'!$A$55:$F$346,2,0),IFERROR(VLOOKUP($B71,'Privacy Analyst Evaluation'!$A$46:$F$120,2,0),""))&amp;""</f>
        <v/>
      </c>
      <c r="D71" s="66" t="str">
        <f ca="1">IFERROR(VLOOKUP($B71,'Institution Evaluation'!$A$55:$F$346,3,0),IFERROR(VLOOKUP($B71,'Privacy Analyst Evaluation'!$A$46:$F$120,3,0),""))&amp;""</f>
        <v/>
      </c>
      <c r="E71" s="66" t="str">
        <f ca="1">IFERROR(VLOOKUP($B71,'Institution Evaluation'!$A$55:$F$346,4,0),IFERROR(VLOOKUP($B71,'Privacy Analyst Evaluation'!$A$46:$F$120,4,0),""))&amp;""</f>
        <v/>
      </c>
      <c r="F71" s="66" t="str">
        <f ca="1">IFERROR(VLOOKUP($B71,'Institution Evaluation'!$A$55:$F$346,6,0),IFERROR(VLOOKUP($B71,'Privacy Analyst Evaluation'!$A$46:$F$120,6,0),""))&amp;""</f>
        <v/>
      </c>
      <c r="G71" s="242"/>
      <c r="H71" s="66" t="str">
        <f>IFERROR(IF($H70+1&gt;'(backend scoring)'!$Q$335,"",$H70+1),"")</f>
        <v/>
      </c>
      <c r="I71" s="66" t="e">
        <f t="array" aca="1" ref="I71" ca="1">_xludf.XLOOKUP($H71,'(backend scoring)'!$S$2:$S$333,'(backend scoring)'!$A$2:$A$333,"")</f>
        <v>#NAME?</v>
      </c>
      <c r="J71" s="66" t="str">
        <f ca="1">IFERROR(VLOOKUP($I71,'Institution Evaluation'!$A$55:$F$346,2,0),IFERROR(VLOOKUP($I71,'Privacy Analyst Evaluation'!$A$46:$F$120,2,0),""))</f>
        <v/>
      </c>
      <c r="K71" s="66" t="str">
        <f ca="1">IFERROR(VLOOKUP($I71,'Institution Evaluation'!$A$55:$F$346,3,0),IFERROR(VLOOKUP($I71,'Privacy Analyst Evaluation'!$A$46:$F$120,3,0),""))&amp;""</f>
        <v/>
      </c>
      <c r="L71" s="66" t="str">
        <f ca="1">IFERROR(VLOOKUP($I71,'Institution Evaluation'!$A$55:$F$346,4,0),IFERROR(VLOOKUP($I71,'Privacy Analyst Evaluation'!$A$46:$F$120,4,0),""))&amp;""</f>
        <v/>
      </c>
      <c r="M71" s="66" t="str">
        <f ca="1">IFERROR(VLOOKUP($I71,'Institution Evaluation'!$A$55:$F$346,6,0),IFERROR(VLOOKUP($I71,'Privacy Analyst Evaluation'!$A$46:$F$120,6,0),""))&amp;""</f>
        <v/>
      </c>
    </row>
    <row r="72" spans="1:13" ht="15.75" customHeight="1" x14ac:dyDescent="0.2">
      <c r="A72" s="66">
        <f>IFERROR(IF($A71+1&gt;'(backend scoring)'!$T$335,"",$A71+1),"")</f>
        <v>48</v>
      </c>
      <c r="B72" s="66" t="e">
        <f t="array" aca="1" ref="B72" ca="1">_xludf.XLOOKUP($A72,'(backend scoring)'!$V$2:$V$333,'(backend scoring)'!$A$2:$A$333,"")</f>
        <v>#NAME?</v>
      </c>
      <c r="C72" s="66" t="str">
        <f ca="1">IFERROR(VLOOKUP($B72,'Institution Evaluation'!$A$55:$F$346,2,0),IFERROR(VLOOKUP($B72,'Privacy Analyst Evaluation'!$A$46:$F$120,2,0),""))&amp;""</f>
        <v/>
      </c>
      <c r="D72" s="66" t="str">
        <f ca="1">IFERROR(VLOOKUP($B72,'Institution Evaluation'!$A$55:$F$346,3,0),IFERROR(VLOOKUP($B72,'Privacy Analyst Evaluation'!$A$46:$F$120,3,0),""))&amp;""</f>
        <v/>
      </c>
      <c r="E72" s="66" t="str">
        <f ca="1">IFERROR(VLOOKUP($B72,'Institution Evaluation'!$A$55:$F$346,4,0),IFERROR(VLOOKUP($B72,'Privacy Analyst Evaluation'!$A$46:$F$120,4,0),""))&amp;""</f>
        <v/>
      </c>
      <c r="F72" s="66" t="str">
        <f ca="1">IFERROR(VLOOKUP($B72,'Institution Evaluation'!$A$55:$F$346,6,0),IFERROR(VLOOKUP($B72,'Privacy Analyst Evaluation'!$A$46:$F$120,6,0),""))&amp;""</f>
        <v/>
      </c>
      <c r="G72" s="242"/>
      <c r="H72" s="66" t="str">
        <f>IFERROR(IF($H71+1&gt;'(backend scoring)'!$Q$335,"",$H71+1),"")</f>
        <v/>
      </c>
      <c r="I72" s="66" t="e">
        <f t="array" aca="1" ref="I72" ca="1">_xludf.XLOOKUP($H72,'(backend scoring)'!$S$2:$S$333,'(backend scoring)'!$A$2:$A$333,"")</f>
        <v>#NAME?</v>
      </c>
      <c r="J72" s="66" t="str">
        <f ca="1">IFERROR(VLOOKUP($I72,'Institution Evaluation'!$A$55:$F$346,2,0),IFERROR(VLOOKUP($I72,'Privacy Analyst Evaluation'!$A$46:$F$120,2,0),""))</f>
        <v/>
      </c>
      <c r="K72" s="66" t="str">
        <f ca="1">IFERROR(VLOOKUP($I72,'Institution Evaluation'!$A$55:$F$346,3,0),IFERROR(VLOOKUP($I72,'Privacy Analyst Evaluation'!$A$46:$F$120,3,0),""))&amp;""</f>
        <v/>
      </c>
      <c r="L72" s="66" t="str">
        <f ca="1">IFERROR(VLOOKUP($I72,'Institution Evaluation'!$A$55:$F$346,4,0),IFERROR(VLOOKUP($I72,'Privacy Analyst Evaluation'!$A$46:$F$120,4,0),""))&amp;""</f>
        <v/>
      </c>
      <c r="M72" s="66" t="str">
        <f ca="1">IFERROR(VLOOKUP($I72,'Institution Evaluation'!$A$55:$F$346,6,0),IFERROR(VLOOKUP($I72,'Privacy Analyst Evaluation'!$A$46:$F$120,6,0),""))&amp;""</f>
        <v/>
      </c>
    </row>
    <row r="73" spans="1:13" ht="15.75" customHeight="1" x14ac:dyDescent="0.2">
      <c r="A73" s="66">
        <f>IFERROR(IF($A72+1&gt;'(backend scoring)'!$T$335,"",$A72+1),"")</f>
        <v>49</v>
      </c>
      <c r="B73" s="66" t="e">
        <f t="array" aca="1" ref="B73" ca="1">_xludf.XLOOKUP($A73,'(backend scoring)'!$V$2:$V$333,'(backend scoring)'!$A$2:$A$333,"")</f>
        <v>#NAME?</v>
      </c>
      <c r="C73" s="66" t="str">
        <f ca="1">IFERROR(VLOOKUP($B73,'Institution Evaluation'!$A$55:$F$346,2,0),IFERROR(VLOOKUP($B73,'Privacy Analyst Evaluation'!$A$46:$F$120,2,0),""))&amp;""</f>
        <v/>
      </c>
      <c r="D73" s="66" t="str">
        <f ca="1">IFERROR(VLOOKUP($B73,'Institution Evaluation'!$A$55:$F$346,3,0),IFERROR(VLOOKUP($B73,'Privacy Analyst Evaluation'!$A$46:$F$120,3,0),""))&amp;""</f>
        <v/>
      </c>
      <c r="E73" s="66" t="str">
        <f ca="1">IFERROR(VLOOKUP($B73,'Institution Evaluation'!$A$55:$F$346,4,0),IFERROR(VLOOKUP($B73,'Privacy Analyst Evaluation'!$A$46:$F$120,4,0),""))&amp;""</f>
        <v/>
      </c>
      <c r="F73" s="66" t="str">
        <f ca="1">IFERROR(VLOOKUP($B73,'Institution Evaluation'!$A$55:$F$346,6,0),IFERROR(VLOOKUP($B73,'Privacy Analyst Evaluation'!$A$46:$F$120,6,0),""))&amp;""</f>
        <v/>
      </c>
      <c r="G73" s="242"/>
      <c r="H73" s="66" t="str">
        <f>IFERROR(IF($H72+1&gt;'(backend scoring)'!$Q$335,"",$H72+1),"")</f>
        <v/>
      </c>
      <c r="I73" s="66" t="e">
        <f t="array" aca="1" ref="I73" ca="1">_xludf.XLOOKUP($H73,'(backend scoring)'!$S$2:$S$333,'(backend scoring)'!$A$2:$A$333,"")</f>
        <v>#NAME?</v>
      </c>
      <c r="J73" s="66" t="str">
        <f ca="1">IFERROR(VLOOKUP($I73,'Institution Evaluation'!$A$55:$F$346,2,0),IFERROR(VLOOKUP($I73,'Privacy Analyst Evaluation'!$A$46:$F$120,2,0),""))</f>
        <v/>
      </c>
      <c r="K73" s="66" t="str">
        <f ca="1">IFERROR(VLOOKUP($I73,'Institution Evaluation'!$A$55:$F$346,3,0),IFERROR(VLOOKUP($I73,'Privacy Analyst Evaluation'!$A$46:$F$120,3,0),""))&amp;""</f>
        <v/>
      </c>
      <c r="L73" s="66" t="str">
        <f ca="1">IFERROR(VLOOKUP($I73,'Institution Evaluation'!$A$55:$F$346,4,0),IFERROR(VLOOKUP($I73,'Privacy Analyst Evaluation'!$A$46:$F$120,4,0),""))&amp;""</f>
        <v/>
      </c>
      <c r="M73" s="66" t="str">
        <f ca="1">IFERROR(VLOOKUP($I73,'Institution Evaluation'!$A$55:$F$346,6,0),IFERROR(VLOOKUP($I73,'Privacy Analyst Evaluation'!$A$46:$F$120,6,0),""))&amp;""</f>
        <v/>
      </c>
    </row>
    <row r="74" spans="1:13" ht="15.75" customHeight="1" x14ac:dyDescent="0.2">
      <c r="A74" s="66">
        <f>IFERROR(IF($A73+1&gt;'(backend scoring)'!$T$335,"",$A73+1),"")</f>
        <v>50</v>
      </c>
      <c r="B74" s="66" t="e">
        <f t="array" aca="1" ref="B74" ca="1">_xludf.XLOOKUP($A74,'(backend scoring)'!$V$2:$V$333,'(backend scoring)'!$A$2:$A$333,"")</f>
        <v>#NAME?</v>
      </c>
      <c r="C74" s="66" t="str">
        <f ca="1">IFERROR(VLOOKUP($B74,'Institution Evaluation'!$A$55:$F$346,2,0),IFERROR(VLOOKUP($B74,'Privacy Analyst Evaluation'!$A$46:$F$120,2,0),""))&amp;""</f>
        <v/>
      </c>
      <c r="D74" s="66" t="str">
        <f ca="1">IFERROR(VLOOKUP($B74,'Institution Evaluation'!$A$55:$F$346,3,0),IFERROR(VLOOKUP($B74,'Privacy Analyst Evaluation'!$A$46:$F$120,3,0),""))&amp;""</f>
        <v/>
      </c>
      <c r="E74" s="66" t="str">
        <f ca="1">IFERROR(VLOOKUP($B74,'Institution Evaluation'!$A$55:$F$346,4,0),IFERROR(VLOOKUP($B74,'Privacy Analyst Evaluation'!$A$46:$F$120,4,0),""))&amp;""</f>
        <v/>
      </c>
      <c r="F74" s="66" t="str">
        <f ca="1">IFERROR(VLOOKUP($B74,'Institution Evaluation'!$A$55:$F$346,6,0),IFERROR(VLOOKUP($B74,'Privacy Analyst Evaluation'!$A$46:$F$120,6,0),""))&amp;""</f>
        <v/>
      </c>
      <c r="G74" s="242"/>
      <c r="H74" s="66" t="str">
        <f>IFERROR(IF($H73+1&gt;'(backend scoring)'!$Q$335,"",$H73+1),"")</f>
        <v/>
      </c>
      <c r="I74" s="66" t="e">
        <f t="array" aca="1" ref="I74" ca="1">_xludf.XLOOKUP($H74,'(backend scoring)'!$S$2:$S$333,'(backend scoring)'!$A$2:$A$333,"")</f>
        <v>#NAME?</v>
      </c>
      <c r="J74" s="66" t="str">
        <f ca="1">IFERROR(VLOOKUP($I74,'Institution Evaluation'!$A$55:$F$346,2,0),IFERROR(VLOOKUP($I74,'Privacy Analyst Evaluation'!$A$46:$F$120,2,0),""))</f>
        <v/>
      </c>
      <c r="K74" s="66" t="str">
        <f ca="1">IFERROR(VLOOKUP($I74,'Institution Evaluation'!$A$55:$F$346,3,0),IFERROR(VLOOKUP($I74,'Privacy Analyst Evaluation'!$A$46:$F$120,3,0),""))&amp;""</f>
        <v/>
      </c>
      <c r="L74" s="66" t="str">
        <f ca="1">IFERROR(VLOOKUP($I74,'Institution Evaluation'!$A$55:$F$346,4,0),IFERROR(VLOOKUP($I74,'Privacy Analyst Evaluation'!$A$46:$F$120,4,0),""))&amp;""</f>
        <v/>
      </c>
      <c r="M74" s="66" t="str">
        <f ca="1">IFERROR(VLOOKUP($I74,'Institution Evaluation'!$A$55:$F$346,6,0),IFERROR(VLOOKUP($I74,'Privacy Analyst Evaluation'!$A$46:$F$120,6,0),""))&amp;""</f>
        <v/>
      </c>
    </row>
    <row r="75" spans="1:13" ht="15.75" customHeight="1" x14ac:dyDescent="0.2">
      <c r="A75" s="66">
        <f>IFERROR(IF($A74+1&gt;'(backend scoring)'!$T$335,"",$A74+1),"")</f>
        <v>51</v>
      </c>
      <c r="B75" s="66" t="e">
        <f t="array" aca="1" ref="B75" ca="1">_xludf.XLOOKUP($A75,'(backend scoring)'!$V$2:$V$333,'(backend scoring)'!$A$2:$A$333,"")</f>
        <v>#NAME?</v>
      </c>
      <c r="C75" s="66" t="str">
        <f ca="1">IFERROR(VLOOKUP($B75,'Institution Evaluation'!$A$55:$F$346,2,0),IFERROR(VLOOKUP($B75,'Privacy Analyst Evaluation'!$A$46:$F$120,2,0),""))&amp;""</f>
        <v/>
      </c>
      <c r="D75" s="66" t="str">
        <f ca="1">IFERROR(VLOOKUP($B75,'Institution Evaluation'!$A$55:$F$346,3,0),IFERROR(VLOOKUP($B75,'Privacy Analyst Evaluation'!$A$46:$F$120,3,0),""))&amp;""</f>
        <v/>
      </c>
      <c r="E75" s="66" t="str">
        <f ca="1">IFERROR(VLOOKUP($B75,'Institution Evaluation'!$A$55:$F$346,4,0),IFERROR(VLOOKUP($B75,'Privacy Analyst Evaluation'!$A$46:$F$120,4,0),""))&amp;""</f>
        <v/>
      </c>
      <c r="F75" s="66" t="str">
        <f ca="1">IFERROR(VLOOKUP($B75,'Institution Evaluation'!$A$55:$F$346,6,0),IFERROR(VLOOKUP($B75,'Privacy Analyst Evaluation'!$A$46:$F$120,6,0),""))&amp;""</f>
        <v/>
      </c>
      <c r="G75" s="242"/>
      <c r="H75" s="66" t="str">
        <f>IFERROR(IF($H74+1&gt;'(backend scoring)'!$Q$335,"",$H74+1),"")</f>
        <v/>
      </c>
      <c r="I75" s="66" t="e">
        <f t="array" aca="1" ref="I75" ca="1">_xludf.XLOOKUP($H75,'(backend scoring)'!$S$2:$S$333,'(backend scoring)'!$A$2:$A$333,"")</f>
        <v>#NAME?</v>
      </c>
      <c r="J75" s="66" t="str">
        <f ca="1">IFERROR(VLOOKUP($I75,'Institution Evaluation'!$A$55:$F$346,2,0),IFERROR(VLOOKUP($I75,'Privacy Analyst Evaluation'!$A$46:$F$120,2,0),""))</f>
        <v/>
      </c>
      <c r="K75" s="66" t="str">
        <f ca="1">IFERROR(VLOOKUP($I75,'Institution Evaluation'!$A$55:$F$346,3,0),IFERROR(VLOOKUP($I75,'Privacy Analyst Evaluation'!$A$46:$F$120,3,0),""))&amp;""</f>
        <v/>
      </c>
      <c r="L75" s="66" t="str">
        <f ca="1">IFERROR(VLOOKUP($I75,'Institution Evaluation'!$A$55:$F$346,4,0),IFERROR(VLOOKUP($I75,'Privacy Analyst Evaluation'!$A$46:$F$120,4,0),""))&amp;""</f>
        <v/>
      </c>
      <c r="M75" s="66" t="str">
        <f ca="1">IFERROR(VLOOKUP($I75,'Institution Evaluation'!$A$55:$F$346,6,0),IFERROR(VLOOKUP($I75,'Privacy Analyst Evaluation'!$A$46:$F$120,6,0),""))&amp;""</f>
        <v/>
      </c>
    </row>
    <row r="76" spans="1:13" ht="15.75" customHeight="1" x14ac:dyDescent="0.2">
      <c r="A76" s="66">
        <f>IFERROR(IF($A75+1&gt;'(backend scoring)'!$T$335,"",$A75+1),"")</f>
        <v>52</v>
      </c>
      <c r="B76" s="66" t="e">
        <f t="array" aca="1" ref="B76" ca="1">_xludf.XLOOKUP($A76,'(backend scoring)'!$V$2:$V$333,'(backend scoring)'!$A$2:$A$333,"")</f>
        <v>#NAME?</v>
      </c>
      <c r="C76" s="66" t="str">
        <f ca="1">IFERROR(VLOOKUP($B76,'Institution Evaluation'!$A$55:$F$346,2,0),IFERROR(VLOOKUP($B76,'Privacy Analyst Evaluation'!$A$46:$F$120,2,0),""))&amp;""</f>
        <v/>
      </c>
      <c r="D76" s="66" t="str">
        <f ca="1">IFERROR(VLOOKUP($B76,'Institution Evaluation'!$A$55:$F$346,3,0),IFERROR(VLOOKUP($B76,'Privacy Analyst Evaluation'!$A$46:$F$120,3,0),""))&amp;""</f>
        <v/>
      </c>
      <c r="E76" s="66" t="str">
        <f ca="1">IFERROR(VLOOKUP($B76,'Institution Evaluation'!$A$55:$F$346,4,0),IFERROR(VLOOKUP($B76,'Privacy Analyst Evaluation'!$A$46:$F$120,4,0),""))&amp;""</f>
        <v/>
      </c>
      <c r="F76" s="66" t="str">
        <f ca="1">IFERROR(VLOOKUP($B76,'Institution Evaluation'!$A$55:$F$346,6,0),IFERROR(VLOOKUP($B76,'Privacy Analyst Evaluation'!$A$46:$F$120,6,0),""))&amp;""</f>
        <v/>
      </c>
      <c r="G76" s="242"/>
      <c r="H76" s="66" t="str">
        <f>IFERROR(IF($H75+1&gt;'(backend scoring)'!$Q$335,"",$H75+1),"")</f>
        <v/>
      </c>
      <c r="I76" s="66" t="e">
        <f t="array" aca="1" ref="I76" ca="1">_xludf.XLOOKUP($H76,'(backend scoring)'!$S$2:$S$333,'(backend scoring)'!$A$2:$A$333,"")</f>
        <v>#NAME?</v>
      </c>
      <c r="J76" s="66" t="str">
        <f ca="1">IFERROR(VLOOKUP($I76,'Institution Evaluation'!$A$55:$F$346,2,0),IFERROR(VLOOKUP($I76,'Privacy Analyst Evaluation'!$A$46:$F$120,2,0),""))</f>
        <v/>
      </c>
      <c r="K76" s="66" t="str">
        <f ca="1">IFERROR(VLOOKUP($I76,'Institution Evaluation'!$A$55:$F$346,3,0),IFERROR(VLOOKUP($I76,'Privacy Analyst Evaluation'!$A$46:$F$120,3,0),""))&amp;""</f>
        <v/>
      </c>
      <c r="L76" s="66" t="str">
        <f ca="1">IFERROR(VLOOKUP($I76,'Institution Evaluation'!$A$55:$F$346,4,0),IFERROR(VLOOKUP($I76,'Privacy Analyst Evaluation'!$A$46:$F$120,4,0),""))&amp;""</f>
        <v/>
      </c>
      <c r="M76" s="66" t="str">
        <f ca="1">IFERROR(VLOOKUP($I76,'Institution Evaluation'!$A$55:$F$346,6,0),IFERROR(VLOOKUP($I76,'Privacy Analyst Evaluation'!$A$46:$F$120,6,0),""))&amp;""</f>
        <v/>
      </c>
    </row>
    <row r="77" spans="1:13" ht="15.75" customHeight="1" x14ac:dyDescent="0.2">
      <c r="A77" s="66">
        <f>IFERROR(IF($A76+1&gt;'(backend scoring)'!$T$335,"",$A76+1),"")</f>
        <v>53</v>
      </c>
      <c r="B77" s="66" t="e">
        <f t="array" aca="1" ref="B77" ca="1">_xludf.XLOOKUP($A77,'(backend scoring)'!$V$2:$V$333,'(backend scoring)'!$A$2:$A$333,"")</f>
        <v>#NAME?</v>
      </c>
      <c r="C77" s="66" t="str">
        <f ca="1">IFERROR(VLOOKUP($B77,'Institution Evaluation'!$A$55:$F$346,2,0),IFERROR(VLOOKUP($B77,'Privacy Analyst Evaluation'!$A$46:$F$120,2,0),""))&amp;""</f>
        <v/>
      </c>
      <c r="D77" s="66" t="str">
        <f ca="1">IFERROR(VLOOKUP($B77,'Institution Evaluation'!$A$55:$F$346,3,0),IFERROR(VLOOKUP($B77,'Privacy Analyst Evaluation'!$A$46:$F$120,3,0),""))&amp;""</f>
        <v/>
      </c>
      <c r="E77" s="66" t="str">
        <f ca="1">IFERROR(VLOOKUP($B77,'Institution Evaluation'!$A$55:$F$346,4,0),IFERROR(VLOOKUP($B77,'Privacy Analyst Evaluation'!$A$46:$F$120,4,0),""))&amp;""</f>
        <v/>
      </c>
      <c r="F77" s="66" t="str">
        <f ca="1">IFERROR(VLOOKUP($B77,'Institution Evaluation'!$A$55:$F$346,6,0),IFERROR(VLOOKUP($B77,'Privacy Analyst Evaluation'!$A$46:$F$120,6,0),""))&amp;""</f>
        <v/>
      </c>
      <c r="G77" s="242"/>
      <c r="H77" s="66" t="str">
        <f>IFERROR(IF($H76+1&gt;'(backend scoring)'!$Q$335,"",$H76+1),"")</f>
        <v/>
      </c>
      <c r="I77" s="66" t="e">
        <f t="array" aca="1" ref="I77" ca="1">_xludf.XLOOKUP($H77,'(backend scoring)'!$S$2:$S$333,'(backend scoring)'!$A$2:$A$333,"")</f>
        <v>#NAME?</v>
      </c>
      <c r="J77" s="66" t="str">
        <f ca="1">IFERROR(VLOOKUP($I77,'Institution Evaluation'!$A$55:$F$346,2,0),IFERROR(VLOOKUP($I77,'Privacy Analyst Evaluation'!$A$46:$F$120,2,0),""))</f>
        <v/>
      </c>
      <c r="K77" s="66" t="str">
        <f ca="1">IFERROR(VLOOKUP($I77,'Institution Evaluation'!$A$55:$F$346,3,0),IFERROR(VLOOKUP($I77,'Privacy Analyst Evaluation'!$A$46:$F$120,3,0),""))&amp;""</f>
        <v/>
      </c>
      <c r="L77" s="66" t="str">
        <f ca="1">IFERROR(VLOOKUP($I77,'Institution Evaluation'!$A$55:$F$346,4,0),IFERROR(VLOOKUP($I77,'Privacy Analyst Evaluation'!$A$46:$F$120,4,0),""))&amp;""</f>
        <v/>
      </c>
      <c r="M77" s="66" t="str">
        <f ca="1">IFERROR(VLOOKUP($I77,'Institution Evaluation'!$A$55:$F$346,6,0),IFERROR(VLOOKUP($I77,'Privacy Analyst Evaluation'!$A$46:$F$120,6,0),""))&amp;""</f>
        <v/>
      </c>
    </row>
    <row r="78" spans="1:13" ht="15.75" customHeight="1" x14ac:dyDescent="0.2">
      <c r="A78" s="66">
        <f>IFERROR(IF($A77+1&gt;'(backend scoring)'!$T$335,"",$A77+1),"")</f>
        <v>54</v>
      </c>
      <c r="B78" s="66" t="e">
        <f t="array" aca="1" ref="B78" ca="1">_xludf.XLOOKUP($A78,'(backend scoring)'!$V$2:$V$333,'(backend scoring)'!$A$2:$A$333,"")</f>
        <v>#NAME?</v>
      </c>
      <c r="C78" s="66" t="str">
        <f ca="1">IFERROR(VLOOKUP($B78,'Institution Evaluation'!$A$55:$F$346,2,0),IFERROR(VLOOKUP($B78,'Privacy Analyst Evaluation'!$A$46:$F$120,2,0),""))&amp;""</f>
        <v/>
      </c>
      <c r="D78" s="66" t="str">
        <f ca="1">IFERROR(VLOOKUP($B78,'Institution Evaluation'!$A$55:$F$346,3,0),IFERROR(VLOOKUP($B78,'Privacy Analyst Evaluation'!$A$46:$F$120,3,0),""))&amp;""</f>
        <v/>
      </c>
      <c r="E78" s="66" t="str">
        <f ca="1">IFERROR(VLOOKUP($B78,'Institution Evaluation'!$A$55:$F$346,4,0),IFERROR(VLOOKUP($B78,'Privacy Analyst Evaluation'!$A$46:$F$120,4,0),""))&amp;""</f>
        <v/>
      </c>
      <c r="F78" s="66" t="str">
        <f ca="1">IFERROR(VLOOKUP($B78,'Institution Evaluation'!$A$55:$F$346,6,0),IFERROR(VLOOKUP($B78,'Privacy Analyst Evaluation'!$A$46:$F$120,6,0),""))&amp;""</f>
        <v/>
      </c>
      <c r="G78" s="242"/>
      <c r="H78" s="66" t="str">
        <f>IFERROR(IF($H77+1&gt;'(backend scoring)'!$Q$335,"",$H77+1),"")</f>
        <v/>
      </c>
      <c r="I78" s="66" t="e">
        <f t="array" aca="1" ref="I78" ca="1">_xludf.XLOOKUP($H78,'(backend scoring)'!$S$2:$S$333,'(backend scoring)'!$A$2:$A$333,"")</f>
        <v>#NAME?</v>
      </c>
      <c r="J78" s="66" t="str">
        <f ca="1">IFERROR(VLOOKUP($I78,'Institution Evaluation'!$A$55:$F$346,2,0),IFERROR(VLOOKUP($I78,'Privacy Analyst Evaluation'!$A$46:$F$120,2,0),""))</f>
        <v/>
      </c>
      <c r="K78" s="66" t="str">
        <f ca="1">IFERROR(VLOOKUP($I78,'Institution Evaluation'!$A$55:$F$346,3,0),IFERROR(VLOOKUP($I78,'Privacy Analyst Evaluation'!$A$46:$F$120,3,0),""))&amp;""</f>
        <v/>
      </c>
      <c r="L78" s="66" t="str">
        <f ca="1">IFERROR(VLOOKUP($I78,'Institution Evaluation'!$A$55:$F$346,4,0),IFERROR(VLOOKUP($I78,'Privacy Analyst Evaluation'!$A$46:$F$120,4,0),""))&amp;""</f>
        <v/>
      </c>
      <c r="M78" s="66" t="str">
        <f ca="1">IFERROR(VLOOKUP($I78,'Institution Evaluation'!$A$55:$F$346,6,0),IFERROR(VLOOKUP($I78,'Privacy Analyst Evaluation'!$A$46:$F$120,6,0),""))&amp;""</f>
        <v/>
      </c>
    </row>
    <row r="79" spans="1:13" ht="15.75" customHeight="1" x14ac:dyDescent="0.2">
      <c r="A79" s="66">
        <f>IFERROR(IF($A78+1&gt;'(backend scoring)'!$T$335,"",$A78+1),"")</f>
        <v>55</v>
      </c>
      <c r="B79" s="66" t="e">
        <f t="array" aca="1" ref="B79" ca="1">_xludf.XLOOKUP($A79,'(backend scoring)'!$V$2:$V$333,'(backend scoring)'!$A$2:$A$333,"")</f>
        <v>#NAME?</v>
      </c>
      <c r="C79" s="66" t="str">
        <f ca="1">IFERROR(VLOOKUP($B79,'Institution Evaluation'!$A$55:$F$346,2,0),IFERROR(VLOOKUP($B79,'Privacy Analyst Evaluation'!$A$46:$F$120,2,0),""))&amp;""</f>
        <v/>
      </c>
      <c r="D79" s="66" t="str">
        <f ca="1">IFERROR(VLOOKUP($B79,'Institution Evaluation'!$A$55:$F$346,3,0),IFERROR(VLOOKUP($B79,'Privacy Analyst Evaluation'!$A$46:$F$120,3,0),""))&amp;""</f>
        <v/>
      </c>
      <c r="E79" s="66" t="str">
        <f ca="1">IFERROR(VLOOKUP($B79,'Institution Evaluation'!$A$55:$F$346,4,0),IFERROR(VLOOKUP($B79,'Privacy Analyst Evaluation'!$A$46:$F$120,4,0),""))&amp;""</f>
        <v/>
      </c>
      <c r="F79" s="66" t="str">
        <f ca="1">IFERROR(VLOOKUP($B79,'Institution Evaluation'!$A$55:$F$346,6,0),IFERROR(VLOOKUP($B79,'Privacy Analyst Evaluation'!$A$46:$F$120,6,0),""))&amp;""</f>
        <v/>
      </c>
      <c r="G79" s="242"/>
      <c r="H79" s="66" t="str">
        <f>IFERROR(IF($H78+1&gt;'(backend scoring)'!$Q$335,"",$H78+1),"")</f>
        <v/>
      </c>
      <c r="I79" s="66" t="e">
        <f t="array" aca="1" ref="I79" ca="1">_xludf.XLOOKUP($H79,'(backend scoring)'!$S$2:$S$333,'(backend scoring)'!$A$2:$A$333,"")</f>
        <v>#NAME?</v>
      </c>
      <c r="J79" s="66" t="str">
        <f ca="1">IFERROR(VLOOKUP($I79,'Institution Evaluation'!$A$55:$F$346,2,0),IFERROR(VLOOKUP($I79,'Privacy Analyst Evaluation'!$A$46:$F$120,2,0),""))</f>
        <v/>
      </c>
      <c r="K79" s="66" t="str">
        <f ca="1">IFERROR(VLOOKUP($I79,'Institution Evaluation'!$A$55:$F$346,3,0),IFERROR(VLOOKUP($I79,'Privacy Analyst Evaluation'!$A$46:$F$120,3,0),""))&amp;""</f>
        <v/>
      </c>
      <c r="L79" s="66" t="str">
        <f ca="1">IFERROR(VLOOKUP($I79,'Institution Evaluation'!$A$55:$F$346,4,0),IFERROR(VLOOKUP($I79,'Privacy Analyst Evaluation'!$A$46:$F$120,4,0),""))&amp;""</f>
        <v/>
      </c>
      <c r="M79" s="66" t="str">
        <f ca="1">IFERROR(VLOOKUP($I79,'Institution Evaluation'!$A$55:$F$346,6,0),IFERROR(VLOOKUP($I79,'Privacy Analyst Evaluation'!$A$46:$F$120,6,0),""))&amp;""</f>
        <v/>
      </c>
    </row>
    <row r="80" spans="1:13" ht="15.75" customHeight="1" x14ac:dyDescent="0.2">
      <c r="A80" s="66">
        <f>IFERROR(IF($A79+1&gt;'(backend scoring)'!$T$335,"",$A79+1),"")</f>
        <v>56</v>
      </c>
      <c r="B80" s="66" t="e">
        <f t="array" aca="1" ref="B80" ca="1">_xludf.XLOOKUP($A80,'(backend scoring)'!$V$2:$V$333,'(backend scoring)'!$A$2:$A$333,"")</f>
        <v>#NAME?</v>
      </c>
      <c r="C80" s="66" t="str">
        <f ca="1">IFERROR(VLOOKUP($B80,'Institution Evaluation'!$A$55:$F$346,2,0),IFERROR(VLOOKUP($B80,'Privacy Analyst Evaluation'!$A$46:$F$120,2,0),""))&amp;""</f>
        <v/>
      </c>
      <c r="D80" s="66" t="str">
        <f ca="1">IFERROR(VLOOKUP($B80,'Institution Evaluation'!$A$55:$F$346,3,0),IFERROR(VLOOKUP($B80,'Privacy Analyst Evaluation'!$A$46:$F$120,3,0),""))&amp;""</f>
        <v/>
      </c>
      <c r="E80" s="66" t="str">
        <f ca="1">IFERROR(VLOOKUP($B80,'Institution Evaluation'!$A$55:$F$346,4,0),IFERROR(VLOOKUP($B80,'Privacy Analyst Evaluation'!$A$46:$F$120,4,0),""))&amp;""</f>
        <v/>
      </c>
      <c r="F80" s="66" t="str">
        <f ca="1">IFERROR(VLOOKUP($B80,'Institution Evaluation'!$A$55:$F$346,6,0),IFERROR(VLOOKUP($B80,'Privacy Analyst Evaluation'!$A$46:$F$120,6,0),""))&amp;""</f>
        <v/>
      </c>
      <c r="G80" s="242"/>
      <c r="H80" s="66" t="str">
        <f>IFERROR(IF($H79+1&gt;'(backend scoring)'!$Q$335,"",$H79+1),"")</f>
        <v/>
      </c>
      <c r="I80" s="66" t="e">
        <f t="array" aca="1" ref="I80" ca="1">_xludf.XLOOKUP($H80,'(backend scoring)'!$S$2:$S$333,'(backend scoring)'!$A$2:$A$333,"")</f>
        <v>#NAME?</v>
      </c>
      <c r="J80" s="66" t="str">
        <f ca="1">IFERROR(VLOOKUP($I80,'Institution Evaluation'!$A$55:$F$346,2,0),IFERROR(VLOOKUP($I80,'Privacy Analyst Evaluation'!$A$46:$F$120,2,0),""))</f>
        <v/>
      </c>
      <c r="K80" s="66" t="str">
        <f ca="1">IFERROR(VLOOKUP($I80,'Institution Evaluation'!$A$55:$F$346,3,0),IFERROR(VLOOKUP($I80,'Privacy Analyst Evaluation'!$A$46:$F$120,3,0),""))&amp;""</f>
        <v/>
      </c>
      <c r="L80" s="66" t="str">
        <f ca="1">IFERROR(VLOOKUP($I80,'Institution Evaluation'!$A$55:$F$346,4,0),IFERROR(VLOOKUP($I80,'Privacy Analyst Evaluation'!$A$46:$F$120,4,0),""))&amp;""</f>
        <v/>
      </c>
      <c r="M80" s="66" t="str">
        <f ca="1">IFERROR(VLOOKUP($I80,'Institution Evaluation'!$A$55:$F$346,6,0),IFERROR(VLOOKUP($I80,'Privacy Analyst Evaluation'!$A$46:$F$120,6,0),""))&amp;""</f>
        <v/>
      </c>
    </row>
    <row r="81" spans="1:13" ht="15.75" customHeight="1" x14ac:dyDescent="0.2">
      <c r="A81" s="66">
        <f>IFERROR(IF($A80+1&gt;'(backend scoring)'!$T$335,"",$A80+1),"")</f>
        <v>57</v>
      </c>
      <c r="B81" s="66" t="e">
        <f t="array" aca="1" ref="B81" ca="1">_xludf.XLOOKUP($A81,'(backend scoring)'!$V$2:$V$333,'(backend scoring)'!$A$2:$A$333,"")</f>
        <v>#NAME?</v>
      </c>
      <c r="C81" s="66" t="str">
        <f ca="1">IFERROR(VLOOKUP($B81,'Institution Evaluation'!$A$55:$F$346,2,0),IFERROR(VLOOKUP($B81,'Privacy Analyst Evaluation'!$A$46:$F$120,2,0),""))&amp;""</f>
        <v/>
      </c>
      <c r="D81" s="66" t="str">
        <f ca="1">IFERROR(VLOOKUP($B81,'Institution Evaluation'!$A$55:$F$346,3,0),IFERROR(VLOOKUP($B81,'Privacy Analyst Evaluation'!$A$46:$F$120,3,0),""))&amp;""</f>
        <v/>
      </c>
      <c r="E81" s="66" t="str">
        <f ca="1">IFERROR(VLOOKUP($B81,'Institution Evaluation'!$A$55:$F$346,4,0),IFERROR(VLOOKUP($B81,'Privacy Analyst Evaluation'!$A$46:$F$120,4,0),""))&amp;""</f>
        <v/>
      </c>
      <c r="F81" s="66" t="str">
        <f ca="1">IFERROR(VLOOKUP($B81,'Institution Evaluation'!$A$55:$F$346,6,0),IFERROR(VLOOKUP($B81,'Privacy Analyst Evaluation'!$A$46:$F$120,6,0),""))&amp;""</f>
        <v/>
      </c>
      <c r="G81" s="242"/>
      <c r="H81" s="66" t="str">
        <f>IFERROR(IF($H80+1&gt;'(backend scoring)'!$Q$335,"",$H80+1),"")</f>
        <v/>
      </c>
      <c r="I81" s="66" t="e">
        <f t="array" aca="1" ref="I81" ca="1">_xludf.XLOOKUP($H81,'(backend scoring)'!$S$2:$S$333,'(backend scoring)'!$A$2:$A$333,"")</f>
        <v>#NAME?</v>
      </c>
      <c r="J81" s="66" t="str">
        <f ca="1">IFERROR(VLOOKUP($I81,'Institution Evaluation'!$A$55:$F$346,2,0),IFERROR(VLOOKUP($I81,'Privacy Analyst Evaluation'!$A$46:$F$120,2,0),""))</f>
        <v/>
      </c>
      <c r="K81" s="66" t="str">
        <f ca="1">IFERROR(VLOOKUP($I81,'Institution Evaluation'!$A$55:$F$346,3,0),IFERROR(VLOOKUP($I81,'Privacy Analyst Evaluation'!$A$46:$F$120,3,0),""))&amp;""</f>
        <v/>
      </c>
      <c r="L81" s="66" t="str">
        <f ca="1">IFERROR(VLOOKUP($I81,'Institution Evaluation'!$A$55:$F$346,4,0),IFERROR(VLOOKUP($I81,'Privacy Analyst Evaluation'!$A$46:$F$120,4,0),""))&amp;""</f>
        <v/>
      </c>
      <c r="M81" s="66" t="str">
        <f ca="1">IFERROR(VLOOKUP($I81,'Institution Evaluation'!$A$55:$F$346,6,0),IFERROR(VLOOKUP($I81,'Privacy Analyst Evaluation'!$A$46:$F$120,6,0),""))&amp;""</f>
        <v/>
      </c>
    </row>
    <row r="82" spans="1:13" ht="15.75" customHeight="1" x14ac:dyDescent="0.2">
      <c r="A82" s="66">
        <f>IFERROR(IF($A81+1&gt;'(backend scoring)'!$T$335,"",$A81+1),"")</f>
        <v>58</v>
      </c>
      <c r="B82" s="66" t="e">
        <f t="array" aca="1" ref="B82" ca="1">_xludf.XLOOKUP($A82,'(backend scoring)'!$V$2:$V$333,'(backend scoring)'!$A$2:$A$333,"")</f>
        <v>#NAME?</v>
      </c>
      <c r="C82" s="66" t="str">
        <f ca="1">IFERROR(VLOOKUP($B82,'Institution Evaluation'!$A$55:$F$346,2,0),IFERROR(VLOOKUP($B82,'Privacy Analyst Evaluation'!$A$46:$F$120,2,0),""))&amp;""</f>
        <v/>
      </c>
      <c r="D82" s="66" t="str">
        <f ca="1">IFERROR(VLOOKUP($B82,'Institution Evaluation'!$A$55:$F$346,3,0),IFERROR(VLOOKUP($B82,'Privacy Analyst Evaluation'!$A$46:$F$120,3,0),""))&amp;""</f>
        <v/>
      </c>
      <c r="E82" s="66" t="str">
        <f ca="1">IFERROR(VLOOKUP($B82,'Institution Evaluation'!$A$55:$F$346,4,0),IFERROR(VLOOKUP($B82,'Privacy Analyst Evaluation'!$A$46:$F$120,4,0),""))&amp;""</f>
        <v/>
      </c>
      <c r="F82" s="66" t="str">
        <f ca="1">IFERROR(VLOOKUP($B82,'Institution Evaluation'!$A$55:$F$346,6,0),IFERROR(VLOOKUP($B82,'Privacy Analyst Evaluation'!$A$46:$F$120,6,0),""))&amp;""</f>
        <v/>
      </c>
      <c r="G82" s="242"/>
      <c r="H82" s="66" t="str">
        <f>IFERROR(IF($H81+1&gt;'(backend scoring)'!$Q$335,"",$H81+1),"")</f>
        <v/>
      </c>
      <c r="I82" s="66" t="e">
        <f t="array" aca="1" ref="I82" ca="1">_xludf.XLOOKUP($H82,'(backend scoring)'!$S$2:$S$333,'(backend scoring)'!$A$2:$A$333,"")</f>
        <v>#NAME?</v>
      </c>
      <c r="J82" s="66" t="str">
        <f ca="1">IFERROR(VLOOKUP($I82,'Institution Evaluation'!$A$55:$F$346,2,0),IFERROR(VLOOKUP($I82,'Privacy Analyst Evaluation'!$A$46:$F$120,2,0),""))</f>
        <v/>
      </c>
      <c r="K82" s="66" t="str">
        <f ca="1">IFERROR(VLOOKUP($I82,'Institution Evaluation'!$A$55:$F$346,3,0),IFERROR(VLOOKUP($I82,'Privacy Analyst Evaluation'!$A$46:$F$120,3,0),""))&amp;""</f>
        <v/>
      </c>
      <c r="L82" s="66" t="str">
        <f ca="1">IFERROR(VLOOKUP($I82,'Institution Evaluation'!$A$55:$F$346,4,0),IFERROR(VLOOKUP($I82,'Privacy Analyst Evaluation'!$A$46:$F$120,4,0),""))&amp;""</f>
        <v/>
      </c>
      <c r="M82" s="66" t="str">
        <f ca="1">IFERROR(VLOOKUP($I82,'Institution Evaluation'!$A$55:$F$346,6,0),IFERROR(VLOOKUP($I82,'Privacy Analyst Evaluation'!$A$46:$F$120,6,0),""))&amp;""</f>
        <v/>
      </c>
    </row>
    <row r="83" spans="1:13" ht="15.75" customHeight="1" x14ac:dyDescent="0.2">
      <c r="A83" s="66">
        <f>IFERROR(IF($A82+1&gt;'(backend scoring)'!$T$335,"",$A82+1),"")</f>
        <v>59</v>
      </c>
      <c r="B83" s="66" t="e">
        <f t="array" aca="1" ref="B83" ca="1">_xludf.XLOOKUP($A83,'(backend scoring)'!$V$2:$V$333,'(backend scoring)'!$A$2:$A$333,"")</f>
        <v>#NAME?</v>
      </c>
      <c r="C83" s="66" t="str">
        <f ca="1">IFERROR(VLOOKUP($B83,'Institution Evaluation'!$A$55:$F$346,2,0),IFERROR(VLOOKUP($B83,'Privacy Analyst Evaluation'!$A$46:$F$120,2,0),""))&amp;""</f>
        <v/>
      </c>
      <c r="D83" s="66" t="str">
        <f ca="1">IFERROR(VLOOKUP($B83,'Institution Evaluation'!$A$55:$F$346,3,0),IFERROR(VLOOKUP($B83,'Privacy Analyst Evaluation'!$A$46:$F$120,3,0),""))&amp;""</f>
        <v/>
      </c>
      <c r="E83" s="66" t="str">
        <f ca="1">IFERROR(VLOOKUP($B83,'Institution Evaluation'!$A$55:$F$346,4,0),IFERROR(VLOOKUP($B83,'Privacy Analyst Evaluation'!$A$46:$F$120,4,0),""))&amp;""</f>
        <v/>
      </c>
      <c r="F83" s="66" t="str">
        <f ca="1">IFERROR(VLOOKUP($B83,'Institution Evaluation'!$A$55:$F$346,6,0),IFERROR(VLOOKUP($B83,'Privacy Analyst Evaluation'!$A$46:$F$120,6,0),""))&amp;""</f>
        <v/>
      </c>
      <c r="G83" s="242"/>
      <c r="H83" s="66" t="str">
        <f>IFERROR(IF($H82+1&gt;'(backend scoring)'!$Q$335,"",$H82+1),"")</f>
        <v/>
      </c>
      <c r="I83" s="66" t="e">
        <f t="array" aca="1" ref="I83" ca="1">_xludf.XLOOKUP($H83,'(backend scoring)'!$S$2:$S$333,'(backend scoring)'!$A$2:$A$333,"")</f>
        <v>#NAME?</v>
      </c>
      <c r="J83" s="66" t="str">
        <f ca="1">IFERROR(VLOOKUP($I83,'Institution Evaluation'!$A$55:$F$346,2,0),IFERROR(VLOOKUP($I83,'Privacy Analyst Evaluation'!$A$46:$F$120,2,0),""))</f>
        <v/>
      </c>
      <c r="K83" s="66" t="str">
        <f ca="1">IFERROR(VLOOKUP($I83,'Institution Evaluation'!$A$55:$F$346,3,0),IFERROR(VLOOKUP($I83,'Privacy Analyst Evaluation'!$A$46:$F$120,3,0),""))&amp;""</f>
        <v/>
      </c>
      <c r="L83" s="66" t="str">
        <f ca="1">IFERROR(VLOOKUP($I83,'Institution Evaluation'!$A$55:$F$346,4,0),IFERROR(VLOOKUP($I83,'Privacy Analyst Evaluation'!$A$46:$F$120,4,0),""))&amp;""</f>
        <v/>
      </c>
      <c r="M83" s="66" t="str">
        <f ca="1">IFERROR(VLOOKUP($I83,'Institution Evaluation'!$A$55:$F$346,6,0),IFERROR(VLOOKUP($I83,'Privacy Analyst Evaluation'!$A$46:$F$120,6,0),""))&amp;""</f>
        <v/>
      </c>
    </row>
    <row r="84" spans="1:13" ht="15.75" customHeight="1" x14ac:dyDescent="0.2">
      <c r="A84" s="66">
        <f>IFERROR(IF($A83+1&gt;'(backend scoring)'!$T$335,"",$A83+1),"")</f>
        <v>60</v>
      </c>
      <c r="B84" s="66" t="e">
        <f t="array" aca="1" ref="B84" ca="1">_xludf.XLOOKUP($A84,'(backend scoring)'!$V$2:$V$333,'(backend scoring)'!$A$2:$A$333,"")</f>
        <v>#NAME?</v>
      </c>
      <c r="C84" s="66" t="str">
        <f ca="1">IFERROR(VLOOKUP($B84,'Institution Evaluation'!$A$55:$F$346,2,0),IFERROR(VLOOKUP($B84,'Privacy Analyst Evaluation'!$A$46:$F$120,2,0),""))&amp;""</f>
        <v/>
      </c>
      <c r="D84" s="66" t="str">
        <f ca="1">IFERROR(VLOOKUP($B84,'Institution Evaluation'!$A$55:$F$346,3,0),IFERROR(VLOOKUP($B84,'Privacy Analyst Evaluation'!$A$46:$F$120,3,0),""))&amp;""</f>
        <v/>
      </c>
      <c r="E84" s="66" t="str">
        <f ca="1">IFERROR(VLOOKUP($B84,'Institution Evaluation'!$A$55:$F$346,4,0),IFERROR(VLOOKUP($B84,'Privacy Analyst Evaluation'!$A$46:$F$120,4,0),""))&amp;""</f>
        <v/>
      </c>
      <c r="F84" s="66" t="str">
        <f ca="1">IFERROR(VLOOKUP($B84,'Institution Evaluation'!$A$55:$F$346,6,0),IFERROR(VLOOKUP($B84,'Privacy Analyst Evaluation'!$A$46:$F$120,6,0),""))&amp;""</f>
        <v/>
      </c>
      <c r="G84" s="242"/>
      <c r="H84" s="66" t="str">
        <f>IFERROR(IF($H83+1&gt;'(backend scoring)'!$Q$335,"",$H83+1),"")</f>
        <v/>
      </c>
      <c r="I84" s="66" t="e">
        <f t="array" aca="1" ref="I84" ca="1">_xludf.XLOOKUP($H84,'(backend scoring)'!$S$2:$S$333,'(backend scoring)'!$A$2:$A$333,"")</f>
        <v>#NAME?</v>
      </c>
      <c r="J84" s="66" t="str">
        <f ca="1">IFERROR(VLOOKUP($I84,'Institution Evaluation'!$A$55:$F$346,2,0),IFERROR(VLOOKUP($I84,'Privacy Analyst Evaluation'!$A$46:$F$120,2,0),""))</f>
        <v/>
      </c>
      <c r="K84" s="66" t="str">
        <f ca="1">IFERROR(VLOOKUP($I84,'Institution Evaluation'!$A$55:$F$346,3,0),IFERROR(VLOOKUP($I84,'Privacy Analyst Evaluation'!$A$46:$F$120,3,0),""))&amp;""</f>
        <v/>
      </c>
      <c r="L84" s="66" t="str">
        <f ca="1">IFERROR(VLOOKUP($I84,'Institution Evaluation'!$A$55:$F$346,4,0),IFERROR(VLOOKUP($I84,'Privacy Analyst Evaluation'!$A$46:$F$120,4,0),""))&amp;""</f>
        <v/>
      </c>
      <c r="M84" s="66" t="str">
        <f ca="1">IFERROR(VLOOKUP($I84,'Institution Evaluation'!$A$55:$F$346,6,0),IFERROR(VLOOKUP($I84,'Privacy Analyst Evaluation'!$A$46:$F$120,6,0),""))&amp;""</f>
        <v/>
      </c>
    </row>
    <row r="85" spans="1:13" ht="15.75" customHeight="1" x14ac:dyDescent="0.2">
      <c r="A85" s="66">
        <f>IFERROR(IF($A84+1&gt;'(backend scoring)'!$T$335,"",$A84+1),"")</f>
        <v>61</v>
      </c>
      <c r="B85" s="66" t="e">
        <f t="array" aca="1" ref="B85" ca="1">_xludf.XLOOKUP($A85,'(backend scoring)'!$V$2:$V$333,'(backend scoring)'!$A$2:$A$333,"")</f>
        <v>#NAME?</v>
      </c>
      <c r="C85" s="66" t="str">
        <f ca="1">IFERROR(VLOOKUP($B85,'Institution Evaluation'!$A$55:$F$346,2,0),IFERROR(VLOOKUP($B85,'Privacy Analyst Evaluation'!$A$46:$F$120,2,0),""))&amp;""</f>
        <v/>
      </c>
      <c r="D85" s="66" t="str">
        <f ca="1">IFERROR(VLOOKUP($B85,'Institution Evaluation'!$A$55:$F$346,3,0),IFERROR(VLOOKUP($B85,'Privacy Analyst Evaluation'!$A$46:$F$120,3,0),""))&amp;""</f>
        <v/>
      </c>
      <c r="E85" s="66" t="str">
        <f ca="1">IFERROR(VLOOKUP($B85,'Institution Evaluation'!$A$55:$F$346,4,0),IFERROR(VLOOKUP($B85,'Privacy Analyst Evaluation'!$A$46:$F$120,4,0),""))&amp;""</f>
        <v/>
      </c>
      <c r="F85" s="66" t="str">
        <f ca="1">IFERROR(VLOOKUP($B85,'Institution Evaluation'!$A$55:$F$346,6,0),IFERROR(VLOOKUP($B85,'Privacy Analyst Evaluation'!$A$46:$F$120,6,0),""))&amp;""</f>
        <v/>
      </c>
      <c r="G85" s="242"/>
      <c r="H85" s="66" t="str">
        <f>IFERROR(IF($H84+1&gt;'(backend scoring)'!$Q$335,"",$H84+1),"")</f>
        <v/>
      </c>
      <c r="I85" s="66" t="e">
        <f t="array" aca="1" ref="I85" ca="1">_xludf.XLOOKUP($H85,'(backend scoring)'!$S$2:$S$333,'(backend scoring)'!$A$2:$A$333,"")</f>
        <v>#NAME?</v>
      </c>
      <c r="J85" s="66" t="str">
        <f ca="1">IFERROR(VLOOKUP($I85,'Institution Evaluation'!$A$55:$F$346,2,0),IFERROR(VLOOKUP($I85,'Privacy Analyst Evaluation'!$A$46:$F$120,2,0),""))</f>
        <v/>
      </c>
      <c r="K85" s="66" t="str">
        <f ca="1">IFERROR(VLOOKUP($I85,'Institution Evaluation'!$A$55:$F$346,3,0),IFERROR(VLOOKUP($I85,'Privacy Analyst Evaluation'!$A$46:$F$120,3,0),""))&amp;""</f>
        <v/>
      </c>
      <c r="L85" s="66" t="str">
        <f ca="1">IFERROR(VLOOKUP($I85,'Institution Evaluation'!$A$55:$F$346,4,0),IFERROR(VLOOKUP($I85,'Privacy Analyst Evaluation'!$A$46:$F$120,4,0),""))&amp;""</f>
        <v/>
      </c>
      <c r="M85" s="66" t="str">
        <f ca="1">IFERROR(VLOOKUP($I85,'Institution Evaluation'!$A$55:$F$346,6,0),IFERROR(VLOOKUP($I85,'Privacy Analyst Evaluation'!$A$46:$F$120,6,0),""))&amp;""</f>
        <v/>
      </c>
    </row>
    <row r="86" spans="1:13" ht="15.75" customHeight="1" x14ac:dyDescent="0.2">
      <c r="A86" s="66">
        <f>IFERROR(IF($A85+1&gt;'(backend scoring)'!$T$335,"",$A85+1),"")</f>
        <v>62</v>
      </c>
      <c r="B86" s="66" t="e">
        <f t="array" aca="1" ref="B86" ca="1">_xludf.XLOOKUP($A86,'(backend scoring)'!$V$2:$V$333,'(backend scoring)'!$A$2:$A$333,"")</f>
        <v>#NAME?</v>
      </c>
      <c r="C86" s="66" t="str">
        <f ca="1">IFERROR(VLOOKUP($B86,'Institution Evaluation'!$A$55:$F$346,2,0),IFERROR(VLOOKUP($B86,'Privacy Analyst Evaluation'!$A$46:$F$120,2,0),""))&amp;""</f>
        <v/>
      </c>
      <c r="D86" s="66" t="str">
        <f ca="1">IFERROR(VLOOKUP($B86,'Institution Evaluation'!$A$55:$F$346,3,0),IFERROR(VLOOKUP($B86,'Privacy Analyst Evaluation'!$A$46:$F$120,3,0),""))&amp;""</f>
        <v/>
      </c>
      <c r="E86" s="66" t="str">
        <f ca="1">IFERROR(VLOOKUP($B86,'Institution Evaluation'!$A$55:$F$346,4,0),IFERROR(VLOOKUP($B86,'Privacy Analyst Evaluation'!$A$46:$F$120,4,0),""))&amp;""</f>
        <v/>
      </c>
      <c r="F86" s="66" t="str">
        <f ca="1">IFERROR(VLOOKUP($B86,'Institution Evaluation'!$A$55:$F$346,6,0),IFERROR(VLOOKUP($B86,'Privacy Analyst Evaluation'!$A$46:$F$120,6,0),""))&amp;""</f>
        <v/>
      </c>
      <c r="G86" s="242"/>
      <c r="H86" s="66" t="str">
        <f>IFERROR(IF($H85+1&gt;'(backend scoring)'!$Q$335,"",$H85+1),"")</f>
        <v/>
      </c>
      <c r="I86" s="66" t="e">
        <f t="array" aca="1" ref="I86" ca="1">_xludf.XLOOKUP($H86,'(backend scoring)'!$S$2:$S$333,'(backend scoring)'!$A$2:$A$333,"")</f>
        <v>#NAME?</v>
      </c>
      <c r="J86" s="66" t="str">
        <f ca="1">IFERROR(VLOOKUP($I86,'Institution Evaluation'!$A$55:$F$346,2,0),IFERROR(VLOOKUP($I86,'Privacy Analyst Evaluation'!$A$46:$F$120,2,0),""))</f>
        <v/>
      </c>
      <c r="K86" s="66" t="str">
        <f ca="1">IFERROR(VLOOKUP($I86,'Institution Evaluation'!$A$55:$F$346,3,0),IFERROR(VLOOKUP($I86,'Privacy Analyst Evaluation'!$A$46:$F$120,3,0),""))&amp;""</f>
        <v/>
      </c>
      <c r="L86" s="66" t="str">
        <f ca="1">IFERROR(VLOOKUP($I86,'Institution Evaluation'!$A$55:$F$346,4,0),IFERROR(VLOOKUP($I86,'Privacy Analyst Evaluation'!$A$46:$F$120,4,0),""))&amp;""</f>
        <v/>
      </c>
      <c r="M86" s="66" t="str">
        <f ca="1">IFERROR(VLOOKUP($I86,'Institution Evaluation'!$A$55:$F$346,6,0),IFERROR(VLOOKUP($I86,'Privacy Analyst Evaluation'!$A$46:$F$120,6,0),""))&amp;""</f>
        <v/>
      </c>
    </row>
    <row r="87" spans="1:13" ht="15.75" customHeight="1" x14ac:dyDescent="0.2">
      <c r="A87" s="66">
        <f>IFERROR(IF($A86+1&gt;'(backend scoring)'!$T$335,"",$A86+1),"")</f>
        <v>63</v>
      </c>
      <c r="B87" s="66" t="e">
        <f t="array" aca="1" ref="B87" ca="1">_xludf.XLOOKUP($A87,'(backend scoring)'!$V$2:$V$333,'(backend scoring)'!$A$2:$A$333,"")</f>
        <v>#NAME?</v>
      </c>
      <c r="C87" s="66" t="str">
        <f ca="1">IFERROR(VLOOKUP($B87,'Institution Evaluation'!$A$55:$F$346,2,0),IFERROR(VLOOKUP($B87,'Privacy Analyst Evaluation'!$A$46:$F$120,2,0),""))&amp;""</f>
        <v/>
      </c>
      <c r="D87" s="66" t="str">
        <f ca="1">IFERROR(VLOOKUP($B87,'Institution Evaluation'!$A$55:$F$346,3,0),IFERROR(VLOOKUP($B87,'Privacy Analyst Evaluation'!$A$46:$F$120,3,0),""))&amp;""</f>
        <v/>
      </c>
      <c r="E87" s="66" t="str">
        <f ca="1">IFERROR(VLOOKUP($B87,'Institution Evaluation'!$A$55:$F$346,4,0),IFERROR(VLOOKUP($B87,'Privacy Analyst Evaluation'!$A$46:$F$120,4,0),""))&amp;""</f>
        <v/>
      </c>
      <c r="F87" s="66" t="str">
        <f ca="1">IFERROR(VLOOKUP($B87,'Institution Evaluation'!$A$55:$F$346,6,0),IFERROR(VLOOKUP($B87,'Privacy Analyst Evaluation'!$A$46:$F$120,6,0),""))&amp;""</f>
        <v/>
      </c>
      <c r="G87" s="242"/>
      <c r="H87" s="66" t="str">
        <f>IFERROR(IF($H86+1&gt;'(backend scoring)'!$Q$335,"",$H86+1),"")</f>
        <v/>
      </c>
      <c r="I87" s="66" t="e">
        <f t="array" aca="1" ref="I87" ca="1">_xludf.XLOOKUP($H87,'(backend scoring)'!$S$2:$S$333,'(backend scoring)'!$A$2:$A$333,"")</f>
        <v>#NAME?</v>
      </c>
      <c r="J87" s="66" t="str">
        <f ca="1">IFERROR(VLOOKUP($I87,'Institution Evaluation'!$A$55:$F$346,2,0),IFERROR(VLOOKUP($I87,'Privacy Analyst Evaluation'!$A$46:$F$120,2,0),""))</f>
        <v/>
      </c>
      <c r="K87" s="66" t="str">
        <f ca="1">IFERROR(VLOOKUP($I87,'Institution Evaluation'!$A$55:$F$346,3,0),IFERROR(VLOOKUP($I87,'Privacy Analyst Evaluation'!$A$46:$F$120,3,0),""))&amp;""</f>
        <v/>
      </c>
      <c r="L87" s="66" t="str">
        <f ca="1">IFERROR(VLOOKUP($I87,'Institution Evaluation'!$A$55:$F$346,4,0),IFERROR(VLOOKUP($I87,'Privacy Analyst Evaluation'!$A$46:$F$120,4,0),""))&amp;""</f>
        <v/>
      </c>
      <c r="M87" s="66" t="str">
        <f ca="1">IFERROR(VLOOKUP($I87,'Institution Evaluation'!$A$55:$F$346,6,0),IFERROR(VLOOKUP($I87,'Privacy Analyst Evaluation'!$A$46:$F$120,6,0),""))&amp;""</f>
        <v/>
      </c>
    </row>
    <row r="88" spans="1:13" ht="15.75" customHeight="1" x14ac:dyDescent="0.2">
      <c r="A88" s="66">
        <f>IFERROR(IF($A87+1&gt;'(backend scoring)'!$T$335,"",$A87+1),"")</f>
        <v>64</v>
      </c>
      <c r="B88" s="66" t="e">
        <f t="array" aca="1" ref="B88" ca="1">_xludf.XLOOKUP($A88,'(backend scoring)'!$V$2:$V$333,'(backend scoring)'!$A$2:$A$333,"")</f>
        <v>#NAME?</v>
      </c>
      <c r="C88" s="66" t="str">
        <f ca="1">IFERROR(VLOOKUP($B88,'Institution Evaluation'!$A$55:$F$346,2,0),IFERROR(VLOOKUP($B88,'Privacy Analyst Evaluation'!$A$46:$F$120,2,0),""))&amp;""</f>
        <v/>
      </c>
      <c r="D88" s="66" t="str">
        <f ca="1">IFERROR(VLOOKUP($B88,'Institution Evaluation'!$A$55:$F$346,3,0),IFERROR(VLOOKUP($B88,'Privacy Analyst Evaluation'!$A$46:$F$120,3,0),""))&amp;""</f>
        <v/>
      </c>
      <c r="E88" s="66" t="str">
        <f ca="1">IFERROR(VLOOKUP($B88,'Institution Evaluation'!$A$55:$F$346,4,0),IFERROR(VLOOKUP($B88,'Privacy Analyst Evaluation'!$A$46:$F$120,4,0),""))&amp;""</f>
        <v/>
      </c>
      <c r="F88" s="66" t="str">
        <f ca="1">IFERROR(VLOOKUP($B88,'Institution Evaluation'!$A$55:$F$346,6,0),IFERROR(VLOOKUP($B88,'Privacy Analyst Evaluation'!$A$46:$F$120,6,0),""))&amp;""</f>
        <v/>
      </c>
      <c r="G88" s="242"/>
      <c r="H88" s="66" t="str">
        <f>IFERROR(IF($H87+1&gt;'(backend scoring)'!$Q$335,"",$H87+1),"")</f>
        <v/>
      </c>
      <c r="I88" s="66" t="e">
        <f t="array" aca="1" ref="I88" ca="1">_xludf.XLOOKUP($H88,'(backend scoring)'!$S$2:$S$333,'(backend scoring)'!$A$2:$A$333,"")</f>
        <v>#NAME?</v>
      </c>
      <c r="J88" s="66" t="str">
        <f ca="1">IFERROR(VLOOKUP($I88,'Institution Evaluation'!$A$55:$F$346,2,0),IFERROR(VLOOKUP($I88,'Privacy Analyst Evaluation'!$A$46:$F$120,2,0),""))</f>
        <v/>
      </c>
      <c r="K88" s="66" t="str">
        <f ca="1">IFERROR(VLOOKUP($I88,'Institution Evaluation'!$A$55:$F$346,3,0),IFERROR(VLOOKUP($I88,'Privacy Analyst Evaluation'!$A$46:$F$120,3,0),""))&amp;""</f>
        <v/>
      </c>
      <c r="L88" s="66" t="str">
        <f ca="1">IFERROR(VLOOKUP($I88,'Institution Evaluation'!$A$55:$F$346,4,0),IFERROR(VLOOKUP($I88,'Privacy Analyst Evaluation'!$A$46:$F$120,4,0),""))&amp;""</f>
        <v/>
      </c>
      <c r="M88" s="66" t="str">
        <f ca="1">IFERROR(VLOOKUP($I88,'Institution Evaluation'!$A$55:$F$346,6,0),IFERROR(VLOOKUP($I88,'Privacy Analyst Evaluation'!$A$46:$F$120,6,0),""))&amp;""</f>
        <v/>
      </c>
    </row>
    <row r="89" spans="1:13" ht="15.75" customHeight="1" x14ac:dyDescent="0.2">
      <c r="A89" s="66">
        <f>IFERROR(IF($A88+1&gt;'(backend scoring)'!$T$335,"",$A88+1),"")</f>
        <v>65</v>
      </c>
      <c r="B89" s="66" t="e">
        <f t="array" aca="1" ref="B89" ca="1">_xludf.XLOOKUP($A89,'(backend scoring)'!$V$2:$V$333,'(backend scoring)'!$A$2:$A$333,"")</f>
        <v>#NAME?</v>
      </c>
      <c r="C89" s="66" t="str">
        <f ca="1">IFERROR(VLOOKUP($B89,'Institution Evaluation'!$A$55:$F$346,2,0),IFERROR(VLOOKUP($B89,'Privacy Analyst Evaluation'!$A$46:$F$120,2,0),""))&amp;""</f>
        <v/>
      </c>
      <c r="D89" s="66" t="str">
        <f ca="1">IFERROR(VLOOKUP($B89,'Institution Evaluation'!$A$55:$F$346,3,0),IFERROR(VLOOKUP($B89,'Privacy Analyst Evaluation'!$A$46:$F$120,3,0),""))&amp;""</f>
        <v/>
      </c>
      <c r="E89" s="66" t="str">
        <f ca="1">IFERROR(VLOOKUP($B89,'Institution Evaluation'!$A$55:$F$346,4,0),IFERROR(VLOOKUP($B89,'Privacy Analyst Evaluation'!$A$46:$F$120,4,0),""))&amp;""</f>
        <v/>
      </c>
      <c r="F89" s="66" t="str">
        <f ca="1">IFERROR(VLOOKUP($B89,'Institution Evaluation'!$A$55:$F$346,6,0),IFERROR(VLOOKUP($B89,'Privacy Analyst Evaluation'!$A$46:$F$120,6,0),""))&amp;""</f>
        <v/>
      </c>
      <c r="G89" s="242"/>
      <c r="H89" s="66" t="str">
        <f>IFERROR(IF($H88+1&gt;'(backend scoring)'!$Q$335,"",$H88+1),"")</f>
        <v/>
      </c>
      <c r="I89" s="66" t="e">
        <f t="array" aca="1" ref="I89" ca="1">_xludf.XLOOKUP($H89,'(backend scoring)'!$S$2:$S$333,'(backend scoring)'!$A$2:$A$333,"")</f>
        <v>#NAME?</v>
      </c>
      <c r="J89" s="66" t="str">
        <f ca="1">IFERROR(VLOOKUP($I89,'Institution Evaluation'!$A$55:$F$346,2,0),IFERROR(VLOOKUP($I89,'Privacy Analyst Evaluation'!$A$46:$F$120,2,0),""))</f>
        <v/>
      </c>
      <c r="K89" s="66" t="str">
        <f ca="1">IFERROR(VLOOKUP($I89,'Institution Evaluation'!$A$55:$F$346,3,0),IFERROR(VLOOKUP($I89,'Privacy Analyst Evaluation'!$A$46:$F$120,3,0),""))&amp;""</f>
        <v/>
      </c>
      <c r="L89" s="66" t="str">
        <f ca="1">IFERROR(VLOOKUP($I89,'Institution Evaluation'!$A$55:$F$346,4,0),IFERROR(VLOOKUP($I89,'Privacy Analyst Evaluation'!$A$46:$F$120,4,0),""))&amp;""</f>
        <v/>
      </c>
      <c r="M89" s="66" t="str">
        <f ca="1">IFERROR(VLOOKUP($I89,'Institution Evaluation'!$A$55:$F$346,6,0),IFERROR(VLOOKUP($I89,'Privacy Analyst Evaluation'!$A$46:$F$120,6,0),""))&amp;""</f>
        <v/>
      </c>
    </row>
    <row r="90" spans="1:13" ht="15.75" customHeight="1" x14ac:dyDescent="0.2">
      <c r="A90" s="66">
        <f>IFERROR(IF($A89+1&gt;'(backend scoring)'!$T$335,"",$A89+1),"")</f>
        <v>66</v>
      </c>
      <c r="B90" s="66" t="e">
        <f t="array" aca="1" ref="B90" ca="1">_xludf.XLOOKUP($A90,'(backend scoring)'!$V$2:$V$333,'(backend scoring)'!$A$2:$A$333,"")</f>
        <v>#NAME?</v>
      </c>
      <c r="C90" s="66" t="str">
        <f ca="1">IFERROR(VLOOKUP($B90,'Institution Evaluation'!$A$55:$F$346,2,0),IFERROR(VLOOKUP($B90,'Privacy Analyst Evaluation'!$A$46:$F$120,2,0),""))&amp;""</f>
        <v/>
      </c>
      <c r="D90" s="66" t="str">
        <f ca="1">IFERROR(VLOOKUP($B90,'Institution Evaluation'!$A$55:$F$346,3,0),IFERROR(VLOOKUP($B90,'Privacy Analyst Evaluation'!$A$46:$F$120,3,0),""))&amp;""</f>
        <v/>
      </c>
      <c r="E90" s="66" t="str">
        <f ca="1">IFERROR(VLOOKUP($B90,'Institution Evaluation'!$A$55:$F$346,4,0),IFERROR(VLOOKUP($B90,'Privacy Analyst Evaluation'!$A$46:$F$120,4,0),""))&amp;""</f>
        <v/>
      </c>
      <c r="F90" s="66" t="str">
        <f ca="1">IFERROR(VLOOKUP($B90,'Institution Evaluation'!$A$55:$F$346,6,0),IFERROR(VLOOKUP($B90,'Privacy Analyst Evaluation'!$A$46:$F$120,6,0),""))&amp;""</f>
        <v/>
      </c>
      <c r="G90" s="242"/>
      <c r="H90" s="66" t="str">
        <f>IFERROR(IF($H89+1&gt;'(backend scoring)'!$Q$335,"",$H89+1),"")</f>
        <v/>
      </c>
      <c r="I90" s="66" t="e">
        <f t="array" aca="1" ref="I90" ca="1">_xludf.XLOOKUP($H90,'(backend scoring)'!$S$2:$S$333,'(backend scoring)'!$A$2:$A$333,"")</f>
        <v>#NAME?</v>
      </c>
      <c r="J90" s="66" t="str">
        <f ca="1">IFERROR(VLOOKUP($I90,'Institution Evaluation'!$A$55:$F$346,2,0),IFERROR(VLOOKUP($I90,'Privacy Analyst Evaluation'!$A$46:$F$120,2,0),""))</f>
        <v/>
      </c>
      <c r="K90" s="66" t="str">
        <f ca="1">IFERROR(VLOOKUP($I90,'Institution Evaluation'!$A$55:$F$346,3,0),IFERROR(VLOOKUP($I90,'Privacy Analyst Evaluation'!$A$46:$F$120,3,0),""))&amp;""</f>
        <v/>
      </c>
      <c r="L90" s="66" t="str">
        <f ca="1">IFERROR(VLOOKUP($I90,'Institution Evaluation'!$A$55:$F$346,4,0),IFERROR(VLOOKUP($I90,'Privacy Analyst Evaluation'!$A$46:$F$120,4,0),""))&amp;""</f>
        <v/>
      </c>
      <c r="M90" s="66" t="str">
        <f ca="1">IFERROR(VLOOKUP($I90,'Institution Evaluation'!$A$55:$F$346,6,0),IFERROR(VLOOKUP($I90,'Privacy Analyst Evaluation'!$A$46:$F$120,6,0),""))&amp;""</f>
        <v/>
      </c>
    </row>
    <row r="91" spans="1:13" ht="15.75" customHeight="1" x14ac:dyDescent="0.2">
      <c r="A91" s="66">
        <f>IFERROR(IF($A90+1&gt;'(backend scoring)'!$T$335,"",$A90+1),"")</f>
        <v>67</v>
      </c>
      <c r="B91" s="66" t="e">
        <f t="array" aca="1" ref="B91" ca="1">_xludf.XLOOKUP($A91,'(backend scoring)'!$V$2:$V$333,'(backend scoring)'!$A$2:$A$333,"")</f>
        <v>#NAME?</v>
      </c>
      <c r="C91" s="66" t="str">
        <f ca="1">IFERROR(VLOOKUP($B91,'Institution Evaluation'!$A$55:$F$346,2,0),IFERROR(VLOOKUP($B91,'Privacy Analyst Evaluation'!$A$46:$F$120,2,0),""))&amp;""</f>
        <v/>
      </c>
      <c r="D91" s="66" t="str">
        <f ca="1">IFERROR(VLOOKUP($B91,'Institution Evaluation'!$A$55:$F$346,3,0),IFERROR(VLOOKUP($B91,'Privacy Analyst Evaluation'!$A$46:$F$120,3,0),""))&amp;""</f>
        <v/>
      </c>
      <c r="E91" s="66" t="str">
        <f ca="1">IFERROR(VLOOKUP($B91,'Institution Evaluation'!$A$55:$F$346,4,0),IFERROR(VLOOKUP($B91,'Privacy Analyst Evaluation'!$A$46:$F$120,4,0),""))&amp;""</f>
        <v/>
      </c>
      <c r="F91" s="66" t="str">
        <f ca="1">IFERROR(VLOOKUP($B91,'Institution Evaluation'!$A$55:$F$346,6,0),IFERROR(VLOOKUP($B91,'Privacy Analyst Evaluation'!$A$46:$F$120,6,0),""))&amp;""</f>
        <v/>
      </c>
      <c r="G91" s="242"/>
      <c r="H91" s="66" t="str">
        <f>IFERROR(IF($H90+1&gt;'(backend scoring)'!$Q$335,"",$H90+1),"")</f>
        <v/>
      </c>
      <c r="I91" s="66" t="e">
        <f t="array" aca="1" ref="I91" ca="1">_xludf.XLOOKUP($H91,'(backend scoring)'!$S$2:$S$333,'(backend scoring)'!$A$2:$A$333,"")</f>
        <v>#NAME?</v>
      </c>
      <c r="J91" s="66" t="str">
        <f ca="1">IFERROR(VLOOKUP($I91,'Institution Evaluation'!$A$55:$F$346,2,0),IFERROR(VLOOKUP($I91,'Privacy Analyst Evaluation'!$A$46:$F$120,2,0),""))</f>
        <v/>
      </c>
      <c r="K91" s="66" t="str">
        <f ca="1">IFERROR(VLOOKUP($I91,'Institution Evaluation'!$A$55:$F$346,3,0),IFERROR(VLOOKUP($I91,'Privacy Analyst Evaluation'!$A$46:$F$120,3,0),""))&amp;""</f>
        <v/>
      </c>
      <c r="L91" s="66" t="str">
        <f ca="1">IFERROR(VLOOKUP($I91,'Institution Evaluation'!$A$55:$F$346,4,0),IFERROR(VLOOKUP($I91,'Privacy Analyst Evaluation'!$A$46:$F$120,4,0),""))&amp;""</f>
        <v/>
      </c>
      <c r="M91" s="66" t="str">
        <f ca="1">IFERROR(VLOOKUP($I91,'Institution Evaluation'!$A$55:$F$346,6,0),IFERROR(VLOOKUP($I91,'Privacy Analyst Evaluation'!$A$46:$F$120,6,0),""))&amp;""</f>
        <v/>
      </c>
    </row>
    <row r="92" spans="1:13" ht="15.75" customHeight="1" x14ac:dyDescent="0.2">
      <c r="A92" s="66">
        <f>IFERROR(IF($A91+1&gt;'(backend scoring)'!$T$335,"",$A91+1),"")</f>
        <v>68</v>
      </c>
      <c r="B92" s="66" t="e">
        <f t="array" aca="1" ref="B92" ca="1">_xludf.XLOOKUP($A92,'(backend scoring)'!$V$2:$V$333,'(backend scoring)'!$A$2:$A$333,"")</f>
        <v>#NAME?</v>
      </c>
      <c r="C92" s="66" t="str">
        <f ca="1">IFERROR(VLOOKUP($B92,'Institution Evaluation'!$A$55:$F$346,2,0),IFERROR(VLOOKUP($B92,'Privacy Analyst Evaluation'!$A$46:$F$120,2,0),""))&amp;""</f>
        <v/>
      </c>
      <c r="D92" s="66" t="str">
        <f ca="1">IFERROR(VLOOKUP($B92,'Institution Evaluation'!$A$55:$F$346,3,0),IFERROR(VLOOKUP($B92,'Privacy Analyst Evaluation'!$A$46:$F$120,3,0),""))&amp;""</f>
        <v/>
      </c>
      <c r="E92" s="66" t="str">
        <f ca="1">IFERROR(VLOOKUP($B92,'Institution Evaluation'!$A$55:$F$346,4,0),IFERROR(VLOOKUP($B92,'Privacy Analyst Evaluation'!$A$46:$F$120,4,0),""))&amp;""</f>
        <v/>
      </c>
      <c r="F92" s="66" t="str">
        <f ca="1">IFERROR(VLOOKUP($B92,'Institution Evaluation'!$A$55:$F$346,6,0),IFERROR(VLOOKUP($B92,'Privacy Analyst Evaluation'!$A$46:$F$120,6,0),""))&amp;""</f>
        <v/>
      </c>
      <c r="G92" s="242"/>
      <c r="H92" s="66" t="str">
        <f>IFERROR(IF($H91+1&gt;'(backend scoring)'!$Q$335,"",$H91+1),"")</f>
        <v/>
      </c>
      <c r="I92" s="66" t="e">
        <f t="array" aca="1" ref="I92" ca="1">_xludf.XLOOKUP($H92,'(backend scoring)'!$S$2:$S$333,'(backend scoring)'!$A$2:$A$333,"")</f>
        <v>#NAME?</v>
      </c>
      <c r="J92" s="66" t="str">
        <f ca="1">IFERROR(VLOOKUP($I92,'Institution Evaluation'!$A$55:$F$346,2,0),IFERROR(VLOOKUP($I92,'Privacy Analyst Evaluation'!$A$46:$F$120,2,0),""))</f>
        <v/>
      </c>
      <c r="K92" s="66" t="str">
        <f ca="1">IFERROR(VLOOKUP($I92,'Institution Evaluation'!$A$55:$F$346,3,0),IFERROR(VLOOKUP($I92,'Privacy Analyst Evaluation'!$A$46:$F$120,3,0),""))&amp;""</f>
        <v/>
      </c>
      <c r="L92" s="66" t="str">
        <f ca="1">IFERROR(VLOOKUP($I92,'Institution Evaluation'!$A$55:$F$346,4,0),IFERROR(VLOOKUP($I92,'Privacy Analyst Evaluation'!$A$46:$F$120,4,0),""))&amp;""</f>
        <v/>
      </c>
      <c r="M92" s="66" t="str">
        <f ca="1">IFERROR(VLOOKUP($I92,'Institution Evaluation'!$A$55:$F$346,6,0),IFERROR(VLOOKUP($I92,'Privacy Analyst Evaluation'!$A$46:$F$120,6,0),""))&amp;""</f>
        <v/>
      </c>
    </row>
    <row r="93" spans="1:13" ht="15.75" customHeight="1" x14ac:dyDescent="0.2">
      <c r="A93" s="66">
        <f>IFERROR(IF($A92+1&gt;'(backend scoring)'!$T$335,"",$A92+1),"")</f>
        <v>69</v>
      </c>
      <c r="B93" s="66" t="e">
        <f t="array" aca="1" ref="B93" ca="1">_xludf.XLOOKUP($A93,'(backend scoring)'!$V$2:$V$333,'(backend scoring)'!$A$2:$A$333,"")</f>
        <v>#NAME?</v>
      </c>
      <c r="C93" s="66" t="str">
        <f ca="1">IFERROR(VLOOKUP($B93,'Institution Evaluation'!$A$55:$F$346,2,0),IFERROR(VLOOKUP($B93,'Privacy Analyst Evaluation'!$A$46:$F$120,2,0),""))&amp;""</f>
        <v/>
      </c>
      <c r="D93" s="66" t="str">
        <f ca="1">IFERROR(VLOOKUP($B93,'Institution Evaluation'!$A$55:$F$346,3,0),IFERROR(VLOOKUP($B93,'Privacy Analyst Evaluation'!$A$46:$F$120,3,0),""))&amp;""</f>
        <v/>
      </c>
      <c r="E93" s="66" t="str">
        <f ca="1">IFERROR(VLOOKUP($B93,'Institution Evaluation'!$A$55:$F$346,4,0),IFERROR(VLOOKUP($B93,'Privacy Analyst Evaluation'!$A$46:$F$120,4,0),""))&amp;""</f>
        <v/>
      </c>
      <c r="F93" s="66" t="str">
        <f ca="1">IFERROR(VLOOKUP($B93,'Institution Evaluation'!$A$55:$F$346,6,0),IFERROR(VLOOKUP($B93,'Privacy Analyst Evaluation'!$A$46:$F$120,6,0),""))&amp;""</f>
        <v/>
      </c>
      <c r="G93" s="242"/>
      <c r="H93" s="66" t="str">
        <f>IFERROR(IF($H92+1&gt;'(backend scoring)'!$Q$335,"",$H92+1),"")</f>
        <v/>
      </c>
      <c r="I93" s="66" t="e">
        <f t="array" aca="1" ref="I93" ca="1">_xludf.XLOOKUP($H93,'(backend scoring)'!$S$2:$S$333,'(backend scoring)'!$A$2:$A$333,"")</f>
        <v>#NAME?</v>
      </c>
      <c r="J93" s="66" t="str">
        <f ca="1">IFERROR(VLOOKUP($I93,'Institution Evaluation'!$A$55:$F$346,2,0),IFERROR(VLOOKUP($I93,'Privacy Analyst Evaluation'!$A$46:$F$120,2,0),""))</f>
        <v/>
      </c>
      <c r="K93" s="66" t="str">
        <f ca="1">IFERROR(VLOOKUP($I93,'Institution Evaluation'!$A$55:$F$346,3,0),IFERROR(VLOOKUP($I93,'Privacy Analyst Evaluation'!$A$46:$F$120,3,0),""))&amp;""</f>
        <v/>
      </c>
      <c r="L93" s="66" t="str">
        <f ca="1">IFERROR(VLOOKUP($I93,'Institution Evaluation'!$A$55:$F$346,4,0),IFERROR(VLOOKUP($I93,'Privacy Analyst Evaluation'!$A$46:$F$120,4,0),""))&amp;""</f>
        <v/>
      </c>
      <c r="M93" s="66" t="str">
        <f ca="1">IFERROR(VLOOKUP($I93,'Institution Evaluation'!$A$55:$F$346,6,0),IFERROR(VLOOKUP($I93,'Privacy Analyst Evaluation'!$A$46:$F$120,6,0),""))&amp;""</f>
        <v/>
      </c>
    </row>
    <row r="94" spans="1:13" ht="15.75" customHeight="1" x14ac:dyDescent="0.2">
      <c r="A94" s="66">
        <f>IFERROR(IF($A93+1&gt;'(backend scoring)'!$T$335,"",$A93+1),"")</f>
        <v>70</v>
      </c>
      <c r="B94" s="66" t="e">
        <f t="array" aca="1" ref="B94" ca="1">_xludf.XLOOKUP($A94,'(backend scoring)'!$V$2:$V$333,'(backend scoring)'!$A$2:$A$333,"")</f>
        <v>#NAME?</v>
      </c>
      <c r="C94" s="66" t="str">
        <f ca="1">IFERROR(VLOOKUP($B94,'Institution Evaluation'!$A$55:$F$346,2,0),IFERROR(VLOOKUP($B94,'Privacy Analyst Evaluation'!$A$46:$F$120,2,0),""))&amp;""</f>
        <v/>
      </c>
      <c r="D94" s="66" t="str">
        <f ca="1">IFERROR(VLOOKUP($B94,'Institution Evaluation'!$A$55:$F$346,3,0),IFERROR(VLOOKUP($B94,'Privacy Analyst Evaluation'!$A$46:$F$120,3,0),""))&amp;""</f>
        <v/>
      </c>
      <c r="E94" s="66" t="str">
        <f ca="1">IFERROR(VLOOKUP($B94,'Institution Evaluation'!$A$55:$F$346,4,0),IFERROR(VLOOKUP($B94,'Privacy Analyst Evaluation'!$A$46:$F$120,4,0),""))&amp;""</f>
        <v/>
      </c>
      <c r="F94" s="66" t="str">
        <f ca="1">IFERROR(VLOOKUP($B94,'Institution Evaluation'!$A$55:$F$346,6,0),IFERROR(VLOOKUP($B94,'Privacy Analyst Evaluation'!$A$46:$F$120,6,0),""))&amp;""</f>
        <v/>
      </c>
      <c r="G94" s="242"/>
      <c r="H94" s="66" t="str">
        <f>IFERROR(IF($H93+1&gt;'(backend scoring)'!$Q$335,"",$H93+1),"")</f>
        <v/>
      </c>
      <c r="I94" s="66" t="e">
        <f t="array" aca="1" ref="I94" ca="1">_xludf.XLOOKUP($H94,'(backend scoring)'!$S$2:$S$333,'(backend scoring)'!$A$2:$A$333,"")</f>
        <v>#NAME?</v>
      </c>
      <c r="J94" s="66" t="str">
        <f ca="1">IFERROR(VLOOKUP($I94,'Institution Evaluation'!$A$55:$F$346,2,0),IFERROR(VLOOKUP($I94,'Privacy Analyst Evaluation'!$A$46:$F$120,2,0),""))</f>
        <v/>
      </c>
      <c r="K94" s="66" t="str">
        <f ca="1">IFERROR(VLOOKUP($I94,'Institution Evaluation'!$A$55:$F$346,3,0),IFERROR(VLOOKUP($I94,'Privacy Analyst Evaluation'!$A$46:$F$120,3,0),""))&amp;""</f>
        <v/>
      </c>
      <c r="L94" s="66" t="str">
        <f ca="1">IFERROR(VLOOKUP($I94,'Institution Evaluation'!$A$55:$F$346,4,0),IFERROR(VLOOKUP($I94,'Privacy Analyst Evaluation'!$A$46:$F$120,4,0),""))&amp;""</f>
        <v/>
      </c>
      <c r="M94" s="66" t="str">
        <f ca="1">IFERROR(VLOOKUP($I94,'Institution Evaluation'!$A$55:$F$346,6,0),IFERROR(VLOOKUP($I94,'Privacy Analyst Evaluation'!$A$46:$F$120,6,0),""))&amp;""</f>
        <v/>
      </c>
    </row>
    <row r="95" spans="1:13" ht="15.75" customHeight="1" x14ac:dyDescent="0.2">
      <c r="A95" s="66">
        <f>IFERROR(IF($A94+1&gt;'(backend scoring)'!$T$335,"",$A94+1),"")</f>
        <v>71</v>
      </c>
      <c r="B95" s="66" t="e">
        <f t="array" aca="1" ref="B95" ca="1">_xludf.XLOOKUP($A95,'(backend scoring)'!$V$2:$V$333,'(backend scoring)'!$A$2:$A$333,"")</f>
        <v>#NAME?</v>
      </c>
      <c r="C95" s="66" t="str">
        <f ca="1">IFERROR(VLOOKUP($B95,'Institution Evaluation'!$A$55:$F$346,2,0),IFERROR(VLOOKUP($B95,'Privacy Analyst Evaluation'!$A$46:$F$120,2,0),""))&amp;""</f>
        <v/>
      </c>
      <c r="D95" s="66" t="str">
        <f ca="1">IFERROR(VLOOKUP($B95,'Institution Evaluation'!$A$55:$F$346,3,0),IFERROR(VLOOKUP($B95,'Privacy Analyst Evaluation'!$A$46:$F$120,3,0),""))&amp;""</f>
        <v/>
      </c>
      <c r="E95" s="66" t="str">
        <f ca="1">IFERROR(VLOOKUP($B95,'Institution Evaluation'!$A$55:$F$346,4,0),IFERROR(VLOOKUP($B95,'Privacy Analyst Evaluation'!$A$46:$F$120,4,0),""))&amp;""</f>
        <v/>
      </c>
      <c r="F95" s="66" t="str">
        <f ca="1">IFERROR(VLOOKUP($B95,'Institution Evaluation'!$A$55:$F$346,6,0),IFERROR(VLOOKUP($B95,'Privacy Analyst Evaluation'!$A$46:$F$120,6,0),""))&amp;""</f>
        <v/>
      </c>
      <c r="G95" s="242"/>
      <c r="H95" s="66" t="str">
        <f>IFERROR(IF($H94+1&gt;'(backend scoring)'!$Q$335,"",$H94+1),"")</f>
        <v/>
      </c>
      <c r="I95" s="66" t="e">
        <f t="array" aca="1" ref="I95" ca="1">_xludf.XLOOKUP($H95,'(backend scoring)'!$S$2:$S$333,'(backend scoring)'!$A$2:$A$333,"")</f>
        <v>#NAME?</v>
      </c>
      <c r="J95" s="66" t="str">
        <f ca="1">IFERROR(VLOOKUP($I95,'Institution Evaluation'!$A$55:$F$346,2,0),IFERROR(VLOOKUP($I95,'Privacy Analyst Evaluation'!$A$46:$F$120,2,0),""))</f>
        <v/>
      </c>
      <c r="K95" s="66" t="str">
        <f ca="1">IFERROR(VLOOKUP($I95,'Institution Evaluation'!$A$55:$F$346,3,0),IFERROR(VLOOKUP($I95,'Privacy Analyst Evaluation'!$A$46:$F$120,3,0),""))&amp;""</f>
        <v/>
      </c>
      <c r="L95" s="66" t="str">
        <f ca="1">IFERROR(VLOOKUP($I95,'Institution Evaluation'!$A$55:$F$346,4,0),IFERROR(VLOOKUP($I95,'Privacy Analyst Evaluation'!$A$46:$F$120,4,0),""))&amp;""</f>
        <v/>
      </c>
      <c r="M95" s="66" t="str">
        <f ca="1">IFERROR(VLOOKUP($I95,'Institution Evaluation'!$A$55:$F$346,6,0),IFERROR(VLOOKUP($I95,'Privacy Analyst Evaluation'!$A$46:$F$120,6,0),""))&amp;""</f>
        <v/>
      </c>
    </row>
    <row r="96" spans="1:13" ht="15.75" customHeight="1" x14ac:dyDescent="0.2">
      <c r="A96" s="66">
        <f>IFERROR(IF($A95+1&gt;'(backend scoring)'!$T$335,"",$A95+1),"")</f>
        <v>72</v>
      </c>
      <c r="B96" s="66" t="e">
        <f t="array" aca="1" ref="B96" ca="1">_xludf.XLOOKUP($A96,'(backend scoring)'!$V$2:$V$333,'(backend scoring)'!$A$2:$A$333,"")</f>
        <v>#NAME?</v>
      </c>
      <c r="C96" s="66" t="str">
        <f ca="1">IFERROR(VLOOKUP($B96,'Institution Evaluation'!$A$55:$F$346,2,0),IFERROR(VLOOKUP($B96,'Privacy Analyst Evaluation'!$A$46:$F$120,2,0),""))&amp;""</f>
        <v/>
      </c>
      <c r="D96" s="66" t="str">
        <f ca="1">IFERROR(VLOOKUP($B96,'Institution Evaluation'!$A$55:$F$346,3,0),IFERROR(VLOOKUP($B96,'Privacy Analyst Evaluation'!$A$46:$F$120,3,0),""))&amp;""</f>
        <v/>
      </c>
      <c r="E96" s="66" t="str">
        <f ca="1">IFERROR(VLOOKUP($B96,'Institution Evaluation'!$A$55:$F$346,4,0),IFERROR(VLOOKUP($B96,'Privacy Analyst Evaluation'!$A$46:$F$120,4,0),""))&amp;""</f>
        <v/>
      </c>
      <c r="F96" s="66" t="str">
        <f ca="1">IFERROR(VLOOKUP($B96,'Institution Evaluation'!$A$55:$F$346,6,0),IFERROR(VLOOKUP($B96,'Privacy Analyst Evaluation'!$A$46:$F$120,6,0),""))&amp;""</f>
        <v/>
      </c>
      <c r="G96" s="242"/>
      <c r="H96" s="66" t="str">
        <f>IFERROR(IF($H95+1&gt;'(backend scoring)'!$Q$335,"",$H95+1),"")</f>
        <v/>
      </c>
      <c r="I96" s="66" t="e">
        <f t="array" aca="1" ref="I96" ca="1">_xludf.XLOOKUP($H96,'(backend scoring)'!$S$2:$S$333,'(backend scoring)'!$A$2:$A$333,"")</f>
        <v>#NAME?</v>
      </c>
      <c r="J96" s="66" t="str">
        <f ca="1">IFERROR(VLOOKUP($I96,'Institution Evaluation'!$A$55:$F$346,2,0),IFERROR(VLOOKUP($I96,'Privacy Analyst Evaluation'!$A$46:$F$120,2,0),""))</f>
        <v/>
      </c>
      <c r="K96" s="66" t="str">
        <f ca="1">IFERROR(VLOOKUP($I96,'Institution Evaluation'!$A$55:$F$346,3,0),IFERROR(VLOOKUP($I96,'Privacy Analyst Evaluation'!$A$46:$F$120,3,0),""))&amp;""</f>
        <v/>
      </c>
      <c r="L96" s="66" t="str">
        <f ca="1">IFERROR(VLOOKUP($I96,'Institution Evaluation'!$A$55:$F$346,4,0),IFERROR(VLOOKUP($I96,'Privacy Analyst Evaluation'!$A$46:$F$120,4,0),""))&amp;""</f>
        <v/>
      </c>
      <c r="M96" s="66" t="str">
        <f ca="1">IFERROR(VLOOKUP($I96,'Institution Evaluation'!$A$55:$F$346,6,0),IFERROR(VLOOKUP($I96,'Privacy Analyst Evaluation'!$A$46:$F$120,6,0),""))&amp;""</f>
        <v/>
      </c>
    </row>
    <row r="97" spans="1:13" ht="15.75" customHeight="1" x14ac:dyDescent="0.2">
      <c r="A97" s="66">
        <f>IFERROR(IF($A96+1&gt;'(backend scoring)'!$T$335,"",$A96+1),"")</f>
        <v>73</v>
      </c>
      <c r="B97" s="66" t="e">
        <f t="array" aca="1" ref="B97" ca="1">_xludf.XLOOKUP($A97,'(backend scoring)'!$V$2:$V$333,'(backend scoring)'!$A$2:$A$333,"")</f>
        <v>#NAME?</v>
      </c>
      <c r="C97" s="66" t="str">
        <f ca="1">IFERROR(VLOOKUP($B97,'Institution Evaluation'!$A$55:$F$346,2,0),IFERROR(VLOOKUP($B97,'Privacy Analyst Evaluation'!$A$46:$F$120,2,0),""))&amp;""</f>
        <v/>
      </c>
      <c r="D97" s="66" t="str">
        <f ca="1">IFERROR(VLOOKUP($B97,'Institution Evaluation'!$A$55:$F$346,3,0),IFERROR(VLOOKUP($B97,'Privacy Analyst Evaluation'!$A$46:$F$120,3,0),""))&amp;""</f>
        <v/>
      </c>
      <c r="E97" s="66" t="str">
        <f ca="1">IFERROR(VLOOKUP($B97,'Institution Evaluation'!$A$55:$F$346,4,0),IFERROR(VLOOKUP($B97,'Privacy Analyst Evaluation'!$A$46:$F$120,4,0),""))&amp;""</f>
        <v/>
      </c>
      <c r="F97" s="66" t="str">
        <f ca="1">IFERROR(VLOOKUP($B97,'Institution Evaluation'!$A$55:$F$346,6,0),IFERROR(VLOOKUP($B97,'Privacy Analyst Evaluation'!$A$46:$F$120,6,0),""))&amp;""</f>
        <v/>
      </c>
      <c r="G97" s="242"/>
      <c r="H97" s="66" t="str">
        <f>IFERROR(IF($H96+1&gt;'(backend scoring)'!$Q$335,"",$H96+1),"")</f>
        <v/>
      </c>
      <c r="I97" s="66" t="e">
        <f t="array" aca="1" ref="I97" ca="1">_xludf.XLOOKUP($H97,'(backend scoring)'!$S$2:$S$333,'(backend scoring)'!$A$2:$A$333,"")</f>
        <v>#NAME?</v>
      </c>
      <c r="J97" s="66" t="str">
        <f ca="1">IFERROR(VLOOKUP($I97,'Institution Evaluation'!$A$55:$F$346,2,0),IFERROR(VLOOKUP($I97,'Privacy Analyst Evaluation'!$A$46:$F$120,2,0),""))</f>
        <v/>
      </c>
      <c r="K97" s="66" t="str">
        <f ca="1">IFERROR(VLOOKUP($I97,'Institution Evaluation'!$A$55:$F$346,3,0),IFERROR(VLOOKUP($I97,'Privacy Analyst Evaluation'!$A$46:$F$120,3,0),""))&amp;""</f>
        <v/>
      </c>
      <c r="L97" s="66" t="str">
        <f ca="1">IFERROR(VLOOKUP($I97,'Institution Evaluation'!$A$55:$F$346,4,0),IFERROR(VLOOKUP($I97,'Privacy Analyst Evaluation'!$A$46:$F$120,4,0),""))&amp;""</f>
        <v/>
      </c>
      <c r="M97" s="66" t="str">
        <f ca="1">IFERROR(VLOOKUP($I97,'Institution Evaluation'!$A$55:$F$346,6,0),IFERROR(VLOOKUP($I97,'Privacy Analyst Evaluation'!$A$46:$F$120,6,0),""))&amp;""</f>
        <v/>
      </c>
    </row>
    <row r="98" spans="1:13" ht="15.75" customHeight="1" x14ac:dyDescent="0.2">
      <c r="A98" s="66">
        <f>IFERROR(IF($A97+1&gt;'(backend scoring)'!$T$335,"",$A97+1),"")</f>
        <v>74</v>
      </c>
      <c r="B98" s="66" t="e">
        <f t="array" aca="1" ref="B98" ca="1">_xludf.XLOOKUP($A98,'(backend scoring)'!$V$2:$V$333,'(backend scoring)'!$A$2:$A$333,"")</f>
        <v>#NAME?</v>
      </c>
      <c r="C98" s="66" t="str">
        <f ca="1">IFERROR(VLOOKUP($B98,'Institution Evaluation'!$A$55:$F$346,2,0),IFERROR(VLOOKUP($B98,'Privacy Analyst Evaluation'!$A$46:$F$120,2,0),""))&amp;""</f>
        <v/>
      </c>
      <c r="D98" s="66" t="str">
        <f ca="1">IFERROR(VLOOKUP($B98,'Institution Evaluation'!$A$55:$F$346,3,0),IFERROR(VLOOKUP($B98,'Privacy Analyst Evaluation'!$A$46:$F$120,3,0),""))&amp;""</f>
        <v/>
      </c>
      <c r="E98" s="66" t="str">
        <f ca="1">IFERROR(VLOOKUP($B98,'Institution Evaluation'!$A$55:$F$346,4,0),IFERROR(VLOOKUP($B98,'Privacy Analyst Evaluation'!$A$46:$F$120,4,0),""))&amp;""</f>
        <v/>
      </c>
      <c r="F98" s="66" t="str">
        <f ca="1">IFERROR(VLOOKUP($B98,'Institution Evaluation'!$A$55:$F$346,6,0),IFERROR(VLOOKUP($B98,'Privacy Analyst Evaluation'!$A$46:$F$120,6,0),""))&amp;""</f>
        <v/>
      </c>
      <c r="G98" s="242"/>
      <c r="H98" s="66" t="str">
        <f>IFERROR(IF($H97+1&gt;'(backend scoring)'!$Q$335,"",$H97+1),"")</f>
        <v/>
      </c>
      <c r="I98" s="66" t="e">
        <f t="array" aca="1" ref="I98" ca="1">_xludf.XLOOKUP($H98,'(backend scoring)'!$S$2:$S$333,'(backend scoring)'!$A$2:$A$333,"")</f>
        <v>#NAME?</v>
      </c>
      <c r="J98" s="66" t="str">
        <f ca="1">IFERROR(VLOOKUP($I98,'Institution Evaluation'!$A$55:$F$346,2,0),IFERROR(VLOOKUP($I98,'Privacy Analyst Evaluation'!$A$46:$F$120,2,0),""))</f>
        <v/>
      </c>
      <c r="K98" s="66" t="str">
        <f ca="1">IFERROR(VLOOKUP($I98,'Institution Evaluation'!$A$55:$F$346,3,0),IFERROR(VLOOKUP($I98,'Privacy Analyst Evaluation'!$A$46:$F$120,3,0),""))&amp;""</f>
        <v/>
      </c>
      <c r="L98" s="66" t="str">
        <f ca="1">IFERROR(VLOOKUP($I98,'Institution Evaluation'!$A$55:$F$346,4,0),IFERROR(VLOOKUP($I98,'Privacy Analyst Evaluation'!$A$46:$F$120,4,0),""))&amp;""</f>
        <v/>
      </c>
      <c r="M98" s="66" t="str">
        <f ca="1">IFERROR(VLOOKUP($I98,'Institution Evaluation'!$A$55:$F$346,6,0),IFERROR(VLOOKUP($I98,'Privacy Analyst Evaluation'!$A$46:$F$120,6,0),""))&amp;""</f>
        <v/>
      </c>
    </row>
    <row r="99" spans="1:13" ht="15.75" customHeight="1" x14ac:dyDescent="0.2">
      <c r="A99" s="66">
        <f>IFERROR(IF($A98+1&gt;'(backend scoring)'!$T$335,"",$A98+1),"")</f>
        <v>75</v>
      </c>
      <c r="B99" s="66" t="e">
        <f t="array" aca="1" ref="B99" ca="1">_xludf.XLOOKUP($A99,'(backend scoring)'!$V$2:$V$333,'(backend scoring)'!$A$2:$A$333,"")</f>
        <v>#NAME?</v>
      </c>
      <c r="C99" s="66" t="str">
        <f ca="1">IFERROR(VLOOKUP($B99,'Institution Evaluation'!$A$55:$F$346,2,0),IFERROR(VLOOKUP($B99,'Privacy Analyst Evaluation'!$A$46:$F$120,2,0),""))&amp;""</f>
        <v/>
      </c>
      <c r="D99" s="66" t="str">
        <f ca="1">IFERROR(VLOOKUP($B99,'Institution Evaluation'!$A$55:$F$346,3,0),IFERROR(VLOOKUP($B99,'Privacy Analyst Evaluation'!$A$46:$F$120,3,0),""))&amp;""</f>
        <v/>
      </c>
      <c r="E99" s="66" t="str">
        <f ca="1">IFERROR(VLOOKUP($B99,'Institution Evaluation'!$A$55:$F$346,4,0),IFERROR(VLOOKUP($B99,'Privacy Analyst Evaluation'!$A$46:$F$120,4,0),""))&amp;""</f>
        <v/>
      </c>
      <c r="F99" s="66" t="str">
        <f ca="1">IFERROR(VLOOKUP($B99,'Institution Evaluation'!$A$55:$F$346,6,0),IFERROR(VLOOKUP($B99,'Privacy Analyst Evaluation'!$A$46:$F$120,6,0),""))&amp;""</f>
        <v/>
      </c>
      <c r="G99" s="242"/>
      <c r="H99" s="66" t="str">
        <f>IFERROR(IF($H98+1&gt;'(backend scoring)'!$Q$335,"",$H98+1),"")</f>
        <v/>
      </c>
      <c r="I99" s="66" t="e">
        <f t="array" aca="1" ref="I99" ca="1">_xludf.XLOOKUP($H99,'(backend scoring)'!$S$2:$S$333,'(backend scoring)'!$A$2:$A$333,"")</f>
        <v>#NAME?</v>
      </c>
      <c r="J99" s="66" t="str">
        <f ca="1">IFERROR(VLOOKUP($I99,'Institution Evaluation'!$A$55:$F$346,2,0),IFERROR(VLOOKUP($I99,'Privacy Analyst Evaluation'!$A$46:$F$120,2,0),""))</f>
        <v/>
      </c>
      <c r="K99" s="66" t="str">
        <f ca="1">IFERROR(VLOOKUP($I99,'Institution Evaluation'!$A$55:$F$346,3,0),IFERROR(VLOOKUP($I99,'Privacy Analyst Evaluation'!$A$46:$F$120,3,0),""))&amp;""</f>
        <v/>
      </c>
      <c r="L99" s="66" t="str">
        <f ca="1">IFERROR(VLOOKUP($I99,'Institution Evaluation'!$A$55:$F$346,4,0),IFERROR(VLOOKUP($I99,'Privacy Analyst Evaluation'!$A$46:$F$120,4,0),""))&amp;""</f>
        <v/>
      </c>
      <c r="M99" s="66" t="str">
        <f ca="1">IFERROR(VLOOKUP($I99,'Institution Evaluation'!$A$55:$F$346,6,0),IFERROR(VLOOKUP($I99,'Privacy Analyst Evaluation'!$A$46:$F$120,6,0),""))&amp;""</f>
        <v/>
      </c>
    </row>
    <row r="100" spans="1:13" ht="15.75" customHeight="1" x14ac:dyDescent="0.2">
      <c r="A100" s="66">
        <f>IFERROR(IF($A99+1&gt;'(backend scoring)'!$T$335,"",$A99+1),"")</f>
        <v>76</v>
      </c>
      <c r="B100" s="66" t="e">
        <f t="array" aca="1" ref="B100" ca="1">_xludf.XLOOKUP($A100,'(backend scoring)'!$V$2:$V$333,'(backend scoring)'!$A$2:$A$333,"")</f>
        <v>#NAME?</v>
      </c>
      <c r="C100" s="66" t="str">
        <f ca="1">IFERROR(VLOOKUP($B100,'Institution Evaluation'!$A$55:$F$346,2,0),IFERROR(VLOOKUP($B100,'Privacy Analyst Evaluation'!$A$46:$F$120,2,0),""))&amp;""</f>
        <v/>
      </c>
      <c r="D100" s="66" t="str">
        <f ca="1">IFERROR(VLOOKUP($B100,'Institution Evaluation'!$A$55:$F$346,3,0),IFERROR(VLOOKUP($B100,'Privacy Analyst Evaluation'!$A$46:$F$120,3,0),""))&amp;""</f>
        <v/>
      </c>
      <c r="E100" s="66" t="str">
        <f ca="1">IFERROR(VLOOKUP($B100,'Institution Evaluation'!$A$55:$F$346,4,0),IFERROR(VLOOKUP($B100,'Privacy Analyst Evaluation'!$A$46:$F$120,4,0),""))&amp;""</f>
        <v/>
      </c>
      <c r="F100" s="66" t="str">
        <f ca="1">IFERROR(VLOOKUP($B100,'Institution Evaluation'!$A$55:$F$346,6,0),IFERROR(VLOOKUP($B100,'Privacy Analyst Evaluation'!$A$46:$F$120,6,0),""))&amp;""</f>
        <v/>
      </c>
      <c r="G100" s="242"/>
      <c r="H100" s="66" t="str">
        <f>IFERROR(IF($H99+1&gt;'(backend scoring)'!$Q$335,"",$H99+1),"")</f>
        <v/>
      </c>
      <c r="I100" s="66" t="e">
        <f t="array" aca="1" ref="I100" ca="1">_xludf.XLOOKUP($H100,'(backend scoring)'!$S$2:$S$333,'(backend scoring)'!$A$2:$A$333,"")</f>
        <v>#NAME?</v>
      </c>
      <c r="J100" s="66" t="str">
        <f ca="1">IFERROR(VLOOKUP($I100,'Institution Evaluation'!$A$55:$F$346,2,0),IFERROR(VLOOKUP($I100,'Privacy Analyst Evaluation'!$A$46:$F$120,2,0),""))</f>
        <v/>
      </c>
      <c r="K100" s="66" t="str">
        <f ca="1">IFERROR(VLOOKUP($I100,'Institution Evaluation'!$A$55:$F$346,3,0),IFERROR(VLOOKUP($I100,'Privacy Analyst Evaluation'!$A$46:$F$120,3,0),""))&amp;""</f>
        <v/>
      </c>
      <c r="L100" s="66" t="str">
        <f ca="1">IFERROR(VLOOKUP($I100,'Institution Evaluation'!$A$55:$F$346,4,0),IFERROR(VLOOKUP($I100,'Privacy Analyst Evaluation'!$A$46:$F$120,4,0),""))&amp;""</f>
        <v/>
      </c>
      <c r="M100" s="66" t="str">
        <f ca="1">IFERROR(VLOOKUP($I100,'Institution Evaluation'!$A$55:$F$346,6,0),IFERROR(VLOOKUP($I100,'Privacy Analyst Evaluation'!$A$46:$F$120,6,0),""))&amp;""</f>
        <v/>
      </c>
    </row>
    <row r="101" spans="1:13" ht="15.75" customHeight="1" x14ac:dyDescent="0.2">
      <c r="A101" s="66">
        <f>IFERROR(IF($A100+1&gt;'(backend scoring)'!$T$335,"",$A100+1),"")</f>
        <v>77</v>
      </c>
      <c r="B101" s="66" t="e">
        <f t="array" aca="1" ref="B101" ca="1">_xludf.XLOOKUP($A101,'(backend scoring)'!$V$2:$V$333,'(backend scoring)'!$A$2:$A$333,"")</f>
        <v>#NAME?</v>
      </c>
      <c r="C101" s="66" t="str">
        <f ca="1">IFERROR(VLOOKUP($B101,'Institution Evaluation'!$A$55:$F$346,2,0),IFERROR(VLOOKUP($B101,'Privacy Analyst Evaluation'!$A$46:$F$120,2,0),""))&amp;""</f>
        <v/>
      </c>
      <c r="D101" s="66" t="str">
        <f ca="1">IFERROR(VLOOKUP($B101,'Institution Evaluation'!$A$55:$F$346,3,0),IFERROR(VLOOKUP($B101,'Privacy Analyst Evaluation'!$A$46:$F$120,3,0),""))&amp;""</f>
        <v/>
      </c>
      <c r="E101" s="66" t="str">
        <f ca="1">IFERROR(VLOOKUP($B101,'Institution Evaluation'!$A$55:$F$346,4,0),IFERROR(VLOOKUP($B101,'Privacy Analyst Evaluation'!$A$46:$F$120,4,0),""))&amp;""</f>
        <v/>
      </c>
      <c r="F101" s="66" t="str">
        <f ca="1">IFERROR(VLOOKUP($B101,'Institution Evaluation'!$A$55:$F$346,6,0),IFERROR(VLOOKUP($B101,'Privacy Analyst Evaluation'!$A$46:$F$120,6,0),""))&amp;""</f>
        <v/>
      </c>
      <c r="G101" s="242"/>
      <c r="H101" s="66" t="str">
        <f>IFERROR(IF($H100+1&gt;'(backend scoring)'!$Q$335,"",$H100+1),"")</f>
        <v/>
      </c>
      <c r="I101" s="66" t="e">
        <f t="array" aca="1" ref="I101" ca="1">_xludf.XLOOKUP($H101,'(backend scoring)'!$S$2:$S$333,'(backend scoring)'!$A$2:$A$333,"")</f>
        <v>#NAME?</v>
      </c>
      <c r="J101" s="66" t="str">
        <f ca="1">IFERROR(VLOOKUP($I101,'Institution Evaluation'!$A$55:$F$346,2,0),IFERROR(VLOOKUP($I101,'Privacy Analyst Evaluation'!$A$46:$F$120,2,0),""))</f>
        <v/>
      </c>
      <c r="K101" s="66" t="str">
        <f ca="1">IFERROR(VLOOKUP($I101,'Institution Evaluation'!$A$55:$F$346,3,0),IFERROR(VLOOKUP($I101,'Privacy Analyst Evaluation'!$A$46:$F$120,3,0),""))&amp;""</f>
        <v/>
      </c>
      <c r="L101" s="66" t="str">
        <f ca="1">IFERROR(VLOOKUP($I101,'Institution Evaluation'!$A$55:$F$346,4,0),IFERROR(VLOOKUP($I101,'Privacy Analyst Evaluation'!$A$46:$F$120,4,0),""))&amp;""</f>
        <v/>
      </c>
      <c r="M101" s="66" t="str">
        <f ca="1">IFERROR(VLOOKUP($I101,'Institution Evaluation'!$A$55:$F$346,6,0),IFERROR(VLOOKUP($I101,'Privacy Analyst Evaluation'!$A$46:$F$120,6,0),""))&amp;""</f>
        <v/>
      </c>
    </row>
    <row r="102" spans="1:13" ht="15.75" customHeight="1" x14ac:dyDescent="0.2">
      <c r="A102" s="66">
        <f>IFERROR(IF($A101+1&gt;'(backend scoring)'!$T$335,"",$A101+1),"")</f>
        <v>78</v>
      </c>
      <c r="B102" s="66" t="e">
        <f t="array" aca="1" ref="B102" ca="1">_xludf.XLOOKUP($A102,'(backend scoring)'!$V$2:$V$333,'(backend scoring)'!$A$2:$A$333,"")</f>
        <v>#NAME?</v>
      </c>
      <c r="C102" s="66" t="str">
        <f ca="1">IFERROR(VLOOKUP($B102,'Institution Evaluation'!$A$55:$F$346,2,0),IFERROR(VLOOKUP($B102,'Privacy Analyst Evaluation'!$A$46:$F$120,2,0),""))&amp;""</f>
        <v/>
      </c>
      <c r="D102" s="66" t="str">
        <f ca="1">IFERROR(VLOOKUP($B102,'Institution Evaluation'!$A$55:$F$346,3,0),IFERROR(VLOOKUP($B102,'Privacy Analyst Evaluation'!$A$46:$F$120,3,0),""))&amp;""</f>
        <v/>
      </c>
      <c r="E102" s="66" t="str">
        <f ca="1">IFERROR(VLOOKUP($B102,'Institution Evaluation'!$A$55:$F$346,4,0),IFERROR(VLOOKUP($B102,'Privacy Analyst Evaluation'!$A$46:$F$120,4,0),""))&amp;""</f>
        <v/>
      </c>
      <c r="F102" s="66" t="str">
        <f ca="1">IFERROR(VLOOKUP($B102,'Institution Evaluation'!$A$55:$F$346,6,0),IFERROR(VLOOKUP($B102,'Privacy Analyst Evaluation'!$A$46:$F$120,6,0),""))&amp;""</f>
        <v/>
      </c>
      <c r="G102" s="242"/>
      <c r="H102" s="66" t="str">
        <f>IFERROR(IF($H101+1&gt;'(backend scoring)'!$Q$335,"",$H101+1),"")</f>
        <v/>
      </c>
      <c r="I102" s="66" t="e">
        <f t="array" aca="1" ref="I102" ca="1">_xludf.XLOOKUP($H102,'(backend scoring)'!$S$2:$S$333,'(backend scoring)'!$A$2:$A$333,"")</f>
        <v>#NAME?</v>
      </c>
      <c r="J102" s="66" t="str">
        <f ca="1">IFERROR(VLOOKUP($I102,'Institution Evaluation'!$A$55:$F$346,2,0),IFERROR(VLOOKUP($I102,'Privacy Analyst Evaluation'!$A$46:$F$120,2,0),""))</f>
        <v/>
      </c>
      <c r="K102" s="66" t="str">
        <f ca="1">IFERROR(VLOOKUP($I102,'Institution Evaluation'!$A$55:$F$346,3,0),IFERROR(VLOOKUP($I102,'Privacy Analyst Evaluation'!$A$46:$F$120,3,0),""))&amp;""</f>
        <v/>
      </c>
      <c r="L102" s="66" t="str">
        <f ca="1">IFERROR(VLOOKUP($I102,'Institution Evaluation'!$A$55:$F$346,4,0),IFERROR(VLOOKUP($I102,'Privacy Analyst Evaluation'!$A$46:$F$120,4,0),""))&amp;""</f>
        <v/>
      </c>
      <c r="M102" s="66" t="str">
        <f ca="1">IFERROR(VLOOKUP($I102,'Institution Evaluation'!$A$55:$F$346,6,0),IFERROR(VLOOKUP($I102,'Privacy Analyst Evaluation'!$A$46:$F$120,6,0),""))&amp;""</f>
        <v/>
      </c>
    </row>
    <row r="103" spans="1:13" ht="15.75" customHeight="1" x14ac:dyDescent="0.2">
      <c r="A103" s="66">
        <f>IFERROR(IF($A102+1&gt;'(backend scoring)'!$T$335,"",$A102+1),"")</f>
        <v>79</v>
      </c>
      <c r="B103" s="66" t="e">
        <f t="array" aca="1" ref="B103" ca="1">_xludf.XLOOKUP($A103,'(backend scoring)'!$V$2:$V$333,'(backend scoring)'!$A$2:$A$333,"")</f>
        <v>#NAME?</v>
      </c>
      <c r="C103" s="66" t="str">
        <f ca="1">IFERROR(VLOOKUP($B103,'Institution Evaluation'!$A$55:$F$346,2,0),IFERROR(VLOOKUP($B103,'Privacy Analyst Evaluation'!$A$46:$F$120,2,0),""))&amp;""</f>
        <v/>
      </c>
      <c r="D103" s="66" t="str">
        <f ca="1">IFERROR(VLOOKUP($B103,'Institution Evaluation'!$A$55:$F$346,3,0),IFERROR(VLOOKUP($B103,'Privacy Analyst Evaluation'!$A$46:$F$120,3,0),""))&amp;""</f>
        <v/>
      </c>
      <c r="E103" s="66" t="str">
        <f ca="1">IFERROR(VLOOKUP($B103,'Institution Evaluation'!$A$55:$F$346,4,0),IFERROR(VLOOKUP($B103,'Privacy Analyst Evaluation'!$A$46:$F$120,4,0),""))&amp;""</f>
        <v/>
      </c>
      <c r="F103" s="66" t="str">
        <f ca="1">IFERROR(VLOOKUP($B103,'Institution Evaluation'!$A$55:$F$346,6,0),IFERROR(VLOOKUP($B103,'Privacy Analyst Evaluation'!$A$46:$F$120,6,0),""))&amp;""</f>
        <v/>
      </c>
      <c r="G103" s="242"/>
      <c r="H103" s="66" t="str">
        <f>IFERROR(IF($H102+1&gt;'(backend scoring)'!$Q$335,"",$H102+1),"")</f>
        <v/>
      </c>
      <c r="I103" s="66" t="e">
        <f t="array" aca="1" ref="I103" ca="1">_xludf.XLOOKUP($H103,'(backend scoring)'!$S$2:$S$333,'(backend scoring)'!$A$2:$A$333,"")</f>
        <v>#NAME?</v>
      </c>
      <c r="J103" s="66" t="str">
        <f ca="1">IFERROR(VLOOKUP($I103,'Institution Evaluation'!$A$55:$F$346,2,0),IFERROR(VLOOKUP($I103,'Privacy Analyst Evaluation'!$A$46:$F$120,2,0),""))</f>
        <v/>
      </c>
      <c r="K103" s="66" t="str">
        <f ca="1">IFERROR(VLOOKUP($I103,'Institution Evaluation'!$A$55:$F$346,3,0),IFERROR(VLOOKUP($I103,'Privacy Analyst Evaluation'!$A$46:$F$120,3,0),""))&amp;""</f>
        <v/>
      </c>
      <c r="L103" s="66" t="str">
        <f ca="1">IFERROR(VLOOKUP($I103,'Institution Evaluation'!$A$55:$F$346,4,0),IFERROR(VLOOKUP($I103,'Privacy Analyst Evaluation'!$A$46:$F$120,4,0),""))&amp;""</f>
        <v/>
      </c>
      <c r="M103" s="66" t="str">
        <f ca="1">IFERROR(VLOOKUP($I103,'Institution Evaluation'!$A$55:$F$346,6,0),IFERROR(VLOOKUP($I103,'Privacy Analyst Evaluation'!$A$46:$F$120,6,0),""))&amp;""</f>
        <v/>
      </c>
    </row>
    <row r="104" spans="1:13" ht="15.75" customHeight="1" x14ac:dyDescent="0.2">
      <c r="A104" s="66">
        <f>IFERROR(IF($A103+1&gt;'(backend scoring)'!$T$335,"",$A103+1),"")</f>
        <v>80</v>
      </c>
      <c r="B104" s="66" t="e">
        <f t="array" aca="1" ref="B104" ca="1">_xludf.XLOOKUP($A104,'(backend scoring)'!$V$2:$V$333,'(backend scoring)'!$A$2:$A$333,"")</f>
        <v>#NAME?</v>
      </c>
      <c r="C104" s="66" t="str">
        <f ca="1">IFERROR(VLOOKUP($B104,'Institution Evaluation'!$A$55:$F$346,2,0),IFERROR(VLOOKUP($B104,'Privacy Analyst Evaluation'!$A$46:$F$120,2,0),""))&amp;""</f>
        <v/>
      </c>
      <c r="D104" s="66" t="str">
        <f ca="1">IFERROR(VLOOKUP($B104,'Institution Evaluation'!$A$55:$F$346,3,0),IFERROR(VLOOKUP($B104,'Privacy Analyst Evaluation'!$A$46:$F$120,3,0),""))&amp;""</f>
        <v/>
      </c>
      <c r="E104" s="66" t="str">
        <f ca="1">IFERROR(VLOOKUP($B104,'Institution Evaluation'!$A$55:$F$346,4,0),IFERROR(VLOOKUP($B104,'Privacy Analyst Evaluation'!$A$46:$F$120,4,0),""))&amp;""</f>
        <v/>
      </c>
      <c r="F104" s="66" t="str">
        <f ca="1">IFERROR(VLOOKUP($B104,'Institution Evaluation'!$A$55:$F$346,6,0),IFERROR(VLOOKUP($B104,'Privacy Analyst Evaluation'!$A$46:$F$120,6,0),""))&amp;""</f>
        <v/>
      </c>
      <c r="G104" s="242"/>
      <c r="H104" s="66" t="str">
        <f>IFERROR(IF($H103+1&gt;'(backend scoring)'!$Q$335,"",$H103+1),"")</f>
        <v/>
      </c>
      <c r="I104" s="66" t="e">
        <f t="array" aca="1" ref="I104" ca="1">_xludf.XLOOKUP($H104,'(backend scoring)'!$S$2:$S$333,'(backend scoring)'!$A$2:$A$333,"")</f>
        <v>#NAME?</v>
      </c>
      <c r="J104" s="66" t="str">
        <f ca="1">IFERROR(VLOOKUP($I104,'Institution Evaluation'!$A$55:$F$346,2,0),IFERROR(VLOOKUP($I104,'Privacy Analyst Evaluation'!$A$46:$F$120,2,0),""))</f>
        <v/>
      </c>
      <c r="K104" s="66" t="str">
        <f ca="1">IFERROR(VLOOKUP($I104,'Institution Evaluation'!$A$55:$F$346,3,0),IFERROR(VLOOKUP($I104,'Privacy Analyst Evaluation'!$A$46:$F$120,3,0),""))&amp;""</f>
        <v/>
      </c>
      <c r="L104" s="66" t="str">
        <f ca="1">IFERROR(VLOOKUP($I104,'Institution Evaluation'!$A$55:$F$346,4,0),IFERROR(VLOOKUP($I104,'Privacy Analyst Evaluation'!$A$46:$F$120,4,0),""))&amp;""</f>
        <v/>
      </c>
      <c r="M104" s="66" t="str">
        <f ca="1">IFERROR(VLOOKUP($I104,'Institution Evaluation'!$A$55:$F$346,6,0),IFERROR(VLOOKUP($I104,'Privacy Analyst Evaluation'!$A$46:$F$120,6,0),""))&amp;""</f>
        <v/>
      </c>
    </row>
    <row r="105" spans="1:13" ht="15.75" customHeight="1" x14ac:dyDescent="0.2">
      <c r="A105" s="66">
        <f>IFERROR(IF($A104+1&gt;'(backend scoring)'!$T$335,"",$A104+1),"")</f>
        <v>81</v>
      </c>
      <c r="B105" s="66" t="e">
        <f t="array" aca="1" ref="B105" ca="1">_xludf.XLOOKUP($A105,'(backend scoring)'!$V$2:$V$333,'(backend scoring)'!$A$2:$A$333,"")</f>
        <v>#NAME?</v>
      </c>
      <c r="C105" s="66" t="str">
        <f ca="1">IFERROR(VLOOKUP($B105,'Institution Evaluation'!$A$55:$F$346,2,0),IFERROR(VLOOKUP($B105,'Privacy Analyst Evaluation'!$A$46:$F$120,2,0),""))&amp;""</f>
        <v/>
      </c>
      <c r="D105" s="66" t="str">
        <f ca="1">IFERROR(VLOOKUP($B105,'Institution Evaluation'!$A$55:$F$346,3,0),IFERROR(VLOOKUP($B105,'Privacy Analyst Evaluation'!$A$46:$F$120,3,0),""))&amp;""</f>
        <v/>
      </c>
      <c r="E105" s="66" t="str">
        <f ca="1">IFERROR(VLOOKUP($B105,'Institution Evaluation'!$A$55:$F$346,4,0),IFERROR(VLOOKUP($B105,'Privacy Analyst Evaluation'!$A$46:$F$120,4,0),""))&amp;""</f>
        <v/>
      </c>
      <c r="F105" s="66" t="str">
        <f ca="1">IFERROR(VLOOKUP($B105,'Institution Evaluation'!$A$55:$F$346,6,0),IFERROR(VLOOKUP($B105,'Privacy Analyst Evaluation'!$A$46:$F$120,6,0),""))&amp;""</f>
        <v/>
      </c>
      <c r="G105" s="242"/>
      <c r="H105" s="66" t="str">
        <f>IFERROR(IF($H104+1&gt;'(backend scoring)'!$Q$335,"",$H104+1),"")</f>
        <v/>
      </c>
      <c r="I105" s="66" t="e">
        <f t="array" aca="1" ref="I105" ca="1">_xludf.XLOOKUP($H105,'(backend scoring)'!$S$2:$S$333,'(backend scoring)'!$A$2:$A$333,"")</f>
        <v>#NAME?</v>
      </c>
      <c r="J105" s="66" t="str">
        <f ca="1">IFERROR(VLOOKUP($I105,'Institution Evaluation'!$A$55:$F$346,2,0),IFERROR(VLOOKUP($I105,'Privacy Analyst Evaluation'!$A$46:$F$120,2,0),""))</f>
        <v/>
      </c>
      <c r="K105" s="66" t="str">
        <f ca="1">IFERROR(VLOOKUP($I105,'Institution Evaluation'!$A$55:$F$346,3,0),IFERROR(VLOOKUP($I105,'Privacy Analyst Evaluation'!$A$46:$F$120,3,0),""))&amp;""</f>
        <v/>
      </c>
      <c r="L105" s="66" t="str">
        <f ca="1">IFERROR(VLOOKUP($I105,'Institution Evaluation'!$A$55:$F$346,4,0),IFERROR(VLOOKUP($I105,'Privacy Analyst Evaluation'!$A$46:$F$120,4,0),""))&amp;""</f>
        <v/>
      </c>
      <c r="M105" s="66" t="str">
        <f ca="1">IFERROR(VLOOKUP($I105,'Institution Evaluation'!$A$55:$F$346,6,0),IFERROR(VLOOKUP($I105,'Privacy Analyst Evaluation'!$A$46:$F$120,6,0),""))&amp;""</f>
        <v/>
      </c>
    </row>
    <row r="106" spans="1:13" ht="15.75" customHeight="1" x14ac:dyDescent="0.2">
      <c r="A106" s="66">
        <f>IFERROR(IF($A105+1&gt;'(backend scoring)'!$T$335,"",$A105+1),"")</f>
        <v>82</v>
      </c>
      <c r="B106" s="66" t="e">
        <f t="array" aca="1" ref="B106" ca="1">_xludf.XLOOKUP($A106,'(backend scoring)'!$V$2:$V$333,'(backend scoring)'!$A$2:$A$333,"")</f>
        <v>#NAME?</v>
      </c>
      <c r="C106" s="66" t="str">
        <f ca="1">IFERROR(VLOOKUP($B106,'Institution Evaluation'!$A$55:$F$346,2,0),IFERROR(VLOOKUP($B106,'Privacy Analyst Evaluation'!$A$46:$F$120,2,0),""))&amp;""</f>
        <v/>
      </c>
      <c r="D106" s="66" t="str">
        <f ca="1">IFERROR(VLOOKUP($B106,'Institution Evaluation'!$A$55:$F$346,3,0),IFERROR(VLOOKUP($B106,'Privacy Analyst Evaluation'!$A$46:$F$120,3,0),""))&amp;""</f>
        <v/>
      </c>
      <c r="E106" s="66" t="str">
        <f ca="1">IFERROR(VLOOKUP($B106,'Institution Evaluation'!$A$55:$F$346,4,0),IFERROR(VLOOKUP($B106,'Privacy Analyst Evaluation'!$A$46:$F$120,4,0),""))&amp;""</f>
        <v/>
      </c>
      <c r="F106" s="66" t="str">
        <f ca="1">IFERROR(VLOOKUP($B106,'Institution Evaluation'!$A$55:$F$346,6,0),IFERROR(VLOOKUP($B106,'Privacy Analyst Evaluation'!$A$46:$F$120,6,0),""))&amp;""</f>
        <v/>
      </c>
      <c r="G106" s="242"/>
      <c r="H106" s="66" t="str">
        <f>IFERROR(IF($H105+1&gt;'(backend scoring)'!$Q$335,"",$H105+1),"")</f>
        <v/>
      </c>
      <c r="I106" s="66" t="e">
        <f t="array" aca="1" ref="I106" ca="1">_xludf.XLOOKUP($H106,'(backend scoring)'!$S$2:$S$333,'(backend scoring)'!$A$2:$A$333,"")</f>
        <v>#NAME?</v>
      </c>
      <c r="J106" s="66" t="str">
        <f ca="1">IFERROR(VLOOKUP($I106,'Institution Evaluation'!$A$55:$F$346,2,0),IFERROR(VLOOKUP($I106,'Privacy Analyst Evaluation'!$A$46:$F$120,2,0),""))</f>
        <v/>
      </c>
      <c r="K106" s="66" t="str">
        <f ca="1">IFERROR(VLOOKUP($I106,'Institution Evaluation'!$A$55:$F$346,3,0),IFERROR(VLOOKUP($I106,'Privacy Analyst Evaluation'!$A$46:$F$120,3,0),""))&amp;""</f>
        <v/>
      </c>
      <c r="L106" s="66" t="str">
        <f ca="1">IFERROR(VLOOKUP($I106,'Institution Evaluation'!$A$55:$F$346,4,0),IFERROR(VLOOKUP($I106,'Privacy Analyst Evaluation'!$A$46:$F$120,4,0),""))&amp;""</f>
        <v/>
      </c>
      <c r="M106" s="66" t="str">
        <f ca="1">IFERROR(VLOOKUP($I106,'Institution Evaluation'!$A$55:$F$346,6,0),IFERROR(VLOOKUP($I106,'Privacy Analyst Evaluation'!$A$46:$F$120,6,0),""))&amp;""</f>
        <v/>
      </c>
    </row>
    <row r="107" spans="1:13" ht="15.75" customHeight="1" x14ac:dyDescent="0.2">
      <c r="A107" s="66">
        <f>IFERROR(IF($A106+1&gt;'(backend scoring)'!$T$335,"",$A106+1),"")</f>
        <v>83</v>
      </c>
      <c r="B107" s="66" t="e">
        <f t="array" aca="1" ref="B107" ca="1">_xludf.XLOOKUP($A107,'(backend scoring)'!$V$2:$V$333,'(backend scoring)'!$A$2:$A$333,"")</f>
        <v>#NAME?</v>
      </c>
      <c r="C107" s="66" t="str">
        <f ca="1">IFERROR(VLOOKUP($B107,'Institution Evaluation'!$A$55:$F$346,2,0),IFERROR(VLOOKUP($B107,'Privacy Analyst Evaluation'!$A$46:$F$120,2,0),""))&amp;""</f>
        <v/>
      </c>
      <c r="D107" s="66" t="str">
        <f ca="1">IFERROR(VLOOKUP($B107,'Institution Evaluation'!$A$55:$F$346,3,0),IFERROR(VLOOKUP($B107,'Privacy Analyst Evaluation'!$A$46:$F$120,3,0),""))&amp;""</f>
        <v/>
      </c>
      <c r="E107" s="66" t="str">
        <f ca="1">IFERROR(VLOOKUP($B107,'Institution Evaluation'!$A$55:$F$346,4,0),IFERROR(VLOOKUP($B107,'Privacy Analyst Evaluation'!$A$46:$F$120,4,0),""))&amp;""</f>
        <v/>
      </c>
      <c r="F107" s="66" t="str">
        <f ca="1">IFERROR(VLOOKUP($B107,'Institution Evaluation'!$A$55:$F$346,6,0),IFERROR(VLOOKUP($B107,'Privacy Analyst Evaluation'!$A$46:$F$120,6,0),""))&amp;""</f>
        <v/>
      </c>
      <c r="G107" s="242"/>
      <c r="H107" s="66" t="str">
        <f>IFERROR(IF($H106+1&gt;'(backend scoring)'!$Q$335,"",$H106+1),"")</f>
        <v/>
      </c>
      <c r="I107" s="66" t="e">
        <f t="array" aca="1" ref="I107" ca="1">_xludf.XLOOKUP($H107,'(backend scoring)'!$S$2:$S$333,'(backend scoring)'!$A$2:$A$333,"")</f>
        <v>#NAME?</v>
      </c>
      <c r="J107" s="66" t="str">
        <f ca="1">IFERROR(VLOOKUP($I107,'Institution Evaluation'!$A$55:$F$346,2,0),IFERROR(VLOOKUP($I107,'Privacy Analyst Evaluation'!$A$46:$F$120,2,0),""))</f>
        <v/>
      </c>
      <c r="K107" s="66" t="str">
        <f ca="1">IFERROR(VLOOKUP($I107,'Institution Evaluation'!$A$55:$F$346,3,0),IFERROR(VLOOKUP($I107,'Privacy Analyst Evaluation'!$A$46:$F$120,3,0),""))&amp;""</f>
        <v/>
      </c>
      <c r="L107" s="66" t="str">
        <f ca="1">IFERROR(VLOOKUP($I107,'Institution Evaluation'!$A$55:$F$346,4,0),IFERROR(VLOOKUP($I107,'Privacy Analyst Evaluation'!$A$46:$F$120,4,0),""))&amp;""</f>
        <v/>
      </c>
      <c r="M107" s="66" t="str">
        <f ca="1">IFERROR(VLOOKUP($I107,'Institution Evaluation'!$A$55:$F$346,6,0),IFERROR(VLOOKUP($I107,'Privacy Analyst Evaluation'!$A$46:$F$120,6,0),""))&amp;""</f>
        <v/>
      </c>
    </row>
    <row r="108" spans="1:13" ht="15.75" customHeight="1" x14ac:dyDescent="0.2">
      <c r="A108" s="66">
        <f>IFERROR(IF($A107+1&gt;'(backend scoring)'!$T$335,"",$A107+1),"")</f>
        <v>84</v>
      </c>
      <c r="B108" s="66" t="e">
        <f t="array" aca="1" ref="B108" ca="1">_xludf.XLOOKUP($A108,'(backend scoring)'!$V$2:$V$333,'(backend scoring)'!$A$2:$A$333,"")</f>
        <v>#NAME?</v>
      </c>
      <c r="C108" s="66" t="str">
        <f ca="1">IFERROR(VLOOKUP($B108,'Institution Evaluation'!$A$55:$F$346,2,0),IFERROR(VLOOKUP($B108,'Privacy Analyst Evaluation'!$A$46:$F$120,2,0),""))&amp;""</f>
        <v/>
      </c>
      <c r="D108" s="66" t="str">
        <f ca="1">IFERROR(VLOOKUP($B108,'Institution Evaluation'!$A$55:$F$346,3,0),IFERROR(VLOOKUP($B108,'Privacy Analyst Evaluation'!$A$46:$F$120,3,0),""))&amp;""</f>
        <v/>
      </c>
      <c r="E108" s="66" t="str">
        <f ca="1">IFERROR(VLOOKUP($B108,'Institution Evaluation'!$A$55:$F$346,4,0),IFERROR(VLOOKUP($B108,'Privacy Analyst Evaluation'!$A$46:$F$120,4,0),""))&amp;""</f>
        <v/>
      </c>
      <c r="F108" s="66" t="str">
        <f ca="1">IFERROR(VLOOKUP($B108,'Institution Evaluation'!$A$55:$F$346,6,0),IFERROR(VLOOKUP($B108,'Privacy Analyst Evaluation'!$A$46:$F$120,6,0),""))&amp;""</f>
        <v/>
      </c>
      <c r="G108" s="242"/>
      <c r="H108" s="66" t="str">
        <f>IFERROR(IF($H107+1&gt;'(backend scoring)'!$Q$335,"",$H107+1),"")</f>
        <v/>
      </c>
      <c r="I108" s="66" t="e">
        <f t="array" aca="1" ref="I108" ca="1">_xludf.XLOOKUP($H108,'(backend scoring)'!$S$2:$S$333,'(backend scoring)'!$A$2:$A$333,"")</f>
        <v>#NAME?</v>
      </c>
      <c r="J108" s="66" t="str">
        <f ca="1">IFERROR(VLOOKUP($I108,'Institution Evaluation'!$A$55:$F$346,2,0),IFERROR(VLOOKUP($I108,'Privacy Analyst Evaluation'!$A$46:$F$120,2,0),""))</f>
        <v/>
      </c>
      <c r="K108" s="66" t="str">
        <f ca="1">IFERROR(VLOOKUP($I108,'Institution Evaluation'!$A$55:$F$346,3,0),IFERROR(VLOOKUP($I108,'Privacy Analyst Evaluation'!$A$46:$F$120,3,0),""))&amp;""</f>
        <v/>
      </c>
      <c r="L108" s="66" t="str">
        <f ca="1">IFERROR(VLOOKUP($I108,'Institution Evaluation'!$A$55:$F$346,4,0),IFERROR(VLOOKUP($I108,'Privacy Analyst Evaluation'!$A$46:$F$120,4,0),""))&amp;""</f>
        <v/>
      </c>
      <c r="M108" s="66" t="str">
        <f ca="1">IFERROR(VLOOKUP($I108,'Institution Evaluation'!$A$55:$F$346,6,0),IFERROR(VLOOKUP($I108,'Privacy Analyst Evaluation'!$A$46:$F$120,6,0),""))&amp;""</f>
        <v/>
      </c>
    </row>
    <row r="109" spans="1:13" ht="15.75" customHeight="1" x14ac:dyDescent="0.2">
      <c r="A109" s="66">
        <f>IFERROR(IF($A108+1&gt;'(backend scoring)'!$T$335,"",$A108+1),"")</f>
        <v>85</v>
      </c>
      <c r="B109" s="66" t="e">
        <f t="array" aca="1" ref="B109" ca="1">_xludf.XLOOKUP($A109,'(backend scoring)'!$V$2:$V$333,'(backend scoring)'!$A$2:$A$333,"")</f>
        <v>#NAME?</v>
      </c>
      <c r="C109" s="66" t="str">
        <f ca="1">IFERROR(VLOOKUP($B109,'Institution Evaluation'!$A$55:$F$346,2,0),IFERROR(VLOOKUP($B109,'Privacy Analyst Evaluation'!$A$46:$F$120,2,0),""))&amp;""</f>
        <v/>
      </c>
      <c r="D109" s="66" t="str">
        <f ca="1">IFERROR(VLOOKUP($B109,'Institution Evaluation'!$A$55:$F$346,3,0),IFERROR(VLOOKUP($B109,'Privacy Analyst Evaluation'!$A$46:$F$120,3,0),""))&amp;""</f>
        <v/>
      </c>
      <c r="E109" s="66" t="str">
        <f ca="1">IFERROR(VLOOKUP($B109,'Institution Evaluation'!$A$55:$F$346,4,0),IFERROR(VLOOKUP($B109,'Privacy Analyst Evaluation'!$A$46:$F$120,4,0),""))&amp;""</f>
        <v/>
      </c>
      <c r="F109" s="66" t="str">
        <f ca="1">IFERROR(VLOOKUP($B109,'Institution Evaluation'!$A$55:$F$346,6,0),IFERROR(VLOOKUP($B109,'Privacy Analyst Evaluation'!$A$46:$F$120,6,0),""))&amp;""</f>
        <v/>
      </c>
      <c r="G109" s="242"/>
      <c r="H109" s="66" t="str">
        <f>IFERROR(IF($H108+1&gt;'(backend scoring)'!$Q$335,"",$H108+1),"")</f>
        <v/>
      </c>
      <c r="I109" s="66" t="e">
        <f t="array" aca="1" ref="I109" ca="1">_xludf.XLOOKUP($H109,'(backend scoring)'!$S$2:$S$333,'(backend scoring)'!$A$2:$A$333,"")</f>
        <v>#NAME?</v>
      </c>
      <c r="J109" s="66" t="str">
        <f ca="1">IFERROR(VLOOKUP($I109,'Institution Evaluation'!$A$55:$F$346,2,0),IFERROR(VLOOKUP($I109,'Privacy Analyst Evaluation'!$A$46:$F$120,2,0),""))</f>
        <v/>
      </c>
      <c r="K109" s="66" t="str">
        <f ca="1">IFERROR(VLOOKUP($I109,'Institution Evaluation'!$A$55:$F$346,3,0),IFERROR(VLOOKUP($I109,'Privacy Analyst Evaluation'!$A$46:$F$120,3,0),""))&amp;""</f>
        <v/>
      </c>
      <c r="L109" s="66" t="str">
        <f ca="1">IFERROR(VLOOKUP($I109,'Institution Evaluation'!$A$55:$F$346,4,0),IFERROR(VLOOKUP($I109,'Privacy Analyst Evaluation'!$A$46:$F$120,4,0),""))&amp;""</f>
        <v/>
      </c>
      <c r="M109" s="66" t="str">
        <f ca="1">IFERROR(VLOOKUP($I109,'Institution Evaluation'!$A$55:$F$346,6,0),IFERROR(VLOOKUP($I109,'Privacy Analyst Evaluation'!$A$46:$F$120,6,0),""))&amp;""</f>
        <v/>
      </c>
    </row>
    <row r="110" spans="1:13" ht="15.75" customHeight="1" x14ac:dyDescent="0.2">
      <c r="A110" s="66">
        <f>IFERROR(IF($A109+1&gt;'(backend scoring)'!$T$335,"",$A109+1),"")</f>
        <v>86</v>
      </c>
      <c r="B110" s="66" t="e">
        <f t="array" aca="1" ref="B110" ca="1">_xludf.XLOOKUP($A110,'(backend scoring)'!$V$2:$V$333,'(backend scoring)'!$A$2:$A$333,"")</f>
        <v>#NAME?</v>
      </c>
      <c r="C110" s="66" t="str">
        <f ca="1">IFERROR(VLOOKUP($B110,'Institution Evaluation'!$A$55:$F$346,2,0),IFERROR(VLOOKUP($B110,'Privacy Analyst Evaluation'!$A$46:$F$120,2,0),""))&amp;""</f>
        <v/>
      </c>
      <c r="D110" s="66" t="str">
        <f ca="1">IFERROR(VLOOKUP($B110,'Institution Evaluation'!$A$55:$F$346,3,0),IFERROR(VLOOKUP($B110,'Privacy Analyst Evaluation'!$A$46:$F$120,3,0),""))&amp;""</f>
        <v/>
      </c>
      <c r="E110" s="66" t="str">
        <f ca="1">IFERROR(VLOOKUP($B110,'Institution Evaluation'!$A$55:$F$346,4,0),IFERROR(VLOOKUP($B110,'Privacy Analyst Evaluation'!$A$46:$F$120,4,0),""))&amp;""</f>
        <v/>
      </c>
      <c r="F110" s="66" t="str">
        <f ca="1">IFERROR(VLOOKUP($B110,'Institution Evaluation'!$A$55:$F$346,6,0),IFERROR(VLOOKUP($B110,'Privacy Analyst Evaluation'!$A$46:$F$120,6,0),""))&amp;""</f>
        <v/>
      </c>
      <c r="G110" s="242"/>
      <c r="H110" s="66" t="str">
        <f>IFERROR(IF($H109+1&gt;'(backend scoring)'!$Q$335,"",$H109+1),"")</f>
        <v/>
      </c>
      <c r="I110" s="66" t="e">
        <f t="array" aca="1" ref="I110" ca="1">_xludf.XLOOKUP($H110,'(backend scoring)'!$S$2:$S$333,'(backend scoring)'!$A$2:$A$333,"")</f>
        <v>#NAME?</v>
      </c>
      <c r="J110" s="66" t="str">
        <f ca="1">IFERROR(VLOOKUP($I110,'Institution Evaluation'!$A$55:$F$346,2,0),IFERROR(VLOOKUP($I110,'Privacy Analyst Evaluation'!$A$46:$F$120,2,0),""))</f>
        <v/>
      </c>
      <c r="K110" s="66" t="str">
        <f ca="1">IFERROR(VLOOKUP($I110,'Institution Evaluation'!$A$55:$F$346,3,0),IFERROR(VLOOKUP($I110,'Privacy Analyst Evaluation'!$A$46:$F$120,3,0),""))&amp;""</f>
        <v/>
      </c>
      <c r="L110" s="66" t="str">
        <f ca="1">IFERROR(VLOOKUP($I110,'Institution Evaluation'!$A$55:$F$346,4,0),IFERROR(VLOOKUP($I110,'Privacy Analyst Evaluation'!$A$46:$F$120,4,0),""))&amp;""</f>
        <v/>
      </c>
      <c r="M110" s="66" t="str">
        <f ca="1">IFERROR(VLOOKUP($I110,'Institution Evaluation'!$A$55:$F$346,6,0),IFERROR(VLOOKUP($I110,'Privacy Analyst Evaluation'!$A$46:$F$120,6,0),""))&amp;""</f>
        <v/>
      </c>
    </row>
    <row r="111" spans="1:13" ht="15.75" customHeight="1" x14ac:dyDescent="0.2">
      <c r="A111" s="66">
        <f>IFERROR(IF($A110+1&gt;'(backend scoring)'!$T$335,"",$A110+1),"")</f>
        <v>87</v>
      </c>
      <c r="B111" s="66" t="e">
        <f t="array" aca="1" ref="B111" ca="1">_xludf.XLOOKUP($A111,'(backend scoring)'!$V$2:$V$333,'(backend scoring)'!$A$2:$A$333,"")</f>
        <v>#NAME?</v>
      </c>
      <c r="C111" s="66" t="str">
        <f ca="1">IFERROR(VLOOKUP($B111,'Institution Evaluation'!$A$55:$F$346,2,0),IFERROR(VLOOKUP($B111,'Privacy Analyst Evaluation'!$A$46:$F$120,2,0),""))&amp;""</f>
        <v/>
      </c>
      <c r="D111" s="66" t="str">
        <f ca="1">IFERROR(VLOOKUP($B111,'Institution Evaluation'!$A$55:$F$346,3,0),IFERROR(VLOOKUP($B111,'Privacy Analyst Evaluation'!$A$46:$F$120,3,0),""))&amp;""</f>
        <v/>
      </c>
      <c r="E111" s="66" t="str">
        <f ca="1">IFERROR(VLOOKUP($B111,'Institution Evaluation'!$A$55:$F$346,4,0),IFERROR(VLOOKUP($B111,'Privacy Analyst Evaluation'!$A$46:$F$120,4,0),""))&amp;""</f>
        <v/>
      </c>
      <c r="F111" s="66" t="str">
        <f ca="1">IFERROR(VLOOKUP($B111,'Institution Evaluation'!$A$55:$F$346,6,0),IFERROR(VLOOKUP($B111,'Privacy Analyst Evaluation'!$A$46:$F$120,6,0),""))&amp;""</f>
        <v/>
      </c>
      <c r="G111" s="242"/>
      <c r="H111" s="66" t="str">
        <f>IFERROR(IF($H110+1&gt;'(backend scoring)'!$Q$335,"",$H110+1),"")</f>
        <v/>
      </c>
      <c r="I111" s="66" t="e">
        <f t="array" aca="1" ref="I111" ca="1">_xludf.XLOOKUP($H111,'(backend scoring)'!$S$2:$S$333,'(backend scoring)'!$A$2:$A$333,"")</f>
        <v>#NAME?</v>
      </c>
      <c r="J111" s="66" t="str">
        <f ca="1">IFERROR(VLOOKUP($I111,'Institution Evaluation'!$A$55:$F$346,2,0),IFERROR(VLOOKUP($I111,'Privacy Analyst Evaluation'!$A$46:$F$120,2,0),""))</f>
        <v/>
      </c>
      <c r="K111" s="66" t="str">
        <f ca="1">IFERROR(VLOOKUP($I111,'Institution Evaluation'!$A$55:$F$346,3,0),IFERROR(VLOOKUP($I111,'Privacy Analyst Evaluation'!$A$46:$F$120,3,0),""))&amp;""</f>
        <v/>
      </c>
      <c r="L111" s="66" t="str">
        <f ca="1">IFERROR(VLOOKUP($I111,'Institution Evaluation'!$A$55:$F$346,4,0),IFERROR(VLOOKUP($I111,'Privacy Analyst Evaluation'!$A$46:$F$120,4,0),""))&amp;""</f>
        <v/>
      </c>
      <c r="M111" s="66" t="str">
        <f ca="1">IFERROR(VLOOKUP($I111,'Institution Evaluation'!$A$55:$F$346,6,0),IFERROR(VLOOKUP($I111,'Privacy Analyst Evaluation'!$A$46:$F$120,6,0),""))&amp;""</f>
        <v/>
      </c>
    </row>
    <row r="112" spans="1:13" ht="15.75" customHeight="1" x14ac:dyDescent="0.2">
      <c r="A112" s="66">
        <f>IFERROR(IF($A111+1&gt;'(backend scoring)'!$T$335,"",$A111+1),"")</f>
        <v>88</v>
      </c>
      <c r="B112" s="66" t="e">
        <f t="array" aca="1" ref="B112" ca="1">_xludf.XLOOKUP($A112,'(backend scoring)'!$V$2:$V$333,'(backend scoring)'!$A$2:$A$333,"")</f>
        <v>#NAME?</v>
      </c>
      <c r="C112" s="66" t="str">
        <f ca="1">IFERROR(VLOOKUP($B112,'Institution Evaluation'!$A$55:$F$346,2,0),IFERROR(VLOOKUP($B112,'Privacy Analyst Evaluation'!$A$46:$F$120,2,0),""))&amp;""</f>
        <v/>
      </c>
      <c r="D112" s="66" t="str">
        <f ca="1">IFERROR(VLOOKUP($B112,'Institution Evaluation'!$A$55:$F$346,3,0),IFERROR(VLOOKUP($B112,'Privacy Analyst Evaluation'!$A$46:$F$120,3,0),""))&amp;""</f>
        <v/>
      </c>
      <c r="E112" s="66" t="str">
        <f ca="1">IFERROR(VLOOKUP($B112,'Institution Evaluation'!$A$55:$F$346,4,0),IFERROR(VLOOKUP($B112,'Privacy Analyst Evaluation'!$A$46:$F$120,4,0),""))&amp;""</f>
        <v/>
      </c>
      <c r="F112" s="66" t="str">
        <f ca="1">IFERROR(VLOOKUP($B112,'Institution Evaluation'!$A$55:$F$346,6,0),IFERROR(VLOOKUP($B112,'Privacy Analyst Evaluation'!$A$46:$F$120,6,0),""))&amp;""</f>
        <v/>
      </c>
      <c r="G112" s="242"/>
      <c r="H112" s="66" t="str">
        <f>IFERROR(IF($H111+1&gt;'(backend scoring)'!$Q$335,"",$H111+1),"")</f>
        <v/>
      </c>
      <c r="I112" s="66" t="e">
        <f t="array" aca="1" ref="I112" ca="1">_xludf.XLOOKUP($H112,'(backend scoring)'!$S$2:$S$333,'(backend scoring)'!$A$2:$A$333,"")</f>
        <v>#NAME?</v>
      </c>
      <c r="J112" s="66" t="str">
        <f ca="1">IFERROR(VLOOKUP($I112,'Institution Evaluation'!$A$55:$F$346,2,0),IFERROR(VLOOKUP($I112,'Privacy Analyst Evaluation'!$A$46:$F$120,2,0),""))</f>
        <v/>
      </c>
      <c r="K112" s="66" t="str">
        <f ca="1">IFERROR(VLOOKUP($I112,'Institution Evaluation'!$A$55:$F$346,3,0),IFERROR(VLOOKUP($I112,'Privacy Analyst Evaluation'!$A$46:$F$120,3,0),""))&amp;""</f>
        <v/>
      </c>
      <c r="L112" s="66" t="str">
        <f ca="1">IFERROR(VLOOKUP($I112,'Institution Evaluation'!$A$55:$F$346,4,0),IFERROR(VLOOKUP($I112,'Privacy Analyst Evaluation'!$A$46:$F$120,4,0),""))&amp;""</f>
        <v/>
      </c>
      <c r="M112" s="66" t="str">
        <f ca="1">IFERROR(VLOOKUP($I112,'Institution Evaluation'!$A$55:$F$346,6,0),IFERROR(VLOOKUP($I112,'Privacy Analyst Evaluation'!$A$46:$F$120,6,0),""))&amp;""</f>
        <v/>
      </c>
    </row>
    <row r="113" spans="1:13" ht="15.75" customHeight="1" x14ac:dyDescent="0.2">
      <c r="A113" s="66">
        <f>IFERROR(IF($A112+1&gt;'(backend scoring)'!$T$335,"",$A112+1),"")</f>
        <v>89</v>
      </c>
      <c r="B113" s="66" t="e">
        <f t="array" aca="1" ref="B113" ca="1">_xludf.XLOOKUP($A113,'(backend scoring)'!$V$2:$V$333,'(backend scoring)'!$A$2:$A$333,"")</f>
        <v>#NAME?</v>
      </c>
      <c r="C113" s="66" t="str">
        <f ca="1">IFERROR(VLOOKUP($B113,'Institution Evaluation'!$A$55:$F$346,2,0),IFERROR(VLOOKUP($B113,'Privacy Analyst Evaluation'!$A$46:$F$120,2,0),""))&amp;""</f>
        <v/>
      </c>
      <c r="D113" s="66" t="str">
        <f ca="1">IFERROR(VLOOKUP($B113,'Institution Evaluation'!$A$55:$F$346,3,0),IFERROR(VLOOKUP($B113,'Privacy Analyst Evaluation'!$A$46:$F$120,3,0),""))&amp;""</f>
        <v/>
      </c>
      <c r="E113" s="66" t="str">
        <f ca="1">IFERROR(VLOOKUP($B113,'Institution Evaluation'!$A$55:$F$346,4,0),IFERROR(VLOOKUP($B113,'Privacy Analyst Evaluation'!$A$46:$F$120,4,0),""))&amp;""</f>
        <v/>
      </c>
      <c r="F113" s="66" t="str">
        <f ca="1">IFERROR(VLOOKUP($B113,'Institution Evaluation'!$A$55:$F$346,6,0),IFERROR(VLOOKUP($B113,'Privacy Analyst Evaluation'!$A$46:$F$120,6,0),""))&amp;""</f>
        <v/>
      </c>
      <c r="G113" s="242"/>
      <c r="H113" s="66" t="str">
        <f>IFERROR(IF($H112+1&gt;'(backend scoring)'!$Q$335,"",$H112+1),"")</f>
        <v/>
      </c>
      <c r="I113" s="66" t="e">
        <f t="array" aca="1" ref="I113" ca="1">_xludf.XLOOKUP($H113,'(backend scoring)'!$S$2:$S$333,'(backend scoring)'!$A$2:$A$333,"")</f>
        <v>#NAME?</v>
      </c>
      <c r="J113" s="66" t="str">
        <f ca="1">IFERROR(VLOOKUP($I113,'Institution Evaluation'!$A$55:$F$346,2,0),IFERROR(VLOOKUP($I113,'Privacy Analyst Evaluation'!$A$46:$F$120,2,0),""))</f>
        <v/>
      </c>
      <c r="K113" s="66" t="str">
        <f ca="1">IFERROR(VLOOKUP($I113,'Institution Evaluation'!$A$55:$F$346,3,0),IFERROR(VLOOKUP($I113,'Privacy Analyst Evaluation'!$A$46:$F$120,3,0),""))&amp;""</f>
        <v/>
      </c>
      <c r="L113" s="66" t="str">
        <f ca="1">IFERROR(VLOOKUP($I113,'Institution Evaluation'!$A$55:$F$346,4,0),IFERROR(VLOOKUP($I113,'Privacy Analyst Evaluation'!$A$46:$F$120,4,0),""))&amp;""</f>
        <v/>
      </c>
      <c r="M113" s="66" t="str">
        <f ca="1">IFERROR(VLOOKUP($I113,'Institution Evaluation'!$A$55:$F$346,6,0),IFERROR(VLOOKUP($I113,'Privacy Analyst Evaluation'!$A$46:$F$120,6,0),""))&amp;""</f>
        <v/>
      </c>
    </row>
    <row r="114" spans="1:13" ht="15.75" customHeight="1" x14ac:dyDescent="0.2">
      <c r="A114" s="66">
        <f>IFERROR(IF($A113+1&gt;'(backend scoring)'!$T$335,"",$A113+1),"")</f>
        <v>90</v>
      </c>
      <c r="B114" s="66" t="e">
        <f t="array" aca="1" ref="B114" ca="1">_xludf.XLOOKUP($A114,'(backend scoring)'!$V$2:$V$333,'(backend scoring)'!$A$2:$A$333,"")</f>
        <v>#NAME?</v>
      </c>
      <c r="C114" s="66" t="str">
        <f ca="1">IFERROR(VLOOKUP($B114,'Institution Evaluation'!$A$55:$F$346,2,0),IFERROR(VLOOKUP($B114,'Privacy Analyst Evaluation'!$A$46:$F$120,2,0),""))&amp;""</f>
        <v/>
      </c>
      <c r="D114" s="66" t="str">
        <f ca="1">IFERROR(VLOOKUP($B114,'Institution Evaluation'!$A$55:$F$346,3,0),IFERROR(VLOOKUP($B114,'Privacy Analyst Evaluation'!$A$46:$F$120,3,0),""))&amp;""</f>
        <v/>
      </c>
      <c r="E114" s="66" t="str">
        <f ca="1">IFERROR(VLOOKUP($B114,'Institution Evaluation'!$A$55:$F$346,4,0),IFERROR(VLOOKUP($B114,'Privacy Analyst Evaluation'!$A$46:$F$120,4,0),""))&amp;""</f>
        <v/>
      </c>
      <c r="F114" s="66" t="str">
        <f ca="1">IFERROR(VLOOKUP($B114,'Institution Evaluation'!$A$55:$F$346,6,0),IFERROR(VLOOKUP($B114,'Privacy Analyst Evaluation'!$A$46:$F$120,6,0),""))&amp;""</f>
        <v/>
      </c>
      <c r="G114" s="242"/>
      <c r="H114" s="66" t="str">
        <f>IFERROR(IF($H113+1&gt;'(backend scoring)'!$Q$335,"",$H113+1),"")</f>
        <v/>
      </c>
      <c r="I114" s="66" t="e">
        <f t="array" aca="1" ref="I114" ca="1">_xludf.XLOOKUP($H114,'(backend scoring)'!$S$2:$S$333,'(backend scoring)'!$A$2:$A$333,"")</f>
        <v>#NAME?</v>
      </c>
      <c r="J114" s="66" t="str">
        <f ca="1">IFERROR(VLOOKUP($I114,'Institution Evaluation'!$A$55:$F$346,2,0),IFERROR(VLOOKUP($I114,'Privacy Analyst Evaluation'!$A$46:$F$120,2,0),""))</f>
        <v/>
      </c>
      <c r="K114" s="66" t="str">
        <f ca="1">IFERROR(VLOOKUP($I114,'Institution Evaluation'!$A$55:$F$346,3,0),IFERROR(VLOOKUP($I114,'Privacy Analyst Evaluation'!$A$46:$F$120,3,0),""))&amp;""</f>
        <v/>
      </c>
      <c r="L114" s="66" t="str">
        <f ca="1">IFERROR(VLOOKUP($I114,'Institution Evaluation'!$A$55:$F$346,4,0),IFERROR(VLOOKUP($I114,'Privacy Analyst Evaluation'!$A$46:$F$120,4,0),""))&amp;""</f>
        <v/>
      </c>
      <c r="M114" s="66" t="str">
        <f ca="1">IFERROR(VLOOKUP($I114,'Institution Evaluation'!$A$55:$F$346,6,0),IFERROR(VLOOKUP($I114,'Privacy Analyst Evaluation'!$A$46:$F$120,6,0),""))&amp;""</f>
        <v/>
      </c>
    </row>
    <row r="115" spans="1:13" ht="15.75" customHeight="1" x14ac:dyDescent="0.2">
      <c r="A115" s="66" t="str">
        <f>IFERROR(IF($A114+1&gt;'(backend scoring)'!$T$335,"",$A114+1),"")</f>
        <v/>
      </c>
      <c r="B115" s="66" t="e">
        <f t="array" aca="1" ref="B115" ca="1">_xludf.XLOOKUP($A115,'(backend scoring)'!$V$2:$V$333,'(backend scoring)'!$A$2:$A$333,"")</f>
        <v>#NAME?</v>
      </c>
      <c r="C115" s="66" t="str">
        <f ca="1">IFERROR(VLOOKUP($B115,'Institution Evaluation'!$A$55:$F$346,2,0),IFERROR(VLOOKUP($B115,'Privacy Analyst Evaluation'!$A$46:$F$120,2,0),""))&amp;""</f>
        <v/>
      </c>
      <c r="D115" s="66" t="str">
        <f ca="1">IFERROR(VLOOKUP($B115,'Institution Evaluation'!$A$55:$F$346,3,0),IFERROR(VLOOKUP($B115,'Privacy Analyst Evaluation'!$A$46:$F$120,3,0),""))&amp;""</f>
        <v/>
      </c>
      <c r="E115" s="66" t="str">
        <f ca="1">IFERROR(VLOOKUP($B115,'Institution Evaluation'!$A$55:$F$346,4,0),IFERROR(VLOOKUP($B115,'Privacy Analyst Evaluation'!$A$46:$F$120,4,0),""))&amp;""</f>
        <v/>
      </c>
      <c r="F115" s="66" t="str">
        <f ca="1">IFERROR(VLOOKUP($B115,'Institution Evaluation'!$A$55:$F$346,6,0),IFERROR(VLOOKUP($B115,'Privacy Analyst Evaluation'!$A$46:$F$120,6,0),""))&amp;""</f>
        <v/>
      </c>
      <c r="G115" s="242"/>
      <c r="H115" s="66" t="str">
        <f>IFERROR(IF($H114+1&gt;'(backend scoring)'!$Q$335,"",$H114+1),"")</f>
        <v/>
      </c>
      <c r="I115" s="66" t="e">
        <f t="array" aca="1" ref="I115" ca="1">_xludf.XLOOKUP($H115,'(backend scoring)'!$S$2:$S$333,'(backend scoring)'!$A$2:$A$333,"")</f>
        <v>#NAME?</v>
      </c>
      <c r="J115" s="66" t="str">
        <f ca="1">IFERROR(VLOOKUP($I115,'Institution Evaluation'!$A$55:$F$346,2,0),IFERROR(VLOOKUP($I115,'Privacy Analyst Evaluation'!$A$46:$F$120,2,0),""))</f>
        <v/>
      </c>
      <c r="K115" s="66" t="str">
        <f ca="1">IFERROR(VLOOKUP($I115,'Institution Evaluation'!$A$55:$F$346,3,0),IFERROR(VLOOKUP($I115,'Privacy Analyst Evaluation'!$A$46:$F$120,3,0),""))&amp;""</f>
        <v/>
      </c>
      <c r="L115" s="66" t="str">
        <f ca="1">IFERROR(VLOOKUP($I115,'Institution Evaluation'!$A$55:$F$346,4,0),IFERROR(VLOOKUP($I115,'Privacy Analyst Evaluation'!$A$46:$F$120,4,0),""))&amp;""</f>
        <v/>
      </c>
      <c r="M115" s="66" t="str">
        <f ca="1">IFERROR(VLOOKUP($I115,'Institution Evaluation'!$A$55:$F$346,6,0),IFERROR(VLOOKUP($I115,'Privacy Analyst Evaluation'!$A$46:$F$120,6,0),""))&amp;""</f>
        <v/>
      </c>
    </row>
    <row r="116" spans="1:13" ht="15.75" customHeight="1" x14ac:dyDescent="0.2">
      <c r="A116" s="66" t="str">
        <f>IFERROR(IF($A115+1&gt;'(backend scoring)'!$T$335,"",$A115+1),"")</f>
        <v/>
      </c>
      <c r="B116" s="66" t="e">
        <f t="array" aca="1" ref="B116" ca="1">_xludf.XLOOKUP($A116,'(backend scoring)'!$V$2:$V$333,'(backend scoring)'!$A$2:$A$333,"")</f>
        <v>#NAME?</v>
      </c>
      <c r="C116" s="66" t="str">
        <f ca="1">IFERROR(VLOOKUP($B116,'Institution Evaluation'!$A$55:$F$346,2,0),IFERROR(VLOOKUP($B116,'Privacy Analyst Evaluation'!$A$46:$F$120,2,0),""))&amp;""</f>
        <v/>
      </c>
      <c r="D116" s="66" t="str">
        <f ca="1">IFERROR(VLOOKUP($B116,'Institution Evaluation'!$A$55:$F$346,3,0),IFERROR(VLOOKUP($B116,'Privacy Analyst Evaluation'!$A$46:$F$120,3,0),""))&amp;""</f>
        <v/>
      </c>
      <c r="E116" s="66" t="str">
        <f ca="1">IFERROR(VLOOKUP($B116,'Institution Evaluation'!$A$55:$F$346,4,0),IFERROR(VLOOKUP($B116,'Privacy Analyst Evaluation'!$A$46:$F$120,4,0),""))&amp;""</f>
        <v/>
      </c>
      <c r="F116" s="66" t="str">
        <f ca="1">IFERROR(VLOOKUP($B116,'Institution Evaluation'!$A$55:$F$346,6,0),IFERROR(VLOOKUP($B116,'Privacy Analyst Evaluation'!$A$46:$F$120,6,0),""))&amp;""</f>
        <v/>
      </c>
      <c r="G116" s="242"/>
      <c r="H116" s="66" t="str">
        <f>IFERROR(IF($H115+1&gt;'(backend scoring)'!$Q$335,"",$H115+1),"")</f>
        <v/>
      </c>
      <c r="I116" s="66" t="e">
        <f t="array" aca="1" ref="I116" ca="1">_xludf.XLOOKUP($H116,'(backend scoring)'!$S$2:$S$333,'(backend scoring)'!$A$2:$A$333,"")</f>
        <v>#NAME?</v>
      </c>
      <c r="J116" s="66" t="str">
        <f ca="1">IFERROR(VLOOKUP($I116,'Institution Evaluation'!$A$55:$F$346,2,0),IFERROR(VLOOKUP($I116,'Privacy Analyst Evaluation'!$A$46:$F$120,2,0),""))</f>
        <v/>
      </c>
      <c r="K116" s="66" t="str">
        <f ca="1">IFERROR(VLOOKUP($I116,'Institution Evaluation'!$A$55:$F$346,3,0),IFERROR(VLOOKUP($I116,'Privacy Analyst Evaluation'!$A$46:$F$120,3,0),""))&amp;""</f>
        <v/>
      </c>
      <c r="L116" s="66" t="str">
        <f ca="1">IFERROR(VLOOKUP($I116,'Institution Evaluation'!$A$55:$F$346,4,0),IFERROR(VLOOKUP($I116,'Privacy Analyst Evaluation'!$A$46:$F$120,4,0),""))&amp;""</f>
        <v/>
      </c>
      <c r="M116" s="66" t="str">
        <f ca="1">IFERROR(VLOOKUP($I116,'Institution Evaluation'!$A$55:$F$346,6,0),IFERROR(VLOOKUP($I116,'Privacy Analyst Evaluation'!$A$46:$F$120,6,0),""))&amp;""</f>
        <v/>
      </c>
    </row>
    <row r="117" spans="1:13" ht="15.75" customHeight="1" x14ac:dyDescent="0.2">
      <c r="A117" s="66" t="str">
        <f>IFERROR(IF($A116+1&gt;'(backend scoring)'!$T$335,"",$A116+1),"")</f>
        <v/>
      </c>
      <c r="B117" s="66" t="e">
        <f t="array" aca="1" ref="B117" ca="1">_xludf.XLOOKUP($A117,'(backend scoring)'!$V$2:$V$333,'(backend scoring)'!$A$2:$A$333,"")</f>
        <v>#NAME?</v>
      </c>
      <c r="C117" s="66" t="str">
        <f ca="1">IFERROR(VLOOKUP($B117,'Institution Evaluation'!$A$55:$F$346,2,0),IFERROR(VLOOKUP($B117,'Privacy Analyst Evaluation'!$A$46:$F$120,2,0),""))&amp;""</f>
        <v/>
      </c>
      <c r="D117" s="66" t="str">
        <f ca="1">IFERROR(VLOOKUP($B117,'Institution Evaluation'!$A$55:$F$346,3,0),IFERROR(VLOOKUP($B117,'Privacy Analyst Evaluation'!$A$46:$F$120,3,0),""))&amp;""</f>
        <v/>
      </c>
      <c r="E117" s="66" t="str">
        <f ca="1">IFERROR(VLOOKUP($B117,'Institution Evaluation'!$A$55:$F$346,4,0),IFERROR(VLOOKUP($B117,'Privacy Analyst Evaluation'!$A$46:$F$120,4,0),""))&amp;""</f>
        <v/>
      </c>
      <c r="F117" s="66" t="str">
        <f ca="1">IFERROR(VLOOKUP($B117,'Institution Evaluation'!$A$55:$F$346,6,0),IFERROR(VLOOKUP($B117,'Privacy Analyst Evaluation'!$A$46:$F$120,6,0),""))&amp;""</f>
        <v/>
      </c>
      <c r="G117" s="242"/>
      <c r="H117" s="66" t="str">
        <f>IFERROR(IF($H116+1&gt;'(backend scoring)'!$Q$335,"",$H116+1),"")</f>
        <v/>
      </c>
      <c r="I117" s="66" t="e">
        <f t="array" aca="1" ref="I117" ca="1">_xludf.XLOOKUP($H117,'(backend scoring)'!$S$2:$S$333,'(backend scoring)'!$A$2:$A$333,"")</f>
        <v>#NAME?</v>
      </c>
      <c r="J117" s="66" t="str">
        <f ca="1">IFERROR(VLOOKUP($I117,'Institution Evaluation'!$A$55:$F$346,2,0),IFERROR(VLOOKUP($I117,'Privacy Analyst Evaluation'!$A$46:$F$120,2,0),""))</f>
        <v/>
      </c>
      <c r="K117" s="66" t="str">
        <f ca="1">IFERROR(VLOOKUP($I117,'Institution Evaluation'!$A$55:$F$346,3,0),IFERROR(VLOOKUP($I117,'Privacy Analyst Evaluation'!$A$46:$F$120,3,0),""))&amp;""</f>
        <v/>
      </c>
      <c r="L117" s="66" t="str">
        <f ca="1">IFERROR(VLOOKUP($I117,'Institution Evaluation'!$A$55:$F$346,4,0),IFERROR(VLOOKUP($I117,'Privacy Analyst Evaluation'!$A$46:$F$120,4,0),""))&amp;""</f>
        <v/>
      </c>
      <c r="M117" s="66" t="str">
        <f ca="1">IFERROR(VLOOKUP($I117,'Institution Evaluation'!$A$55:$F$346,6,0),IFERROR(VLOOKUP($I117,'Privacy Analyst Evaluation'!$A$46:$F$120,6,0),""))&amp;""</f>
        <v/>
      </c>
    </row>
    <row r="118" spans="1:13" ht="15.75" customHeight="1" x14ac:dyDescent="0.2">
      <c r="A118" s="66" t="str">
        <f>IFERROR(IF($A117+1&gt;'(backend scoring)'!$T$335,"",$A117+1),"")</f>
        <v/>
      </c>
      <c r="B118" s="66" t="e">
        <f t="array" aca="1" ref="B118" ca="1">_xludf.XLOOKUP($A118,'(backend scoring)'!$V$2:$V$333,'(backend scoring)'!$A$2:$A$333,"")</f>
        <v>#NAME?</v>
      </c>
      <c r="C118" s="66" t="str">
        <f ca="1">IFERROR(VLOOKUP($B118,'Institution Evaluation'!$A$55:$F$346,2,0),IFERROR(VLOOKUP($B118,'Privacy Analyst Evaluation'!$A$46:$F$120,2,0),""))&amp;""</f>
        <v/>
      </c>
      <c r="D118" s="66" t="str">
        <f ca="1">IFERROR(VLOOKUP($B118,'Institution Evaluation'!$A$55:$F$346,3,0),IFERROR(VLOOKUP($B118,'Privacy Analyst Evaluation'!$A$46:$F$120,3,0),""))&amp;""</f>
        <v/>
      </c>
      <c r="E118" s="66" t="str">
        <f ca="1">IFERROR(VLOOKUP($B118,'Institution Evaluation'!$A$55:$F$346,4,0),IFERROR(VLOOKUP($B118,'Privacy Analyst Evaluation'!$A$46:$F$120,4,0),""))&amp;""</f>
        <v/>
      </c>
      <c r="F118" s="66" t="str">
        <f ca="1">IFERROR(VLOOKUP($B118,'Institution Evaluation'!$A$55:$F$346,6,0),IFERROR(VLOOKUP($B118,'Privacy Analyst Evaluation'!$A$46:$F$120,6,0),""))&amp;""</f>
        <v/>
      </c>
      <c r="G118" s="242"/>
      <c r="H118" s="66" t="str">
        <f>IFERROR(IF($H117+1&gt;'(backend scoring)'!$Q$335,"",$H117+1),"")</f>
        <v/>
      </c>
      <c r="I118" s="66" t="e">
        <f t="array" aca="1" ref="I118" ca="1">_xludf.XLOOKUP($H118,'(backend scoring)'!$S$2:$S$333,'(backend scoring)'!$A$2:$A$333,"")</f>
        <v>#NAME?</v>
      </c>
      <c r="J118" s="66" t="str">
        <f ca="1">IFERROR(VLOOKUP($I118,'Institution Evaluation'!$A$55:$F$346,2,0),IFERROR(VLOOKUP($I118,'Privacy Analyst Evaluation'!$A$46:$F$120,2,0),""))</f>
        <v/>
      </c>
      <c r="K118" s="66" t="str">
        <f ca="1">IFERROR(VLOOKUP($I118,'Institution Evaluation'!$A$55:$F$346,3,0),IFERROR(VLOOKUP($I118,'Privacy Analyst Evaluation'!$A$46:$F$120,3,0),""))&amp;""</f>
        <v/>
      </c>
      <c r="L118" s="66" t="str">
        <f ca="1">IFERROR(VLOOKUP($I118,'Institution Evaluation'!$A$55:$F$346,4,0),IFERROR(VLOOKUP($I118,'Privacy Analyst Evaluation'!$A$46:$F$120,4,0),""))&amp;""</f>
        <v/>
      </c>
      <c r="M118" s="66" t="str">
        <f ca="1">IFERROR(VLOOKUP($I118,'Institution Evaluation'!$A$55:$F$346,6,0),IFERROR(VLOOKUP($I118,'Privacy Analyst Evaluation'!$A$46:$F$120,6,0),""))&amp;""</f>
        <v/>
      </c>
    </row>
    <row r="119" spans="1:13" ht="15.75" customHeight="1" x14ac:dyDescent="0.2">
      <c r="A119" s="66" t="str">
        <f>IFERROR(IF($A118+1&gt;'(backend scoring)'!$T$335,"",$A118+1),"")</f>
        <v/>
      </c>
      <c r="B119" s="66" t="e">
        <f t="array" aca="1" ref="B119" ca="1">_xludf.XLOOKUP($A119,'(backend scoring)'!$V$2:$V$333,'(backend scoring)'!$A$2:$A$333,"")</f>
        <v>#NAME?</v>
      </c>
      <c r="C119" s="66" t="str">
        <f ca="1">IFERROR(VLOOKUP($B119,'Institution Evaluation'!$A$55:$F$346,2,0),IFERROR(VLOOKUP($B119,'Privacy Analyst Evaluation'!$A$46:$F$120,2,0),""))&amp;""</f>
        <v/>
      </c>
      <c r="D119" s="66" t="str">
        <f ca="1">IFERROR(VLOOKUP($B119,'Institution Evaluation'!$A$55:$F$346,3,0),IFERROR(VLOOKUP($B119,'Privacy Analyst Evaluation'!$A$46:$F$120,3,0),""))&amp;""</f>
        <v/>
      </c>
      <c r="E119" s="66" t="str">
        <f ca="1">IFERROR(VLOOKUP($B119,'Institution Evaluation'!$A$55:$F$346,4,0),IFERROR(VLOOKUP($B119,'Privacy Analyst Evaluation'!$A$46:$F$120,4,0),""))&amp;""</f>
        <v/>
      </c>
      <c r="F119" s="66" t="str">
        <f ca="1">IFERROR(VLOOKUP($B119,'Institution Evaluation'!$A$55:$F$346,6,0),IFERROR(VLOOKUP($B119,'Privacy Analyst Evaluation'!$A$46:$F$120,6,0),""))&amp;""</f>
        <v/>
      </c>
      <c r="G119" s="242"/>
      <c r="H119" s="66" t="str">
        <f>IFERROR(IF($H118+1&gt;'(backend scoring)'!$Q$335,"",$H118+1),"")</f>
        <v/>
      </c>
      <c r="I119" s="66" t="e">
        <f t="array" aca="1" ref="I119" ca="1">_xludf.XLOOKUP($H119,'(backend scoring)'!$S$2:$S$333,'(backend scoring)'!$A$2:$A$333,"")</f>
        <v>#NAME?</v>
      </c>
      <c r="J119" s="66" t="str">
        <f ca="1">IFERROR(VLOOKUP($I119,'Institution Evaluation'!$A$55:$F$346,2,0),IFERROR(VLOOKUP($I119,'Privacy Analyst Evaluation'!$A$46:$F$120,2,0),""))</f>
        <v/>
      </c>
      <c r="K119" s="66" t="str">
        <f ca="1">IFERROR(VLOOKUP($I119,'Institution Evaluation'!$A$55:$F$346,3,0),IFERROR(VLOOKUP($I119,'Privacy Analyst Evaluation'!$A$46:$F$120,3,0),""))&amp;""</f>
        <v/>
      </c>
      <c r="L119" s="66" t="str">
        <f ca="1">IFERROR(VLOOKUP($I119,'Institution Evaluation'!$A$55:$F$346,4,0),IFERROR(VLOOKUP($I119,'Privacy Analyst Evaluation'!$A$46:$F$120,4,0),""))&amp;""</f>
        <v/>
      </c>
      <c r="M119" s="66" t="str">
        <f ca="1">IFERROR(VLOOKUP($I119,'Institution Evaluation'!$A$55:$F$346,6,0),IFERROR(VLOOKUP($I119,'Privacy Analyst Evaluation'!$A$46:$F$120,6,0),""))&amp;""</f>
        <v/>
      </c>
    </row>
    <row r="120" spans="1:13" ht="15.75" customHeight="1" x14ac:dyDescent="0.2">
      <c r="A120" s="66" t="str">
        <f>IFERROR(IF($A119+1&gt;'(backend scoring)'!$T$335,"",$A119+1),"")</f>
        <v/>
      </c>
      <c r="B120" s="66" t="e">
        <f t="array" aca="1" ref="B120" ca="1">_xludf.XLOOKUP($A120,'(backend scoring)'!$V$2:$V$333,'(backend scoring)'!$A$2:$A$333,"")</f>
        <v>#NAME?</v>
      </c>
      <c r="C120" s="66" t="str">
        <f ca="1">IFERROR(VLOOKUP($B120,'Institution Evaluation'!$A$55:$F$346,2,0),IFERROR(VLOOKUP($B120,'Privacy Analyst Evaluation'!$A$46:$F$120,2,0),""))&amp;""</f>
        <v/>
      </c>
      <c r="D120" s="66" t="str">
        <f ca="1">IFERROR(VLOOKUP($B120,'Institution Evaluation'!$A$55:$F$346,3,0),IFERROR(VLOOKUP($B120,'Privacy Analyst Evaluation'!$A$46:$F$120,3,0),""))&amp;""</f>
        <v/>
      </c>
      <c r="E120" s="66" t="str">
        <f ca="1">IFERROR(VLOOKUP($B120,'Institution Evaluation'!$A$55:$F$346,4,0),IFERROR(VLOOKUP($B120,'Privacy Analyst Evaluation'!$A$46:$F$120,4,0),""))&amp;""</f>
        <v/>
      </c>
      <c r="F120" s="66" t="str">
        <f ca="1">IFERROR(VLOOKUP($B120,'Institution Evaluation'!$A$55:$F$346,6,0),IFERROR(VLOOKUP($B120,'Privacy Analyst Evaluation'!$A$46:$F$120,6,0),""))&amp;""</f>
        <v/>
      </c>
      <c r="G120" s="242"/>
      <c r="H120" s="66" t="str">
        <f>IFERROR(IF($H119+1&gt;'(backend scoring)'!$Q$335,"",$H119+1),"")</f>
        <v/>
      </c>
      <c r="I120" s="66" t="e">
        <f t="array" aca="1" ref="I120" ca="1">_xludf.XLOOKUP($H120,'(backend scoring)'!$S$2:$S$333,'(backend scoring)'!$A$2:$A$333,"")</f>
        <v>#NAME?</v>
      </c>
      <c r="J120" s="66" t="str">
        <f ca="1">IFERROR(VLOOKUP($I120,'Institution Evaluation'!$A$55:$F$346,2,0),IFERROR(VLOOKUP($I120,'Privacy Analyst Evaluation'!$A$46:$F$120,2,0),""))</f>
        <v/>
      </c>
      <c r="K120" s="66" t="str">
        <f ca="1">IFERROR(VLOOKUP($I120,'Institution Evaluation'!$A$55:$F$346,3,0),IFERROR(VLOOKUP($I120,'Privacy Analyst Evaluation'!$A$46:$F$120,3,0),""))&amp;""</f>
        <v/>
      </c>
      <c r="L120" s="66" t="str">
        <f ca="1">IFERROR(VLOOKUP($I120,'Institution Evaluation'!$A$55:$F$346,4,0),IFERROR(VLOOKUP($I120,'Privacy Analyst Evaluation'!$A$46:$F$120,4,0),""))&amp;""</f>
        <v/>
      </c>
      <c r="M120" s="66" t="str">
        <f ca="1">IFERROR(VLOOKUP($I120,'Institution Evaluation'!$A$55:$F$346,6,0),IFERROR(VLOOKUP($I120,'Privacy Analyst Evaluation'!$A$46:$F$120,6,0),""))&amp;""</f>
        <v/>
      </c>
    </row>
    <row r="121" spans="1:13" ht="15.75" customHeight="1" x14ac:dyDescent="0.2">
      <c r="A121" s="66" t="str">
        <f>IFERROR(IF($A120+1&gt;'(backend scoring)'!$T$335,"",$A120+1),"")</f>
        <v/>
      </c>
      <c r="B121" s="66" t="e">
        <f t="array" aca="1" ref="B121" ca="1">_xludf.XLOOKUP($A121,'(backend scoring)'!$V$2:$V$333,'(backend scoring)'!$A$2:$A$333,"")</f>
        <v>#NAME?</v>
      </c>
      <c r="C121" s="66" t="str">
        <f ca="1">IFERROR(VLOOKUP($B121,'Institution Evaluation'!$A$55:$F$346,2,0),IFERROR(VLOOKUP($B121,'Privacy Analyst Evaluation'!$A$46:$F$120,2,0),""))&amp;""</f>
        <v/>
      </c>
      <c r="D121" s="66" t="str">
        <f ca="1">IFERROR(VLOOKUP($B121,'Institution Evaluation'!$A$55:$F$346,3,0),IFERROR(VLOOKUP($B121,'Privacy Analyst Evaluation'!$A$46:$F$120,3,0),""))&amp;""</f>
        <v/>
      </c>
      <c r="E121" s="66" t="str">
        <f ca="1">IFERROR(VLOOKUP($B121,'Institution Evaluation'!$A$55:$F$346,4,0),IFERROR(VLOOKUP($B121,'Privacy Analyst Evaluation'!$A$46:$F$120,4,0),""))&amp;""</f>
        <v/>
      </c>
      <c r="F121" s="66" t="str">
        <f ca="1">IFERROR(VLOOKUP($B121,'Institution Evaluation'!$A$55:$F$346,6,0),IFERROR(VLOOKUP($B121,'Privacy Analyst Evaluation'!$A$46:$F$120,6,0),""))&amp;""</f>
        <v/>
      </c>
      <c r="G121" s="242"/>
      <c r="H121" s="66" t="str">
        <f>IFERROR(IF($H120+1&gt;'(backend scoring)'!$Q$335,"",$H120+1),"")</f>
        <v/>
      </c>
      <c r="I121" s="66" t="e">
        <f t="array" aca="1" ref="I121" ca="1">_xludf.XLOOKUP($H121,'(backend scoring)'!$S$2:$S$333,'(backend scoring)'!$A$2:$A$333,"")</f>
        <v>#NAME?</v>
      </c>
      <c r="J121" s="66" t="str">
        <f ca="1">IFERROR(VLOOKUP($I121,'Institution Evaluation'!$A$55:$F$346,2,0),IFERROR(VLOOKUP($I121,'Privacy Analyst Evaluation'!$A$46:$F$120,2,0),""))</f>
        <v/>
      </c>
      <c r="K121" s="66" t="str">
        <f ca="1">IFERROR(VLOOKUP($I121,'Institution Evaluation'!$A$55:$F$346,3,0),IFERROR(VLOOKUP($I121,'Privacy Analyst Evaluation'!$A$46:$F$120,3,0),""))&amp;""</f>
        <v/>
      </c>
      <c r="L121" s="66" t="str">
        <f ca="1">IFERROR(VLOOKUP($I121,'Institution Evaluation'!$A$55:$F$346,4,0),IFERROR(VLOOKUP($I121,'Privacy Analyst Evaluation'!$A$46:$F$120,4,0),""))&amp;""</f>
        <v/>
      </c>
      <c r="M121" s="66" t="str">
        <f ca="1">IFERROR(VLOOKUP($I121,'Institution Evaluation'!$A$55:$F$346,6,0),IFERROR(VLOOKUP($I121,'Privacy Analyst Evaluation'!$A$46:$F$120,6,0),""))&amp;""</f>
        <v/>
      </c>
    </row>
    <row r="122" spans="1:13" ht="15.75" customHeight="1" x14ac:dyDescent="0.2">
      <c r="A122" s="66" t="str">
        <f>IFERROR(IF($A121+1&gt;'(backend scoring)'!$T$335,"",$A121+1),"")</f>
        <v/>
      </c>
      <c r="B122" s="66" t="e">
        <f t="array" aca="1" ref="B122" ca="1">_xludf.XLOOKUP($A122,'(backend scoring)'!$V$2:$V$333,'(backend scoring)'!$A$2:$A$333,"")</f>
        <v>#NAME?</v>
      </c>
      <c r="C122" s="66" t="str">
        <f ca="1">IFERROR(VLOOKUP($B122,'Institution Evaluation'!$A$55:$F$346,2,0),IFERROR(VLOOKUP($B122,'Privacy Analyst Evaluation'!$A$46:$F$120,2,0),""))&amp;""</f>
        <v/>
      </c>
      <c r="D122" s="66" t="str">
        <f ca="1">IFERROR(VLOOKUP($B122,'Institution Evaluation'!$A$55:$F$346,3,0),IFERROR(VLOOKUP($B122,'Privacy Analyst Evaluation'!$A$46:$F$120,3,0),""))&amp;""</f>
        <v/>
      </c>
      <c r="E122" s="66" t="str">
        <f ca="1">IFERROR(VLOOKUP($B122,'Institution Evaluation'!$A$55:$F$346,4,0),IFERROR(VLOOKUP($B122,'Privacy Analyst Evaluation'!$A$46:$F$120,4,0),""))&amp;""</f>
        <v/>
      </c>
      <c r="F122" s="66" t="str">
        <f ca="1">IFERROR(VLOOKUP($B122,'Institution Evaluation'!$A$55:$F$346,6,0),IFERROR(VLOOKUP($B122,'Privacy Analyst Evaluation'!$A$46:$F$120,6,0),""))&amp;""</f>
        <v/>
      </c>
      <c r="G122" s="242"/>
      <c r="H122" s="66" t="str">
        <f>IFERROR(IF($H121+1&gt;'(backend scoring)'!$Q$335,"",$H121+1),"")</f>
        <v/>
      </c>
      <c r="I122" s="66" t="e">
        <f t="array" aca="1" ref="I122" ca="1">_xludf.XLOOKUP($H122,'(backend scoring)'!$S$2:$S$333,'(backend scoring)'!$A$2:$A$333,"")</f>
        <v>#NAME?</v>
      </c>
      <c r="J122" s="66" t="str">
        <f ca="1">IFERROR(VLOOKUP($I122,'Institution Evaluation'!$A$55:$F$346,2,0),IFERROR(VLOOKUP($I122,'Privacy Analyst Evaluation'!$A$46:$F$120,2,0),""))</f>
        <v/>
      </c>
      <c r="K122" s="66" t="str">
        <f ca="1">IFERROR(VLOOKUP($I122,'Institution Evaluation'!$A$55:$F$346,3,0),IFERROR(VLOOKUP($I122,'Privacy Analyst Evaluation'!$A$46:$F$120,3,0),""))&amp;""</f>
        <v/>
      </c>
      <c r="L122" s="66" t="str">
        <f ca="1">IFERROR(VLOOKUP($I122,'Institution Evaluation'!$A$55:$F$346,4,0),IFERROR(VLOOKUP($I122,'Privacy Analyst Evaluation'!$A$46:$F$120,4,0),""))&amp;""</f>
        <v/>
      </c>
      <c r="M122" s="66" t="str">
        <f ca="1">IFERROR(VLOOKUP($I122,'Institution Evaluation'!$A$55:$F$346,6,0),IFERROR(VLOOKUP($I122,'Privacy Analyst Evaluation'!$A$46:$F$120,6,0),""))&amp;""</f>
        <v/>
      </c>
    </row>
    <row r="123" spans="1:13" ht="15.75" customHeight="1" x14ac:dyDescent="0.2">
      <c r="A123" s="66" t="str">
        <f>IFERROR(IF($A122+1&gt;'(backend scoring)'!$T$335,"",$A122+1),"")</f>
        <v/>
      </c>
      <c r="B123" s="66" t="e">
        <f t="array" aca="1" ref="B123" ca="1">_xludf.XLOOKUP($A123,'(backend scoring)'!$V$2:$V$333,'(backend scoring)'!$A$2:$A$333,"")</f>
        <v>#NAME?</v>
      </c>
      <c r="C123" s="66" t="str">
        <f ca="1">IFERROR(VLOOKUP($B123,'Institution Evaluation'!$A$55:$F$346,2,0),IFERROR(VLOOKUP($B123,'Privacy Analyst Evaluation'!$A$46:$F$120,2,0),""))&amp;""</f>
        <v/>
      </c>
      <c r="D123" s="66" t="str">
        <f ca="1">IFERROR(VLOOKUP($B123,'Institution Evaluation'!$A$55:$F$346,3,0),IFERROR(VLOOKUP($B123,'Privacy Analyst Evaluation'!$A$46:$F$120,3,0),""))&amp;""</f>
        <v/>
      </c>
      <c r="E123" s="215" t="str">
        <f ca="1">IFERROR(VLOOKUP($B123,'Institution Evaluation'!$A$55:$F$346,4,0),IFERROR(VLOOKUP($B123,'Privacy Analyst Evaluation'!$A$46:$F$120,4,0),""))&amp;""</f>
        <v/>
      </c>
      <c r="F123" s="66" t="str">
        <f ca="1">IFERROR(VLOOKUP($B123,'Institution Evaluation'!$A$55:$F$346,6,0),IFERROR(VLOOKUP($B123,'Privacy Analyst Evaluation'!$A$46:$F$120,6,0),""))&amp;""</f>
        <v/>
      </c>
      <c r="G123" s="242"/>
      <c r="H123" s="66" t="str">
        <f>IFERROR(IF($H122+1&gt;'(backend scoring)'!$Q$335,"",$H122+1),"")</f>
        <v/>
      </c>
      <c r="I123" s="66" t="e">
        <f t="array" aca="1" ref="I123" ca="1">_xludf.XLOOKUP($H123,'(backend scoring)'!$S$2:$S$333,'(backend scoring)'!$A$2:$A$333,"")</f>
        <v>#NAME?</v>
      </c>
      <c r="J123" s="66" t="str">
        <f ca="1">IFERROR(VLOOKUP($I123,'Institution Evaluation'!$A$55:$F$346,2,0),IFERROR(VLOOKUP($I123,'Privacy Analyst Evaluation'!$A$46:$F$120,2,0),""))</f>
        <v/>
      </c>
      <c r="K123" s="66" t="str">
        <f ca="1">IFERROR(VLOOKUP($I123,'Institution Evaluation'!$A$55:$F$346,3,0),IFERROR(VLOOKUP($I123,'Privacy Analyst Evaluation'!$A$46:$F$120,3,0),""))&amp;""</f>
        <v/>
      </c>
      <c r="L123" s="66" t="str">
        <f ca="1">IFERROR(VLOOKUP($I123,'Institution Evaluation'!$A$55:$F$346,4,0),IFERROR(VLOOKUP($I123,'Privacy Analyst Evaluation'!$A$46:$F$120,4,0),""))&amp;""</f>
        <v/>
      </c>
      <c r="M123" s="66" t="str">
        <f ca="1">IFERROR(VLOOKUP($I123,'Institution Evaluation'!$A$55:$F$346,6,0),IFERROR(VLOOKUP($I123,'Privacy Analyst Evaluation'!$A$46:$F$120,6,0),""))&amp;""</f>
        <v/>
      </c>
    </row>
    <row r="124" spans="1:13" ht="15.75" customHeight="1" x14ac:dyDescent="0.2">
      <c r="A124" s="66" t="str">
        <f>IFERROR(IF($A123+1&gt;'(backend scoring)'!$T$335,"",$A123+1),"")</f>
        <v/>
      </c>
      <c r="B124" s="66" t="e">
        <f t="array" aca="1" ref="B124" ca="1">_xludf.XLOOKUP($A124,'(backend scoring)'!$V$2:$V$333,'(backend scoring)'!$A$2:$A$333,"")</f>
        <v>#NAME?</v>
      </c>
      <c r="C124" s="66" t="str">
        <f ca="1">IFERROR(VLOOKUP($B124,'Institution Evaluation'!$A$55:$F$346,2,0),IFERROR(VLOOKUP($B124,'Privacy Analyst Evaluation'!$A$46:$F$120,2,0),""))&amp;""</f>
        <v/>
      </c>
      <c r="D124" s="66" t="str">
        <f ca="1">IFERROR(VLOOKUP($B124,'Institution Evaluation'!$A$55:$F$346,3,0),IFERROR(VLOOKUP($B124,'Privacy Analyst Evaluation'!$A$46:$F$120,3,0),""))&amp;""</f>
        <v/>
      </c>
      <c r="E124" s="66" t="str">
        <f ca="1">IFERROR(VLOOKUP($B124,'Institution Evaluation'!$A$55:$F$346,4,0),IFERROR(VLOOKUP($B124,'Privacy Analyst Evaluation'!$A$46:$F$120,4,0),""))&amp;""</f>
        <v/>
      </c>
      <c r="F124" s="66" t="str">
        <f ca="1">IFERROR(VLOOKUP($B124,'Institution Evaluation'!$A$55:$F$346,6,0),IFERROR(VLOOKUP($B124,'Privacy Analyst Evaluation'!$A$46:$F$120,6,0),""))&amp;""</f>
        <v/>
      </c>
      <c r="G124" s="242"/>
      <c r="H124" s="66" t="str">
        <f>IFERROR(IF($H123+1&gt;'(backend scoring)'!$Q$335,"",$H123+1),"")</f>
        <v/>
      </c>
      <c r="I124" s="66" t="e">
        <f t="array" aca="1" ref="I124" ca="1">_xludf.XLOOKUP($H124,'(backend scoring)'!$S$2:$S$333,'(backend scoring)'!$A$2:$A$333,"")</f>
        <v>#NAME?</v>
      </c>
      <c r="J124" s="66" t="str">
        <f ca="1">IFERROR(VLOOKUP($I124,'Institution Evaluation'!$A$55:$F$346,2,0),IFERROR(VLOOKUP($I124,'Privacy Analyst Evaluation'!$A$46:$F$120,2,0),""))</f>
        <v/>
      </c>
      <c r="K124" s="66" t="str">
        <f ca="1">IFERROR(VLOOKUP($I124,'Institution Evaluation'!$A$55:$F$346,3,0),IFERROR(VLOOKUP($I124,'Privacy Analyst Evaluation'!$A$46:$F$120,3,0),""))&amp;""</f>
        <v/>
      </c>
      <c r="L124" s="66" t="str">
        <f ca="1">IFERROR(VLOOKUP($I124,'Institution Evaluation'!$A$55:$F$346,4,0),IFERROR(VLOOKUP($I124,'Privacy Analyst Evaluation'!$A$46:$F$120,4,0),""))&amp;""</f>
        <v/>
      </c>
      <c r="M124" s="66" t="str">
        <f ca="1">IFERROR(VLOOKUP($I124,'Institution Evaluation'!$A$55:$F$346,6,0),IFERROR(VLOOKUP($I124,'Privacy Analyst Evaluation'!$A$46:$F$120,6,0),""))&amp;""</f>
        <v/>
      </c>
    </row>
    <row r="125" spans="1:13" ht="15.75" customHeight="1" x14ac:dyDescent="0.2">
      <c r="A125" s="66" t="str">
        <f>IFERROR(IF($A124+1&gt;'(backend scoring)'!$T$335,"",$A124+1),"")</f>
        <v/>
      </c>
      <c r="B125" s="66" t="e">
        <f t="array" aca="1" ref="B125" ca="1">_xludf.XLOOKUP($A125,'(backend scoring)'!$V$2:$V$333,'(backend scoring)'!$A$2:$A$333,"")</f>
        <v>#NAME?</v>
      </c>
      <c r="C125" s="66" t="str">
        <f ca="1">IFERROR(VLOOKUP($B125,'Institution Evaluation'!$A$55:$F$346,2,0),IFERROR(VLOOKUP($B125,'Privacy Analyst Evaluation'!$A$46:$F$120,2,0),""))&amp;""</f>
        <v/>
      </c>
      <c r="D125" s="66" t="str">
        <f ca="1">IFERROR(VLOOKUP($B125,'Institution Evaluation'!$A$55:$F$346,3,0),IFERROR(VLOOKUP($B125,'Privacy Analyst Evaluation'!$A$46:$F$120,3,0),""))&amp;""</f>
        <v/>
      </c>
      <c r="E125" s="66" t="str">
        <f ca="1">IFERROR(VLOOKUP($B125,'Institution Evaluation'!$A$55:$F$346,4,0),IFERROR(VLOOKUP($B125,'Privacy Analyst Evaluation'!$A$46:$F$120,4,0),""))&amp;""</f>
        <v/>
      </c>
      <c r="F125" s="66" t="str">
        <f ca="1">IFERROR(VLOOKUP($B125,'Institution Evaluation'!$A$55:$F$346,6,0),IFERROR(VLOOKUP($B125,'Privacy Analyst Evaluation'!$A$46:$F$120,6,0),""))&amp;""</f>
        <v/>
      </c>
      <c r="G125" s="242"/>
      <c r="H125" s="66" t="str">
        <f>IFERROR(IF($H124+1&gt;'(backend scoring)'!$Q$335,"",$H124+1),"")</f>
        <v/>
      </c>
      <c r="I125" s="66" t="e">
        <f t="array" aca="1" ref="I125" ca="1">_xludf.XLOOKUP($H125,'(backend scoring)'!$S$2:$S$333,'(backend scoring)'!$A$2:$A$333,"")</f>
        <v>#NAME?</v>
      </c>
      <c r="J125" s="66" t="str">
        <f ca="1">IFERROR(VLOOKUP($I125,'Institution Evaluation'!$A$55:$F$346,2,0),IFERROR(VLOOKUP($I125,'Privacy Analyst Evaluation'!$A$46:$F$120,2,0),""))</f>
        <v/>
      </c>
      <c r="K125" s="66" t="str">
        <f ca="1">IFERROR(VLOOKUP($I125,'Institution Evaluation'!$A$55:$F$346,3,0),IFERROR(VLOOKUP($I125,'Privacy Analyst Evaluation'!$A$46:$F$120,3,0),""))&amp;""</f>
        <v/>
      </c>
      <c r="L125" s="66" t="str">
        <f ca="1">IFERROR(VLOOKUP($I125,'Institution Evaluation'!$A$55:$F$346,4,0),IFERROR(VLOOKUP($I125,'Privacy Analyst Evaluation'!$A$46:$F$120,4,0),""))&amp;""</f>
        <v/>
      </c>
      <c r="M125" s="66" t="str">
        <f ca="1">IFERROR(VLOOKUP($I125,'Institution Evaluation'!$A$55:$F$346,6,0),IFERROR(VLOOKUP($I125,'Privacy Analyst Evaluation'!$A$46:$F$120,6,0),""))&amp;""</f>
        <v/>
      </c>
    </row>
    <row r="126" spans="1:13" ht="15.75" customHeight="1" x14ac:dyDescent="0.2">
      <c r="A126" s="66" t="str">
        <f>IFERROR(IF($A125+1&gt;'(backend scoring)'!$T$335,"",$A125+1),"")</f>
        <v/>
      </c>
      <c r="B126" s="66" t="e">
        <f t="array" aca="1" ref="B126" ca="1">_xludf.XLOOKUP($A126,'(backend scoring)'!$V$2:$V$333,'(backend scoring)'!$A$2:$A$333,"")</f>
        <v>#NAME?</v>
      </c>
      <c r="C126" s="66" t="str">
        <f ca="1">IFERROR(VLOOKUP($B126,'Institution Evaluation'!$A$55:$F$346,2,0),IFERROR(VLOOKUP($B126,'Privacy Analyst Evaluation'!$A$46:$F$120,2,0),""))&amp;""</f>
        <v/>
      </c>
      <c r="D126" s="66" t="str">
        <f ca="1">IFERROR(VLOOKUP($B126,'Institution Evaluation'!$A$55:$F$346,3,0),IFERROR(VLOOKUP($B126,'Privacy Analyst Evaluation'!$A$46:$F$120,3,0),""))&amp;""</f>
        <v/>
      </c>
      <c r="E126" s="66" t="str">
        <f ca="1">IFERROR(VLOOKUP($B126,'Institution Evaluation'!$A$55:$F$346,4,0),IFERROR(VLOOKUP($B126,'Privacy Analyst Evaluation'!$A$46:$F$120,4,0),""))&amp;""</f>
        <v/>
      </c>
      <c r="F126" s="66" t="str">
        <f ca="1">IFERROR(VLOOKUP($B126,'Institution Evaluation'!$A$55:$F$346,6,0),IFERROR(VLOOKUP($B126,'Privacy Analyst Evaluation'!$A$46:$F$120,6,0),""))&amp;""</f>
        <v/>
      </c>
      <c r="G126" s="242"/>
      <c r="H126" s="66" t="str">
        <f>IFERROR(IF($H125+1&gt;'(backend scoring)'!$Q$335,"",$H125+1),"")</f>
        <v/>
      </c>
      <c r="I126" s="66" t="e">
        <f t="array" aca="1" ref="I126" ca="1">_xludf.XLOOKUP($H126,'(backend scoring)'!$S$2:$S$333,'(backend scoring)'!$A$2:$A$333,"")</f>
        <v>#NAME?</v>
      </c>
      <c r="J126" s="66" t="str">
        <f ca="1">IFERROR(VLOOKUP($I126,'Institution Evaluation'!$A$55:$F$346,2,0),IFERROR(VLOOKUP($I126,'Privacy Analyst Evaluation'!$A$46:$F$120,2,0),""))</f>
        <v/>
      </c>
      <c r="K126" s="66" t="str">
        <f ca="1">IFERROR(VLOOKUP($I126,'Institution Evaluation'!$A$55:$F$346,3,0),IFERROR(VLOOKUP($I126,'Privacy Analyst Evaluation'!$A$46:$F$120,3,0),""))&amp;""</f>
        <v/>
      </c>
      <c r="L126" s="66" t="str">
        <f ca="1">IFERROR(VLOOKUP($I126,'Institution Evaluation'!$A$55:$F$346,4,0),IFERROR(VLOOKUP($I126,'Privacy Analyst Evaluation'!$A$46:$F$120,4,0),""))&amp;""</f>
        <v/>
      </c>
      <c r="M126" s="66" t="str">
        <f ca="1">IFERROR(VLOOKUP($I126,'Institution Evaluation'!$A$55:$F$346,6,0),IFERROR(VLOOKUP($I126,'Privacy Analyst Evaluation'!$A$46:$F$120,6,0),""))&amp;""</f>
        <v/>
      </c>
    </row>
    <row r="127" spans="1:13" ht="15.75" customHeight="1" x14ac:dyDescent="0.2">
      <c r="A127" s="66" t="str">
        <f>IFERROR(IF($A126+1&gt;'(backend scoring)'!$T$335,"",$A126+1),"")</f>
        <v/>
      </c>
      <c r="B127" s="66" t="e">
        <f t="array" aca="1" ref="B127" ca="1">_xludf.XLOOKUP($A127,'(backend scoring)'!$V$2:$V$333,'(backend scoring)'!$A$2:$A$333,"")</f>
        <v>#NAME?</v>
      </c>
      <c r="C127" s="66" t="str">
        <f ca="1">IFERROR(VLOOKUP($B127,'Institution Evaluation'!$A$55:$F$346,2,0),IFERROR(VLOOKUP($B127,'Privacy Analyst Evaluation'!$A$46:$F$120,2,0),""))&amp;""</f>
        <v/>
      </c>
      <c r="D127" s="66" t="str">
        <f ca="1">IFERROR(VLOOKUP($B127,'Institution Evaluation'!$A$55:$F$346,3,0),IFERROR(VLOOKUP($B127,'Privacy Analyst Evaluation'!$A$46:$F$120,3,0),""))&amp;""</f>
        <v/>
      </c>
      <c r="E127" s="66" t="str">
        <f ca="1">IFERROR(VLOOKUP($B127,'Institution Evaluation'!$A$55:$F$346,4,0),IFERROR(VLOOKUP($B127,'Privacy Analyst Evaluation'!$A$46:$F$120,4,0),""))&amp;""</f>
        <v/>
      </c>
      <c r="F127" s="66" t="str">
        <f ca="1">IFERROR(VLOOKUP($B127,'Institution Evaluation'!$A$55:$F$346,6,0),IFERROR(VLOOKUP($B127,'Privacy Analyst Evaluation'!$A$46:$F$120,6,0),""))&amp;""</f>
        <v/>
      </c>
      <c r="G127" s="242"/>
      <c r="H127" s="66" t="str">
        <f>IFERROR(IF($H126+1&gt;'(backend scoring)'!$Q$335,"",$H126+1),"")</f>
        <v/>
      </c>
      <c r="I127" s="66" t="e">
        <f t="array" aca="1" ref="I127" ca="1">_xludf.XLOOKUP($H127,'(backend scoring)'!$S$2:$S$333,'(backend scoring)'!$A$2:$A$333,"")</f>
        <v>#NAME?</v>
      </c>
      <c r="J127" s="66" t="str">
        <f ca="1">IFERROR(VLOOKUP($I127,'Institution Evaluation'!$A$55:$F$346,2,0),IFERROR(VLOOKUP($I127,'Privacy Analyst Evaluation'!$A$46:$F$120,2,0),""))</f>
        <v/>
      </c>
      <c r="K127" s="66" t="str">
        <f ca="1">IFERROR(VLOOKUP($I127,'Institution Evaluation'!$A$55:$F$346,3,0),IFERROR(VLOOKUP($I127,'Privacy Analyst Evaluation'!$A$46:$F$120,3,0),""))&amp;""</f>
        <v/>
      </c>
      <c r="L127" s="66" t="str">
        <f ca="1">IFERROR(VLOOKUP($I127,'Institution Evaluation'!$A$55:$F$346,4,0),IFERROR(VLOOKUP($I127,'Privacy Analyst Evaluation'!$A$46:$F$120,4,0),""))&amp;""</f>
        <v/>
      </c>
      <c r="M127" s="66" t="str">
        <f ca="1">IFERROR(VLOOKUP($I127,'Institution Evaluation'!$A$55:$F$346,6,0),IFERROR(VLOOKUP($I127,'Privacy Analyst Evaluation'!$A$46:$F$120,6,0),""))&amp;""</f>
        <v/>
      </c>
    </row>
    <row r="128" spans="1:13" ht="15.75" customHeight="1" x14ac:dyDescent="0.2">
      <c r="A128" s="66" t="str">
        <f>IFERROR(IF($A127+1&gt;'(backend scoring)'!$T$335,"",$A127+1),"")</f>
        <v/>
      </c>
      <c r="B128" s="66" t="e">
        <f t="array" aca="1" ref="B128" ca="1">_xludf.XLOOKUP($A128,'(backend scoring)'!$V$2:$V$333,'(backend scoring)'!$A$2:$A$333,"")</f>
        <v>#NAME?</v>
      </c>
      <c r="C128" s="66" t="str">
        <f ca="1">IFERROR(VLOOKUP($B128,'Institution Evaluation'!$A$55:$F$346,2,0),IFERROR(VLOOKUP($B128,'Privacy Analyst Evaluation'!$A$46:$F$120,2,0),""))&amp;""</f>
        <v/>
      </c>
      <c r="D128" s="66" t="str">
        <f ca="1">IFERROR(VLOOKUP($B128,'Institution Evaluation'!$A$55:$F$346,3,0),IFERROR(VLOOKUP($B128,'Privacy Analyst Evaluation'!$A$46:$F$120,3,0),""))&amp;""</f>
        <v/>
      </c>
      <c r="E128" s="66" t="str">
        <f ca="1">IFERROR(VLOOKUP($B128,'Institution Evaluation'!$A$55:$F$346,4,0),IFERROR(VLOOKUP($B128,'Privacy Analyst Evaluation'!$A$46:$F$120,4,0),""))&amp;""</f>
        <v/>
      </c>
      <c r="F128" s="66" t="str">
        <f ca="1">IFERROR(VLOOKUP($B128,'Institution Evaluation'!$A$55:$F$346,6,0),IFERROR(VLOOKUP($B128,'Privacy Analyst Evaluation'!$A$46:$F$120,6,0),""))&amp;""</f>
        <v/>
      </c>
      <c r="G128" s="242"/>
      <c r="H128" s="66" t="str">
        <f>IFERROR(IF($H127+1&gt;'(backend scoring)'!$Q$335,"",$H127+1),"")</f>
        <v/>
      </c>
      <c r="I128" s="66" t="e">
        <f t="array" aca="1" ref="I128" ca="1">_xludf.XLOOKUP($H128,'(backend scoring)'!$S$2:$S$333,'(backend scoring)'!$A$2:$A$333,"")</f>
        <v>#NAME?</v>
      </c>
      <c r="J128" s="66" t="str">
        <f ca="1">IFERROR(VLOOKUP($I128,'Institution Evaluation'!$A$55:$F$346,2,0),IFERROR(VLOOKUP($I128,'Privacy Analyst Evaluation'!$A$46:$F$120,2,0),""))</f>
        <v/>
      </c>
      <c r="K128" s="66" t="str">
        <f ca="1">IFERROR(VLOOKUP($I128,'Institution Evaluation'!$A$55:$F$346,3,0),IFERROR(VLOOKUP($I128,'Privacy Analyst Evaluation'!$A$46:$F$120,3,0),""))&amp;""</f>
        <v/>
      </c>
      <c r="L128" s="66" t="str">
        <f ca="1">IFERROR(VLOOKUP($I128,'Institution Evaluation'!$A$55:$F$346,4,0),IFERROR(VLOOKUP($I128,'Privacy Analyst Evaluation'!$A$46:$F$120,4,0),""))&amp;""</f>
        <v/>
      </c>
      <c r="M128" s="66" t="str">
        <f ca="1">IFERROR(VLOOKUP($I128,'Institution Evaluation'!$A$55:$F$346,6,0),IFERROR(VLOOKUP($I128,'Privacy Analyst Evaluation'!$A$46:$F$120,6,0),""))&amp;""</f>
        <v/>
      </c>
    </row>
    <row r="129" spans="1:13" ht="15.75" customHeight="1" x14ac:dyDescent="0.2">
      <c r="A129" s="66" t="str">
        <f>IFERROR(IF($A128+1&gt;'(backend scoring)'!$T$335,"",$A128+1),"")</f>
        <v/>
      </c>
      <c r="B129" s="66" t="e">
        <f t="array" aca="1" ref="B129" ca="1">_xludf.XLOOKUP($A129,'(backend scoring)'!$V$2:$V$333,'(backend scoring)'!$A$2:$A$333,"")</f>
        <v>#NAME?</v>
      </c>
      <c r="C129" s="66" t="str">
        <f ca="1">IFERROR(VLOOKUP($B129,'Institution Evaluation'!$A$55:$F$346,2,0),IFERROR(VLOOKUP($B129,'Privacy Analyst Evaluation'!$A$46:$F$120,2,0),""))&amp;""</f>
        <v/>
      </c>
      <c r="D129" s="66" t="str">
        <f ca="1">IFERROR(VLOOKUP($B129,'Institution Evaluation'!$A$55:$F$346,3,0),IFERROR(VLOOKUP($B129,'Privacy Analyst Evaluation'!$A$46:$F$120,3,0),""))&amp;""</f>
        <v/>
      </c>
      <c r="E129" s="66" t="str">
        <f ca="1">IFERROR(VLOOKUP($B129,'Institution Evaluation'!$A$55:$F$346,4,0),IFERROR(VLOOKUP($B129,'Privacy Analyst Evaluation'!$A$46:$F$120,4,0),""))&amp;""</f>
        <v/>
      </c>
      <c r="F129" s="66" t="str">
        <f ca="1">IFERROR(VLOOKUP($B129,'Institution Evaluation'!$A$55:$F$346,6,0),IFERROR(VLOOKUP($B129,'Privacy Analyst Evaluation'!$A$46:$F$120,6,0),""))&amp;""</f>
        <v/>
      </c>
      <c r="G129" s="242"/>
      <c r="H129" s="66" t="str">
        <f>IFERROR(IF($H128+1&gt;'(backend scoring)'!$Q$335,"",$H128+1),"")</f>
        <v/>
      </c>
      <c r="I129" s="66" t="e">
        <f t="array" aca="1" ref="I129" ca="1">_xludf.XLOOKUP($H129,'(backend scoring)'!$S$2:$S$333,'(backend scoring)'!$A$2:$A$333,"")</f>
        <v>#NAME?</v>
      </c>
      <c r="J129" s="66" t="str">
        <f ca="1">IFERROR(VLOOKUP($I129,'Institution Evaluation'!$A$55:$F$346,2,0),IFERROR(VLOOKUP($I129,'Privacy Analyst Evaluation'!$A$46:$F$120,2,0),""))</f>
        <v/>
      </c>
      <c r="K129" s="66" t="str">
        <f ca="1">IFERROR(VLOOKUP($I129,'Institution Evaluation'!$A$55:$F$346,3,0),IFERROR(VLOOKUP($I129,'Privacy Analyst Evaluation'!$A$46:$F$120,3,0),""))&amp;""</f>
        <v/>
      </c>
      <c r="L129" s="66" t="str">
        <f ca="1">IFERROR(VLOOKUP($I129,'Institution Evaluation'!$A$55:$F$346,4,0),IFERROR(VLOOKUP($I129,'Privacy Analyst Evaluation'!$A$46:$F$120,4,0),""))&amp;""</f>
        <v/>
      </c>
      <c r="M129" s="66" t="str">
        <f ca="1">IFERROR(VLOOKUP($I129,'Institution Evaluation'!$A$55:$F$346,6,0),IFERROR(VLOOKUP($I129,'Privacy Analyst Evaluation'!$A$46:$F$120,6,0),""))&amp;""</f>
        <v/>
      </c>
    </row>
    <row r="130" spans="1:13" ht="15.75" customHeight="1" x14ac:dyDescent="0.2">
      <c r="A130" s="66" t="str">
        <f>IFERROR(IF($A129+1&gt;'(backend scoring)'!$T$335,"",$A129+1),"")</f>
        <v/>
      </c>
      <c r="B130" s="66" t="e">
        <f t="array" aca="1" ref="B130" ca="1">_xludf.XLOOKUP($A130,'(backend scoring)'!$V$2:$V$333,'(backend scoring)'!$A$2:$A$333,"")</f>
        <v>#NAME?</v>
      </c>
      <c r="C130" s="66" t="str">
        <f ca="1">IFERROR(VLOOKUP($B130,'Institution Evaluation'!$A$55:$F$346,2,0),IFERROR(VLOOKUP($B130,'Privacy Analyst Evaluation'!$A$46:$F$120,2,0),""))&amp;""</f>
        <v/>
      </c>
      <c r="D130" s="66" t="str">
        <f ca="1">IFERROR(VLOOKUP($B130,'Institution Evaluation'!$A$55:$F$346,3,0),IFERROR(VLOOKUP($B130,'Privacy Analyst Evaluation'!$A$46:$F$120,3,0),""))&amp;""</f>
        <v/>
      </c>
      <c r="E130" s="66" t="str">
        <f ca="1">IFERROR(VLOOKUP($B130,'Institution Evaluation'!$A$55:$F$346,4,0),IFERROR(VLOOKUP($B130,'Privacy Analyst Evaluation'!$A$46:$F$120,4,0),""))&amp;""</f>
        <v/>
      </c>
      <c r="F130" s="66" t="str">
        <f ca="1">IFERROR(VLOOKUP($B130,'Institution Evaluation'!$A$55:$F$346,6,0),IFERROR(VLOOKUP($B130,'Privacy Analyst Evaluation'!$A$46:$F$120,6,0),""))&amp;""</f>
        <v/>
      </c>
      <c r="G130" s="242"/>
      <c r="H130" s="66" t="str">
        <f>IFERROR(IF($H129+1&gt;'(backend scoring)'!$Q$335,"",$H129+1),"")</f>
        <v/>
      </c>
      <c r="I130" s="66" t="e">
        <f t="array" aca="1" ref="I130" ca="1">_xludf.XLOOKUP($H130,'(backend scoring)'!$S$2:$S$333,'(backend scoring)'!$A$2:$A$333,"")</f>
        <v>#NAME?</v>
      </c>
      <c r="J130" s="66" t="str">
        <f ca="1">IFERROR(VLOOKUP($I130,'Institution Evaluation'!$A$55:$F$346,2,0),IFERROR(VLOOKUP($I130,'Privacy Analyst Evaluation'!$A$46:$F$120,2,0),""))</f>
        <v/>
      </c>
      <c r="K130" s="66" t="str">
        <f ca="1">IFERROR(VLOOKUP($I130,'Institution Evaluation'!$A$55:$F$346,3,0),IFERROR(VLOOKUP($I130,'Privacy Analyst Evaluation'!$A$46:$F$120,3,0),""))&amp;""</f>
        <v/>
      </c>
      <c r="L130" s="66" t="str">
        <f ca="1">IFERROR(VLOOKUP($I130,'Institution Evaluation'!$A$55:$F$346,4,0),IFERROR(VLOOKUP($I130,'Privacy Analyst Evaluation'!$A$46:$F$120,4,0),""))&amp;""</f>
        <v/>
      </c>
      <c r="M130" s="66" t="str">
        <f ca="1">IFERROR(VLOOKUP($I130,'Institution Evaluation'!$A$55:$F$346,6,0),IFERROR(VLOOKUP($I130,'Privacy Analyst Evaluation'!$A$46:$F$120,6,0),""))&amp;""</f>
        <v/>
      </c>
    </row>
    <row r="131" spans="1:13" ht="15.75" customHeight="1" x14ac:dyDescent="0.2">
      <c r="A131" s="66" t="str">
        <f>IFERROR(IF($A130+1&gt;'(backend scoring)'!$T$335,"",$A130+1),"")</f>
        <v/>
      </c>
      <c r="B131" s="66" t="e">
        <f t="array" aca="1" ref="B131" ca="1">_xludf.XLOOKUP($A131,'(backend scoring)'!$V$2:$V$333,'(backend scoring)'!$A$2:$A$333,"")</f>
        <v>#NAME?</v>
      </c>
      <c r="C131" s="66" t="str">
        <f ca="1">IFERROR(VLOOKUP($B131,'Institution Evaluation'!$A$55:$F$346,2,0),IFERROR(VLOOKUP($B131,'Privacy Analyst Evaluation'!$A$46:$F$120,2,0),""))&amp;""</f>
        <v/>
      </c>
      <c r="D131" s="66" t="str">
        <f ca="1">IFERROR(VLOOKUP($B131,'Institution Evaluation'!$A$55:$F$346,3,0),IFERROR(VLOOKUP($B131,'Privacy Analyst Evaluation'!$A$46:$F$120,3,0),""))&amp;""</f>
        <v/>
      </c>
      <c r="E131" s="66" t="str">
        <f ca="1">IFERROR(VLOOKUP($B131,'Institution Evaluation'!$A$55:$F$346,4,0),IFERROR(VLOOKUP($B131,'Privacy Analyst Evaluation'!$A$46:$F$120,4,0),""))&amp;""</f>
        <v/>
      </c>
      <c r="F131" s="66" t="str">
        <f ca="1">IFERROR(VLOOKUP($B131,'Institution Evaluation'!$A$55:$F$346,6,0),IFERROR(VLOOKUP($B131,'Privacy Analyst Evaluation'!$A$46:$F$120,6,0),""))&amp;""</f>
        <v/>
      </c>
      <c r="G131" s="242"/>
      <c r="H131" s="66" t="str">
        <f>IFERROR(IF($H130+1&gt;'(backend scoring)'!$Q$335,"",$H130+1),"")</f>
        <v/>
      </c>
      <c r="I131" s="66" t="e">
        <f t="array" aca="1" ref="I131" ca="1">_xludf.XLOOKUP($H131,'(backend scoring)'!$S$2:$S$333,'(backend scoring)'!$A$2:$A$333,"")</f>
        <v>#NAME?</v>
      </c>
      <c r="J131" s="66" t="str">
        <f ca="1">IFERROR(VLOOKUP($I131,'Institution Evaluation'!$A$55:$F$346,2,0),IFERROR(VLOOKUP($I131,'Privacy Analyst Evaluation'!$A$46:$F$120,2,0),""))</f>
        <v/>
      </c>
      <c r="K131" s="66" t="str">
        <f ca="1">IFERROR(VLOOKUP($I131,'Institution Evaluation'!$A$55:$F$346,3,0),IFERROR(VLOOKUP($I131,'Privacy Analyst Evaluation'!$A$46:$F$120,3,0),""))&amp;""</f>
        <v/>
      </c>
      <c r="L131" s="66" t="str">
        <f ca="1">IFERROR(VLOOKUP($I131,'Institution Evaluation'!$A$55:$F$346,4,0),IFERROR(VLOOKUP($I131,'Privacy Analyst Evaluation'!$A$46:$F$120,4,0),""))&amp;""</f>
        <v/>
      </c>
      <c r="M131" s="66" t="str">
        <f ca="1">IFERROR(VLOOKUP($I131,'Institution Evaluation'!$A$55:$F$346,6,0),IFERROR(VLOOKUP($I131,'Privacy Analyst Evaluation'!$A$46:$F$120,6,0),""))&amp;""</f>
        <v/>
      </c>
    </row>
    <row r="132" spans="1:13" ht="15.75" customHeight="1" x14ac:dyDescent="0.2">
      <c r="A132" s="66" t="str">
        <f>IFERROR(IF($A131+1&gt;'(backend scoring)'!$T$335,"",$A131+1),"")</f>
        <v/>
      </c>
      <c r="B132" s="66" t="e">
        <f t="array" aca="1" ref="B132" ca="1">_xludf.XLOOKUP($A132,'(backend scoring)'!$V$2:$V$333,'(backend scoring)'!$A$2:$A$333,"")</f>
        <v>#NAME?</v>
      </c>
      <c r="C132" s="66" t="str">
        <f ca="1">IFERROR(VLOOKUP($B132,'Institution Evaluation'!$A$55:$F$346,2,0),IFERROR(VLOOKUP($B132,'Privacy Analyst Evaluation'!$A$46:$F$120,2,0),""))&amp;""</f>
        <v/>
      </c>
      <c r="D132" s="66" t="str">
        <f ca="1">IFERROR(VLOOKUP($B132,'Institution Evaluation'!$A$55:$F$346,3,0),IFERROR(VLOOKUP($B132,'Privacy Analyst Evaluation'!$A$46:$F$120,3,0),""))&amp;""</f>
        <v/>
      </c>
      <c r="E132" s="66" t="str">
        <f ca="1">IFERROR(VLOOKUP($B132,'Institution Evaluation'!$A$55:$F$346,4,0),IFERROR(VLOOKUP($B132,'Privacy Analyst Evaluation'!$A$46:$F$120,4,0),""))&amp;""</f>
        <v/>
      </c>
      <c r="F132" s="66" t="str">
        <f ca="1">IFERROR(VLOOKUP($B132,'Institution Evaluation'!$A$55:$F$346,6,0),IFERROR(VLOOKUP($B132,'Privacy Analyst Evaluation'!$A$46:$F$120,6,0),""))&amp;""</f>
        <v/>
      </c>
      <c r="G132" s="242"/>
      <c r="H132" s="66" t="str">
        <f>IFERROR(IF($H131+1&gt;'(backend scoring)'!$Q$335,"",$H131+1),"")</f>
        <v/>
      </c>
      <c r="I132" s="66" t="e">
        <f t="array" aca="1" ref="I132" ca="1">_xludf.XLOOKUP($H132,'(backend scoring)'!$S$2:$S$333,'(backend scoring)'!$A$2:$A$333,"")</f>
        <v>#NAME?</v>
      </c>
      <c r="J132" s="66" t="str">
        <f ca="1">IFERROR(VLOOKUP($I132,'Institution Evaluation'!$A$55:$F$346,2,0),IFERROR(VLOOKUP($I132,'Privacy Analyst Evaluation'!$A$46:$F$120,2,0),""))</f>
        <v/>
      </c>
      <c r="K132" s="66" t="str">
        <f ca="1">IFERROR(VLOOKUP($I132,'Institution Evaluation'!$A$55:$F$346,3,0),IFERROR(VLOOKUP($I132,'Privacy Analyst Evaluation'!$A$46:$F$120,3,0),""))&amp;""</f>
        <v/>
      </c>
      <c r="L132" s="66" t="str">
        <f ca="1">IFERROR(VLOOKUP($I132,'Institution Evaluation'!$A$55:$F$346,4,0),IFERROR(VLOOKUP($I132,'Privacy Analyst Evaluation'!$A$46:$F$120,4,0),""))&amp;""</f>
        <v/>
      </c>
      <c r="M132" s="66" t="str">
        <f ca="1">IFERROR(VLOOKUP($I132,'Institution Evaluation'!$A$55:$F$346,6,0),IFERROR(VLOOKUP($I132,'Privacy Analyst Evaluation'!$A$46:$F$120,6,0),""))&amp;""</f>
        <v/>
      </c>
    </row>
    <row r="133" spans="1:13" ht="15.75" customHeight="1" x14ac:dyDescent="0.2">
      <c r="A133" s="66" t="str">
        <f>IFERROR(IF($A132+1&gt;'(backend scoring)'!$T$335,"",$A132+1),"")</f>
        <v/>
      </c>
      <c r="B133" s="66" t="e">
        <f t="array" aca="1" ref="B133" ca="1">_xludf.XLOOKUP($A133,'(backend scoring)'!$V$2:$V$333,'(backend scoring)'!$A$2:$A$333,"")</f>
        <v>#NAME?</v>
      </c>
      <c r="C133" s="66" t="str">
        <f ca="1">IFERROR(VLOOKUP($B133,'Institution Evaluation'!$A$55:$F$346,2,0),IFERROR(VLOOKUP($B133,'Privacy Analyst Evaluation'!$A$46:$F$120,2,0),""))&amp;""</f>
        <v/>
      </c>
      <c r="D133" s="66" t="str">
        <f ca="1">IFERROR(VLOOKUP($B133,'Institution Evaluation'!$A$55:$F$346,3,0),IFERROR(VLOOKUP($B133,'Privacy Analyst Evaluation'!$A$46:$F$120,3,0),""))&amp;""</f>
        <v/>
      </c>
      <c r="E133" s="66" t="str">
        <f ca="1">IFERROR(VLOOKUP($B133,'Institution Evaluation'!$A$55:$F$346,4,0),IFERROR(VLOOKUP($B133,'Privacy Analyst Evaluation'!$A$46:$F$120,4,0),""))&amp;""</f>
        <v/>
      </c>
      <c r="F133" s="66" t="str">
        <f ca="1">IFERROR(VLOOKUP($B133,'Institution Evaluation'!$A$55:$F$346,6,0),IFERROR(VLOOKUP($B133,'Privacy Analyst Evaluation'!$A$46:$F$120,6,0),""))&amp;""</f>
        <v/>
      </c>
      <c r="G133" s="242"/>
      <c r="H133" s="66" t="str">
        <f>IFERROR(IF($H132+1&gt;'(backend scoring)'!$Q$335,"",$H132+1),"")</f>
        <v/>
      </c>
      <c r="I133" s="66" t="e">
        <f t="array" aca="1" ref="I133" ca="1">_xludf.XLOOKUP($H133,'(backend scoring)'!$S$2:$S$333,'(backend scoring)'!$A$2:$A$333,"")</f>
        <v>#NAME?</v>
      </c>
      <c r="J133" s="66" t="str">
        <f ca="1">IFERROR(VLOOKUP($I133,'Institution Evaluation'!$A$55:$F$346,2,0),IFERROR(VLOOKUP($I133,'Privacy Analyst Evaluation'!$A$46:$F$120,2,0),""))</f>
        <v/>
      </c>
      <c r="K133" s="66" t="str">
        <f ca="1">IFERROR(VLOOKUP($I133,'Institution Evaluation'!$A$55:$F$346,3,0),IFERROR(VLOOKUP($I133,'Privacy Analyst Evaluation'!$A$46:$F$120,3,0),""))&amp;""</f>
        <v/>
      </c>
      <c r="L133" s="66" t="str">
        <f ca="1">IFERROR(VLOOKUP($I133,'Institution Evaluation'!$A$55:$F$346,4,0),IFERROR(VLOOKUP($I133,'Privacy Analyst Evaluation'!$A$46:$F$120,4,0),""))&amp;""</f>
        <v/>
      </c>
      <c r="M133" s="66" t="str">
        <f ca="1">IFERROR(VLOOKUP($I133,'Institution Evaluation'!$A$55:$F$346,6,0),IFERROR(VLOOKUP($I133,'Privacy Analyst Evaluation'!$A$46:$F$120,6,0),""))&amp;""</f>
        <v/>
      </c>
    </row>
    <row r="134" spans="1:13" ht="15.75" customHeight="1" x14ac:dyDescent="0.2">
      <c r="A134" s="66" t="str">
        <f>IFERROR(IF($A133+1&gt;'(backend scoring)'!$T$335,"",$A133+1),"")</f>
        <v/>
      </c>
      <c r="B134" s="66" t="e">
        <f t="array" aca="1" ref="B134" ca="1">_xludf.XLOOKUP($A134,'(backend scoring)'!$V$2:$V$333,'(backend scoring)'!$A$2:$A$333,"")</f>
        <v>#NAME?</v>
      </c>
      <c r="C134" s="66" t="str">
        <f ca="1">IFERROR(VLOOKUP($B134,'Institution Evaluation'!$A$55:$F$346,2,0),IFERROR(VLOOKUP($B134,'Privacy Analyst Evaluation'!$A$46:$F$120,2,0),""))&amp;""</f>
        <v/>
      </c>
      <c r="D134" s="66" t="str">
        <f ca="1">IFERROR(VLOOKUP($B134,'Institution Evaluation'!$A$55:$F$346,3,0),IFERROR(VLOOKUP($B134,'Privacy Analyst Evaluation'!$A$46:$F$120,3,0),""))&amp;""</f>
        <v/>
      </c>
      <c r="E134" s="66" t="str">
        <f ca="1">IFERROR(VLOOKUP($B134,'Institution Evaluation'!$A$55:$F$346,4,0),IFERROR(VLOOKUP($B134,'Privacy Analyst Evaluation'!$A$46:$F$120,4,0),""))&amp;""</f>
        <v/>
      </c>
      <c r="F134" s="66" t="str">
        <f ca="1">IFERROR(VLOOKUP($B134,'Institution Evaluation'!$A$55:$F$346,6,0),IFERROR(VLOOKUP($B134,'Privacy Analyst Evaluation'!$A$46:$F$120,6,0),""))&amp;""</f>
        <v/>
      </c>
      <c r="G134" s="242"/>
      <c r="H134" s="66" t="str">
        <f>IFERROR(IF($H133+1&gt;'(backend scoring)'!$Q$335,"",$H133+1),"")</f>
        <v/>
      </c>
      <c r="I134" s="66" t="e">
        <f t="array" aca="1" ref="I134" ca="1">_xludf.XLOOKUP($H134,'(backend scoring)'!$S$2:$S$333,'(backend scoring)'!$A$2:$A$333,"")</f>
        <v>#NAME?</v>
      </c>
      <c r="J134" s="66" t="str">
        <f ca="1">IFERROR(VLOOKUP($I134,'Institution Evaluation'!$A$55:$F$346,2,0),IFERROR(VLOOKUP($I134,'Privacy Analyst Evaluation'!$A$46:$F$120,2,0),""))</f>
        <v/>
      </c>
      <c r="K134" s="66" t="str">
        <f ca="1">IFERROR(VLOOKUP($I134,'Institution Evaluation'!$A$55:$F$346,3,0),IFERROR(VLOOKUP($I134,'Privacy Analyst Evaluation'!$A$46:$F$120,3,0),""))&amp;""</f>
        <v/>
      </c>
      <c r="L134" s="66" t="str">
        <f ca="1">IFERROR(VLOOKUP($I134,'Institution Evaluation'!$A$55:$F$346,4,0),IFERROR(VLOOKUP($I134,'Privacy Analyst Evaluation'!$A$46:$F$120,4,0),""))&amp;""</f>
        <v/>
      </c>
      <c r="M134" s="66" t="str">
        <f ca="1">IFERROR(VLOOKUP($I134,'Institution Evaluation'!$A$55:$F$346,6,0),IFERROR(VLOOKUP($I134,'Privacy Analyst Evaluation'!$A$46:$F$120,6,0),""))&amp;""</f>
        <v/>
      </c>
    </row>
    <row r="135" spans="1:13" ht="15.75" customHeight="1" x14ac:dyDescent="0.2">
      <c r="A135" s="66" t="str">
        <f>IFERROR(IF($A134+1&gt;'(backend scoring)'!$T$335,"",$A134+1),"")</f>
        <v/>
      </c>
      <c r="B135" s="66" t="e">
        <f t="array" aca="1" ref="B135" ca="1">_xludf.XLOOKUP($A135,'(backend scoring)'!$V$2:$V$333,'(backend scoring)'!$A$2:$A$333,"")</f>
        <v>#NAME?</v>
      </c>
      <c r="C135" s="66" t="str">
        <f ca="1">IFERROR(VLOOKUP($B135,'Institution Evaluation'!$A$55:$F$346,2,0),IFERROR(VLOOKUP($B135,'Privacy Analyst Evaluation'!$A$46:$F$120,2,0),""))&amp;""</f>
        <v/>
      </c>
      <c r="D135" s="66" t="str">
        <f ca="1">IFERROR(VLOOKUP($B135,'Institution Evaluation'!$A$55:$F$346,3,0),IFERROR(VLOOKUP($B135,'Privacy Analyst Evaluation'!$A$46:$F$120,3,0),""))&amp;""</f>
        <v/>
      </c>
      <c r="E135" s="66" t="str">
        <f ca="1">IFERROR(VLOOKUP($B135,'Institution Evaluation'!$A$55:$F$346,4,0),IFERROR(VLOOKUP($B135,'Privacy Analyst Evaluation'!$A$46:$F$120,4,0),""))&amp;""</f>
        <v/>
      </c>
      <c r="F135" s="66" t="str">
        <f ca="1">IFERROR(VLOOKUP($B135,'Institution Evaluation'!$A$55:$F$346,6,0),IFERROR(VLOOKUP($B135,'Privacy Analyst Evaluation'!$A$46:$F$120,6,0),""))&amp;""</f>
        <v/>
      </c>
      <c r="G135" s="242"/>
      <c r="H135" s="66" t="str">
        <f>IFERROR(IF($H134+1&gt;'(backend scoring)'!$Q$335,"",$H134+1),"")</f>
        <v/>
      </c>
      <c r="I135" s="66" t="e">
        <f t="array" aca="1" ref="I135" ca="1">_xludf.XLOOKUP($H135,'(backend scoring)'!$S$2:$S$333,'(backend scoring)'!$A$2:$A$333,"")</f>
        <v>#NAME?</v>
      </c>
      <c r="J135" s="66" t="str">
        <f ca="1">IFERROR(VLOOKUP($I135,'Institution Evaluation'!$A$55:$F$346,2,0),IFERROR(VLOOKUP($I135,'Privacy Analyst Evaluation'!$A$46:$F$120,2,0),""))</f>
        <v/>
      </c>
      <c r="K135" s="66" t="str">
        <f ca="1">IFERROR(VLOOKUP($I135,'Institution Evaluation'!$A$55:$F$346,3,0),IFERROR(VLOOKUP($I135,'Privacy Analyst Evaluation'!$A$46:$F$120,3,0),""))&amp;""</f>
        <v/>
      </c>
      <c r="L135" s="66" t="str">
        <f ca="1">IFERROR(VLOOKUP($I135,'Institution Evaluation'!$A$55:$F$346,4,0),IFERROR(VLOOKUP($I135,'Privacy Analyst Evaluation'!$A$46:$F$120,4,0),""))&amp;""</f>
        <v/>
      </c>
      <c r="M135" s="66" t="str">
        <f ca="1">IFERROR(VLOOKUP($I135,'Institution Evaluation'!$A$55:$F$346,6,0),IFERROR(VLOOKUP($I135,'Privacy Analyst Evaluation'!$A$46:$F$120,6,0),""))&amp;""</f>
        <v/>
      </c>
    </row>
    <row r="136" spans="1:13" ht="15.75" customHeight="1" x14ac:dyDescent="0.2">
      <c r="A136" s="66" t="str">
        <f>IFERROR(IF($A135+1&gt;'(backend scoring)'!$T$335,"",$A135+1),"")</f>
        <v/>
      </c>
      <c r="B136" s="66" t="e">
        <f t="array" aca="1" ref="B136" ca="1">_xludf.XLOOKUP($A136,'(backend scoring)'!$V$2:$V$333,'(backend scoring)'!$A$2:$A$333,"")</f>
        <v>#NAME?</v>
      </c>
      <c r="C136" s="66" t="str">
        <f ca="1">IFERROR(VLOOKUP($B136,'Institution Evaluation'!$A$55:$F$346,2,0),IFERROR(VLOOKUP($B136,'Privacy Analyst Evaluation'!$A$46:$F$120,2,0),""))&amp;""</f>
        <v/>
      </c>
      <c r="D136" s="66" t="str">
        <f ca="1">IFERROR(VLOOKUP($B136,'Institution Evaluation'!$A$55:$F$346,3,0),IFERROR(VLOOKUP($B136,'Privacy Analyst Evaluation'!$A$46:$F$120,3,0),""))&amp;""</f>
        <v/>
      </c>
      <c r="E136" s="66" t="str">
        <f ca="1">IFERROR(VLOOKUP($B136,'Institution Evaluation'!$A$55:$F$346,4,0),IFERROR(VLOOKUP($B136,'Privacy Analyst Evaluation'!$A$46:$F$120,4,0),""))&amp;""</f>
        <v/>
      </c>
      <c r="F136" s="66" t="str">
        <f ca="1">IFERROR(VLOOKUP($B136,'Institution Evaluation'!$A$55:$F$346,6,0),IFERROR(VLOOKUP($B136,'Privacy Analyst Evaluation'!$A$46:$F$120,6,0),""))&amp;""</f>
        <v/>
      </c>
      <c r="G136" s="242"/>
      <c r="H136" s="66" t="str">
        <f>IFERROR(IF($H135+1&gt;'(backend scoring)'!$Q$335,"",$H135+1),"")</f>
        <v/>
      </c>
      <c r="I136" s="66" t="e">
        <f t="array" aca="1" ref="I136" ca="1">_xludf.XLOOKUP($H136,'(backend scoring)'!$S$2:$S$333,'(backend scoring)'!$A$2:$A$333,"")</f>
        <v>#NAME?</v>
      </c>
      <c r="J136" s="66" t="str">
        <f ca="1">IFERROR(VLOOKUP($I136,'Institution Evaluation'!$A$55:$F$346,2,0),IFERROR(VLOOKUP($I136,'Privacy Analyst Evaluation'!$A$46:$F$120,2,0),""))</f>
        <v/>
      </c>
      <c r="K136" s="66" t="str">
        <f ca="1">IFERROR(VLOOKUP($I136,'Institution Evaluation'!$A$55:$F$346,3,0),IFERROR(VLOOKUP($I136,'Privacy Analyst Evaluation'!$A$46:$F$120,3,0),""))&amp;""</f>
        <v/>
      </c>
      <c r="L136" s="66" t="str">
        <f ca="1">IFERROR(VLOOKUP($I136,'Institution Evaluation'!$A$55:$F$346,4,0),IFERROR(VLOOKUP($I136,'Privacy Analyst Evaluation'!$A$46:$F$120,4,0),""))&amp;""</f>
        <v/>
      </c>
      <c r="M136" s="66" t="str">
        <f ca="1">IFERROR(VLOOKUP($I136,'Institution Evaluation'!$A$55:$F$346,6,0),IFERROR(VLOOKUP($I136,'Privacy Analyst Evaluation'!$A$46:$F$120,6,0),""))&amp;""</f>
        <v/>
      </c>
    </row>
    <row r="137" spans="1:13" ht="15.75" customHeight="1" x14ac:dyDescent="0.2">
      <c r="A137" s="66" t="str">
        <f>IFERROR(IF($A136+1&gt;'(backend scoring)'!$T$335,"",$A136+1),"")</f>
        <v/>
      </c>
      <c r="B137" s="66" t="e">
        <f t="array" aca="1" ref="B137" ca="1">_xludf.XLOOKUP($A137,'(backend scoring)'!$V$2:$V$333,'(backend scoring)'!$A$2:$A$333,"")</f>
        <v>#NAME?</v>
      </c>
      <c r="C137" s="66" t="str">
        <f ca="1">IFERROR(VLOOKUP($B137,'Institution Evaluation'!$A$55:$F$346,2,0),IFERROR(VLOOKUP($B137,'Privacy Analyst Evaluation'!$A$46:$F$120,2,0),""))&amp;""</f>
        <v/>
      </c>
      <c r="D137" s="66" t="str">
        <f ca="1">IFERROR(VLOOKUP($B137,'Institution Evaluation'!$A$55:$F$346,3,0),IFERROR(VLOOKUP($B137,'Privacy Analyst Evaluation'!$A$46:$F$120,3,0),""))&amp;""</f>
        <v/>
      </c>
      <c r="E137" s="66" t="str">
        <f ca="1">IFERROR(VLOOKUP($B137,'Institution Evaluation'!$A$55:$F$346,4,0),IFERROR(VLOOKUP($B137,'Privacy Analyst Evaluation'!$A$46:$F$120,4,0),""))&amp;""</f>
        <v/>
      </c>
      <c r="F137" s="66" t="str">
        <f ca="1">IFERROR(VLOOKUP($B137,'Institution Evaluation'!$A$55:$F$346,6,0),IFERROR(VLOOKUP($B137,'Privacy Analyst Evaluation'!$A$46:$F$120,6,0),""))&amp;""</f>
        <v/>
      </c>
      <c r="G137" s="242"/>
      <c r="H137" s="66" t="str">
        <f>IFERROR(IF($H136+1&gt;'(backend scoring)'!$Q$335,"",$H136+1),"")</f>
        <v/>
      </c>
      <c r="I137" s="66" t="e">
        <f t="array" aca="1" ref="I137" ca="1">_xludf.XLOOKUP($H137,'(backend scoring)'!$S$2:$S$333,'(backend scoring)'!$A$2:$A$333,"")</f>
        <v>#NAME?</v>
      </c>
      <c r="J137" s="66" t="str">
        <f ca="1">IFERROR(VLOOKUP($I137,'Institution Evaluation'!$A$55:$F$346,2,0),IFERROR(VLOOKUP($I137,'Privacy Analyst Evaluation'!$A$46:$F$120,2,0),""))</f>
        <v/>
      </c>
      <c r="K137" s="66" t="str">
        <f ca="1">IFERROR(VLOOKUP($I137,'Institution Evaluation'!$A$55:$F$346,3,0),IFERROR(VLOOKUP($I137,'Privacy Analyst Evaluation'!$A$46:$F$120,3,0),""))&amp;""</f>
        <v/>
      </c>
      <c r="L137" s="66" t="str">
        <f ca="1">IFERROR(VLOOKUP($I137,'Institution Evaluation'!$A$55:$F$346,4,0),IFERROR(VLOOKUP($I137,'Privacy Analyst Evaluation'!$A$46:$F$120,4,0),""))&amp;""</f>
        <v/>
      </c>
      <c r="M137" s="66" t="str">
        <f ca="1">IFERROR(VLOOKUP($I137,'Institution Evaluation'!$A$55:$F$346,6,0),IFERROR(VLOOKUP($I137,'Privacy Analyst Evaluation'!$A$46:$F$120,6,0),""))&amp;""</f>
        <v/>
      </c>
    </row>
    <row r="138" spans="1:13" ht="15.75" customHeight="1" x14ac:dyDescent="0.2">
      <c r="A138" s="66" t="str">
        <f>IFERROR(IF($A137+1&gt;'(backend scoring)'!$T$335,"",$A137+1),"")</f>
        <v/>
      </c>
      <c r="B138" s="66" t="e">
        <f t="array" aca="1" ref="B138" ca="1">_xludf.XLOOKUP($A138,'(backend scoring)'!$V$2:$V$333,'(backend scoring)'!$A$2:$A$333,"")</f>
        <v>#NAME?</v>
      </c>
      <c r="C138" s="66" t="str">
        <f ca="1">IFERROR(VLOOKUP($B138,'Institution Evaluation'!$A$55:$F$346,2,0),IFERROR(VLOOKUP($B138,'Privacy Analyst Evaluation'!$A$46:$F$120,2,0),""))&amp;""</f>
        <v/>
      </c>
      <c r="D138" s="66" t="str">
        <f ca="1">IFERROR(VLOOKUP($B138,'Institution Evaluation'!$A$55:$F$346,3,0),IFERROR(VLOOKUP($B138,'Privacy Analyst Evaluation'!$A$46:$F$120,3,0),""))&amp;""</f>
        <v/>
      </c>
      <c r="E138" s="66" t="str">
        <f ca="1">IFERROR(VLOOKUP($B138,'Institution Evaluation'!$A$55:$F$346,4,0),IFERROR(VLOOKUP($B138,'Privacy Analyst Evaluation'!$A$46:$F$120,4,0),""))&amp;""</f>
        <v/>
      </c>
      <c r="F138" s="66" t="str">
        <f ca="1">IFERROR(VLOOKUP($B138,'Institution Evaluation'!$A$55:$F$346,6,0),IFERROR(VLOOKUP($B138,'Privacy Analyst Evaluation'!$A$46:$F$120,6,0),""))&amp;""</f>
        <v/>
      </c>
      <c r="G138" s="242"/>
      <c r="H138" s="66" t="str">
        <f>IFERROR(IF($H137+1&gt;'(backend scoring)'!$Q$335,"",$H137+1),"")</f>
        <v/>
      </c>
      <c r="I138" s="66" t="e">
        <f t="array" aca="1" ref="I138" ca="1">_xludf.XLOOKUP($H138,'(backend scoring)'!$S$2:$S$333,'(backend scoring)'!$A$2:$A$333,"")</f>
        <v>#NAME?</v>
      </c>
      <c r="J138" s="66" t="str">
        <f ca="1">IFERROR(VLOOKUP($I138,'Institution Evaluation'!$A$55:$F$346,2,0),IFERROR(VLOOKUP($I138,'Privacy Analyst Evaluation'!$A$46:$F$120,2,0),""))</f>
        <v/>
      </c>
      <c r="K138" s="66" t="str">
        <f ca="1">IFERROR(VLOOKUP($I138,'Institution Evaluation'!$A$55:$F$346,3,0),IFERROR(VLOOKUP($I138,'Privacy Analyst Evaluation'!$A$46:$F$120,3,0),""))&amp;""</f>
        <v/>
      </c>
      <c r="L138" s="66" t="str">
        <f ca="1">IFERROR(VLOOKUP($I138,'Institution Evaluation'!$A$55:$F$346,4,0),IFERROR(VLOOKUP($I138,'Privacy Analyst Evaluation'!$A$46:$F$120,4,0),""))&amp;""</f>
        <v/>
      </c>
      <c r="M138" s="66" t="str">
        <f ca="1">IFERROR(VLOOKUP($I138,'Institution Evaluation'!$A$55:$F$346,6,0),IFERROR(VLOOKUP($I138,'Privacy Analyst Evaluation'!$A$46:$F$120,6,0),""))&amp;""</f>
        <v/>
      </c>
    </row>
    <row r="139" spans="1:13" ht="15.75" customHeight="1" x14ac:dyDescent="0.2">
      <c r="A139" s="66" t="str">
        <f>IFERROR(IF($A138+1&gt;'(backend scoring)'!$T$335,"",$A138+1),"")</f>
        <v/>
      </c>
      <c r="B139" s="66" t="e">
        <f t="array" aca="1" ref="B139" ca="1">_xludf.XLOOKUP($A139,'(backend scoring)'!$V$2:$V$333,'(backend scoring)'!$A$2:$A$333,"")</f>
        <v>#NAME?</v>
      </c>
      <c r="C139" s="66" t="str">
        <f ca="1">IFERROR(VLOOKUP($B139,'Institution Evaluation'!$A$55:$F$346,2,0),IFERROR(VLOOKUP($B139,'Privacy Analyst Evaluation'!$A$46:$F$120,2,0),""))&amp;""</f>
        <v/>
      </c>
      <c r="D139" s="66" t="str">
        <f ca="1">IFERROR(VLOOKUP($B139,'Institution Evaluation'!$A$55:$F$346,3,0),IFERROR(VLOOKUP($B139,'Privacy Analyst Evaluation'!$A$46:$F$120,3,0),""))&amp;""</f>
        <v/>
      </c>
      <c r="E139" s="66" t="str">
        <f ca="1">IFERROR(VLOOKUP($B139,'Institution Evaluation'!$A$55:$F$346,4,0),IFERROR(VLOOKUP($B139,'Privacy Analyst Evaluation'!$A$46:$F$120,4,0),""))&amp;""</f>
        <v/>
      </c>
      <c r="F139" s="66" t="str">
        <f ca="1">IFERROR(VLOOKUP($B139,'Institution Evaluation'!$A$55:$F$346,6,0),IFERROR(VLOOKUP($B139,'Privacy Analyst Evaluation'!$A$46:$F$120,6,0),""))&amp;""</f>
        <v/>
      </c>
      <c r="G139" s="242"/>
      <c r="H139" s="66" t="str">
        <f>IFERROR(IF($H138+1&gt;'(backend scoring)'!$Q$335,"",$H138+1),"")</f>
        <v/>
      </c>
      <c r="I139" s="66" t="e">
        <f t="array" aca="1" ref="I139" ca="1">_xludf.XLOOKUP($H139,'(backend scoring)'!$S$2:$S$333,'(backend scoring)'!$A$2:$A$333,"")</f>
        <v>#NAME?</v>
      </c>
      <c r="J139" s="66" t="str">
        <f ca="1">IFERROR(VLOOKUP($I139,'Institution Evaluation'!$A$55:$F$346,2,0),IFERROR(VLOOKUP($I139,'Privacy Analyst Evaluation'!$A$46:$F$120,2,0),""))</f>
        <v/>
      </c>
      <c r="K139" s="66" t="str">
        <f ca="1">IFERROR(VLOOKUP($I139,'Institution Evaluation'!$A$55:$F$346,3,0),IFERROR(VLOOKUP($I139,'Privacy Analyst Evaluation'!$A$46:$F$120,3,0),""))&amp;""</f>
        <v/>
      </c>
      <c r="L139" s="66" t="str">
        <f ca="1">IFERROR(VLOOKUP($I139,'Institution Evaluation'!$A$55:$F$346,4,0),IFERROR(VLOOKUP($I139,'Privacy Analyst Evaluation'!$A$46:$F$120,4,0),""))&amp;""</f>
        <v/>
      </c>
      <c r="M139" s="66" t="str">
        <f ca="1">IFERROR(VLOOKUP($I139,'Institution Evaluation'!$A$55:$F$346,6,0),IFERROR(VLOOKUP($I139,'Privacy Analyst Evaluation'!$A$46:$F$120,6,0),""))&amp;""</f>
        <v/>
      </c>
    </row>
    <row r="140" spans="1:13" ht="15.75" customHeight="1" x14ac:dyDescent="0.2">
      <c r="A140" s="66" t="str">
        <f>IFERROR(IF($A139+1&gt;'(backend scoring)'!$T$335,"",$A139+1),"")</f>
        <v/>
      </c>
      <c r="B140" s="66" t="e">
        <f t="array" aca="1" ref="B140" ca="1">_xludf.XLOOKUP($A140,'(backend scoring)'!$V$2:$V$333,'(backend scoring)'!$A$2:$A$333,"")</f>
        <v>#NAME?</v>
      </c>
      <c r="C140" s="66" t="str">
        <f ca="1">IFERROR(VLOOKUP($B140,'Institution Evaluation'!$A$55:$F$346,2,0),IFERROR(VLOOKUP($B140,'Privacy Analyst Evaluation'!$A$46:$F$120,2,0),""))&amp;""</f>
        <v/>
      </c>
      <c r="D140" s="66" t="str">
        <f ca="1">IFERROR(VLOOKUP($B140,'Institution Evaluation'!$A$55:$F$346,3,0),IFERROR(VLOOKUP($B140,'Privacy Analyst Evaluation'!$A$46:$F$120,3,0),""))&amp;""</f>
        <v/>
      </c>
      <c r="E140" s="66" t="str">
        <f ca="1">IFERROR(VLOOKUP($B140,'Institution Evaluation'!$A$55:$F$346,4,0),IFERROR(VLOOKUP($B140,'Privacy Analyst Evaluation'!$A$46:$F$120,4,0),""))&amp;""</f>
        <v/>
      </c>
      <c r="F140" s="66" t="str">
        <f ca="1">IFERROR(VLOOKUP($B140,'Institution Evaluation'!$A$55:$F$346,6,0),IFERROR(VLOOKUP($B140,'Privacy Analyst Evaluation'!$A$46:$F$120,6,0),""))&amp;""</f>
        <v/>
      </c>
      <c r="G140" s="242"/>
      <c r="H140" s="66" t="str">
        <f>IFERROR(IF($H139+1&gt;'(backend scoring)'!$Q$335,"",$H139+1),"")</f>
        <v/>
      </c>
      <c r="I140" s="66" t="e">
        <f t="array" aca="1" ref="I140" ca="1">_xludf.XLOOKUP($H140,'(backend scoring)'!$S$2:$S$333,'(backend scoring)'!$A$2:$A$333,"")</f>
        <v>#NAME?</v>
      </c>
      <c r="J140" s="66" t="str">
        <f ca="1">IFERROR(VLOOKUP($I140,'Institution Evaluation'!$A$55:$F$346,2,0),IFERROR(VLOOKUP($I140,'Privacy Analyst Evaluation'!$A$46:$F$120,2,0),""))</f>
        <v/>
      </c>
      <c r="K140" s="66" t="str">
        <f ca="1">IFERROR(VLOOKUP($I140,'Institution Evaluation'!$A$55:$F$346,3,0),IFERROR(VLOOKUP($I140,'Privacy Analyst Evaluation'!$A$46:$F$120,3,0),""))&amp;""</f>
        <v/>
      </c>
      <c r="L140" s="66" t="str">
        <f ca="1">IFERROR(VLOOKUP($I140,'Institution Evaluation'!$A$55:$F$346,4,0),IFERROR(VLOOKUP($I140,'Privacy Analyst Evaluation'!$A$46:$F$120,4,0),""))&amp;""</f>
        <v/>
      </c>
      <c r="M140" s="66" t="str">
        <f ca="1">IFERROR(VLOOKUP($I140,'Institution Evaluation'!$A$55:$F$346,6,0),IFERROR(VLOOKUP($I140,'Privacy Analyst Evaluation'!$A$46:$F$120,6,0),""))&amp;""</f>
        <v/>
      </c>
    </row>
    <row r="141" spans="1:13" ht="15.75" customHeight="1" x14ac:dyDescent="0.2">
      <c r="A141" s="66" t="str">
        <f>IFERROR(IF($A140+1&gt;'(backend scoring)'!$T$335,"",$A140+1),"")</f>
        <v/>
      </c>
      <c r="B141" s="66" t="e">
        <f t="array" aca="1" ref="B141" ca="1">_xludf.XLOOKUP($A141,'(backend scoring)'!$V$2:$V$333,'(backend scoring)'!$A$2:$A$333,"")</f>
        <v>#NAME?</v>
      </c>
      <c r="C141" s="66" t="str">
        <f ca="1">IFERROR(VLOOKUP($B141,'Institution Evaluation'!$A$55:$F$346,2,0),IFERROR(VLOOKUP($B141,'Privacy Analyst Evaluation'!$A$46:$F$120,2,0),""))&amp;""</f>
        <v/>
      </c>
      <c r="D141" s="66" t="str">
        <f ca="1">IFERROR(VLOOKUP($B141,'Institution Evaluation'!$A$55:$F$346,3,0),IFERROR(VLOOKUP($B141,'Privacy Analyst Evaluation'!$A$46:$F$120,3,0),""))&amp;""</f>
        <v/>
      </c>
      <c r="E141" s="66" t="str">
        <f ca="1">IFERROR(VLOOKUP($B141,'Institution Evaluation'!$A$55:$F$346,4,0),IFERROR(VLOOKUP($B141,'Privacy Analyst Evaluation'!$A$46:$F$120,4,0),""))&amp;""</f>
        <v/>
      </c>
      <c r="F141" s="66" t="str">
        <f ca="1">IFERROR(VLOOKUP($B141,'Institution Evaluation'!$A$55:$F$346,6,0),IFERROR(VLOOKUP($B141,'Privacy Analyst Evaluation'!$A$46:$F$120,6,0),""))&amp;""</f>
        <v/>
      </c>
      <c r="G141" s="242"/>
      <c r="H141" s="66" t="str">
        <f>IFERROR(IF($H140+1&gt;'(backend scoring)'!$Q$335,"",$H140+1),"")</f>
        <v/>
      </c>
      <c r="I141" s="66" t="e">
        <f t="array" aca="1" ref="I141" ca="1">_xludf.XLOOKUP($H141,'(backend scoring)'!$S$2:$S$333,'(backend scoring)'!$A$2:$A$333,"")</f>
        <v>#NAME?</v>
      </c>
      <c r="J141" s="66" t="str">
        <f ca="1">IFERROR(VLOOKUP($I141,'Institution Evaluation'!$A$55:$F$346,2,0),IFERROR(VLOOKUP($I141,'Privacy Analyst Evaluation'!$A$46:$F$120,2,0),""))</f>
        <v/>
      </c>
      <c r="K141" s="66" t="str">
        <f ca="1">IFERROR(VLOOKUP($I141,'Institution Evaluation'!$A$55:$F$346,3,0),IFERROR(VLOOKUP($I141,'Privacy Analyst Evaluation'!$A$46:$F$120,3,0),""))&amp;""</f>
        <v/>
      </c>
      <c r="L141" s="66" t="str">
        <f ca="1">IFERROR(VLOOKUP($I141,'Institution Evaluation'!$A$55:$F$346,4,0),IFERROR(VLOOKUP($I141,'Privacy Analyst Evaluation'!$A$46:$F$120,4,0),""))&amp;""</f>
        <v/>
      </c>
      <c r="M141" s="66" t="str">
        <f ca="1">IFERROR(VLOOKUP($I141,'Institution Evaluation'!$A$55:$F$346,6,0),IFERROR(VLOOKUP($I141,'Privacy Analyst Evaluation'!$A$46:$F$120,6,0),""))&amp;""</f>
        <v/>
      </c>
    </row>
    <row r="142" spans="1:13" ht="15.75" customHeight="1" x14ac:dyDescent="0.2">
      <c r="A142" s="66" t="str">
        <f>IFERROR(IF($A141+1&gt;'(backend scoring)'!$T$335,"",$A141+1),"")</f>
        <v/>
      </c>
      <c r="B142" s="66" t="e">
        <f t="array" aca="1" ref="B142" ca="1">_xludf.XLOOKUP($A142,'(backend scoring)'!$V$2:$V$333,'(backend scoring)'!$A$2:$A$333,"")</f>
        <v>#NAME?</v>
      </c>
      <c r="C142" s="66" t="str">
        <f ca="1">IFERROR(VLOOKUP($B142,'Institution Evaluation'!$A$55:$F$346,2,0),IFERROR(VLOOKUP($B142,'Privacy Analyst Evaluation'!$A$46:$F$120,2,0),""))&amp;""</f>
        <v/>
      </c>
      <c r="D142" s="66" t="str">
        <f ca="1">IFERROR(VLOOKUP($B142,'Institution Evaluation'!$A$55:$F$346,3,0),IFERROR(VLOOKUP($B142,'Privacy Analyst Evaluation'!$A$46:$F$120,3,0),""))&amp;""</f>
        <v/>
      </c>
      <c r="E142" s="66" t="str">
        <f ca="1">IFERROR(VLOOKUP($B142,'Institution Evaluation'!$A$55:$F$346,4,0),IFERROR(VLOOKUP($B142,'Privacy Analyst Evaluation'!$A$46:$F$120,4,0),""))&amp;""</f>
        <v/>
      </c>
      <c r="F142" s="66" t="str">
        <f ca="1">IFERROR(VLOOKUP($B142,'Institution Evaluation'!$A$55:$F$346,6,0),IFERROR(VLOOKUP($B142,'Privacy Analyst Evaluation'!$A$46:$F$120,6,0),""))&amp;""</f>
        <v/>
      </c>
      <c r="G142" s="242"/>
      <c r="H142" s="66" t="str">
        <f>IFERROR(IF($H141+1&gt;'(backend scoring)'!$Q$335,"",$H141+1),"")</f>
        <v/>
      </c>
      <c r="I142" s="66" t="e">
        <f t="array" aca="1" ref="I142" ca="1">_xludf.XLOOKUP($H142,'(backend scoring)'!$S$2:$S$333,'(backend scoring)'!$A$2:$A$333,"")</f>
        <v>#NAME?</v>
      </c>
      <c r="J142" s="66" t="str">
        <f ca="1">IFERROR(VLOOKUP($I142,'Institution Evaluation'!$A$55:$F$346,2,0),IFERROR(VLOOKUP($I142,'Privacy Analyst Evaluation'!$A$46:$F$120,2,0),""))</f>
        <v/>
      </c>
      <c r="K142" s="66" t="str">
        <f ca="1">IFERROR(VLOOKUP($I142,'Institution Evaluation'!$A$55:$F$346,3,0),IFERROR(VLOOKUP($I142,'Privacy Analyst Evaluation'!$A$46:$F$120,3,0),""))&amp;""</f>
        <v/>
      </c>
      <c r="L142" s="66" t="str">
        <f ca="1">IFERROR(VLOOKUP($I142,'Institution Evaluation'!$A$55:$F$346,4,0),IFERROR(VLOOKUP($I142,'Privacy Analyst Evaluation'!$A$46:$F$120,4,0),""))&amp;""</f>
        <v/>
      </c>
      <c r="M142" s="66" t="str">
        <f ca="1">IFERROR(VLOOKUP($I142,'Institution Evaluation'!$A$55:$F$346,6,0),IFERROR(VLOOKUP($I142,'Privacy Analyst Evaluation'!$A$46:$F$120,6,0),""))&amp;""</f>
        <v/>
      </c>
    </row>
    <row r="143" spans="1:13" ht="15.75" customHeight="1" x14ac:dyDescent="0.2">
      <c r="A143" s="66" t="str">
        <f>IFERROR(IF($A142+1&gt;'(backend scoring)'!$T$335,"",$A142+1),"")</f>
        <v/>
      </c>
      <c r="B143" s="66" t="e">
        <f t="array" aca="1" ref="B143" ca="1">_xludf.XLOOKUP($A143,'(backend scoring)'!$V$2:$V$333,'(backend scoring)'!$A$2:$A$333,"")</f>
        <v>#NAME?</v>
      </c>
      <c r="C143" s="66" t="str">
        <f ca="1">IFERROR(VLOOKUP($B143,'Institution Evaluation'!$A$55:$F$346,2,0),IFERROR(VLOOKUP($B143,'Privacy Analyst Evaluation'!$A$46:$F$120,2,0),""))&amp;""</f>
        <v/>
      </c>
      <c r="D143" s="66" t="str">
        <f ca="1">IFERROR(VLOOKUP($B143,'Institution Evaluation'!$A$55:$F$346,3,0),IFERROR(VLOOKUP($B143,'Privacy Analyst Evaluation'!$A$46:$F$120,3,0),""))&amp;""</f>
        <v/>
      </c>
      <c r="E143" s="66" t="str">
        <f ca="1">IFERROR(VLOOKUP($B143,'Institution Evaluation'!$A$55:$F$346,4,0),IFERROR(VLOOKUP($B143,'Privacy Analyst Evaluation'!$A$46:$F$120,4,0),""))&amp;""</f>
        <v/>
      </c>
      <c r="F143" s="66" t="str">
        <f ca="1">IFERROR(VLOOKUP($B143,'Institution Evaluation'!$A$55:$F$346,6,0),IFERROR(VLOOKUP($B143,'Privacy Analyst Evaluation'!$A$46:$F$120,6,0),""))&amp;""</f>
        <v/>
      </c>
      <c r="G143" s="242"/>
      <c r="H143" s="66" t="str">
        <f>IFERROR(IF($H142+1&gt;'(backend scoring)'!$Q$335,"",$H142+1),"")</f>
        <v/>
      </c>
      <c r="I143" s="66" t="e">
        <f t="array" aca="1" ref="I143" ca="1">_xludf.XLOOKUP($H143,'(backend scoring)'!$S$2:$S$333,'(backend scoring)'!$A$2:$A$333,"")</f>
        <v>#NAME?</v>
      </c>
      <c r="J143" s="66" t="str">
        <f ca="1">IFERROR(VLOOKUP($I143,'Institution Evaluation'!$A$55:$F$346,2,0),IFERROR(VLOOKUP($I143,'Privacy Analyst Evaluation'!$A$46:$F$120,2,0),""))</f>
        <v/>
      </c>
      <c r="K143" s="66" t="str">
        <f ca="1">IFERROR(VLOOKUP($I143,'Institution Evaluation'!$A$55:$F$346,3,0),IFERROR(VLOOKUP($I143,'Privacy Analyst Evaluation'!$A$46:$F$120,3,0),""))&amp;""</f>
        <v/>
      </c>
      <c r="L143" s="66" t="str">
        <f ca="1">IFERROR(VLOOKUP($I143,'Institution Evaluation'!$A$55:$F$346,4,0),IFERROR(VLOOKUP($I143,'Privacy Analyst Evaluation'!$A$46:$F$120,4,0),""))&amp;""</f>
        <v/>
      </c>
      <c r="M143" s="66" t="str">
        <f ca="1">IFERROR(VLOOKUP($I143,'Institution Evaluation'!$A$55:$F$346,6,0),IFERROR(VLOOKUP($I143,'Privacy Analyst Evaluation'!$A$46:$F$120,6,0),""))&amp;""</f>
        <v/>
      </c>
    </row>
    <row r="144" spans="1:13" ht="15.75" customHeight="1" x14ac:dyDescent="0.2">
      <c r="A144" s="66" t="str">
        <f>IFERROR(IF($A143+1&gt;'(backend scoring)'!$T$335,"",$A143+1),"")</f>
        <v/>
      </c>
      <c r="B144" s="66" t="e">
        <f t="array" aca="1" ref="B144" ca="1">_xludf.XLOOKUP($A144,'(backend scoring)'!$V$2:$V$333,'(backend scoring)'!$A$2:$A$333,"")</f>
        <v>#NAME?</v>
      </c>
      <c r="C144" s="66" t="str">
        <f ca="1">IFERROR(VLOOKUP($B144,'Institution Evaluation'!$A$55:$F$346,2,0),IFERROR(VLOOKUP($B144,'Privacy Analyst Evaluation'!$A$46:$F$120,2,0),""))&amp;""</f>
        <v/>
      </c>
      <c r="D144" s="66" t="str">
        <f ca="1">IFERROR(VLOOKUP($B144,'Institution Evaluation'!$A$55:$F$346,3,0),IFERROR(VLOOKUP($B144,'Privacy Analyst Evaluation'!$A$46:$F$120,3,0),""))&amp;""</f>
        <v/>
      </c>
      <c r="E144" s="66" t="str">
        <f ca="1">IFERROR(VLOOKUP($B144,'Institution Evaluation'!$A$55:$F$346,4,0),IFERROR(VLOOKUP($B144,'Privacy Analyst Evaluation'!$A$46:$F$120,4,0),""))&amp;""</f>
        <v/>
      </c>
      <c r="F144" s="66" t="str">
        <f ca="1">IFERROR(VLOOKUP($B144,'Institution Evaluation'!$A$55:$F$346,6,0),IFERROR(VLOOKUP($B144,'Privacy Analyst Evaluation'!$A$46:$F$120,6,0),""))&amp;""</f>
        <v/>
      </c>
      <c r="G144" s="242"/>
      <c r="H144" s="66" t="str">
        <f>IFERROR(IF($H143+1&gt;'(backend scoring)'!$Q$335,"",$H143+1),"")</f>
        <v/>
      </c>
      <c r="I144" s="66" t="e">
        <f t="array" aca="1" ref="I144" ca="1">_xludf.XLOOKUP($H144,'(backend scoring)'!$S$2:$S$333,'(backend scoring)'!$A$2:$A$333,"")</f>
        <v>#NAME?</v>
      </c>
      <c r="J144" s="66" t="str">
        <f ca="1">IFERROR(VLOOKUP($I144,'Institution Evaluation'!$A$55:$F$346,2,0),IFERROR(VLOOKUP($I144,'Privacy Analyst Evaluation'!$A$46:$F$120,2,0),""))</f>
        <v/>
      </c>
      <c r="K144" s="66" t="str">
        <f ca="1">IFERROR(VLOOKUP($I144,'Institution Evaluation'!$A$55:$F$346,3,0),IFERROR(VLOOKUP($I144,'Privacy Analyst Evaluation'!$A$46:$F$120,3,0),""))&amp;""</f>
        <v/>
      </c>
      <c r="L144" s="66" t="str">
        <f ca="1">IFERROR(VLOOKUP($I144,'Institution Evaluation'!$A$55:$F$346,4,0),IFERROR(VLOOKUP($I144,'Privacy Analyst Evaluation'!$A$46:$F$120,4,0),""))&amp;""</f>
        <v/>
      </c>
      <c r="M144" s="66" t="str">
        <f ca="1">IFERROR(VLOOKUP($I144,'Institution Evaluation'!$A$55:$F$346,6,0),IFERROR(VLOOKUP($I144,'Privacy Analyst Evaluation'!$A$46:$F$120,6,0),""))&amp;""</f>
        <v/>
      </c>
    </row>
    <row r="145" spans="1:13" ht="15.75" customHeight="1" x14ac:dyDescent="0.2">
      <c r="A145" s="66" t="str">
        <f>IFERROR(IF($A144+1&gt;'(backend scoring)'!$T$335,"",$A144+1),"")</f>
        <v/>
      </c>
      <c r="B145" s="66" t="e">
        <f t="array" aca="1" ref="B145" ca="1">_xludf.XLOOKUP($A145,'(backend scoring)'!$V$2:$V$333,'(backend scoring)'!$A$2:$A$333,"")</f>
        <v>#NAME?</v>
      </c>
      <c r="C145" s="66" t="str">
        <f ca="1">IFERROR(VLOOKUP($B145,'Institution Evaluation'!$A$55:$F$346,2,0),IFERROR(VLOOKUP($B145,'Privacy Analyst Evaluation'!$A$46:$F$120,2,0),""))&amp;""</f>
        <v/>
      </c>
      <c r="D145" s="66" t="str">
        <f ca="1">IFERROR(VLOOKUP($B145,'Institution Evaluation'!$A$55:$F$346,3,0),IFERROR(VLOOKUP($B145,'Privacy Analyst Evaluation'!$A$46:$F$120,3,0),""))&amp;""</f>
        <v/>
      </c>
      <c r="E145" s="66" t="str">
        <f ca="1">IFERROR(VLOOKUP($B145,'Institution Evaluation'!$A$55:$F$346,4,0),IFERROR(VLOOKUP($B145,'Privacy Analyst Evaluation'!$A$46:$F$120,4,0),""))&amp;""</f>
        <v/>
      </c>
      <c r="F145" s="66" t="str">
        <f ca="1">IFERROR(VLOOKUP($B145,'Institution Evaluation'!$A$55:$F$346,6,0),IFERROR(VLOOKUP($B145,'Privacy Analyst Evaluation'!$A$46:$F$120,6,0),""))&amp;""</f>
        <v/>
      </c>
      <c r="G145" s="242"/>
      <c r="H145" s="66" t="str">
        <f>IFERROR(IF($H144+1&gt;'(backend scoring)'!$Q$335,"",$H144+1),"")</f>
        <v/>
      </c>
      <c r="I145" s="66" t="e">
        <f t="array" aca="1" ref="I145" ca="1">_xludf.XLOOKUP($H145,'(backend scoring)'!$S$2:$S$333,'(backend scoring)'!$A$2:$A$333,"")</f>
        <v>#NAME?</v>
      </c>
      <c r="J145" s="66" t="str">
        <f ca="1">IFERROR(VLOOKUP($I145,'Institution Evaluation'!$A$55:$F$346,2,0),IFERROR(VLOOKUP($I145,'Privacy Analyst Evaluation'!$A$46:$F$120,2,0),""))</f>
        <v/>
      </c>
      <c r="K145" s="66" t="str">
        <f ca="1">IFERROR(VLOOKUP($I145,'Institution Evaluation'!$A$55:$F$346,3,0),IFERROR(VLOOKUP($I145,'Privacy Analyst Evaluation'!$A$46:$F$120,3,0),""))&amp;""</f>
        <v/>
      </c>
      <c r="L145" s="66" t="str">
        <f ca="1">IFERROR(VLOOKUP($I145,'Institution Evaluation'!$A$55:$F$346,4,0),IFERROR(VLOOKUP($I145,'Privacy Analyst Evaluation'!$A$46:$F$120,4,0),""))&amp;""</f>
        <v/>
      </c>
      <c r="M145" s="66" t="str">
        <f ca="1">IFERROR(VLOOKUP($I145,'Institution Evaluation'!$A$55:$F$346,6,0),IFERROR(VLOOKUP($I145,'Privacy Analyst Evaluation'!$A$46:$F$120,6,0),""))&amp;""</f>
        <v/>
      </c>
    </row>
    <row r="146" spans="1:13" ht="15.75" customHeight="1" x14ac:dyDescent="0.2">
      <c r="A146" s="66" t="str">
        <f>IFERROR(IF($A145+1&gt;'(backend scoring)'!$T$335,"",$A145+1),"")</f>
        <v/>
      </c>
      <c r="B146" s="66" t="e">
        <f t="array" aca="1" ref="B146" ca="1">_xludf.XLOOKUP($A146,'(backend scoring)'!$V$2:$V$333,'(backend scoring)'!$A$2:$A$333,"")</f>
        <v>#NAME?</v>
      </c>
      <c r="C146" s="66" t="str">
        <f ca="1">IFERROR(VLOOKUP($B146,'Institution Evaluation'!$A$55:$F$346,2,0),IFERROR(VLOOKUP($B146,'Privacy Analyst Evaluation'!$A$46:$F$120,2,0),""))&amp;""</f>
        <v/>
      </c>
      <c r="D146" s="66" t="str">
        <f ca="1">IFERROR(VLOOKUP($B146,'Institution Evaluation'!$A$55:$F$346,3,0),IFERROR(VLOOKUP($B146,'Privacy Analyst Evaluation'!$A$46:$F$120,3,0),""))&amp;""</f>
        <v/>
      </c>
      <c r="E146" s="66" t="str">
        <f ca="1">IFERROR(VLOOKUP($B146,'Institution Evaluation'!$A$55:$F$346,4,0),IFERROR(VLOOKUP($B146,'Privacy Analyst Evaluation'!$A$46:$F$120,4,0),""))&amp;""</f>
        <v/>
      </c>
      <c r="F146" s="66" t="str">
        <f ca="1">IFERROR(VLOOKUP($B146,'Institution Evaluation'!$A$55:$F$346,6,0),IFERROR(VLOOKUP($B146,'Privacy Analyst Evaluation'!$A$46:$F$120,6,0),""))&amp;""</f>
        <v/>
      </c>
      <c r="G146" s="242"/>
      <c r="H146" s="66" t="str">
        <f>IFERROR(IF($H145+1&gt;'(backend scoring)'!$Q$335,"",$H145+1),"")</f>
        <v/>
      </c>
      <c r="I146" s="66" t="e">
        <f t="array" aca="1" ref="I146" ca="1">_xludf.XLOOKUP($H146,'(backend scoring)'!$S$2:$S$333,'(backend scoring)'!$A$2:$A$333,"")</f>
        <v>#NAME?</v>
      </c>
      <c r="J146" s="66" t="str">
        <f ca="1">IFERROR(VLOOKUP($I146,'Institution Evaluation'!$A$55:$F$346,2,0),IFERROR(VLOOKUP($I146,'Privacy Analyst Evaluation'!$A$46:$F$120,2,0),""))</f>
        <v/>
      </c>
      <c r="K146" s="66" t="str">
        <f ca="1">IFERROR(VLOOKUP($I146,'Institution Evaluation'!$A$55:$F$346,3,0),IFERROR(VLOOKUP($I146,'Privacy Analyst Evaluation'!$A$46:$F$120,3,0),""))&amp;""</f>
        <v/>
      </c>
      <c r="L146" s="66" t="str">
        <f ca="1">IFERROR(VLOOKUP($I146,'Institution Evaluation'!$A$55:$F$346,4,0),IFERROR(VLOOKUP($I146,'Privacy Analyst Evaluation'!$A$46:$F$120,4,0),""))&amp;""</f>
        <v/>
      </c>
      <c r="M146" s="66" t="str">
        <f ca="1">IFERROR(VLOOKUP($I146,'Institution Evaluation'!$A$55:$F$346,6,0),IFERROR(VLOOKUP($I146,'Privacy Analyst Evaluation'!$A$46:$F$120,6,0),""))&amp;""</f>
        <v/>
      </c>
    </row>
    <row r="147" spans="1:13" ht="15.75" customHeight="1" x14ac:dyDescent="0.2">
      <c r="A147" s="66" t="str">
        <f>IFERROR(IF($A146+1&gt;'(backend scoring)'!$T$335,"",$A146+1),"")</f>
        <v/>
      </c>
      <c r="B147" s="66" t="e">
        <f t="array" aca="1" ref="B147" ca="1">_xludf.XLOOKUP($A147,'(backend scoring)'!$V$2:$V$333,'(backend scoring)'!$A$2:$A$333,"")</f>
        <v>#NAME?</v>
      </c>
      <c r="C147" s="66" t="str">
        <f ca="1">IFERROR(VLOOKUP($B147,'Institution Evaluation'!$A$55:$F$346,2,0),IFERROR(VLOOKUP($B147,'Privacy Analyst Evaluation'!$A$46:$F$120,2,0),""))&amp;""</f>
        <v/>
      </c>
      <c r="D147" s="66" t="str">
        <f ca="1">IFERROR(VLOOKUP($B147,'Institution Evaluation'!$A$55:$F$346,3,0),IFERROR(VLOOKUP($B147,'Privacy Analyst Evaluation'!$A$46:$F$120,3,0),""))&amp;""</f>
        <v/>
      </c>
      <c r="E147" s="66" t="str">
        <f ca="1">IFERROR(VLOOKUP($B147,'Institution Evaluation'!$A$55:$F$346,4,0),IFERROR(VLOOKUP($B147,'Privacy Analyst Evaluation'!$A$46:$F$120,4,0),""))&amp;""</f>
        <v/>
      </c>
      <c r="F147" s="66" t="str">
        <f ca="1">IFERROR(VLOOKUP($B147,'Institution Evaluation'!$A$55:$F$346,6,0),IFERROR(VLOOKUP($B147,'Privacy Analyst Evaluation'!$A$46:$F$120,6,0),""))&amp;""</f>
        <v/>
      </c>
      <c r="G147" s="242"/>
      <c r="H147" s="66" t="str">
        <f>IFERROR(IF($H146+1&gt;'(backend scoring)'!$Q$335,"",$H146+1),"")</f>
        <v/>
      </c>
      <c r="I147" s="66" t="e">
        <f t="array" aca="1" ref="I147" ca="1">_xludf.XLOOKUP($H147,'(backend scoring)'!$S$2:$S$333,'(backend scoring)'!$A$2:$A$333,"")</f>
        <v>#NAME?</v>
      </c>
      <c r="J147" s="66" t="str">
        <f ca="1">IFERROR(VLOOKUP($I147,'Institution Evaluation'!$A$55:$F$346,2,0),IFERROR(VLOOKUP($I147,'Privacy Analyst Evaluation'!$A$46:$F$120,2,0),""))</f>
        <v/>
      </c>
      <c r="K147" s="66" t="str">
        <f ca="1">IFERROR(VLOOKUP($I147,'Institution Evaluation'!$A$55:$F$346,3,0),IFERROR(VLOOKUP($I147,'Privacy Analyst Evaluation'!$A$46:$F$120,3,0),""))&amp;""</f>
        <v/>
      </c>
      <c r="L147" s="66" t="str">
        <f ca="1">IFERROR(VLOOKUP($I147,'Institution Evaluation'!$A$55:$F$346,4,0),IFERROR(VLOOKUP($I147,'Privacy Analyst Evaluation'!$A$46:$F$120,4,0),""))&amp;""</f>
        <v/>
      </c>
      <c r="M147" s="66" t="str">
        <f ca="1">IFERROR(VLOOKUP($I147,'Institution Evaluation'!$A$55:$F$346,6,0),IFERROR(VLOOKUP($I147,'Privacy Analyst Evaluation'!$A$46:$F$120,6,0),""))&amp;""</f>
        <v/>
      </c>
    </row>
    <row r="148" spans="1:13" ht="15.75" customHeight="1" x14ac:dyDescent="0.2">
      <c r="A148" s="66" t="str">
        <f>IFERROR(IF($A147+1&gt;'(backend scoring)'!$T$335,"",$A147+1),"")</f>
        <v/>
      </c>
      <c r="B148" s="66" t="e">
        <f t="array" aca="1" ref="B148" ca="1">_xludf.XLOOKUP($A148,'(backend scoring)'!$V$2:$V$333,'(backend scoring)'!$A$2:$A$333,"")</f>
        <v>#NAME?</v>
      </c>
      <c r="C148" s="66" t="str">
        <f ca="1">IFERROR(VLOOKUP($B148,'Institution Evaluation'!$A$55:$F$346,2,0),IFERROR(VLOOKUP($B148,'Privacy Analyst Evaluation'!$A$46:$F$120,2,0),""))&amp;""</f>
        <v/>
      </c>
      <c r="D148" s="66" t="str">
        <f ca="1">IFERROR(VLOOKUP($B148,'Institution Evaluation'!$A$55:$F$346,3,0),IFERROR(VLOOKUP($B148,'Privacy Analyst Evaluation'!$A$46:$F$120,3,0),""))&amp;""</f>
        <v/>
      </c>
      <c r="E148" s="66" t="str">
        <f ca="1">IFERROR(VLOOKUP($B148,'Institution Evaluation'!$A$55:$F$346,4,0),IFERROR(VLOOKUP($B148,'Privacy Analyst Evaluation'!$A$46:$F$120,4,0),""))&amp;""</f>
        <v/>
      </c>
      <c r="F148" s="66" t="str">
        <f ca="1">IFERROR(VLOOKUP($B148,'Institution Evaluation'!$A$55:$F$346,6,0),IFERROR(VLOOKUP($B148,'Privacy Analyst Evaluation'!$A$46:$F$120,6,0),""))&amp;""</f>
        <v/>
      </c>
      <c r="G148" s="242"/>
      <c r="H148" s="66" t="str">
        <f>IFERROR(IF($H147+1&gt;'(backend scoring)'!$Q$335,"",$H147+1),"")</f>
        <v/>
      </c>
      <c r="I148" s="66" t="e">
        <f t="array" aca="1" ref="I148" ca="1">_xludf.XLOOKUP($H148,'(backend scoring)'!$S$2:$S$333,'(backend scoring)'!$A$2:$A$333,"")</f>
        <v>#NAME?</v>
      </c>
      <c r="J148" s="66" t="str">
        <f ca="1">IFERROR(VLOOKUP($I148,'Institution Evaluation'!$A$55:$F$346,2,0),IFERROR(VLOOKUP($I148,'Privacy Analyst Evaluation'!$A$46:$F$120,2,0),""))</f>
        <v/>
      </c>
      <c r="K148" s="66" t="str">
        <f ca="1">IFERROR(VLOOKUP($I148,'Institution Evaluation'!$A$55:$F$346,3,0),IFERROR(VLOOKUP($I148,'Privacy Analyst Evaluation'!$A$46:$F$120,3,0),""))&amp;""</f>
        <v/>
      </c>
      <c r="L148" s="66" t="str">
        <f ca="1">IFERROR(VLOOKUP($I148,'Institution Evaluation'!$A$55:$F$346,4,0),IFERROR(VLOOKUP($I148,'Privacy Analyst Evaluation'!$A$46:$F$120,4,0),""))&amp;""</f>
        <v/>
      </c>
      <c r="M148" s="66" t="str">
        <f ca="1">IFERROR(VLOOKUP($I148,'Institution Evaluation'!$A$55:$F$346,6,0),IFERROR(VLOOKUP($I148,'Privacy Analyst Evaluation'!$A$46:$F$120,6,0),""))&amp;""</f>
        <v/>
      </c>
    </row>
    <row r="149" spans="1:13" ht="15.75" customHeight="1" x14ac:dyDescent="0.2">
      <c r="A149" s="66" t="str">
        <f>IFERROR(IF($A148+1&gt;'(backend scoring)'!$T$335,"",$A148+1),"")</f>
        <v/>
      </c>
      <c r="B149" s="66" t="e">
        <f t="array" aca="1" ref="B149" ca="1">_xludf.XLOOKUP($A149,'(backend scoring)'!$V$2:$V$333,'(backend scoring)'!$A$2:$A$333,"")</f>
        <v>#NAME?</v>
      </c>
      <c r="C149" s="66" t="str">
        <f ca="1">IFERROR(VLOOKUP($B149,'Institution Evaluation'!$A$55:$F$346,2,0),IFERROR(VLOOKUP($B149,'Privacy Analyst Evaluation'!$A$46:$F$120,2,0),""))&amp;""</f>
        <v/>
      </c>
      <c r="D149" s="66" t="str">
        <f ca="1">IFERROR(VLOOKUP($B149,'Institution Evaluation'!$A$55:$F$346,3,0),IFERROR(VLOOKUP($B149,'Privacy Analyst Evaluation'!$A$46:$F$120,3,0),""))&amp;""</f>
        <v/>
      </c>
      <c r="E149" s="66" t="str">
        <f ca="1">IFERROR(VLOOKUP($B149,'Institution Evaluation'!$A$55:$F$346,4,0),IFERROR(VLOOKUP($B149,'Privacy Analyst Evaluation'!$A$46:$F$120,4,0),""))&amp;""</f>
        <v/>
      </c>
      <c r="F149" s="66" t="str">
        <f ca="1">IFERROR(VLOOKUP($B149,'Institution Evaluation'!$A$55:$F$346,6,0),IFERROR(VLOOKUP($B149,'Privacy Analyst Evaluation'!$A$46:$F$120,6,0),""))&amp;""</f>
        <v/>
      </c>
      <c r="G149" s="242"/>
      <c r="H149" s="66" t="str">
        <f>IFERROR(IF($H148+1&gt;'(backend scoring)'!$Q$335,"",$H148+1),"")</f>
        <v/>
      </c>
      <c r="I149" s="66" t="e">
        <f t="array" aca="1" ref="I149" ca="1">_xludf.XLOOKUP($H149,'(backend scoring)'!$S$2:$S$333,'(backend scoring)'!$A$2:$A$333,"")</f>
        <v>#NAME?</v>
      </c>
      <c r="J149" s="66" t="str">
        <f ca="1">IFERROR(VLOOKUP($I149,'Institution Evaluation'!$A$55:$F$346,2,0),IFERROR(VLOOKUP($I149,'Privacy Analyst Evaluation'!$A$46:$F$120,2,0),""))</f>
        <v/>
      </c>
      <c r="K149" s="66" t="str">
        <f ca="1">IFERROR(VLOOKUP($I149,'Institution Evaluation'!$A$55:$F$346,3,0),IFERROR(VLOOKUP($I149,'Privacy Analyst Evaluation'!$A$46:$F$120,3,0),""))&amp;""</f>
        <v/>
      </c>
      <c r="L149" s="66" t="str">
        <f ca="1">IFERROR(VLOOKUP($I149,'Institution Evaluation'!$A$55:$F$346,4,0),IFERROR(VLOOKUP($I149,'Privacy Analyst Evaluation'!$A$46:$F$120,4,0),""))&amp;""</f>
        <v/>
      </c>
      <c r="M149" s="66" t="str">
        <f ca="1">IFERROR(VLOOKUP($I149,'Institution Evaluation'!$A$55:$F$346,6,0),IFERROR(VLOOKUP($I149,'Privacy Analyst Evaluation'!$A$46:$F$120,6,0),""))&amp;""</f>
        <v/>
      </c>
    </row>
    <row r="150" spans="1:13" ht="15.75" customHeight="1" x14ac:dyDescent="0.2">
      <c r="A150" s="66" t="str">
        <f>IFERROR(IF($A149+1&gt;'(backend scoring)'!$T$335,"",$A149+1),"")</f>
        <v/>
      </c>
      <c r="B150" s="66" t="e">
        <f t="array" aca="1" ref="B150" ca="1">_xludf.XLOOKUP($A150,'(backend scoring)'!$V$2:$V$333,'(backend scoring)'!$A$2:$A$333,"")</f>
        <v>#NAME?</v>
      </c>
      <c r="C150" s="66" t="str">
        <f ca="1">IFERROR(VLOOKUP($B150,'Institution Evaluation'!$A$55:$F$346,2,0),IFERROR(VLOOKUP($B150,'Privacy Analyst Evaluation'!$A$46:$F$120,2,0),""))&amp;""</f>
        <v/>
      </c>
      <c r="D150" s="66" t="str">
        <f ca="1">IFERROR(VLOOKUP($B150,'Institution Evaluation'!$A$55:$F$346,3,0),IFERROR(VLOOKUP($B150,'Privacy Analyst Evaluation'!$A$46:$F$120,3,0),""))&amp;""</f>
        <v/>
      </c>
      <c r="E150" s="66" t="str">
        <f ca="1">IFERROR(VLOOKUP($B150,'Institution Evaluation'!$A$55:$F$346,4,0),IFERROR(VLOOKUP($B150,'Privacy Analyst Evaluation'!$A$46:$F$120,4,0),""))&amp;""</f>
        <v/>
      </c>
      <c r="F150" s="66" t="str">
        <f ca="1">IFERROR(VLOOKUP($B150,'Institution Evaluation'!$A$55:$F$346,6,0),IFERROR(VLOOKUP($B150,'Privacy Analyst Evaluation'!$A$46:$F$120,6,0),""))&amp;""</f>
        <v/>
      </c>
      <c r="G150" s="242"/>
      <c r="H150" s="66" t="str">
        <f>IFERROR(IF($H149+1&gt;'(backend scoring)'!$Q$335,"",$H149+1),"")</f>
        <v/>
      </c>
      <c r="I150" s="66" t="e">
        <f t="array" aca="1" ref="I150" ca="1">_xludf.XLOOKUP($H150,'(backend scoring)'!$S$2:$S$333,'(backend scoring)'!$A$2:$A$333,"")</f>
        <v>#NAME?</v>
      </c>
      <c r="J150" s="66" t="str">
        <f ca="1">IFERROR(VLOOKUP($I150,'Institution Evaluation'!$A$55:$F$346,2,0),IFERROR(VLOOKUP($I150,'Privacy Analyst Evaluation'!$A$46:$F$120,2,0),""))</f>
        <v/>
      </c>
      <c r="K150" s="66" t="str">
        <f ca="1">IFERROR(VLOOKUP($I150,'Institution Evaluation'!$A$55:$F$346,3,0),IFERROR(VLOOKUP($I150,'Privacy Analyst Evaluation'!$A$46:$F$120,3,0),""))&amp;""</f>
        <v/>
      </c>
      <c r="L150" s="66" t="str">
        <f ca="1">IFERROR(VLOOKUP($I150,'Institution Evaluation'!$A$55:$F$346,4,0),IFERROR(VLOOKUP($I150,'Privacy Analyst Evaluation'!$A$46:$F$120,4,0),""))&amp;""</f>
        <v/>
      </c>
      <c r="M150" s="66" t="str">
        <f ca="1">IFERROR(VLOOKUP($I150,'Institution Evaluation'!$A$55:$F$346,6,0),IFERROR(VLOOKUP($I150,'Privacy Analyst Evaluation'!$A$46:$F$120,6,0),""))&amp;""</f>
        <v/>
      </c>
    </row>
    <row r="151" spans="1:13" ht="15.75" customHeight="1" x14ac:dyDescent="0.2">
      <c r="A151" s="66" t="str">
        <f>IFERROR(IF($A150+1&gt;'(backend scoring)'!$T$335,"",$A150+1),"")</f>
        <v/>
      </c>
      <c r="B151" s="66" t="e">
        <f t="array" aca="1" ref="B151" ca="1">_xludf.XLOOKUP($A151,'(backend scoring)'!$V$2:$V$333,'(backend scoring)'!$A$2:$A$333,"")</f>
        <v>#NAME?</v>
      </c>
      <c r="C151" s="66" t="str">
        <f ca="1">IFERROR(VLOOKUP($B151,'Institution Evaluation'!$A$55:$F$346,2,0),IFERROR(VLOOKUP($B151,'Privacy Analyst Evaluation'!$A$46:$F$120,2,0),""))&amp;""</f>
        <v/>
      </c>
      <c r="D151" s="66" t="str">
        <f ca="1">IFERROR(VLOOKUP($B151,'Institution Evaluation'!$A$55:$F$346,3,0),IFERROR(VLOOKUP($B151,'Privacy Analyst Evaluation'!$A$46:$F$120,3,0),""))&amp;""</f>
        <v/>
      </c>
      <c r="E151" s="66" t="str">
        <f ca="1">IFERROR(VLOOKUP($B151,'Institution Evaluation'!$A$55:$F$346,4,0),IFERROR(VLOOKUP($B151,'Privacy Analyst Evaluation'!$A$46:$F$120,4,0),""))&amp;""</f>
        <v/>
      </c>
      <c r="F151" s="66" t="str">
        <f ca="1">IFERROR(VLOOKUP($B151,'Institution Evaluation'!$A$55:$F$346,6,0),IFERROR(VLOOKUP($B151,'Privacy Analyst Evaluation'!$A$46:$F$120,6,0),""))&amp;""</f>
        <v/>
      </c>
      <c r="G151" s="242"/>
      <c r="H151" s="66" t="str">
        <f>IFERROR(IF($H150+1&gt;'(backend scoring)'!$Q$335,"",$H150+1),"")</f>
        <v/>
      </c>
      <c r="I151" s="66" t="e">
        <f t="array" aca="1" ref="I151" ca="1">_xludf.XLOOKUP($H151,'(backend scoring)'!$S$2:$S$333,'(backend scoring)'!$A$2:$A$333,"")</f>
        <v>#NAME?</v>
      </c>
      <c r="J151" s="66" t="str">
        <f ca="1">IFERROR(VLOOKUP($I151,'Institution Evaluation'!$A$55:$F$346,2,0),IFERROR(VLOOKUP($I151,'Privacy Analyst Evaluation'!$A$46:$F$120,2,0),""))</f>
        <v/>
      </c>
      <c r="K151" s="66" t="str">
        <f ca="1">IFERROR(VLOOKUP($I151,'Institution Evaluation'!$A$55:$F$346,3,0),IFERROR(VLOOKUP($I151,'Privacy Analyst Evaluation'!$A$46:$F$120,3,0),""))&amp;""</f>
        <v/>
      </c>
      <c r="L151" s="66" t="str">
        <f ca="1">IFERROR(VLOOKUP($I151,'Institution Evaluation'!$A$55:$F$346,4,0),IFERROR(VLOOKUP($I151,'Privacy Analyst Evaluation'!$A$46:$F$120,4,0),""))&amp;""</f>
        <v/>
      </c>
      <c r="M151" s="66" t="str">
        <f ca="1">IFERROR(VLOOKUP($I151,'Institution Evaluation'!$A$55:$F$346,6,0),IFERROR(VLOOKUP($I151,'Privacy Analyst Evaluation'!$A$46:$F$120,6,0),""))&amp;""</f>
        <v/>
      </c>
    </row>
    <row r="152" spans="1:13" ht="15.75" customHeight="1" x14ac:dyDescent="0.2">
      <c r="A152" s="66" t="str">
        <f>IFERROR(IF($A151+1&gt;'(backend scoring)'!$T$335,"",$A151+1),"")</f>
        <v/>
      </c>
      <c r="B152" s="66" t="e">
        <f t="array" aca="1" ref="B152" ca="1">_xludf.XLOOKUP($A152,'(backend scoring)'!$V$2:$V$333,'(backend scoring)'!$A$2:$A$333,"")</f>
        <v>#NAME?</v>
      </c>
      <c r="C152" s="66" t="str">
        <f ca="1">IFERROR(VLOOKUP($B152,'Institution Evaluation'!$A$55:$F$346,2,0),IFERROR(VLOOKUP($B152,'Privacy Analyst Evaluation'!$A$46:$F$120,2,0),""))&amp;""</f>
        <v/>
      </c>
      <c r="D152" s="66" t="str">
        <f ca="1">IFERROR(VLOOKUP($B152,'Institution Evaluation'!$A$55:$F$346,3,0),IFERROR(VLOOKUP($B152,'Privacy Analyst Evaluation'!$A$46:$F$120,3,0),""))&amp;""</f>
        <v/>
      </c>
      <c r="E152" s="66" t="str">
        <f ca="1">IFERROR(VLOOKUP($B152,'Institution Evaluation'!$A$55:$F$346,4,0),IFERROR(VLOOKUP($B152,'Privacy Analyst Evaluation'!$A$46:$F$120,4,0),""))&amp;""</f>
        <v/>
      </c>
      <c r="F152" s="66" t="str">
        <f ca="1">IFERROR(VLOOKUP($B152,'Institution Evaluation'!$A$55:$F$346,6,0),IFERROR(VLOOKUP($B152,'Privacy Analyst Evaluation'!$A$46:$F$120,6,0),""))&amp;""</f>
        <v/>
      </c>
      <c r="G152" s="242"/>
      <c r="H152" s="66" t="str">
        <f>IFERROR(IF($H151+1&gt;'(backend scoring)'!$Q$335,"",$H151+1),"")</f>
        <v/>
      </c>
      <c r="I152" s="66" t="e">
        <f t="array" aca="1" ref="I152" ca="1">_xludf.XLOOKUP($H152,'(backend scoring)'!$S$2:$S$333,'(backend scoring)'!$A$2:$A$333,"")</f>
        <v>#NAME?</v>
      </c>
      <c r="J152" s="66" t="str">
        <f ca="1">IFERROR(VLOOKUP($I152,'Institution Evaluation'!$A$55:$F$346,2,0),IFERROR(VLOOKUP($I152,'Privacy Analyst Evaluation'!$A$46:$F$120,2,0),""))</f>
        <v/>
      </c>
      <c r="K152" s="66" t="str">
        <f ca="1">IFERROR(VLOOKUP($I152,'Institution Evaluation'!$A$55:$F$346,3,0),IFERROR(VLOOKUP($I152,'Privacy Analyst Evaluation'!$A$46:$F$120,3,0),""))&amp;""</f>
        <v/>
      </c>
      <c r="L152" s="66" t="str">
        <f ca="1">IFERROR(VLOOKUP($I152,'Institution Evaluation'!$A$55:$F$346,4,0),IFERROR(VLOOKUP($I152,'Privacy Analyst Evaluation'!$A$46:$F$120,4,0),""))&amp;""</f>
        <v/>
      </c>
      <c r="M152" s="66" t="str">
        <f ca="1">IFERROR(VLOOKUP($I152,'Institution Evaluation'!$A$55:$F$346,6,0),IFERROR(VLOOKUP($I152,'Privacy Analyst Evaluation'!$A$46:$F$120,6,0),""))&amp;""</f>
        <v/>
      </c>
    </row>
    <row r="153" spans="1:13" ht="15.75" customHeight="1" x14ac:dyDescent="0.2">
      <c r="A153" s="66" t="str">
        <f>IFERROR(IF($A152+1&gt;'(backend scoring)'!$T$335,"",$A152+1),"")</f>
        <v/>
      </c>
      <c r="B153" s="66" t="e">
        <f t="array" aca="1" ref="B153" ca="1">_xludf.XLOOKUP($A153,'(backend scoring)'!$V$2:$V$333,'(backend scoring)'!$A$2:$A$333,"")</f>
        <v>#NAME?</v>
      </c>
      <c r="C153" s="66" t="str">
        <f ca="1">IFERROR(VLOOKUP($B153,'Institution Evaluation'!$A$55:$F$346,2,0),IFERROR(VLOOKUP($B153,'Privacy Analyst Evaluation'!$A$46:$F$120,2,0),""))&amp;""</f>
        <v/>
      </c>
      <c r="D153" s="66" t="str">
        <f ca="1">IFERROR(VLOOKUP($B153,'Institution Evaluation'!$A$55:$F$346,3,0),IFERROR(VLOOKUP($B153,'Privacy Analyst Evaluation'!$A$46:$F$120,3,0),""))&amp;""</f>
        <v/>
      </c>
      <c r="E153" s="66" t="str">
        <f ca="1">IFERROR(VLOOKUP($B153,'Institution Evaluation'!$A$55:$F$346,4,0),IFERROR(VLOOKUP($B153,'Privacy Analyst Evaluation'!$A$46:$F$120,4,0),""))&amp;""</f>
        <v/>
      </c>
      <c r="F153" s="66" t="str">
        <f ca="1">IFERROR(VLOOKUP($B153,'Institution Evaluation'!$A$55:$F$346,6,0),IFERROR(VLOOKUP($B153,'Privacy Analyst Evaluation'!$A$46:$F$120,6,0),""))&amp;""</f>
        <v/>
      </c>
      <c r="G153" s="242"/>
      <c r="H153" s="66" t="str">
        <f>IFERROR(IF($H152+1&gt;'(backend scoring)'!$Q$335,"",$H152+1),"")</f>
        <v/>
      </c>
      <c r="I153" s="66" t="e">
        <f t="array" aca="1" ref="I153" ca="1">_xludf.XLOOKUP($H153,'(backend scoring)'!$S$2:$S$333,'(backend scoring)'!$A$2:$A$333,"")</f>
        <v>#NAME?</v>
      </c>
      <c r="J153" s="66" t="str">
        <f ca="1">IFERROR(VLOOKUP($I153,'Institution Evaluation'!$A$55:$F$346,2,0),IFERROR(VLOOKUP($I153,'Privacy Analyst Evaluation'!$A$46:$F$120,2,0),""))</f>
        <v/>
      </c>
      <c r="K153" s="66" t="str">
        <f ca="1">IFERROR(VLOOKUP($I153,'Institution Evaluation'!$A$55:$F$346,3,0),IFERROR(VLOOKUP($I153,'Privacy Analyst Evaluation'!$A$46:$F$120,3,0),""))&amp;""</f>
        <v/>
      </c>
      <c r="L153" s="66" t="str">
        <f ca="1">IFERROR(VLOOKUP($I153,'Institution Evaluation'!$A$55:$F$346,4,0),IFERROR(VLOOKUP($I153,'Privacy Analyst Evaluation'!$A$46:$F$120,4,0),""))&amp;""</f>
        <v/>
      </c>
      <c r="M153" s="66" t="str">
        <f ca="1">IFERROR(VLOOKUP($I153,'Institution Evaluation'!$A$55:$F$346,6,0),IFERROR(VLOOKUP($I153,'Privacy Analyst Evaluation'!$A$46:$F$120,6,0),""))&amp;""</f>
        <v/>
      </c>
    </row>
    <row r="154" spans="1:13" ht="15.75" customHeight="1" x14ac:dyDescent="0.2">
      <c r="A154" s="66" t="str">
        <f>IFERROR(IF($A153+1&gt;'(backend scoring)'!$T$335,"",$A153+1),"")</f>
        <v/>
      </c>
      <c r="B154" s="66" t="e">
        <f t="array" aca="1" ref="B154" ca="1">_xludf.XLOOKUP($A154,'(backend scoring)'!$V$2:$V$333,'(backend scoring)'!$A$2:$A$333,"")</f>
        <v>#NAME?</v>
      </c>
      <c r="C154" s="66" t="str">
        <f ca="1">IFERROR(VLOOKUP($B154,'Institution Evaluation'!$A$55:$F$346,2,0),IFERROR(VLOOKUP($B154,'Privacy Analyst Evaluation'!$A$46:$F$120,2,0),""))&amp;""</f>
        <v/>
      </c>
      <c r="D154" s="66" t="str">
        <f ca="1">IFERROR(VLOOKUP($B154,'Institution Evaluation'!$A$55:$F$346,3,0),IFERROR(VLOOKUP($B154,'Privacy Analyst Evaluation'!$A$46:$F$120,3,0),""))&amp;""</f>
        <v/>
      </c>
      <c r="E154" s="66" t="str">
        <f ca="1">IFERROR(VLOOKUP($B154,'Institution Evaluation'!$A$55:$F$346,4,0),IFERROR(VLOOKUP($B154,'Privacy Analyst Evaluation'!$A$46:$F$120,4,0),""))&amp;""</f>
        <v/>
      </c>
      <c r="F154" s="66" t="str">
        <f ca="1">IFERROR(VLOOKUP($B154,'Institution Evaluation'!$A$55:$F$346,6,0),IFERROR(VLOOKUP($B154,'Privacy Analyst Evaluation'!$A$46:$F$120,6,0),""))&amp;""</f>
        <v/>
      </c>
      <c r="G154" s="242"/>
      <c r="H154" s="66" t="str">
        <f>IFERROR(IF($H153+1&gt;'(backend scoring)'!$Q$335,"",$H153+1),"")</f>
        <v/>
      </c>
      <c r="I154" s="66" t="e">
        <f t="array" aca="1" ref="I154" ca="1">_xludf.XLOOKUP($H154,'(backend scoring)'!$S$2:$S$333,'(backend scoring)'!$A$2:$A$333,"")</f>
        <v>#NAME?</v>
      </c>
      <c r="J154" s="66" t="str">
        <f ca="1">IFERROR(VLOOKUP($I154,'Institution Evaluation'!$A$55:$F$346,2,0),IFERROR(VLOOKUP($I154,'Privacy Analyst Evaluation'!$A$46:$F$120,2,0),""))</f>
        <v/>
      </c>
      <c r="K154" s="66" t="str">
        <f ca="1">IFERROR(VLOOKUP($I154,'Institution Evaluation'!$A$55:$F$346,3,0),IFERROR(VLOOKUP($I154,'Privacy Analyst Evaluation'!$A$46:$F$120,3,0),""))&amp;""</f>
        <v/>
      </c>
      <c r="L154" s="66" t="str">
        <f ca="1">IFERROR(VLOOKUP($I154,'Institution Evaluation'!$A$55:$F$346,4,0),IFERROR(VLOOKUP($I154,'Privacy Analyst Evaluation'!$A$46:$F$120,4,0),""))&amp;""</f>
        <v/>
      </c>
      <c r="M154" s="66" t="str">
        <f ca="1">IFERROR(VLOOKUP($I154,'Institution Evaluation'!$A$55:$F$346,6,0),IFERROR(VLOOKUP($I154,'Privacy Analyst Evaluation'!$A$46:$F$120,6,0),""))&amp;""</f>
        <v/>
      </c>
    </row>
    <row r="155" spans="1:13" ht="15.75" customHeight="1" x14ac:dyDescent="0.2">
      <c r="A155" s="66" t="str">
        <f>IFERROR(IF($A154+1&gt;'(backend scoring)'!$T$335,"",$A154+1),"")</f>
        <v/>
      </c>
      <c r="B155" s="66" t="e">
        <f t="array" aca="1" ref="B155" ca="1">_xludf.XLOOKUP($A155,'(backend scoring)'!$V$2:$V$333,'(backend scoring)'!$A$2:$A$333,"")</f>
        <v>#NAME?</v>
      </c>
      <c r="C155" s="66" t="str">
        <f ca="1">IFERROR(VLOOKUP($B155,'Institution Evaluation'!$A$55:$F$346,2,0),IFERROR(VLOOKUP($B155,'Privacy Analyst Evaluation'!$A$46:$F$120,2,0),""))&amp;""</f>
        <v/>
      </c>
      <c r="D155" s="66" t="str">
        <f ca="1">IFERROR(VLOOKUP($B155,'Institution Evaluation'!$A$55:$F$346,3,0),IFERROR(VLOOKUP($B155,'Privacy Analyst Evaluation'!$A$46:$F$120,3,0),""))&amp;""</f>
        <v/>
      </c>
      <c r="E155" s="66" t="str">
        <f ca="1">IFERROR(VLOOKUP($B155,'Institution Evaluation'!$A$55:$F$346,4,0),IFERROR(VLOOKUP($B155,'Privacy Analyst Evaluation'!$A$46:$F$120,4,0),""))&amp;""</f>
        <v/>
      </c>
      <c r="F155" s="66" t="str">
        <f ca="1">IFERROR(VLOOKUP($B155,'Institution Evaluation'!$A$55:$F$346,6,0),IFERROR(VLOOKUP($B155,'Privacy Analyst Evaluation'!$A$46:$F$120,6,0),""))&amp;""</f>
        <v/>
      </c>
      <c r="G155" s="242"/>
      <c r="H155" s="66" t="str">
        <f>IFERROR(IF($H154+1&gt;'(backend scoring)'!$Q$335,"",$H154+1),"")</f>
        <v/>
      </c>
      <c r="I155" s="66" t="e">
        <f t="array" aca="1" ref="I155" ca="1">_xludf.XLOOKUP($H155,'(backend scoring)'!$S$2:$S$333,'(backend scoring)'!$A$2:$A$333,"")</f>
        <v>#NAME?</v>
      </c>
      <c r="J155" s="66" t="str">
        <f ca="1">IFERROR(VLOOKUP($I155,'Institution Evaluation'!$A$55:$F$346,2,0),IFERROR(VLOOKUP($I155,'Privacy Analyst Evaluation'!$A$46:$F$120,2,0),""))</f>
        <v/>
      </c>
      <c r="K155" s="66" t="str">
        <f ca="1">IFERROR(VLOOKUP($I155,'Institution Evaluation'!$A$55:$F$346,3,0),IFERROR(VLOOKUP($I155,'Privacy Analyst Evaluation'!$A$46:$F$120,3,0),""))&amp;""</f>
        <v/>
      </c>
      <c r="L155" s="66" t="str">
        <f ca="1">IFERROR(VLOOKUP($I155,'Institution Evaluation'!$A$55:$F$346,4,0),IFERROR(VLOOKUP($I155,'Privacy Analyst Evaluation'!$A$46:$F$120,4,0),""))&amp;""</f>
        <v/>
      </c>
      <c r="M155" s="66" t="str">
        <f ca="1">IFERROR(VLOOKUP($I155,'Institution Evaluation'!$A$55:$F$346,6,0),IFERROR(VLOOKUP($I155,'Privacy Analyst Evaluation'!$A$46:$F$120,6,0),""))&amp;""</f>
        <v/>
      </c>
    </row>
    <row r="156" spans="1:13" ht="15.75" customHeight="1" x14ac:dyDescent="0.2">
      <c r="A156" s="66" t="str">
        <f>IFERROR(IF($A155+1&gt;'(backend scoring)'!$T$335,"",$A155+1),"")</f>
        <v/>
      </c>
      <c r="B156" s="66" t="e">
        <f t="array" aca="1" ref="B156" ca="1">_xludf.XLOOKUP($A156,'(backend scoring)'!$V$2:$V$333,'(backend scoring)'!$A$2:$A$333,"")</f>
        <v>#NAME?</v>
      </c>
      <c r="C156" s="66" t="str">
        <f ca="1">IFERROR(VLOOKUP($B156,'Institution Evaluation'!$A$55:$F$346,2,0),IFERROR(VLOOKUP($B156,'Privacy Analyst Evaluation'!$A$46:$F$120,2,0),""))&amp;""</f>
        <v/>
      </c>
      <c r="D156" s="66" t="str">
        <f ca="1">IFERROR(VLOOKUP($B156,'Institution Evaluation'!$A$55:$F$346,3,0),IFERROR(VLOOKUP($B156,'Privacy Analyst Evaluation'!$A$46:$F$120,3,0),""))&amp;""</f>
        <v/>
      </c>
      <c r="E156" s="66" t="str">
        <f ca="1">IFERROR(VLOOKUP($B156,'Institution Evaluation'!$A$55:$F$346,4,0),IFERROR(VLOOKUP($B156,'Privacy Analyst Evaluation'!$A$46:$F$120,4,0),""))&amp;""</f>
        <v/>
      </c>
      <c r="F156" s="66" t="str">
        <f ca="1">IFERROR(VLOOKUP($B156,'Institution Evaluation'!$A$55:$F$346,6,0),IFERROR(VLOOKUP($B156,'Privacy Analyst Evaluation'!$A$46:$F$120,6,0),""))&amp;""</f>
        <v/>
      </c>
      <c r="G156" s="242"/>
      <c r="H156" s="66" t="str">
        <f>IFERROR(IF($H155+1&gt;'(backend scoring)'!$Q$335,"",$H155+1),"")</f>
        <v/>
      </c>
      <c r="I156" s="66" t="e">
        <f t="array" aca="1" ref="I156" ca="1">_xludf.XLOOKUP($H156,'(backend scoring)'!$S$2:$S$333,'(backend scoring)'!$A$2:$A$333,"")</f>
        <v>#NAME?</v>
      </c>
      <c r="J156" s="66" t="str">
        <f ca="1">IFERROR(VLOOKUP($I156,'Institution Evaluation'!$A$55:$F$346,2,0),IFERROR(VLOOKUP($I156,'Privacy Analyst Evaluation'!$A$46:$F$120,2,0),""))</f>
        <v/>
      </c>
      <c r="K156" s="66" t="str">
        <f ca="1">IFERROR(VLOOKUP($I156,'Institution Evaluation'!$A$55:$F$346,3,0),IFERROR(VLOOKUP($I156,'Privacy Analyst Evaluation'!$A$46:$F$120,3,0),""))&amp;""</f>
        <v/>
      </c>
      <c r="L156" s="66" t="str">
        <f ca="1">IFERROR(VLOOKUP($I156,'Institution Evaluation'!$A$55:$F$346,4,0),IFERROR(VLOOKUP($I156,'Privacy Analyst Evaluation'!$A$46:$F$120,4,0),""))&amp;""</f>
        <v/>
      </c>
      <c r="M156" s="66" t="str">
        <f ca="1">IFERROR(VLOOKUP($I156,'Institution Evaluation'!$A$55:$F$346,6,0),IFERROR(VLOOKUP($I156,'Privacy Analyst Evaluation'!$A$46:$F$120,6,0),""))&amp;""</f>
        <v/>
      </c>
    </row>
    <row r="157" spans="1:13" ht="15.75" customHeight="1" x14ac:dyDescent="0.2">
      <c r="A157" s="66" t="str">
        <f>IFERROR(IF($A156+1&gt;'(backend scoring)'!$T$335,"",$A156+1),"")</f>
        <v/>
      </c>
      <c r="B157" s="66" t="e">
        <f t="array" aca="1" ref="B157" ca="1">_xludf.XLOOKUP($A157,'(backend scoring)'!$V$2:$V$333,'(backend scoring)'!$A$2:$A$333,"")</f>
        <v>#NAME?</v>
      </c>
      <c r="C157" s="66" t="str">
        <f ca="1">IFERROR(VLOOKUP($B157,'Institution Evaluation'!$A$55:$F$346,2,0),IFERROR(VLOOKUP($B157,'Privacy Analyst Evaluation'!$A$46:$F$120,2,0),""))&amp;""</f>
        <v/>
      </c>
      <c r="D157" s="66" t="str">
        <f ca="1">IFERROR(VLOOKUP($B157,'Institution Evaluation'!$A$55:$F$346,3,0),IFERROR(VLOOKUP($B157,'Privacy Analyst Evaluation'!$A$46:$F$120,3,0),""))&amp;""</f>
        <v/>
      </c>
      <c r="E157" s="66" t="str">
        <f ca="1">IFERROR(VLOOKUP($B157,'Institution Evaluation'!$A$55:$F$346,4,0),IFERROR(VLOOKUP($B157,'Privacy Analyst Evaluation'!$A$46:$F$120,4,0),""))&amp;""</f>
        <v/>
      </c>
      <c r="F157" s="66" t="str">
        <f ca="1">IFERROR(VLOOKUP($B157,'Institution Evaluation'!$A$55:$F$346,6,0),IFERROR(VLOOKUP($B157,'Privacy Analyst Evaluation'!$A$46:$F$120,6,0),""))&amp;""</f>
        <v/>
      </c>
      <c r="G157" s="242"/>
      <c r="H157" s="66" t="str">
        <f>IFERROR(IF($H156+1&gt;'(backend scoring)'!$Q$335,"",$H156+1),"")</f>
        <v/>
      </c>
      <c r="I157" s="66" t="e">
        <f t="array" aca="1" ref="I157" ca="1">_xludf.XLOOKUP($H157,'(backend scoring)'!$S$2:$S$333,'(backend scoring)'!$A$2:$A$333,"")</f>
        <v>#NAME?</v>
      </c>
      <c r="J157" s="66" t="str">
        <f ca="1">IFERROR(VLOOKUP($I157,'Institution Evaluation'!$A$55:$F$346,2,0),IFERROR(VLOOKUP($I157,'Privacy Analyst Evaluation'!$A$46:$F$120,2,0),""))</f>
        <v/>
      </c>
      <c r="K157" s="66" t="str">
        <f ca="1">IFERROR(VLOOKUP($I157,'Institution Evaluation'!$A$55:$F$346,3,0),IFERROR(VLOOKUP($I157,'Privacy Analyst Evaluation'!$A$46:$F$120,3,0),""))&amp;""</f>
        <v/>
      </c>
      <c r="L157" s="66" t="str">
        <f ca="1">IFERROR(VLOOKUP($I157,'Institution Evaluation'!$A$55:$F$346,4,0),IFERROR(VLOOKUP($I157,'Privacy Analyst Evaluation'!$A$46:$F$120,4,0),""))&amp;""</f>
        <v/>
      </c>
      <c r="M157" s="66" t="str">
        <f ca="1">IFERROR(VLOOKUP($I157,'Institution Evaluation'!$A$55:$F$346,6,0),IFERROR(VLOOKUP($I157,'Privacy Analyst Evaluation'!$A$46:$F$120,6,0),""))&amp;""</f>
        <v/>
      </c>
    </row>
    <row r="158" spans="1:13" ht="15.75" customHeight="1" x14ac:dyDescent="0.2">
      <c r="A158" s="66" t="str">
        <f>IFERROR(IF($A157+1&gt;'(backend scoring)'!$T$335,"",$A157+1),"")</f>
        <v/>
      </c>
      <c r="B158" s="66" t="e">
        <f t="array" aca="1" ref="B158" ca="1">_xludf.XLOOKUP($A158,'(backend scoring)'!$V$2:$V$333,'(backend scoring)'!$A$2:$A$333,"")</f>
        <v>#NAME?</v>
      </c>
      <c r="C158" s="66" t="str">
        <f ca="1">IFERROR(VLOOKUP($B158,'Institution Evaluation'!$A$55:$F$346,2,0),IFERROR(VLOOKUP($B158,'Privacy Analyst Evaluation'!$A$46:$F$120,2,0),""))&amp;""</f>
        <v/>
      </c>
      <c r="D158" s="66" t="str">
        <f ca="1">IFERROR(VLOOKUP($B158,'Institution Evaluation'!$A$55:$F$346,3,0),IFERROR(VLOOKUP($B158,'Privacy Analyst Evaluation'!$A$46:$F$120,3,0),""))&amp;""</f>
        <v/>
      </c>
      <c r="E158" s="66" t="str">
        <f ca="1">IFERROR(VLOOKUP($B158,'Institution Evaluation'!$A$55:$F$346,4,0),IFERROR(VLOOKUP($B158,'Privacy Analyst Evaluation'!$A$46:$F$120,4,0),""))&amp;""</f>
        <v/>
      </c>
      <c r="F158" s="66" t="str">
        <f ca="1">IFERROR(VLOOKUP($B158,'Institution Evaluation'!$A$55:$F$346,6,0),IFERROR(VLOOKUP($B158,'Privacy Analyst Evaluation'!$A$46:$F$120,6,0),""))&amp;""</f>
        <v/>
      </c>
      <c r="G158" s="242"/>
      <c r="H158" s="66" t="str">
        <f>IFERROR(IF($H157+1&gt;'(backend scoring)'!$Q$335,"",$H157+1),"")</f>
        <v/>
      </c>
      <c r="I158" s="66" t="e">
        <f t="array" aca="1" ref="I158" ca="1">_xludf.XLOOKUP($H158,'(backend scoring)'!$S$2:$S$333,'(backend scoring)'!$A$2:$A$333,"")</f>
        <v>#NAME?</v>
      </c>
      <c r="J158" s="66" t="str">
        <f ca="1">IFERROR(VLOOKUP($I158,'Institution Evaluation'!$A$55:$F$346,2,0),IFERROR(VLOOKUP($I158,'Privacy Analyst Evaluation'!$A$46:$F$120,2,0),""))</f>
        <v/>
      </c>
      <c r="K158" s="66" t="str">
        <f ca="1">IFERROR(VLOOKUP($I158,'Institution Evaluation'!$A$55:$F$346,3,0),IFERROR(VLOOKUP($I158,'Privacy Analyst Evaluation'!$A$46:$F$120,3,0),""))&amp;""</f>
        <v/>
      </c>
      <c r="L158" s="66" t="str">
        <f ca="1">IFERROR(VLOOKUP($I158,'Institution Evaluation'!$A$55:$F$346,4,0),IFERROR(VLOOKUP($I158,'Privacy Analyst Evaluation'!$A$46:$F$120,4,0),""))&amp;""</f>
        <v/>
      </c>
      <c r="M158" s="66" t="str">
        <f ca="1">IFERROR(VLOOKUP($I158,'Institution Evaluation'!$A$55:$F$346,6,0),IFERROR(VLOOKUP($I158,'Privacy Analyst Evaluation'!$A$46:$F$120,6,0),""))&amp;""</f>
        <v/>
      </c>
    </row>
    <row r="159" spans="1:13" ht="15.75" customHeight="1" x14ac:dyDescent="0.2">
      <c r="A159" s="66" t="str">
        <f>IFERROR(IF($A158+1&gt;'(backend scoring)'!$T$335,"",$A158+1),"")</f>
        <v/>
      </c>
      <c r="B159" s="66" t="e">
        <f t="array" aca="1" ref="B159" ca="1">_xludf.XLOOKUP($A159,'(backend scoring)'!$V$2:$V$333,'(backend scoring)'!$A$2:$A$333,"")</f>
        <v>#NAME?</v>
      </c>
      <c r="C159" s="66" t="str">
        <f ca="1">IFERROR(VLOOKUP($B159,'Institution Evaluation'!$A$55:$F$346,2,0),IFERROR(VLOOKUP($B159,'Privacy Analyst Evaluation'!$A$46:$F$120,2,0),""))&amp;""</f>
        <v/>
      </c>
      <c r="D159" s="66" t="str">
        <f ca="1">IFERROR(VLOOKUP($B159,'Institution Evaluation'!$A$55:$F$346,3,0),IFERROR(VLOOKUP($B159,'Privacy Analyst Evaluation'!$A$46:$F$120,3,0),""))&amp;""</f>
        <v/>
      </c>
      <c r="E159" s="66" t="str">
        <f ca="1">IFERROR(VLOOKUP($B159,'Institution Evaluation'!$A$55:$F$346,4,0),IFERROR(VLOOKUP($B159,'Privacy Analyst Evaluation'!$A$46:$F$120,4,0),""))&amp;""</f>
        <v/>
      </c>
      <c r="F159" s="66" t="str">
        <f ca="1">IFERROR(VLOOKUP($B159,'Institution Evaluation'!$A$55:$F$346,6,0),IFERROR(VLOOKUP($B159,'Privacy Analyst Evaluation'!$A$46:$F$120,6,0),""))&amp;""</f>
        <v/>
      </c>
      <c r="G159" s="242"/>
      <c r="H159" s="66" t="str">
        <f>IFERROR(IF($H158+1&gt;'(backend scoring)'!$Q$335,"",$H158+1),"")</f>
        <v/>
      </c>
      <c r="I159" s="66" t="e">
        <f t="array" aca="1" ref="I159" ca="1">_xludf.XLOOKUP($H159,'(backend scoring)'!$S$2:$S$333,'(backend scoring)'!$A$2:$A$333,"")</f>
        <v>#NAME?</v>
      </c>
      <c r="J159" s="66" t="str">
        <f ca="1">IFERROR(VLOOKUP($I159,'Institution Evaluation'!$A$55:$F$346,2,0),IFERROR(VLOOKUP($I159,'Privacy Analyst Evaluation'!$A$46:$F$120,2,0),""))</f>
        <v/>
      </c>
      <c r="K159" s="66" t="str">
        <f ca="1">IFERROR(VLOOKUP($I159,'Institution Evaluation'!$A$55:$F$346,3,0),IFERROR(VLOOKUP($I159,'Privacy Analyst Evaluation'!$A$46:$F$120,3,0),""))&amp;""</f>
        <v/>
      </c>
      <c r="L159" s="66" t="str">
        <f ca="1">IFERROR(VLOOKUP($I159,'Institution Evaluation'!$A$55:$F$346,4,0),IFERROR(VLOOKUP($I159,'Privacy Analyst Evaluation'!$A$46:$F$120,4,0),""))&amp;""</f>
        <v/>
      </c>
      <c r="M159" s="66" t="str">
        <f ca="1">IFERROR(VLOOKUP($I159,'Institution Evaluation'!$A$55:$F$346,6,0),IFERROR(VLOOKUP($I159,'Privacy Analyst Evaluation'!$A$46:$F$120,6,0),""))&amp;""</f>
        <v/>
      </c>
    </row>
    <row r="160" spans="1:13" ht="15.75" customHeight="1" x14ac:dyDescent="0.2">
      <c r="A160" s="66" t="str">
        <f>IFERROR(IF($A159+1&gt;'(backend scoring)'!$T$335,"",$A159+1),"")</f>
        <v/>
      </c>
      <c r="B160" s="66" t="e">
        <f t="array" aca="1" ref="B160" ca="1">_xludf.XLOOKUP($A160,'(backend scoring)'!$V$2:$V$333,'(backend scoring)'!$A$2:$A$333,"")</f>
        <v>#NAME?</v>
      </c>
      <c r="C160" s="66" t="str">
        <f ca="1">IFERROR(VLOOKUP($B160,'Institution Evaluation'!$A$55:$F$346,2,0),IFERROR(VLOOKUP($B160,'Privacy Analyst Evaluation'!$A$46:$F$120,2,0),""))&amp;""</f>
        <v/>
      </c>
      <c r="D160" s="66" t="str">
        <f ca="1">IFERROR(VLOOKUP($B160,'Institution Evaluation'!$A$55:$F$346,3,0),IFERROR(VLOOKUP($B160,'Privacy Analyst Evaluation'!$A$46:$F$120,3,0),""))&amp;""</f>
        <v/>
      </c>
      <c r="E160" s="66" t="str">
        <f ca="1">IFERROR(VLOOKUP($B160,'Institution Evaluation'!$A$55:$F$346,4,0),IFERROR(VLOOKUP($B160,'Privacy Analyst Evaluation'!$A$46:$F$120,4,0),""))&amp;""</f>
        <v/>
      </c>
      <c r="F160" s="66" t="str">
        <f ca="1">IFERROR(VLOOKUP($B160,'Institution Evaluation'!$A$55:$F$346,6,0),IFERROR(VLOOKUP($B160,'Privacy Analyst Evaluation'!$A$46:$F$120,6,0),""))&amp;""</f>
        <v/>
      </c>
      <c r="G160" s="242"/>
      <c r="H160" s="66" t="str">
        <f>IFERROR(IF($H159+1&gt;'(backend scoring)'!$Q$335,"",$H159+1),"")</f>
        <v/>
      </c>
      <c r="I160" s="66" t="e">
        <f t="array" aca="1" ref="I160" ca="1">_xludf.XLOOKUP($H160,'(backend scoring)'!$S$2:$S$333,'(backend scoring)'!$A$2:$A$333,"")</f>
        <v>#NAME?</v>
      </c>
      <c r="J160" s="66" t="str">
        <f ca="1">IFERROR(VLOOKUP($I160,'Institution Evaluation'!$A$55:$F$346,2,0),IFERROR(VLOOKUP($I160,'Privacy Analyst Evaluation'!$A$46:$F$120,2,0),""))</f>
        <v/>
      </c>
      <c r="K160" s="66" t="str">
        <f ca="1">IFERROR(VLOOKUP($I160,'Institution Evaluation'!$A$55:$F$346,3,0),IFERROR(VLOOKUP($I160,'Privacy Analyst Evaluation'!$A$46:$F$120,3,0),""))&amp;""</f>
        <v/>
      </c>
      <c r="L160" s="66" t="str">
        <f ca="1">IFERROR(VLOOKUP($I160,'Institution Evaluation'!$A$55:$F$346,4,0),IFERROR(VLOOKUP($I160,'Privacy Analyst Evaluation'!$A$46:$F$120,4,0),""))&amp;""</f>
        <v/>
      </c>
      <c r="M160" s="66" t="str">
        <f ca="1">IFERROR(VLOOKUP($I160,'Institution Evaluation'!$A$55:$F$346,6,0),IFERROR(VLOOKUP($I160,'Privacy Analyst Evaluation'!$A$46:$F$120,6,0),""))&amp;""</f>
        <v/>
      </c>
    </row>
    <row r="161" spans="1:13" ht="15.75" customHeight="1" x14ac:dyDescent="0.2">
      <c r="A161" s="66" t="str">
        <f>IFERROR(IF($A160+1&gt;'(backend scoring)'!$T$335,"",$A160+1),"")</f>
        <v/>
      </c>
      <c r="B161" s="66" t="e">
        <f t="array" aca="1" ref="B161" ca="1">_xludf.XLOOKUP($A161,'(backend scoring)'!$V$2:$V$333,'(backend scoring)'!$A$2:$A$333,"")</f>
        <v>#NAME?</v>
      </c>
      <c r="C161" s="66" t="str">
        <f ca="1">IFERROR(VLOOKUP($B161,'Institution Evaluation'!$A$55:$F$346,2,0),IFERROR(VLOOKUP($B161,'Privacy Analyst Evaluation'!$A$46:$F$120,2,0),""))&amp;""</f>
        <v/>
      </c>
      <c r="D161" s="66" t="str">
        <f ca="1">IFERROR(VLOOKUP($B161,'Institution Evaluation'!$A$55:$F$346,3,0),IFERROR(VLOOKUP($B161,'Privacy Analyst Evaluation'!$A$46:$F$120,3,0),""))&amp;""</f>
        <v/>
      </c>
      <c r="E161" s="66" t="str">
        <f ca="1">IFERROR(VLOOKUP($B161,'Institution Evaluation'!$A$55:$F$346,4,0),IFERROR(VLOOKUP($B161,'Privacy Analyst Evaluation'!$A$46:$F$120,4,0),""))&amp;""</f>
        <v/>
      </c>
      <c r="F161" s="66" t="str">
        <f ca="1">IFERROR(VLOOKUP($B161,'Institution Evaluation'!$A$55:$F$346,6,0),IFERROR(VLOOKUP($B161,'Privacy Analyst Evaluation'!$A$46:$F$120,6,0),""))&amp;""</f>
        <v/>
      </c>
      <c r="G161" s="242"/>
      <c r="H161" s="66" t="str">
        <f>IFERROR(IF($H160+1&gt;'(backend scoring)'!$Q$335,"",$H160+1),"")</f>
        <v/>
      </c>
      <c r="I161" s="66" t="e">
        <f t="array" aca="1" ref="I161" ca="1">_xludf.XLOOKUP($H161,'(backend scoring)'!$S$2:$S$333,'(backend scoring)'!$A$2:$A$333,"")</f>
        <v>#NAME?</v>
      </c>
      <c r="J161" s="66" t="str">
        <f ca="1">IFERROR(VLOOKUP($I161,'Institution Evaluation'!$A$55:$F$346,2,0),IFERROR(VLOOKUP($I161,'Privacy Analyst Evaluation'!$A$46:$F$120,2,0),""))</f>
        <v/>
      </c>
      <c r="K161" s="66" t="str">
        <f ca="1">IFERROR(VLOOKUP($I161,'Institution Evaluation'!$A$55:$F$346,3,0),IFERROR(VLOOKUP($I161,'Privacy Analyst Evaluation'!$A$46:$F$120,3,0),""))&amp;""</f>
        <v/>
      </c>
      <c r="L161" s="66" t="str">
        <f ca="1">IFERROR(VLOOKUP($I161,'Institution Evaluation'!$A$55:$F$346,4,0),IFERROR(VLOOKUP($I161,'Privacy Analyst Evaluation'!$A$46:$F$120,4,0),""))&amp;""</f>
        <v/>
      </c>
      <c r="M161" s="66" t="str">
        <f ca="1">IFERROR(VLOOKUP($I161,'Institution Evaluation'!$A$55:$F$346,6,0),IFERROR(VLOOKUP($I161,'Privacy Analyst Evaluation'!$A$46:$F$120,6,0),""))&amp;""</f>
        <v/>
      </c>
    </row>
    <row r="162" spans="1:13" ht="15.75" customHeight="1" x14ac:dyDescent="0.2">
      <c r="A162" s="66" t="str">
        <f>IFERROR(IF($A161+1&gt;'(backend scoring)'!$T$335,"",$A161+1),"")</f>
        <v/>
      </c>
      <c r="B162" s="66" t="e">
        <f t="array" aca="1" ref="B162" ca="1">_xludf.XLOOKUP($A162,'(backend scoring)'!$V$2:$V$333,'(backend scoring)'!$A$2:$A$333,"")</f>
        <v>#NAME?</v>
      </c>
      <c r="C162" s="66" t="str">
        <f ca="1">IFERROR(VLOOKUP($B162,'Institution Evaluation'!$A$55:$F$346,2,0),IFERROR(VLOOKUP($B162,'Privacy Analyst Evaluation'!$A$46:$F$120,2,0),""))&amp;""</f>
        <v/>
      </c>
      <c r="D162" s="66" t="str">
        <f ca="1">IFERROR(VLOOKUP($B162,'Institution Evaluation'!$A$55:$F$346,3,0),IFERROR(VLOOKUP($B162,'Privacy Analyst Evaluation'!$A$46:$F$120,3,0),""))&amp;""</f>
        <v/>
      </c>
      <c r="E162" s="66" t="str">
        <f ca="1">IFERROR(VLOOKUP($B162,'Institution Evaluation'!$A$55:$F$346,4,0),IFERROR(VLOOKUP($B162,'Privacy Analyst Evaluation'!$A$46:$F$120,4,0),""))&amp;""</f>
        <v/>
      </c>
      <c r="F162" s="66" t="str">
        <f ca="1">IFERROR(VLOOKUP($B162,'Institution Evaluation'!$A$55:$F$346,6,0),IFERROR(VLOOKUP($B162,'Privacy Analyst Evaluation'!$A$46:$F$120,6,0),""))&amp;""</f>
        <v/>
      </c>
      <c r="G162" s="242"/>
      <c r="H162" s="66" t="str">
        <f>IFERROR(IF($H161+1&gt;'(backend scoring)'!$Q$335,"",$H161+1),"")</f>
        <v/>
      </c>
      <c r="I162" s="66" t="e">
        <f t="array" aca="1" ref="I162" ca="1">_xludf.XLOOKUP($H162,'(backend scoring)'!$S$2:$S$333,'(backend scoring)'!$A$2:$A$333,"")</f>
        <v>#NAME?</v>
      </c>
      <c r="J162" s="66" t="str">
        <f ca="1">IFERROR(VLOOKUP($I162,'Institution Evaluation'!$A$55:$F$346,2,0),IFERROR(VLOOKUP($I162,'Privacy Analyst Evaluation'!$A$46:$F$120,2,0),""))</f>
        <v/>
      </c>
      <c r="K162" s="66" t="str">
        <f ca="1">IFERROR(VLOOKUP($I162,'Institution Evaluation'!$A$55:$F$346,3,0),IFERROR(VLOOKUP($I162,'Privacy Analyst Evaluation'!$A$46:$F$120,3,0),""))&amp;""</f>
        <v/>
      </c>
      <c r="L162" s="66" t="str">
        <f ca="1">IFERROR(VLOOKUP($I162,'Institution Evaluation'!$A$55:$F$346,4,0),IFERROR(VLOOKUP($I162,'Privacy Analyst Evaluation'!$A$46:$F$120,4,0),""))&amp;""</f>
        <v/>
      </c>
      <c r="M162" s="66" t="str">
        <f ca="1">IFERROR(VLOOKUP($I162,'Institution Evaluation'!$A$55:$F$346,6,0),IFERROR(VLOOKUP($I162,'Privacy Analyst Evaluation'!$A$46:$F$120,6,0),""))&amp;""</f>
        <v/>
      </c>
    </row>
    <row r="163" spans="1:13" ht="15.75" customHeight="1" x14ac:dyDescent="0.2">
      <c r="A163" s="66" t="str">
        <f>IFERROR(IF($A162+1&gt;'(backend scoring)'!$T$335,"",$A162+1),"")</f>
        <v/>
      </c>
      <c r="B163" s="66" t="e">
        <f t="array" aca="1" ref="B163" ca="1">_xludf.XLOOKUP($A163,'(backend scoring)'!$V$2:$V$333,'(backend scoring)'!$A$2:$A$333,"")</f>
        <v>#NAME?</v>
      </c>
      <c r="C163" s="66" t="str">
        <f ca="1">IFERROR(VLOOKUP($B163,'Institution Evaluation'!$A$55:$F$346,2,0),IFERROR(VLOOKUP($B163,'Privacy Analyst Evaluation'!$A$46:$F$120,2,0),""))&amp;""</f>
        <v/>
      </c>
      <c r="D163" s="66" t="str">
        <f ca="1">IFERROR(VLOOKUP($B163,'Institution Evaluation'!$A$55:$F$346,3,0),IFERROR(VLOOKUP($B163,'Privacy Analyst Evaluation'!$A$46:$F$120,3,0),""))&amp;""</f>
        <v/>
      </c>
      <c r="E163" s="66" t="str">
        <f ca="1">IFERROR(VLOOKUP($B163,'Institution Evaluation'!$A$55:$F$346,4,0),IFERROR(VLOOKUP($B163,'Privacy Analyst Evaluation'!$A$46:$F$120,4,0),""))&amp;""</f>
        <v/>
      </c>
      <c r="F163" s="66" t="str">
        <f ca="1">IFERROR(VLOOKUP($B163,'Institution Evaluation'!$A$55:$F$346,6,0),IFERROR(VLOOKUP($B163,'Privacy Analyst Evaluation'!$A$46:$F$120,6,0),""))&amp;""</f>
        <v/>
      </c>
      <c r="G163" s="242"/>
      <c r="H163" s="66" t="str">
        <f>IFERROR(IF($H162+1&gt;'(backend scoring)'!$Q$335,"",$H162+1),"")</f>
        <v/>
      </c>
      <c r="I163" s="66" t="e">
        <f t="array" aca="1" ref="I163" ca="1">_xludf.XLOOKUP($H163,'(backend scoring)'!$S$2:$S$333,'(backend scoring)'!$A$2:$A$333,"")</f>
        <v>#NAME?</v>
      </c>
      <c r="J163" s="66" t="str">
        <f ca="1">IFERROR(VLOOKUP($I163,'Institution Evaluation'!$A$55:$F$346,2,0),IFERROR(VLOOKUP($I163,'Privacy Analyst Evaluation'!$A$46:$F$120,2,0),""))</f>
        <v/>
      </c>
      <c r="K163" s="66" t="str">
        <f ca="1">IFERROR(VLOOKUP($I163,'Institution Evaluation'!$A$55:$F$346,3,0),IFERROR(VLOOKUP($I163,'Privacy Analyst Evaluation'!$A$46:$F$120,3,0),""))&amp;""</f>
        <v/>
      </c>
      <c r="L163" s="66" t="str">
        <f ca="1">IFERROR(VLOOKUP($I163,'Institution Evaluation'!$A$55:$F$346,4,0),IFERROR(VLOOKUP($I163,'Privacy Analyst Evaluation'!$A$46:$F$120,4,0),""))&amp;""</f>
        <v/>
      </c>
      <c r="M163" s="66" t="str">
        <f ca="1">IFERROR(VLOOKUP($I163,'Institution Evaluation'!$A$55:$F$346,6,0),IFERROR(VLOOKUP($I163,'Privacy Analyst Evaluation'!$A$46:$F$120,6,0),""))&amp;""</f>
        <v/>
      </c>
    </row>
    <row r="164" spans="1:13" ht="15.75" customHeight="1" x14ac:dyDescent="0.2">
      <c r="A164" s="66" t="str">
        <f>IFERROR(IF($A163+1&gt;'(backend scoring)'!$T$335,"",$A163+1),"")</f>
        <v/>
      </c>
      <c r="B164" s="66" t="e">
        <f t="array" aca="1" ref="B164" ca="1">_xludf.XLOOKUP($A164,'(backend scoring)'!$V$2:$V$333,'(backend scoring)'!$A$2:$A$333,"")</f>
        <v>#NAME?</v>
      </c>
      <c r="C164" s="66" t="str">
        <f ca="1">IFERROR(VLOOKUP($B164,'Institution Evaluation'!$A$55:$F$346,2,0),IFERROR(VLOOKUP($B164,'Privacy Analyst Evaluation'!$A$46:$F$120,2,0),""))&amp;""</f>
        <v/>
      </c>
      <c r="D164" s="66" t="str">
        <f ca="1">IFERROR(VLOOKUP($B164,'Institution Evaluation'!$A$55:$F$346,3,0),IFERROR(VLOOKUP($B164,'Privacy Analyst Evaluation'!$A$46:$F$120,3,0),""))&amp;""</f>
        <v/>
      </c>
      <c r="E164" s="66" t="str">
        <f ca="1">IFERROR(VLOOKUP($B164,'Institution Evaluation'!$A$55:$F$346,4,0),IFERROR(VLOOKUP($B164,'Privacy Analyst Evaluation'!$A$46:$F$120,4,0),""))&amp;""</f>
        <v/>
      </c>
      <c r="F164" s="66" t="str">
        <f ca="1">IFERROR(VLOOKUP($B164,'Institution Evaluation'!$A$55:$F$346,6,0),IFERROR(VLOOKUP($B164,'Privacy Analyst Evaluation'!$A$46:$F$120,6,0),""))&amp;""</f>
        <v/>
      </c>
      <c r="G164" s="242"/>
      <c r="H164" s="66" t="str">
        <f>IFERROR(IF($H163+1&gt;'(backend scoring)'!$Q$335,"",$H163+1),"")</f>
        <v/>
      </c>
      <c r="I164" s="66" t="e">
        <f t="array" aca="1" ref="I164" ca="1">_xludf.XLOOKUP($H164,'(backend scoring)'!$S$2:$S$333,'(backend scoring)'!$A$2:$A$333,"")</f>
        <v>#NAME?</v>
      </c>
      <c r="J164" s="66" t="str">
        <f ca="1">IFERROR(VLOOKUP($I164,'Institution Evaluation'!$A$55:$F$346,2,0),IFERROR(VLOOKUP($I164,'Privacy Analyst Evaluation'!$A$46:$F$120,2,0),""))</f>
        <v/>
      </c>
      <c r="K164" s="66" t="str">
        <f ca="1">IFERROR(VLOOKUP($I164,'Institution Evaluation'!$A$55:$F$346,3,0),IFERROR(VLOOKUP($I164,'Privacy Analyst Evaluation'!$A$46:$F$120,3,0),""))&amp;""</f>
        <v/>
      </c>
      <c r="L164" s="66" t="str">
        <f ca="1">IFERROR(VLOOKUP($I164,'Institution Evaluation'!$A$55:$F$346,4,0),IFERROR(VLOOKUP($I164,'Privacy Analyst Evaluation'!$A$46:$F$120,4,0),""))&amp;""</f>
        <v/>
      </c>
      <c r="M164" s="66" t="str">
        <f ca="1">IFERROR(VLOOKUP($I164,'Institution Evaluation'!$A$55:$F$346,6,0),IFERROR(VLOOKUP($I164,'Privacy Analyst Evaluation'!$A$46:$F$120,6,0),""))&amp;""</f>
        <v/>
      </c>
    </row>
    <row r="165" spans="1:13" ht="15.75" customHeight="1" x14ac:dyDescent="0.2">
      <c r="A165" s="66" t="str">
        <f>IFERROR(IF($A164+1&gt;'(backend scoring)'!$T$335,"",$A164+1),"")</f>
        <v/>
      </c>
      <c r="B165" s="66" t="e">
        <f t="array" aca="1" ref="B165" ca="1">_xludf.XLOOKUP($A165,'(backend scoring)'!$V$2:$V$333,'(backend scoring)'!$A$2:$A$333,"")</f>
        <v>#NAME?</v>
      </c>
      <c r="C165" s="66" t="str">
        <f ca="1">IFERROR(VLOOKUP($B165,'Institution Evaluation'!$A$55:$F$346,2,0),IFERROR(VLOOKUP($B165,'Privacy Analyst Evaluation'!$A$46:$F$120,2,0),""))&amp;""</f>
        <v/>
      </c>
      <c r="D165" s="66" t="str">
        <f ca="1">IFERROR(VLOOKUP($B165,'Institution Evaluation'!$A$55:$F$346,3,0),IFERROR(VLOOKUP($B165,'Privacy Analyst Evaluation'!$A$46:$F$120,3,0),""))&amp;""</f>
        <v/>
      </c>
      <c r="E165" s="66" t="str">
        <f ca="1">IFERROR(VLOOKUP($B165,'Institution Evaluation'!$A$55:$F$346,4,0),IFERROR(VLOOKUP($B165,'Privacy Analyst Evaluation'!$A$46:$F$120,4,0),""))&amp;""</f>
        <v/>
      </c>
      <c r="F165" s="66" t="str">
        <f ca="1">IFERROR(VLOOKUP($B165,'Institution Evaluation'!$A$55:$F$346,6,0),IFERROR(VLOOKUP($B165,'Privacy Analyst Evaluation'!$A$46:$F$120,6,0),""))&amp;""</f>
        <v/>
      </c>
      <c r="G165" s="242"/>
      <c r="H165" s="66" t="str">
        <f>IFERROR(IF($H164+1&gt;'(backend scoring)'!$Q$335,"",$H164+1),"")</f>
        <v/>
      </c>
      <c r="I165" s="66" t="e">
        <f t="array" aca="1" ref="I165" ca="1">_xludf.XLOOKUP($H165,'(backend scoring)'!$S$2:$S$333,'(backend scoring)'!$A$2:$A$333,"")</f>
        <v>#NAME?</v>
      </c>
      <c r="J165" s="66" t="str">
        <f ca="1">IFERROR(VLOOKUP($I165,'Institution Evaluation'!$A$55:$F$346,2,0),IFERROR(VLOOKUP($I165,'Privacy Analyst Evaluation'!$A$46:$F$120,2,0),""))</f>
        <v/>
      </c>
      <c r="K165" s="66" t="str">
        <f ca="1">IFERROR(VLOOKUP($I165,'Institution Evaluation'!$A$55:$F$346,3,0),IFERROR(VLOOKUP($I165,'Privacy Analyst Evaluation'!$A$46:$F$120,3,0),""))&amp;""</f>
        <v/>
      </c>
      <c r="L165" s="66" t="str">
        <f ca="1">IFERROR(VLOOKUP($I165,'Institution Evaluation'!$A$55:$F$346,4,0),IFERROR(VLOOKUP($I165,'Privacy Analyst Evaluation'!$A$46:$F$120,4,0),""))&amp;""</f>
        <v/>
      </c>
      <c r="M165" s="66" t="str">
        <f ca="1">IFERROR(VLOOKUP($I165,'Institution Evaluation'!$A$55:$F$346,6,0),IFERROR(VLOOKUP($I165,'Privacy Analyst Evaluation'!$A$46:$F$120,6,0),""))&amp;""</f>
        <v/>
      </c>
    </row>
    <row r="166" spans="1:13" ht="15.75" customHeight="1" x14ac:dyDescent="0.2">
      <c r="A166" s="66" t="str">
        <f>IFERROR(IF($A165+1&gt;'(backend scoring)'!$T$335,"",$A165+1),"")</f>
        <v/>
      </c>
      <c r="B166" s="66" t="e">
        <f t="array" aca="1" ref="B166" ca="1">_xludf.XLOOKUP($A166,'(backend scoring)'!$V$2:$V$333,'(backend scoring)'!$A$2:$A$333,"")</f>
        <v>#NAME?</v>
      </c>
      <c r="C166" s="66" t="str">
        <f ca="1">IFERROR(VLOOKUP($B166,'Institution Evaluation'!$A$55:$F$346,2,0),IFERROR(VLOOKUP($B166,'Privacy Analyst Evaluation'!$A$46:$F$120,2,0),""))&amp;""</f>
        <v/>
      </c>
      <c r="D166" s="66" t="str">
        <f ca="1">IFERROR(VLOOKUP($B166,'Institution Evaluation'!$A$55:$F$346,3,0),IFERROR(VLOOKUP($B166,'Privacy Analyst Evaluation'!$A$46:$F$120,3,0),""))&amp;""</f>
        <v/>
      </c>
      <c r="E166" s="66" t="str">
        <f ca="1">IFERROR(VLOOKUP($B166,'Institution Evaluation'!$A$55:$F$346,4,0),IFERROR(VLOOKUP($B166,'Privacy Analyst Evaluation'!$A$46:$F$120,4,0),""))&amp;""</f>
        <v/>
      </c>
      <c r="F166" s="66" t="str">
        <f ca="1">IFERROR(VLOOKUP($B166,'Institution Evaluation'!$A$55:$F$346,6,0),IFERROR(VLOOKUP($B166,'Privacy Analyst Evaluation'!$A$46:$F$120,6,0),""))&amp;""</f>
        <v/>
      </c>
      <c r="G166" s="242"/>
      <c r="H166" s="66" t="str">
        <f>IFERROR(IF($H165+1&gt;'(backend scoring)'!$Q$335,"",$H165+1),"")</f>
        <v/>
      </c>
      <c r="I166" s="66" t="e">
        <f t="array" aca="1" ref="I166" ca="1">_xludf.XLOOKUP($H166,'(backend scoring)'!$S$2:$S$333,'(backend scoring)'!$A$2:$A$333,"")</f>
        <v>#NAME?</v>
      </c>
      <c r="J166" s="66" t="str">
        <f ca="1">IFERROR(VLOOKUP($I166,'Institution Evaluation'!$A$55:$F$346,2,0),IFERROR(VLOOKUP($I166,'Privacy Analyst Evaluation'!$A$46:$F$120,2,0),""))</f>
        <v/>
      </c>
      <c r="K166" s="66" t="str">
        <f ca="1">IFERROR(VLOOKUP($I166,'Institution Evaluation'!$A$55:$F$346,3,0),IFERROR(VLOOKUP($I166,'Privacy Analyst Evaluation'!$A$46:$F$120,3,0),""))&amp;""</f>
        <v/>
      </c>
      <c r="L166" s="66" t="str">
        <f ca="1">IFERROR(VLOOKUP($I166,'Institution Evaluation'!$A$55:$F$346,4,0),IFERROR(VLOOKUP($I166,'Privacy Analyst Evaluation'!$A$46:$F$120,4,0),""))&amp;""</f>
        <v/>
      </c>
      <c r="M166" s="66" t="str">
        <f ca="1">IFERROR(VLOOKUP($I166,'Institution Evaluation'!$A$55:$F$346,6,0),IFERROR(VLOOKUP($I166,'Privacy Analyst Evaluation'!$A$46:$F$120,6,0),""))&amp;""</f>
        <v/>
      </c>
    </row>
    <row r="167" spans="1:13" ht="15.75" customHeight="1" x14ac:dyDescent="0.2">
      <c r="A167" s="66" t="str">
        <f>IFERROR(IF($A166+1&gt;'(backend scoring)'!$T$335,"",$A166+1),"")</f>
        <v/>
      </c>
      <c r="B167" s="66" t="e">
        <f t="array" aca="1" ref="B167" ca="1">_xludf.XLOOKUP($A167,'(backend scoring)'!$V$2:$V$333,'(backend scoring)'!$A$2:$A$333,"")</f>
        <v>#NAME?</v>
      </c>
      <c r="C167" s="66" t="str">
        <f ca="1">IFERROR(VLOOKUP($B167,'Institution Evaluation'!$A$55:$F$346,2,0),IFERROR(VLOOKUP($B167,'Privacy Analyst Evaluation'!$A$46:$F$120,2,0),""))&amp;""</f>
        <v/>
      </c>
      <c r="D167" s="66" t="str">
        <f ca="1">IFERROR(VLOOKUP($B167,'Institution Evaluation'!$A$55:$F$346,3,0),IFERROR(VLOOKUP($B167,'Privacy Analyst Evaluation'!$A$46:$F$120,3,0),""))&amp;""</f>
        <v/>
      </c>
      <c r="E167" s="66" t="str">
        <f ca="1">IFERROR(VLOOKUP($B167,'Institution Evaluation'!$A$55:$F$346,4,0),IFERROR(VLOOKUP($B167,'Privacy Analyst Evaluation'!$A$46:$F$120,4,0),""))&amp;""</f>
        <v/>
      </c>
      <c r="F167" s="66" t="str">
        <f ca="1">IFERROR(VLOOKUP($B167,'Institution Evaluation'!$A$55:$F$346,6,0),IFERROR(VLOOKUP($B167,'Privacy Analyst Evaluation'!$A$46:$F$120,6,0),""))&amp;""</f>
        <v/>
      </c>
      <c r="G167" s="242"/>
      <c r="H167" s="66" t="str">
        <f>IFERROR(IF($H166+1&gt;'(backend scoring)'!$Q$335,"",$H166+1),"")</f>
        <v/>
      </c>
      <c r="I167" s="66" t="e">
        <f t="array" aca="1" ref="I167" ca="1">_xludf.XLOOKUP($H167,'(backend scoring)'!$S$2:$S$333,'(backend scoring)'!$A$2:$A$333,"")</f>
        <v>#NAME?</v>
      </c>
      <c r="J167" s="66" t="str">
        <f ca="1">IFERROR(VLOOKUP($I167,'Institution Evaluation'!$A$55:$F$346,2,0),IFERROR(VLOOKUP($I167,'Privacy Analyst Evaluation'!$A$46:$F$120,2,0),""))</f>
        <v/>
      </c>
      <c r="K167" s="66" t="str">
        <f ca="1">IFERROR(VLOOKUP($I167,'Institution Evaluation'!$A$55:$F$346,3,0),IFERROR(VLOOKUP($I167,'Privacy Analyst Evaluation'!$A$46:$F$120,3,0),""))&amp;""</f>
        <v/>
      </c>
      <c r="L167" s="66" t="str">
        <f ca="1">IFERROR(VLOOKUP($I167,'Institution Evaluation'!$A$55:$F$346,4,0),IFERROR(VLOOKUP($I167,'Privacy Analyst Evaluation'!$A$46:$F$120,4,0),""))&amp;""</f>
        <v/>
      </c>
      <c r="M167" s="66" t="str">
        <f ca="1">IFERROR(VLOOKUP($I167,'Institution Evaluation'!$A$55:$F$346,6,0),IFERROR(VLOOKUP($I167,'Privacy Analyst Evaluation'!$A$46:$F$120,6,0),""))&amp;""</f>
        <v/>
      </c>
    </row>
    <row r="168" spans="1:13" ht="15.75" customHeight="1" x14ac:dyDescent="0.2">
      <c r="A168" s="66" t="str">
        <f>IFERROR(IF($A167+1&gt;'(backend scoring)'!$T$335,"",$A167+1),"")</f>
        <v/>
      </c>
      <c r="B168" s="66" t="e">
        <f t="array" aca="1" ref="B168" ca="1">_xludf.XLOOKUP($A168,'(backend scoring)'!$V$2:$V$333,'(backend scoring)'!$A$2:$A$333,"")</f>
        <v>#NAME?</v>
      </c>
      <c r="C168" s="66" t="str">
        <f ca="1">IFERROR(VLOOKUP($B168,'Institution Evaluation'!$A$55:$F$346,2,0),IFERROR(VLOOKUP($B168,'Privacy Analyst Evaluation'!$A$46:$F$120,2,0),""))&amp;""</f>
        <v/>
      </c>
      <c r="D168" s="66" t="str">
        <f ca="1">IFERROR(VLOOKUP($B168,'Institution Evaluation'!$A$55:$F$346,3,0),IFERROR(VLOOKUP($B168,'Privacy Analyst Evaluation'!$A$46:$F$120,3,0),""))&amp;""</f>
        <v/>
      </c>
      <c r="E168" s="66" t="str">
        <f ca="1">IFERROR(VLOOKUP($B168,'Institution Evaluation'!$A$55:$F$346,4,0),IFERROR(VLOOKUP($B168,'Privacy Analyst Evaluation'!$A$46:$F$120,4,0),""))&amp;""</f>
        <v/>
      </c>
      <c r="F168" s="66" t="str">
        <f ca="1">IFERROR(VLOOKUP($B168,'Institution Evaluation'!$A$55:$F$346,6,0),IFERROR(VLOOKUP($B168,'Privacy Analyst Evaluation'!$A$46:$F$120,6,0),""))&amp;""</f>
        <v/>
      </c>
      <c r="G168" s="242"/>
      <c r="H168" s="66" t="str">
        <f>IFERROR(IF($H167+1&gt;'(backend scoring)'!$Q$335,"",$H167+1),"")</f>
        <v/>
      </c>
      <c r="I168" s="66" t="e">
        <f t="array" aca="1" ref="I168" ca="1">_xludf.XLOOKUP($H168,'(backend scoring)'!$S$2:$S$333,'(backend scoring)'!$A$2:$A$333,"")</f>
        <v>#NAME?</v>
      </c>
      <c r="J168" s="66" t="str">
        <f ca="1">IFERROR(VLOOKUP($I168,'Institution Evaluation'!$A$55:$F$346,2,0),IFERROR(VLOOKUP($I168,'Privacy Analyst Evaluation'!$A$46:$F$120,2,0),""))</f>
        <v/>
      </c>
      <c r="K168" s="66" t="str">
        <f ca="1">IFERROR(VLOOKUP($I168,'Institution Evaluation'!$A$55:$F$346,3,0),IFERROR(VLOOKUP($I168,'Privacy Analyst Evaluation'!$A$46:$F$120,3,0),""))&amp;""</f>
        <v/>
      </c>
      <c r="L168" s="66" t="str">
        <f ca="1">IFERROR(VLOOKUP($I168,'Institution Evaluation'!$A$55:$F$346,4,0),IFERROR(VLOOKUP($I168,'Privacy Analyst Evaluation'!$A$46:$F$120,4,0),""))&amp;""</f>
        <v/>
      </c>
      <c r="M168" s="66" t="str">
        <f ca="1">IFERROR(VLOOKUP($I168,'Institution Evaluation'!$A$55:$F$346,6,0),IFERROR(VLOOKUP($I168,'Privacy Analyst Evaluation'!$A$46:$F$120,6,0),""))&amp;""</f>
        <v/>
      </c>
    </row>
    <row r="169" spans="1:13" ht="15.75" customHeight="1" x14ac:dyDescent="0.2">
      <c r="A169" s="66" t="str">
        <f>IFERROR(IF($A168+1&gt;'(backend scoring)'!$T$335,"",$A168+1),"")</f>
        <v/>
      </c>
      <c r="B169" s="66" t="e">
        <f t="array" aca="1" ref="B169" ca="1">_xludf.XLOOKUP($A169,'(backend scoring)'!$V$2:$V$333,'(backend scoring)'!$A$2:$A$333,"")</f>
        <v>#NAME?</v>
      </c>
      <c r="C169" s="66" t="str">
        <f ca="1">IFERROR(VLOOKUP($B169,'Institution Evaluation'!$A$55:$F$346,2,0),IFERROR(VLOOKUP($B169,'Privacy Analyst Evaluation'!$A$46:$F$120,2,0),""))&amp;""</f>
        <v/>
      </c>
      <c r="D169" s="66" t="str">
        <f ca="1">IFERROR(VLOOKUP($B169,'Institution Evaluation'!$A$55:$F$346,3,0),IFERROR(VLOOKUP($B169,'Privacy Analyst Evaluation'!$A$46:$F$120,3,0),""))&amp;""</f>
        <v/>
      </c>
      <c r="E169" s="66" t="str">
        <f ca="1">IFERROR(VLOOKUP($B169,'Institution Evaluation'!$A$55:$F$346,4,0),IFERROR(VLOOKUP($B169,'Privacy Analyst Evaluation'!$A$46:$F$120,4,0),""))&amp;""</f>
        <v/>
      </c>
      <c r="F169" s="66" t="str">
        <f ca="1">IFERROR(VLOOKUP($B169,'Institution Evaluation'!$A$55:$F$346,6,0),IFERROR(VLOOKUP($B169,'Privacy Analyst Evaluation'!$A$46:$F$120,6,0),""))&amp;""</f>
        <v/>
      </c>
      <c r="G169" s="242"/>
      <c r="H169" s="66" t="str">
        <f>IFERROR(IF($H168+1&gt;'(backend scoring)'!$Q$335,"",$H168+1),"")</f>
        <v/>
      </c>
      <c r="I169" s="66" t="e">
        <f t="array" aca="1" ref="I169" ca="1">_xludf.XLOOKUP($H169,'(backend scoring)'!$S$2:$S$333,'(backend scoring)'!$A$2:$A$333,"")</f>
        <v>#NAME?</v>
      </c>
      <c r="J169" s="66" t="str">
        <f ca="1">IFERROR(VLOOKUP($I169,'Institution Evaluation'!$A$55:$F$346,2,0),IFERROR(VLOOKUP($I169,'Privacy Analyst Evaluation'!$A$46:$F$120,2,0),""))</f>
        <v/>
      </c>
      <c r="K169" s="66" t="str">
        <f ca="1">IFERROR(VLOOKUP($I169,'Institution Evaluation'!$A$55:$F$346,3,0),IFERROR(VLOOKUP($I169,'Privacy Analyst Evaluation'!$A$46:$F$120,3,0),""))&amp;""</f>
        <v/>
      </c>
      <c r="L169" s="66" t="str">
        <f ca="1">IFERROR(VLOOKUP($I169,'Institution Evaluation'!$A$55:$F$346,4,0),IFERROR(VLOOKUP($I169,'Privacy Analyst Evaluation'!$A$46:$F$120,4,0),""))&amp;""</f>
        <v/>
      </c>
      <c r="M169" s="66" t="str">
        <f ca="1">IFERROR(VLOOKUP($I169,'Institution Evaluation'!$A$55:$F$346,6,0),IFERROR(VLOOKUP($I169,'Privacy Analyst Evaluation'!$A$46:$F$120,6,0),""))&amp;""</f>
        <v/>
      </c>
    </row>
    <row r="170" spans="1:13" ht="15.75" customHeight="1" x14ac:dyDescent="0.2">
      <c r="A170" s="66" t="str">
        <f>IFERROR(IF($A169+1&gt;'(backend scoring)'!$T$335,"",$A169+1),"")</f>
        <v/>
      </c>
      <c r="B170" s="66" t="e">
        <f t="array" aca="1" ref="B170" ca="1">_xludf.XLOOKUP($A170,'(backend scoring)'!$V$2:$V$333,'(backend scoring)'!$A$2:$A$333,"")</f>
        <v>#NAME?</v>
      </c>
      <c r="C170" s="66" t="str">
        <f ca="1">IFERROR(VLOOKUP($B170,'Institution Evaluation'!$A$55:$F$346,2,0),IFERROR(VLOOKUP($B170,'Privacy Analyst Evaluation'!$A$46:$F$120,2,0),""))&amp;""</f>
        <v/>
      </c>
      <c r="D170" s="66" t="str">
        <f ca="1">IFERROR(VLOOKUP($B170,'Institution Evaluation'!$A$55:$F$346,3,0),IFERROR(VLOOKUP($B170,'Privacy Analyst Evaluation'!$A$46:$F$120,3,0),""))&amp;""</f>
        <v/>
      </c>
      <c r="E170" s="66" t="str">
        <f ca="1">IFERROR(VLOOKUP($B170,'Institution Evaluation'!$A$55:$F$346,4,0),IFERROR(VLOOKUP($B170,'Privacy Analyst Evaluation'!$A$46:$F$120,4,0),""))&amp;""</f>
        <v/>
      </c>
      <c r="F170" s="66" t="str">
        <f ca="1">IFERROR(VLOOKUP($B170,'Institution Evaluation'!$A$55:$F$346,6,0),IFERROR(VLOOKUP($B170,'Privacy Analyst Evaluation'!$A$46:$F$120,6,0),""))&amp;""</f>
        <v/>
      </c>
      <c r="G170" s="242"/>
      <c r="H170" s="66" t="str">
        <f>IFERROR(IF($H169+1&gt;'(backend scoring)'!$Q$335,"",$H169+1),"")</f>
        <v/>
      </c>
      <c r="I170" s="66" t="e">
        <f t="array" aca="1" ref="I170" ca="1">_xludf.XLOOKUP($H170,'(backend scoring)'!$S$2:$S$333,'(backend scoring)'!$A$2:$A$333,"")</f>
        <v>#NAME?</v>
      </c>
      <c r="J170" s="66" t="str">
        <f ca="1">IFERROR(VLOOKUP($I170,'Institution Evaluation'!$A$55:$F$346,2,0),IFERROR(VLOOKUP($I170,'Privacy Analyst Evaluation'!$A$46:$F$120,2,0),""))</f>
        <v/>
      </c>
      <c r="K170" s="66" t="str">
        <f ca="1">IFERROR(VLOOKUP($I170,'Institution Evaluation'!$A$55:$F$346,3,0),IFERROR(VLOOKUP($I170,'Privacy Analyst Evaluation'!$A$46:$F$120,3,0),""))&amp;""</f>
        <v/>
      </c>
      <c r="L170" s="66" t="str">
        <f ca="1">IFERROR(VLOOKUP($I170,'Institution Evaluation'!$A$55:$F$346,4,0),IFERROR(VLOOKUP($I170,'Privacy Analyst Evaluation'!$A$46:$F$120,4,0),""))&amp;""</f>
        <v/>
      </c>
      <c r="M170" s="66" t="str">
        <f ca="1">IFERROR(VLOOKUP($I170,'Institution Evaluation'!$A$55:$F$346,6,0),IFERROR(VLOOKUP($I170,'Privacy Analyst Evaluation'!$A$46:$F$120,6,0),""))&amp;""</f>
        <v/>
      </c>
    </row>
    <row r="171" spans="1:13" ht="15.75" customHeight="1" x14ac:dyDescent="0.2">
      <c r="A171" s="66" t="str">
        <f>IFERROR(IF($A170+1&gt;'(backend scoring)'!$T$335,"",$A170+1),"")</f>
        <v/>
      </c>
      <c r="B171" s="66" t="e">
        <f t="array" aca="1" ref="B171" ca="1">_xludf.XLOOKUP($A171,'(backend scoring)'!$V$2:$V$333,'(backend scoring)'!$A$2:$A$333,"")</f>
        <v>#NAME?</v>
      </c>
      <c r="C171" s="66" t="str">
        <f ca="1">IFERROR(VLOOKUP($B171,'Institution Evaluation'!$A$55:$F$346,2,0),IFERROR(VLOOKUP($B171,'Privacy Analyst Evaluation'!$A$46:$F$120,2,0),""))&amp;""</f>
        <v/>
      </c>
      <c r="D171" s="66" t="str">
        <f ca="1">IFERROR(VLOOKUP($B171,'Institution Evaluation'!$A$55:$F$346,3,0),IFERROR(VLOOKUP($B171,'Privacy Analyst Evaluation'!$A$46:$F$120,3,0),""))&amp;""</f>
        <v/>
      </c>
      <c r="E171" s="66" t="str">
        <f ca="1">IFERROR(VLOOKUP($B171,'Institution Evaluation'!$A$55:$F$346,4,0),IFERROR(VLOOKUP($B171,'Privacy Analyst Evaluation'!$A$46:$F$120,4,0),""))&amp;""</f>
        <v/>
      </c>
      <c r="F171" s="66" t="str">
        <f ca="1">IFERROR(VLOOKUP($B171,'Institution Evaluation'!$A$55:$F$346,6,0),IFERROR(VLOOKUP($B171,'Privacy Analyst Evaluation'!$A$46:$F$120,6,0),""))&amp;""</f>
        <v/>
      </c>
      <c r="G171" s="242"/>
      <c r="H171" s="66" t="str">
        <f>IFERROR(IF($H170+1&gt;'(backend scoring)'!$Q$335,"",$H170+1),"")</f>
        <v/>
      </c>
      <c r="I171" s="66" t="e">
        <f t="array" aca="1" ref="I171" ca="1">_xludf.XLOOKUP($H171,'(backend scoring)'!$S$2:$S$333,'(backend scoring)'!$A$2:$A$333,"")</f>
        <v>#NAME?</v>
      </c>
      <c r="J171" s="66" t="str">
        <f ca="1">IFERROR(VLOOKUP($I171,'Institution Evaluation'!$A$55:$F$346,2,0),IFERROR(VLOOKUP($I171,'Privacy Analyst Evaluation'!$A$46:$F$120,2,0),""))</f>
        <v/>
      </c>
      <c r="K171" s="66" t="str">
        <f ca="1">IFERROR(VLOOKUP($I171,'Institution Evaluation'!$A$55:$F$346,3,0),IFERROR(VLOOKUP($I171,'Privacy Analyst Evaluation'!$A$46:$F$120,3,0),""))&amp;""</f>
        <v/>
      </c>
      <c r="L171" s="66" t="str">
        <f ca="1">IFERROR(VLOOKUP($I171,'Institution Evaluation'!$A$55:$F$346,4,0),IFERROR(VLOOKUP($I171,'Privacy Analyst Evaluation'!$A$46:$F$120,4,0),""))&amp;""</f>
        <v/>
      </c>
      <c r="M171" s="66" t="str">
        <f ca="1">IFERROR(VLOOKUP($I171,'Institution Evaluation'!$A$55:$F$346,6,0),IFERROR(VLOOKUP($I171,'Privacy Analyst Evaluation'!$A$46:$F$120,6,0),""))&amp;""</f>
        <v/>
      </c>
    </row>
    <row r="172" spans="1:13" ht="15.75" customHeight="1" x14ac:dyDescent="0.2">
      <c r="A172" s="66" t="str">
        <f>IFERROR(IF($A171+1&gt;'(backend scoring)'!$T$335,"",$A171+1),"")</f>
        <v/>
      </c>
      <c r="B172" s="66" t="e">
        <f t="array" aca="1" ref="B172" ca="1">_xludf.XLOOKUP($A172,'(backend scoring)'!$V$2:$V$333,'(backend scoring)'!$A$2:$A$333,"")</f>
        <v>#NAME?</v>
      </c>
      <c r="C172" s="66" t="str">
        <f ca="1">IFERROR(VLOOKUP($B172,'Institution Evaluation'!$A$55:$F$346,2,0),IFERROR(VLOOKUP($B172,'Privacy Analyst Evaluation'!$A$46:$F$120,2,0),""))&amp;""</f>
        <v/>
      </c>
      <c r="D172" s="66" t="str">
        <f ca="1">IFERROR(VLOOKUP($B172,'Institution Evaluation'!$A$55:$F$346,3,0),IFERROR(VLOOKUP($B172,'Privacy Analyst Evaluation'!$A$46:$F$120,3,0),""))&amp;""</f>
        <v/>
      </c>
      <c r="E172" s="66" t="str">
        <f ca="1">IFERROR(VLOOKUP($B172,'Institution Evaluation'!$A$55:$F$346,4,0),IFERROR(VLOOKUP($B172,'Privacy Analyst Evaluation'!$A$46:$F$120,4,0),""))&amp;""</f>
        <v/>
      </c>
      <c r="F172" s="66" t="str">
        <f ca="1">IFERROR(VLOOKUP($B172,'Institution Evaluation'!$A$55:$F$346,6,0),IFERROR(VLOOKUP($B172,'Privacy Analyst Evaluation'!$A$46:$F$120,6,0),""))&amp;""</f>
        <v/>
      </c>
      <c r="G172" s="242"/>
      <c r="H172" s="66" t="str">
        <f>IFERROR(IF($H171+1&gt;'(backend scoring)'!$Q$335,"",$H171+1),"")</f>
        <v/>
      </c>
      <c r="I172" s="66" t="e">
        <f t="array" aca="1" ref="I172" ca="1">_xludf.XLOOKUP($H172,'(backend scoring)'!$S$2:$S$333,'(backend scoring)'!$A$2:$A$333,"")</f>
        <v>#NAME?</v>
      </c>
      <c r="J172" s="66" t="str">
        <f ca="1">IFERROR(VLOOKUP($I172,'Institution Evaluation'!$A$55:$F$346,2,0),IFERROR(VLOOKUP($I172,'Privacy Analyst Evaluation'!$A$46:$F$120,2,0),""))</f>
        <v/>
      </c>
      <c r="K172" s="66" t="str">
        <f ca="1">IFERROR(VLOOKUP($I172,'Institution Evaluation'!$A$55:$F$346,3,0),IFERROR(VLOOKUP($I172,'Privacy Analyst Evaluation'!$A$46:$F$120,3,0),""))&amp;""</f>
        <v/>
      </c>
      <c r="L172" s="66" t="str">
        <f ca="1">IFERROR(VLOOKUP($I172,'Institution Evaluation'!$A$55:$F$346,4,0),IFERROR(VLOOKUP($I172,'Privacy Analyst Evaluation'!$A$46:$F$120,4,0),""))&amp;""</f>
        <v/>
      </c>
      <c r="M172" s="66" t="str">
        <f ca="1">IFERROR(VLOOKUP($I172,'Institution Evaluation'!$A$55:$F$346,6,0),IFERROR(VLOOKUP($I172,'Privacy Analyst Evaluation'!$A$46:$F$120,6,0),""))&amp;""</f>
        <v/>
      </c>
    </row>
    <row r="173" spans="1:13" ht="15.75" customHeight="1" x14ac:dyDescent="0.2">
      <c r="A173" s="66" t="str">
        <f>IFERROR(IF($A172+1&gt;'(backend scoring)'!$T$335,"",$A172+1),"")</f>
        <v/>
      </c>
      <c r="B173" s="66" t="e">
        <f t="array" aca="1" ref="B173" ca="1">_xludf.XLOOKUP($A173,'(backend scoring)'!$V$2:$V$333,'(backend scoring)'!$A$2:$A$333,"")</f>
        <v>#NAME?</v>
      </c>
      <c r="C173" s="66" t="str">
        <f ca="1">IFERROR(VLOOKUP($B173,'Institution Evaluation'!$A$55:$F$346,2,0),IFERROR(VLOOKUP($B173,'Privacy Analyst Evaluation'!$A$46:$F$120,2,0),""))&amp;""</f>
        <v/>
      </c>
      <c r="D173" s="66" t="str">
        <f ca="1">IFERROR(VLOOKUP($B173,'Institution Evaluation'!$A$55:$F$346,3,0),IFERROR(VLOOKUP($B173,'Privacy Analyst Evaluation'!$A$46:$F$120,3,0),""))&amp;""</f>
        <v/>
      </c>
      <c r="E173" s="66" t="str">
        <f ca="1">IFERROR(VLOOKUP($B173,'Institution Evaluation'!$A$55:$F$346,4,0),IFERROR(VLOOKUP($B173,'Privacy Analyst Evaluation'!$A$46:$F$120,4,0),""))&amp;""</f>
        <v/>
      </c>
      <c r="F173" s="66" t="str">
        <f ca="1">IFERROR(VLOOKUP($B173,'Institution Evaluation'!$A$55:$F$346,6,0),IFERROR(VLOOKUP($B173,'Privacy Analyst Evaluation'!$A$46:$F$120,6,0),""))&amp;""</f>
        <v/>
      </c>
      <c r="G173" s="242"/>
      <c r="H173" s="66" t="str">
        <f>IFERROR(IF($H172+1&gt;'(backend scoring)'!$Q$335,"",$H172+1),"")</f>
        <v/>
      </c>
      <c r="I173" s="66" t="e">
        <f t="array" aca="1" ref="I173" ca="1">_xludf.XLOOKUP($H173,'(backend scoring)'!$S$2:$S$333,'(backend scoring)'!$A$2:$A$333,"")</f>
        <v>#NAME?</v>
      </c>
      <c r="J173" s="66" t="str">
        <f ca="1">IFERROR(VLOOKUP($I173,'Institution Evaluation'!$A$55:$F$346,2,0),IFERROR(VLOOKUP($I173,'Privacy Analyst Evaluation'!$A$46:$F$120,2,0),""))</f>
        <v/>
      </c>
      <c r="K173" s="66" t="str">
        <f ca="1">IFERROR(VLOOKUP($I173,'Institution Evaluation'!$A$55:$F$346,3,0),IFERROR(VLOOKUP($I173,'Privacy Analyst Evaluation'!$A$46:$F$120,3,0),""))&amp;""</f>
        <v/>
      </c>
      <c r="L173" s="66" t="str">
        <f ca="1">IFERROR(VLOOKUP($I173,'Institution Evaluation'!$A$55:$F$346,4,0),IFERROR(VLOOKUP($I173,'Privacy Analyst Evaluation'!$A$46:$F$120,4,0),""))&amp;""</f>
        <v/>
      </c>
      <c r="M173" s="66" t="str">
        <f ca="1">IFERROR(VLOOKUP($I173,'Institution Evaluation'!$A$55:$F$346,6,0),IFERROR(VLOOKUP($I173,'Privacy Analyst Evaluation'!$A$46:$F$120,6,0),""))&amp;""</f>
        <v/>
      </c>
    </row>
    <row r="174" spans="1:13" ht="15.75" customHeight="1" x14ac:dyDescent="0.2">
      <c r="A174" s="66" t="str">
        <f>IFERROR(IF($A173+1&gt;'(backend scoring)'!$T$335,"",$A173+1),"")</f>
        <v/>
      </c>
      <c r="B174" s="66" t="e">
        <f t="array" aca="1" ref="B174" ca="1">_xludf.XLOOKUP($A174,'(backend scoring)'!$V$2:$V$333,'(backend scoring)'!$A$2:$A$333,"")</f>
        <v>#NAME?</v>
      </c>
      <c r="C174" s="66" t="str">
        <f ca="1">IFERROR(VLOOKUP($B174,'Institution Evaluation'!$A$55:$F$346,2,0),IFERROR(VLOOKUP($B174,'Privacy Analyst Evaluation'!$A$46:$F$120,2,0),""))&amp;""</f>
        <v/>
      </c>
      <c r="D174" s="66" t="str">
        <f ca="1">IFERROR(VLOOKUP($B174,'Institution Evaluation'!$A$55:$F$346,3,0),IFERROR(VLOOKUP($B174,'Privacy Analyst Evaluation'!$A$46:$F$120,3,0),""))&amp;""</f>
        <v/>
      </c>
      <c r="E174" s="66" t="str">
        <f ca="1">IFERROR(VLOOKUP($B174,'Institution Evaluation'!$A$55:$F$346,4,0),IFERROR(VLOOKUP($B174,'Privacy Analyst Evaluation'!$A$46:$F$120,4,0),""))&amp;""</f>
        <v/>
      </c>
      <c r="F174" s="66" t="str">
        <f ca="1">IFERROR(VLOOKUP($B174,'Institution Evaluation'!$A$55:$F$346,6,0),IFERROR(VLOOKUP($B174,'Privacy Analyst Evaluation'!$A$46:$F$120,6,0),""))&amp;""</f>
        <v/>
      </c>
      <c r="G174" s="242"/>
      <c r="H174" s="66" t="str">
        <f>IFERROR(IF($H173+1&gt;'(backend scoring)'!$Q$335,"",$H173+1),"")</f>
        <v/>
      </c>
      <c r="I174" s="66" t="e">
        <f t="array" aca="1" ref="I174" ca="1">_xludf.XLOOKUP($H174,'(backend scoring)'!$S$2:$S$333,'(backend scoring)'!$A$2:$A$333,"")</f>
        <v>#NAME?</v>
      </c>
      <c r="J174" s="66" t="str">
        <f ca="1">IFERROR(VLOOKUP($I174,'Institution Evaluation'!$A$55:$F$346,2,0),IFERROR(VLOOKUP($I174,'Privacy Analyst Evaluation'!$A$46:$F$120,2,0),""))</f>
        <v/>
      </c>
      <c r="K174" s="66" t="str">
        <f ca="1">IFERROR(VLOOKUP($I174,'Institution Evaluation'!$A$55:$F$346,3,0),IFERROR(VLOOKUP($I174,'Privacy Analyst Evaluation'!$A$46:$F$120,3,0),""))&amp;""</f>
        <v/>
      </c>
      <c r="L174" s="66" t="str">
        <f ca="1">IFERROR(VLOOKUP($I174,'Institution Evaluation'!$A$55:$F$346,4,0),IFERROR(VLOOKUP($I174,'Privacy Analyst Evaluation'!$A$46:$F$120,4,0),""))&amp;""</f>
        <v/>
      </c>
      <c r="M174" s="66" t="str">
        <f ca="1">IFERROR(VLOOKUP($I174,'Institution Evaluation'!$A$55:$F$346,6,0),IFERROR(VLOOKUP($I174,'Privacy Analyst Evaluation'!$A$46:$F$120,6,0),""))&amp;""</f>
        <v/>
      </c>
    </row>
    <row r="175" spans="1:13" ht="15.75" customHeight="1" x14ac:dyDescent="0.2">
      <c r="A175" s="66" t="str">
        <f>IFERROR(IF($A174+1&gt;'(backend scoring)'!$T$335,"",$A174+1),"")</f>
        <v/>
      </c>
      <c r="B175" s="66" t="e">
        <f t="array" aca="1" ref="B175" ca="1">_xludf.XLOOKUP($A175,'(backend scoring)'!$V$2:$V$333,'(backend scoring)'!$A$2:$A$333,"")</f>
        <v>#NAME?</v>
      </c>
      <c r="C175" s="66" t="str">
        <f ca="1">IFERROR(VLOOKUP($B175,'Institution Evaluation'!$A$55:$F$346,2,0),IFERROR(VLOOKUP($B175,'Privacy Analyst Evaluation'!$A$46:$F$120,2,0),""))&amp;""</f>
        <v/>
      </c>
      <c r="D175" s="66" t="str">
        <f ca="1">IFERROR(VLOOKUP($B175,'Institution Evaluation'!$A$55:$F$346,3,0),IFERROR(VLOOKUP($B175,'Privacy Analyst Evaluation'!$A$46:$F$120,3,0),""))&amp;""</f>
        <v/>
      </c>
      <c r="E175" s="66" t="str">
        <f ca="1">IFERROR(VLOOKUP($B175,'Institution Evaluation'!$A$55:$F$346,4,0),IFERROR(VLOOKUP($B175,'Privacy Analyst Evaluation'!$A$46:$F$120,4,0),""))&amp;""</f>
        <v/>
      </c>
      <c r="F175" s="66" t="str">
        <f ca="1">IFERROR(VLOOKUP($B175,'Institution Evaluation'!$A$55:$F$346,6,0),IFERROR(VLOOKUP($B175,'Privacy Analyst Evaluation'!$A$46:$F$120,6,0),""))&amp;""</f>
        <v/>
      </c>
      <c r="G175" s="242"/>
      <c r="H175" s="66" t="str">
        <f>IFERROR(IF($H174+1&gt;'(backend scoring)'!$Q$335,"",$H174+1),"")</f>
        <v/>
      </c>
      <c r="I175" s="66" t="e">
        <f t="array" aca="1" ref="I175" ca="1">_xludf.XLOOKUP($H175,'(backend scoring)'!$S$2:$S$333,'(backend scoring)'!$A$2:$A$333,"")</f>
        <v>#NAME?</v>
      </c>
      <c r="J175" s="66" t="str">
        <f ca="1">IFERROR(VLOOKUP($I175,'Institution Evaluation'!$A$55:$F$346,2,0),IFERROR(VLOOKUP($I175,'Privacy Analyst Evaluation'!$A$46:$F$120,2,0),""))</f>
        <v/>
      </c>
      <c r="K175" s="66" t="str">
        <f ca="1">IFERROR(VLOOKUP($I175,'Institution Evaluation'!$A$55:$F$346,3,0),IFERROR(VLOOKUP($I175,'Privacy Analyst Evaluation'!$A$46:$F$120,3,0),""))&amp;""</f>
        <v/>
      </c>
      <c r="L175" s="66" t="str">
        <f ca="1">IFERROR(VLOOKUP($I175,'Institution Evaluation'!$A$55:$F$346,4,0),IFERROR(VLOOKUP($I175,'Privacy Analyst Evaluation'!$A$46:$F$120,4,0),""))&amp;""</f>
        <v/>
      </c>
      <c r="M175" s="66" t="str">
        <f ca="1">IFERROR(VLOOKUP($I175,'Institution Evaluation'!$A$55:$F$346,6,0),IFERROR(VLOOKUP($I175,'Privacy Analyst Evaluation'!$A$46:$F$120,6,0),""))&amp;""</f>
        <v/>
      </c>
    </row>
    <row r="176" spans="1:13" ht="15.75" customHeight="1" x14ac:dyDescent="0.2">
      <c r="A176" s="66" t="str">
        <f>IFERROR(IF($A175+1&gt;'(backend scoring)'!$T$335,"",$A175+1),"")</f>
        <v/>
      </c>
      <c r="B176" s="66" t="e">
        <f t="array" aca="1" ref="B176" ca="1">_xludf.XLOOKUP($A176,'(backend scoring)'!$V$2:$V$333,'(backend scoring)'!$A$2:$A$333,"")</f>
        <v>#NAME?</v>
      </c>
      <c r="C176" s="66" t="str">
        <f ca="1">IFERROR(VLOOKUP($B176,'Institution Evaluation'!$A$55:$F$346,2,0),IFERROR(VLOOKUP($B176,'Privacy Analyst Evaluation'!$A$46:$F$120,2,0),""))&amp;""</f>
        <v/>
      </c>
      <c r="D176" s="66" t="str">
        <f ca="1">IFERROR(VLOOKUP($B176,'Institution Evaluation'!$A$55:$F$346,3,0),IFERROR(VLOOKUP($B176,'Privacy Analyst Evaluation'!$A$46:$F$120,3,0),""))&amp;""</f>
        <v/>
      </c>
      <c r="E176" s="66" t="str">
        <f ca="1">IFERROR(VLOOKUP($B176,'Institution Evaluation'!$A$55:$F$346,4,0),IFERROR(VLOOKUP($B176,'Privacy Analyst Evaluation'!$A$46:$F$120,4,0),""))&amp;""</f>
        <v/>
      </c>
      <c r="F176" s="66" t="str">
        <f ca="1">IFERROR(VLOOKUP($B176,'Institution Evaluation'!$A$55:$F$346,6,0),IFERROR(VLOOKUP($B176,'Privacy Analyst Evaluation'!$A$46:$F$120,6,0),""))&amp;""</f>
        <v/>
      </c>
      <c r="G176" s="242"/>
      <c r="H176" s="66" t="str">
        <f>IFERROR(IF($H175+1&gt;'(backend scoring)'!$Q$335,"",$H175+1),"")</f>
        <v/>
      </c>
      <c r="I176" s="66" t="e">
        <f t="array" aca="1" ref="I176" ca="1">_xludf.XLOOKUP($H176,'(backend scoring)'!$S$2:$S$333,'(backend scoring)'!$A$2:$A$333,"")</f>
        <v>#NAME?</v>
      </c>
      <c r="J176" s="66" t="str">
        <f ca="1">IFERROR(VLOOKUP($I176,'Institution Evaluation'!$A$55:$F$346,2,0),IFERROR(VLOOKUP($I176,'Privacy Analyst Evaluation'!$A$46:$F$120,2,0),""))</f>
        <v/>
      </c>
      <c r="K176" s="66" t="str">
        <f ca="1">IFERROR(VLOOKUP($I176,'Institution Evaluation'!$A$55:$F$346,3,0),IFERROR(VLOOKUP($I176,'Privacy Analyst Evaluation'!$A$46:$F$120,3,0),""))&amp;""</f>
        <v/>
      </c>
      <c r="L176" s="66" t="str">
        <f ca="1">IFERROR(VLOOKUP($I176,'Institution Evaluation'!$A$55:$F$346,4,0),IFERROR(VLOOKUP($I176,'Privacy Analyst Evaluation'!$A$46:$F$120,4,0),""))&amp;""</f>
        <v/>
      </c>
      <c r="M176" s="66" t="str">
        <f ca="1">IFERROR(VLOOKUP($I176,'Institution Evaluation'!$A$55:$F$346,6,0),IFERROR(VLOOKUP($I176,'Privacy Analyst Evaluation'!$A$46:$F$120,6,0),""))&amp;""</f>
        <v/>
      </c>
    </row>
    <row r="177" spans="1:13" ht="15.75" customHeight="1" x14ac:dyDescent="0.2">
      <c r="A177" s="66" t="str">
        <f>IFERROR(IF($A176+1&gt;'(backend scoring)'!$T$335,"",$A176+1),"")</f>
        <v/>
      </c>
      <c r="B177" s="66" t="e">
        <f t="array" aca="1" ref="B177" ca="1">_xludf.XLOOKUP($A177,'(backend scoring)'!$V$2:$V$333,'(backend scoring)'!$A$2:$A$333,"")</f>
        <v>#NAME?</v>
      </c>
      <c r="C177" s="66" t="str">
        <f ca="1">IFERROR(VLOOKUP($B177,'Institution Evaluation'!$A$55:$F$346,2,0),IFERROR(VLOOKUP($B177,'Privacy Analyst Evaluation'!$A$46:$F$120,2,0),""))&amp;""</f>
        <v/>
      </c>
      <c r="D177" s="66" t="str">
        <f ca="1">IFERROR(VLOOKUP($B177,'Institution Evaluation'!$A$55:$F$346,3,0),IFERROR(VLOOKUP($B177,'Privacy Analyst Evaluation'!$A$46:$F$120,3,0),""))&amp;""</f>
        <v/>
      </c>
      <c r="E177" s="66" t="str">
        <f ca="1">IFERROR(VLOOKUP($B177,'Institution Evaluation'!$A$55:$F$346,4,0),IFERROR(VLOOKUP($B177,'Privacy Analyst Evaluation'!$A$46:$F$120,4,0),""))&amp;""</f>
        <v/>
      </c>
      <c r="F177" s="66" t="str">
        <f ca="1">IFERROR(VLOOKUP($B177,'Institution Evaluation'!$A$55:$F$346,6,0),IFERROR(VLOOKUP($B177,'Privacy Analyst Evaluation'!$A$46:$F$120,6,0),""))&amp;""</f>
        <v/>
      </c>
      <c r="G177" s="242"/>
      <c r="H177" s="66" t="str">
        <f>IFERROR(IF($H176+1&gt;'(backend scoring)'!$Q$335,"",$H176+1),"")</f>
        <v/>
      </c>
      <c r="I177" s="66" t="e">
        <f t="array" aca="1" ref="I177" ca="1">_xludf.XLOOKUP($H177,'(backend scoring)'!$S$2:$S$333,'(backend scoring)'!$A$2:$A$333,"")</f>
        <v>#NAME?</v>
      </c>
      <c r="J177" s="66" t="str">
        <f ca="1">IFERROR(VLOOKUP($I177,'Institution Evaluation'!$A$55:$F$346,2,0),IFERROR(VLOOKUP($I177,'Privacy Analyst Evaluation'!$A$46:$F$120,2,0),""))</f>
        <v/>
      </c>
      <c r="K177" s="66" t="str">
        <f ca="1">IFERROR(VLOOKUP($I177,'Institution Evaluation'!$A$55:$F$346,3,0),IFERROR(VLOOKUP($I177,'Privacy Analyst Evaluation'!$A$46:$F$120,3,0),""))&amp;""</f>
        <v/>
      </c>
      <c r="L177" s="66" t="str">
        <f ca="1">IFERROR(VLOOKUP($I177,'Institution Evaluation'!$A$55:$F$346,4,0),IFERROR(VLOOKUP($I177,'Privacy Analyst Evaluation'!$A$46:$F$120,4,0),""))&amp;""</f>
        <v/>
      </c>
      <c r="M177" s="66" t="str">
        <f ca="1">IFERROR(VLOOKUP($I177,'Institution Evaluation'!$A$55:$F$346,6,0),IFERROR(VLOOKUP($I177,'Privacy Analyst Evaluation'!$A$46:$F$120,6,0),""))&amp;""</f>
        <v/>
      </c>
    </row>
    <row r="178" spans="1:13" ht="15.75" customHeight="1" x14ac:dyDescent="0.2">
      <c r="A178" s="66" t="str">
        <f>IFERROR(IF($A177+1&gt;'(backend scoring)'!$T$335,"",$A177+1),"")</f>
        <v/>
      </c>
      <c r="B178" s="66" t="e">
        <f t="array" aca="1" ref="B178" ca="1">_xludf.XLOOKUP($A178,'(backend scoring)'!$V$2:$V$333,'(backend scoring)'!$A$2:$A$333,"")</f>
        <v>#NAME?</v>
      </c>
      <c r="C178" s="66" t="str">
        <f ca="1">IFERROR(VLOOKUP($B178,'Institution Evaluation'!$A$55:$F$346,2,0),IFERROR(VLOOKUP($B178,'Privacy Analyst Evaluation'!$A$46:$F$120,2,0),""))&amp;""</f>
        <v/>
      </c>
      <c r="D178" s="66" t="str">
        <f ca="1">IFERROR(VLOOKUP($B178,'Institution Evaluation'!$A$55:$F$346,3,0),IFERROR(VLOOKUP($B178,'Privacy Analyst Evaluation'!$A$46:$F$120,3,0),""))&amp;""</f>
        <v/>
      </c>
      <c r="E178" s="66" t="str">
        <f ca="1">IFERROR(VLOOKUP($B178,'Institution Evaluation'!$A$55:$F$346,4,0),IFERROR(VLOOKUP($B178,'Privacy Analyst Evaluation'!$A$46:$F$120,4,0),""))&amp;""</f>
        <v/>
      </c>
      <c r="F178" s="66" t="str">
        <f ca="1">IFERROR(VLOOKUP($B178,'Institution Evaluation'!$A$55:$F$346,6,0),IFERROR(VLOOKUP($B178,'Privacy Analyst Evaluation'!$A$46:$F$120,6,0),""))&amp;""</f>
        <v/>
      </c>
      <c r="G178" s="242"/>
      <c r="H178" s="66" t="str">
        <f>IFERROR(IF($H177+1&gt;'(backend scoring)'!$Q$335,"",$H177+1),"")</f>
        <v/>
      </c>
      <c r="I178" s="66" t="e">
        <f t="array" aca="1" ref="I178" ca="1">_xludf.XLOOKUP($H178,'(backend scoring)'!$S$2:$S$333,'(backend scoring)'!$A$2:$A$333,"")</f>
        <v>#NAME?</v>
      </c>
      <c r="J178" s="66" t="str">
        <f ca="1">IFERROR(VLOOKUP($I178,'Institution Evaluation'!$A$55:$F$346,2,0),IFERROR(VLOOKUP($I178,'Privacy Analyst Evaluation'!$A$46:$F$120,2,0),""))</f>
        <v/>
      </c>
      <c r="K178" s="66" t="str">
        <f ca="1">IFERROR(VLOOKUP($I178,'Institution Evaluation'!$A$55:$F$346,3,0),IFERROR(VLOOKUP($I178,'Privacy Analyst Evaluation'!$A$46:$F$120,3,0),""))&amp;""</f>
        <v/>
      </c>
      <c r="L178" s="66" t="str">
        <f ca="1">IFERROR(VLOOKUP($I178,'Institution Evaluation'!$A$55:$F$346,4,0),IFERROR(VLOOKUP($I178,'Privacy Analyst Evaluation'!$A$46:$F$120,4,0),""))&amp;""</f>
        <v/>
      </c>
      <c r="M178" s="66" t="str">
        <f ca="1">IFERROR(VLOOKUP($I178,'Institution Evaluation'!$A$55:$F$346,6,0),IFERROR(VLOOKUP($I178,'Privacy Analyst Evaluation'!$A$46:$F$120,6,0),""))&amp;""</f>
        <v/>
      </c>
    </row>
    <row r="179" spans="1:13" ht="15.75" customHeight="1" x14ac:dyDescent="0.2">
      <c r="A179" s="66" t="str">
        <f>IFERROR(IF($A178+1&gt;'(backend scoring)'!$T$335,"",$A178+1),"")</f>
        <v/>
      </c>
      <c r="B179" s="66" t="e">
        <f t="array" aca="1" ref="B179" ca="1">_xludf.XLOOKUP($A179,'(backend scoring)'!$V$2:$V$333,'(backend scoring)'!$A$2:$A$333,"")</f>
        <v>#NAME?</v>
      </c>
      <c r="C179" s="66" t="str">
        <f ca="1">IFERROR(VLOOKUP($B179,'Institution Evaluation'!$A$55:$F$346,2,0),IFERROR(VLOOKUP($B179,'Privacy Analyst Evaluation'!$A$46:$F$120,2,0),""))&amp;""</f>
        <v/>
      </c>
      <c r="D179" s="66" t="str">
        <f ca="1">IFERROR(VLOOKUP($B179,'Institution Evaluation'!$A$55:$F$346,3,0),IFERROR(VLOOKUP($B179,'Privacy Analyst Evaluation'!$A$46:$F$120,3,0),""))&amp;""</f>
        <v/>
      </c>
      <c r="E179" s="66" t="str">
        <f ca="1">IFERROR(VLOOKUP($B179,'Institution Evaluation'!$A$55:$F$346,4,0),IFERROR(VLOOKUP($B179,'Privacy Analyst Evaluation'!$A$46:$F$120,4,0),""))&amp;""</f>
        <v/>
      </c>
      <c r="F179" s="66" t="str">
        <f ca="1">IFERROR(VLOOKUP($B179,'Institution Evaluation'!$A$55:$F$346,6,0),IFERROR(VLOOKUP($B179,'Privacy Analyst Evaluation'!$A$46:$F$120,6,0),""))&amp;""</f>
        <v/>
      </c>
      <c r="G179" s="242"/>
      <c r="H179" s="66" t="str">
        <f>IFERROR(IF($H178+1&gt;'(backend scoring)'!$Q$335,"",$H178+1),"")</f>
        <v/>
      </c>
      <c r="I179" s="66" t="e">
        <f t="array" aca="1" ref="I179" ca="1">_xludf.XLOOKUP($H179,'(backend scoring)'!$S$2:$S$333,'(backend scoring)'!$A$2:$A$333,"")</f>
        <v>#NAME?</v>
      </c>
      <c r="J179" s="66" t="str">
        <f ca="1">IFERROR(VLOOKUP($I179,'Institution Evaluation'!$A$55:$F$346,2,0),IFERROR(VLOOKUP($I179,'Privacy Analyst Evaluation'!$A$46:$F$120,2,0),""))</f>
        <v/>
      </c>
      <c r="K179" s="66" t="str">
        <f ca="1">IFERROR(VLOOKUP($I179,'Institution Evaluation'!$A$55:$F$346,3,0),IFERROR(VLOOKUP($I179,'Privacy Analyst Evaluation'!$A$46:$F$120,3,0),""))&amp;""</f>
        <v/>
      </c>
      <c r="L179" s="66" t="str">
        <f ca="1">IFERROR(VLOOKUP($I179,'Institution Evaluation'!$A$55:$F$346,4,0),IFERROR(VLOOKUP($I179,'Privacy Analyst Evaluation'!$A$46:$F$120,4,0),""))&amp;""</f>
        <v/>
      </c>
      <c r="M179" s="66" t="str">
        <f ca="1">IFERROR(VLOOKUP($I179,'Institution Evaluation'!$A$55:$F$346,6,0),IFERROR(VLOOKUP($I179,'Privacy Analyst Evaluation'!$A$46:$F$120,6,0),""))&amp;""</f>
        <v/>
      </c>
    </row>
    <row r="180" spans="1:13" ht="15.75" customHeight="1" x14ac:dyDescent="0.2">
      <c r="A180" s="66" t="str">
        <f>IFERROR(IF($A179+1&gt;'(backend scoring)'!$T$335,"",$A179+1),"")</f>
        <v/>
      </c>
      <c r="B180" s="66" t="e">
        <f t="array" aca="1" ref="B180" ca="1">_xludf.XLOOKUP($A180,'(backend scoring)'!$V$2:$V$333,'(backend scoring)'!$A$2:$A$333,"")</f>
        <v>#NAME?</v>
      </c>
      <c r="C180" s="66" t="str">
        <f ca="1">IFERROR(VLOOKUP($B180,'Institution Evaluation'!$A$55:$F$346,2,0),IFERROR(VLOOKUP($B180,'Privacy Analyst Evaluation'!$A$46:$F$120,2,0),""))&amp;""</f>
        <v/>
      </c>
      <c r="D180" s="66" t="str">
        <f ca="1">IFERROR(VLOOKUP($B180,'Institution Evaluation'!$A$55:$F$346,3,0),IFERROR(VLOOKUP($B180,'Privacy Analyst Evaluation'!$A$46:$F$120,3,0),""))&amp;""</f>
        <v/>
      </c>
      <c r="E180" s="66" t="str">
        <f ca="1">IFERROR(VLOOKUP($B180,'Institution Evaluation'!$A$55:$F$346,4,0),IFERROR(VLOOKUP($B180,'Privacy Analyst Evaluation'!$A$46:$F$120,4,0),""))&amp;""</f>
        <v/>
      </c>
      <c r="F180" s="66" t="str">
        <f ca="1">IFERROR(VLOOKUP($B180,'Institution Evaluation'!$A$55:$F$346,6,0),IFERROR(VLOOKUP($B180,'Privacy Analyst Evaluation'!$A$46:$F$120,6,0),""))&amp;""</f>
        <v/>
      </c>
      <c r="G180" s="242"/>
      <c r="H180" s="66" t="str">
        <f>IFERROR(IF($H179+1&gt;'(backend scoring)'!$Q$335,"",$H179+1),"")</f>
        <v/>
      </c>
      <c r="I180" s="66" t="e">
        <f t="array" aca="1" ref="I180" ca="1">_xludf.XLOOKUP($H180,'(backend scoring)'!$S$2:$S$333,'(backend scoring)'!$A$2:$A$333,"")</f>
        <v>#NAME?</v>
      </c>
      <c r="J180" s="66" t="str">
        <f ca="1">IFERROR(VLOOKUP($I180,'Institution Evaluation'!$A$55:$F$346,2,0),IFERROR(VLOOKUP($I180,'Privacy Analyst Evaluation'!$A$46:$F$120,2,0),""))</f>
        <v/>
      </c>
      <c r="K180" s="66" t="str">
        <f ca="1">IFERROR(VLOOKUP($I180,'Institution Evaluation'!$A$55:$F$346,3,0),IFERROR(VLOOKUP($I180,'Privacy Analyst Evaluation'!$A$46:$F$120,3,0),""))&amp;""</f>
        <v/>
      </c>
      <c r="L180" s="66" t="str">
        <f ca="1">IFERROR(VLOOKUP($I180,'Institution Evaluation'!$A$55:$F$346,4,0),IFERROR(VLOOKUP($I180,'Privacy Analyst Evaluation'!$A$46:$F$120,4,0),""))&amp;""</f>
        <v/>
      </c>
      <c r="M180" s="66" t="str">
        <f ca="1">IFERROR(VLOOKUP($I180,'Institution Evaluation'!$A$55:$F$346,6,0),IFERROR(VLOOKUP($I180,'Privacy Analyst Evaluation'!$A$46:$F$120,6,0),""))&amp;""</f>
        <v/>
      </c>
    </row>
    <row r="181" spans="1:13" ht="15.75" customHeight="1" x14ac:dyDescent="0.2">
      <c r="A181" s="66" t="str">
        <f>IFERROR(IF($A180+1&gt;'(backend scoring)'!$T$335,"",$A180+1),"")</f>
        <v/>
      </c>
      <c r="B181" s="66" t="e">
        <f t="array" aca="1" ref="B181" ca="1">_xludf.XLOOKUP($A181,'(backend scoring)'!$V$2:$V$333,'(backend scoring)'!$A$2:$A$333,"")</f>
        <v>#NAME?</v>
      </c>
      <c r="C181" s="66" t="str">
        <f ca="1">IFERROR(VLOOKUP($B181,'Institution Evaluation'!$A$55:$F$346,2,0),IFERROR(VLOOKUP($B181,'Privacy Analyst Evaluation'!$A$46:$F$120,2,0),""))&amp;""</f>
        <v/>
      </c>
      <c r="D181" s="66" t="str">
        <f ca="1">IFERROR(VLOOKUP($B181,'Institution Evaluation'!$A$55:$F$346,3,0),IFERROR(VLOOKUP($B181,'Privacy Analyst Evaluation'!$A$46:$F$120,3,0),""))&amp;""</f>
        <v/>
      </c>
      <c r="E181" s="66" t="str">
        <f ca="1">IFERROR(VLOOKUP($B181,'Institution Evaluation'!$A$55:$F$346,4,0),IFERROR(VLOOKUP($B181,'Privacy Analyst Evaluation'!$A$46:$F$120,4,0),""))&amp;""</f>
        <v/>
      </c>
      <c r="F181" s="66" t="str">
        <f ca="1">IFERROR(VLOOKUP($B181,'Institution Evaluation'!$A$55:$F$346,6,0),IFERROR(VLOOKUP($B181,'Privacy Analyst Evaluation'!$A$46:$F$120,6,0),""))&amp;""</f>
        <v/>
      </c>
      <c r="G181" s="242"/>
      <c r="H181" s="66" t="str">
        <f>IFERROR(IF($H180+1&gt;'(backend scoring)'!$Q$335,"",$H180+1),"")</f>
        <v/>
      </c>
      <c r="I181" s="66" t="e">
        <f t="array" aca="1" ref="I181" ca="1">_xludf.XLOOKUP($H181,'(backend scoring)'!$S$2:$S$333,'(backend scoring)'!$A$2:$A$333,"")</f>
        <v>#NAME?</v>
      </c>
      <c r="J181" s="66" t="str">
        <f ca="1">IFERROR(VLOOKUP($I181,'Institution Evaluation'!$A$55:$F$346,2,0),IFERROR(VLOOKUP($I181,'Privacy Analyst Evaluation'!$A$46:$F$120,2,0),""))</f>
        <v/>
      </c>
      <c r="K181" s="66" t="str">
        <f ca="1">IFERROR(VLOOKUP($I181,'Institution Evaluation'!$A$55:$F$346,3,0),IFERROR(VLOOKUP($I181,'Privacy Analyst Evaluation'!$A$46:$F$120,3,0),""))&amp;""</f>
        <v/>
      </c>
      <c r="L181" s="66" t="str">
        <f ca="1">IFERROR(VLOOKUP($I181,'Institution Evaluation'!$A$55:$F$346,4,0),IFERROR(VLOOKUP($I181,'Privacy Analyst Evaluation'!$A$46:$F$120,4,0),""))&amp;""</f>
        <v/>
      </c>
      <c r="M181" s="66" t="str">
        <f ca="1">IFERROR(VLOOKUP($I181,'Institution Evaluation'!$A$55:$F$346,6,0),IFERROR(VLOOKUP($I181,'Privacy Analyst Evaluation'!$A$46:$F$120,6,0),""))&amp;""</f>
        <v/>
      </c>
    </row>
    <row r="182" spans="1:13" ht="15.75" customHeight="1" x14ac:dyDescent="0.2">
      <c r="A182" s="66" t="str">
        <f>IFERROR(IF($A181+1&gt;'(backend scoring)'!$T$335,"",$A181+1),"")</f>
        <v/>
      </c>
      <c r="B182" s="66" t="e">
        <f t="array" aca="1" ref="B182" ca="1">_xludf.XLOOKUP($A182,'(backend scoring)'!$V$2:$V$333,'(backend scoring)'!$A$2:$A$333,"")</f>
        <v>#NAME?</v>
      </c>
      <c r="C182" s="66" t="str">
        <f ca="1">IFERROR(VLOOKUP($B182,'Institution Evaluation'!$A$55:$F$346,2,0),IFERROR(VLOOKUP($B182,'Privacy Analyst Evaluation'!$A$46:$F$120,2,0),""))&amp;""</f>
        <v/>
      </c>
      <c r="D182" s="66" t="str">
        <f ca="1">IFERROR(VLOOKUP($B182,'Institution Evaluation'!$A$55:$F$346,3,0),IFERROR(VLOOKUP($B182,'Privacy Analyst Evaluation'!$A$46:$F$120,3,0),""))&amp;""</f>
        <v/>
      </c>
      <c r="E182" s="66" t="str">
        <f ca="1">IFERROR(VLOOKUP($B182,'Institution Evaluation'!$A$55:$F$346,4,0),IFERROR(VLOOKUP($B182,'Privacy Analyst Evaluation'!$A$46:$F$120,4,0),""))&amp;""</f>
        <v/>
      </c>
      <c r="F182" s="66" t="str">
        <f ca="1">IFERROR(VLOOKUP($B182,'Institution Evaluation'!$A$55:$F$346,6,0),IFERROR(VLOOKUP($B182,'Privacy Analyst Evaluation'!$A$46:$F$120,6,0),""))&amp;""</f>
        <v/>
      </c>
      <c r="G182" s="242"/>
      <c r="H182" s="66" t="str">
        <f>IFERROR(IF($H181+1&gt;'(backend scoring)'!$Q$335,"",$H181+1),"")</f>
        <v/>
      </c>
      <c r="I182" s="66" t="e">
        <f t="array" aca="1" ref="I182" ca="1">_xludf.XLOOKUP($H182,'(backend scoring)'!$S$2:$S$333,'(backend scoring)'!$A$2:$A$333,"")</f>
        <v>#NAME?</v>
      </c>
      <c r="J182" s="66" t="str">
        <f ca="1">IFERROR(VLOOKUP($I182,'Institution Evaluation'!$A$55:$F$346,2,0),IFERROR(VLOOKUP($I182,'Privacy Analyst Evaluation'!$A$46:$F$120,2,0),""))</f>
        <v/>
      </c>
      <c r="K182" s="66" t="str">
        <f ca="1">IFERROR(VLOOKUP($I182,'Institution Evaluation'!$A$55:$F$346,3,0),IFERROR(VLOOKUP($I182,'Privacy Analyst Evaluation'!$A$46:$F$120,3,0),""))&amp;""</f>
        <v/>
      </c>
      <c r="L182" s="66" t="str">
        <f ca="1">IFERROR(VLOOKUP($I182,'Institution Evaluation'!$A$55:$F$346,4,0),IFERROR(VLOOKUP($I182,'Privacy Analyst Evaluation'!$A$46:$F$120,4,0),""))&amp;""</f>
        <v/>
      </c>
      <c r="M182" s="66" t="str">
        <f ca="1">IFERROR(VLOOKUP($I182,'Institution Evaluation'!$A$55:$F$346,6,0),IFERROR(VLOOKUP($I182,'Privacy Analyst Evaluation'!$A$46:$F$120,6,0),""))&amp;""</f>
        <v/>
      </c>
    </row>
    <row r="183" spans="1:13" ht="15.75" customHeight="1" x14ac:dyDescent="0.2">
      <c r="A183" s="66" t="str">
        <f>IFERROR(IF($A182+1&gt;'(backend scoring)'!$T$335,"",$A182+1),"")</f>
        <v/>
      </c>
      <c r="B183" s="66" t="e">
        <f t="array" aca="1" ref="B183" ca="1">_xludf.XLOOKUP($A183,'(backend scoring)'!$V$2:$V$333,'(backend scoring)'!$A$2:$A$333,"")</f>
        <v>#NAME?</v>
      </c>
      <c r="C183" s="66" t="str">
        <f ca="1">IFERROR(VLOOKUP($B183,'Institution Evaluation'!$A$55:$F$346,2,0),IFERROR(VLOOKUP($B183,'Privacy Analyst Evaluation'!$A$46:$F$120,2,0),""))&amp;""</f>
        <v/>
      </c>
      <c r="D183" s="66" t="str">
        <f ca="1">IFERROR(VLOOKUP($B183,'Institution Evaluation'!$A$55:$F$346,3,0),IFERROR(VLOOKUP($B183,'Privacy Analyst Evaluation'!$A$46:$F$120,3,0),""))&amp;""</f>
        <v/>
      </c>
      <c r="E183" s="66" t="str">
        <f ca="1">IFERROR(VLOOKUP($B183,'Institution Evaluation'!$A$55:$F$346,4,0),IFERROR(VLOOKUP($B183,'Privacy Analyst Evaluation'!$A$46:$F$120,4,0),""))&amp;""</f>
        <v/>
      </c>
      <c r="F183" s="66" t="str">
        <f ca="1">IFERROR(VLOOKUP($B183,'Institution Evaluation'!$A$55:$F$346,6,0),IFERROR(VLOOKUP($B183,'Privacy Analyst Evaluation'!$A$46:$F$120,6,0),""))&amp;""</f>
        <v/>
      </c>
      <c r="G183" s="242"/>
      <c r="H183" s="66" t="str">
        <f>IFERROR(IF($H182+1&gt;'(backend scoring)'!$Q$335,"",$H182+1),"")</f>
        <v/>
      </c>
      <c r="I183" s="66" t="e">
        <f t="array" aca="1" ref="I183" ca="1">_xludf.XLOOKUP($H183,'(backend scoring)'!$S$2:$S$333,'(backend scoring)'!$A$2:$A$333,"")</f>
        <v>#NAME?</v>
      </c>
      <c r="J183" s="66" t="str">
        <f ca="1">IFERROR(VLOOKUP($I183,'Institution Evaluation'!$A$55:$F$346,2,0),IFERROR(VLOOKUP($I183,'Privacy Analyst Evaluation'!$A$46:$F$120,2,0),""))</f>
        <v/>
      </c>
      <c r="K183" s="66" t="str">
        <f ca="1">IFERROR(VLOOKUP($I183,'Institution Evaluation'!$A$55:$F$346,3,0),IFERROR(VLOOKUP($I183,'Privacy Analyst Evaluation'!$A$46:$F$120,3,0),""))&amp;""</f>
        <v/>
      </c>
      <c r="L183" s="66" t="str">
        <f ca="1">IFERROR(VLOOKUP($I183,'Institution Evaluation'!$A$55:$F$346,4,0),IFERROR(VLOOKUP($I183,'Privacy Analyst Evaluation'!$A$46:$F$120,4,0),""))&amp;""</f>
        <v/>
      </c>
      <c r="M183" s="66" t="str">
        <f ca="1">IFERROR(VLOOKUP($I183,'Institution Evaluation'!$A$55:$F$346,6,0),IFERROR(VLOOKUP($I183,'Privacy Analyst Evaluation'!$A$46:$F$120,6,0),""))&amp;""</f>
        <v/>
      </c>
    </row>
    <row r="184" spans="1:13" ht="15.75" customHeight="1" x14ac:dyDescent="0.2">
      <c r="A184" s="66" t="str">
        <f>IFERROR(IF($A183+1&gt;'(backend scoring)'!$T$335,"",$A183+1),"")</f>
        <v/>
      </c>
      <c r="B184" s="66" t="e">
        <f t="array" aca="1" ref="B184" ca="1">_xludf.XLOOKUP($A184,'(backend scoring)'!$V$2:$V$333,'(backend scoring)'!$A$2:$A$333,"")</f>
        <v>#NAME?</v>
      </c>
      <c r="C184" s="66" t="str">
        <f ca="1">IFERROR(VLOOKUP($B184,'Institution Evaluation'!$A$55:$F$346,2,0),IFERROR(VLOOKUP($B184,'Privacy Analyst Evaluation'!$A$46:$F$120,2,0),""))&amp;""</f>
        <v/>
      </c>
      <c r="D184" s="66" t="str">
        <f ca="1">IFERROR(VLOOKUP($B184,'Institution Evaluation'!$A$55:$F$346,3,0),IFERROR(VLOOKUP($B184,'Privacy Analyst Evaluation'!$A$46:$F$120,3,0),""))&amp;""</f>
        <v/>
      </c>
      <c r="E184" s="66" t="str">
        <f ca="1">IFERROR(VLOOKUP($B184,'Institution Evaluation'!$A$55:$F$346,4,0),IFERROR(VLOOKUP($B184,'Privacy Analyst Evaluation'!$A$46:$F$120,4,0),""))&amp;""</f>
        <v/>
      </c>
      <c r="F184" s="66" t="str">
        <f ca="1">IFERROR(VLOOKUP($B184,'Institution Evaluation'!$A$55:$F$346,6,0),IFERROR(VLOOKUP($B184,'Privacy Analyst Evaluation'!$A$46:$F$120,6,0),""))&amp;""</f>
        <v/>
      </c>
      <c r="G184" s="242"/>
      <c r="H184" s="66" t="str">
        <f>IFERROR(IF($H183+1&gt;'(backend scoring)'!$Q$335,"",$H183+1),"")</f>
        <v/>
      </c>
      <c r="I184" s="66" t="e">
        <f t="array" aca="1" ref="I184" ca="1">_xludf.XLOOKUP($H184,'(backend scoring)'!$S$2:$S$333,'(backend scoring)'!$A$2:$A$333,"")</f>
        <v>#NAME?</v>
      </c>
      <c r="J184" s="66" t="str">
        <f ca="1">IFERROR(VLOOKUP($I184,'Institution Evaluation'!$A$55:$F$346,2,0),IFERROR(VLOOKUP($I184,'Privacy Analyst Evaluation'!$A$46:$F$120,2,0),""))</f>
        <v/>
      </c>
      <c r="K184" s="66" t="str">
        <f ca="1">IFERROR(VLOOKUP($I184,'Institution Evaluation'!$A$55:$F$346,3,0),IFERROR(VLOOKUP($I184,'Privacy Analyst Evaluation'!$A$46:$F$120,3,0),""))&amp;""</f>
        <v/>
      </c>
      <c r="L184" s="66" t="str">
        <f ca="1">IFERROR(VLOOKUP($I184,'Institution Evaluation'!$A$55:$F$346,4,0),IFERROR(VLOOKUP($I184,'Privacy Analyst Evaluation'!$A$46:$F$120,4,0),""))&amp;""</f>
        <v/>
      </c>
      <c r="M184" s="66" t="str">
        <f ca="1">IFERROR(VLOOKUP($I184,'Institution Evaluation'!$A$55:$F$346,6,0),IFERROR(VLOOKUP($I184,'Privacy Analyst Evaluation'!$A$46:$F$120,6,0),""))&amp;""</f>
        <v/>
      </c>
    </row>
    <row r="185" spans="1:13" ht="15.75" customHeight="1" x14ac:dyDescent="0.2">
      <c r="A185" s="66" t="str">
        <f>IFERROR(IF($A184+1&gt;'(backend scoring)'!$T$335,"",$A184+1),"")</f>
        <v/>
      </c>
      <c r="B185" s="66" t="e">
        <f t="array" aca="1" ref="B185" ca="1">_xludf.XLOOKUP($A185,'(backend scoring)'!$V$2:$V$333,'(backend scoring)'!$A$2:$A$333,"")</f>
        <v>#NAME?</v>
      </c>
      <c r="C185" s="66" t="str">
        <f ca="1">IFERROR(VLOOKUP($B185,'Institution Evaluation'!$A$55:$F$346,2,0),IFERROR(VLOOKUP($B185,'Privacy Analyst Evaluation'!$A$46:$F$120,2,0),""))&amp;""</f>
        <v/>
      </c>
      <c r="D185" s="66" t="str">
        <f ca="1">IFERROR(VLOOKUP($B185,'Institution Evaluation'!$A$55:$F$346,3,0),IFERROR(VLOOKUP($B185,'Privacy Analyst Evaluation'!$A$46:$F$120,3,0),""))&amp;""</f>
        <v/>
      </c>
      <c r="E185" s="66" t="str">
        <f ca="1">IFERROR(VLOOKUP($B185,'Institution Evaluation'!$A$55:$F$346,4,0),IFERROR(VLOOKUP($B185,'Privacy Analyst Evaluation'!$A$46:$F$120,4,0),""))&amp;""</f>
        <v/>
      </c>
      <c r="F185" s="66" t="str">
        <f ca="1">IFERROR(VLOOKUP($B185,'Institution Evaluation'!$A$55:$F$346,6,0),IFERROR(VLOOKUP($B185,'Privacy Analyst Evaluation'!$A$46:$F$120,6,0),""))&amp;""</f>
        <v/>
      </c>
      <c r="G185" s="242"/>
      <c r="H185" s="66" t="str">
        <f>IFERROR(IF($H184+1&gt;'(backend scoring)'!$Q$335,"",$H184+1),"")</f>
        <v/>
      </c>
      <c r="I185" s="66" t="e">
        <f t="array" aca="1" ref="I185" ca="1">_xludf.XLOOKUP($H185,'(backend scoring)'!$S$2:$S$333,'(backend scoring)'!$A$2:$A$333,"")</f>
        <v>#NAME?</v>
      </c>
      <c r="J185" s="66" t="str">
        <f ca="1">IFERROR(VLOOKUP($I185,'Institution Evaluation'!$A$55:$F$346,2,0),IFERROR(VLOOKUP($I185,'Privacy Analyst Evaluation'!$A$46:$F$120,2,0),""))</f>
        <v/>
      </c>
      <c r="K185" s="66" t="str">
        <f ca="1">IFERROR(VLOOKUP($I185,'Institution Evaluation'!$A$55:$F$346,3,0),IFERROR(VLOOKUP($I185,'Privacy Analyst Evaluation'!$A$46:$F$120,3,0),""))&amp;""</f>
        <v/>
      </c>
      <c r="L185" s="66" t="str">
        <f ca="1">IFERROR(VLOOKUP($I185,'Institution Evaluation'!$A$55:$F$346,4,0),IFERROR(VLOOKUP($I185,'Privacy Analyst Evaluation'!$A$46:$F$120,4,0),""))&amp;""</f>
        <v/>
      </c>
      <c r="M185" s="66" t="str">
        <f ca="1">IFERROR(VLOOKUP($I185,'Institution Evaluation'!$A$55:$F$346,6,0),IFERROR(VLOOKUP($I185,'Privacy Analyst Evaluation'!$A$46:$F$120,6,0),""))&amp;""</f>
        <v/>
      </c>
    </row>
    <row r="186" spans="1:13" ht="15.75" customHeight="1" x14ac:dyDescent="0.2">
      <c r="A186" s="66" t="str">
        <f>IFERROR(IF($A185+1&gt;'(backend scoring)'!$T$335,"",$A185+1),"")</f>
        <v/>
      </c>
      <c r="B186" s="66" t="e">
        <f t="array" aca="1" ref="B186" ca="1">_xludf.XLOOKUP($A186,'(backend scoring)'!$V$2:$V$333,'(backend scoring)'!$A$2:$A$333,"")</f>
        <v>#NAME?</v>
      </c>
      <c r="C186" s="66" t="str">
        <f ca="1">IFERROR(VLOOKUP($B186,'Institution Evaluation'!$A$55:$F$346,2,0),IFERROR(VLOOKUP($B186,'Privacy Analyst Evaluation'!$A$46:$F$120,2,0),""))&amp;""</f>
        <v/>
      </c>
      <c r="D186" s="66" t="str">
        <f ca="1">IFERROR(VLOOKUP($B186,'Institution Evaluation'!$A$55:$F$346,3,0),IFERROR(VLOOKUP($B186,'Privacy Analyst Evaluation'!$A$46:$F$120,3,0),""))&amp;""</f>
        <v/>
      </c>
      <c r="E186" s="66" t="str">
        <f ca="1">IFERROR(VLOOKUP($B186,'Institution Evaluation'!$A$55:$F$346,4,0),IFERROR(VLOOKUP($B186,'Privacy Analyst Evaluation'!$A$46:$F$120,4,0),""))&amp;""</f>
        <v/>
      </c>
      <c r="F186" s="66" t="str">
        <f ca="1">IFERROR(VLOOKUP($B186,'Institution Evaluation'!$A$55:$F$346,6,0),IFERROR(VLOOKUP($B186,'Privacy Analyst Evaluation'!$A$46:$F$120,6,0),""))&amp;""</f>
        <v/>
      </c>
      <c r="G186" s="242"/>
      <c r="H186" s="66" t="str">
        <f>IFERROR(IF($H185+1&gt;'(backend scoring)'!$Q$335,"",$H185+1),"")</f>
        <v/>
      </c>
      <c r="I186" s="66" t="e">
        <f t="array" aca="1" ref="I186" ca="1">_xludf.XLOOKUP($H186,'(backend scoring)'!$S$2:$S$333,'(backend scoring)'!$A$2:$A$333,"")</f>
        <v>#NAME?</v>
      </c>
      <c r="J186" s="66" t="str">
        <f ca="1">IFERROR(VLOOKUP($I186,'Institution Evaluation'!$A$55:$F$346,2,0),IFERROR(VLOOKUP($I186,'Privacy Analyst Evaluation'!$A$46:$F$120,2,0),""))</f>
        <v/>
      </c>
      <c r="K186" s="66" t="str">
        <f ca="1">IFERROR(VLOOKUP($I186,'Institution Evaluation'!$A$55:$F$346,3,0),IFERROR(VLOOKUP($I186,'Privacy Analyst Evaluation'!$A$46:$F$120,3,0),""))&amp;""</f>
        <v/>
      </c>
      <c r="L186" s="66" t="str">
        <f ca="1">IFERROR(VLOOKUP($I186,'Institution Evaluation'!$A$55:$F$346,4,0),IFERROR(VLOOKUP($I186,'Privacy Analyst Evaluation'!$A$46:$F$120,4,0),""))&amp;""</f>
        <v/>
      </c>
      <c r="M186" s="66" t="str">
        <f ca="1">IFERROR(VLOOKUP($I186,'Institution Evaluation'!$A$55:$F$346,6,0),IFERROR(VLOOKUP($I186,'Privacy Analyst Evaluation'!$A$46:$F$120,6,0),""))&amp;""</f>
        <v/>
      </c>
    </row>
    <row r="187" spans="1:13" ht="15.75" customHeight="1" x14ac:dyDescent="0.2">
      <c r="A187" s="66" t="str">
        <f>IFERROR(IF($A186+1&gt;'(backend scoring)'!$T$335,"",$A186+1),"")</f>
        <v/>
      </c>
      <c r="B187" s="66" t="e">
        <f t="array" aca="1" ref="B187" ca="1">_xludf.XLOOKUP($A187,'(backend scoring)'!$V$2:$V$333,'(backend scoring)'!$A$2:$A$333,"")</f>
        <v>#NAME?</v>
      </c>
      <c r="C187" s="66" t="str">
        <f ca="1">IFERROR(VLOOKUP($B187,'Institution Evaluation'!$A$55:$F$346,2,0),IFERROR(VLOOKUP($B187,'Privacy Analyst Evaluation'!$A$46:$F$120,2,0),""))&amp;""</f>
        <v/>
      </c>
      <c r="D187" s="66" t="str">
        <f ca="1">IFERROR(VLOOKUP($B187,'Institution Evaluation'!$A$55:$F$346,3,0),IFERROR(VLOOKUP($B187,'Privacy Analyst Evaluation'!$A$46:$F$120,3,0),""))&amp;""</f>
        <v/>
      </c>
      <c r="E187" s="66" t="str">
        <f ca="1">IFERROR(VLOOKUP($B187,'Institution Evaluation'!$A$55:$F$346,4,0),IFERROR(VLOOKUP($B187,'Privacy Analyst Evaluation'!$A$46:$F$120,4,0),""))&amp;""</f>
        <v/>
      </c>
      <c r="F187" s="66" t="str">
        <f ca="1">IFERROR(VLOOKUP($B187,'Institution Evaluation'!$A$55:$F$346,6,0),IFERROR(VLOOKUP($B187,'Privacy Analyst Evaluation'!$A$46:$F$120,6,0),""))&amp;""</f>
        <v/>
      </c>
      <c r="G187" s="242"/>
      <c r="H187" s="66" t="str">
        <f>IFERROR(IF($H186+1&gt;'(backend scoring)'!$Q$335,"",$H186+1),"")</f>
        <v/>
      </c>
      <c r="I187" s="66" t="e">
        <f t="array" aca="1" ref="I187" ca="1">_xludf.XLOOKUP($H187,'(backend scoring)'!$S$2:$S$333,'(backend scoring)'!$A$2:$A$333,"")</f>
        <v>#NAME?</v>
      </c>
      <c r="J187" s="66" t="str">
        <f ca="1">IFERROR(VLOOKUP($I187,'Institution Evaluation'!$A$55:$F$346,2,0),IFERROR(VLOOKUP($I187,'Privacy Analyst Evaluation'!$A$46:$F$120,2,0),""))</f>
        <v/>
      </c>
      <c r="K187" s="66" t="str">
        <f ca="1">IFERROR(VLOOKUP($I187,'Institution Evaluation'!$A$55:$F$346,3,0),IFERROR(VLOOKUP($I187,'Privacy Analyst Evaluation'!$A$46:$F$120,3,0),""))&amp;""</f>
        <v/>
      </c>
      <c r="L187" s="66" t="str">
        <f ca="1">IFERROR(VLOOKUP($I187,'Institution Evaluation'!$A$55:$F$346,4,0),IFERROR(VLOOKUP($I187,'Privacy Analyst Evaluation'!$A$46:$F$120,4,0),""))&amp;""</f>
        <v/>
      </c>
      <c r="M187" s="66" t="str">
        <f ca="1">IFERROR(VLOOKUP($I187,'Institution Evaluation'!$A$55:$F$346,6,0),IFERROR(VLOOKUP($I187,'Privacy Analyst Evaluation'!$A$46:$F$120,6,0),""))&amp;""</f>
        <v/>
      </c>
    </row>
    <row r="188" spans="1:13" ht="15.75" customHeight="1" x14ac:dyDescent="0.2">
      <c r="A188" s="66" t="str">
        <f>IFERROR(IF($A187+1&gt;'(backend scoring)'!$T$335,"",$A187+1),"")</f>
        <v/>
      </c>
      <c r="B188" s="66" t="e">
        <f t="array" aca="1" ref="B188" ca="1">_xludf.XLOOKUP($A188,'(backend scoring)'!$V$2:$V$333,'(backend scoring)'!$A$2:$A$333,"")</f>
        <v>#NAME?</v>
      </c>
      <c r="C188" s="66" t="str">
        <f ca="1">IFERROR(VLOOKUP($B188,'Institution Evaluation'!$A$55:$F$346,2,0),IFERROR(VLOOKUP($B188,'Privacy Analyst Evaluation'!$A$46:$F$120,2,0),""))&amp;""</f>
        <v/>
      </c>
      <c r="D188" s="66" t="str">
        <f ca="1">IFERROR(VLOOKUP($B188,'Institution Evaluation'!$A$55:$F$346,3,0),IFERROR(VLOOKUP($B188,'Privacy Analyst Evaluation'!$A$46:$F$120,3,0),""))&amp;""</f>
        <v/>
      </c>
      <c r="E188" s="66" t="str">
        <f ca="1">IFERROR(VLOOKUP($B188,'Institution Evaluation'!$A$55:$F$346,4,0),IFERROR(VLOOKUP($B188,'Privacy Analyst Evaluation'!$A$46:$F$120,4,0),""))&amp;""</f>
        <v/>
      </c>
      <c r="F188" s="66" t="str">
        <f ca="1">IFERROR(VLOOKUP($B188,'Institution Evaluation'!$A$55:$F$346,6,0),IFERROR(VLOOKUP($B188,'Privacy Analyst Evaluation'!$A$46:$F$120,6,0),""))&amp;""</f>
        <v/>
      </c>
      <c r="G188" s="242"/>
      <c r="H188" s="66" t="str">
        <f>IFERROR(IF($H187+1&gt;'(backend scoring)'!$Q$335,"",$H187+1),"")</f>
        <v/>
      </c>
      <c r="I188" s="66" t="e">
        <f t="array" aca="1" ref="I188" ca="1">_xludf.XLOOKUP($H188,'(backend scoring)'!$S$2:$S$333,'(backend scoring)'!$A$2:$A$333,"")</f>
        <v>#NAME?</v>
      </c>
      <c r="J188" s="66" t="str">
        <f ca="1">IFERROR(VLOOKUP($I188,'Institution Evaluation'!$A$55:$F$346,2,0),IFERROR(VLOOKUP($I188,'Privacy Analyst Evaluation'!$A$46:$F$120,2,0),""))</f>
        <v/>
      </c>
      <c r="K188" s="66" t="str">
        <f ca="1">IFERROR(VLOOKUP($I188,'Institution Evaluation'!$A$55:$F$346,3,0),IFERROR(VLOOKUP($I188,'Privacy Analyst Evaluation'!$A$46:$F$120,3,0),""))&amp;""</f>
        <v/>
      </c>
      <c r="L188" s="66" t="str">
        <f ca="1">IFERROR(VLOOKUP($I188,'Institution Evaluation'!$A$55:$F$346,4,0),IFERROR(VLOOKUP($I188,'Privacy Analyst Evaluation'!$A$46:$F$120,4,0),""))&amp;""</f>
        <v/>
      </c>
      <c r="M188" s="66" t="str">
        <f ca="1">IFERROR(VLOOKUP($I188,'Institution Evaluation'!$A$55:$F$346,6,0),IFERROR(VLOOKUP($I188,'Privacy Analyst Evaluation'!$A$46:$F$120,6,0),""))&amp;""</f>
        <v/>
      </c>
    </row>
    <row r="189" spans="1:13" ht="15.75" customHeight="1" x14ac:dyDescent="0.2">
      <c r="A189" s="66" t="str">
        <f>IFERROR(IF($A188+1&gt;'(backend scoring)'!$T$335,"",$A188+1),"")</f>
        <v/>
      </c>
      <c r="B189" s="66" t="e">
        <f t="array" aca="1" ref="B189" ca="1">_xludf.XLOOKUP($A189,'(backend scoring)'!$V$2:$V$333,'(backend scoring)'!$A$2:$A$333,"")</f>
        <v>#NAME?</v>
      </c>
      <c r="C189" s="66" t="str">
        <f ca="1">IFERROR(VLOOKUP($B189,'Institution Evaluation'!$A$55:$F$346,2,0),IFERROR(VLOOKUP($B189,'Privacy Analyst Evaluation'!$A$46:$F$120,2,0),""))&amp;""</f>
        <v/>
      </c>
      <c r="D189" s="66" t="str">
        <f ca="1">IFERROR(VLOOKUP($B189,'Institution Evaluation'!$A$55:$F$346,3,0),IFERROR(VLOOKUP($B189,'Privacy Analyst Evaluation'!$A$46:$F$120,3,0),""))&amp;""</f>
        <v/>
      </c>
      <c r="E189" s="66" t="str">
        <f ca="1">IFERROR(VLOOKUP($B189,'Institution Evaluation'!$A$55:$F$346,4,0),IFERROR(VLOOKUP($B189,'Privacy Analyst Evaluation'!$A$46:$F$120,4,0),""))&amp;""</f>
        <v/>
      </c>
      <c r="F189" s="66" t="str">
        <f ca="1">IFERROR(VLOOKUP($B189,'Institution Evaluation'!$A$55:$F$346,6,0),IFERROR(VLOOKUP($B189,'Privacy Analyst Evaluation'!$A$46:$F$120,6,0),""))&amp;""</f>
        <v/>
      </c>
      <c r="G189" s="242"/>
      <c r="H189" s="66" t="str">
        <f>IFERROR(IF($H188+1&gt;'(backend scoring)'!$Q$335,"",$H188+1),"")</f>
        <v/>
      </c>
      <c r="I189" s="66" t="e">
        <f t="array" aca="1" ref="I189" ca="1">_xludf.XLOOKUP($H189,'(backend scoring)'!$S$2:$S$333,'(backend scoring)'!$A$2:$A$333,"")</f>
        <v>#NAME?</v>
      </c>
      <c r="J189" s="66" t="str">
        <f ca="1">IFERROR(VLOOKUP($I189,'Institution Evaluation'!$A$55:$F$346,2,0),IFERROR(VLOOKUP($I189,'Privacy Analyst Evaluation'!$A$46:$F$120,2,0),""))</f>
        <v/>
      </c>
      <c r="K189" s="66" t="str">
        <f ca="1">IFERROR(VLOOKUP($I189,'Institution Evaluation'!$A$55:$F$346,3,0),IFERROR(VLOOKUP($I189,'Privacy Analyst Evaluation'!$A$46:$F$120,3,0),""))&amp;""</f>
        <v/>
      </c>
      <c r="L189" s="66" t="str">
        <f ca="1">IFERROR(VLOOKUP($I189,'Institution Evaluation'!$A$55:$F$346,4,0),IFERROR(VLOOKUP($I189,'Privacy Analyst Evaluation'!$A$46:$F$120,4,0),""))&amp;""</f>
        <v/>
      </c>
      <c r="M189" s="66" t="str">
        <f ca="1">IFERROR(VLOOKUP($I189,'Institution Evaluation'!$A$55:$F$346,6,0),IFERROR(VLOOKUP($I189,'Privacy Analyst Evaluation'!$A$46:$F$120,6,0),""))&amp;""</f>
        <v/>
      </c>
    </row>
    <row r="190" spans="1:13" ht="15.75" customHeight="1" x14ac:dyDescent="0.2">
      <c r="A190" s="66" t="str">
        <f>IFERROR(IF($A189+1&gt;'(backend scoring)'!$T$335,"",$A189+1),"")</f>
        <v/>
      </c>
      <c r="B190" s="66" t="e">
        <f t="array" aca="1" ref="B190" ca="1">_xludf.XLOOKUP($A190,'(backend scoring)'!$V$2:$V$333,'(backend scoring)'!$A$2:$A$333,"")</f>
        <v>#NAME?</v>
      </c>
      <c r="C190" s="66" t="str">
        <f ca="1">IFERROR(VLOOKUP($B190,'Institution Evaluation'!$A$55:$F$346,2,0),IFERROR(VLOOKUP($B190,'Privacy Analyst Evaluation'!$A$46:$F$120,2,0),""))&amp;""</f>
        <v/>
      </c>
      <c r="D190" s="66" t="str">
        <f ca="1">IFERROR(VLOOKUP($B190,'Institution Evaluation'!$A$55:$F$346,3,0),IFERROR(VLOOKUP($B190,'Privacy Analyst Evaluation'!$A$46:$F$120,3,0),""))&amp;""</f>
        <v/>
      </c>
      <c r="E190" s="66" t="str">
        <f ca="1">IFERROR(VLOOKUP($B190,'Institution Evaluation'!$A$55:$F$346,4,0),IFERROR(VLOOKUP($B190,'Privacy Analyst Evaluation'!$A$46:$F$120,4,0),""))&amp;""</f>
        <v/>
      </c>
      <c r="F190" s="66" t="str">
        <f ca="1">IFERROR(VLOOKUP($B190,'Institution Evaluation'!$A$55:$F$346,6,0),IFERROR(VLOOKUP($B190,'Privacy Analyst Evaluation'!$A$46:$F$120,6,0),""))&amp;""</f>
        <v/>
      </c>
      <c r="G190" s="242"/>
      <c r="H190" s="66" t="str">
        <f>IFERROR(IF($H189+1&gt;'(backend scoring)'!$Q$335,"",$H189+1),"")</f>
        <v/>
      </c>
      <c r="I190" s="66" t="e">
        <f t="array" aca="1" ref="I190" ca="1">_xludf.XLOOKUP($H190,'(backend scoring)'!$S$2:$S$333,'(backend scoring)'!$A$2:$A$333,"")</f>
        <v>#NAME?</v>
      </c>
      <c r="J190" s="66" t="str">
        <f ca="1">IFERROR(VLOOKUP($I190,'Institution Evaluation'!$A$55:$F$346,2,0),IFERROR(VLOOKUP($I190,'Privacy Analyst Evaluation'!$A$46:$F$120,2,0),""))</f>
        <v/>
      </c>
      <c r="K190" s="66" t="str">
        <f ca="1">IFERROR(VLOOKUP($I190,'Institution Evaluation'!$A$55:$F$346,3,0),IFERROR(VLOOKUP($I190,'Privacy Analyst Evaluation'!$A$46:$F$120,3,0),""))&amp;""</f>
        <v/>
      </c>
      <c r="L190" s="66" t="str">
        <f ca="1">IFERROR(VLOOKUP($I190,'Institution Evaluation'!$A$55:$F$346,4,0),IFERROR(VLOOKUP($I190,'Privacy Analyst Evaluation'!$A$46:$F$120,4,0),""))&amp;""</f>
        <v/>
      </c>
      <c r="M190" s="66" t="str">
        <f ca="1">IFERROR(VLOOKUP($I190,'Institution Evaluation'!$A$55:$F$346,6,0),IFERROR(VLOOKUP($I190,'Privacy Analyst Evaluation'!$A$46:$F$120,6,0),""))&amp;""</f>
        <v/>
      </c>
    </row>
    <row r="191" spans="1:13" ht="15.75" customHeight="1" x14ac:dyDescent="0.2">
      <c r="A191" s="66" t="str">
        <f>IFERROR(IF($A190+1&gt;'(backend scoring)'!$T$335,"",$A190+1),"")</f>
        <v/>
      </c>
      <c r="B191" s="66" t="e">
        <f t="array" aca="1" ref="B191" ca="1">_xludf.XLOOKUP($A191,'(backend scoring)'!$V$2:$V$333,'(backend scoring)'!$A$2:$A$333,"")</f>
        <v>#NAME?</v>
      </c>
      <c r="C191" s="66" t="str">
        <f ca="1">IFERROR(VLOOKUP($B191,'Institution Evaluation'!$A$55:$F$346,2,0),IFERROR(VLOOKUP($B191,'Privacy Analyst Evaluation'!$A$46:$F$120,2,0),""))&amp;""</f>
        <v/>
      </c>
      <c r="D191" s="66" t="str">
        <f ca="1">IFERROR(VLOOKUP($B191,'Institution Evaluation'!$A$55:$F$346,3,0),IFERROR(VLOOKUP($B191,'Privacy Analyst Evaluation'!$A$46:$F$120,3,0),""))&amp;""</f>
        <v/>
      </c>
      <c r="E191" s="66" t="str">
        <f ca="1">IFERROR(VLOOKUP($B191,'Institution Evaluation'!$A$55:$F$346,4,0),IFERROR(VLOOKUP($B191,'Privacy Analyst Evaluation'!$A$46:$F$120,4,0),""))&amp;""</f>
        <v/>
      </c>
      <c r="F191" s="66" t="str">
        <f ca="1">IFERROR(VLOOKUP($B191,'Institution Evaluation'!$A$55:$F$346,6,0),IFERROR(VLOOKUP($B191,'Privacy Analyst Evaluation'!$A$46:$F$120,6,0),""))&amp;""</f>
        <v/>
      </c>
      <c r="G191" s="242"/>
      <c r="H191" s="66" t="str">
        <f>IFERROR(IF($H190+1&gt;'(backend scoring)'!$Q$335,"",$H190+1),"")</f>
        <v/>
      </c>
      <c r="I191" s="66" t="e">
        <f t="array" aca="1" ref="I191" ca="1">_xludf.XLOOKUP($H191,'(backend scoring)'!$S$2:$S$333,'(backend scoring)'!$A$2:$A$333,"")</f>
        <v>#NAME?</v>
      </c>
      <c r="J191" s="66" t="str">
        <f ca="1">IFERROR(VLOOKUP($I191,'Institution Evaluation'!$A$55:$F$346,2,0),IFERROR(VLOOKUP($I191,'Privacy Analyst Evaluation'!$A$46:$F$120,2,0),""))</f>
        <v/>
      </c>
      <c r="K191" s="66" t="str">
        <f ca="1">IFERROR(VLOOKUP($I191,'Institution Evaluation'!$A$55:$F$346,3,0),IFERROR(VLOOKUP($I191,'Privacy Analyst Evaluation'!$A$46:$F$120,3,0),""))&amp;""</f>
        <v/>
      </c>
      <c r="L191" s="66" t="str">
        <f ca="1">IFERROR(VLOOKUP($I191,'Institution Evaluation'!$A$55:$F$346,4,0),IFERROR(VLOOKUP($I191,'Privacy Analyst Evaluation'!$A$46:$F$120,4,0),""))&amp;""</f>
        <v/>
      </c>
      <c r="M191" s="66" t="str">
        <f ca="1">IFERROR(VLOOKUP($I191,'Institution Evaluation'!$A$55:$F$346,6,0),IFERROR(VLOOKUP($I191,'Privacy Analyst Evaluation'!$A$46:$F$120,6,0),""))&amp;""</f>
        <v/>
      </c>
    </row>
    <row r="192" spans="1:13" ht="15.75" customHeight="1" x14ac:dyDescent="0.2">
      <c r="A192" s="66" t="str">
        <f>IFERROR(IF($A191+1&gt;'(backend scoring)'!$T$335,"",$A191+1),"")</f>
        <v/>
      </c>
      <c r="B192" s="66" t="e">
        <f t="array" aca="1" ref="B192" ca="1">_xludf.XLOOKUP($A192,'(backend scoring)'!$V$2:$V$333,'(backend scoring)'!$A$2:$A$333,"")</f>
        <v>#NAME?</v>
      </c>
      <c r="C192" s="66" t="str">
        <f ca="1">IFERROR(VLOOKUP($B192,'Institution Evaluation'!$A$55:$F$346,2,0),IFERROR(VLOOKUP($B192,'Privacy Analyst Evaluation'!$A$46:$F$120,2,0),""))&amp;""</f>
        <v/>
      </c>
      <c r="D192" s="66" t="str">
        <f ca="1">IFERROR(VLOOKUP($B192,'Institution Evaluation'!$A$55:$F$346,3,0),IFERROR(VLOOKUP($B192,'Privacy Analyst Evaluation'!$A$46:$F$120,3,0),""))&amp;""</f>
        <v/>
      </c>
      <c r="E192" s="66" t="str">
        <f ca="1">IFERROR(VLOOKUP($B192,'Institution Evaluation'!$A$55:$F$346,4,0),IFERROR(VLOOKUP($B192,'Privacy Analyst Evaluation'!$A$46:$F$120,4,0),""))&amp;""</f>
        <v/>
      </c>
      <c r="F192" s="66" t="str">
        <f ca="1">IFERROR(VLOOKUP($B192,'Institution Evaluation'!$A$55:$F$346,6,0),IFERROR(VLOOKUP($B192,'Privacy Analyst Evaluation'!$A$46:$F$120,6,0),""))&amp;""</f>
        <v/>
      </c>
      <c r="G192" s="242"/>
      <c r="H192" s="66" t="str">
        <f>IFERROR(IF($H191+1&gt;'(backend scoring)'!$Q$335,"",$H191+1),"")</f>
        <v/>
      </c>
      <c r="I192" s="66" t="e">
        <f t="array" aca="1" ref="I192" ca="1">_xludf.XLOOKUP($H192,'(backend scoring)'!$S$2:$S$333,'(backend scoring)'!$A$2:$A$333,"")</f>
        <v>#NAME?</v>
      </c>
      <c r="J192" s="66" t="str">
        <f ca="1">IFERROR(VLOOKUP($I192,'Institution Evaluation'!$A$55:$F$346,2,0),IFERROR(VLOOKUP($I192,'Privacy Analyst Evaluation'!$A$46:$F$120,2,0),""))</f>
        <v/>
      </c>
      <c r="K192" s="66" t="str">
        <f ca="1">IFERROR(VLOOKUP($I192,'Institution Evaluation'!$A$55:$F$346,3,0),IFERROR(VLOOKUP($I192,'Privacy Analyst Evaluation'!$A$46:$F$120,3,0),""))&amp;""</f>
        <v/>
      </c>
      <c r="L192" s="66" t="str">
        <f ca="1">IFERROR(VLOOKUP($I192,'Institution Evaluation'!$A$55:$F$346,4,0),IFERROR(VLOOKUP($I192,'Privacy Analyst Evaluation'!$A$46:$F$120,4,0),""))&amp;""</f>
        <v/>
      </c>
      <c r="M192" s="66" t="str">
        <f ca="1">IFERROR(VLOOKUP($I192,'Institution Evaluation'!$A$55:$F$346,6,0),IFERROR(VLOOKUP($I192,'Privacy Analyst Evaluation'!$A$46:$F$120,6,0),""))&amp;""</f>
        <v/>
      </c>
    </row>
    <row r="193" spans="1:13" ht="15.75" customHeight="1" x14ac:dyDescent="0.2">
      <c r="A193" s="66" t="str">
        <f>IFERROR(IF($A192+1&gt;'(backend scoring)'!$T$335,"",$A192+1),"")</f>
        <v/>
      </c>
      <c r="B193" s="66" t="e">
        <f t="array" aca="1" ref="B193" ca="1">_xludf.XLOOKUP($A193,'(backend scoring)'!$V$2:$V$333,'(backend scoring)'!$A$2:$A$333,"")</f>
        <v>#NAME?</v>
      </c>
      <c r="C193" s="66" t="str">
        <f ca="1">IFERROR(VLOOKUP($B193,'Institution Evaluation'!$A$55:$F$346,2,0),IFERROR(VLOOKUP($B193,'Privacy Analyst Evaluation'!$A$46:$F$120,2,0),""))&amp;""</f>
        <v/>
      </c>
      <c r="D193" s="66" t="str">
        <f ca="1">IFERROR(VLOOKUP($B193,'Institution Evaluation'!$A$55:$F$346,3,0),IFERROR(VLOOKUP($B193,'Privacy Analyst Evaluation'!$A$46:$F$120,3,0),""))&amp;""</f>
        <v/>
      </c>
      <c r="E193" s="66" t="str">
        <f ca="1">IFERROR(VLOOKUP($B193,'Institution Evaluation'!$A$55:$F$346,4,0),IFERROR(VLOOKUP($B193,'Privacy Analyst Evaluation'!$A$46:$F$120,4,0),""))&amp;""</f>
        <v/>
      </c>
      <c r="F193" s="66" t="str">
        <f ca="1">IFERROR(VLOOKUP($B193,'Institution Evaluation'!$A$55:$F$346,6,0),IFERROR(VLOOKUP($B193,'Privacy Analyst Evaluation'!$A$46:$F$120,6,0),""))&amp;""</f>
        <v/>
      </c>
      <c r="G193" s="242"/>
      <c r="H193" s="66" t="str">
        <f>IFERROR(IF($H192+1&gt;'(backend scoring)'!$Q$335,"",$H192+1),"")</f>
        <v/>
      </c>
      <c r="I193" s="66" t="e">
        <f t="array" aca="1" ref="I193" ca="1">_xludf.XLOOKUP($H193,'(backend scoring)'!$S$2:$S$333,'(backend scoring)'!$A$2:$A$333,"")</f>
        <v>#NAME?</v>
      </c>
      <c r="J193" s="66" t="str">
        <f ca="1">IFERROR(VLOOKUP($I193,'Institution Evaluation'!$A$55:$F$346,2,0),IFERROR(VLOOKUP($I193,'Privacy Analyst Evaluation'!$A$46:$F$120,2,0),""))</f>
        <v/>
      </c>
      <c r="K193" s="66" t="str">
        <f ca="1">IFERROR(VLOOKUP($I193,'Institution Evaluation'!$A$55:$F$346,3,0),IFERROR(VLOOKUP($I193,'Privacy Analyst Evaluation'!$A$46:$F$120,3,0),""))&amp;""</f>
        <v/>
      </c>
      <c r="L193" s="66" t="str">
        <f ca="1">IFERROR(VLOOKUP($I193,'Institution Evaluation'!$A$55:$F$346,4,0),IFERROR(VLOOKUP($I193,'Privacy Analyst Evaluation'!$A$46:$F$120,4,0),""))&amp;""</f>
        <v/>
      </c>
      <c r="M193" s="66" t="str">
        <f ca="1">IFERROR(VLOOKUP($I193,'Institution Evaluation'!$A$55:$F$346,6,0),IFERROR(VLOOKUP($I193,'Privacy Analyst Evaluation'!$A$46:$F$120,6,0),""))&amp;""</f>
        <v/>
      </c>
    </row>
    <row r="194" spans="1:13" ht="15.75" customHeight="1" x14ac:dyDescent="0.2">
      <c r="A194" s="66" t="str">
        <f>IFERROR(IF($A193+1&gt;'(backend scoring)'!$T$335,"",$A193+1),"")</f>
        <v/>
      </c>
      <c r="B194" s="66" t="e">
        <f t="array" aca="1" ref="B194" ca="1">_xludf.XLOOKUP($A194,'(backend scoring)'!$V$2:$V$333,'(backend scoring)'!$A$2:$A$333,"")</f>
        <v>#NAME?</v>
      </c>
      <c r="C194" s="66" t="str">
        <f ca="1">IFERROR(VLOOKUP($B194,'Institution Evaluation'!$A$55:$F$346,2,0),IFERROR(VLOOKUP($B194,'Privacy Analyst Evaluation'!$A$46:$F$120,2,0),""))&amp;""</f>
        <v/>
      </c>
      <c r="D194" s="66" t="str">
        <f ca="1">IFERROR(VLOOKUP($B194,'Institution Evaluation'!$A$55:$F$346,3,0),IFERROR(VLOOKUP($B194,'Privacy Analyst Evaluation'!$A$46:$F$120,3,0),""))&amp;""</f>
        <v/>
      </c>
      <c r="E194" s="66" t="str">
        <f ca="1">IFERROR(VLOOKUP($B194,'Institution Evaluation'!$A$55:$F$346,4,0),IFERROR(VLOOKUP($B194,'Privacy Analyst Evaluation'!$A$46:$F$120,4,0),""))&amp;""</f>
        <v/>
      </c>
      <c r="F194" s="66" t="str">
        <f ca="1">IFERROR(VLOOKUP($B194,'Institution Evaluation'!$A$55:$F$346,6,0),IFERROR(VLOOKUP($B194,'Privacy Analyst Evaluation'!$A$46:$F$120,6,0),""))&amp;""</f>
        <v/>
      </c>
      <c r="G194" s="242"/>
      <c r="H194" s="66" t="str">
        <f>IFERROR(IF($H193+1&gt;'(backend scoring)'!$Q$335,"",$H193+1),"")</f>
        <v/>
      </c>
      <c r="I194" s="66" t="e">
        <f t="array" aca="1" ref="I194" ca="1">_xludf.XLOOKUP($H194,'(backend scoring)'!$S$2:$S$333,'(backend scoring)'!$A$2:$A$333,"")</f>
        <v>#NAME?</v>
      </c>
      <c r="J194" s="66" t="str">
        <f ca="1">IFERROR(VLOOKUP($I194,'Institution Evaluation'!$A$55:$F$346,2,0),IFERROR(VLOOKUP($I194,'Privacy Analyst Evaluation'!$A$46:$F$120,2,0),""))</f>
        <v/>
      </c>
      <c r="K194" s="66" t="str">
        <f ca="1">IFERROR(VLOOKUP($I194,'Institution Evaluation'!$A$55:$F$346,3,0),IFERROR(VLOOKUP($I194,'Privacy Analyst Evaluation'!$A$46:$F$120,3,0),""))&amp;""</f>
        <v/>
      </c>
      <c r="L194" s="66" t="str">
        <f ca="1">IFERROR(VLOOKUP($I194,'Institution Evaluation'!$A$55:$F$346,4,0),IFERROR(VLOOKUP($I194,'Privacy Analyst Evaluation'!$A$46:$F$120,4,0),""))&amp;""</f>
        <v/>
      </c>
      <c r="M194" s="66" t="str">
        <f ca="1">IFERROR(VLOOKUP($I194,'Institution Evaluation'!$A$55:$F$346,6,0),IFERROR(VLOOKUP($I194,'Privacy Analyst Evaluation'!$A$46:$F$120,6,0),""))&amp;""</f>
        <v/>
      </c>
    </row>
    <row r="195" spans="1:13" ht="15.75" customHeight="1" x14ac:dyDescent="0.2">
      <c r="A195" s="66" t="str">
        <f>IFERROR(IF($A194+1&gt;'(backend scoring)'!$T$335,"",$A194+1),"")</f>
        <v/>
      </c>
      <c r="B195" s="66" t="e">
        <f t="array" aca="1" ref="B195" ca="1">_xludf.XLOOKUP($A195,'(backend scoring)'!$V$2:$V$333,'(backend scoring)'!$A$2:$A$333,"")</f>
        <v>#NAME?</v>
      </c>
      <c r="C195" s="66" t="str">
        <f ca="1">IFERROR(VLOOKUP($B195,'Institution Evaluation'!$A$55:$F$346,2,0),IFERROR(VLOOKUP($B195,'Privacy Analyst Evaluation'!$A$46:$F$120,2,0),""))&amp;""</f>
        <v/>
      </c>
      <c r="D195" s="66" t="str">
        <f ca="1">IFERROR(VLOOKUP($B195,'Institution Evaluation'!$A$55:$F$346,3,0),IFERROR(VLOOKUP($B195,'Privacy Analyst Evaluation'!$A$46:$F$120,3,0),""))&amp;""</f>
        <v/>
      </c>
      <c r="E195" s="66" t="str">
        <f ca="1">IFERROR(VLOOKUP($B195,'Institution Evaluation'!$A$55:$F$346,4,0),IFERROR(VLOOKUP($B195,'Privacy Analyst Evaluation'!$A$46:$F$120,4,0),""))&amp;""</f>
        <v/>
      </c>
      <c r="F195" s="66" t="str">
        <f ca="1">IFERROR(VLOOKUP($B195,'Institution Evaluation'!$A$55:$F$346,6,0),IFERROR(VLOOKUP($B195,'Privacy Analyst Evaluation'!$A$46:$F$120,6,0),""))&amp;""</f>
        <v/>
      </c>
      <c r="G195" s="242"/>
      <c r="H195" s="66" t="str">
        <f>IFERROR(IF($H194+1&gt;'(backend scoring)'!$Q$335,"",$H194+1),"")</f>
        <v/>
      </c>
      <c r="I195" s="66" t="e">
        <f t="array" aca="1" ref="I195" ca="1">_xludf.XLOOKUP($H195,'(backend scoring)'!$S$2:$S$333,'(backend scoring)'!$A$2:$A$333,"")</f>
        <v>#NAME?</v>
      </c>
      <c r="J195" s="66" t="str">
        <f ca="1">IFERROR(VLOOKUP($I195,'Institution Evaluation'!$A$55:$F$346,2,0),IFERROR(VLOOKUP($I195,'Privacy Analyst Evaluation'!$A$46:$F$120,2,0),""))</f>
        <v/>
      </c>
      <c r="K195" s="66" t="str">
        <f ca="1">IFERROR(VLOOKUP($I195,'Institution Evaluation'!$A$55:$F$346,3,0),IFERROR(VLOOKUP($I195,'Privacy Analyst Evaluation'!$A$46:$F$120,3,0),""))&amp;""</f>
        <v/>
      </c>
      <c r="L195" s="66" t="str">
        <f ca="1">IFERROR(VLOOKUP($I195,'Institution Evaluation'!$A$55:$F$346,4,0),IFERROR(VLOOKUP($I195,'Privacy Analyst Evaluation'!$A$46:$F$120,4,0),""))&amp;""</f>
        <v/>
      </c>
      <c r="M195" s="66" t="str">
        <f ca="1">IFERROR(VLOOKUP($I195,'Institution Evaluation'!$A$55:$F$346,6,0),IFERROR(VLOOKUP($I195,'Privacy Analyst Evaluation'!$A$46:$F$120,6,0),""))&amp;""</f>
        <v/>
      </c>
    </row>
    <row r="196" spans="1:13" ht="15.75" customHeight="1" x14ac:dyDescent="0.2">
      <c r="A196" s="66" t="str">
        <f>IFERROR(IF($A195+1&gt;'(backend scoring)'!$T$335,"",$A195+1),"")</f>
        <v/>
      </c>
      <c r="B196" s="66" t="e">
        <f t="array" aca="1" ref="B196" ca="1">_xludf.XLOOKUP($A196,'(backend scoring)'!$V$2:$V$333,'(backend scoring)'!$A$2:$A$333,"")</f>
        <v>#NAME?</v>
      </c>
      <c r="C196" s="66" t="str">
        <f ca="1">IFERROR(VLOOKUP($B196,'Institution Evaluation'!$A$55:$F$346,2,0),IFERROR(VLOOKUP($B196,'Privacy Analyst Evaluation'!$A$46:$F$120,2,0),""))&amp;""</f>
        <v/>
      </c>
      <c r="D196" s="66" t="str">
        <f ca="1">IFERROR(VLOOKUP($B196,'Institution Evaluation'!$A$55:$F$346,3,0),IFERROR(VLOOKUP($B196,'Privacy Analyst Evaluation'!$A$46:$F$120,3,0),""))&amp;""</f>
        <v/>
      </c>
      <c r="E196" s="66" t="str">
        <f ca="1">IFERROR(VLOOKUP($B196,'Institution Evaluation'!$A$55:$F$346,4,0),IFERROR(VLOOKUP($B196,'Privacy Analyst Evaluation'!$A$46:$F$120,4,0),""))&amp;""</f>
        <v/>
      </c>
      <c r="F196" s="66" t="str">
        <f ca="1">IFERROR(VLOOKUP($B196,'Institution Evaluation'!$A$55:$F$346,6,0),IFERROR(VLOOKUP($B196,'Privacy Analyst Evaluation'!$A$46:$F$120,6,0),""))&amp;""</f>
        <v/>
      </c>
      <c r="G196" s="242"/>
      <c r="H196" s="66" t="str">
        <f>IFERROR(IF($H195+1&gt;'(backend scoring)'!$Q$335,"",$H195+1),"")</f>
        <v/>
      </c>
      <c r="I196" s="66" t="e">
        <f t="array" aca="1" ref="I196" ca="1">_xludf.XLOOKUP($H196,'(backend scoring)'!$S$2:$S$333,'(backend scoring)'!$A$2:$A$333,"")</f>
        <v>#NAME?</v>
      </c>
      <c r="J196" s="66" t="str">
        <f ca="1">IFERROR(VLOOKUP($I196,'Institution Evaluation'!$A$55:$F$346,2,0),IFERROR(VLOOKUP($I196,'Privacy Analyst Evaluation'!$A$46:$F$120,2,0),""))</f>
        <v/>
      </c>
      <c r="K196" s="66" t="str">
        <f ca="1">IFERROR(VLOOKUP($I196,'Institution Evaluation'!$A$55:$F$346,3,0),IFERROR(VLOOKUP($I196,'Privacy Analyst Evaluation'!$A$46:$F$120,3,0),""))&amp;""</f>
        <v/>
      </c>
      <c r="L196" s="66" t="str">
        <f ca="1">IFERROR(VLOOKUP($I196,'Institution Evaluation'!$A$55:$F$346,4,0),IFERROR(VLOOKUP($I196,'Privacy Analyst Evaluation'!$A$46:$F$120,4,0),""))&amp;""</f>
        <v/>
      </c>
      <c r="M196" s="66" t="str">
        <f ca="1">IFERROR(VLOOKUP($I196,'Institution Evaluation'!$A$55:$F$346,6,0),IFERROR(VLOOKUP($I196,'Privacy Analyst Evaluation'!$A$46:$F$120,6,0),""))&amp;""</f>
        <v/>
      </c>
    </row>
    <row r="197" spans="1:13" ht="15.75" customHeight="1" x14ac:dyDescent="0.2">
      <c r="A197" s="66" t="str">
        <f>IFERROR(IF($A196+1&gt;'(backend scoring)'!$T$335,"",$A196+1),"")</f>
        <v/>
      </c>
      <c r="B197" s="66" t="e">
        <f t="array" aca="1" ref="B197" ca="1">_xludf.XLOOKUP($A197,'(backend scoring)'!$V$2:$V$333,'(backend scoring)'!$A$2:$A$333,"")</f>
        <v>#NAME?</v>
      </c>
      <c r="C197" s="66" t="str">
        <f ca="1">IFERROR(VLOOKUP($B197,'Institution Evaluation'!$A$55:$F$346,2,0),IFERROR(VLOOKUP($B197,'Privacy Analyst Evaluation'!$A$46:$F$120,2,0),""))&amp;""</f>
        <v/>
      </c>
      <c r="D197" s="66" t="str">
        <f ca="1">IFERROR(VLOOKUP($B197,'Institution Evaluation'!$A$55:$F$346,3,0),IFERROR(VLOOKUP($B197,'Privacy Analyst Evaluation'!$A$46:$F$120,3,0),""))&amp;""</f>
        <v/>
      </c>
      <c r="E197" s="66" t="str">
        <f ca="1">IFERROR(VLOOKUP($B197,'Institution Evaluation'!$A$55:$F$346,4,0),IFERROR(VLOOKUP($B197,'Privacy Analyst Evaluation'!$A$46:$F$120,4,0),""))&amp;""</f>
        <v/>
      </c>
      <c r="F197" s="66" t="str">
        <f ca="1">IFERROR(VLOOKUP($B197,'Institution Evaluation'!$A$55:$F$346,6,0),IFERROR(VLOOKUP($B197,'Privacy Analyst Evaluation'!$A$46:$F$120,6,0),""))&amp;""</f>
        <v/>
      </c>
      <c r="G197" s="242"/>
      <c r="H197" s="66" t="str">
        <f>IFERROR(IF($H196+1&gt;'(backend scoring)'!$Q$335,"",$H196+1),"")</f>
        <v/>
      </c>
      <c r="I197" s="66" t="e">
        <f t="array" aca="1" ref="I197" ca="1">_xludf.XLOOKUP($H197,'(backend scoring)'!$S$2:$S$333,'(backend scoring)'!$A$2:$A$333,"")</f>
        <v>#NAME?</v>
      </c>
      <c r="J197" s="66" t="str">
        <f ca="1">IFERROR(VLOOKUP($I197,'Institution Evaluation'!$A$55:$F$346,2,0),IFERROR(VLOOKUP($I197,'Privacy Analyst Evaluation'!$A$46:$F$120,2,0),""))</f>
        <v/>
      </c>
      <c r="K197" s="66" t="str">
        <f ca="1">IFERROR(VLOOKUP($I197,'Institution Evaluation'!$A$55:$F$346,3,0),IFERROR(VLOOKUP($I197,'Privacy Analyst Evaluation'!$A$46:$F$120,3,0),""))&amp;""</f>
        <v/>
      </c>
      <c r="L197" s="66" t="str">
        <f ca="1">IFERROR(VLOOKUP($I197,'Institution Evaluation'!$A$55:$F$346,4,0),IFERROR(VLOOKUP($I197,'Privacy Analyst Evaluation'!$A$46:$F$120,4,0),""))&amp;""</f>
        <v/>
      </c>
      <c r="M197" s="66" t="str">
        <f ca="1">IFERROR(VLOOKUP($I197,'Institution Evaluation'!$A$55:$F$346,6,0),IFERROR(VLOOKUP($I197,'Privacy Analyst Evaluation'!$A$46:$F$120,6,0),""))&amp;""</f>
        <v/>
      </c>
    </row>
    <row r="198" spans="1:13" ht="15.75" customHeight="1" x14ac:dyDescent="0.2">
      <c r="A198" s="66" t="str">
        <f>IFERROR(IF($A197+1&gt;'(backend scoring)'!$T$335,"",$A197+1),"")</f>
        <v/>
      </c>
      <c r="B198" s="66" t="e">
        <f t="array" aca="1" ref="B198" ca="1">_xludf.XLOOKUP($A198,'(backend scoring)'!$V$2:$V$333,'(backend scoring)'!$A$2:$A$333,"")</f>
        <v>#NAME?</v>
      </c>
      <c r="C198" s="66" t="str">
        <f ca="1">IFERROR(VLOOKUP($B198,'Institution Evaluation'!$A$55:$F$346,2,0),IFERROR(VLOOKUP($B198,'Privacy Analyst Evaluation'!$A$46:$F$120,2,0),""))&amp;""</f>
        <v/>
      </c>
      <c r="D198" s="66" t="str">
        <f ca="1">IFERROR(VLOOKUP($B198,'Institution Evaluation'!$A$55:$F$346,3,0),IFERROR(VLOOKUP($B198,'Privacy Analyst Evaluation'!$A$46:$F$120,3,0),""))&amp;""</f>
        <v/>
      </c>
      <c r="E198" s="66" t="str">
        <f ca="1">IFERROR(VLOOKUP($B198,'Institution Evaluation'!$A$55:$F$346,4,0),IFERROR(VLOOKUP($B198,'Privacy Analyst Evaluation'!$A$46:$F$120,4,0),""))&amp;""</f>
        <v/>
      </c>
      <c r="F198" s="66" t="str">
        <f ca="1">IFERROR(VLOOKUP($B198,'Institution Evaluation'!$A$55:$F$346,6,0),IFERROR(VLOOKUP($B198,'Privacy Analyst Evaluation'!$A$46:$F$120,6,0),""))&amp;""</f>
        <v/>
      </c>
      <c r="G198" s="242"/>
      <c r="H198" s="66" t="str">
        <f>IFERROR(IF($H197+1&gt;'(backend scoring)'!$Q$335,"",$H197+1),"")</f>
        <v/>
      </c>
      <c r="I198" s="66" t="e">
        <f t="array" aca="1" ref="I198" ca="1">_xludf.XLOOKUP($H198,'(backend scoring)'!$S$2:$S$333,'(backend scoring)'!$A$2:$A$333,"")</f>
        <v>#NAME?</v>
      </c>
      <c r="J198" s="66" t="str">
        <f ca="1">IFERROR(VLOOKUP($I198,'Institution Evaluation'!$A$55:$F$346,2,0),IFERROR(VLOOKUP($I198,'Privacy Analyst Evaluation'!$A$46:$F$120,2,0),""))</f>
        <v/>
      </c>
      <c r="K198" s="66" t="str">
        <f ca="1">IFERROR(VLOOKUP($I198,'Institution Evaluation'!$A$55:$F$346,3,0),IFERROR(VLOOKUP($I198,'Privacy Analyst Evaluation'!$A$46:$F$120,3,0),""))&amp;""</f>
        <v/>
      </c>
      <c r="L198" s="66" t="str">
        <f ca="1">IFERROR(VLOOKUP($I198,'Institution Evaluation'!$A$55:$F$346,4,0),IFERROR(VLOOKUP($I198,'Privacy Analyst Evaluation'!$A$46:$F$120,4,0),""))&amp;""</f>
        <v/>
      </c>
      <c r="M198" s="66" t="str">
        <f ca="1">IFERROR(VLOOKUP($I198,'Institution Evaluation'!$A$55:$F$346,6,0),IFERROR(VLOOKUP($I198,'Privacy Analyst Evaluation'!$A$46:$F$120,6,0),""))&amp;""</f>
        <v/>
      </c>
    </row>
    <row r="199" spans="1:13" ht="15.75" customHeight="1" x14ac:dyDescent="0.2">
      <c r="A199" s="66" t="str">
        <f>IFERROR(IF($A198+1&gt;'(backend scoring)'!$T$335,"",$A198+1),"")</f>
        <v/>
      </c>
      <c r="B199" s="66" t="e">
        <f t="array" aca="1" ref="B199" ca="1">_xludf.XLOOKUP($A199,'(backend scoring)'!$V$2:$V$333,'(backend scoring)'!$A$2:$A$333,"")</f>
        <v>#NAME?</v>
      </c>
      <c r="C199" s="66" t="str">
        <f ca="1">IFERROR(VLOOKUP($B199,'Institution Evaluation'!$A$55:$F$346,2,0),IFERROR(VLOOKUP($B199,'Privacy Analyst Evaluation'!$A$46:$F$120,2,0),""))&amp;""</f>
        <v/>
      </c>
      <c r="D199" s="66" t="str">
        <f ca="1">IFERROR(VLOOKUP($B199,'Institution Evaluation'!$A$55:$F$346,3,0),IFERROR(VLOOKUP($B199,'Privacy Analyst Evaluation'!$A$46:$F$120,3,0),""))&amp;""</f>
        <v/>
      </c>
      <c r="E199" s="66" t="str">
        <f ca="1">IFERROR(VLOOKUP($B199,'Institution Evaluation'!$A$55:$F$346,4,0),IFERROR(VLOOKUP($B199,'Privacy Analyst Evaluation'!$A$46:$F$120,4,0),""))&amp;""</f>
        <v/>
      </c>
      <c r="F199" s="66" t="str">
        <f ca="1">IFERROR(VLOOKUP($B199,'Institution Evaluation'!$A$55:$F$346,6,0),IFERROR(VLOOKUP($B199,'Privacy Analyst Evaluation'!$A$46:$F$120,6,0),""))&amp;""</f>
        <v/>
      </c>
      <c r="G199" s="242"/>
      <c r="H199" s="66" t="str">
        <f>IFERROR(IF($H198+1&gt;'(backend scoring)'!$Q$335,"",$H198+1),"")</f>
        <v/>
      </c>
      <c r="I199" s="66" t="e">
        <f t="array" aca="1" ref="I199" ca="1">_xludf.XLOOKUP($H199,'(backend scoring)'!$S$2:$S$333,'(backend scoring)'!$A$2:$A$333,"")</f>
        <v>#NAME?</v>
      </c>
      <c r="J199" s="66" t="str">
        <f ca="1">IFERROR(VLOOKUP($I199,'Institution Evaluation'!$A$55:$F$346,2,0),IFERROR(VLOOKUP($I199,'Privacy Analyst Evaluation'!$A$46:$F$120,2,0),""))</f>
        <v/>
      </c>
      <c r="K199" s="66" t="str">
        <f ca="1">IFERROR(VLOOKUP($I199,'Institution Evaluation'!$A$55:$F$346,3,0),IFERROR(VLOOKUP($I199,'Privacy Analyst Evaluation'!$A$46:$F$120,3,0),""))&amp;""</f>
        <v/>
      </c>
      <c r="L199" s="66" t="str">
        <f ca="1">IFERROR(VLOOKUP($I199,'Institution Evaluation'!$A$55:$F$346,4,0),IFERROR(VLOOKUP($I199,'Privacy Analyst Evaluation'!$A$46:$F$120,4,0),""))&amp;""</f>
        <v/>
      </c>
      <c r="M199" s="66" t="str">
        <f ca="1">IFERROR(VLOOKUP($I199,'Institution Evaluation'!$A$55:$F$346,6,0),IFERROR(VLOOKUP($I199,'Privacy Analyst Evaluation'!$A$46:$F$120,6,0),""))&amp;""</f>
        <v/>
      </c>
    </row>
    <row r="200" spans="1:13" ht="15.75" customHeight="1" x14ac:dyDescent="0.2">
      <c r="A200" s="66" t="str">
        <f>IFERROR(IF($A199+1&gt;'(backend scoring)'!$T$335,"",$A199+1),"")</f>
        <v/>
      </c>
      <c r="B200" s="66" t="e">
        <f t="array" aca="1" ref="B200" ca="1">_xludf.XLOOKUP($A200,'(backend scoring)'!$V$2:$V$333,'(backend scoring)'!$A$2:$A$333,"")</f>
        <v>#NAME?</v>
      </c>
      <c r="C200" s="66" t="str">
        <f ca="1">IFERROR(VLOOKUP($B200,'Institution Evaluation'!$A$55:$F$346,2,0),IFERROR(VLOOKUP($B200,'Privacy Analyst Evaluation'!$A$46:$F$120,2,0),""))&amp;""</f>
        <v/>
      </c>
      <c r="D200" s="66" t="str">
        <f ca="1">IFERROR(VLOOKUP($B200,'Institution Evaluation'!$A$55:$F$346,3,0),IFERROR(VLOOKUP($B200,'Privacy Analyst Evaluation'!$A$46:$F$120,3,0),""))&amp;""</f>
        <v/>
      </c>
      <c r="E200" s="66" t="str">
        <f ca="1">IFERROR(VLOOKUP($B200,'Institution Evaluation'!$A$55:$F$346,4,0),IFERROR(VLOOKUP($B200,'Privacy Analyst Evaluation'!$A$46:$F$120,4,0),""))&amp;""</f>
        <v/>
      </c>
      <c r="F200" s="66" t="str">
        <f ca="1">IFERROR(VLOOKUP($B200,'Institution Evaluation'!$A$55:$F$346,6,0),IFERROR(VLOOKUP($B200,'Privacy Analyst Evaluation'!$A$46:$F$120,6,0),""))&amp;""</f>
        <v/>
      </c>
      <c r="G200" s="242"/>
      <c r="H200" s="66" t="str">
        <f>IFERROR(IF($H199+1&gt;'(backend scoring)'!$Q$335,"",$H199+1),"")</f>
        <v/>
      </c>
      <c r="I200" s="66" t="e">
        <f t="array" aca="1" ref="I200" ca="1">_xludf.XLOOKUP($H200,'(backend scoring)'!$S$2:$S$333,'(backend scoring)'!$A$2:$A$333,"")</f>
        <v>#NAME?</v>
      </c>
      <c r="J200" s="66" t="str">
        <f ca="1">IFERROR(VLOOKUP($I200,'Institution Evaluation'!$A$55:$F$346,2,0),IFERROR(VLOOKUP($I200,'Privacy Analyst Evaluation'!$A$46:$F$120,2,0),""))</f>
        <v/>
      </c>
      <c r="K200" s="66" t="str">
        <f ca="1">IFERROR(VLOOKUP($I200,'Institution Evaluation'!$A$55:$F$346,3,0),IFERROR(VLOOKUP($I200,'Privacy Analyst Evaluation'!$A$46:$F$120,3,0),""))&amp;""</f>
        <v/>
      </c>
      <c r="L200" s="66" t="str">
        <f ca="1">IFERROR(VLOOKUP($I200,'Institution Evaluation'!$A$55:$F$346,4,0),IFERROR(VLOOKUP($I200,'Privacy Analyst Evaluation'!$A$46:$F$120,4,0),""))&amp;""</f>
        <v/>
      </c>
      <c r="M200" s="66" t="str">
        <f ca="1">IFERROR(VLOOKUP($I200,'Institution Evaluation'!$A$55:$F$346,6,0),IFERROR(VLOOKUP($I200,'Privacy Analyst Evaluation'!$A$46:$F$120,6,0),""))&amp;""</f>
        <v/>
      </c>
    </row>
    <row r="201" spans="1:13" ht="15.75" customHeight="1" x14ac:dyDescent="0.2">
      <c r="A201" s="66" t="str">
        <f>IFERROR(IF($A200+1&gt;'(backend scoring)'!$T$335,"",$A200+1),"")</f>
        <v/>
      </c>
      <c r="B201" s="66" t="e">
        <f t="array" aca="1" ref="B201" ca="1">_xludf.XLOOKUP($A201,'(backend scoring)'!$V$2:$V$333,'(backend scoring)'!$A$2:$A$333,"")</f>
        <v>#NAME?</v>
      </c>
      <c r="C201" s="66" t="str">
        <f ca="1">IFERROR(VLOOKUP($B201,'Institution Evaluation'!$A$55:$F$346,2,0),IFERROR(VLOOKUP($B201,'Privacy Analyst Evaluation'!$A$46:$F$120,2,0),""))&amp;""</f>
        <v/>
      </c>
      <c r="D201" s="66" t="str">
        <f ca="1">IFERROR(VLOOKUP($B201,'Institution Evaluation'!$A$55:$F$346,3,0),IFERROR(VLOOKUP($B201,'Privacy Analyst Evaluation'!$A$46:$F$120,3,0),""))&amp;""</f>
        <v/>
      </c>
      <c r="E201" s="66" t="str">
        <f ca="1">IFERROR(VLOOKUP($B201,'Institution Evaluation'!$A$55:$F$346,4,0),IFERROR(VLOOKUP($B201,'Privacy Analyst Evaluation'!$A$46:$F$120,4,0),""))&amp;""</f>
        <v/>
      </c>
      <c r="F201" s="66" t="str">
        <f ca="1">IFERROR(VLOOKUP($B201,'Institution Evaluation'!$A$55:$F$346,6,0),IFERROR(VLOOKUP($B201,'Privacy Analyst Evaluation'!$A$46:$F$120,6,0),""))&amp;""</f>
        <v/>
      </c>
      <c r="G201" s="242"/>
      <c r="H201" s="66" t="str">
        <f>IFERROR(IF($H200+1&gt;'(backend scoring)'!$Q$335,"",$H200+1),"")</f>
        <v/>
      </c>
      <c r="I201" s="66" t="e">
        <f t="array" aca="1" ref="I201" ca="1">_xludf.XLOOKUP($H201,'(backend scoring)'!$S$2:$S$333,'(backend scoring)'!$A$2:$A$333,"")</f>
        <v>#NAME?</v>
      </c>
      <c r="J201" s="66" t="str">
        <f ca="1">IFERROR(VLOOKUP($I201,'Institution Evaluation'!$A$55:$F$346,2,0),IFERROR(VLOOKUP($I201,'Privacy Analyst Evaluation'!$A$46:$F$120,2,0),""))</f>
        <v/>
      </c>
      <c r="K201" s="66" t="str">
        <f ca="1">IFERROR(VLOOKUP($I201,'Institution Evaluation'!$A$55:$F$346,3,0),IFERROR(VLOOKUP($I201,'Privacy Analyst Evaluation'!$A$46:$F$120,3,0),""))&amp;""</f>
        <v/>
      </c>
      <c r="L201" s="66" t="str">
        <f ca="1">IFERROR(VLOOKUP($I201,'Institution Evaluation'!$A$55:$F$346,4,0),IFERROR(VLOOKUP($I201,'Privacy Analyst Evaluation'!$A$46:$F$120,4,0),""))&amp;""</f>
        <v/>
      </c>
      <c r="M201" s="66" t="str">
        <f ca="1">IFERROR(VLOOKUP($I201,'Institution Evaluation'!$A$55:$F$346,6,0),IFERROR(VLOOKUP($I201,'Privacy Analyst Evaluation'!$A$46:$F$120,6,0),""))&amp;""</f>
        <v/>
      </c>
    </row>
    <row r="202" spans="1:13" ht="15.75" customHeight="1" x14ac:dyDescent="0.2">
      <c r="A202" s="66" t="str">
        <f>IFERROR(IF($A201+1&gt;'(backend scoring)'!$T$335,"",$A201+1),"")</f>
        <v/>
      </c>
      <c r="B202" s="66" t="e">
        <f t="array" aca="1" ref="B202" ca="1">_xludf.XLOOKUP($A202,'(backend scoring)'!$V$2:$V$333,'(backend scoring)'!$A$2:$A$333,"")</f>
        <v>#NAME?</v>
      </c>
      <c r="C202" s="66" t="str">
        <f ca="1">IFERROR(VLOOKUP($B202,'Institution Evaluation'!$A$55:$F$346,2,0),IFERROR(VLOOKUP($B202,'Privacy Analyst Evaluation'!$A$46:$F$120,2,0),""))&amp;""</f>
        <v/>
      </c>
      <c r="D202" s="66" t="str">
        <f ca="1">IFERROR(VLOOKUP($B202,'Institution Evaluation'!$A$55:$F$346,3,0),IFERROR(VLOOKUP($B202,'Privacy Analyst Evaluation'!$A$46:$F$120,3,0),""))&amp;""</f>
        <v/>
      </c>
      <c r="E202" s="66" t="str">
        <f ca="1">IFERROR(VLOOKUP($B202,'Institution Evaluation'!$A$55:$F$346,4,0),IFERROR(VLOOKUP($B202,'Privacy Analyst Evaluation'!$A$46:$F$120,4,0),""))&amp;""</f>
        <v/>
      </c>
      <c r="F202" s="66" t="str">
        <f ca="1">IFERROR(VLOOKUP($B202,'Institution Evaluation'!$A$55:$F$346,6,0),IFERROR(VLOOKUP($B202,'Privacy Analyst Evaluation'!$A$46:$F$120,6,0),""))&amp;""</f>
        <v/>
      </c>
      <c r="G202" s="242"/>
      <c r="H202" s="66" t="str">
        <f>IFERROR(IF($H201+1&gt;'(backend scoring)'!$Q$335,"",$H201+1),"")</f>
        <v/>
      </c>
      <c r="I202" s="66" t="e">
        <f t="array" aca="1" ref="I202" ca="1">_xludf.XLOOKUP($H202,'(backend scoring)'!$S$2:$S$333,'(backend scoring)'!$A$2:$A$333,"")</f>
        <v>#NAME?</v>
      </c>
      <c r="J202" s="66" t="str">
        <f ca="1">IFERROR(VLOOKUP($I202,'Institution Evaluation'!$A$55:$F$346,2,0),IFERROR(VLOOKUP($I202,'Privacy Analyst Evaluation'!$A$46:$F$120,2,0),""))</f>
        <v/>
      </c>
      <c r="K202" s="66" t="str">
        <f ca="1">IFERROR(VLOOKUP($I202,'Institution Evaluation'!$A$55:$F$346,3,0),IFERROR(VLOOKUP($I202,'Privacy Analyst Evaluation'!$A$46:$F$120,3,0),""))&amp;""</f>
        <v/>
      </c>
      <c r="L202" s="66" t="str">
        <f ca="1">IFERROR(VLOOKUP($I202,'Institution Evaluation'!$A$55:$F$346,4,0),IFERROR(VLOOKUP($I202,'Privacy Analyst Evaluation'!$A$46:$F$120,4,0),""))&amp;""</f>
        <v/>
      </c>
      <c r="M202" s="66" t="str">
        <f ca="1">IFERROR(VLOOKUP($I202,'Institution Evaluation'!$A$55:$F$346,6,0),IFERROR(VLOOKUP($I202,'Privacy Analyst Evaluation'!$A$46:$F$120,6,0),""))&amp;""</f>
        <v/>
      </c>
    </row>
    <row r="203" spans="1:13" ht="15.75" customHeight="1" x14ac:dyDescent="0.2">
      <c r="A203" s="66" t="str">
        <f>IFERROR(IF($A202+1&gt;'(backend scoring)'!$T$335,"",$A202+1),"")</f>
        <v/>
      </c>
      <c r="B203" s="66" t="e">
        <f t="array" aca="1" ref="B203" ca="1">_xludf.XLOOKUP($A203,'(backend scoring)'!$V$2:$V$333,'(backend scoring)'!$A$2:$A$333,"")</f>
        <v>#NAME?</v>
      </c>
      <c r="C203" s="66" t="str">
        <f ca="1">IFERROR(VLOOKUP($B203,'Institution Evaluation'!$A$55:$F$346,2,0),IFERROR(VLOOKUP($B203,'Privacy Analyst Evaluation'!$A$46:$F$120,2,0),""))&amp;""</f>
        <v/>
      </c>
      <c r="D203" s="66" t="str">
        <f ca="1">IFERROR(VLOOKUP($B203,'Institution Evaluation'!$A$55:$F$346,3,0),IFERROR(VLOOKUP($B203,'Privacy Analyst Evaluation'!$A$46:$F$120,3,0),""))&amp;""</f>
        <v/>
      </c>
      <c r="E203" s="66" t="str">
        <f ca="1">IFERROR(VLOOKUP($B203,'Institution Evaluation'!$A$55:$F$346,4,0),IFERROR(VLOOKUP($B203,'Privacy Analyst Evaluation'!$A$46:$F$120,4,0),""))&amp;""</f>
        <v/>
      </c>
      <c r="F203" s="66" t="str">
        <f ca="1">IFERROR(VLOOKUP($B203,'Institution Evaluation'!$A$55:$F$346,6,0),IFERROR(VLOOKUP($B203,'Privacy Analyst Evaluation'!$A$46:$F$120,6,0),""))&amp;""</f>
        <v/>
      </c>
      <c r="G203" s="242"/>
      <c r="H203" s="66" t="str">
        <f>IFERROR(IF($H202+1&gt;'(backend scoring)'!$Q$335,"",$H202+1),"")</f>
        <v/>
      </c>
      <c r="I203" s="66" t="e">
        <f t="array" aca="1" ref="I203" ca="1">_xludf.XLOOKUP($H203,'(backend scoring)'!$S$2:$S$333,'(backend scoring)'!$A$2:$A$333,"")</f>
        <v>#NAME?</v>
      </c>
      <c r="J203" s="66" t="str">
        <f ca="1">IFERROR(VLOOKUP($I203,'Institution Evaluation'!$A$55:$F$346,2,0),IFERROR(VLOOKUP($I203,'Privacy Analyst Evaluation'!$A$46:$F$120,2,0),""))</f>
        <v/>
      </c>
      <c r="K203" s="66" t="str">
        <f ca="1">IFERROR(VLOOKUP($I203,'Institution Evaluation'!$A$55:$F$346,3,0),IFERROR(VLOOKUP($I203,'Privacy Analyst Evaluation'!$A$46:$F$120,3,0),""))&amp;""</f>
        <v/>
      </c>
      <c r="L203" s="66" t="str">
        <f ca="1">IFERROR(VLOOKUP($I203,'Institution Evaluation'!$A$55:$F$346,4,0),IFERROR(VLOOKUP($I203,'Privacy Analyst Evaluation'!$A$46:$F$120,4,0),""))&amp;""</f>
        <v/>
      </c>
      <c r="M203" s="66" t="str">
        <f ca="1">IFERROR(VLOOKUP($I203,'Institution Evaluation'!$A$55:$F$346,6,0),IFERROR(VLOOKUP($I203,'Privacy Analyst Evaluation'!$A$46:$F$120,6,0),""))&amp;""</f>
        <v/>
      </c>
    </row>
    <row r="204" spans="1:13" ht="15.75" customHeight="1" x14ac:dyDescent="0.2">
      <c r="A204" s="66" t="str">
        <f>IFERROR(IF($A203+1&gt;'(backend scoring)'!$T$335,"",$A203+1),"")</f>
        <v/>
      </c>
      <c r="B204" s="66" t="e">
        <f t="array" aca="1" ref="B204" ca="1">_xludf.XLOOKUP($A204,'(backend scoring)'!$V$2:$V$333,'(backend scoring)'!$A$2:$A$333,"")</f>
        <v>#NAME?</v>
      </c>
      <c r="C204" s="66" t="str">
        <f ca="1">IFERROR(VLOOKUP($B204,'Institution Evaluation'!$A$55:$F$346,2,0),IFERROR(VLOOKUP($B204,'Privacy Analyst Evaluation'!$A$46:$F$120,2,0),""))&amp;""</f>
        <v/>
      </c>
      <c r="D204" s="66" t="str">
        <f ca="1">IFERROR(VLOOKUP($B204,'Institution Evaluation'!$A$55:$F$346,3,0),IFERROR(VLOOKUP($B204,'Privacy Analyst Evaluation'!$A$46:$F$120,3,0),""))&amp;""</f>
        <v/>
      </c>
      <c r="E204" s="66" t="str">
        <f ca="1">IFERROR(VLOOKUP($B204,'Institution Evaluation'!$A$55:$F$346,4,0),IFERROR(VLOOKUP($B204,'Privacy Analyst Evaluation'!$A$46:$F$120,4,0),""))&amp;""</f>
        <v/>
      </c>
      <c r="F204" s="66" t="str">
        <f ca="1">IFERROR(VLOOKUP($B204,'Institution Evaluation'!$A$55:$F$346,6,0),IFERROR(VLOOKUP($B204,'Privacy Analyst Evaluation'!$A$46:$F$120,6,0),""))&amp;""</f>
        <v/>
      </c>
      <c r="G204" s="242"/>
      <c r="H204" s="66" t="str">
        <f>IFERROR(IF($H203+1&gt;'(backend scoring)'!$Q$335,"",$H203+1),"")</f>
        <v/>
      </c>
      <c r="I204" s="66" t="e">
        <f t="array" aca="1" ref="I204" ca="1">_xludf.XLOOKUP($H204,'(backend scoring)'!$S$2:$S$333,'(backend scoring)'!$A$2:$A$333,"")</f>
        <v>#NAME?</v>
      </c>
      <c r="J204" s="66" t="str">
        <f ca="1">IFERROR(VLOOKUP($I204,'Institution Evaluation'!$A$55:$F$346,2,0),IFERROR(VLOOKUP($I204,'Privacy Analyst Evaluation'!$A$46:$F$120,2,0),""))</f>
        <v/>
      </c>
      <c r="K204" s="66" t="str">
        <f ca="1">IFERROR(VLOOKUP($I204,'Institution Evaluation'!$A$55:$F$346,3,0),IFERROR(VLOOKUP($I204,'Privacy Analyst Evaluation'!$A$46:$F$120,3,0),""))&amp;""</f>
        <v/>
      </c>
      <c r="L204" s="66" t="str">
        <f ca="1">IFERROR(VLOOKUP($I204,'Institution Evaluation'!$A$55:$F$346,4,0),IFERROR(VLOOKUP($I204,'Privacy Analyst Evaluation'!$A$46:$F$120,4,0),""))&amp;""</f>
        <v/>
      </c>
      <c r="M204" s="66" t="str">
        <f ca="1">IFERROR(VLOOKUP($I204,'Institution Evaluation'!$A$55:$F$346,6,0),IFERROR(VLOOKUP($I204,'Privacy Analyst Evaluation'!$A$46:$F$120,6,0),""))&amp;""</f>
        <v/>
      </c>
    </row>
    <row r="205" spans="1:13" ht="15.75" customHeight="1" x14ac:dyDescent="0.2">
      <c r="A205" s="66" t="str">
        <f>IFERROR(IF($A204+1&gt;'(backend scoring)'!$T$335,"",$A204+1),"")</f>
        <v/>
      </c>
      <c r="B205" s="66" t="e">
        <f t="array" aca="1" ref="B205" ca="1">_xludf.XLOOKUP($A205,'(backend scoring)'!$V$2:$V$333,'(backend scoring)'!$A$2:$A$333,"")</f>
        <v>#NAME?</v>
      </c>
      <c r="C205" s="66" t="str">
        <f ca="1">IFERROR(VLOOKUP($B205,'Institution Evaluation'!$A$55:$F$346,2,0),IFERROR(VLOOKUP($B205,'Privacy Analyst Evaluation'!$A$46:$F$120,2,0),""))&amp;""</f>
        <v/>
      </c>
      <c r="D205" s="66" t="str">
        <f ca="1">IFERROR(VLOOKUP($B205,'Institution Evaluation'!$A$55:$F$346,3,0),IFERROR(VLOOKUP($B205,'Privacy Analyst Evaluation'!$A$46:$F$120,3,0),""))&amp;""</f>
        <v/>
      </c>
      <c r="E205" s="66" t="str">
        <f ca="1">IFERROR(VLOOKUP($B205,'Institution Evaluation'!$A$55:$F$346,4,0),IFERROR(VLOOKUP($B205,'Privacy Analyst Evaluation'!$A$46:$F$120,4,0),""))&amp;""</f>
        <v/>
      </c>
      <c r="F205" s="66" t="str">
        <f ca="1">IFERROR(VLOOKUP($B205,'Institution Evaluation'!$A$55:$F$346,6,0),IFERROR(VLOOKUP($B205,'Privacy Analyst Evaluation'!$A$46:$F$120,6,0),""))&amp;""</f>
        <v/>
      </c>
      <c r="G205" s="242"/>
      <c r="H205" s="66" t="str">
        <f>IFERROR(IF($H204+1&gt;'(backend scoring)'!$Q$335,"",$H204+1),"")</f>
        <v/>
      </c>
      <c r="I205" s="66" t="e">
        <f t="array" aca="1" ref="I205" ca="1">_xludf.XLOOKUP($H205,'(backend scoring)'!$S$2:$S$333,'(backend scoring)'!$A$2:$A$333,"")</f>
        <v>#NAME?</v>
      </c>
      <c r="J205" s="66" t="str">
        <f ca="1">IFERROR(VLOOKUP($I205,'Institution Evaluation'!$A$55:$F$346,2,0),IFERROR(VLOOKUP($I205,'Privacy Analyst Evaluation'!$A$46:$F$120,2,0),""))</f>
        <v/>
      </c>
      <c r="K205" s="66" t="str">
        <f ca="1">IFERROR(VLOOKUP($I205,'Institution Evaluation'!$A$55:$F$346,3,0),IFERROR(VLOOKUP($I205,'Privacy Analyst Evaluation'!$A$46:$F$120,3,0),""))&amp;""</f>
        <v/>
      </c>
      <c r="L205" s="66" t="str">
        <f ca="1">IFERROR(VLOOKUP($I205,'Institution Evaluation'!$A$55:$F$346,4,0),IFERROR(VLOOKUP($I205,'Privacy Analyst Evaluation'!$A$46:$F$120,4,0),""))&amp;""</f>
        <v/>
      </c>
      <c r="M205" s="66" t="str">
        <f ca="1">IFERROR(VLOOKUP($I205,'Institution Evaluation'!$A$55:$F$346,6,0),IFERROR(VLOOKUP($I205,'Privacy Analyst Evaluation'!$A$46:$F$120,6,0),""))&amp;""</f>
        <v/>
      </c>
    </row>
    <row r="206" spans="1:13" ht="15.75" customHeight="1" x14ac:dyDescent="0.2">
      <c r="A206" s="66" t="str">
        <f>IFERROR(IF($A205+1&gt;'(backend scoring)'!$T$335,"",$A205+1),"")</f>
        <v/>
      </c>
      <c r="B206" s="66" t="e">
        <f t="array" aca="1" ref="B206" ca="1">_xludf.XLOOKUP($A206,'(backend scoring)'!$V$2:$V$333,'(backend scoring)'!$A$2:$A$333,"")</f>
        <v>#NAME?</v>
      </c>
      <c r="C206" s="66" t="str">
        <f ca="1">IFERROR(VLOOKUP($B206,'Institution Evaluation'!$A$55:$F$346,2,0),IFERROR(VLOOKUP($B206,'Privacy Analyst Evaluation'!$A$46:$F$120,2,0),""))&amp;""</f>
        <v/>
      </c>
      <c r="D206" s="66" t="str">
        <f ca="1">IFERROR(VLOOKUP($B206,'Institution Evaluation'!$A$55:$F$346,3,0),IFERROR(VLOOKUP($B206,'Privacy Analyst Evaluation'!$A$46:$F$120,3,0),""))&amp;""</f>
        <v/>
      </c>
      <c r="E206" s="66" t="str">
        <f ca="1">IFERROR(VLOOKUP($B206,'Institution Evaluation'!$A$55:$F$346,4,0),IFERROR(VLOOKUP($B206,'Privacy Analyst Evaluation'!$A$46:$F$120,4,0),""))&amp;""</f>
        <v/>
      </c>
      <c r="F206" s="66" t="str">
        <f ca="1">IFERROR(VLOOKUP($B206,'Institution Evaluation'!$A$55:$F$346,6,0),IFERROR(VLOOKUP($B206,'Privacy Analyst Evaluation'!$A$46:$F$120,6,0),""))&amp;""</f>
        <v/>
      </c>
      <c r="G206" s="242"/>
      <c r="H206" s="66" t="str">
        <f>IFERROR(IF($H205+1&gt;'(backend scoring)'!$Q$335,"",$H205+1),"")</f>
        <v/>
      </c>
      <c r="I206" s="66" t="e">
        <f t="array" aca="1" ref="I206" ca="1">_xludf.XLOOKUP($H206,'(backend scoring)'!$S$2:$S$333,'(backend scoring)'!$A$2:$A$333,"")</f>
        <v>#NAME?</v>
      </c>
      <c r="J206" s="66" t="str">
        <f ca="1">IFERROR(VLOOKUP($I206,'Institution Evaluation'!$A$55:$F$346,2,0),IFERROR(VLOOKUP($I206,'Privacy Analyst Evaluation'!$A$46:$F$120,2,0),""))</f>
        <v/>
      </c>
      <c r="K206" s="66" t="str">
        <f ca="1">IFERROR(VLOOKUP($I206,'Institution Evaluation'!$A$55:$F$346,3,0),IFERROR(VLOOKUP($I206,'Privacy Analyst Evaluation'!$A$46:$F$120,3,0),""))&amp;""</f>
        <v/>
      </c>
      <c r="L206" s="66" t="str">
        <f ca="1">IFERROR(VLOOKUP($I206,'Institution Evaluation'!$A$55:$F$346,4,0),IFERROR(VLOOKUP($I206,'Privacy Analyst Evaluation'!$A$46:$F$120,4,0),""))&amp;""</f>
        <v/>
      </c>
      <c r="M206" s="66" t="str">
        <f ca="1">IFERROR(VLOOKUP($I206,'Institution Evaluation'!$A$55:$F$346,6,0),IFERROR(VLOOKUP($I206,'Privacy Analyst Evaluation'!$A$46:$F$120,6,0),""))&amp;""</f>
        <v/>
      </c>
    </row>
    <row r="207" spans="1:13" ht="15.75" customHeight="1" x14ac:dyDescent="0.2">
      <c r="A207" s="66" t="str">
        <f>IFERROR(IF($A206+1&gt;'(backend scoring)'!$T$335,"",$A206+1),"")</f>
        <v/>
      </c>
      <c r="B207" s="66" t="e">
        <f t="array" aca="1" ref="B207" ca="1">_xludf.XLOOKUP($A207,'(backend scoring)'!$V$2:$V$333,'(backend scoring)'!$A$2:$A$333,"")</f>
        <v>#NAME?</v>
      </c>
      <c r="C207" s="66" t="str">
        <f ca="1">IFERROR(VLOOKUP($B207,'Institution Evaluation'!$A$55:$F$346,2,0),IFERROR(VLOOKUP($B207,'Privacy Analyst Evaluation'!$A$46:$F$120,2,0),""))&amp;""</f>
        <v/>
      </c>
      <c r="D207" s="66" t="str">
        <f ca="1">IFERROR(VLOOKUP($B207,'Institution Evaluation'!$A$55:$F$346,3,0),IFERROR(VLOOKUP($B207,'Privacy Analyst Evaluation'!$A$46:$F$120,3,0),""))&amp;""</f>
        <v/>
      </c>
      <c r="E207" s="66" t="str">
        <f ca="1">IFERROR(VLOOKUP($B207,'Institution Evaluation'!$A$55:$F$346,4,0),IFERROR(VLOOKUP($B207,'Privacy Analyst Evaluation'!$A$46:$F$120,4,0),""))&amp;""</f>
        <v/>
      </c>
      <c r="F207" s="66" t="str">
        <f ca="1">IFERROR(VLOOKUP($B207,'Institution Evaluation'!$A$55:$F$346,6,0),IFERROR(VLOOKUP($B207,'Privacy Analyst Evaluation'!$A$46:$F$120,6,0),""))&amp;""</f>
        <v/>
      </c>
      <c r="G207" s="242"/>
      <c r="H207" s="66" t="str">
        <f>IFERROR(IF($H206+1&gt;'(backend scoring)'!$Q$335,"",$H206+1),"")</f>
        <v/>
      </c>
      <c r="I207" s="66" t="e">
        <f t="array" aca="1" ref="I207" ca="1">_xludf.XLOOKUP($H207,'(backend scoring)'!$S$2:$S$333,'(backend scoring)'!$A$2:$A$333,"")</f>
        <v>#NAME?</v>
      </c>
      <c r="J207" s="66" t="str">
        <f ca="1">IFERROR(VLOOKUP($I207,'Institution Evaluation'!$A$55:$F$346,2,0),IFERROR(VLOOKUP($I207,'Privacy Analyst Evaluation'!$A$46:$F$120,2,0),""))</f>
        <v/>
      </c>
      <c r="K207" s="66" t="str">
        <f ca="1">IFERROR(VLOOKUP($I207,'Institution Evaluation'!$A$55:$F$346,3,0),IFERROR(VLOOKUP($I207,'Privacy Analyst Evaluation'!$A$46:$F$120,3,0),""))&amp;""</f>
        <v/>
      </c>
      <c r="L207" s="66" t="str">
        <f ca="1">IFERROR(VLOOKUP($I207,'Institution Evaluation'!$A$55:$F$346,4,0),IFERROR(VLOOKUP($I207,'Privacy Analyst Evaluation'!$A$46:$F$120,4,0),""))&amp;""</f>
        <v/>
      </c>
      <c r="M207" s="66" t="str">
        <f ca="1">IFERROR(VLOOKUP($I207,'Institution Evaluation'!$A$55:$F$346,6,0),IFERROR(VLOOKUP($I207,'Privacy Analyst Evaluation'!$A$46:$F$120,6,0),""))&amp;""</f>
        <v/>
      </c>
    </row>
    <row r="208" spans="1:13" ht="15.75" customHeight="1" x14ac:dyDescent="0.2">
      <c r="A208" s="66" t="str">
        <f>IFERROR(IF($A207+1&gt;'(backend scoring)'!$T$335,"",$A207+1),"")</f>
        <v/>
      </c>
      <c r="B208" s="66" t="e">
        <f t="array" aca="1" ref="B208" ca="1">_xludf.XLOOKUP($A208,'(backend scoring)'!$V$2:$V$333,'(backend scoring)'!$A$2:$A$333,"")</f>
        <v>#NAME?</v>
      </c>
      <c r="C208" s="66" t="str">
        <f ca="1">IFERROR(VLOOKUP($B208,'Institution Evaluation'!$A$55:$F$346,2,0),IFERROR(VLOOKUP($B208,'Privacy Analyst Evaluation'!$A$46:$F$120,2,0),""))&amp;""</f>
        <v/>
      </c>
      <c r="D208" s="66" t="str">
        <f ca="1">IFERROR(VLOOKUP($B208,'Institution Evaluation'!$A$55:$F$346,3,0),IFERROR(VLOOKUP($B208,'Privacy Analyst Evaluation'!$A$46:$F$120,3,0),""))&amp;""</f>
        <v/>
      </c>
      <c r="E208" s="66" t="str">
        <f ca="1">IFERROR(VLOOKUP($B208,'Institution Evaluation'!$A$55:$F$346,4,0),IFERROR(VLOOKUP($B208,'Privacy Analyst Evaluation'!$A$46:$F$120,4,0),""))&amp;""</f>
        <v/>
      </c>
      <c r="F208" s="66" t="str">
        <f ca="1">IFERROR(VLOOKUP($B208,'Institution Evaluation'!$A$55:$F$346,6,0),IFERROR(VLOOKUP($B208,'Privacy Analyst Evaluation'!$A$46:$F$120,6,0),""))&amp;""</f>
        <v/>
      </c>
      <c r="G208" s="242"/>
      <c r="H208" s="66" t="str">
        <f>IFERROR(IF($H207+1&gt;'(backend scoring)'!$Q$335,"",$H207+1),"")</f>
        <v/>
      </c>
      <c r="I208" s="66" t="e">
        <f t="array" aca="1" ref="I208" ca="1">_xludf.XLOOKUP($H208,'(backend scoring)'!$S$2:$S$333,'(backend scoring)'!$A$2:$A$333,"")</f>
        <v>#NAME?</v>
      </c>
      <c r="J208" s="66" t="str">
        <f ca="1">IFERROR(VLOOKUP($I208,'Institution Evaluation'!$A$55:$F$346,2,0),IFERROR(VLOOKUP($I208,'Privacy Analyst Evaluation'!$A$46:$F$120,2,0),""))</f>
        <v/>
      </c>
      <c r="K208" s="66" t="str">
        <f ca="1">IFERROR(VLOOKUP($I208,'Institution Evaluation'!$A$55:$F$346,3,0),IFERROR(VLOOKUP($I208,'Privacy Analyst Evaluation'!$A$46:$F$120,3,0),""))&amp;""</f>
        <v/>
      </c>
      <c r="L208" s="66" t="str">
        <f ca="1">IFERROR(VLOOKUP($I208,'Institution Evaluation'!$A$55:$F$346,4,0),IFERROR(VLOOKUP($I208,'Privacy Analyst Evaluation'!$A$46:$F$120,4,0),""))&amp;""</f>
        <v/>
      </c>
      <c r="M208" s="66" t="str">
        <f ca="1">IFERROR(VLOOKUP($I208,'Institution Evaluation'!$A$55:$F$346,6,0),IFERROR(VLOOKUP($I208,'Privacy Analyst Evaluation'!$A$46:$F$120,6,0),""))&amp;""</f>
        <v/>
      </c>
    </row>
    <row r="209" spans="1:13" ht="15.75" customHeight="1" x14ac:dyDescent="0.2">
      <c r="A209" s="66" t="str">
        <f>IFERROR(IF($A208+1&gt;'(backend scoring)'!$T$335,"",$A208+1),"")</f>
        <v/>
      </c>
      <c r="B209" s="66" t="e">
        <f t="array" aca="1" ref="B209" ca="1">_xludf.XLOOKUP($A209,'(backend scoring)'!$V$2:$V$333,'(backend scoring)'!$A$2:$A$333,"")</f>
        <v>#NAME?</v>
      </c>
      <c r="C209" s="66" t="str">
        <f ca="1">IFERROR(VLOOKUP($B209,'Institution Evaluation'!$A$55:$F$346,2,0),IFERROR(VLOOKUP($B209,'Privacy Analyst Evaluation'!$A$46:$F$120,2,0),""))&amp;""</f>
        <v/>
      </c>
      <c r="D209" s="66" t="str">
        <f ca="1">IFERROR(VLOOKUP($B209,'Institution Evaluation'!$A$55:$F$346,3,0),IFERROR(VLOOKUP($B209,'Privacy Analyst Evaluation'!$A$46:$F$120,3,0),""))&amp;""</f>
        <v/>
      </c>
      <c r="E209" s="66" t="str">
        <f ca="1">IFERROR(VLOOKUP($B209,'Institution Evaluation'!$A$55:$F$346,4,0),IFERROR(VLOOKUP($B209,'Privacy Analyst Evaluation'!$A$46:$F$120,4,0),""))&amp;""</f>
        <v/>
      </c>
      <c r="F209" s="66" t="str">
        <f ca="1">IFERROR(VLOOKUP($B209,'Institution Evaluation'!$A$55:$F$346,6,0),IFERROR(VLOOKUP($B209,'Privacy Analyst Evaluation'!$A$46:$F$120,6,0),""))&amp;""</f>
        <v/>
      </c>
      <c r="G209" s="242"/>
      <c r="H209" s="66" t="str">
        <f>IFERROR(IF($H208+1&gt;'(backend scoring)'!$Q$335,"",$H208+1),"")</f>
        <v/>
      </c>
      <c r="I209" s="66" t="e">
        <f t="array" aca="1" ref="I209" ca="1">_xludf.XLOOKUP($H209,'(backend scoring)'!$S$2:$S$333,'(backend scoring)'!$A$2:$A$333,"")</f>
        <v>#NAME?</v>
      </c>
      <c r="J209" s="66" t="str">
        <f ca="1">IFERROR(VLOOKUP($I209,'Institution Evaluation'!$A$55:$F$346,2,0),IFERROR(VLOOKUP($I209,'Privacy Analyst Evaluation'!$A$46:$F$120,2,0),""))</f>
        <v/>
      </c>
      <c r="K209" s="66" t="str">
        <f ca="1">IFERROR(VLOOKUP($I209,'Institution Evaluation'!$A$55:$F$346,3,0),IFERROR(VLOOKUP($I209,'Privacy Analyst Evaluation'!$A$46:$F$120,3,0),""))&amp;""</f>
        <v/>
      </c>
      <c r="L209" s="66" t="str">
        <f ca="1">IFERROR(VLOOKUP($I209,'Institution Evaluation'!$A$55:$F$346,4,0),IFERROR(VLOOKUP($I209,'Privacy Analyst Evaluation'!$A$46:$F$120,4,0),""))&amp;""</f>
        <v/>
      </c>
      <c r="M209" s="66" t="str">
        <f ca="1">IFERROR(VLOOKUP($I209,'Institution Evaluation'!$A$55:$F$346,6,0),IFERROR(VLOOKUP($I209,'Privacy Analyst Evaluation'!$A$46:$F$120,6,0),""))&amp;""</f>
        <v/>
      </c>
    </row>
    <row r="210" spans="1:13" ht="15.75" customHeight="1" x14ac:dyDescent="0.2">
      <c r="A210" s="66" t="str">
        <f>IFERROR(IF($A209+1&gt;'(backend scoring)'!$T$335,"",$A209+1),"")</f>
        <v/>
      </c>
      <c r="B210" s="66" t="e">
        <f t="array" aca="1" ref="B210" ca="1">_xludf.XLOOKUP($A210,'(backend scoring)'!$V$2:$V$333,'(backend scoring)'!$A$2:$A$333,"")</f>
        <v>#NAME?</v>
      </c>
      <c r="C210" s="66" t="str">
        <f ca="1">IFERROR(VLOOKUP($B210,'Institution Evaluation'!$A$55:$F$346,2,0),IFERROR(VLOOKUP($B210,'Privacy Analyst Evaluation'!$A$46:$F$120,2,0),""))&amp;""</f>
        <v/>
      </c>
      <c r="D210" s="66" t="str">
        <f ca="1">IFERROR(VLOOKUP($B210,'Institution Evaluation'!$A$55:$F$346,3,0),IFERROR(VLOOKUP($B210,'Privacy Analyst Evaluation'!$A$46:$F$120,3,0),""))&amp;""</f>
        <v/>
      </c>
      <c r="E210" s="66" t="str">
        <f ca="1">IFERROR(VLOOKUP($B210,'Institution Evaluation'!$A$55:$F$346,4,0),IFERROR(VLOOKUP($B210,'Privacy Analyst Evaluation'!$A$46:$F$120,4,0),""))&amp;""</f>
        <v/>
      </c>
      <c r="F210" s="66" t="str">
        <f ca="1">IFERROR(VLOOKUP($B210,'Institution Evaluation'!$A$55:$F$346,6,0),IFERROR(VLOOKUP($B210,'Privacy Analyst Evaluation'!$A$46:$F$120,6,0),""))&amp;""</f>
        <v/>
      </c>
      <c r="G210" s="242"/>
      <c r="H210" s="66" t="str">
        <f>IFERROR(IF($H209+1&gt;'(backend scoring)'!$Q$335,"",$H209+1),"")</f>
        <v/>
      </c>
      <c r="I210" s="66" t="e">
        <f t="array" aca="1" ref="I210" ca="1">_xludf.XLOOKUP($H210,'(backend scoring)'!$S$2:$S$333,'(backend scoring)'!$A$2:$A$333,"")</f>
        <v>#NAME?</v>
      </c>
      <c r="J210" s="66" t="str">
        <f ca="1">IFERROR(VLOOKUP($I210,'Institution Evaluation'!$A$55:$F$346,2,0),IFERROR(VLOOKUP($I210,'Privacy Analyst Evaluation'!$A$46:$F$120,2,0),""))</f>
        <v/>
      </c>
      <c r="K210" s="66" t="str">
        <f ca="1">IFERROR(VLOOKUP($I210,'Institution Evaluation'!$A$55:$F$346,3,0),IFERROR(VLOOKUP($I210,'Privacy Analyst Evaluation'!$A$46:$F$120,3,0),""))&amp;""</f>
        <v/>
      </c>
      <c r="L210" s="66" t="str">
        <f ca="1">IFERROR(VLOOKUP($I210,'Institution Evaluation'!$A$55:$F$346,4,0),IFERROR(VLOOKUP($I210,'Privacy Analyst Evaluation'!$A$46:$F$120,4,0),""))&amp;""</f>
        <v/>
      </c>
      <c r="M210" s="66" t="str">
        <f ca="1">IFERROR(VLOOKUP($I210,'Institution Evaluation'!$A$55:$F$346,6,0),IFERROR(VLOOKUP($I210,'Privacy Analyst Evaluation'!$A$46:$F$120,6,0),""))&amp;""</f>
        <v/>
      </c>
    </row>
    <row r="211" spans="1:13" ht="15.75" customHeight="1" x14ac:dyDescent="0.2">
      <c r="A211" s="66" t="str">
        <f>IFERROR(IF($A210+1&gt;'(backend scoring)'!$T$335,"",$A210+1),"")</f>
        <v/>
      </c>
      <c r="B211" s="66" t="e">
        <f t="array" aca="1" ref="B211" ca="1">_xludf.XLOOKUP($A211,'(backend scoring)'!$V$2:$V$333,'(backend scoring)'!$A$2:$A$333,"")</f>
        <v>#NAME?</v>
      </c>
      <c r="C211" s="66" t="str">
        <f ca="1">IFERROR(VLOOKUP($B211,'Institution Evaluation'!$A$55:$F$346,2,0),IFERROR(VLOOKUP($B211,'Privacy Analyst Evaluation'!$A$46:$F$120,2,0),""))&amp;""</f>
        <v/>
      </c>
      <c r="D211" s="66" t="str">
        <f ca="1">IFERROR(VLOOKUP($B211,'Institution Evaluation'!$A$55:$F$346,3,0),IFERROR(VLOOKUP($B211,'Privacy Analyst Evaluation'!$A$46:$F$120,3,0),""))&amp;""</f>
        <v/>
      </c>
      <c r="E211" s="66" t="str">
        <f ca="1">IFERROR(VLOOKUP($B211,'Institution Evaluation'!$A$55:$F$346,4,0),IFERROR(VLOOKUP($B211,'Privacy Analyst Evaluation'!$A$46:$F$120,4,0),""))&amp;""</f>
        <v/>
      </c>
      <c r="F211" s="66" t="str">
        <f ca="1">IFERROR(VLOOKUP($B211,'Institution Evaluation'!$A$55:$F$346,6,0),IFERROR(VLOOKUP($B211,'Privacy Analyst Evaluation'!$A$46:$F$120,6,0),""))&amp;""</f>
        <v/>
      </c>
      <c r="G211" s="242"/>
      <c r="H211" s="66" t="str">
        <f>IFERROR(IF($H210+1&gt;'(backend scoring)'!$Q$335,"",$H210+1),"")</f>
        <v/>
      </c>
      <c r="I211" s="66" t="e">
        <f t="array" aca="1" ref="I211" ca="1">_xludf.XLOOKUP($H211,'(backend scoring)'!$S$2:$S$333,'(backend scoring)'!$A$2:$A$333,"")</f>
        <v>#NAME?</v>
      </c>
      <c r="J211" s="66" t="str">
        <f ca="1">IFERROR(VLOOKUP($I211,'Institution Evaluation'!$A$55:$F$346,2,0),IFERROR(VLOOKUP($I211,'Privacy Analyst Evaluation'!$A$46:$F$120,2,0),""))</f>
        <v/>
      </c>
      <c r="K211" s="66" t="str">
        <f ca="1">IFERROR(VLOOKUP($I211,'Institution Evaluation'!$A$55:$F$346,3,0),IFERROR(VLOOKUP($I211,'Privacy Analyst Evaluation'!$A$46:$F$120,3,0),""))&amp;""</f>
        <v/>
      </c>
      <c r="L211" s="66" t="str">
        <f ca="1">IFERROR(VLOOKUP($I211,'Institution Evaluation'!$A$55:$F$346,4,0),IFERROR(VLOOKUP($I211,'Privacy Analyst Evaluation'!$A$46:$F$120,4,0),""))&amp;""</f>
        <v/>
      </c>
      <c r="M211" s="66" t="str">
        <f ca="1">IFERROR(VLOOKUP($I211,'Institution Evaluation'!$A$55:$F$346,6,0),IFERROR(VLOOKUP($I211,'Privacy Analyst Evaluation'!$A$46:$F$120,6,0),""))&amp;""</f>
        <v/>
      </c>
    </row>
    <row r="212" spans="1:13" ht="15.75" customHeight="1" x14ac:dyDescent="0.2">
      <c r="A212" s="66" t="str">
        <f>IFERROR(IF($A211+1&gt;'(backend scoring)'!$T$335,"",$A211+1),"")</f>
        <v/>
      </c>
      <c r="B212" s="66" t="e">
        <f t="array" aca="1" ref="B212" ca="1">_xludf.XLOOKUP($A212,'(backend scoring)'!$V$2:$V$333,'(backend scoring)'!$A$2:$A$333,"")</f>
        <v>#NAME?</v>
      </c>
      <c r="C212" s="66" t="str">
        <f ca="1">IFERROR(VLOOKUP($B212,'Institution Evaluation'!$A$55:$F$346,2,0),IFERROR(VLOOKUP($B212,'Privacy Analyst Evaluation'!$A$46:$F$120,2,0),""))&amp;""</f>
        <v/>
      </c>
      <c r="D212" s="66" t="str">
        <f ca="1">IFERROR(VLOOKUP($B212,'Institution Evaluation'!$A$55:$F$346,3,0),IFERROR(VLOOKUP($B212,'Privacy Analyst Evaluation'!$A$46:$F$120,3,0),""))&amp;""</f>
        <v/>
      </c>
      <c r="E212" s="66" t="str">
        <f ca="1">IFERROR(VLOOKUP($B212,'Institution Evaluation'!$A$55:$F$346,4,0),IFERROR(VLOOKUP($B212,'Privacy Analyst Evaluation'!$A$46:$F$120,4,0),""))&amp;""</f>
        <v/>
      </c>
      <c r="F212" s="66" t="str">
        <f ca="1">IFERROR(VLOOKUP($B212,'Institution Evaluation'!$A$55:$F$346,6,0),IFERROR(VLOOKUP($B212,'Privacy Analyst Evaluation'!$A$46:$F$120,6,0),""))&amp;""</f>
        <v/>
      </c>
      <c r="G212" s="242"/>
      <c r="H212" s="66" t="str">
        <f>IFERROR(IF($H211+1&gt;'(backend scoring)'!$Q$335,"",$H211+1),"")</f>
        <v/>
      </c>
      <c r="I212" s="66" t="e">
        <f t="array" aca="1" ref="I212" ca="1">_xludf.XLOOKUP($H212,'(backend scoring)'!$S$2:$S$333,'(backend scoring)'!$A$2:$A$333,"")</f>
        <v>#NAME?</v>
      </c>
      <c r="J212" s="66" t="str">
        <f ca="1">IFERROR(VLOOKUP($I212,'Institution Evaluation'!$A$55:$F$346,2,0),IFERROR(VLOOKUP($I212,'Privacy Analyst Evaluation'!$A$46:$F$120,2,0),""))</f>
        <v/>
      </c>
      <c r="K212" s="66" t="str">
        <f ca="1">IFERROR(VLOOKUP($I212,'Institution Evaluation'!$A$55:$F$346,3,0),IFERROR(VLOOKUP($I212,'Privacy Analyst Evaluation'!$A$46:$F$120,3,0),""))&amp;""</f>
        <v/>
      </c>
      <c r="L212" s="66" t="str">
        <f ca="1">IFERROR(VLOOKUP($I212,'Institution Evaluation'!$A$55:$F$346,4,0),IFERROR(VLOOKUP($I212,'Privacy Analyst Evaluation'!$A$46:$F$120,4,0),""))&amp;""</f>
        <v/>
      </c>
      <c r="M212" s="66" t="str">
        <f ca="1">IFERROR(VLOOKUP($I212,'Institution Evaluation'!$A$55:$F$346,6,0),IFERROR(VLOOKUP($I212,'Privacy Analyst Evaluation'!$A$46:$F$120,6,0),""))&amp;""</f>
        <v/>
      </c>
    </row>
    <row r="213" spans="1:13" ht="15.75" customHeight="1" x14ac:dyDescent="0.2">
      <c r="A213" s="66" t="str">
        <f>IFERROR(IF($A212+1&gt;'(backend scoring)'!$T$335,"",$A212+1),"")</f>
        <v/>
      </c>
      <c r="B213" s="66" t="e">
        <f t="array" aca="1" ref="B213" ca="1">_xludf.XLOOKUP($A213,'(backend scoring)'!$V$2:$V$333,'(backend scoring)'!$A$2:$A$333,"")</f>
        <v>#NAME?</v>
      </c>
      <c r="C213" s="66" t="str">
        <f ca="1">IFERROR(VLOOKUP($B213,'Institution Evaluation'!$A$55:$F$346,2,0),IFERROR(VLOOKUP($B213,'Privacy Analyst Evaluation'!$A$46:$F$120,2,0),""))&amp;""</f>
        <v/>
      </c>
      <c r="D213" s="66" t="str">
        <f ca="1">IFERROR(VLOOKUP($B213,'Institution Evaluation'!$A$55:$F$346,3,0),IFERROR(VLOOKUP($B213,'Privacy Analyst Evaluation'!$A$46:$F$120,3,0),""))&amp;""</f>
        <v/>
      </c>
      <c r="E213" s="66" t="str">
        <f ca="1">IFERROR(VLOOKUP($B213,'Institution Evaluation'!$A$55:$F$346,4,0),IFERROR(VLOOKUP($B213,'Privacy Analyst Evaluation'!$A$46:$F$120,4,0),""))&amp;""</f>
        <v/>
      </c>
      <c r="F213" s="66" t="str">
        <f ca="1">IFERROR(VLOOKUP($B213,'Institution Evaluation'!$A$55:$F$346,6,0),IFERROR(VLOOKUP($B213,'Privacy Analyst Evaluation'!$A$46:$F$120,6,0),""))&amp;""</f>
        <v/>
      </c>
      <c r="G213" s="242"/>
      <c r="H213" s="66" t="str">
        <f>IFERROR(IF($H212+1&gt;'(backend scoring)'!$Q$335,"",$H212+1),"")</f>
        <v/>
      </c>
      <c r="I213" s="66" t="e">
        <f t="array" aca="1" ref="I213" ca="1">_xludf.XLOOKUP($H213,'(backend scoring)'!$S$2:$S$333,'(backend scoring)'!$A$2:$A$333,"")</f>
        <v>#NAME?</v>
      </c>
      <c r="J213" s="66" t="str">
        <f ca="1">IFERROR(VLOOKUP($I213,'Institution Evaluation'!$A$55:$F$346,2,0),IFERROR(VLOOKUP($I213,'Privacy Analyst Evaluation'!$A$46:$F$120,2,0),""))</f>
        <v/>
      </c>
      <c r="K213" s="66" t="str">
        <f ca="1">IFERROR(VLOOKUP($I213,'Institution Evaluation'!$A$55:$F$346,3,0),IFERROR(VLOOKUP($I213,'Privacy Analyst Evaluation'!$A$46:$F$120,3,0),""))&amp;""</f>
        <v/>
      </c>
      <c r="L213" s="66" t="str">
        <f ca="1">IFERROR(VLOOKUP($I213,'Institution Evaluation'!$A$55:$F$346,4,0),IFERROR(VLOOKUP($I213,'Privacy Analyst Evaluation'!$A$46:$F$120,4,0),""))&amp;""</f>
        <v/>
      </c>
      <c r="M213" s="66" t="str">
        <f ca="1">IFERROR(VLOOKUP($I213,'Institution Evaluation'!$A$55:$F$346,6,0),IFERROR(VLOOKUP($I213,'Privacy Analyst Evaluation'!$A$46:$F$120,6,0),""))&amp;""</f>
        <v/>
      </c>
    </row>
    <row r="214" spans="1:13" ht="15.75" customHeight="1" x14ac:dyDescent="0.2">
      <c r="A214" s="66" t="str">
        <f>IFERROR(IF($A213+1&gt;'(backend scoring)'!$T$335,"",$A213+1),"")</f>
        <v/>
      </c>
      <c r="B214" s="66" t="e">
        <f t="array" aca="1" ref="B214" ca="1">_xludf.XLOOKUP($A214,'(backend scoring)'!$V$2:$V$333,'(backend scoring)'!$A$2:$A$333,"")</f>
        <v>#NAME?</v>
      </c>
      <c r="C214" s="66" t="str">
        <f ca="1">IFERROR(VLOOKUP($B214,'Institution Evaluation'!$A$55:$F$346,2,0),IFERROR(VLOOKUP($B214,'Privacy Analyst Evaluation'!$A$46:$F$120,2,0),""))&amp;""</f>
        <v/>
      </c>
      <c r="D214" s="66" t="str">
        <f ca="1">IFERROR(VLOOKUP($B214,'Institution Evaluation'!$A$55:$F$346,3,0),IFERROR(VLOOKUP($B214,'Privacy Analyst Evaluation'!$A$46:$F$120,3,0),""))&amp;""</f>
        <v/>
      </c>
      <c r="E214" s="215" t="str">
        <f ca="1">IFERROR(VLOOKUP($B214,'Institution Evaluation'!$A$55:$F$346,4,0),IFERROR(VLOOKUP($B214,'Privacy Analyst Evaluation'!$A$46:$F$120,4,0),""))&amp;""</f>
        <v/>
      </c>
      <c r="F214" s="66" t="str">
        <f ca="1">IFERROR(VLOOKUP($B214,'Institution Evaluation'!$A$55:$F$346,6,0),IFERROR(VLOOKUP($B214,'Privacy Analyst Evaluation'!$A$46:$F$120,6,0),""))&amp;""</f>
        <v/>
      </c>
      <c r="G214" s="242"/>
      <c r="H214" s="66" t="str">
        <f>IFERROR(IF($H213+1&gt;'(backend scoring)'!$Q$335,"",$H213+1),"")</f>
        <v/>
      </c>
      <c r="I214" s="66" t="e">
        <f t="array" aca="1" ref="I214" ca="1">_xludf.XLOOKUP($H214,'(backend scoring)'!$S$2:$S$333,'(backend scoring)'!$A$2:$A$333,"")</f>
        <v>#NAME?</v>
      </c>
      <c r="J214" s="66" t="str">
        <f ca="1">IFERROR(VLOOKUP($I214,'Institution Evaluation'!$A$55:$F$346,2,0),IFERROR(VLOOKUP($I214,'Privacy Analyst Evaluation'!$A$46:$F$120,2,0),""))</f>
        <v/>
      </c>
      <c r="K214" s="66" t="str">
        <f ca="1">IFERROR(VLOOKUP($I214,'Institution Evaluation'!$A$55:$F$346,3,0),IFERROR(VLOOKUP($I214,'Privacy Analyst Evaluation'!$A$46:$F$120,3,0),""))&amp;""</f>
        <v/>
      </c>
      <c r="L214" s="66" t="str">
        <f ca="1">IFERROR(VLOOKUP($I214,'Institution Evaluation'!$A$55:$F$346,4,0),IFERROR(VLOOKUP($I214,'Privacy Analyst Evaluation'!$A$46:$F$120,4,0),""))&amp;""</f>
        <v/>
      </c>
      <c r="M214" s="66" t="str">
        <f ca="1">IFERROR(VLOOKUP($I214,'Institution Evaluation'!$A$55:$F$346,6,0),IFERROR(VLOOKUP($I214,'Privacy Analyst Evaluation'!$A$46:$F$120,6,0),""))&amp;""</f>
        <v/>
      </c>
    </row>
    <row r="215" spans="1:13" ht="15.75" customHeight="1" x14ac:dyDescent="0.2">
      <c r="A215" s="66" t="str">
        <f>IFERROR(IF($A214+1&gt;'(backend scoring)'!$T$335,"",$A214+1),"")</f>
        <v/>
      </c>
      <c r="B215" s="66" t="e">
        <f t="array" aca="1" ref="B215" ca="1">_xludf.XLOOKUP($A215,'(backend scoring)'!$V$2:$V$333,'(backend scoring)'!$A$2:$A$333,"")</f>
        <v>#NAME?</v>
      </c>
      <c r="C215" s="66" t="str">
        <f ca="1">IFERROR(VLOOKUP($B215,'Institution Evaluation'!$A$55:$F$346,2,0),IFERROR(VLOOKUP($B215,'Privacy Analyst Evaluation'!$A$46:$F$120,2,0),""))&amp;""</f>
        <v/>
      </c>
      <c r="D215" s="66" t="str">
        <f ca="1">IFERROR(VLOOKUP($B215,'Institution Evaluation'!$A$55:$F$346,3,0),IFERROR(VLOOKUP($B215,'Privacy Analyst Evaluation'!$A$46:$F$120,3,0),""))&amp;""</f>
        <v/>
      </c>
      <c r="E215" s="66" t="str">
        <f ca="1">IFERROR(VLOOKUP($B215,'Institution Evaluation'!$A$55:$F$346,4,0),IFERROR(VLOOKUP($B215,'Privacy Analyst Evaluation'!$A$46:$F$120,4,0),""))&amp;""</f>
        <v/>
      </c>
      <c r="F215" s="66" t="str">
        <f ca="1">IFERROR(VLOOKUP($B215,'Institution Evaluation'!$A$55:$F$346,6,0),IFERROR(VLOOKUP($B215,'Privacy Analyst Evaluation'!$A$46:$F$120,6,0),""))&amp;""</f>
        <v/>
      </c>
      <c r="G215" s="242"/>
      <c r="H215" s="66" t="str">
        <f>IFERROR(IF($H214+1&gt;'(backend scoring)'!$Q$335,"",$H214+1),"")</f>
        <v/>
      </c>
      <c r="I215" s="66" t="e">
        <f t="array" aca="1" ref="I215" ca="1">_xludf.XLOOKUP($H215,'(backend scoring)'!$S$2:$S$333,'(backend scoring)'!$A$2:$A$333,"")</f>
        <v>#NAME?</v>
      </c>
      <c r="J215" s="66" t="str">
        <f ca="1">IFERROR(VLOOKUP($I215,'Institution Evaluation'!$A$55:$F$346,2,0),IFERROR(VLOOKUP($I215,'Privacy Analyst Evaluation'!$A$46:$F$120,2,0),""))</f>
        <v/>
      </c>
      <c r="K215" s="66" t="str">
        <f ca="1">IFERROR(VLOOKUP($I215,'Institution Evaluation'!$A$55:$F$346,3,0),IFERROR(VLOOKUP($I215,'Privacy Analyst Evaluation'!$A$46:$F$120,3,0),""))&amp;""</f>
        <v/>
      </c>
      <c r="L215" s="66" t="str">
        <f ca="1">IFERROR(VLOOKUP($I215,'Institution Evaluation'!$A$55:$F$346,4,0),IFERROR(VLOOKUP($I215,'Privacy Analyst Evaluation'!$A$46:$F$120,4,0),""))&amp;""</f>
        <v/>
      </c>
      <c r="M215" s="66" t="str">
        <f ca="1">IFERROR(VLOOKUP($I215,'Institution Evaluation'!$A$55:$F$346,6,0),IFERROR(VLOOKUP($I215,'Privacy Analyst Evaluation'!$A$46:$F$120,6,0),""))&amp;""</f>
        <v/>
      </c>
    </row>
    <row r="216" spans="1:13" ht="15.75" customHeight="1" x14ac:dyDescent="0.2">
      <c r="A216" s="66" t="str">
        <f>IFERROR(IF($A215+1&gt;'(backend scoring)'!$T$335,"",$A215+1),"")</f>
        <v/>
      </c>
      <c r="B216" s="66" t="e">
        <f t="array" aca="1" ref="B216" ca="1">_xludf.XLOOKUP($A216,'(backend scoring)'!$V$2:$V$333,'(backend scoring)'!$A$2:$A$333,"")</f>
        <v>#NAME?</v>
      </c>
      <c r="C216" s="66" t="str">
        <f ca="1">IFERROR(VLOOKUP($B216,'Institution Evaluation'!$A$55:$F$346,2,0),IFERROR(VLOOKUP($B216,'Privacy Analyst Evaluation'!$A$46:$F$120,2,0),""))&amp;""</f>
        <v/>
      </c>
      <c r="D216" s="66" t="str">
        <f ca="1">IFERROR(VLOOKUP($B216,'Institution Evaluation'!$A$55:$F$346,3,0),IFERROR(VLOOKUP($B216,'Privacy Analyst Evaluation'!$A$46:$F$120,3,0),""))&amp;""</f>
        <v/>
      </c>
      <c r="E216" s="66" t="str">
        <f ca="1">IFERROR(VLOOKUP($B216,'Institution Evaluation'!$A$55:$F$346,4,0),IFERROR(VLOOKUP($B216,'Privacy Analyst Evaluation'!$A$46:$F$120,4,0),""))&amp;""</f>
        <v/>
      </c>
      <c r="F216" s="66" t="str">
        <f ca="1">IFERROR(VLOOKUP($B216,'Institution Evaluation'!$A$55:$F$346,6,0),IFERROR(VLOOKUP($B216,'Privacy Analyst Evaluation'!$A$46:$F$120,6,0),""))&amp;""</f>
        <v/>
      </c>
      <c r="G216" s="242"/>
      <c r="H216" s="66" t="str">
        <f>IFERROR(IF($H215+1&gt;'(backend scoring)'!$Q$335,"",$H215+1),"")</f>
        <v/>
      </c>
      <c r="I216" s="66" t="e">
        <f t="array" aca="1" ref="I216" ca="1">_xludf.XLOOKUP($H216,'(backend scoring)'!$S$2:$S$333,'(backend scoring)'!$A$2:$A$333,"")</f>
        <v>#NAME?</v>
      </c>
      <c r="J216" s="66" t="str">
        <f ca="1">IFERROR(VLOOKUP($I216,'Institution Evaluation'!$A$55:$F$346,2,0),IFERROR(VLOOKUP($I216,'Privacy Analyst Evaluation'!$A$46:$F$120,2,0),""))</f>
        <v/>
      </c>
      <c r="K216" s="66" t="str">
        <f ca="1">IFERROR(VLOOKUP($I216,'Institution Evaluation'!$A$55:$F$346,3,0),IFERROR(VLOOKUP($I216,'Privacy Analyst Evaluation'!$A$46:$F$120,3,0),""))&amp;""</f>
        <v/>
      </c>
      <c r="L216" s="66" t="str">
        <f ca="1">IFERROR(VLOOKUP($I216,'Institution Evaluation'!$A$55:$F$346,4,0),IFERROR(VLOOKUP($I216,'Privacy Analyst Evaluation'!$A$46:$F$120,4,0),""))&amp;""</f>
        <v/>
      </c>
      <c r="M216" s="66" t="str">
        <f ca="1">IFERROR(VLOOKUP($I216,'Institution Evaluation'!$A$55:$F$346,6,0),IFERROR(VLOOKUP($I216,'Privacy Analyst Evaluation'!$A$46:$F$120,6,0),""))&amp;""</f>
        <v/>
      </c>
    </row>
    <row r="217" spans="1:13" ht="15.75" customHeight="1" x14ac:dyDescent="0.2">
      <c r="A217" s="66" t="str">
        <f>IFERROR(IF($A216+1&gt;'(backend scoring)'!$T$335,"",$A216+1),"")</f>
        <v/>
      </c>
      <c r="B217" s="66" t="e">
        <f t="array" aca="1" ref="B217" ca="1">_xludf.XLOOKUP($A217,'(backend scoring)'!$V$2:$V$333,'(backend scoring)'!$A$2:$A$333,"")</f>
        <v>#NAME?</v>
      </c>
      <c r="C217" s="66" t="str">
        <f ca="1">IFERROR(VLOOKUP($B217,'Institution Evaluation'!$A$55:$F$346,2,0),IFERROR(VLOOKUP($B217,'Privacy Analyst Evaluation'!$A$46:$F$120,2,0),""))&amp;""</f>
        <v/>
      </c>
      <c r="D217" s="66" t="str">
        <f ca="1">IFERROR(VLOOKUP($B217,'Institution Evaluation'!$A$55:$F$346,3,0),IFERROR(VLOOKUP($B217,'Privacy Analyst Evaluation'!$A$46:$F$120,3,0),""))&amp;""</f>
        <v/>
      </c>
      <c r="E217" s="66" t="str">
        <f ca="1">IFERROR(VLOOKUP($B217,'Institution Evaluation'!$A$55:$F$346,4,0),IFERROR(VLOOKUP($B217,'Privacy Analyst Evaluation'!$A$46:$F$120,4,0),""))&amp;""</f>
        <v/>
      </c>
      <c r="F217" s="66" t="str">
        <f ca="1">IFERROR(VLOOKUP($B217,'Institution Evaluation'!$A$55:$F$346,6,0),IFERROR(VLOOKUP($B217,'Privacy Analyst Evaluation'!$A$46:$F$120,6,0),""))&amp;""</f>
        <v/>
      </c>
      <c r="G217" s="242"/>
      <c r="H217" s="66" t="str">
        <f>IFERROR(IF($H216+1&gt;'(backend scoring)'!$Q$335,"",$H216+1),"")</f>
        <v/>
      </c>
      <c r="I217" s="66" t="e">
        <f t="array" aca="1" ref="I217" ca="1">_xludf.XLOOKUP($H217,'(backend scoring)'!$S$2:$S$333,'(backend scoring)'!$A$2:$A$333,"")</f>
        <v>#NAME?</v>
      </c>
      <c r="J217" s="66" t="str">
        <f ca="1">IFERROR(VLOOKUP($I217,'Institution Evaluation'!$A$55:$F$346,2,0),IFERROR(VLOOKUP($I217,'Privacy Analyst Evaluation'!$A$46:$F$120,2,0),""))</f>
        <v/>
      </c>
      <c r="K217" s="66" t="str">
        <f ca="1">IFERROR(VLOOKUP($I217,'Institution Evaluation'!$A$55:$F$346,3,0),IFERROR(VLOOKUP($I217,'Privacy Analyst Evaluation'!$A$46:$F$120,3,0),""))&amp;""</f>
        <v/>
      </c>
      <c r="L217" s="66" t="str">
        <f ca="1">IFERROR(VLOOKUP($I217,'Institution Evaluation'!$A$55:$F$346,4,0),IFERROR(VLOOKUP($I217,'Privacy Analyst Evaluation'!$A$46:$F$120,4,0),""))&amp;""</f>
        <v/>
      </c>
      <c r="M217" s="66" t="str">
        <f ca="1">IFERROR(VLOOKUP($I217,'Institution Evaluation'!$A$55:$F$346,6,0),IFERROR(VLOOKUP($I217,'Privacy Analyst Evaluation'!$A$46:$F$120,6,0),""))&amp;""</f>
        <v/>
      </c>
    </row>
    <row r="218" spans="1:13" ht="15.75" customHeight="1" x14ac:dyDescent="0.2">
      <c r="A218" s="66" t="str">
        <f>IFERROR(IF($A217+1&gt;'(backend scoring)'!$T$335,"",$A217+1),"")</f>
        <v/>
      </c>
      <c r="B218" s="66" t="e">
        <f t="array" aca="1" ref="B218" ca="1">_xludf.XLOOKUP($A218,'(backend scoring)'!$V$2:$V$333,'(backend scoring)'!$A$2:$A$333,"")</f>
        <v>#NAME?</v>
      </c>
      <c r="C218" s="66" t="str">
        <f ca="1">IFERROR(VLOOKUP($B218,'Institution Evaluation'!$A$55:$F$346,2,0),IFERROR(VLOOKUP($B218,'Privacy Analyst Evaluation'!$A$46:$F$120,2,0),""))&amp;""</f>
        <v/>
      </c>
      <c r="D218" s="66" t="str">
        <f ca="1">IFERROR(VLOOKUP($B218,'Institution Evaluation'!$A$55:$F$346,3,0),IFERROR(VLOOKUP($B218,'Privacy Analyst Evaluation'!$A$46:$F$120,3,0),""))&amp;""</f>
        <v/>
      </c>
      <c r="E218" s="66" t="str">
        <f ca="1">IFERROR(VLOOKUP($B218,'Institution Evaluation'!$A$55:$F$346,4,0),IFERROR(VLOOKUP($B218,'Privacy Analyst Evaluation'!$A$46:$F$120,4,0),""))&amp;""</f>
        <v/>
      </c>
      <c r="F218" s="66" t="str">
        <f ca="1">IFERROR(VLOOKUP($B218,'Institution Evaluation'!$A$55:$F$346,6,0),IFERROR(VLOOKUP($B218,'Privacy Analyst Evaluation'!$A$46:$F$120,6,0),""))&amp;""</f>
        <v/>
      </c>
      <c r="G218" s="242"/>
      <c r="H218" s="66" t="str">
        <f>IFERROR(IF($H217+1&gt;'(backend scoring)'!$Q$335,"",$H217+1),"")</f>
        <v/>
      </c>
      <c r="I218" s="66" t="e">
        <f t="array" aca="1" ref="I218" ca="1">_xludf.XLOOKUP($H218,'(backend scoring)'!$S$2:$S$333,'(backend scoring)'!$A$2:$A$333,"")</f>
        <v>#NAME?</v>
      </c>
      <c r="J218" s="66" t="str">
        <f ca="1">IFERROR(VLOOKUP($I218,'Institution Evaluation'!$A$55:$F$346,2,0),IFERROR(VLOOKUP($I218,'Privacy Analyst Evaluation'!$A$46:$F$120,2,0),""))</f>
        <v/>
      </c>
      <c r="K218" s="66" t="str">
        <f ca="1">IFERROR(VLOOKUP($I218,'Institution Evaluation'!$A$55:$F$346,3,0),IFERROR(VLOOKUP($I218,'Privacy Analyst Evaluation'!$A$46:$F$120,3,0),""))&amp;""</f>
        <v/>
      </c>
      <c r="L218" s="66" t="str">
        <f ca="1">IFERROR(VLOOKUP($I218,'Institution Evaluation'!$A$55:$F$346,4,0),IFERROR(VLOOKUP($I218,'Privacy Analyst Evaluation'!$A$46:$F$120,4,0),""))&amp;""</f>
        <v/>
      </c>
      <c r="M218" s="66" t="str">
        <f ca="1">IFERROR(VLOOKUP($I218,'Institution Evaluation'!$A$55:$F$346,6,0),IFERROR(VLOOKUP($I218,'Privacy Analyst Evaluation'!$A$46:$F$120,6,0),""))&amp;""</f>
        <v/>
      </c>
    </row>
    <row r="219" spans="1:13" ht="15.75" customHeight="1" x14ac:dyDescent="0.2">
      <c r="A219" s="66" t="str">
        <f>IFERROR(IF($A218+1&gt;'(backend scoring)'!$T$335,"",$A218+1),"")</f>
        <v/>
      </c>
      <c r="B219" s="66" t="e">
        <f t="array" aca="1" ref="B219" ca="1">_xludf.XLOOKUP($A219,'(backend scoring)'!$V$2:$V$333,'(backend scoring)'!$A$2:$A$333,"")</f>
        <v>#NAME?</v>
      </c>
      <c r="C219" s="66" t="str">
        <f ca="1">IFERROR(VLOOKUP($B219,'Institution Evaluation'!$A$55:$F$346,2,0),IFERROR(VLOOKUP($B219,'Privacy Analyst Evaluation'!$A$46:$F$120,2,0),""))&amp;""</f>
        <v/>
      </c>
      <c r="D219" s="66" t="str">
        <f ca="1">IFERROR(VLOOKUP($B219,'Institution Evaluation'!$A$55:$F$346,3,0),IFERROR(VLOOKUP($B219,'Privacy Analyst Evaluation'!$A$46:$F$120,3,0),""))&amp;""</f>
        <v/>
      </c>
      <c r="E219" s="66" t="str">
        <f ca="1">IFERROR(VLOOKUP($B219,'Institution Evaluation'!$A$55:$F$346,4,0),IFERROR(VLOOKUP($B219,'Privacy Analyst Evaluation'!$A$46:$F$120,4,0),""))&amp;""</f>
        <v/>
      </c>
      <c r="F219" s="66" t="str">
        <f ca="1">IFERROR(VLOOKUP($B219,'Institution Evaluation'!$A$55:$F$346,6,0),IFERROR(VLOOKUP($B219,'Privacy Analyst Evaluation'!$A$46:$F$120,6,0),""))&amp;""</f>
        <v/>
      </c>
      <c r="G219" s="242"/>
      <c r="H219" s="66" t="str">
        <f>IFERROR(IF($H218+1&gt;'(backend scoring)'!$Q$335,"",$H218+1),"")</f>
        <v/>
      </c>
      <c r="I219" s="66" t="e">
        <f t="array" aca="1" ref="I219" ca="1">_xludf.XLOOKUP($H219,'(backend scoring)'!$S$2:$S$333,'(backend scoring)'!$A$2:$A$333,"")</f>
        <v>#NAME?</v>
      </c>
      <c r="J219" s="66" t="str">
        <f ca="1">IFERROR(VLOOKUP($I219,'Institution Evaluation'!$A$55:$F$346,2,0),IFERROR(VLOOKUP($I219,'Privacy Analyst Evaluation'!$A$46:$F$120,2,0),""))</f>
        <v/>
      </c>
      <c r="K219" s="66" t="str">
        <f ca="1">IFERROR(VLOOKUP($I219,'Institution Evaluation'!$A$55:$F$346,3,0),IFERROR(VLOOKUP($I219,'Privacy Analyst Evaluation'!$A$46:$F$120,3,0),""))&amp;""</f>
        <v/>
      </c>
      <c r="L219" s="66" t="str">
        <f ca="1">IFERROR(VLOOKUP($I219,'Institution Evaluation'!$A$55:$F$346,4,0),IFERROR(VLOOKUP($I219,'Privacy Analyst Evaluation'!$A$46:$F$120,4,0),""))&amp;""</f>
        <v/>
      </c>
      <c r="M219" s="66" t="str">
        <f ca="1">IFERROR(VLOOKUP($I219,'Institution Evaluation'!$A$55:$F$346,6,0),IFERROR(VLOOKUP($I219,'Privacy Analyst Evaluation'!$A$46:$F$120,6,0),""))&amp;""</f>
        <v/>
      </c>
    </row>
    <row r="220" spans="1:13" ht="15.75" customHeight="1" x14ac:dyDescent="0.2">
      <c r="A220" s="66" t="str">
        <f>IFERROR(IF($A219+1&gt;'(backend scoring)'!$T$335,"",$A219+1),"")</f>
        <v/>
      </c>
      <c r="B220" s="66" t="e">
        <f t="array" aca="1" ref="B220" ca="1">_xludf.XLOOKUP($A220,'(backend scoring)'!$V$2:$V$333,'(backend scoring)'!$A$2:$A$333,"")</f>
        <v>#NAME?</v>
      </c>
      <c r="C220" s="66" t="str">
        <f ca="1">IFERROR(VLOOKUP($B220,'Institution Evaluation'!$A$55:$F$346,2,0),IFERROR(VLOOKUP($B220,'Privacy Analyst Evaluation'!$A$46:$F$120,2,0),""))&amp;""</f>
        <v/>
      </c>
      <c r="D220" s="66" t="str">
        <f ca="1">IFERROR(VLOOKUP($B220,'Institution Evaluation'!$A$55:$F$346,3,0),IFERROR(VLOOKUP($B220,'Privacy Analyst Evaluation'!$A$46:$F$120,3,0),""))&amp;""</f>
        <v/>
      </c>
      <c r="E220" s="66" t="str">
        <f ca="1">IFERROR(VLOOKUP($B220,'Institution Evaluation'!$A$55:$F$346,4,0),IFERROR(VLOOKUP($B220,'Privacy Analyst Evaluation'!$A$46:$F$120,4,0),""))&amp;""</f>
        <v/>
      </c>
      <c r="F220" s="66" t="str">
        <f ca="1">IFERROR(VLOOKUP($B220,'Institution Evaluation'!$A$55:$F$346,6,0),IFERROR(VLOOKUP($B220,'Privacy Analyst Evaluation'!$A$46:$F$120,6,0),""))&amp;""</f>
        <v/>
      </c>
      <c r="G220" s="242"/>
      <c r="H220" s="66" t="str">
        <f>IFERROR(IF($H219+1&gt;'(backend scoring)'!$Q$335,"",$H219+1),"")</f>
        <v/>
      </c>
      <c r="I220" s="66" t="e">
        <f t="array" aca="1" ref="I220" ca="1">_xludf.XLOOKUP($H220,'(backend scoring)'!$S$2:$S$333,'(backend scoring)'!$A$2:$A$333,"")</f>
        <v>#NAME?</v>
      </c>
      <c r="J220" s="66" t="str">
        <f ca="1">IFERROR(VLOOKUP($I220,'Institution Evaluation'!$A$55:$F$346,2,0),IFERROR(VLOOKUP($I220,'Privacy Analyst Evaluation'!$A$46:$F$120,2,0),""))</f>
        <v/>
      </c>
      <c r="K220" s="66" t="str">
        <f ca="1">IFERROR(VLOOKUP($I220,'Institution Evaluation'!$A$55:$F$346,3,0),IFERROR(VLOOKUP($I220,'Privacy Analyst Evaluation'!$A$46:$F$120,3,0),""))&amp;""</f>
        <v/>
      </c>
      <c r="L220" s="66" t="str">
        <f ca="1">IFERROR(VLOOKUP($I220,'Institution Evaluation'!$A$55:$F$346,4,0),IFERROR(VLOOKUP($I220,'Privacy Analyst Evaluation'!$A$46:$F$120,4,0),""))&amp;""</f>
        <v/>
      </c>
      <c r="M220" s="66" t="str">
        <f ca="1">IFERROR(VLOOKUP($I220,'Institution Evaluation'!$A$55:$F$346,6,0),IFERROR(VLOOKUP($I220,'Privacy Analyst Evaluation'!$A$46:$F$120,6,0),""))&amp;""</f>
        <v/>
      </c>
    </row>
    <row r="221" spans="1:13" ht="15.75" customHeight="1" x14ac:dyDescent="0.2">
      <c r="A221" s="66" t="str">
        <f>IFERROR(IF($A220+1&gt;'(backend scoring)'!$T$335,"",$A220+1),"")</f>
        <v/>
      </c>
      <c r="B221" s="66" t="e">
        <f t="array" aca="1" ref="B221" ca="1">_xludf.XLOOKUP($A221,'(backend scoring)'!$V$2:$V$333,'(backend scoring)'!$A$2:$A$333,"")</f>
        <v>#NAME?</v>
      </c>
      <c r="C221" s="66" t="str">
        <f ca="1">IFERROR(VLOOKUP($B221,'Institution Evaluation'!$A$55:$F$346,2,0),IFERROR(VLOOKUP($B221,'Privacy Analyst Evaluation'!$A$46:$F$120,2,0),""))&amp;""</f>
        <v/>
      </c>
      <c r="D221" s="66" t="str">
        <f ca="1">IFERROR(VLOOKUP($B221,'Institution Evaluation'!$A$55:$F$346,3,0),IFERROR(VLOOKUP($B221,'Privacy Analyst Evaluation'!$A$46:$F$120,3,0),""))&amp;""</f>
        <v/>
      </c>
      <c r="E221" s="66" t="str">
        <f ca="1">IFERROR(VLOOKUP($B221,'Institution Evaluation'!$A$55:$F$346,4,0),IFERROR(VLOOKUP($B221,'Privacy Analyst Evaluation'!$A$46:$F$120,4,0),""))&amp;""</f>
        <v/>
      </c>
      <c r="F221" s="66" t="str">
        <f ca="1">IFERROR(VLOOKUP($B221,'Institution Evaluation'!$A$55:$F$346,6,0),IFERROR(VLOOKUP($B221,'Privacy Analyst Evaluation'!$A$46:$F$120,6,0),""))&amp;""</f>
        <v/>
      </c>
      <c r="G221" s="242"/>
      <c r="H221" s="66" t="str">
        <f>IFERROR(IF($H220+1&gt;'(backend scoring)'!$Q$335,"",$H220+1),"")</f>
        <v/>
      </c>
      <c r="I221" s="66" t="e">
        <f t="array" aca="1" ref="I221" ca="1">_xludf.XLOOKUP($H221,'(backend scoring)'!$S$2:$S$333,'(backend scoring)'!$A$2:$A$333,"")</f>
        <v>#NAME?</v>
      </c>
      <c r="J221" s="66" t="str">
        <f ca="1">IFERROR(VLOOKUP($I221,'Institution Evaluation'!$A$55:$F$346,2,0),IFERROR(VLOOKUP($I221,'Privacy Analyst Evaluation'!$A$46:$F$120,2,0),""))</f>
        <v/>
      </c>
      <c r="K221" s="66" t="str">
        <f ca="1">IFERROR(VLOOKUP($I221,'Institution Evaluation'!$A$55:$F$346,3,0),IFERROR(VLOOKUP($I221,'Privacy Analyst Evaluation'!$A$46:$F$120,3,0),""))&amp;""</f>
        <v/>
      </c>
      <c r="L221" s="66" t="str">
        <f ca="1">IFERROR(VLOOKUP($I221,'Institution Evaluation'!$A$55:$F$346,4,0),IFERROR(VLOOKUP($I221,'Privacy Analyst Evaluation'!$A$46:$F$120,4,0),""))&amp;""</f>
        <v/>
      </c>
      <c r="M221" s="66" t="str">
        <f ca="1">IFERROR(VLOOKUP($I221,'Institution Evaluation'!$A$55:$F$346,6,0),IFERROR(VLOOKUP($I221,'Privacy Analyst Evaluation'!$A$46:$F$120,6,0),""))&amp;""</f>
        <v/>
      </c>
    </row>
    <row r="222" spans="1:13" ht="15.75" customHeight="1" x14ac:dyDescent="0.2">
      <c r="A222" s="66" t="str">
        <f>IFERROR(IF($A221+1&gt;'(backend scoring)'!$T$335,"",$A221+1),"")</f>
        <v/>
      </c>
      <c r="B222" s="66" t="e">
        <f t="array" aca="1" ref="B222" ca="1">_xludf.XLOOKUP($A222,'(backend scoring)'!$V$2:$V$333,'(backend scoring)'!$A$2:$A$333,"")</f>
        <v>#NAME?</v>
      </c>
      <c r="C222" s="66" t="str">
        <f ca="1">IFERROR(VLOOKUP($B222,'Institution Evaluation'!$A$55:$F$346,2,0),IFERROR(VLOOKUP($B222,'Privacy Analyst Evaluation'!$A$46:$F$120,2,0),""))&amp;""</f>
        <v/>
      </c>
      <c r="D222" s="66" t="str">
        <f ca="1">IFERROR(VLOOKUP($B222,'Institution Evaluation'!$A$55:$F$346,3,0),IFERROR(VLOOKUP($B222,'Privacy Analyst Evaluation'!$A$46:$F$120,3,0),""))&amp;""</f>
        <v/>
      </c>
      <c r="E222" s="66" t="str">
        <f ca="1">IFERROR(VLOOKUP($B222,'Institution Evaluation'!$A$55:$F$346,4,0),IFERROR(VLOOKUP($B222,'Privacy Analyst Evaluation'!$A$46:$F$120,4,0),""))&amp;""</f>
        <v/>
      </c>
      <c r="F222" s="66" t="str">
        <f ca="1">IFERROR(VLOOKUP($B222,'Institution Evaluation'!$A$55:$F$346,6,0),IFERROR(VLOOKUP($B222,'Privacy Analyst Evaluation'!$A$46:$F$120,6,0),""))&amp;""</f>
        <v/>
      </c>
      <c r="G222" s="242"/>
      <c r="H222" s="66" t="str">
        <f>IFERROR(IF($H221+1&gt;'(backend scoring)'!$Q$335,"",$H221+1),"")</f>
        <v/>
      </c>
      <c r="I222" s="66" t="e">
        <f t="array" aca="1" ref="I222" ca="1">_xludf.XLOOKUP($H222,'(backend scoring)'!$S$2:$S$333,'(backend scoring)'!$A$2:$A$333,"")</f>
        <v>#NAME?</v>
      </c>
      <c r="J222" s="66" t="str">
        <f ca="1">IFERROR(VLOOKUP($I222,'Institution Evaluation'!$A$55:$F$346,2,0),IFERROR(VLOOKUP($I222,'Privacy Analyst Evaluation'!$A$46:$F$120,2,0),""))</f>
        <v/>
      </c>
      <c r="K222" s="66" t="str">
        <f ca="1">IFERROR(VLOOKUP($I222,'Institution Evaluation'!$A$55:$F$346,3,0),IFERROR(VLOOKUP($I222,'Privacy Analyst Evaluation'!$A$46:$F$120,3,0),""))&amp;""</f>
        <v/>
      </c>
      <c r="L222" s="66" t="str">
        <f ca="1">IFERROR(VLOOKUP($I222,'Institution Evaluation'!$A$55:$F$346,4,0),IFERROR(VLOOKUP($I222,'Privacy Analyst Evaluation'!$A$46:$F$120,4,0),""))&amp;""</f>
        <v/>
      </c>
      <c r="M222" s="66" t="str">
        <f ca="1">IFERROR(VLOOKUP($I222,'Institution Evaluation'!$A$55:$F$346,6,0),IFERROR(VLOOKUP($I222,'Privacy Analyst Evaluation'!$A$46:$F$120,6,0),""))&amp;""</f>
        <v/>
      </c>
    </row>
    <row r="223" spans="1:13" ht="15.75" customHeight="1" x14ac:dyDescent="0.2">
      <c r="A223" s="66" t="str">
        <f>IFERROR(IF($A222+1&gt;'(backend scoring)'!$T$335,"",$A222+1),"")</f>
        <v/>
      </c>
      <c r="B223" s="66" t="e">
        <f t="array" aca="1" ref="B223" ca="1">_xludf.XLOOKUP($A223,'(backend scoring)'!$V$2:$V$333,'(backend scoring)'!$A$2:$A$333,"")</f>
        <v>#NAME?</v>
      </c>
      <c r="C223" s="66" t="str">
        <f ca="1">IFERROR(VLOOKUP($B223,'Institution Evaluation'!$A$55:$F$346,2,0),IFERROR(VLOOKUP($B223,'Privacy Analyst Evaluation'!$A$46:$F$120,2,0),""))&amp;""</f>
        <v/>
      </c>
      <c r="D223" s="66" t="str">
        <f ca="1">IFERROR(VLOOKUP($B223,'Institution Evaluation'!$A$55:$F$346,3,0),IFERROR(VLOOKUP($B223,'Privacy Analyst Evaluation'!$A$46:$F$120,3,0),""))&amp;""</f>
        <v/>
      </c>
      <c r="E223" s="66" t="str">
        <f ca="1">IFERROR(VLOOKUP($B223,'Institution Evaluation'!$A$55:$F$346,4,0),IFERROR(VLOOKUP($B223,'Privacy Analyst Evaluation'!$A$46:$F$120,4,0),""))&amp;""</f>
        <v/>
      </c>
      <c r="F223" s="66" t="str">
        <f ca="1">IFERROR(VLOOKUP($B223,'Institution Evaluation'!$A$55:$F$346,6,0),IFERROR(VLOOKUP($B223,'Privacy Analyst Evaluation'!$A$46:$F$120,6,0),""))&amp;""</f>
        <v/>
      </c>
      <c r="G223" s="242"/>
      <c r="H223" s="66" t="str">
        <f>IFERROR(IF($H222+1&gt;'(backend scoring)'!$Q$335,"",$H222+1),"")</f>
        <v/>
      </c>
      <c r="I223" s="66" t="e">
        <f t="array" aca="1" ref="I223" ca="1">_xludf.XLOOKUP($H223,'(backend scoring)'!$S$2:$S$333,'(backend scoring)'!$A$2:$A$333,"")</f>
        <v>#NAME?</v>
      </c>
      <c r="J223" s="66" t="str">
        <f ca="1">IFERROR(VLOOKUP($I223,'Institution Evaluation'!$A$55:$F$346,2,0),IFERROR(VLOOKUP($I223,'Privacy Analyst Evaluation'!$A$46:$F$120,2,0),""))</f>
        <v/>
      </c>
      <c r="K223" s="66" t="str">
        <f ca="1">IFERROR(VLOOKUP($I223,'Institution Evaluation'!$A$55:$F$346,3,0),IFERROR(VLOOKUP($I223,'Privacy Analyst Evaluation'!$A$46:$F$120,3,0),""))&amp;""</f>
        <v/>
      </c>
      <c r="L223" s="66" t="str">
        <f ca="1">IFERROR(VLOOKUP($I223,'Institution Evaluation'!$A$55:$F$346,4,0),IFERROR(VLOOKUP($I223,'Privacy Analyst Evaluation'!$A$46:$F$120,4,0),""))&amp;""</f>
        <v/>
      </c>
      <c r="M223" s="66" t="str">
        <f ca="1">IFERROR(VLOOKUP($I223,'Institution Evaluation'!$A$55:$F$346,6,0),IFERROR(VLOOKUP($I223,'Privacy Analyst Evaluation'!$A$46:$F$120,6,0),""))&amp;""</f>
        <v/>
      </c>
    </row>
    <row r="224" spans="1:13" ht="15.75" customHeight="1" x14ac:dyDescent="0.2">
      <c r="A224" s="66" t="str">
        <f>IFERROR(IF($A223+1&gt;'(backend scoring)'!$T$335,"",$A223+1),"")</f>
        <v/>
      </c>
      <c r="B224" s="66" t="e">
        <f t="array" aca="1" ref="B224" ca="1">_xludf.XLOOKUP($A224,'(backend scoring)'!$V$2:$V$333,'(backend scoring)'!$A$2:$A$333,"")</f>
        <v>#NAME?</v>
      </c>
      <c r="C224" s="66" t="str">
        <f ca="1">IFERROR(VLOOKUP($B224,'Institution Evaluation'!$A$55:$F$346,2,0),IFERROR(VLOOKUP($B224,'Privacy Analyst Evaluation'!$A$46:$F$120,2,0),""))&amp;""</f>
        <v/>
      </c>
      <c r="D224" s="66" t="str">
        <f ca="1">IFERROR(VLOOKUP($B224,'Institution Evaluation'!$A$55:$F$346,3,0),IFERROR(VLOOKUP($B224,'Privacy Analyst Evaluation'!$A$46:$F$120,3,0),""))&amp;""</f>
        <v/>
      </c>
      <c r="E224" s="66" t="str">
        <f ca="1">IFERROR(VLOOKUP($B224,'Institution Evaluation'!$A$55:$F$346,4,0),IFERROR(VLOOKUP($B224,'Privacy Analyst Evaluation'!$A$46:$F$120,4,0),""))&amp;""</f>
        <v/>
      </c>
      <c r="F224" s="66" t="str">
        <f ca="1">IFERROR(VLOOKUP($B224,'Institution Evaluation'!$A$55:$F$346,6,0),IFERROR(VLOOKUP($B224,'Privacy Analyst Evaluation'!$A$46:$F$120,6,0),""))&amp;""</f>
        <v/>
      </c>
      <c r="G224" s="242"/>
      <c r="H224" s="66" t="str">
        <f>IFERROR(IF($H223+1&gt;'(backend scoring)'!$Q$335,"",$H223+1),"")</f>
        <v/>
      </c>
      <c r="I224" s="66" t="e">
        <f t="array" aca="1" ref="I224" ca="1">_xludf.XLOOKUP($H224,'(backend scoring)'!$S$2:$S$333,'(backend scoring)'!$A$2:$A$333,"")</f>
        <v>#NAME?</v>
      </c>
      <c r="J224" s="66" t="str">
        <f ca="1">IFERROR(VLOOKUP($I224,'Institution Evaluation'!$A$55:$F$346,2,0),IFERROR(VLOOKUP($I224,'Privacy Analyst Evaluation'!$A$46:$F$120,2,0),""))</f>
        <v/>
      </c>
      <c r="K224" s="66" t="str">
        <f ca="1">IFERROR(VLOOKUP($I224,'Institution Evaluation'!$A$55:$F$346,3,0),IFERROR(VLOOKUP($I224,'Privacy Analyst Evaluation'!$A$46:$F$120,3,0),""))&amp;""</f>
        <v/>
      </c>
      <c r="L224" s="66" t="str">
        <f ca="1">IFERROR(VLOOKUP($I224,'Institution Evaluation'!$A$55:$F$346,4,0),IFERROR(VLOOKUP($I224,'Privacy Analyst Evaluation'!$A$46:$F$120,4,0),""))&amp;""</f>
        <v/>
      </c>
      <c r="M224" s="66" t="str">
        <f ca="1">IFERROR(VLOOKUP($I224,'Institution Evaluation'!$A$55:$F$346,6,0),IFERROR(VLOOKUP($I224,'Privacy Analyst Evaluation'!$A$46:$F$120,6,0),""))&amp;""</f>
        <v/>
      </c>
    </row>
    <row r="225" spans="1:13" ht="15.75" customHeight="1" x14ac:dyDescent="0.2">
      <c r="A225" s="66" t="str">
        <f>IFERROR(IF($A224+1&gt;'(backend scoring)'!$T$335,"",$A224+1),"")</f>
        <v/>
      </c>
      <c r="B225" s="66" t="e">
        <f t="array" aca="1" ref="B225" ca="1">_xludf.XLOOKUP($A225,'(backend scoring)'!$V$2:$V$333,'(backend scoring)'!$A$2:$A$333,"")</f>
        <v>#NAME?</v>
      </c>
      <c r="C225" s="66" t="str">
        <f ca="1">IFERROR(VLOOKUP($B225,'Institution Evaluation'!$A$55:$F$346,2,0),IFERROR(VLOOKUP($B225,'Privacy Analyst Evaluation'!$A$46:$F$120,2,0),""))&amp;""</f>
        <v/>
      </c>
      <c r="D225" s="66" t="str">
        <f ca="1">IFERROR(VLOOKUP($B225,'Institution Evaluation'!$A$55:$F$346,3,0),IFERROR(VLOOKUP($B225,'Privacy Analyst Evaluation'!$A$46:$F$120,3,0),""))&amp;""</f>
        <v/>
      </c>
      <c r="E225" s="66" t="str">
        <f ca="1">IFERROR(VLOOKUP($B225,'Institution Evaluation'!$A$55:$F$346,4,0),IFERROR(VLOOKUP($B225,'Privacy Analyst Evaluation'!$A$46:$F$120,4,0),""))&amp;""</f>
        <v/>
      </c>
      <c r="F225" s="66" t="str">
        <f ca="1">IFERROR(VLOOKUP($B225,'Institution Evaluation'!$A$55:$F$346,6,0),IFERROR(VLOOKUP($B225,'Privacy Analyst Evaluation'!$A$46:$F$120,6,0),""))&amp;""</f>
        <v/>
      </c>
      <c r="G225" s="242"/>
      <c r="H225" s="66" t="str">
        <f>IFERROR(IF($H224+1&gt;'(backend scoring)'!$Q$335,"",$H224+1),"")</f>
        <v/>
      </c>
      <c r="I225" s="66" t="e">
        <f t="array" aca="1" ref="I225" ca="1">_xludf.XLOOKUP($H225,'(backend scoring)'!$S$2:$S$333,'(backend scoring)'!$A$2:$A$333,"")</f>
        <v>#NAME?</v>
      </c>
      <c r="J225" s="66" t="str">
        <f ca="1">IFERROR(VLOOKUP($I225,'Institution Evaluation'!$A$55:$F$346,2,0),IFERROR(VLOOKUP($I225,'Privacy Analyst Evaluation'!$A$46:$F$120,2,0),""))</f>
        <v/>
      </c>
      <c r="K225" s="66" t="str">
        <f ca="1">IFERROR(VLOOKUP($I225,'Institution Evaluation'!$A$55:$F$346,3,0),IFERROR(VLOOKUP($I225,'Privacy Analyst Evaluation'!$A$46:$F$120,3,0),""))&amp;""</f>
        <v/>
      </c>
      <c r="L225" s="66" t="str">
        <f ca="1">IFERROR(VLOOKUP($I225,'Institution Evaluation'!$A$55:$F$346,4,0),IFERROR(VLOOKUP($I225,'Privacy Analyst Evaluation'!$A$46:$F$120,4,0),""))&amp;""</f>
        <v/>
      </c>
      <c r="M225" s="66" t="str">
        <f ca="1">IFERROR(VLOOKUP($I225,'Institution Evaluation'!$A$55:$F$346,6,0),IFERROR(VLOOKUP($I225,'Privacy Analyst Evaluation'!$A$46:$F$120,6,0),""))&amp;""</f>
        <v/>
      </c>
    </row>
    <row r="226" spans="1:13" ht="15.75" customHeight="1" x14ac:dyDescent="0.2">
      <c r="A226" s="66" t="str">
        <f>IFERROR(IF($A225+1&gt;'(backend scoring)'!$T$335,"",$A225+1),"")</f>
        <v/>
      </c>
      <c r="B226" s="66" t="e">
        <f t="array" aca="1" ref="B226" ca="1">_xludf.XLOOKUP($A226,'(backend scoring)'!$V$2:$V$333,'(backend scoring)'!$A$2:$A$333,"")</f>
        <v>#NAME?</v>
      </c>
      <c r="C226" s="66" t="str">
        <f ca="1">IFERROR(VLOOKUP($B226,'Institution Evaluation'!$A$55:$F$346,2,0),IFERROR(VLOOKUP($B226,'Privacy Analyst Evaluation'!$A$46:$F$120,2,0),""))&amp;""</f>
        <v/>
      </c>
      <c r="D226" s="66" t="str">
        <f ca="1">IFERROR(VLOOKUP($B226,'Institution Evaluation'!$A$55:$F$346,3,0),IFERROR(VLOOKUP($B226,'Privacy Analyst Evaluation'!$A$46:$F$120,3,0),""))&amp;""</f>
        <v/>
      </c>
      <c r="E226" s="66" t="str">
        <f ca="1">IFERROR(VLOOKUP($B226,'Institution Evaluation'!$A$55:$F$346,4,0),IFERROR(VLOOKUP($B226,'Privacy Analyst Evaluation'!$A$46:$F$120,4,0),""))&amp;""</f>
        <v/>
      </c>
      <c r="F226" s="66" t="str">
        <f ca="1">IFERROR(VLOOKUP($B226,'Institution Evaluation'!$A$55:$F$346,6,0),IFERROR(VLOOKUP($B226,'Privacy Analyst Evaluation'!$A$46:$F$120,6,0),""))&amp;""</f>
        <v/>
      </c>
      <c r="G226" s="242"/>
      <c r="H226" s="66" t="str">
        <f>IFERROR(IF($H225+1&gt;'(backend scoring)'!$Q$335,"",$H225+1),"")</f>
        <v/>
      </c>
      <c r="I226" s="66" t="e">
        <f t="array" aca="1" ref="I226" ca="1">_xludf.XLOOKUP($H226,'(backend scoring)'!$S$2:$S$333,'(backend scoring)'!$A$2:$A$333,"")</f>
        <v>#NAME?</v>
      </c>
      <c r="J226" s="66" t="str">
        <f ca="1">IFERROR(VLOOKUP($I226,'Institution Evaluation'!$A$55:$F$346,2,0),IFERROR(VLOOKUP($I226,'Privacy Analyst Evaluation'!$A$46:$F$120,2,0),""))</f>
        <v/>
      </c>
      <c r="K226" s="66" t="str">
        <f ca="1">IFERROR(VLOOKUP($I226,'Institution Evaluation'!$A$55:$F$346,3,0),IFERROR(VLOOKUP($I226,'Privacy Analyst Evaluation'!$A$46:$F$120,3,0),""))&amp;""</f>
        <v/>
      </c>
      <c r="L226" s="66" t="str">
        <f ca="1">IFERROR(VLOOKUP($I226,'Institution Evaluation'!$A$55:$F$346,4,0),IFERROR(VLOOKUP($I226,'Privacy Analyst Evaluation'!$A$46:$F$120,4,0),""))&amp;""</f>
        <v/>
      </c>
      <c r="M226" s="66" t="str">
        <f ca="1">IFERROR(VLOOKUP($I226,'Institution Evaluation'!$A$55:$F$346,6,0),IFERROR(VLOOKUP($I226,'Privacy Analyst Evaluation'!$A$46:$F$120,6,0),""))&amp;""</f>
        <v/>
      </c>
    </row>
    <row r="227" spans="1:13" ht="15.75" customHeight="1" x14ac:dyDescent="0.2">
      <c r="A227" s="66" t="str">
        <f>IFERROR(IF($A226+1&gt;'(backend scoring)'!$T$335,"",$A226+1),"")</f>
        <v/>
      </c>
      <c r="B227" s="66" t="e">
        <f t="array" aca="1" ref="B227" ca="1">_xludf.XLOOKUP($A227,'(backend scoring)'!$V$2:$V$333,'(backend scoring)'!$A$2:$A$333,"")</f>
        <v>#NAME?</v>
      </c>
      <c r="C227" s="66" t="str">
        <f ca="1">IFERROR(VLOOKUP($B227,'Institution Evaluation'!$A$55:$F$346,2,0),IFERROR(VLOOKUP($B227,'Privacy Analyst Evaluation'!$A$46:$F$120,2,0),""))&amp;""</f>
        <v/>
      </c>
      <c r="D227" s="66" t="str">
        <f ca="1">IFERROR(VLOOKUP($B227,'Institution Evaluation'!$A$55:$F$346,3,0),IFERROR(VLOOKUP($B227,'Privacy Analyst Evaluation'!$A$46:$F$120,3,0),""))&amp;""</f>
        <v/>
      </c>
      <c r="E227" s="66" t="str">
        <f ca="1">IFERROR(VLOOKUP($B227,'Institution Evaluation'!$A$55:$F$346,4,0),IFERROR(VLOOKUP($B227,'Privacy Analyst Evaluation'!$A$46:$F$120,4,0),""))&amp;""</f>
        <v/>
      </c>
      <c r="F227" s="66" t="str">
        <f ca="1">IFERROR(VLOOKUP($B227,'Institution Evaluation'!$A$55:$F$346,6,0),IFERROR(VLOOKUP($B227,'Privacy Analyst Evaluation'!$A$46:$F$120,6,0),""))&amp;""</f>
        <v/>
      </c>
      <c r="G227" s="242"/>
      <c r="H227" s="66" t="str">
        <f>IFERROR(IF($H226+1&gt;'(backend scoring)'!$Q$335,"",$H226+1),"")</f>
        <v/>
      </c>
      <c r="I227" s="66" t="e">
        <f t="array" aca="1" ref="I227" ca="1">_xludf.XLOOKUP($H227,'(backend scoring)'!$S$2:$S$333,'(backend scoring)'!$A$2:$A$333,"")</f>
        <v>#NAME?</v>
      </c>
      <c r="J227" s="66" t="str">
        <f ca="1">IFERROR(VLOOKUP($I227,'Institution Evaluation'!$A$55:$F$346,2,0),IFERROR(VLOOKUP($I227,'Privacy Analyst Evaluation'!$A$46:$F$120,2,0),""))</f>
        <v/>
      </c>
      <c r="K227" s="66" t="str">
        <f ca="1">IFERROR(VLOOKUP($I227,'Institution Evaluation'!$A$55:$F$346,3,0),IFERROR(VLOOKUP($I227,'Privacy Analyst Evaluation'!$A$46:$F$120,3,0),""))&amp;""</f>
        <v/>
      </c>
      <c r="L227" s="66" t="str">
        <f ca="1">IFERROR(VLOOKUP($I227,'Institution Evaluation'!$A$55:$F$346,4,0),IFERROR(VLOOKUP($I227,'Privacy Analyst Evaluation'!$A$46:$F$120,4,0),""))&amp;""</f>
        <v/>
      </c>
      <c r="M227" s="66" t="str">
        <f ca="1">IFERROR(VLOOKUP($I227,'Institution Evaluation'!$A$55:$F$346,6,0),IFERROR(VLOOKUP($I227,'Privacy Analyst Evaluation'!$A$46:$F$120,6,0),""))&amp;""</f>
        <v/>
      </c>
    </row>
    <row r="228" spans="1:13" ht="15.75" customHeight="1" x14ac:dyDescent="0.2">
      <c r="A228" s="66" t="str">
        <f>IFERROR(IF($A227+1&gt;'(backend scoring)'!$T$335,"",$A227+1),"")</f>
        <v/>
      </c>
      <c r="B228" s="66" t="e">
        <f t="array" aca="1" ref="B228" ca="1">_xludf.XLOOKUP($A228,'(backend scoring)'!$V$2:$V$333,'(backend scoring)'!$A$2:$A$333,"")</f>
        <v>#NAME?</v>
      </c>
      <c r="C228" s="66" t="str">
        <f ca="1">IFERROR(VLOOKUP($B228,'Institution Evaluation'!$A$55:$F$346,2,0),IFERROR(VLOOKUP($B228,'Privacy Analyst Evaluation'!$A$46:$F$120,2,0),""))&amp;""</f>
        <v/>
      </c>
      <c r="D228" s="66" t="str">
        <f ca="1">IFERROR(VLOOKUP($B228,'Institution Evaluation'!$A$55:$F$346,3,0),IFERROR(VLOOKUP($B228,'Privacy Analyst Evaluation'!$A$46:$F$120,3,0),""))&amp;""</f>
        <v/>
      </c>
      <c r="E228" s="66" t="str">
        <f ca="1">IFERROR(VLOOKUP($B228,'Institution Evaluation'!$A$55:$F$346,4,0),IFERROR(VLOOKUP($B228,'Privacy Analyst Evaluation'!$A$46:$F$120,4,0),""))&amp;""</f>
        <v/>
      </c>
      <c r="F228" s="66" t="str">
        <f ca="1">IFERROR(VLOOKUP($B228,'Institution Evaluation'!$A$55:$F$346,6,0),IFERROR(VLOOKUP($B228,'Privacy Analyst Evaluation'!$A$46:$F$120,6,0),""))&amp;""</f>
        <v/>
      </c>
      <c r="G228" s="242"/>
      <c r="H228" s="66" t="str">
        <f>IFERROR(IF($H227+1&gt;'(backend scoring)'!$Q$335,"",$H227+1),"")</f>
        <v/>
      </c>
      <c r="I228" s="66" t="e">
        <f t="array" aca="1" ref="I228" ca="1">_xludf.XLOOKUP($H228,'(backend scoring)'!$S$2:$S$333,'(backend scoring)'!$A$2:$A$333,"")</f>
        <v>#NAME?</v>
      </c>
      <c r="J228" s="66" t="str">
        <f ca="1">IFERROR(VLOOKUP($I228,'Institution Evaluation'!$A$55:$F$346,2,0),IFERROR(VLOOKUP($I228,'Privacy Analyst Evaluation'!$A$46:$F$120,2,0),""))</f>
        <v/>
      </c>
      <c r="K228" s="66" t="str">
        <f ca="1">IFERROR(VLOOKUP($I228,'Institution Evaluation'!$A$55:$F$346,3,0),IFERROR(VLOOKUP($I228,'Privacy Analyst Evaluation'!$A$46:$F$120,3,0),""))&amp;""</f>
        <v/>
      </c>
      <c r="L228" s="66" t="str">
        <f ca="1">IFERROR(VLOOKUP($I228,'Institution Evaluation'!$A$55:$F$346,4,0),IFERROR(VLOOKUP($I228,'Privacy Analyst Evaluation'!$A$46:$F$120,4,0),""))&amp;""</f>
        <v/>
      </c>
      <c r="M228" s="66" t="str">
        <f ca="1">IFERROR(VLOOKUP($I228,'Institution Evaluation'!$A$55:$F$346,6,0),IFERROR(VLOOKUP($I228,'Privacy Analyst Evaluation'!$A$46:$F$120,6,0),""))&amp;""</f>
        <v/>
      </c>
    </row>
    <row r="229" spans="1:13" ht="15.75" customHeight="1" x14ac:dyDescent="0.2">
      <c r="A229" s="66" t="str">
        <f>IFERROR(IF($A228+1&gt;'(backend scoring)'!$T$335,"",$A228+1),"")</f>
        <v/>
      </c>
      <c r="B229" s="66" t="e">
        <f t="array" aca="1" ref="B229" ca="1">_xludf.XLOOKUP($A229,'(backend scoring)'!$V$2:$V$333,'(backend scoring)'!$A$2:$A$333,"")</f>
        <v>#NAME?</v>
      </c>
      <c r="C229" s="66" t="str">
        <f ca="1">IFERROR(VLOOKUP($B229,'Institution Evaluation'!$A$55:$F$346,2,0),IFERROR(VLOOKUP($B229,'Privacy Analyst Evaluation'!$A$46:$F$120,2,0),""))&amp;""</f>
        <v/>
      </c>
      <c r="D229" s="66" t="str">
        <f ca="1">IFERROR(VLOOKUP($B229,'Institution Evaluation'!$A$55:$F$346,3,0),IFERROR(VLOOKUP($B229,'Privacy Analyst Evaluation'!$A$46:$F$120,3,0),""))&amp;""</f>
        <v/>
      </c>
      <c r="E229" s="66" t="str">
        <f ca="1">IFERROR(VLOOKUP($B229,'Institution Evaluation'!$A$55:$F$346,4,0),IFERROR(VLOOKUP($B229,'Privacy Analyst Evaluation'!$A$46:$F$120,4,0),""))&amp;""</f>
        <v/>
      </c>
      <c r="F229" s="66" t="str">
        <f ca="1">IFERROR(VLOOKUP($B229,'Institution Evaluation'!$A$55:$F$346,6,0),IFERROR(VLOOKUP($B229,'Privacy Analyst Evaluation'!$A$46:$F$120,6,0),""))&amp;""</f>
        <v/>
      </c>
      <c r="G229" s="242"/>
      <c r="H229" s="66" t="str">
        <f>IFERROR(IF($H228+1&gt;'(backend scoring)'!$Q$335,"",$H228+1),"")</f>
        <v/>
      </c>
      <c r="I229" s="66" t="e">
        <f t="array" aca="1" ref="I229" ca="1">_xludf.XLOOKUP($H229,'(backend scoring)'!$S$2:$S$333,'(backend scoring)'!$A$2:$A$333,"")</f>
        <v>#NAME?</v>
      </c>
      <c r="J229" s="66" t="str">
        <f ca="1">IFERROR(VLOOKUP($I229,'Institution Evaluation'!$A$55:$F$346,2,0),IFERROR(VLOOKUP($I229,'Privacy Analyst Evaluation'!$A$46:$F$120,2,0),""))</f>
        <v/>
      </c>
      <c r="K229" s="66" t="str">
        <f ca="1">IFERROR(VLOOKUP($I229,'Institution Evaluation'!$A$55:$F$346,3,0),IFERROR(VLOOKUP($I229,'Privacy Analyst Evaluation'!$A$46:$F$120,3,0),""))&amp;""</f>
        <v/>
      </c>
      <c r="L229" s="66" t="str">
        <f ca="1">IFERROR(VLOOKUP($I229,'Institution Evaluation'!$A$55:$F$346,4,0),IFERROR(VLOOKUP($I229,'Privacy Analyst Evaluation'!$A$46:$F$120,4,0),""))&amp;""</f>
        <v/>
      </c>
      <c r="M229" s="66" t="str">
        <f ca="1">IFERROR(VLOOKUP($I229,'Institution Evaluation'!$A$55:$F$346,6,0),IFERROR(VLOOKUP($I229,'Privacy Analyst Evaluation'!$A$46:$F$120,6,0),""))&amp;""</f>
        <v/>
      </c>
    </row>
    <row r="230" spans="1:13" ht="15.75" customHeight="1" x14ac:dyDescent="0.2">
      <c r="A230" s="66" t="str">
        <f>IFERROR(IF($A229+1&gt;'(backend scoring)'!$T$335,"",$A229+1),"")</f>
        <v/>
      </c>
      <c r="B230" s="66" t="e">
        <f t="array" aca="1" ref="B230" ca="1">_xludf.XLOOKUP($A230,'(backend scoring)'!$V$2:$V$333,'(backend scoring)'!$A$2:$A$333,"")</f>
        <v>#NAME?</v>
      </c>
      <c r="C230" s="66" t="str">
        <f ca="1">IFERROR(VLOOKUP($B230,'Institution Evaluation'!$A$55:$F$346,2,0),IFERROR(VLOOKUP($B230,'Privacy Analyst Evaluation'!$A$46:$F$120,2,0),""))&amp;""</f>
        <v/>
      </c>
      <c r="D230" s="66" t="str">
        <f ca="1">IFERROR(VLOOKUP($B230,'Institution Evaluation'!$A$55:$F$346,3,0),IFERROR(VLOOKUP($B230,'Privacy Analyst Evaluation'!$A$46:$F$120,3,0),""))&amp;""</f>
        <v/>
      </c>
      <c r="E230" s="66" t="str">
        <f ca="1">IFERROR(VLOOKUP($B230,'Institution Evaluation'!$A$55:$F$346,4,0),IFERROR(VLOOKUP($B230,'Privacy Analyst Evaluation'!$A$46:$F$120,4,0),""))&amp;""</f>
        <v/>
      </c>
      <c r="F230" s="66" t="str">
        <f ca="1">IFERROR(VLOOKUP($B230,'Institution Evaluation'!$A$55:$F$346,6,0),IFERROR(VLOOKUP($B230,'Privacy Analyst Evaluation'!$A$46:$F$120,6,0),""))&amp;""</f>
        <v/>
      </c>
      <c r="G230" s="242"/>
      <c r="H230" s="66" t="str">
        <f>IFERROR(IF($H229+1&gt;'(backend scoring)'!$Q$335,"",$H229+1),"")</f>
        <v/>
      </c>
      <c r="I230" s="66" t="e">
        <f t="array" aca="1" ref="I230" ca="1">_xludf.XLOOKUP($H230,'(backend scoring)'!$S$2:$S$333,'(backend scoring)'!$A$2:$A$333,"")</f>
        <v>#NAME?</v>
      </c>
      <c r="J230" s="66" t="str">
        <f ca="1">IFERROR(VLOOKUP($I230,'Institution Evaluation'!$A$55:$F$346,2,0),IFERROR(VLOOKUP($I230,'Privacy Analyst Evaluation'!$A$46:$F$120,2,0),""))</f>
        <v/>
      </c>
      <c r="K230" s="66" t="str">
        <f ca="1">IFERROR(VLOOKUP($I230,'Institution Evaluation'!$A$55:$F$346,3,0),IFERROR(VLOOKUP($I230,'Privacy Analyst Evaluation'!$A$46:$F$120,3,0),""))&amp;""</f>
        <v/>
      </c>
      <c r="L230" s="66" t="str">
        <f ca="1">IFERROR(VLOOKUP($I230,'Institution Evaluation'!$A$55:$F$346,4,0),IFERROR(VLOOKUP($I230,'Privacy Analyst Evaluation'!$A$46:$F$120,4,0),""))&amp;""</f>
        <v/>
      </c>
      <c r="M230" s="66" t="str">
        <f ca="1">IFERROR(VLOOKUP($I230,'Institution Evaluation'!$A$55:$F$346,6,0),IFERROR(VLOOKUP($I230,'Privacy Analyst Evaluation'!$A$46:$F$120,6,0),""))&amp;""</f>
        <v/>
      </c>
    </row>
    <row r="231" spans="1:13" ht="15.75" customHeight="1" x14ac:dyDescent="0.2">
      <c r="A231" s="66" t="str">
        <f>IFERROR(IF($A230+1&gt;'(backend scoring)'!$T$335,"",$A230+1),"")</f>
        <v/>
      </c>
      <c r="B231" s="66" t="e">
        <f t="array" aca="1" ref="B231" ca="1">_xludf.XLOOKUP($A231,'(backend scoring)'!$V$2:$V$333,'(backend scoring)'!$A$2:$A$333,"")</f>
        <v>#NAME?</v>
      </c>
      <c r="C231" s="66" t="str">
        <f ca="1">IFERROR(VLOOKUP($B231,'Institution Evaluation'!$A$55:$F$346,2,0),IFERROR(VLOOKUP($B231,'Privacy Analyst Evaluation'!$A$46:$F$120,2,0),""))&amp;""</f>
        <v/>
      </c>
      <c r="D231" s="66" t="str">
        <f ca="1">IFERROR(VLOOKUP($B231,'Institution Evaluation'!$A$55:$F$346,3,0),IFERROR(VLOOKUP($B231,'Privacy Analyst Evaluation'!$A$46:$F$120,3,0),""))&amp;""</f>
        <v/>
      </c>
      <c r="E231" s="66" t="str">
        <f ca="1">IFERROR(VLOOKUP($B231,'Institution Evaluation'!$A$55:$F$346,4,0),IFERROR(VLOOKUP($B231,'Privacy Analyst Evaluation'!$A$46:$F$120,4,0),""))&amp;""</f>
        <v/>
      </c>
      <c r="F231" s="66" t="str">
        <f ca="1">IFERROR(VLOOKUP($B231,'Institution Evaluation'!$A$55:$F$346,6,0),IFERROR(VLOOKUP($B231,'Privacy Analyst Evaluation'!$A$46:$F$120,6,0),""))&amp;""</f>
        <v/>
      </c>
      <c r="G231" s="242"/>
      <c r="H231" s="66" t="str">
        <f>IFERROR(IF($H230+1&gt;'(backend scoring)'!$Q$335,"",$H230+1),"")</f>
        <v/>
      </c>
      <c r="I231" s="66" t="e">
        <f t="array" aca="1" ref="I231" ca="1">_xludf.XLOOKUP($H231,'(backend scoring)'!$S$2:$S$333,'(backend scoring)'!$A$2:$A$333,"")</f>
        <v>#NAME?</v>
      </c>
      <c r="J231" s="66" t="str">
        <f ca="1">IFERROR(VLOOKUP($I231,'Institution Evaluation'!$A$55:$F$346,2,0),IFERROR(VLOOKUP($I231,'Privacy Analyst Evaluation'!$A$46:$F$120,2,0),""))</f>
        <v/>
      </c>
      <c r="K231" s="66" t="str">
        <f ca="1">IFERROR(VLOOKUP($I231,'Institution Evaluation'!$A$55:$F$346,3,0),IFERROR(VLOOKUP($I231,'Privacy Analyst Evaluation'!$A$46:$F$120,3,0),""))&amp;""</f>
        <v/>
      </c>
      <c r="L231" s="66" t="str">
        <f ca="1">IFERROR(VLOOKUP($I231,'Institution Evaluation'!$A$55:$F$346,4,0),IFERROR(VLOOKUP($I231,'Privacy Analyst Evaluation'!$A$46:$F$120,4,0),""))&amp;""</f>
        <v/>
      </c>
      <c r="M231" s="66" t="str">
        <f ca="1">IFERROR(VLOOKUP($I231,'Institution Evaluation'!$A$55:$F$346,6,0),IFERROR(VLOOKUP($I231,'Privacy Analyst Evaluation'!$A$46:$F$120,6,0),""))&amp;""</f>
        <v/>
      </c>
    </row>
    <row r="232" spans="1:13" ht="15.75" customHeight="1" x14ac:dyDescent="0.2">
      <c r="A232" s="66" t="str">
        <f>IFERROR(IF($A231+1&gt;'(backend scoring)'!$T$335,"",$A231+1),"")</f>
        <v/>
      </c>
      <c r="B232" s="66" t="e">
        <f t="array" aca="1" ref="B232" ca="1">_xludf.XLOOKUP($A232,'(backend scoring)'!$V$2:$V$333,'(backend scoring)'!$A$2:$A$333,"")</f>
        <v>#NAME?</v>
      </c>
      <c r="C232" s="66" t="str">
        <f ca="1">IFERROR(VLOOKUP($B232,'Institution Evaluation'!$A$55:$F$346,2,0),IFERROR(VLOOKUP($B232,'Privacy Analyst Evaluation'!$A$46:$F$120,2,0),""))&amp;""</f>
        <v/>
      </c>
      <c r="D232" s="66" t="str">
        <f ca="1">IFERROR(VLOOKUP($B232,'Institution Evaluation'!$A$55:$F$346,3,0),IFERROR(VLOOKUP($B232,'Privacy Analyst Evaluation'!$A$46:$F$120,3,0),""))&amp;""</f>
        <v/>
      </c>
      <c r="E232" s="66" t="str">
        <f ca="1">IFERROR(VLOOKUP($B232,'Institution Evaluation'!$A$55:$F$346,4,0),IFERROR(VLOOKUP($B232,'Privacy Analyst Evaluation'!$A$46:$F$120,4,0),""))&amp;""</f>
        <v/>
      </c>
      <c r="F232" s="66" t="str">
        <f ca="1">IFERROR(VLOOKUP($B232,'Institution Evaluation'!$A$55:$F$346,6,0),IFERROR(VLOOKUP($B232,'Privacy Analyst Evaluation'!$A$46:$F$120,6,0),""))&amp;""</f>
        <v/>
      </c>
      <c r="G232" s="242"/>
      <c r="H232" s="66" t="str">
        <f>IFERROR(IF($H231+1&gt;'(backend scoring)'!$Q$335,"",$H231+1),"")</f>
        <v/>
      </c>
      <c r="I232" s="66" t="e">
        <f t="array" aca="1" ref="I232" ca="1">_xludf.XLOOKUP($H232,'(backend scoring)'!$S$2:$S$333,'(backend scoring)'!$A$2:$A$333,"")</f>
        <v>#NAME?</v>
      </c>
      <c r="J232" s="66" t="str">
        <f ca="1">IFERROR(VLOOKUP($I232,'Institution Evaluation'!$A$55:$F$346,2,0),IFERROR(VLOOKUP($I232,'Privacy Analyst Evaluation'!$A$46:$F$120,2,0),""))</f>
        <v/>
      </c>
      <c r="K232" s="66" t="str">
        <f ca="1">IFERROR(VLOOKUP($I232,'Institution Evaluation'!$A$55:$F$346,3,0),IFERROR(VLOOKUP($I232,'Privacy Analyst Evaluation'!$A$46:$F$120,3,0),""))&amp;""</f>
        <v/>
      </c>
      <c r="L232" s="66" t="str">
        <f ca="1">IFERROR(VLOOKUP($I232,'Institution Evaluation'!$A$55:$F$346,4,0),IFERROR(VLOOKUP($I232,'Privacy Analyst Evaluation'!$A$46:$F$120,4,0),""))&amp;""</f>
        <v/>
      </c>
      <c r="M232" s="66" t="str">
        <f ca="1">IFERROR(VLOOKUP($I232,'Institution Evaluation'!$A$55:$F$346,6,0),IFERROR(VLOOKUP($I232,'Privacy Analyst Evaluation'!$A$46:$F$120,6,0),""))&amp;""</f>
        <v/>
      </c>
    </row>
    <row r="233" spans="1:13" ht="15.75" customHeight="1" x14ac:dyDescent="0.2">
      <c r="A233" s="66" t="str">
        <f>IFERROR(IF($A232+1&gt;'(backend scoring)'!$T$335,"",$A232+1),"")</f>
        <v/>
      </c>
      <c r="B233" s="66" t="e">
        <f t="array" aca="1" ref="B233" ca="1">_xludf.XLOOKUP($A233,'(backend scoring)'!$V$2:$V$333,'(backend scoring)'!$A$2:$A$333,"")</f>
        <v>#NAME?</v>
      </c>
      <c r="C233" s="66" t="str">
        <f ca="1">IFERROR(VLOOKUP($B233,'Institution Evaluation'!$A$55:$F$346,2,0),IFERROR(VLOOKUP($B233,'Privacy Analyst Evaluation'!$A$46:$F$120,2,0),""))&amp;""</f>
        <v/>
      </c>
      <c r="D233" s="66" t="str">
        <f ca="1">IFERROR(VLOOKUP($B233,'Institution Evaluation'!$A$55:$F$346,3,0),IFERROR(VLOOKUP($B233,'Privacy Analyst Evaluation'!$A$46:$F$120,3,0),""))&amp;""</f>
        <v/>
      </c>
      <c r="E233" s="66" t="str">
        <f ca="1">IFERROR(VLOOKUP($B233,'Institution Evaluation'!$A$55:$F$346,4,0),IFERROR(VLOOKUP($B233,'Privacy Analyst Evaluation'!$A$46:$F$120,4,0),""))&amp;""</f>
        <v/>
      </c>
      <c r="F233" s="66" t="str">
        <f ca="1">IFERROR(VLOOKUP($B233,'Institution Evaluation'!$A$55:$F$346,6,0),IFERROR(VLOOKUP($B233,'Privacy Analyst Evaluation'!$A$46:$F$120,6,0),""))&amp;""</f>
        <v/>
      </c>
      <c r="G233" s="242"/>
      <c r="H233" s="66" t="str">
        <f>IFERROR(IF($H232+1&gt;'(backend scoring)'!$Q$335,"",$H232+1),"")</f>
        <v/>
      </c>
      <c r="I233" s="66" t="e">
        <f t="array" aca="1" ref="I233" ca="1">_xludf.XLOOKUP($H233,'(backend scoring)'!$S$2:$S$333,'(backend scoring)'!$A$2:$A$333,"")</f>
        <v>#NAME?</v>
      </c>
      <c r="J233" s="66" t="str">
        <f ca="1">IFERROR(VLOOKUP($I233,'Institution Evaluation'!$A$55:$F$346,2,0),IFERROR(VLOOKUP($I233,'Privacy Analyst Evaluation'!$A$46:$F$120,2,0),""))</f>
        <v/>
      </c>
      <c r="K233" s="66" t="str">
        <f ca="1">IFERROR(VLOOKUP($I233,'Institution Evaluation'!$A$55:$F$346,3,0),IFERROR(VLOOKUP($I233,'Privacy Analyst Evaluation'!$A$46:$F$120,3,0),""))&amp;""</f>
        <v/>
      </c>
      <c r="L233" s="66" t="str">
        <f ca="1">IFERROR(VLOOKUP($I233,'Institution Evaluation'!$A$55:$F$346,4,0),IFERROR(VLOOKUP($I233,'Privacy Analyst Evaluation'!$A$46:$F$120,4,0),""))&amp;""</f>
        <v/>
      </c>
      <c r="M233" s="66" t="str">
        <f ca="1">IFERROR(VLOOKUP($I233,'Institution Evaluation'!$A$55:$F$346,6,0),IFERROR(VLOOKUP($I233,'Privacy Analyst Evaluation'!$A$46:$F$120,6,0),""))&amp;""</f>
        <v/>
      </c>
    </row>
    <row r="234" spans="1:13" ht="15.75" customHeight="1" x14ac:dyDescent="0.2">
      <c r="A234" s="66" t="str">
        <f>IFERROR(IF($A233+1&gt;'(backend scoring)'!$T$335,"",$A233+1),"")</f>
        <v/>
      </c>
      <c r="B234" s="66" t="e">
        <f t="array" aca="1" ref="B234" ca="1">_xludf.XLOOKUP($A234,'(backend scoring)'!$V$2:$V$333,'(backend scoring)'!$A$2:$A$333,"")</f>
        <v>#NAME?</v>
      </c>
      <c r="C234" s="66" t="str">
        <f ca="1">IFERROR(VLOOKUP($B234,'Institution Evaluation'!$A$55:$F$346,2,0),IFERROR(VLOOKUP($B234,'Privacy Analyst Evaluation'!$A$46:$F$120,2,0),""))&amp;""</f>
        <v/>
      </c>
      <c r="D234" s="66" t="str">
        <f ca="1">IFERROR(VLOOKUP($B234,'Institution Evaluation'!$A$55:$F$346,3,0),IFERROR(VLOOKUP($B234,'Privacy Analyst Evaluation'!$A$46:$F$120,3,0),""))&amp;""</f>
        <v/>
      </c>
      <c r="E234" s="66" t="str">
        <f ca="1">IFERROR(VLOOKUP($B234,'Institution Evaluation'!$A$55:$F$346,4,0),IFERROR(VLOOKUP($B234,'Privacy Analyst Evaluation'!$A$46:$F$120,4,0),""))&amp;""</f>
        <v/>
      </c>
      <c r="F234" s="66" t="str">
        <f ca="1">IFERROR(VLOOKUP($B234,'Institution Evaluation'!$A$55:$F$346,6,0),IFERROR(VLOOKUP($B234,'Privacy Analyst Evaluation'!$A$46:$F$120,6,0),""))&amp;""</f>
        <v/>
      </c>
      <c r="G234" s="242"/>
      <c r="H234" s="66" t="str">
        <f>IFERROR(IF($H233+1&gt;'(backend scoring)'!$Q$335,"",$H233+1),"")</f>
        <v/>
      </c>
      <c r="I234" s="66" t="e">
        <f t="array" aca="1" ref="I234" ca="1">_xludf.XLOOKUP($H234,'(backend scoring)'!$S$2:$S$333,'(backend scoring)'!$A$2:$A$333,"")</f>
        <v>#NAME?</v>
      </c>
      <c r="J234" s="66" t="str">
        <f ca="1">IFERROR(VLOOKUP($I234,'Institution Evaluation'!$A$55:$F$346,2,0),IFERROR(VLOOKUP($I234,'Privacy Analyst Evaluation'!$A$46:$F$120,2,0),""))</f>
        <v/>
      </c>
      <c r="K234" s="66" t="str">
        <f ca="1">IFERROR(VLOOKUP($I234,'Institution Evaluation'!$A$55:$F$346,3,0),IFERROR(VLOOKUP($I234,'Privacy Analyst Evaluation'!$A$46:$F$120,3,0),""))&amp;""</f>
        <v/>
      </c>
      <c r="L234" s="66" t="str">
        <f ca="1">IFERROR(VLOOKUP($I234,'Institution Evaluation'!$A$55:$F$346,4,0),IFERROR(VLOOKUP($I234,'Privacy Analyst Evaluation'!$A$46:$F$120,4,0),""))&amp;""</f>
        <v/>
      </c>
      <c r="M234" s="66" t="str">
        <f ca="1">IFERROR(VLOOKUP($I234,'Institution Evaluation'!$A$55:$F$346,6,0),IFERROR(VLOOKUP($I234,'Privacy Analyst Evaluation'!$A$46:$F$120,6,0),""))&amp;""</f>
        <v/>
      </c>
    </row>
    <row r="235" spans="1:13" ht="15.75" customHeight="1" x14ac:dyDescent="0.2">
      <c r="A235" s="66" t="str">
        <f>IFERROR(IF($A234+1&gt;'(backend scoring)'!$T$335,"",$A234+1),"")</f>
        <v/>
      </c>
      <c r="B235" s="66" t="e">
        <f t="array" aca="1" ref="B235" ca="1">_xludf.XLOOKUP($A235,'(backend scoring)'!$V$2:$V$333,'(backend scoring)'!$A$2:$A$333,"")</f>
        <v>#NAME?</v>
      </c>
      <c r="C235" s="66" t="str">
        <f ca="1">IFERROR(VLOOKUP($B235,'Institution Evaluation'!$A$55:$F$346,2,0),IFERROR(VLOOKUP($B235,'Privacy Analyst Evaluation'!$A$46:$F$120,2,0),""))&amp;""</f>
        <v/>
      </c>
      <c r="D235" s="66" t="str">
        <f ca="1">IFERROR(VLOOKUP($B235,'Institution Evaluation'!$A$55:$F$346,3,0),IFERROR(VLOOKUP($B235,'Privacy Analyst Evaluation'!$A$46:$F$120,3,0),""))&amp;""</f>
        <v/>
      </c>
      <c r="E235" s="66" t="str">
        <f ca="1">IFERROR(VLOOKUP($B235,'Institution Evaluation'!$A$55:$F$346,4,0),IFERROR(VLOOKUP($B235,'Privacy Analyst Evaluation'!$A$46:$F$120,4,0),""))&amp;""</f>
        <v/>
      </c>
      <c r="F235" s="66" t="str">
        <f ca="1">IFERROR(VLOOKUP($B235,'Institution Evaluation'!$A$55:$F$346,6,0),IFERROR(VLOOKUP($B235,'Privacy Analyst Evaluation'!$A$46:$F$120,6,0),""))&amp;""</f>
        <v/>
      </c>
      <c r="G235" s="242"/>
      <c r="H235" s="66" t="str">
        <f>IFERROR(IF($H234+1&gt;'(backend scoring)'!$Q$335,"",$H234+1),"")</f>
        <v/>
      </c>
      <c r="I235" s="66" t="e">
        <f t="array" aca="1" ref="I235" ca="1">_xludf.XLOOKUP($H235,'(backend scoring)'!$S$2:$S$333,'(backend scoring)'!$A$2:$A$333,"")</f>
        <v>#NAME?</v>
      </c>
      <c r="J235" s="66" t="str">
        <f ca="1">IFERROR(VLOOKUP($I235,'Institution Evaluation'!$A$55:$F$346,2,0),IFERROR(VLOOKUP($I235,'Privacy Analyst Evaluation'!$A$46:$F$120,2,0),""))</f>
        <v/>
      </c>
      <c r="K235" s="66" t="str">
        <f ca="1">IFERROR(VLOOKUP($I235,'Institution Evaluation'!$A$55:$F$346,3,0),IFERROR(VLOOKUP($I235,'Privacy Analyst Evaluation'!$A$46:$F$120,3,0),""))&amp;""</f>
        <v/>
      </c>
      <c r="L235" s="66" t="str">
        <f ca="1">IFERROR(VLOOKUP($I235,'Institution Evaluation'!$A$55:$F$346,4,0),IFERROR(VLOOKUP($I235,'Privacy Analyst Evaluation'!$A$46:$F$120,4,0),""))&amp;""</f>
        <v/>
      </c>
      <c r="M235" s="66" t="str">
        <f ca="1">IFERROR(VLOOKUP($I235,'Institution Evaluation'!$A$55:$F$346,6,0),IFERROR(VLOOKUP($I235,'Privacy Analyst Evaluation'!$A$46:$F$120,6,0),""))&amp;""</f>
        <v/>
      </c>
    </row>
    <row r="236" spans="1:13" ht="15.75" customHeight="1" x14ac:dyDescent="0.2">
      <c r="A236" s="66" t="str">
        <f>IFERROR(IF($A235+1&gt;'(backend scoring)'!$T$335,"",$A235+1),"")</f>
        <v/>
      </c>
      <c r="B236" s="66" t="e">
        <f t="array" aca="1" ref="B236" ca="1">_xludf.XLOOKUP($A236,'(backend scoring)'!$V$2:$V$333,'(backend scoring)'!$A$2:$A$333,"")</f>
        <v>#NAME?</v>
      </c>
      <c r="C236" s="66" t="str">
        <f ca="1">IFERROR(VLOOKUP($B236,'Institution Evaluation'!$A$55:$F$346,2,0),IFERROR(VLOOKUP($B236,'Privacy Analyst Evaluation'!$A$46:$F$120,2,0),""))&amp;""</f>
        <v/>
      </c>
      <c r="D236" s="66" t="str">
        <f ca="1">IFERROR(VLOOKUP($B236,'Institution Evaluation'!$A$55:$F$346,3,0),IFERROR(VLOOKUP($B236,'Privacy Analyst Evaluation'!$A$46:$F$120,3,0),""))&amp;""</f>
        <v/>
      </c>
      <c r="E236" s="66" t="str">
        <f ca="1">IFERROR(VLOOKUP($B236,'Institution Evaluation'!$A$55:$F$346,4,0),IFERROR(VLOOKUP($B236,'Privacy Analyst Evaluation'!$A$46:$F$120,4,0),""))&amp;""</f>
        <v/>
      </c>
      <c r="F236" s="66" t="str">
        <f ca="1">IFERROR(VLOOKUP($B236,'Institution Evaluation'!$A$55:$F$346,6,0),IFERROR(VLOOKUP($B236,'Privacy Analyst Evaluation'!$A$46:$F$120,6,0),""))&amp;""</f>
        <v/>
      </c>
      <c r="G236" s="242"/>
      <c r="H236" s="66" t="str">
        <f>IFERROR(IF($H235+1&gt;'(backend scoring)'!$Q$335,"",$H235+1),"")</f>
        <v/>
      </c>
      <c r="I236" s="66" t="e">
        <f t="array" aca="1" ref="I236" ca="1">_xludf.XLOOKUP($H236,'(backend scoring)'!$S$2:$S$333,'(backend scoring)'!$A$2:$A$333,"")</f>
        <v>#NAME?</v>
      </c>
      <c r="J236" s="66" t="str">
        <f ca="1">IFERROR(VLOOKUP($I236,'Institution Evaluation'!$A$55:$F$346,2,0),IFERROR(VLOOKUP($I236,'Privacy Analyst Evaluation'!$A$46:$F$120,2,0),""))</f>
        <v/>
      </c>
      <c r="K236" s="66" t="str">
        <f ca="1">IFERROR(VLOOKUP($I236,'Institution Evaluation'!$A$55:$F$346,3,0),IFERROR(VLOOKUP($I236,'Privacy Analyst Evaluation'!$A$46:$F$120,3,0),""))&amp;""</f>
        <v/>
      </c>
      <c r="L236" s="66" t="str">
        <f ca="1">IFERROR(VLOOKUP($I236,'Institution Evaluation'!$A$55:$F$346,4,0),IFERROR(VLOOKUP($I236,'Privacy Analyst Evaluation'!$A$46:$F$120,4,0),""))&amp;""</f>
        <v/>
      </c>
      <c r="M236" s="66" t="str">
        <f ca="1">IFERROR(VLOOKUP($I236,'Institution Evaluation'!$A$55:$F$346,6,0),IFERROR(VLOOKUP($I236,'Privacy Analyst Evaluation'!$A$46:$F$120,6,0),""))&amp;""</f>
        <v/>
      </c>
    </row>
    <row r="237" spans="1:13" ht="15.75" customHeight="1" x14ac:dyDescent="0.2">
      <c r="A237" s="66" t="str">
        <f>IFERROR(IF($A236+1&gt;'(backend scoring)'!$T$335,"",$A236+1),"")</f>
        <v/>
      </c>
      <c r="B237" s="66" t="e">
        <f t="array" aca="1" ref="B237" ca="1">_xludf.XLOOKUP($A237,'(backend scoring)'!$V$2:$V$333,'(backend scoring)'!$A$2:$A$333,"")</f>
        <v>#NAME?</v>
      </c>
      <c r="C237" s="66" t="str">
        <f ca="1">IFERROR(VLOOKUP($B237,'Institution Evaluation'!$A$55:$F$346,2,0),IFERROR(VLOOKUP($B237,'Privacy Analyst Evaluation'!$A$46:$F$120,2,0),""))&amp;""</f>
        <v/>
      </c>
      <c r="D237" s="66" t="str">
        <f ca="1">IFERROR(VLOOKUP($B237,'Institution Evaluation'!$A$55:$F$346,3,0),IFERROR(VLOOKUP($B237,'Privacy Analyst Evaluation'!$A$46:$F$120,3,0),""))&amp;""</f>
        <v/>
      </c>
      <c r="E237" s="66" t="str">
        <f ca="1">IFERROR(VLOOKUP($B237,'Institution Evaluation'!$A$55:$F$346,4,0),IFERROR(VLOOKUP($B237,'Privacy Analyst Evaluation'!$A$46:$F$120,4,0),""))&amp;""</f>
        <v/>
      </c>
      <c r="F237" s="66" t="str">
        <f ca="1">IFERROR(VLOOKUP($B237,'Institution Evaluation'!$A$55:$F$346,6,0),IFERROR(VLOOKUP($B237,'Privacy Analyst Evaluation'!$A$46:$F$120,6,0),""))&amp;""</f>
        <v/>
      </c>
      <c r="G237" s="242"/>
      <c r="H237" s="66" t="str">
        <f>IFERROR(IF($H236+1&gt;'(backend scoring)'!$Q$335,"",$H236+1),"")</f>
        <v/>
      </c>
      <c r="I237" s="66" t="e">
        <f t="array" aca="1" ref="I237" ca="1">_xludf.XLOOKUP($H237,'(backend scoring)'!$S$2:$S$333,'(backend scoring)'!$A$2:$A$333,"")</f>
        <v>#NAME?</v>
      </c>
      <c r="J237" s="66" t="str">
        <f ca="1">IFERROR(VLOOKUP($I237,'Institution Evaluation'!$A$55:$F$346,2,0),IFERROR(VLOOKUP($I237,'Privacy Analyst Evaluation'!$A$46:$F$120,2,0),""))</f>
        <v/>
      </c>
      <c r="K237" s="66" t="str">
        <f ca="1">IFERROR(VLOOKUP($I237,'Institution Evaluation'!$A$55:$F$346,3,0),IFERROR(VLOOKUP($I237,'Privacy Analyst Evaluation'!$A$46:$F$120,3,0),""))&amp;""</f>
        <v/>
      </c>
      <c r="L237" s="66" t="str">
        <f ca="1">IFERROR(VLOOKUP($I237,'Institution Evaluation'!$A$55:$F$346,4,0),IFERROR(VLOOKUP($I237,'Privacy Analyst Evaluation'!$A$46:$F$120,4,0),""))&amp;""</f>
        <v/>
      </c>
      <c r="M237" s="66" t="str">
        <f ca="1">IFERROR(VLOOKUP($I237,'Institution Evaluation'!$A$55:$F$346,6,0),IFERROR(VLOOKUP($I237,'Privacy Analyst Evaluation'!$A$46:$F$120,6,0),""))&amp;""</f>
        <v/>
      </c>
    </row>
    <row r="238" spans="1:13" ht="15.75" customHeight="1" x14ac:dyDescent="0.2">
      <c r="A238" s="66" t="str">
        <f>IFERROR(IF($A237+1&gt;'(backend scoring)'!$T$335,"",$A237+1),"")</f>
        <v/>
      </c>
      <c r="B238" s="66" t="e">
        <f t="array" aca="1" ref="B238" ca="1">_xludf.XLOOKUP($A238,'(backend scoring)'!$V$2:$V$333,'(backend scoring)'!$A$2:$A$333,"")</f>
        <v>#NAME?</v>
      </c>
      <c r="C238" s="66" t="str">
        <f ca="1">IFERROR(VLOOKUP($B238,'Institution Evaluation'!$A$55:$F$346,2,0),IFERROR(VLOOKUP($B238,'Privacy Analyst Evaluation'!$A$46:$F$120,2,0),""))&amp;""</f>
        <v/>
      </c>
      <c r="D238" s="66" t="str">
        <f ca="1">IFERROR(VLOOKUP($B238,'Institution Evaluation'!$A$55:$F$346,3,0),IFERROR(VLOOKUP($B238,'Privacy Analyst Evaluation'!$A$46:$F$120,3,0),""))&amp;""</f>
        <v/>
      </c>
      <c r="E238" s="66" t="str">
        <f ca="1">IFERROR(VLOOKUP($B238,'Institution Evaluation'!$A$55:$F$346,4,0),IFERROR(VLOOKUP($B238,'Privacy Analyst Evaluation'!$A$46:$F$120,4,0),""))&amp;""</f>
        <v/>
      </c>
      <c r="F238" s="66" t="str">
        <f ca="1">IFERROR(VLOOKUP($B238,'Institution Evaluation'!$A$55:$F$346,6,0),IFERROR(VLOOKUP($B238,'Privacy Analyst Evaluation'!$A$46:$F$120,6,0),""))&amp;""</f>
        <v/>
      </c>
      <c r="G238" s="242"/>
      <c r="H238" s="66" t="str">
        <f>IFERROR(IF($H237+1&gt;'(backend scoring)'!$Q$335,"",$H237+1),"")</f>
        <v/>
      </c>
      <c r="I238" s="66" t="e">
        <f t="array" aca="1" ref="I238" ca="1">_xludf.XLOOKUP($H238,'(backend scoring)'!$S$2:$S$333,'(backend scoring)'!$A$2:$A$333,"")</f>
        <v>#NAME?</v>
      </c>
      <c r="J238" s="66" t="str">
        <f ca="1">IFERROR(VLOOKUP($I238,'Institution Evaluation'!$A$55:$F$346,2,0),IFERROR(VLOOKUP($I238,'Privacy Analyst Evaluation'!$A$46:$F$120,2,0),""))</f>
        <v/>
      </c>
      <c r="K238" s="66" t="str">
        <f ca="1">IFERROR(VLOOKUP($I238,'Institution Evaluation'!$A$55:$F$346,3,0),IFERROR(VLOOKUP($I238,'Privacy Analyst Evaluation'!$A$46:$F$120,3,0),""))&amp;""</f>
        <v/>
      </c>
      <c r="L238" s="66" t="str">
        <f ca="1">IFERROR(VLOOKUP($I238,'Institution Evaluation'!$A$55:$F$346,4,0),IFERROR(VLOOKUP($I238,'Privacy Analyst Evaluation'!$A$46:$F$120,4,0),""))&amp;""</f>
        <v/>
      </c>
      <c r="M238" s="66" t="str">
        <f ca="1">IFERROR(VLOOKUP($I238,'Institution Evaluation'!$A$55:$F$346,6,0),IFERROR(VLOOKUP($I238,'Privacy Analyst Evaluation'!$A$46:$F$120,6,0),""))&amp;""</f>
        <v/>
      </c>
    </row>
    <row r="239" spans="1:13" ht="15.75" customHeight="1" x14ac:dyDescent="0.2">
      <c r="A239" s="66" t="str">
        <f>IFERROR(IF($A238+1&gt;'(backend scoring)'!$T$335,"",$A238+1),"")</f>
        <v/>
      </c>
      <c r="B239" s="66" t="e">
        <f t="array" aca="1" ref="B239" ca="1">_xludf.XLOOKUP($A239,'(backend scoring)'!$V$2:$V$333,'(backend scoring)'!$A$2:$A$333,"")</f>
        <v>#NAME?</v>
      </c>
      <c r="C239" s="66" t="str">
        <f ca="1">IFERROR(VLOOKUP($B239,'Institution Evaluation'!$A$55:$F$346,2,0),IFERROR(VLOOKUP($B239,'Privacy Analyst Evaluation'!$A$46:$F$120,2,0),""))&amp;""</f>
        <v/>
      </c>
      <c r="D239" s="66" t="str">
        <f ca="1">IFERROR(VLOOKUP($B239,'Institution Evaluation'!$A$55:$F$346,3,0),IFERROR(VLOOKUP($B239,'Privacy Analyst Evaluation'!$A$46:$F$120,3,0),""))&amp;""</f>
        <v/>
      </c>
      <c r="E239" s="66" t="str">
        <f ca="1">IFERROR(VLOOKUP($B239,'Institution Evaluation'!$A$55:$F$346,4,0),IFERROR(VLOOKUP($B239,'Privacy Analyst Evaluation'!$A$46:$F$120,4,0),""))&amp;""</f>
        <v/>
      </c>
      <c r="F239" s="66" t="str">
        <f ca="1">IFERROR(VLOOKUP($B239,'Institution Evaluation'!$A$55:$F$346,6,0),IFERROR(VLOOKUP($B239,'Privacy Analyst Evaluation'!$A$46:$F$120,6,0),""))&amp;""</f>
        <v/>
      </c>
      <c r="G239" s="242"/>
      <c r="H239" s="66" t="str">
        <f>IFERROR(IF($H238+1&gt;'(backend scoring)'!$Q$335,"",$H238+1),"")</f>
        <v/>
      </c>
      <c r="I239" s="66" t="e">
        <f t="array" aca="1" ref="I239" ca="1">_xludf.XLOOKUP($H239,'(backend scoring)'!$S$2:$S$333,'(backend scoring)'!$A$2:$A$333,"")</f>
        <v>#NAME?</v>
      </c>
      <c r="J239" s="66" t="str">
        <f ca="1">IFERROR(VLOOKUP($I239,'Institution Evaluation'!$A$55:$F$346,2,0),IFERROR(VLOOKUP($I239,'Privacy Analyst Evaluation'!$A$46:$F$120,2,0),""))</f>
        <v/>
      </c>
      <c r="K239" s="66" t="str">
        <f ca="1">IFERROR(VLOOKUP($I239,'Institution Evaluation'!$A$55:$F$346,3,0),IFERROR(VLOOKUP($I239,'Privacy Analyst Evaluation'!$A$46:$F$120,3,0),""))&amp;""</f>
        <v/>
      </c>
      <c r="L239" s="66" t="str">
        <f ca="1">IFERROR(VLOOKUP($I239,'Institution Evaluation'!$A$55:$F$346,4,0),IFERROR(VLOOKUP($I239,'Privacy Analyst Evaluation'!$A$46:$F$120,4,0),""))&amp;""</f>
        <v/>
      </c>
      <c r="M239" s="66" t="str">
        <f ca="1">IFERROR(VLOOKUP($I239,'Institution Evaluation'!$A$55:$F$346,6,0),IFERROR(VLOOKUP($I239,'Privacy Analyst Evaluation'!$A$46:$F$120,6,0),""))&amp;""</f>
        <v/>
      </c>
    </row>
    <row r="240" spans="1:13" ht="15.75" customHeight="1" x14ac:dyDescent="0.2">
      <c r="A240" s="66" t="str">
        <f>IFERROR(IF($A239+1&gt;'(backend scoring)'!$T$335,"",$A239+1),"")</f>
        <v/>
      </c>
      <c r="B240" s="66" t="e">
        <f t="array" aca="1" ref="B240" ca="1">_xludf.XLOOKUP($A240,'(backend scoring)'!$V$2:$V$333,'(backend scoring)'!$A$2:$A$333,"")</f>
        <v>#NAME?</v>
      </c>
      <c r="C240" s="66" t="str">
        <f ca="1">IFERROR(VLOOKUP($B240,'Institution Evaluation'!$A$55:$F$346,2,0),IFERROR(VLOOKUP($B240,'Privacy Analyst Evaluation'!$A$46:$F$120,2,0),""))&amp;""</f>
        <v/>
      </c>
      <c r="D240" s="66" t="str">
        <f ca="1">IFERROR(VLOOKUP($B240,'Institution Evaluation'!$A$55:$F$346,3,0),IFERROR(VLOOKUP($B240,'Privacy Analyst Evaluation'!$A$46:$F$120,3,0),""))&amp;""</f>
        <v/>
      </c>
      <c r="E240" s="66" t="str">
        <f ca="1">IFERROR(VLOOKUP($B240,'Institution Evaluation'!$A$55:$F$346,4,0),IFERROR(VLOOKUP($B240,'Privacy Analyst Evaluation'!$A$46:$F$120,4,0),""))&amp;""</f>
        <v/>
      </c>
      <c r="F240" s="66" t="str">
        <f ca="1">IFERROR(VLOOKUP($B240,'Institution Evaluation'!$A$55:$F$346,6,0),IFERROR(VLOOKUP($B240,'Privacy Analyst Evaluation'!$A$46:$F$120,6,0),""))&amp;""</f>
        <v/>
      </c>
      <c r="G240" s="242"/>
      <c r="H240" s="66" t="str">
        <f>IFERROR(IF($H239+1&gt;'(backend scoring)'!$Q$335,"",$H239+1),"")</f>
        <v/>
      </c>
      <c r="I240" s="66" t="e">
        <f t="array" aca="1" ref="I240" ca="1">_xludf.XLOOKUP($H240,'(backend scoring)'!$S$2:$S$333,'(backend scoring)'!$A$2:$A$333,"")</f>
        <v>#NAME?</v>
      </c>
      <c r="J240" s="66" t="str">
        <f ca="1">IFERROR(VLOOKUP($I240,'Institution Evaluation'!$A$55:$F$346,2,0),IFERROR(VLOOKUP($I240,'Privacy Analyst Evaluation'!$A$46:$F$120,2,0),""))</f>
        <v/>
      </c>
      <c r="K240" s="66" t="str">
        <f ca="1">IFERROR(VLOOKUP($I240,'Institution Evaluation'!$A$55:$F$346,3,0),IFERROR(VLOOKUP($I240,'Privacy Analyst Evaluation'!$A$46:$F$120,3,0),""))&amp;""</f>
        <v/>
      </c>
      <c r="L240" s="66" t="str">
        <f ca="1">IFERROR(VLOOKUP($I240,'Institution Evaluation'!$A$55:$F$346,4,0),IFERROR(VLOOKUP($I240,'Privacy Analyst Evaluation'!$A$46:$F$120,4,0),""))&amp;""</f>
        <v/>
      </c>
      <c r="M240" s="66" t="str">
        <f ca="1">IFERROR(VLOOKUP($I240,'Institution Evaluation'!$A$55:$F$346,6,0),IFERROR(VLOOKUP($I240,'Privacy Analyst Evaluation'!$A$46:$F$120,6,0),""))&amp;""</f>
        <v/>
      </c>
    </row>
    <row r="241" spans="1:13" ht="15.75" customHeight="1" x14ac:dyDescent="0.2">
      <c r="A241" s="66" t="str">
        <f>IFERROR(IF($A240+1&gt;'(backend scoring)'!$T$335,"",$A240+1),"")</f>
        <v/>
      </c>
      <c r="B241" s="66" t="e">
        <f t="array" aca="1" ref="B241" ca="1">_xludf.XLOOKUP($A241,'(backend scoring)'!$V$2:$V$333,'(backend scoring)'!$A$2:$A$333,"")</f>
        <v>#NAME?</v>
      </c>
      <c r="C241" s="66" t="str">
        <f ca="1">IFERROR(VLOOKUP($B241,'Institution Evaluation'!$A$55:$F$346,2,0),IFERROR(VLOOKUP($B241,'Privacy Analyst Evaluation'!$A$46:$F$120,2,0),""))&amp;""</f>
        <v/>
      </c>
      <c r="D241" s="66" t="str">
        <f ca="1">IFERROR(VLOOKUP($B241,'Institution Evaluation'!$A$55:$F$346,3,0),IFERROR(VLOOKUP($B241,'Privacy Analyst Evaluation'!$A$46:$F$120,3,0),""))&amp;""</f>
        <v/>
      </c>
      <c r="E241" s="66" t="str">
        <f ca="1">IFERROR(VLOOKUP($B241,'Institution Evaluation'!$A$55:$F$346,4,0),IFERROR(VLOOKUP($B241,'Privacy Analyst Evaluation'!$A$46:$F$120,4,0),""))&amp;""</f>
        <v/>
      </c>
      <c r="F241" s="66" t="str">
        <f ca="1">IFERROR(VLOOKUP($B241,'Institution Evaluation'!$A$55:$F$346,6,0),IFERROR(VLOOKUP($B241,'Privacy Analyst Evaluation'!$A$46:$F$120,6,0),""))&amp;""</f>
        <v/>
      </c>
      <c r="G241" s="242"/>
      <c r="H241" s="66" t="str">
        <f>IFERROR(IF($H240+1&gt;'(backend scoring)'!$Q$335,"",$H240+1),"")</f>
        <v/>
      </c>
      <c r="I241" s="66" t="e">
        <f t="array" aca="1" ref="I241" ca="1">_xludf.XLOOKUP($H241,'(backend scoring)'!$S$2:$S$333,'(backend scoring)'!$A$2:$A$333,"")</f>
        <v>#NAME?</v>
      </c>
      <c r="J241" s="66" t="str">
        <f ca="1">IFERROR(VLOOKUP($I241,'Institution Evaluation'!$A$55:$F$346,2,0),IFERROR(VLOOKUP($I241,'Privacy Analyst Evaluation'!$A$46:$F$120,2,0),""))</f>
        <v/>
      </c>
      <c r="K241" s="66" t="str">
        <f ca="1">IFERROR(VLOOKUP($I241,'Institution Evaluation'!$A$55:$F$346,3,0),IFERROR(VLOOKUP($I241,'Privacy Analyst Evaluation'!$A$46:$F$120,3,0),""))&amp;""</f>
        <v/>
      </c>
      <c r="L241" s="66" t="str">
        <f ca="1">IFERROR(VLOOKUP($I241,'Institution Evaluation'!$A$55:$F$346,4,0),IFERROR(VLOOKUP($I241,'Privacy Analyst Evaluation'!$A$46:$F$120,4,0),""))&amp;""</f>
        <v/>
      </c>
      <c r="M241" s="66" t="str">
        <f ca="1">IFERROR(VLOOKUP($I241,'Institution Evaluation'!$A$55:$F$346,6,0),IFERROR(VLOOKUP($I241,'Privacy Analyst Evaluation'!$A$46:$F$120,6,0),""))&amp;""</f>
        <v/>
      </c>
    </row>
    <row r="242" spans="1:13" ht="15.75" customHeight="1" x14ac:dyDescent="0.2">
      <c r="A242" s="66" t="str">
        <f>IFERROR(IF($A241+1&gt;'(backend scoring)'!$T$335,"",$A241+1),"")</f>
        <v/>
      </c>
      <c r="B242" s="66" t="e">
        <f t="array" aca="1" ref="B242" ca="1">_xludf.XLOOKUP($A242,'(backend scoring)'!$V$2:$V$333,'(backend scoring)'!$A$2:$A$333,"")</f>
        <v>#NAME?</v>
      </c>
      <c r="C242" s="66" t="str">
        <f ca="1">IFERROR(VLOOKUP($B242,'Institution Evaluation'!$A$55:$F$346,2,0),IFERROR(VLOOKUP($B242,'Privacy Analyst Evaluation'!$A$46:$F$120,2,0),""))&amp;""</f>
        <v/>
      </c>
      <c r="D242" s="66" t="str">
        <f ca="1">IFERROR(VLOOKUP($B242,'Institution Evaluation'!$A$55:$F$346,3,0),IFERROR(VLOOKUP($B242,'Privacy Analyst Evaluation'!$A$46:$F$120,3,0),""))&amp;""</f>
        <v/>
      </c>
      <c r="E242" s="66" t="str">
        <f ca="1">IFERROR(VLOOKUP($B242,'Institution Evaluation'!$A$55:$F$346,4,0),IFERROR(VLOOKUP($B242,'Privacy Analyst Evaluation'!$A$46:$F$120,4,0),""))&amp;""</f>
        <v/>
      </c>
      <c r="F242" s="66" t="str">
        <f ca="1">IFERROR(VLOOKUP($B242,'Institution Evaluation'!$A$55:$F$346,6,0),IFERROR(VLOOKUP($B242,'Privacy Analyst Evaluation'!$A$46:$F$120,6,0),""))&amp;""</f>
        <v/>
      </c>
      <c r="G242" s="242"/>
      <c r="H242" s="66" t="str">
        <f>IFERROR(IF($H241+1&gt;'(backend scoring)'!$Q$335,"",$H241+1),"")</f>
        <v/>
      </c>
      <c r="I242" s="66" t="e">
        <f t="array" aca="1" ref="I242" ca="1">_xludf.XLOOKUP($H242,'(backend scoring)'!$S$2:$S$333,'(backend scoring)'!$A$2:$A$333,"")</f>
        <v>#NAME?</v>
      </c>
      <c r="J242" s="66" t="str">
        <f ca="1">IFERROR(VLOOKUP($I242,'Institution Evaluation'!$A$55:$F$346,2,0),IFERROR(VLOOKUP($I242,'Privacy Analyst Evaluation'!$A$46:$F$120,2,0),""))</f>
        <v/>
      </c>
      <c r="K242" s="66" t="str">
        <f ca="1">IFERROR(VLOOKUP($I242,'Institution Evaluation'!$A$55:$F$346,3,0),IFERROR(VLOOKUP($I242,'Privacy Analyst Evaluation'!$A$46:$F$120,3,0),""))&amp;""</f>
        <v/>
      </c>
      <c r="L242" s="66" t="str">
        <f ca="1">IFERROR(VLOOKUP($I242,'Institution Evaluation'!$A$55:$F$346,4,0),IFERROR(VLOOKUP($I242,'Privacy Analyst Evaluation'!$A$46:$F$120,4,0),""))&amp;""</f>
        <v/>
      </c>
      <c r="M242" s="66" t="str">
        <f ca="1">IFERROR(VLOOKUP($I242,'Institution Evaluation'!$A$55:$F$346,6,0),IFERROR(VLOOKUP($I242,'Privacy Analyst Evaluation'!$A$46:$F$120,6,0),""))&amp;""</f>
        <v/>
      </c>
    </row>
    <row r="243" spans="1:13" ht="15.75" customHeight="1" x14ac:dyDescent="0.2">
      <c r="A243" s="66" t="str">
        <f>IFERROR(IF($A242+1&gt;'(backend scoring)'!$T$335,"",$A242+1),"")</f>
        <v/>
      </c>
      <c r="B243" s="66" t="e">
        <f t="array" aca="1" ref="B243" ca="1">_xludf.XLOOKUP($A243,'(backend scoring)'!$V$2:$V$333,'(backend scoring)'!$A$2:$A$333,"")</f>
        <v>#NAME?</v>
      </c>
      <c r="C243" s="66" t="str">
        <f ca="1">IFERROR(VLOOKUP($B243,'Institution Evaluation'!$A$55:$F$346,2,0),IFERROR(VLOOKUP($B243,'Privacy Analyst Evaluation'!$A$46:$F$120,2,0),""))&amp;""</f>
        <v/>
      </c>
      <c r="D243" s="66" t="str">
        <f ca="1">IFERROR(VLOOKUP($B243,'Institution Evaluation'!$A$55:$F$346,3,0),IFERROR(VLOOKUP($B243,'Privacy Analyst Evaluation'!$A$46:$F$120,3,0),""))&amp;""</f>
        <v/>
      </c>
      <c r="E243" s="66" t="str">
        <f ca="1">IFERROR(VLOOKUP($B243,'Institution Evaluation'!$A$55:$F$346,4,0),IFERROR(VLOOKUP($B243,'Privacy Analyst Evaluation'!$A$46:$F$120,4,0),""))&amp;""</f>
        <v/>
      </c>
      <c r="F243" s="66" t="str">
        <f ca="1">IFERROR(VLOOKUP($B243,'Institution Evaluation'!$A$55:$F$346,6,0),IFERROR(VLOOKUP($B243,'Privacy Analyst Evaluation'!$A$46:$F$120,6,0),""))&amp;""</f>
        <v/>
      </c>
      <c r="G243" s="242"/>
      <c r="H243" s="66" t="str">
        <f>IFERROR(IF($H242+1&gt;'(backend scoring)'!$Q$335,"",$H242+1),"")</f>
        <v/>
      </c>
      <c r="I243" s="66" t="e">
        <f t="array" aca="1" ref="I243" ca="1">_xludf.XLOOKUP($H243,'(backend scoring)'!$S$2:$S$333,'(backend scoring)'!$A$2:$A$333,"")</f>
        <v>#NAME?</v>
      </c>
      <c r="J243" s="66" t="str">
        <f ca="1">IFERROR(VLOOKUP($I243,'Institution Evaluation'!$A$55:$F$346,2,0),IFERROR(VLOOKUP($I243,'Privacy Analyst Evaluation'!$A$46:$F$120,2,0),""))</f>
        <v/>
      </c>
      <c r="K243" s="66" t="str">
        <f ca="1">IFERROR(VLOOKUP($I243,'Institution Evaluation'!$A$55:$F$346,3,0),IFERROR(VLOOKUP($I243,'Privacy Analyst Evaluation'!$A$46:$F$120,3,0),""))&amp;""</f>
        <v/>
      </c>
      <c r="L243" s="66" t="str">
        <f ca="1">IFERROR(VLOOKUP($I243,'Institution Evaluation'!$A$55:$F$346,4,0),IFERROR(VLOOKUP($I243,'Privacy Analyst Evaluation'!$A$46:$F$120,4,0),""))&amp;""</f>
        <v/>
      </c>
      <c r="M243" s="66" t="str">
        <f ca="1">IFERROR(VLOOKUP($I243,'Institution Evaluation'!$A$55:$F$346,6,0),IFERROR(VLOOKUP($I243,'Privacy Analyst Evaluation'!$A$46:$F$120,6,0),""))&amp;""</f>
        <v/>
      </c>
    </row>
    <row r="244" spans="1:13" ht="15.75" customHeight="1" x14ac:dyDescent="0.2">
      <c r="A244" s="66" t="str">
        <f>IFERROR(IF($A243+1&gt;'(backend scoring)'!$T$335,"",$A243+1),"")</f>
        <v/>
      </c>
      <c r="B244" s="66" t="e">
        <f t="array" aca="1" ref="B244" ca="1">_xludf.XLOOKUP($A244,'(backend scoring)'!$V$2:$V$333,'(backend scoring)'!$A$2:$A$333,"")</f>
        <v>#NAME?</v>
      </c>
      <c r="C244" s="66" t="str">
        <f ca="1">IFERROR(VLOOKUP($B244,'Institution Evaluation'!$A$55:$F$346,2,0),IFERROR(VLOOKUP($B244,'Privacy Analyst Evaluation'!$A$46:$F$120,2,0),""))&amp;""</f>
        <v/>
      </c>
      <c r="D244" s="66" t="str">
        <f ca="1">IFERROR(VLOOKUP($B244,'Institution Evaluation'!$A$55:$F$346,3,0),IFERROR(VLOOKUP($B244,'Privacy Analyst Evaluation'!$A$46:$F$120,3,0),""))&amp;""</f>
        <v/>
      </c>
      <c r="E244" s="66" t="str">
        <f ca="1">IFERROR(VLOOKUP($B244,'Institution Evaluation'!$A$55:$F$346,4,0),IFERROR(VLOOKUP($B244,'Privacy Analyst Evaluation'!$A$46:$F$120,4,0),""))&amp;""</f>
        <v/>
      </c>
      <c r="F244" s="66" t="str">
        <f ca="1">IFERROR(VLOOKUP($B244,'Institution Evaluation'!$A$55:$F$346,6,0),IFERROR(VLOOKUP($B244,'Privacy Analyst Evaluation'!$A$46:$F$120,6,0),""))&amp;""</f>
        <v/>
      </c>
      <c r="G244" s="242"/>
      <c r="H244" s="66" t="str">
        <f>IFERROR(IF($H243+1&gt;'(backend scoring)'!$Q$335,"",$H243+1),"")</f>
        <v/>
      </c>
      <c r="I244" s="66" t="e">
        <f t="array" aca="1" ref="I244" ca="1">_xludf.XLOOKUP($H244,'(backend scoring)'!$S$2:$S$333,'(backend scoring)'!$A$2:$A$333,"")</f>
        <v>#NAME?</v>
      </c>
      <c r="J244" s="66" t="str">
        <f ca="1">IFERROR(VLOOKUP($I244,'Institution Evaluation'!$A$55:$F$346,2,0),IFERROR(VLOOKUP($I244,'Privacy Analyst Evaluation'!$A$46:$F$120,2,0),""))</f>
        <v/>
      </c>
      <c r="K244" s="66" t="str">
        <f ca="1">IFERROR(VLOOKUP($I244,'Institution Evaluation'!$A$55:$F$346,3,0),IFERROR(VLOOKUP($I244,'Privacy Analyst Evaluation'!$A$46:$F$120,3,0),""))&amp;""</f>
        <v/>
      </c>
      <c r="L244" s="66" t="str">
        <f ca="1">IFERROR(VLOOKUP($I244,'Institution Evaluation'!$A$55:$F$346,4,0),IFERROR(VLOOKUP($I244,'Privacy Analyst Evaluation'!$A$46:$F$120,4,0),""))&amp;""</f>
        <v/>
      </c>
      <c r="M244" s="66" t="str">
        <f ca="1">IFERROR(VLOOKUP($I244,'Institution Evaluation'!$A$55:$F$346,6,0),IFERROR(VLOOKUP($I244,'Privacy Analyst Evaluation'!$A$46:$F$120,6,0),""))&amp;""</f>
        <v/>
      </c>
    </row>
    <row r="245" spans="1:13" ht="15.75" customHeight="1" x14ac:dyDescent="0.2">
      <c r="A245" s="66" t="str">
        <f>IFERROR(IF($A244+1&gt;'(backend scoring)'!$T$335,"",$A244+1),"")</f>
        <v/>
      </c>
      <c r="B245" s="66" t="e">
        <f t="array" aca="1" ref="B245" ca="1">_xludf.XLOOKUP($A245,'(backend scoring)'!$V$2:$V$333,'(backend scoring)'!$A$2:$A$333,"")</f>
        <v>#NAME?</v>
      </c>
      <c r="C245" s="66" t="str">
        <f ca="1">IFERROR(VLOOKUP($B245,'Institution Evaluation'!$A$55:$F$346,2,0),IFERROR(VLOOKUP($B245,'Privacy Analyst Evaluation'!$A$46:$F$120,2,0),""))&amp;""</f>
        <v/>
      </c>
      <c r="D245" s="66" t="str">
        <f ca="1">IFERROR(VLOOKUP($B245,'Institution Evaluation'!$A$55:$F$346,3,0),IFERROR(VLOOKUP($B245,'Privacy Analyst Evaluation'!$A$46:$F$120,3,0),""))&amp;""</f>
        <v/>
      </c>
      <c r="E245" s="66" t="str">
        <f ca="1">IFERROR(VLOOKUP($B245,'Institution Evaluation'!$A$55:$F$346,4,0),IFERROR(VLOOKUP($B245,'Privacy Analyst Evaluation'!$A$46:$F$120,4,0),""))&amp;""</f>
        <v/>
      </c>
      <c r="F245" s="66" t="str">
        <f ca="1">IFERROR(VLOOKUP($B245,'Institution Evaluation'!$A$55:$F$346,6,0),IFERROR(VLOOKUP($B245,'Privacy Analyst Evaluation'!$A$46:$F$120,6,0),""))&amp;""</f>
        <v/>
      </c>
      <c r="G245" s="242"/>
      <c r="H245" s="66" t="str">
        <f>IFERROR(IF($H244+1&gt;'(backend scoring)'!$Q$335,"",$H244+1),"")</f>
        <v/>
      </c>
      <c r="I245" s="66" t="e">
        <f t="array" aca="1" ref="I245" ca="1">_xludf.XLOOKUP($H245,'(backend scoring)'!$S$2:$S$333,'(backend scoring)'!$A$2:$A$333,"")</f>
        <v>#NAME?</v>
      </c>
      <c r="J245" s="66" t="str">
        <f ca="1">IFERROR(VLOOKUP($I245,'Institution Evaluation'!$A$55:$F$346,2,0),IFERROR(VLOOKUP($I245,'Privacy Analyst Evaluation'!$A$46:$F$120,2,0),""))</f>
        <v/>
      </c>
      <c r="K245" s="66" t="str">
        <f ca="1">IFERROR(VLOOKUP($I245,'Institution Evaluation'!$A$55:$F$346,3,0),IFERROR(VLOOKUP($I245,'Privacy Analyst Evaluation'!$A$46:$F$120,3,0),""))&amp;""</f>
        <v/>
      </c>
      <c r="L245" s="66" t="str">
        <f ca="1">IFERROR(VLOOKUP($I245,'Institution Evaluation'!$A$55:$F$346,4,0),IFERROR(VLOOKUP($I245,'Privacy Analyst Evaluation'!$A$46:$F$120,4,0),""))&amp;""</f>
        <v/>
      </c>
      <c r="M245" s="66" t="str">
        <f ca="1">IFERROR(VLOOKUP($I245,'Institution Evaluation'!$A$55:$F$346,6,0),IFERROR(VLOOKUP($I245,'Privacy Analyst Evaluation'!$A$46:$F$120,6,0),""))&amp;""</f>
        <v/>
      </c>
    </row>
    <row r="246" spans="1:13" ht="15.75" customHeight="1" x14ac:dyDescent="0.2">
      <c r="A246" s="66" t="str">
        <f>IFERROR(IF($A245+1&gt;'(backend scoring)'!$T$335,"",$A245+1),"")</f>
        <v/>
      </c>
      <c r="B246" s="66" t="e">
        <f t="array" aca="1" ref="B246" ca="1">_xludf.XLOOKUP($A246,'(backend scoring)'!$V$2:$V$333,'(backend scoring)'!$A$2:$A$333,"")</f>
        <v>#NAME?</v>
      </c>
      <c r="C246" s="66" t="str">
        <f ca="1">IFERROR(VLOOKUP($B246,'Institution Evaluation'!$A$55:$F$346,2,0),IFERROR(VLOOKUP($B246,'Privacy Analyst Evaluation'!$A$46:$F$120,2,0),""))&amp;""</f>
        <v/>
      </c>
      <c r="D246" s="66" t="str">
        <f ca="1">IFERROR(VLOOKUP($B246,'Institution Evaluation'!$A$55:$F$346,3,0),IFERROR(VLOOKUP($B246,'Privacy Analyst Evaluation'!$A$46:$F$120,3,0),""))&amp;""</f>
        <v/>
      </c>
      <c r="E246" s="66" t="str">
        <f ca="1">IFERROR(VLOOKUP($B246,'Institution Evaluation'!$A$55:$F$346,4,0),IFERROR(VLOOKUP($B246,'Privacy Analyst Evaluation'!$A$46:$F$120,4,0),""))&amp;""</f>
        <v/>
      </c>
      <c r="F246" s="66" t="str">
        <f ca="1">IFERROR(VLOOKUP($B246,'Institution Evaluation'!$A$55:$F$346,6,0),IFERROR(VLOOKUP($B246,'Privacy Analyst Evaluation'!$A$46:$F$120,6,0),""))&amp;""</f>
        <v/>
      </c>
      <c r="G246" s="242"/>
      <c r="H246" s="66" t="str">
        <f>IFERROR(IF($H245+1&gt;'(backend scoring)'!$Q$335,"",$H245+1),"")</f>
        <v/>
      </c>
      <c r="I246" s="66" t="e">
        <f t="array" aca="1" ref="I246" ca="1">_xludf.XLOOKUP($H246,'(backend scoring)'!$S$2:$S$333,'(backend scoring)'!$A$2:$A$333,"")</f>
        <v>#NAME?</v>
      </c>
      <c r="J246" s="66" t="str">
        <f ca="1">IFERROR(VLOOKUP($I246,'Institution Evaluation'!$A$55:$F$346,2,0),IFERROR(VLOOKUP($I246,'Privacy Analyst Evaluation'!$A$46:$F$120,2,0),""))</f>
        <v/>
      </c>
      <c r="K246" s="66" t="str">
        <f ca="1">IFERROR(VLOOKUP($I246,'Institution Evaluation'!$A$55:$F$346,3,0),IFERROR(VLOOKUP($I246,'Privacy Analyst Evaluation'!$A$46:$F$120,3,0),""))&amp;""</f>
        <v/>
      </c>
      <c r="L246" s="66" t="str">
        <f ca="1">IFERROR(VLOOKUP($I246,'Institution Evaluation'!$A$55:$F$346,4,0),IFERROR(VLOOKUP($I246,'Privacy Analyst Evaluation'!$A$46:$F$120,4,0),""))&amp;""</f>
        <v/>
      </c>
      <c r="M246" s="66" t="str">
        <f ca="1">IFERROR(VLOOKUP($I246,'Institution Evaluation'!$A$55:$F$346,6,0),IFERROR(VLOOKUP($I246,'Privacy Analyst Evaluation'!$A$46:$F$120,6,0),""))&amp;""</f>
        <v/>
      </c>
    </row>
    <row r="247" spans="1:13" ht="15.75" customHeight="1" x14ac:dyDescent="0.2">
      <c r="A247" s="66" t="str">
        <f>IFERROR(IF($A246+1&gt;'(backend scoring)'!$T$335,"",$A246+1),"")</f>
        <v/>
      </c>
      <c r="B247" s="66" t="e">
        <f t="array" aca="1" ref="B247" ca="1">_xludf.XLOOKUP($A247,'(backend scoring)'!$V$2:$V$333,'(backend scoring)'!$A$2:$A$333,"")</f>
        <v>#NAME?</v>
      </c>
      <c r="C247" s="66" t="str">
        <f ca="1">IFERROR(VLOOKUP($B247,'Institution Evaluation'!$A$55:$F$346,2,0),IFERROR(VLOOKUP($B247,'Privacy Analyst Evaluation'!$A$46:$F$120,2,0),""))&amp;""</f>
        <v/>
      </c>
      <c r="D247" s="66" t="str">
        <f ca="1">IFERROR(VLOOKUP($B247,'Institution Evaluation'!$A$55:$F$346,3,0),IFERROR(VLOOKUP($B247,'Privacy Analyst Evaluation'!$A$46:$F$120,3,0),""))&amp;""</f>
        <v/>
      </c>
      <c r="E247" s="66" t="str">
        <f ca="1">IFERROR(VLOOKUP($B247,'Institution Evaluation'!$A$55:$F$346,4,0),IFERROR(VLOOKUP($B247,'Privacy Analyst Evaluation'!$A$46:$F$120,4,0),""))&amp;""</f>
        <v/>
      </c>
      <c r="F247" s="66" t="str">
        <f ca="1">IFERROR(VLOOKUP($B247,'Institution Evaluation'!$A$55:$F$346,6,0),IFERROR(VLOOKUP($B247,'Privacy Analyst Evaluation'!$A$46:$F$120,6,0),""))&amp;""</f>
        <v/>
      </c>
      <c r="G247" s="242"/>
      <c r="H247" s="66" t="str">
        <f>IFERROR(IF($H246+1&gt;'(backend scoring)'!$Q$335,"",$H246+1),"")</f>
        <v/>
      </c>
      <c r="I247" s="66" t="e">
        <f t="array" aca="1" ref="I247" ca="1">_xludf.XLOOKUP($H247,'(backend scoring)'!$S$2:$S$333,'(backend scoring)'!$A$2:$A$333,"")</f>
        <v>#NAME?</v>
      </c>
      <c r="J247" s="66" t="str">
        <f ca="1">IFERROR(VLOOKUP($I247,'Institution Evaluation'!$A$55:$F$346,2,0),IFERROR(VLOOKUP($I247,'Privacy Analyst Evaluation'!$A$46:$F$120,2,0),""))</f>
        <v/>
      </c>
      <c r="K247" s="66" t="str">
        <f ca="1">IFERROR(VLOOKUP($I247,'Institution Evaluation'!$A$55:$F$346,3,0),IFERROR(VLOOKUP($I247,'Privacy Analyst Evaluation'!$A$46:$F$120,3,0),""))&amp;""</f>
        <v/>
      </c>
      <c r="L247" s="66" t="str">
        <f ca="1">IFERROR(VLOOKUP($I247,'Institution Evaluation'!$A$55:$F$346,4,0),IFERROR(VLOOKUP($I247,'Privacy Analyst Evaluation'!$A$46:$F$120,4,0),""))&amp;""</f>
        <v/>
      </c>
      <c r="M247" s="66" t="str">
        <f ca="1">IFERROR(VLOOKUP($I247,'Institution Evaluation'!$A$55:$F$346,6,0),IFERROR(VLOOKUP($I247,'Privacy Analyst Evaluation'!$A$46:$F$120,6,0),""))&amp;""</f>
        <v/>
      </c>
    </row>
    <row r="248" spans="1:13" ht="15.75" customHeight="1" x14ac:dyDescent="0.2">
      <c r="A248" s="66" t="str">
        <f>IFERROR(IF($A247+1&gt;'(backend scoring)'!$T$335,"",$A247+1),"")</f>
        <v/>
      </c>
      <c r="B248" s="66" t="e">
        <f t="array" aca="1" ref="B248" ca="1">_xludf.XLOOKUP($A248,'(backend scoring)'!$V$2:$V$333,'(backend scoring)'!$A$2:$A$333,"")</f>
        <v>#NAME?</v>
      </c>
      <c r="C248" s="66" t="str">
        <f ca="1">IFERROR(VLOOKUP($B248,'Institution Evaluation'!$A$55:$F$346,2,0),IFERROR(VLOOKUP($B248,'Privacy Analyst Evaluation'!$A$46:$F$120,2,0),""))&amp;""</f>
        <v/>
      </c>
      <c r="D248" s="66" t="str">
        <f ca="1">IFERROR(VLOOKUP($B248,'Institution Evaluation'!$A$55:$F$346,3,0),IFERROR(VLOOKUP($B248,'Privacy Analyst Evaluation'!$A$46:$F$120,3,0),""))&amp;""</f>
        <v/>
      </c>
      <c r="E248" s="66" t="str">
        <f ca="1">IFERROR(VLOOKUP($B248,'Institution Evaluation'!$A$55:$F$346,4,0),IFERROR(VLOOKUP($B248,'Privacy Analyst Evaluation'!$A$46:$F$120,4,0),""))&amp;""</f>
        <v/>
      </c>
      <c r="F248" s="66" t="str">
        <f ca="1">IFERROR(VLOOKUP($B248,'Institution Evaluation'!$A$55:$F$346,6,0),IFERROR(VLOOKUP($B248,'Privacy Analyst Evaluation'!$A$46:$F$120,6,0),""))&amp;""</f>
        <v/>
      </c>
      <c r="G248" s="242"/>
      <c r="H248" s="66" t="str">
        <f>IFERROR(IF($H247+1&gt;'(backend scoring)'!$Q$335,"",$H247+1),"")</f>
        <v/>
      </c>
      <c r="I248" s="66" t="e">
        <f t="array" aca="1" ref="I248" ca="1">_xludf.XLOOKUP($H248,'(backend scoring)'!$S$2:$S$333,'(backend scoring)'!$A$2:$A$333,"")</f>
        <v>#NAME?</v>
      </c>
      <c r="J248" s="66" t="str">
        <f ca="1">IFERROR(VLOOKUP($I248,'Institution Evaluation'!$A$55:$F$346,2,0),IFERROR(VLOOKUP($I248,'Privacy Analyst Evaluation'!$A$46:$F$120,2,0),""))</f>
        <v/>
      </c>
      <c r="K248" s="66" t="str">
        <f ca="1">IFERROR(VLOOKUP($I248,'Institution Evaluation'!$A$55:$F$346,3,0),IFERROR(VLOOKUP($I248,'Privacy Analyst Evaluation'!$A$46:$F$120,3,0),""))&amp;""</f>
        <v/>
      </c>
      <c r="L248" s="66" t="str">
        <f ca="1">IFERROR(VLOOKUP($I248,'Institution Evaluation'!$A$55:$F$346,4,0),IFERROR(VLOOKUP($I248,'Privacy Analyst Evaluation'!$A$46:$F$120,4,0),""))&amp;""</f>
        <v/>
      </c>
      <c r="M248" s="66" t="str">
        <f ca="1">IFERROR(VLOOKUP($I248,'Institution Evaluation'!$A$55:$F$346,6,0),IFERROR(VLOOKUP($I248,'Privacy Analyst Evaluation'!$A$46:$F$120,6,0),""))&amp;""</f>
        <v/>
      </c>
    </row>
    <row r="249" spans="1:13" ht="15.75" customHeight="1" x14ac:dyDescent="0.2">
      <c r="A249" s="66" t="str">
        <f>IFERROR(IF($A248+1&gt;'(backend scoring)'!$T$335,"",$A248+1),"")</f>
        <v/>
      </c>
      <c r="B249" s="66" t="e">
        <f t="array" aca="1" ref="B249" ca="1">_xludf.XLOOKUP($A249,'(backend scoring)'!$V$2:$V$333,'(backend scoring)'!$A$2:$A$333,"")</f>
        <v>#NAME?</v>
      </c>
      <c r="C249" s="66" t="str">
        <f ca="1">IFERROR(VLOOKUP($B249,'Institution Evaluation'!$A$55:$F$346,2,0),IFERROR(VLOOKUP($B249,'Privacy Analyst Evaluation'!$A$46:$F$120,2,0),""))&amp;""</f>
        <v/>
      </c>
      <c r="D249" s="66" t="str">
        <f ca="1">IFERROR(VLOOKUP($B249,'Institution Evaluation'!$A$55:$F$346,3,0),IFERROR(VLOOKUP($B249,'Privacy Analyst Evaluation'!$A$46:$F$120,3,0),""))&amp;""</f>
        <v/>
      </c>
      <c r="E249" s="66" t="str">
        <f ca="1">IFERROR(VLOOKUP($B249,'Institution Evaluation'!$A$55:$F$346,4,0),IFERROR(VLOOKUP($B249,'Privacy Analyst Evaluation'!$A$46:$F$120,4,0),""))&amp;""</f>
        <v/>
      </c>
      <c r="F249" s="66" t="str">
        <f ca="1">IFERROR(VLOOKUP($B249,'Institution Evaluation'!$A$55:$F$346,6,0),IFERROR(VLOOKUP($B249,'Privacy Analyst Evaluation'!$A$46:$F$120,6,0),""))&amp;""</f>
        <v/>
      </c>
      <c r="G249" s="242"/>
      <c r="H249" s="66" t="str">
        <f>IFERROR(IF($H248+1&gt;'(backend scoring)'!$Q$335,"",$H248+1),"")</f>
        <v/>
      </c>
      <c r="I249" s="66" t="e">
        <f t="array" aca="1" ref="I249" ca="1">_xludf.XLOOKUP($H249,'(backend scoring)'!$S$2:$S$333,'(backend scoring)'!$A$2:$A$333,"")</f>
        <v>#NAME?</v>
      </c>
      <c r="J249" s="66" t="str">
        <f ca="1">IFERROR(VLOOKUP($I249,'Institution Evaluation'!$A$55:$F$346,2,0),IFERROR(VLOOKUP($I249,'Privacy Analyst Evaluation'!$A$46:$F$120,2,0),""))</f>
        <v/>
      </c>
      <c r="K249" s="66" t="str">
        <f ca="1">IFERROR(VLOOKUP($I249,'Institution Evaluation'!$A$55:$F$346,3,0),IFERROR(VLOOKUP($I249,'Privacy Analyst Evaluation'!$A$46:$F$120,3,0),""))&amp;""</f>
        <v/>
      </c>
      <c r="L249" s="66" t="str">
        <f ca="1">IFERROR(VLOOKUP($I249,'Institution Evaluation'!$A$55:$F$346,4,0),IFERROR(VLOOKUP($I249,'Privacy Analyst Evaluation'!$A$46:$F$120,4,0),""))&amp;""</f>
        <v/>
      </c>
      <c r="M249" s="66" t="str">
        <f ca="1">IFERROR(VLOOKUP($I249,'Institution Evaluation'!$A$55:$F$346,6,0),IFERROR(VLOOKUP($I249,'Privacy Analyst Evaluation'!$A$46:$F$120,6,0),""))&amp;""</f>
        <v/>
      </c>
    </row>
    <row r="250" spans="1:13" ht="15.75" customHeight="1" x14ac:dyDescent="0.2">
      <c r="A250" s="66" t="str">
        <f>IFERROR(IF($A249+1&gt;'(backend scoring)'!$T$335,"",$A249+1),"")</f>
        <v/>
      </c>
      <c r="B250" s="66" t="e">
        <f t="array" aca="1" ref="B250" ca="1">_xludf.XLOOKUP($A250,'(backend scoring)'!$V$2:$V$333,'(backend scoring)'!$A$2:$A$333,"")</f>
        <v>#NAME?</v>
      </c>
      <c r="C250" s="66" t="str">
        <f ca="1">IFERROR(VLOOKUP($B250,'Institution Evaluation'!$A$55:$F$346,2,0),IFERROR(VLOOKUP($B250,'Privacy Analyst Evaluation'!$A$46:$F$120,2,0),""))&amp;""</f>
        <v/>
      </c>
      <c r="D250" s="66" t="str">
        <f ca="1">IFERROR(VLOOKUP($B250,'Institution Evaluation'!$A$55:$F$346,3,0),IFERROR(VLOOKUP($B250,'Privacy Analyst Evaluation'!$A$46:$F$120,3,0),""))&amp;""</f>
        <v/>
      </c>
      <c r="E250" s="66" t="str">
        <f ca="1">IFERROR(VLOOKUP($B250,'Institution Evaluation'!$A$55:$F$346,4,0),IFERROR(VLOOKUP($B250,'Privacy Analyst Evaluation'!$A$46:$F$120,4,0),""))&amp;""</f>
        <v/>
      </c>
      <c r="F250" s="66" t="str">
        <f ca="1">IFERROR(VLOOKUP($B250,'Institution Evaluation'!$A$55:$F$346,6,0),IFERROR(VLOOKUP($B250,'Privacy Analyst Evaluation'!$A$46:$F$120,6,0),""))&amp;""</f>
        <v/>
      </c>
      <c r="G250" s="242"/>
      <c r="H250" s="66" t="str">
        <f>IFERROR(IF($H249+1&gt;'(backend scoring)'!$Q$335,"",$H249+1),"")</f>
        <v/>
      </c>
      <c r="I250" s="66" t="e">
        <f t="array" aca="1" ref="I250" ca="1">_xludf.XLOOKUP($H250,'(backend scoring)'!$S$2:$S$333,'(backend scoring)'!$A$2:$A$333,"")</f>
        <v>#NAME?</v>
      </c>
      <c r="J250" s="66" t="str">
        <f ca="1">IFERROR(VLOOKUP($I250,'Institution Evaluation'!$A$55:$F$346,2,0),IFERROR(VLOOKUP($I250,'Privacy Analyst Evaluation'!$A$46:$F$120,2,0),""))</f>
        <v/>
      </c>
      <c r="K250" s="66" t="str">
        <f ca="1">IFERROR(VLOOKUP($I250,'Institution Evaluation'!$A$55:$F$346,3,0),IFERROR(VLOOKUP($I250,'Privacy Analyst Evaluation'!$A$46:$F$120,3,0),""))&amp;""</f>
        <v/>
      </c>
      <c r="L250" s="66" t="str">
        <f ca="1">IFERROR(VLOOKUP($I250,'Institution Evaluation'!$A$55:$F$346,4,0),IFERROR(VLOOKUP($I250,'Privacy Analyst Evaluation'!$A$46:$F$120,4,0),""))&amp;""</f>
        <v/>
      </c>
      <c r="M250" s="66" t="str">
        <f ca="1">IFERROR(VLOOKUP($I250,'Institution Evaluation'!$A$55:$F$346,6,0),IFERROR(VLOOKUP($I250,'Privacy Analyst Evaluation'!$A$46:$F$120,6,0),""))&amp;""</f>
        <v/>
      </c>
    </row>
    <row r="251" spans="1:13" ht="15.75" customHeight="1" x14ac:dyDescent="0.2">
      <c r="A251" s="66" t="str">
        <f>IFERROR(IF($A250+1&gt;'(backend scoring)'!$T$335,"",$A250+1),"")</f>
        <v/>
      </c>
      <c r="B251" s="66" t="e">
        <f t="array" aca="1" ref="B251" ca="1">_xludf.XLOOKUP($A251,'(backend scoring)'!$V$2:$V$333,'(backend scoring)'!$A$2:$A$333,"")</f>
        <v>#NAME?</v>
      </c>
      <c r="C251" s="66" t="str">
        <f ca="1">IFERROR(VLOOKUP($B251,'Institution Evaluation'!$A$55:$F$346,2,0),IFERROR(VLOOKUP($B251,'Privacy Analyst Evaluation'!$A$46:$F$120,2,0),""))&amp;""</f>
        <v/>
      </c>
      <c r="D251" s="66" t="str">
        <f ca="1">IFERROR(VLOOKUP($B251,'Institution Evaluation'!$A$55:$F$346,3,0),IFERROR(VLOOKUP($B251,'Privacy Analyst Evaluation'!$A$46:$F$120,3,0),""))&amp;""</f>
        <v/>
      </c>
      <c r="E251" s="66" t="str">
        <f ca="1">IFERROR(VLOOKUP($B251,'Institution Evaluation'!$A$55:$F$346,4,0),IFERROR(VLOOKUP($B251,'Privacy Analyst Evaluation'!$A$46:$F$120,4,0),""))&amp;""</f>
        <v/>
      </c>
      <c r="F251" s="66" t="str">
        <f ca="1">IFERROR(VLOOKUP($B251,'Institution Evaluation'!$A$55:$F$346,6,0),IFERROR(VLOOKUP($B251,'Privacy Analyst Evaluation'!$A$46:$F$120,6,0),""))&amp;""</f>
        <v/>
      </c>
      <c r="G251" s="242"/>
      <c r="H251" s="66" t="str">
        <f>IFERROR(IF($H250+1&gt;'(backend scoring)'!$Q$335,"",$H250+1),"")</f>
        <v/>
      </c>
      <c r="I251" s="66" t="e">
        <f t="array" aca="1" ref="I251" ca="1">_xludf.XLOOKUP($H251,'(backend scoring)'!$S$2:$S$333,'(backend scoring)'!$A$2:$A$333,"")</f>
        <v>#NAME?</v>
      </c>
      <c r="J251" s="66" t="str">
        <f ca="1">IFERROR(VLOOKUP($I251,'Institution Evaluation'!$A$55:$F$346,2,0),IFERROR(VLOOKUP($I251,'Privacy Analyst Evaluation'!$A$46:$F$120,2,0),""))</f>
        <v/>
      </c>
      <c r="K251" s="66" t="str">
        <f ca="1">IFERROR(VLOOKUP($I251,'Institution Evaluation'!$A$55:$F$346,3,0),IFERROR(VLOOKUP($I251,'Privacy Analyst Evaluation'!$A$46:$F$120,3,0),""))&amp;""</f>
        <v/>
      </c>
      <c r="L251" s="66" t="str">
        <f ca="1">IFERROR(VLOOKUP($I251,'Institution Evaluation'!$A$55:$F$346,4,0),IFERROR(VLOOKUP($I251,'Privacy Analyst Evaluation'!$A$46:$F$120,4,0),""))&amp;""</f>
        <v/>
      </c>
      <c r="M251" s="66" t="str">
        <f ca="1">IFERROR(VLOOKUP($I251,'Institution Evaluation'!$A$55:$F$346,6,0),IFERROR(VLOOKUP($I251,'Privacy Analyst Evaluation'!$A$46:$F$120,6,0),""))&amp;""</f>
        <v/>
      </c>
    </row>
    <row r="252" spans="1:13" ht="15.75" customHeight="1" x14ac:dyDescent="0.2">
      <c r="A252" s="66" t="str">
        <f>IFERROR(IF($A251+1&gt;'(backend scoring)'!$T$335,"",$A251+1),"")</f>
        <v/>
      </c>
      <c r="B252" s="66" t="e">
        <f t="array" aca="1" ref="B252" ca="1">_xludf.XLOOKUP($A252,'(backend scoring)'!$V$2:$V$333,'(backend scoring)'!$A$2:$A$333,"")</f>
        <v>#NAME?</v>
      </c>
      <c r="C252" s="66" t="str">
        <f ca="1">IFERROR(VLOOKUP($B252,'Institution Evaluation'!$A$55:$F$346,2,0),IFERROR(VLOOKUP($B252,'Privacy Analyst Evaluation'!$A$46:$F$120,2,0),""))&amp;""</f>
        <v/>
      </c>
      <c r="D252" s="66" t="str">
        <f ca="1">IFERROR(VLOOKUP($B252,'Institution Evaluation'!$A$55:$F$346,3,0),IFERROR(VLOOKUP($B252,'Privacy Analyst Evaluation'!$A$46:$F$120,3,0),""))&amp;""</f>
        <v/>
      </c>
      <c r="E252" s="66" t="str">
        <f ca="1">IFERROR(VLOOKUP($B252,'Institution Evaluation'!$A$55:$F$346,4,0),IFERROR(VLOOKUP($B252,'Privacy Analyst Evaluation'!$A$46:$F$120,4,0),""))&amp;""</f>
        <v/>
      </c>
      <c r="F252" s="66" t="str">
        <f ca="1">IFERROR(VLOOKUP($B252,'Institution Evaluation'!$A$55:$F$346,6,0),IFERROR(VLOOKUP($B252,'Privacy Analyst Evaluation'!$A$46:$F$120,6,0),""))&amp;""</f>
        <v/>
      </c>
      <c r="G252" s="242"/>
      <c r="H252" s="66" t="str">
        <f>IFERROR(IF($H251+1&gt;'(backend scoring)'!$Q$335,"",$H251+1),"")</f>
        <v/>
      </c>
      <c r="I252" s="66" t="e">
        <f t="array" aca="1" ref="I252" ca="1">_xludf.XLOOKUP($H252,'(backend scoring)'!$S$2:$S$333,'(backend scoring)'!$A$2:$A$333,"")</f>
        <v>#NAME?</v>
      </c>
      <c r="J252" s="66" t="str">
        <f ca="1">IFERROR(VLOOKUP($I252,'Institution Evaluation'!$A$55:$F$346,2,0),IFERROR(VLOOKUP($I252,'Privacy Analyst Evaluation'!$A$46:$F$120,2,0),""))</f>
        <v/>
      </c>
      <c r="K252" s="66" t="str">
        <f ca="1">IFERROR(VLOOKUP($I252,'Institution Evaluation'!$A$55:$F$346,3,0),IFERROR(VLOOKUP($I252,'Privacy Analyst Evaluation'!$A$46:$F$120,3,0),""))&amp;""</f>
        <v/>
      </c>
      <c r="L252" s="66" t="str">
        <f ca="1">IFERROR(VLOOKUP($I252,'Institution Evaluation'!$A$55:$F$346,4,0),IFERROR(VLOOKUP($I252,'Privacy Analyst Evaluation'!$A$46:$F$120,4,0),""))&amp;""</f>
        <v/>
      </c>
      <c r="M252" s="66" t="str">
        <f ca="1">IFERROR(VLOOKUP($I252,'Institution Evaluation'!$A$55:$F$346,6,0),IFERROR(VLOOKUP($I252,'Privacy Analyst Evaluation'!$A$46:$F$120,6,0),""))&amp;""</f>
        <v/>
      </c>
    </row>
    <row r="253" spans="1:13" ht="15.75" customHeight="1" x14ac:dyDescent="0.2">
      <c r="A253" s="66" t="str">
        <f>IFERROR(IF($A252+1&gt;'(backend scoring)'!$T$335,"",$A252+1),"")</f>
        <v/>
      </c>
      <c r="B253" s="66" t="e">
        <f t="array" aca="1" ref="B253" ca="1">_xludf.XLOOKUP($A253,'(backend scoring)'!$V$2:$V$333,'(backend scoring)'!$A$2:$A$333,"")</f>
        <v>#NAME?</v>
      </c>
      <c r="C253" s="66" t="str">
        <f ca="1">IFERROR(VLOOKUP($B253,'Institution Evaluation'!$A$55:$F$346,2,0),IFERROR(VLOOKUP($B253,'Privacy Analyst Evaluation'!$A$46:$F$120,2,0),""))&amp;""</f>
        <v/>
      </c>
      <c r="D253" s="66" t="str">
        <f ca="1">IFERROR(VLOOKUP($B253,'Institution Evaluation'!$A$55:$F$346,3,0),IFERROR(VLOOKUP($B253,'Privacy Analyst Evaluation'!$A$46:$F$120,3,0),""))&amp;""</f>
        <v/>
      </c>
      <c r="E253" s="66" t="str">
        <f ca="1">IFERROR(VLOOKUP($B253,'Institution Evaluation'!$A$55:$F$346,4,0),IFERROR(VLOOKUP($B253,'Privacy Analyst Evaluation'!$A$46:$F$120,4,0),""))&amp;""</f>
        <v/>
      </c>
      <c r="F253" s="66" t="str">
        <f ca="1">IFERROR(VLOOKUP($B253,'Institution Evaluation'!$A$55:$F$346,6,0),IFERROR(VLOOKUP($B253,'Privacy Analyst Evaluation'!$A$46:$F$120,6,0),""))&amp;""</f>
        <v/>
      </c>
      <c r="G253" s="242"/>
      <c r="H253" s="66" t="str">
        <f>IFERROR(IF($H252+1&gt;'(backend scoring)'!$Q$335,"",$H252+1),"")</f>
        <v/>
      </c>
      <c r="I253" s="66" t="e">
        <f t="array" aca="1" ref="I253" ca="1">_xludf.XLOOKUP($H253,'(backend scoring)'!$S$2:$S$333,'(backend scoring)'!$A$2:$A$333,"")</f>
        <v>#NAME?</v>
      </c>
      <c r="J253" s="66" t="str">
        <f ca="1">IFERROR(VLOOKUP($I253,'Institution Evaluation'!$A$55:$F$346,2,0),IFERROR(VLOOKUP($I253,'Privacy Analyst Evaluation'!$A$46:$F$120,2,0),""))</f>
        <v/>
      </c>
      <c r="K253" s="66" t="str">
        <f ca="1">IFERROR(VLOOKUP($I253,'Institution Evaluation'!$A$55:$F$346,3,0),IFERROR(VLOOKUP($I253,'Privacy Analyst Evaluation'!$A$46:$F$120,3,0),""))&amp;""</f>
        <v/>
      </c>
      <c r="L253" s="66" t="str">
        <f ca="1">IFERROR(VLOOKUP($I253,'Institution Evaluation'!$A$55:$F$346,4,0),IFERROR(VLOOKUP($I253,'Privacy Analyst Evaluation'!$A$46:$F$120,4,0),""))&amp;""</f>
        <v/>
      </c>
      <c r="M253" s="66" t="str">
        <f ca="1">IFERROR(VLOOKUP($I253,'Institution Evaluation'!$A$55:$F$346,6,0),IFERROR(VLOOKUP($I253,'Privacy Analyst Evaluation'!$A$46:$F$120,6,0),""))&amp;""</f>
        <v/>
      </c>
    </row>
    <row r="254" spans="1:13" ht="15.75" customHeight="1" x14ac:dyDescent="0.2">
      <c r="A254" s="66" t="str">
        <f>IFERROR(IF($A253+1&gt;'(backend scoring)'!$T$335,"",$A253+1),"")</f>
        <v/>
      </c>
      <c r="B254" s="66" t="e">
        <f t="array" aca="1" ref="B254" ca="1">_xludf.XLOOKUP($A254,'(backend scoring)'!$V$2:$V$333,'(backend scoring)'!$A$2:$A$333,"")</f>
        <v>#NAME?</v>
      </c>
      <c r="C254" s="66" t="str">
        <f ca="1">IFERROR(VLOOKUP($B254,'Institution Evaluation'!$A$55:$F$346,2,0),IFERROR(VLOOKUP($B254,'Privacy Analyst Evaluation'!$A$46:$F$120,2,0),""))&amp;""</f>
        <v/>
      </c>
      <c r="D254" s="66" t="str">
        <f ca="1">IFERROR(VLOOKUP($B254,'Institution Evaluation'!$A$55:$F$346,3,0),IFERROR(VLOOKUP($B254,'Privacy Analyst Evaluation'!$A$46:$F$120,3,0),""))&amp;""</f>
        <v/>
      </c>
      <c r="E254" s="66" t="str">
        <f ca="1">IFERROR(VLOOKUP($B254,'Institution Evaluation'!$A$55:$F$346,4,0),IFERROR(VLOOKUP($B254,'Privacy Analyst Evaluation'!$A$46:$F$120,4,0),""))&amp;""</f>
        <v/>
      </c>
      <c r="F254" s="66" t="str">
        <f ca="1">IFERROR(VLOOKUP($B254,'Institution Evaluation'!$A$55:$F$346,6,0),IFERROR(VLOOKUP($B254,'Privacy Analyst Evaluation'!$A$46:$F$120,6,0),""))&amp;""</f>
        <v/>
      </c>
      <c r="G254" s="242"/>
      <c r="H254" s="66" t="str">
        <f>IFERROR(IF($H253+1&gt;'(backend scoring)'!$Q$335,"",$H253+1),"")</f>
        <v/>
      </c>
      <c r="I254" s="66" t="e">
        <f t="array" aca="1" ref="I254" ca="1">_xludf.XLOOKUP($H254,'(backend scoring)'!$S$2:$S$333,'(backend scoring)'!$A$2:$A$333,"")</f>
        <v>#NAME?</v>
      </c>
      <c r="J254" s="66" t="str">
        <f ca="1">IFERROR(VLOOKUP($I254,'Institution Evaluation'!$A$55:$F$346,2,0),IFERROR(VLOOKUP($I254,'Privacy Analyst Evaluation'!$A$46:$F$120,2,0),""))</f>
        <v/>
      </c>
      <c r="K254" s="66" t="str">
        <f ca="1">IFERROR(VLOOKUP($I254,'Institution Evaluation'!$A$55:$F$346,3,0),IFERROR(VLOOKUP($I254,'Privacy Analyst Evaluation'!$A$46:$F$120,3,0),""))&amp;""</f>
        <v/>
      </c>
      <c r="L254" s="66" t="str">
        <f ca="1">IFERROR(VLOOKUP($I254,'Institution Evaluation'!$A$55:$F$346,4,0),IFERROR(VLOOKUP($I254,'Privacy Analyst Evaluation'!$A$46:$F$120,4,0),""))&amp;""</f>
        <v/>
      </c>
      <c r="M254" s="66" t="str">
        <f ca="1">IFERROR(VLOOKUP($I254,'Institution Evaluation'!$A$55:$F$346,6,0),IFERROR(VLOOKUP($I254,'Privacy Analyst Evaluation'!$A$46:$F$120,6,0),""))&amp;""</f>
        <v/>
      </c>
    </row>
    <row r="255" spans="1:13" ht="15.75" customHeight="1" x14ac:dyDescent="0.2">
      <c r="A255" s="66" t="str">
        <f>IFERROR(IF($A254+1&gt;'(backend scoring)'!$T$335,"",$A254+1),"")</f>
        <v/>
      </c>
      <c r="B255" s="66" t="e">
        <f t="array" aca="1" ref="B255" ca="1">_xludf.XLOOKUP($A255,'(backend scoring)'!$V$2:$V$333,'(backend scoring)'!$A$2:$A$333,"")</f>
        <v>#NAME?</v>
      </c>
      <c r="C255" s="66" t="str">
        <f ca="1">IFERROR(VLOOKUP($B255,'Institution Evaluation'!$A$55:$F$346,2,0),IFERROR(VLOOKUP($B255,'Privacy Analyst Evaluation'!$A$46:$F$120,2,0),""))&amp;""</f>
        <v/>
      </c>
      <c r="D255" s="66" t="str">
        <f ca="1">IFERROR(VLOOKUP($B255,'Institution Evaluation'!$A$55:$F$346,3,0),IFERROR(VLOOKUP($B255,'Privacy Analyst Evaluation'!$A$46:$F$120,3,0),""))&amp;""</f>
        <v/>
      </c>
      <c r="E255" s="66" t="str">
        <f ca="1">IFERROR(VLOOKUP($B255,'Institution Evaluation'!$A$55:$F$346,4,0),IFERROR(VLOOKUP($B255,'Privacy Analyst Evaluation'!$A$46:$F$120,4,0),""))&amp;""</f>
        <v/>
      </c>
      <c r="F255" s="66" t="str">
        <f ca="1">IFERROR(VLOOKUP($B255,'Institution Evaluation'!$A$55:$F$346,6,0),IFERROR(VLOOKUP($B255,'Privacy Analyst Evaluation'!$A$46:$F$120,6,0),""))&amp;""</f>
        <v/>
      </c>
      <c r="G255" s="242"/>
      <c r="H255" s="66" t="str">
        <f>IFERROR(IF($H254+1&gt;'(backend scoring)'!$Q$335,"",$H254+1),"")</f>
        <v/>
      </c>
      <c r="I255" s="66" t="e">
        <f t="array" aca="1" ref="I255" ca="1">_xludf.XLOOKUP($H255,'(backend scoring)'!$S$2:$S$333,'(backend scoring)'!$A$2:$A$333,"")</f>
        <v>#NAME?</v>
      </c>
      <c r="J255" s="66" t="str">
        <f ca="1">IFERROR(VLOOKUP($I255,'Institution Evaluation'!$A$55:$F$346,2,0),IFERROR(VLOOKUP($I255,'Privacy Analyst Evaluation'!$A$46:$F$120,2,0),""))</f>
        <v/>
      </c>
      <c r="K255" s="66" t="str">
        <f ca="1">IFERROR(VLOOKUP($I255,'Institution Evaluation'!$A$55:$F$346,3,0),IFERROR(VLOOKUP($I255,'Privacy Analyst Evaluation'!$A$46:$F$120,3,0),""))&amp;""</f>
        <v/>
      </c>
      <c r="L255" s="66" t="str">
        <f ca="1">IFERROR(VLOOKUP($I255,'Institution Evaluation'!$A$55:$F$346,4,0),IFERROR(VLOOKUP($I255,'Privacy Analyst Evaluation'!$A$46:$F$120,4,0),""))&amp;""</f>
        <v/>
      </c>
      <c r="M255" s="66" t="str">
        <f ca="1">IFERROR(VLOOKUP($I255,'Institution Evaluation'!$A$55:$F$346,6,0),IFERROR(VLOOKUP($I255,'Privacy Analyst Evaluation'!$A$46:$F$120,6,0),""))&amp;""</f>
        <v/>
      </c>
    </row>
    <row r="256" spans="1:13" ht="15.75" customHeight="1" x14ac:dyDescent="0.2">
      <c r="A256" s="66" t="str">
        <f>IFERROR(IF($A255+1&gt;'(backend scoring)'!$T$335,"",$A255+1),"")</f>
        <v/>
      </c>
      <c r="B256" s="66" t="e">
        <f t="array" aca="1" ref="B256" ca="1">_xludf.XLOOKUP($A256,'(backend scoring)'!$V$2:$V$333,'(backend scoring)'!$A$2:$A$333,"")</f>
        <v>#NAME?</v>
      </c>
      <c r="C256" s="66" t="str">
        <f ca="1">IFERROR(VLOOKUP($B256,'Institution Evaluation'!$A$55:$F$346,2,0),IFERROR(VLOOKUP($B256,'Privacy Analyst Evaluation'!$A$46:$F$120,2,0),""))&amp;""</f>
        <v/>
      </c>
      <c r="D256" s="66" t="str">
        <f ca="1">IFERROR(VLOOKUP($B256,'Institution Evaluation'!$A$55:$F$346,3,0),IFERROR(VLOOKUP($B256,'Privacy Analyst Evaluation'!$A$46:$F$120,3,0),""))&amp;""</f>
        <v/>
      </c>
      <c r="E256" s="66" t="str">
        <f ca="1">IFERROR(VLOOKUP($B256,'Institution Evaluation'!$A$55:$F$346,4,0),IFERROR(VLOOKUP($B256,'Privacy Analyst Evaluation'!$A$46:$F$120,4,0),""))&amp;""</f>
        <v/>
      </c>
      <c r="F256" s="66" t="str">
        <f ca="1">IFERROR(VLOOKUP($B256,'Institution Evaluation'!$A$55:$F$346,6,0),IFERROR(VLOOKUP($B256,'Privacy Analyst Evaluation'!$A$46:$F$120,6,0),""))&amp;""</f>
        <v/>
      </c>
      <c r="G256" s="242"/>
      <c r="H256" s="66" t="str">
        <f>IFERROR(IF($H255+1&gt;'(backend scoring)'!$Q$335,"",$H255+1),"")</f>
        <v/>
      </c>
      <c r="I256" s="66" t="e">
        <f t="array" aca="1" ref="I256" ca="1">_xludf.XLOOKUP($H256,'(backend scoring)'!$S$2:$S$333,'(backend scoring)'!$A$2:$A$333,"")</f>
        <v>#NAME?</v>
      </c>
      <c r="J256" s="66" t="str">
        <f ca="1">IFERROR(VLOOKUP($I256,'Institution Evaluation'!$A$55:$F$346,2,0),IFERROR(VLOOKUP($I256,'Privacy Analyst Evaluation'!$A$46:$F$120,2,0),""))</f>
        <v/>
      </c>
      <c r="K256" s="66" t="str">
        <f ca="1">IFERROR(VLOOKUP($I256,'Institution Evaluation'!$A$55:$F$346,3,0),IFERROR(VLOOKUP($I256,'Privacy Analyst Evaluation'!$A$46:$F$120,3,0),""))&amp;""</f>
        <v/>
      </c>
      <c r="L256" s="66" t="str">
        <f ca="1">IFERROR(VLOOKUP($I256,'Institution Evaluation'!$A$55:$F$346,4,0),IFERROR(VLOOKUP($I256,'Privacy Analyst Evaluation'!$A$46:$F$120,4,0),""))&amp;""</f>
        <v/>
      </c>
      <c r="M256" s="66" t="str">
        <f ca="1">IFERROR(VLOOKUP($I256,'Institution Evaluation'!$A$55:$F$346,6,0),IFERROR(VLOOKUP($I256,'Privacy Analyst Evaluation'!$A$46:$F$120,6,0),""))&amp;""</f>
        <v/>
      </c>
    </row>
    <row r="257" spans="1:13" ht="15.75" customHeight="1" x14ac:dyDescent="0.2">
      <c r="A257" s="66" t="str">
        <f>IFERROR(IF($A256+1&gt;'(backend scoring)'!$T$335,"",$A256+1),"")</f>
        <v/>
      </c>
      <c r="B257" s="66" t="e">
        <f t="array" aca="1" ref="B257" ca="1">_xludf.XLOOKUP($A257,'(backend scoring)'!$V$2:$V$333,'(backend scoring)'!$A$2:$A$333,"")</f>
        <v>#NAME?</v>
      </c>
      <c r="C257" s="66" t="str">
        <f ca="1">IFERROR(VLOOKUP($B257,'Institution Evaluation'!$A$55:$F$346,2,0),IFERROR(VLOOKUP($B257,'Privacy Analyst Evaluation'!$A$46:$F$120,2,0),""))&amp;""</f>
        <v/>
      </c>
      <c r="D257" s="66" t="str">
        <f ca="1">IFERROR(VLOOKUP($B257,'Institution Evaluation'!$A$55:$F$346,3,0),IFERROR(VLOOKUP($B257,'Privacy Analyst Evaluation'!$A$46:$F$120,3,0),""))&amp;""</f>
        <v/>
      </c>
      <c r="E257" s="66" t="str">
        <f ca="1">IFERROR(VLOOKUP($B257,'Institution Evaluation'!$A$55:$F$346,4,0),IFERROR(VLOOKUP($B257,'Privacy Analyst Evaluation'!$A$46:$F$120,4,0),""))&amp;""</f>
        <v/>
      </c>
      <c r="F257" s="66" t="str">
        <f ca="1">IFERROR(VLOOKUP($B257,'Institution Evaluation'!$A$55:$F$346,6,0),IFERROR(VLOOKUP($B257,'Privacy Analyst Evaluation'!$A$46:$F$120,6,0),""))&amp;""</f>
        <v/>
      </c>
      <c r="G257" s="242"/>
      <c r="H257" s="66" t="str">
        <f>IFERROR(IF($H256+1&gt;'(backend scoring)'!$Q$335,"",$H256+1),"")</f>
        <v/>
      </c>
      <c r="I257" s="66" t="e">
        <f t="array" aca="1" ref="I257" ca="1">_xludf.XLOOKUP($H257,'(backend scoring)'!$S$2:$S$333,'(backend scoring)'!$A$2:$A$333,"")</f>
        <v>#NAME?</v>
      </c>
      <c r="J257" s="66" t="str">
        <f ca="1">IFERROR(VLOOKUP($I257,'Institution Evaluation'!$A$55:$F$346,2,0),IFERROR(VLOOKUP($I257,'Privacy Analyst Evaluation'!$A$46:$F$120,2,0),""))</f>
        <v/>
      </c>
      <c r="K257" s="66" t="str">
        <f ca="1">IFERROR(VLOOKUP($I257,'Institution Evaluation'!$A$55:$F$346,3,0),IFERROR(VLOOKUP($I257,'Privacy Analyst Evaluation'!$A$46:$F$120,3,0),""))&amp;""</f>
        <v/>
      </c>
      <c r="L257" s="66" t="str">
        <f ca="1">IFERROR(VLOOKUP($I257,'Institution Evaluation'!$A$55:$F$346,4,0),IFERROR(VLOOKUP($I257,'Privacy Analyst Evaluation'!$A$46:$F$120,4,0),""))&amp;""</f>
        <v/>
      </c>
      <c r="M257" s="66" t="str">
        <f ca="1">IFERROR(VLOOKUP($I257,'Institution Evaluation'!$A$55:$F$346,6,0),IFERROR(VLOOKUP($I257,'Privacy Analyst Evaluation'!$A$46:$F$120,6,0),""))&amp;""</f>
        <v/>
      </c>
    </row>
    <row r="258" spans="1:13" ht="15.75" customHeight="1" x14ac:dyDescent="0.2">
      <c r="A258" s="66" t="str">
        <f>IFERROR(IF($A257+1&gt;'(backend scoring)'!$T$335,"",$A257+1),"")</f>
        <v/>
      </c>
      <c r="B258" s="66" t="e">
        <f t="array" aca="1" ref="B258" ca="1">_xludf.XLOOKUP($A258,'(backend scoring)'!$V$2:$V$333,'(backend scoring)'!$A$2:$A$333,"")</f>
        <v>#NAME?</v>
      </c>
      <c r="C258" s="66" t="str">
        <f ca="1">IFERROR(VLOOKUP($B258,'Institution Evaluation'!$A$55:$F$346,2,0),IFERROR(VLOOKUP($B258,'Privacy Analyst Evaluation'!$A$46:$F$120,2,0),""))&amp;""</f>
        <v/>
      </c>
      <c r="D258" s="66" t="str">
        <f ca="1">IFERROR(VLOOKUP($B258,'Institution Evaluation'!$A$55:$F$346,3,0),IFERROR(VLOOKUP($B258,'Privacy Analyst Evaluation'!$A$46:$F$120,3,0),""))&amp;""</f>
        <v/>
      </c>
      <c r="E258" s="66" t="str">
        <f ca="1">IFERROR(VLOOKUP($B258,'Institution Evaluation'!$A$55:$F$346,4,0),IFERROR(VLOOKUP($B258,'Privacy Analyst Evaluation'!$A$46:$F$120,4,0),""))&amp;""</f>
        <v/>
      </c>
      <c r="F258" s="66" t="str">
        <f ca="1">IFERROR(VLOOKUP($B258,'Institution Evaluation'!$A$55:$F$346,6,0),IFERROR(VLOOKUP($B258,'Privacy Analyst Evaluation'!$A$46:$F$120,6,0),""))&amp;""</f>
        <v/>
      </c>
      <c r="G258" s="242"/>
      <c r="H258" s="66" t="str">
        <f>IFERROR(IF($H257+1&gt;'(backend scoring)'!$Q$335,"",$H257+1),"")</f>
        <v/>
      </c>
      <c r="I258" s="66" t="e">
        <f t="array" aca="1" ref="I258" ca="1">_xludf.XLOOKUP($H258,'(backend scoring)'!$S$2:$S$333,'(backend scoring)'!$A$2:$A$333,"")</f>
        <v>#NAME?</v>
      </c>
      <c r="J258" s="66" t="str">
        <f ca="1">IFERROR(VLOOKUP($I258,'Institution Evaluation'!$A$55:$F$346,2,0),IFERROR(VLOOKUP($I258,'Privacy Analyst Evaluation'!$A$46:$F$120,2,0),""))</f>
        <v/>
      </c>
      <c r="K258" s="66" t="str">
        <f ca="1">IFERROR(VLOOKUP($I258,'Institution Evaluation'!$A$55:$F$346,3,0),IFERROR(VLOOKUP($I258,'Privacy Analyst Evaluation'!$A$46:$F$120,3,0),""))&amp;""</f>
        <v/>
      </c>
      <c r="L258" s="66" t="str">
        <f ca="1">IFERROR(VLOOKUP($I258,'Institution Evaluation'!$A$55:$F$346,4,0),IFERROR(VLOOKUP($I258,'Privacy Analyst Evaluation'!$A$46:$F$120,4,0),""))&amp;""</f>
        <v/>
      </c>
      <c r="M258" s="66" t="str">
        <f ca="1">IFERROR(VLOOKUP($I258,'Institution Evaluation'!$A$55:$F$346,6,0),IFERROR(VLOOKUP($I258,'Privacy Analyst Evaluation'!$A$46:$F$120,6,0),""))&amp;""</f>
        <v/>
      </c>
    </row>
    <row r="259" spans="1:13" ht="15.75" customHeight="1" x14ac:dyDescent="0.2">
      <c r="A259" s="66" t="str">
        <f>IFERROR(IF($A258+1&gt;'(backend scoring)'!$T$335,"",$A258+1),"")</f>
        <v/>
      </c>
      <c r="B259" s="66" t="e">
        <f t="array" aca="1" ref="B259" ca="1">_xludf.XLOOKUP($A259,'(backend scoring)'!$V$2:$V$333,'(backend scoring)'!$A$2:$A$333,"")</f>
        <v>#NAME?</v>
      </c>
      <c r="C259" s="66" t="str">
        <f ca="1">IFERROR(VLOOKUP($B259,'Institution Evaluation'!$A$55:$F$346,2,0),IFERROR(VLOOKUP($B259,'Privacy Analyst Evaluation'!$A$46:$F$120,2,0),""))&amp;""</f>
        <v/>
      </c>
      <c r="D259" s="66" t="str">
        <f ca="1">IFERROR(VLOOKUP($B259,'Institution Evaluation'!$A$55:$F$346,3,0),IFERROR(VLOOKUP($B259,'Privacy Analyst Evaluation'!$A$46:$F$120,3,0),""))&amp;""</f>
        <v/>
      </c>
      <c r="E259" s="66" t="str">
        <f ca="1">IFERROR(VLOOKUP($B259,'Institution Evaluation'!$A$55:$F$346,4,0),IFERROR(VLOOKUP($B259,'Privacy Analyst Evaluation'!$A$46:$F$120,4,0),""))&amp;""</f>
        <v/>
      </c>
      <c r="F259" s="66" t="str">
        <f ca="1">IFERROR(VLOOKUP($B259,'Institution Evaluation'!$A$55:$F$346,6,0),IFERROR(VLOOKUP($B259,'Privacy Analyst Evaluation'!$A$46:$F$120,6,0),""))&amp;""</f>
        <v/>
      </c>
      <c r="G259" s="242"/>
      <c r="H259" s="66" t="str">
        <f>IFERROR(IF($H258+1&gt;'(backend scoring)'!$Q$335,"",$H258+1),"")</f>
        <v/>
      </c>
      <c r="I259" s="66" t="e">
        <f t="array" aca="1" ref="I259" ca="1">_xludf.XLOOKUP($H259,'(backend scoring)'!$S$2:$S$333,'(backend scoring)'!$A$2:$A$333,"")</f>
        <v>#NAME?</v>
      </c>
      <c r="J259" s="66" t="str">
        <f ca="1">IFERROR(VLOOKUP($I259,'Institution Evaluation'!$A$55:$F$346,2,0),IFERROR(VLOOKUP($I259,'Privacy Analyst Evaluation'!$A$46:$F$120,2,0),""))</f>
        <v/>
      </c>
      <c r="K259" s="66" t="str">
        <f ca="1">IFERROR(VLOOKUP($I259,'Institution Evaluation'!$A$55:$F$346,3,0),IFERROR(VLOOKUP($I259,'Privacy Analyst Evaluation'!$A$46:$F$120,3,0),""))&amp;""</f>
        <v/>
      </c>
      <c r="L259" s="66" t="str">
        <f ca="1">IFERROR(VLOOKUP($I259,'Institution Evaluation'!$A$55:$F$346,4,0),IFERROR(VLOOKUP($I259,'Privacy Analyst Evaluation'!$A$46:$F$120,4,0),""))&amp;""</f>
        <v/>
      </c>
      <c r="M259" s="66" t="str">
        <f ca="1">IFERROR(VLOOKUP($I259,'Institution Evaluation'!$A$55:$F$346,6,0),IFERROR(VLOOKUP($I259,'Privacy Analyst Evaluation'!$A$46:$F$120,6,0),""))&amp;""</f>
        <v/>
      </c>
    </row>
    <row r="260" spans="1:13" ht="15.75" customHeight="1" x14ac:dyDescent="0.2">
      <c r="A260" s="66" t="str">
        <f>IFERROR(IF($A259+1&gt;'(backend scoring)'!$T$335,"",$A259+1),"")</f>
        <v/>
      </c>
      <c r="B260" s="66" t="e">
        <f t="array" aca="1" ref="B260" ca="1">_xludf.XLOOKUP($A260,'(backend scoring)'!$V$2:$V$333,'(backend scoring)'!$A$2:$A$333,"")</f>
        <v>#NAME?</v>
      </c>
      <c r="C260" s="66" t="str">
        <f ca="1">IFERROR(VLOOKUP($B260,'Institution Evaluation'!$A$55:$F$346,2,0),IFERROR(VLOOKUP($B260,'Privacy Analyst Evaluation'!$A$46:$F$120,2,0),""))&amp;""</f>
        <v/>
      </c>
      <c r="D260" s="66" t="str">
        <f ca="1">IFERROR(VLOOKUP($B260,'Institution Evaluation'!$A$55:$F$346,3,0),IFERROR(VLOOKUP($B260,'Privacy Analyst Evaluation'!$A$46:$F$120,3,0),""))&amp;""</f>
        <v/>
      </c>
      <c r="E260" s="66" t="str">
        <f ca="1">IFERROR(VLOOKUP($B260,'Institution Evaluation'!$A$55:$F$346,4,0),IFERROR(VLOOKUP($B260,'Privacy Analyst Evaluation'!$A$46:$F$120,4,0),""))&amp;""</f>
        <v/>
      </c>
      <c r="F260" s="66" t="str">
        <f ca="1">IFERROR(VLOOKUP($B260,'Institution Evaluation'!$A$55:$F$346,6,0),IFERROR(VLOOKUP($B260,'Privacy Analyst Evaluation'!$A$46:$F$120,6,0),""))&amp;""</f>
        <v/>
      </c>
      <c r="G260" s="242"/>
      <c r="H260" s="66" t="str">
        <f>IFERROR(IF($H259+1&gt;'(backend scoring)'!$Q$335,"",$H259+1),"")</f>
        <v/>
      </c>
      <c r="I260" s="66" t="e">
        <f t="array" aca="1" ref="I260" ca="1">_xludf.XLOOKUP($H260,'(backend scoring)'!$S$2:$S$333,'(backend scoring)'!$A$2:$A$333,"")</f>
        <v>#NAME?</v>
      </c>
      <c r="J260" s="66" t="str">
        <f ca="1">IFERROR(VLOOKUP($I260,'Institution Evaluation'!$A$55:$F$346,2,0),IFERROR(VLOOKUP($I260,'Privacy Analyst Evaluation'!$A$46:$F$120,2,0),""))</f>
        <v/>
      </c>
      <c r="K260" s="66" t="str">
        <f ca="1">IFERROR(VLOOKUP($I260,'Institution Evaluation'!$A$55:$F$346,3,0),IFERROR(VLOOKUP($I260,'Privacy Analyst Evaluation'!$A$46:$F$120,3,0),""))&amp;""</f>
        <v/>
      </c>
      <c r="L260" s="66" t="str">
        <f ca="1">IFERROR(VLOOKUP($I260,'Institution Evaluation'!$A$55:$F$346,4,0),IFERROR(VLOOKUP($I260,'Privacy Analyst Evaluation'!$A$46:$F$120,4,0),""))&amp;""</f>
        <v/>
      </c>
      <c r="M260" s="66" t="str">
        <f ca="1">IFERROR(VLOOKUP($I260,'Institution Evaluation'!$A$55:$F$346,6,0),IFERROR(VLOOKUP($I260,'Privacy Analyst Evaluation'!$A$46:$F$120,6,0),""))&amp;""</f>
        <v/>
      </c>
    </row>
    <row r="261" spans="1:13" ht="15.75" customHeight="1" x14ac:dyDescent="0.2">
      <c r="A261" s="66" t="str">
        <f>IFERROR(IF($A260+1&gt;'(backend scoring)'!$T$335,"",$A260+1),"")</f>
        <v/>
      </c>
      <c r="B261" s="66" t="e">
        <f t="array" aca="1" ref="B261" ca="1">_xludf.XLOOKUP($A261,'(backend scoring)'!$V$2:$V$333,'(backend scoring)'!$A$2:$A$333,"")</f>
        <v>#NAME?</v>
      </c>
      <c r="C261" s="66" t="str">
        <f ca="1">IFERROR(VLOOKUP($B261,'Institution Evaluation'!$A$55:$F$346,2,0),IFERROR(VLOOKUP($B261,'Privacy Analyst Evaluation'!$A$46:$F$120,2,0),""))&amp;""</f>
        <v/>
      </c>
      <c r="D261" s="66" t="str">
        <f ca="1">IFERROR(VLOOKUP($B261,'Institution Evaluation'!$A$55:$F$346,3,0),IFERROR(VLOOKUP($B261,'Privacy Analyst Evaluation'!$A$46:$F$120,3,0),""))&amp;""</f>
        <v/>
      </c>
      <c r="E261" s="66" t="str">
        <f ca="1">IFERROR(VLOOKUP($B261,'Institution Evaluation'!$A$55:$F$346,4,0),IFERROR(VLOOKUP($B261,'Privacy Analyst Evaluation'!$A$46:$F$120,4,0),""))&amp;""</f>
        <v/>
      </c>
      <c r="F261" s="66" t="str">
        <f ca="1">IFERROR(VLOOKUP($B261,'Institution Evaluation'!$A$55:$F$346,6,0),IFERROR(VLOOKUP($B261,'Privacy Analyst Evaluation'!$A$46:$F$120,6,0),""))&amp;""</f>
        <v/>
      </c>
      <c r="G261" s="242"/>
      <c r="H261" s="66" t="str">
        <f>IFERROR(IF($H260+1&gt;'(backend scoring)'!$Q$335,"",$H260+1),"")</f>
        <v/>
      </c>
      <c r="I261" s="66" t="e">
        <f t="array" aca="1" ref="I261" ca="1">_xludf.XLOOKUP($H261,'(backend scoring)'!$S$2:$S$333,'(backend scoring)'!$A$2:$A$333,"")</f>
        <v>#NAME?</v>
      </c>
      <c r="J261" s="66" t="str">
        <f ca="1">IFERROR(VLOOKUP($I261,'Institution Evaluation'!$A$55:$F$346,2,0),IFERROR(VLOOKUP($I261,'Privacy Analyst Evaluation'!$A$46:$F$120,2,0),""))</f>
        <v/>
      </c>
      <c r="K261" s="66" t="str">
        <f ca="1">IFERROR(VLOOKUP($I261,'Institution Evaluation'!$A$55:$F$346,3,0),IFERROR(VLOOKUP($I261,'Privacy Analyst Evaluation'!$A$46:$F$120,3,0),""))&amp;""</f>
        <v/>
      </c>
      <c r="L261" s="66" t="str">
        <f ca="1">IFERROR(VLOOKUP($I261,'Institution Evaluation'!$A$55:$F$346,4,0),IFERROR(VLOOKUP($I261,'Privacy Analyst Evaluation'!$A$46:$F$120,4,0),""))&amp;""</f>
        <v/>
      </c>
      <c r="M261" s="66" t="str">
        <f ca="1">IFERROR(VLOOKUP($I261,'Institution Evaluation'!$A$55:$F$346,6,0),IFERROR(VLOOKUP($I261,'Privacy Analyst Evaluation'!$A$46:$F$120,6,0),""))&amp;""</f>
        <v/>
      </c>
    </row>
    <row r="262" spans="1:13" ht="15.75" customHeight="1" x14ac:dyDescent="0.2">
      <c r="A262" s="66" t="str">
        <f>IFERROR(IF($A261+1&gt;'(backend scoring)'!$T$335,"",$A261+1),"")</f>
        <v/>
      </c>
      <c r="B262" s="66" t="e">
        <f t="array" aca="1" ref="B262" ca="1">_xludf.XLOOKUP($A262,'(backend scoring)'!$V$2:$V$333,'(backend scoring)'!$A$2:$A$333,"")</f>
        <v>#NAME?</v>
      </c>
      <c r="C262" s="66" t="str">
        <f ca="1">IFERROR(VLOOKUP($B262,'Institution Evaluation'!$A$55:$F$346,2,0),IFERROR(VLOOKUP($B262,'Privacy Analyst Evaluation'!$A$46:$F$120,2,0),""))&amp;""</f>
        <v/>
      </c>
      <c r="D262" s="66" t="str">
        <f ca="1">IFERROR(VLOOKUP($B262,'Institution Evaluation'!$A$55:$F$346,3,0),IFERROR(VLOOKUP($B262,'Privacy Analyst Evaluation'!$A$46:$F$120,3,0),""))&amp;""</f>
        <v/>
      </c>
      <c r="E262" s="66" t="str">
        <f ca="1">IFERROR(VLOOKUP($B262,'Institution Evaluation'!$A$55:$F$346,4,0),IFERROR(VLOOKUP($B262,'Privacy Analyst Evaluation'!$A$46:$F$120,4,0),""))&amp;""</f>
        <v/>
      </c>
      <c r="F262" s="66" t="str">
        <f ca="1">IFERROR(VLOOKUP($B262,'Institution Evaluation'!$A$55:$F$346,6,0),IFERROR(VLOOKUP($B262,'Privacy Analyst Evaluation'!$A$46:$F$120,6,0),""))&amp;""</f>
        <v/>
      </c>
      <c r="G262" s="242"/>
      <c r="H262" s="66" t="str">
        <f>IFERROR(IF($H261+1&gt;'(backend scoring)'!$Q$335,"",$H261+1),"")</f>
        <v/>
      </c>
      <c r="I262" s="66" t="e">
        <f t="array" aca="1" ref="I262" ca="1">_xludf.XLOOKUP($H262,'(backend scoring)'!$S$2:$S$333,'(backend scoring)'!$A$2:$A$333,"")</f>
        <v>#NAME?</v>
      </c>
      <c r="J262" s="66" t="str">
        <f ca="1">IFERROR(VLOOKUP($I262,'Institution Evaluation'!$A$55:$F$346,2,0),IFERROR(VLOOKUP($I262,'Privacy Analyst Evaluation'!$A$46:$F$120,2,0),""))</f>
        <v/>
      </c>
      <c r="K262" s="66" t="str">
        <f ca="1">IFERROR(VLOOKUP($I262,'Institution Evaluation'!$A$55:$F$346,3,0),IFERROR(VLOOKUP($I262,'Privacy Analyst Evaluation'!$A$46:$F$120,3,0),""))&amp;""</f>
        <v/>
      </c>
      <c r="L262" s="66" t="str">
        <f ca="1">IFERROR(VLOOKUP($I262,'Institution Evaluation'!$A$55:$F$346,4,0),IFERROR(VLOOKUP($I262,'Privacy Analyst Evaluation'!$A$46:$F$120,4,0),""))&amp;""</f>
        <v/>
      </c>
      <c r="M262" s="66" t="str">
        <f ca="1">IFERROR(VLOOKUP($I262,'Institution Evaluation'!$A$55:$F$346,6,0),IFERROR(VLOOKUP($I262,'Privacy Analyst Evaluation'!$A$46:$F$120,6,0),""))&amp;""</f>
        <v/>
      </c>
    </row>
    <row r="263" spans="1:13" ht="15.75" customHeight="1" x14ac:dyDescent="0.2">
      <c r="A263" s="66" t="str">
        <f>IFERROR(IF($A262+1&gt;'(backend scoring)'!$T$335,"",$A262+1),"")</f>
        <v/>
      </c>
      <c r="B263" s="66" t="e">
        <f t="array" aca="1" ref="B263" ca="1">_xludf.XLOOKUP($A263,'(backend scoring)'!$V$2:$V$333,'(backend scoring)'!$A$2:$A$333,"")</f>
        <v>#NAME?</v>
      </c>
      <c r="C263" s="66" t="str">
        <f ca="1">IFERROR(VLOOKUP($B263,'Institution Evaluation'!$A$55:$F$346,2,0),IFERROR(VLOOKUP($B263,'Privacy Analyst Evaluation'!$A$46:$F$120,2,0),""))&amp;""</f>
        <v/>
      </c>
      <c r="D263" s="66" t="str">
        <f ca="1">IFERROR(VLOOKUP($B263,'Institution Evaluation'!$A$55:$F$346,3,0),IFERROR(VLOOKUP($B263,'Privacy Analyst Evaluation'!$A$46:$F$120,3,0),""))&amp;""</f>
        <v/>
      </c>
      <c r="E263" s="66" t="str">
        <f ca="1">IFERROR(VLOOKUP($B263,'Institution Evaluation'!$A$55:$F$346,4,0),IFERROR(VLOOKUP($B263,'Privacy Analyst Evaluation'!$A$46:$F$120,4,0),""))&amp;""</f>
        <v/>
      </c>
      <c r="F263" s="66" t="str">
        <f ca="1">IFERROR(VLOOKUP($B263,'Institution Evaluation'!$A$55:$F$346,6,0),IFERROR(VLOOKUP($B263,'Privacy Analyst Evaluation'!$A$46:$F$120,6,0),""))&amp;""</f>
        <v/>
      </c>
      <c r="G263" s="242"/>
      <c r="H263" s="66" t="str">
        <f>IFERROR(IF($H262+1&gt;'(backend scoring)'!$Q$335,"",$H262+1),"")</f>
        <v/>
      </c>
      <c r="I263" s="66" t="e">
        <f t="array" aca="1" ref="I263" ca="1">_xludf.XLOOKUP($H263,'(backend scoring)'!$S$2:$S$333,'(backend scoring)'!$A$2:$A$333,"")</f>
        <v>#NAME?</v>
      </c>
      <c r="J263" s="66" t="str">
        <f ca="1">IFERROR(VLOOKUP($I263,'Institution Evaluation'!$A$55:$F$346,2,0),IFERROR(VLOOKUP($I263,'Privacy Analyst Evaluation'!$A$46:$F$120,2,0),""))</f>
        <v/>
      </c>
      <c r="K263" s="66" t="str">
        <f ca="1">IFERROR(VLOOKUP($I263,'Institution Evaluation'!$A$55:$F$346,3,0),IFERROR(VLOOKUP($I263,'Privacy Analyst Evaluation'!$A$46:$F$120,3,0),""))&amp;""</f>
        <v/>
      </c>
      <c r="L263" s="66" t="str">
        <f ca="1">IFERROR(VLOOKUP($I263,'Institution Evaluation'!$A$55:$F$346,4,0),IFERROR(VLOOKUP($I263,'Privacy Analyst Evaluation'!$A$46:$F$120,4,0),""))&amp;""</f>
        <v/>
      </c>
      <c r="M263" s="66" t="str">
        <f ca="1">IFERROR(VLOOKUP($I263,'Institution Evaluation'!$A$55:$F$346,6,0),IFERROR(VLOOKUP($I263,'Privacy Analyst Evaluation'!$A$46:$F$120,6,0),""))&amp;""</f>
        <v/>
      </c>
    </row>
    <row r="264" spans="1:13" ht="15.75" customHeight="1" x14ac:dyDescent="0.2">
      <c r="A264" s="66" t="str">
        <f>IFERROR(IF($A263+1&gt;'(backend scoring)'!$T$335,"",$A263+1),"")</f>
        <v/>
      </c>
      <c r="B264" s="66" t="e">
        <f t="array" aca="1" ref="B264" ca="1">_xludf.XLOOKUP($A264,'(backend scoring)'!$V$2:$V$333,'(backend scoring)'!$A$2:$A$333,"")</f>
        <v>#NAME?</v>
      </c>
      <c r="C264" s="66" t="str">
        <f ca="1">IFERROR(VLOOKUP($B264,'Institution Evaluation'!$A$55:$F$346,2,0),IFERROR(VLOOKUP($B264,'Privacy Analyst Evaluation'!$A$46:$F$120,2,0),""))&amp;""</f>
        <v/>
      </c>
      <c r="D264" s="66" t="str">
        <f ca="1">IFERROR(VLOOKUP($B264,'Institution Evaluation'!$A$55:$F$346,3,0),IFERROR(VLOOKUP($B264,'Privacy Analyst Evaluation'!$A$46:$F$120,3,0),""))&amp;""</f>
        <v/>
      </c>
      <c r="E264" s="66" t="str">
        <f ca="1">IFERROR(VLOOKUP($B264,'Institution Evaluation'!$A$55:$F$346,4,0),IFERROR(VLOOKUP($B264,'Privacy Analyst Evaluation'!$A$46:$F$120,4,0),""))&amp;""</f>
        <v/>
      </c>
      <c r="F264" s="66" t="str">
        <f ca="1">IFERROR(VLOOKUP($B264,'Institution Evaluation'!$A$55:$F$346,6,0),IFERROR(VLOOKUP($B264,'Privacy Analyst Evaluation'!$A$46:$F$120,6,0),""))&amp;""</f>
        <v/>
      </c>
      <c r="G264" s="242"/>
      <c r="H264" s="66" t="str">
        <f>IFERROR(IF($H263+1&gt;'(backend scoring)'!$Q$335,"",$H263+1),"")</f>
        <v/>
      </c>
      <c r="I264" s="66" t="e">
        <f t="array" aca="1" ref="I264" ca="1">_xludf.XLOOKUP($H264,'(backend scoring)'!$S$2:$S$333,'(backend scoring)'!$A$2:$A$333,"")</f>
        <v>#NAME?</v>
      </c>
      <c r="J264" s="66" t="str">
        <f ca="1">IFERROR(VLOOKUP($I264,'Institution Evaluation'!$A$55:$F$346,2,0),IFERROR(VLOOKUP($I264,'Privacy Analyst Evaluation'!$A$46:$F$120,2,0),""))</f>
        <v/>
      </c>
      <c r="K264" s="66" t="str">
        <f ca="1">IFERROR(VLOOKUP($I264,'Institution Evaluation'!$A$55:$F$346,3,0),IFERROR(VLOOKUP($I264,'Privacy Analyst Evaluation'!$A$46:$F$120,3,0),""))&amp;""</f>
        <v/>
      </c>
      <c r="L264" s="66" t="str">
        <f ca="1">IFERROR(VLOOKUP($I264,'Institution Evaluation'!$A$55:$F$346,4,0),IFERROR(VLOOKUP($I264,'Privacy Analyst Evaluation'!$A$46:$F$120,4,0),""))&amp;""</f>
        <v/>
      </c>
      <c r="M264" s="66" t="str">
        <f ca="1">IFERROR(VLOOKUP($I264,'Institution Evaluation'!$A$55:$F$346,6,0),IFERROR(VLOOKUP($I264,'Privacy Analyst Evaluation'!$A$46:$F$120,6,0),""))&amp;""</f>
        <v/>
      </c>
    </row>
    <row r="265" spans="1:13" ht="15.75" customHeight="1" x14ac:dyDescent="0.2">
      <c r="A265" s="66" t="str">
        <f>IFERROR(IF($A264+1&gt;'(backend scoring)'!$T$335,"",$A264+1),"")</f>
        <v/>
      </c>
      <c r="B265" s="66" t="e">
        <f t="array" aca="1" ref="B265" ca="1">_xludf.XLOOKUP($A265,'(backend scoring)'!$V$2:$V$333,'(backend scoring)'!$A$2:$A$333,"")</f>
        <v>#NAME?</v>
      </c>
      <c r="C265" s="66" t="str">
        <f ca="1">IFERROR(VLOOKUP($B265,'Institution Evaluation'!$A$55:$F$346,2,0),IFERROR(VLOOKUP($B265,'Privacy Analyst Evaluation'!$A$46:$F$120,2,0),""))&amp;""</f>
        <v/>
      </c>
      <c r="D265" s="66" t="str">
        <f ca="1">IFERROR(VLOOKUP($B265,'Institution Evaluation'!$A$55:$F$346,3,0),IFERROR(VLOOKUP($B265,'Privacy Analyst Evaluation'!$A$46:$F$120,3,0),""))&amp;""</f>
        <v/>
      </c>
      <c r="E265" s="66" t="str">
        <f ca="1">IFERROR(VLOOKUP($B265,'Institution Evaluation'!$A$55:$F$346,4,0),IFERROR(VLOOKUP($B265,'Privacy Analyst Evaluation'!$A$46:$F$120,4,0),""))&amp;""</f>
        <v/>
      </c>
      <c r="F265" s="66" t="str">
        <f ca="1">IFERROR(VLOOKUP($B265,'Institution Evaluation'!$A$55:$F$346,6,0),IFERROR(VLOOKUP($B265,'Privacy Analyst Evaluation'!$A$46:$F$120,6,0),""))&amp;""</f>
        <v/>
      </c>
      <c r="G265" s="242"/>
      <c r="H265" s="66" t="str">
        <f>IFERROR(IF($H264+1&gt;'(backend scoring)'!$Q$335,"",$H264+1),"")</f>
        <v/>
      </c>
      <c r="I265" s="66" t="e">
        <f t="array" aca="1" ref="I265" ca="1">_xludf.XLOOKUP($H265,'(backend scoring)'!$S$2:$S$333,'(backend scoring)'!$A$2:$A$333,"")</f>
        <v>#NAME?</v>
      </c>
      <c r="J265" s="66" t="str">
        <f ca="1">IFERROR(VLOOKUP($I265,'Institution Evaluation'!$A$55:$F$346,2,0),IFERROR(VLOOKUP($I265,'Privacy Analyst Evaluation'!$A$46:$F$120,2,0),""))</f>
        <v/>
      </c>
      <c r="K265" s="66" t="str">
        <f ca="1">IFERROR(VLOOKUP($I265,'Institution Evaluation'!$A$55:$F$346,3,0),IFERROR(VLOOKUP($I265,'Privacy Analyst Evaluation'!$A$46:$F$120,3,0),""))&amp;""</f>
        <v/>
      </c>
      <c r="L265" s="66" t="str">
        <f ca="1">IFERROR(VLOOKUP($I265,'Institution Evaluation'!$A$55:$F$346,4,0),IFERROR(VLOOKUP($I265,'Privacy Analyst Evaluation'!$A$46:$F$120,4,0),""))&amp;""</f>
        <v/>
      </c>
      <c r="M265" s="66" t="str">
        <f ca="1">IFERROR(VLOOKUP($I265,'Institution Evaluation'!$A$55:$F$346,6,0),IFERROR(VLOOKUP($I265,'Privacy Analyst Evaluation'!$A$46:$F$120,6,0),""))&amp;""</f>
        <v/>
      </c>
    </row>
    <row r="266" spans="1:13" ht="15.75" customHeight="1" x14ac:dyDescent="0.2">
      <c r="A266" s="66" t="str">
        <f>IFERROR(IF($A265+1&gt;'(backend scoring)'!$T$335,"",$A265+1),"")</f>
        <v/>
      </c>
      <c r="B266" s="66" t="e">
        <f t="array" aca="1" ref="B266" ca="1">_xludf.XLOOKUP($A266,'(backend scoring)'!$V$2:$V$333,'(backend scoring)'!$A$2:$A$333,"")</f>
        <v>#NAME?</v>
      </c>
      <c r="C266" s="66" t="str">
        <f ca="1">IFERROR(VLOOKUP($B266,'Institution Evaluation'!$A$55:$F$346,2,0),IFERROR(VLOOKUP($B266,'Privacy Analyst Evaluation'!$A$46:$F$120,2,0),""))&amp;""</f>
        <v/>
      </c>
      <c r="D266" s="66" t="str">
        <f ca="1">IFERROR(VLOOKUP($B266,'Institution Evaluation'!$A$55:$F$346,3,0),IFERROR(VLOOKUP($B266,'Privacy Analyst Evaluation'!$A$46:$F$120,3,0),""))&amp;""</f>
        <v/>
      </c>
      <c r="E266" s="66" t="str">
        <f ca="1">IFERROR(VLOOKUP($B266,'Institution Evaluation'!$A$55:$F$346,4,0),IFERROR(VLOOKUP($B266,'Privacy Analyst Evaluation'!$A$46:$F$120,4,0),""))&amp;""</f>
        <v/>
      </c>
      <c r="F266" s="66" t="str">
        <f ca="1">IFERROR(VLOOKUP($B266,'Institution Evaluation'!$A$55:$F$346,6,0),IFERROR(VLOOKUP($B266,'Privacy Analyst Evaluation'!$A$46:$F$120,6,0),""))&amp;""</f>
        <v/>
      </c>
      <c r="G266" s="242"/>
      <c r="H266" s="66" t="str">
        <f>IFERROR(IF($H265+1&gt;'(backend scoring)'!$Q$335,"",$H265+1),"")</f>
        <v/>
      </c>
      <c r="I266" s="66" t="e">
        <f t="array" aca="1" ref="I266" ca="1">_xludf.XLOOKUP($H266,'(backend scoring)'!$S$2:$S$333,'(backend scoring)'!$A$2:$A$333,"")</f>
        <v>#NAME?</v>
      </c>
      <c r="J266" s="66" t="str">
        <f ca="1">IFERROR(VLOOKUP($I266,'Institution Evaluation'!$A$55:$F$346,2,0),IFERROR(VLOOKUP($I266,'Privacy Analyst Evaluation'!$A$46:$F$120,2,0),""))</f>
        <v/>
      </c>
      <c r="K266" s="66" t="str">
        <f ca="1">IFERROR(VLOOKUP($I266,'Institution Evaluation'!$A$55:$F$346,3,0),IFERROR(VLOOKUP($I266,'Privacy Analyst Evaluation'!$A$46:$F$120,3,0),""))&amp;""</f>
        <v/>
      </c>
      <c r="L266" s="66" t="str">
        <f ca="1">IFERROR(VLOOKUP($I266,'Institution Evaluation'!$A$55:$F$346,4,0),IFERROR(VLOOKUP($I266,'Privacy Analyst Evaluation'!$A$46:$F$120,4,0),""))&amp;""</f>
        <v/>
      </c>
      <c r="M266" s="66" t="str">
        <f ca="1">IFERROR(VLOOKUP($I266,'Institution Evaluation'!$A$55:$F$346,6,0),IFERROR(VLOOKUP($I266,'Privacy Analyst Evaluation'!$A$46:$F$120,6,0),""))&amp;""</f>
        <v/>
      </c>
    </row>
    <row r="267" spans="1:13" ht="15.75" customHeight="1" x14ac:dyDescent="0.2">
      <c r="A267" s="66" t="str">
        <f>IFERROR(IF($A266+1&gt;'(backend scoring)'!$T$335,"",$A266+1),"")</f>
        <v/>
      </c>
      <c r="B267" s="66" t="e">
        <f t="array" aca="1" ref="B267" ca="1">_xludf.XLOOKUP($A267,'(backend scoring)'!$V$2:$V$333,'(backend scoring)'!$A$2:$A$333,"")</f>
        <v>#NAME?</v>
      </c>
      <c r="C267" s="66" t="str">
        <f ca="1">IFERROR(VLOOKUP($B267,'Institution Evaluation'!$A$55:$F$346,2,0),IFERROR(VLOOKUP($B267,'Privacy Analyst Evaluation'!$A$46:$F$120,2,0),""))&amp;""</f>
        <v/>
      </c>
      <c r="D267" s="66" t="str">
        <f ca="1">IFERROR(VLOOKUP($B267,'Institution Evaluation'!$A$55:$F$346,3,0),IFERROR(VLOOKUP($B267,'Privacy Analyst Evaluation'!$A$46:$F$120,3,0),""))&amp;""</f>
        <v/>
      </c>
      <c r="E267" s="66" t="str">
        <f ca="1">IFERROR(VLOOKUP($B267,'Institution Evaluation'!$A$55:$F$346,4,0),IFERROR(VLOOKUP($B267,'Privacy Analyst Evaluation'!$A$46:$F$120,4,0),""))&amp;""</f>
        <v/>
      </c>
      <c r="F267" s="66" t="str">
        <f ca="1">IFERROR(VLOOKUP($B267,'Institution Evaluation'!$A$55:$F$346,6,0),IFERROR(VLOOKUP($B267,'Privacy Analyst Evaluation'!$A$46:$F$120,6,0),""))&amp;""</f>
        <v/>
      </c>
      <c r="G267" s="242"/>
      <c r="H267" s="66" t="str">
        <f>IFERROR(IF($H266+1&gt;'(backend scoring)'!$Q$335,"",$H266+1),"")</f>
        <v/>
      </c>
      <c r="I267" s="66" t="e">
        <f t="array" aca="1" ref="I267" ca="1">_xludf.XLOOKUP($H267,'(backend scoring)'!$S$2:$S$333,'(backend scoring)'!$A$2:$A$333,"")</f>
        <v>#NAME?</v>
      </c>
      <c r="J267" s="66" t="str">
        <f ca="1">IFERROR(VLOOKUP($I267,'Institution Evaluation'!$A$55:$F$346,2,0),IFERROR(VLOOKUP($I267,'Privacy Analyst Evaluation'!$A$46:$F$120,2,0),""))</f>
        <v/>
      </c>
      <c r="K267" s="66" t="str">
        <f ca="1">IFERROR(VLOOKUP($I267,'Institution Evaluation'!$A$55:$F$346,3,0),IFERROR(VLOOKUP($I267,'Privacy Analyst Evaluation'!$A$46:$F$120,3,0),""))&amp;""</f>
        <v/>
      </c>
      <c r="L267" s="66" t="str">
        <f ca="1">IFERROR(VLOOKUP($I267,'Institution Evaluation'!$A$55:$F$346,4,0),IFERROR(VLOOKUP($I267,'Privacy Analyst Evaluation'!$A$46:$F$120,4,0),""))&amp;""</f>
        <v/>
      </c>
      <c r="M267" s="66" t="str">
        <f ca="1">IFERROR(VLOOKUP($I267,'Institution Evaluation'!$A$55:$F$346,6,0),IFERROR(VLOOKUP($I267,'Privacy Analyst Evaluation'!$A$46:$F$120,6,0),""))&amp;""</f>
        <v/>
      </c>
    </row>
    <row r="268" spans="1:13" ht="15.75" customHeight="1" x14ac:dyDescent="0.2">
      <c r="A268" s="66" t="str">
        <f>IFERROR(IF($A267+1&gt;'(backend scoring)'!$T$335,"",$A267+1),"")</f>
        <v/>
      </c>
      <c r="B268" s="66" t="e">
        <f t="array" aca="1" ref="B268" ca="1">_xludf.XLOOKUP($A268,'(backend scoring)'!$V$2:$V$333,'(backend scoring)'!$A$2:$A$333,"")</f>
        <v>#NAME?</v>
      </c>
      <c r="C268" s="66" t="str">
        <f ca="1">IFERROR(VLOOKUP($B268,'Institution Evaluation'!$A$55:$F$346,2,0),IFERROR(VLOOKUP($B268,'Privacy Analyst Evaluation'!$A$46:$F$120,2,0),""))&amp;""</f>
        <v/>
      </c>
      <c r="D268" s="66" t="str">
        <f ca="1">IFERROR(VLOOKUP($B268,'Institution Evaluation'!$A$55:$F$346,3,0),IFERROR(VLOOKUP($B268,'Privacy Analyst Evaluation'!$A$46:$F$120,3,0),""))&amp;""</f>
        <v/>
      </c>
      <c r="E268" s="66" t="str">
        <f ca="1">IFERROR(VLOOKUP($B268,'Institution Evaluation'!$A$55:$F$346,4,0),IFERROR(VLOOKUP($B268,'Privacy Analyst Evaluation'!$A$46:$F$120,4,0),""))&amp;""</f>
        <v/>
      </c>
      <c r="F268" s="66" t="str">
        <f ca="1">IFERROR(VLOOKUP($B268,'Institution Evaluation'!$A$55:$F$346,6,0),IFERROR(VLOOKUP($B268,'Privacy Analyst Evaluation'!$A$46:$F$120,6,0),""))&amp;""</f>
        <v/>
      </c>
      <c r="G268" s="242"/>
      <c r="H268" s="66" t="str">
        <f>IFERROR(IF($H267+1&gt;'(backend scoring)'!$Q$335,"",$H267+1),"")</f>
        <v/>
      </c>
      <c r="I268" s="66" t="e">
        <f t="array" aca="1" ref="I268" ca="1">_xludf.XLOOKUP($H268,'(backend scoring)'!$S$2:$S$333,'(backend scoring)'!$A$2:$A$333,"")</f>
        <v>#NAME?</v>
      </c>
      <c r="J268" s="66" t="str">
        <f ca="1">IFERROR(VLOOKUP($I268,'Institution Evaluation'!$A$55:$F$346,2,0),IFERROR(VLOOKUP($I268,'Privacy Analyst Evaluation'!$A$46:$F$120,2,0),""))</f>
        <v/>
      </c>
      <c r="K268" s="66" t="str">
        <f ca="1">IFERROR(VLOOKUP($I268,'Institution Evaluation'!$A$55:$F$346,3,0),IFERROR(VLOOKUP($I268,'Privacy Analyst Evaluation'!$A$46:$F$120,3,0),""))&amp;""</f>
        <v/>
      </c>
      <c r="L268" s="66" t="str">
        <f ca="1">IFERROR(VLOOKUP($I268,'Institution Evaluation'!$A$55:$F$346,4,0),IFERROR(VLOOKUP($I268,'Privacy Analyst Evaluation'!$A$46:$F$120,4,0),""))&amp;""</f>
        <v/>
      </c>
      <c r="M268" s="66" t="str">
        <f ca="1">IFERROR(VLOOKUP($I268,'Institution Evaluation'!$A$55:$F$346,6,0),IFERROR(VLOOKUP($I268,'Privacy Analyst Evaluation'!$A$46:$F$120,6,0),""))&amp;""</f>
        <v/>
      </c>
    </row>
    <row r="269" spans="1:13" ht="15.75" customHeight="1" x14ac:dyDescent="0.2">
      <c r="A269" s="66" t="str">
        <f>IFERROR(IF($A268+1&gt;'(backend scoring)'!$T$335,"",$A268+1),"")</f>
        <v/>
      </c>
      <c r="B269" s="66" t="e">
        <f t="array" aca="1" ref="B269" ca="1">_xludf.XLOOKUP($A269,'(backend scoring)'!$V$2:$V$333,'(backend scoring)'!$A$2:$A$333,"")</f>
        <v>#NAME?</v>
      </c>
      <c r="C269" s="66" t="str">
        <f ca="1">IFERROR(VLOOKUP($B269,'Institution Evaluation'!$A$55:$F$346,2,0),IFERROR(VLOOKUP($B269,'Privacy Analyst Evaluation'!$A$46:$F$120,2,0),""))&amp;""</f>
        <v/>
      </c>
      <c r="D269" s="66" t="str">
        <f ca="1">IFERROR(VLOOKUP($B269,'Institution Evaluation'!$A$55:$F$346,3,0),IFERROR(VLOOKUP($B269,'Privacy Analyst Evaluation'!$A$46:$F$120,3,0),""))&amp;""</f>
        <v/>
      </c>
      <c r="E269" s="66" t="str">
        <f ca="1">IFERROR(VLOOKUP($B269,'Institution Evaluation'!$A$55:$F$346,4,0),IFERROR(VLOOKUP($B269,'Privacy Analyst Evaluation'!$A$46:$F$120,4,0),""))&amp;""</f>
        <v/>
      </c>
      <c r="F269" s="66" t="str">
        <f ca="1">IFERROR(VLOOKUP($B269,'Institution Evaluation'!$A$55:$F$346,6,0),IFERROR(VLOOKUP($B269,'Privacy Analyst Evaluation'!$A$46:$F$120,6,0),""))&amp;""</f>
        <v/>
      </c>
      <c r="G269" s="242"/>
      <c r="H269" s="66" t="str">
        <f>IFERROR(IF($H268+1&gt;'(backend scoring)'!$Q$335,"",$H268+1),"")</f>
        <v/>
      </c>
      <c r="I269" s="66" t="e">
        <f t="array" aca="1" ref="I269" ca="1">_xludf.XLOOKUP($H269,'(backend scoring)'!$S$2:$S$333,'(backend scoring)'!$A$2:$A$333,"")</f>
        <v>#NAME?</v>
      </c>
      <c r="J269" s="66" t="str">
        <f ca="1">IFERROR(VLOOKUP($I269,'Institution Evaluation'!$A$55:$F$346,2,0),IFERROR(VLOOKUP($I269,'Privacy Analyst Evaluation'!$A$46:$F$120,2,0),""))</f>
        <v/>
      </c>
      <c r="K269" s="66" t="str">
        <f ca="1">IFERROR(VLOOKUP($I269,'Institution Evaluation'!$A$55:$F$346,3,0),IFERROR(VLOOKUP($I269,'Privacy Analyst Evaluation'!$A$46:$F$120,3,0),""))&amp;""</f>
        <v/>
      </c>
      <c r="L269" s="66" t="str">
        <f ca="1">IFERROR(VLOOKUP($I269,'Institution Evaluation'!$A$55:$F$346,4,0),IFERROR(VLOOKUP($I269,'Privacy Analyst Evaluation'!$A$46:$F$120,4,0),""))&amp;""</f>
        <v/>
      </c>
      <c r="M269" s="66" t="str">
        <f ca="1">IFERROR(VLOOKUP($I269,'Institution Evaluation'!$A$55:$F$346,6,0),IFERROR(VLOOKUP($I269,'Privacy Analyst Evaluation'!$A$46:$F$120,6,0),""))&amp;""</f>
        <v/>
      </c>
    </row>
    <row r="270" spans="1:13" ht="15.75" customHeight="1" x14ac:dyDescent="0.2">
      <c r="A270" s="66" t="str">
        <f>IFERROR(IF($A269+1&gt;'(backend scoring)'!$T$335,"",$A269+1),"")</f>
        <v/>
      </c>
      <c r="B270" s="66" t="e">
        <f t="array" aca="1" ref="B270" ca="1">_xludf.XLOOKUP($A270,'(backend scoring)'!$V$2:$V$333,'(backend scoring)'!$A$2:$A$333,"")</f>
        <v>#NAME?</v>
      </c>
      <c r="C270" s="66" t="str">
        <f ca="1">IFERROR(VLOOKUP($B270,'Institution Evaluation'!$A$55:$F$346,2,0),IFERROR(VLOOKUP($B270,'Privacy Analyst Evaluation'!$A$46:$F$120,2,0),""))&amp;""</f>
        <v/>
      </c>
      <c r="D270" s="66" t="str">
        <f ca="1">IFERROR(VLOOKUP($B270,'Institution Evaluation'!$A$55:$F$346,3,0),IFERROR(VLOOKUP($B270,'Privacy Analyst Evaluation'!$A$46:$F$120,3,0),""))&amp;""</f>
        <v/>
      </c>
      <c r="E270" s="66" t="str">
        <f ca="1">IFERROR(VLOOKUP($B270,'Institution Evaluation'!$A$55:$F$346,4,0),IFERROR(VLOOKUP($B270,'Privacy Analyst Evaluation'!$A$46:$F$120,4,0),""))&amp;""</f>
        <v/>
      </c>
      <c r="F270" s="66" t="str">
        <f ca="1">IFERROR(VLOOKUP($B270,'Institution Evaluation'!$A$55:$F$346,6,0),IFERROR(VLOOKUP($B270,'Privacy Analyst Evaluation'!$A$46:$F$120,6,0),""))&amp;""</f>
        <v/>
      </c>
      <c r="G270" s="242"/>
      <c r="H270" s="66" t="str">
        <f>IFERROR(IF($H269+1&gt;'(backend scoring)'!$Q$335,"",$H269+1),"")</f>
        <v/>
      </c>
      <c r="I270" s="66" t="e">
        <f t="array" aca="1" ref="I270" ca="1">_xludf.XLOOKUP($H270,'(backend scoring)'!$S$2:$S$333,'(backend scoring)'!$A$2:$A$333,"")</f>
        <v>#NAME?</v>
      </c>
      <c r="J270" s="66" t="str">
        <f ca="1">IFERROR(VLOOKUP($I270,'Institution Evaluation'!$A$55:$F$346,2,0),IFERROR(VLOOKUP($I270,'Privacy Analyst Evaluation'!$A$46:$F$120,2,0),""))</f>
        <v/>
      </c>
      <c r="K270" s="66" t="str">
        <f ca="1">IFERROR(VLOOKUP($I270,'Institution Evaluation'!$A$55:$F$346,3,0),IFERROR(VLOOKUP($I270,'Privacy Analyst Evaluation'!$A$46:$F$120,3,0),""))&amp;""</f>
        <v/>
      </c>
      <c r="L270" s="66" t="str">
        <f ca="1">IFERROR(VLOOKUP($I270,'Institution Evaluation'!$A$55:$F$346,4,0),IFERROR(VLOOKUP($I270,'Privacy Analyst Evaluation'!$A$46:$F$120,4,0),""))&amp;""</f>
        <v/>
      </c>
      <c r="M270" s="66" t="str">
        <f ca="1">IFERROR(VLOOKUP($I270,'Institution Evaluation'!$A$55:$F$346,6,0),IFERROR(VLOOKUP($I270,'Privacy Analyst Evaluation'!$A$46:$F$120,6,0),""))&amp;""</f>
        <v/>
      </c>
    </row>
    <row r="271" spans="1:13" ht="15.75" customHeight="1" x14ac:dyDescent="0.2">
      <c r="A271" s="66" t="str">
        <f>IFERROR(IF($A270+1&gt;'(backend scoring)'!$T$335,"",$A270+1),"")</f>
        <v/>
      </c>
      <c r="B271" s="66" t="e">
        <f t="array" aca="1" ref="B271" ca="1">_xludf.XLOOKUP($A271,'(backend scoring)'!$V$2:$V$333,'(backend scoring)'!$A$2:$A$333,"")</f>
        <v>#NAME?</v>
      </c>
      <c r="C271" s="66" t="str">
        <f ca="1">IFERROR(VLOOKUP($B271,'Institution Evaluation'!$A$55:$F$346,2,0),IFERROR(VLOOKUP($B271,'Privacy Analyst Evaluation'!$A$46:$F$120,2,0),""))&amp;""</f>
        <v/>
      </c>
      <c r="D271" s="66" t="str">
        <f ca="1">IFERROR(VLOOKUP($B271,'Institution Evaluation'!$A$55:$F$346,3,0),IFERROR(VLOOKUP($B271,'Privacy Analyst Evaluation'!$A$46:$F$120,3,0),""))&amp;""</f>
        <v/>
      </c>
      <c r="E271" s="66" t="str">
        <f ca="1">IFERROR(VLOOKUP($B271,'Institution Evaluation'!$A$55:$F$346,4,0),IFERROR(VLOOKUP($B271,'Privacy Analyst Evaluation'!$A$46:$F$120,4,0),""))&amp;""</f>
        <v/>
      </c>
      <c r="F271" s="66" t="str">
        <f ca="1">IFERROR(VLOOKUP($B271,'Institution Evaluation'!$A$55:$F$346,6,0),IFERROR(VLOOKUP($B271,'Privacy Analyst Evaluation'!$A$46:$F$120,6,0),""))&amp;""</f>
        <v/>
      </c>
      <c r="G271" s="242"/>
      <c r="H271" s="66" t="str">
        <f>IFERROR(IF($H270+1&gt;'(backend scoring)'!$Q$335,"",$H270+1),"")</f>
        <v/>
      </c>
      <c r="I271" s="66" t="e">
        <f t="array" aca="1" ref="I271" ca="1">_xludf.XLOOKUP($H271,'(backend scoring)'!$S$2:$S$333,'(backend scoring)'!$A$2:$A$333,"")</f>
        <v>#NAME?</v>
      </c>
      <c r="J271" s="66" t="str">
        <f ca="1">IFERROR(VLOOKUP($I271,'Institution Evaluation'!$A$55:$F$346,2,0),IFERROR(VLOOKUP($I271,'Privacy Analyst Evaluation'!$A$46:$F$120,2,0),""))</f>
        <v/>
      </c>
      <c r="K271" s="66" t="str">
        <f ca="1">IFERROR(VLOOKUP($I271,'Institution Evaluation'!$A$55:$F$346,3,0),IFERROR(VLOOKUP($I271,'Privacy Analyst Evaluation'!$A$46:$F$120,3,0),""))&amp;""</f>
        <v/>
      </c>
      <c r="L271" s="66" t="str">
        <f ca="1">IFERROR(VLOOKUP($I271,'Institution Evaluation'!$A$55:$F$346,4,0),IFERROR(VLOOKUP($I271,'Privacy Analyst Evaluation'!$A$46:$F$120,4,0),""))&amp;""</f>
        <v/>
      </c>
      <c r="M271" s="66" t="str">
        <f ca="1">IFERROR(VLOOKUP($I271,'Institution Evaluation'!$A$55:$F$346,6,0),IFERROR(VLOOKUP($I271,'Privacy Analyst Evaluation'!$A$46:$F$120,6,0),""))&amp;""</f>
        <v/>
      </c>
    </row>
    <row r="272" spans="1:13" ht="15.75" customHeight="1" x14ac:dyDescent="0.2">
      <c r="A272" s="66" t="str">
        <f>IFERROR(IF($A271+1&gt;'(backend scoring)'!$T$335,"",$A271+1),"")</f>
        <v/>
      </c>
      <c r="B272" s="66" t="e">
        <f t="array" aca="1" ref="B272" ca="1">_xludf.XLOOKUP($A272,'(backend scoring)'!$V$2:$V$333,'(backend scoring)'!$A$2:$A$333,"")</f>
        <v>#NAME?</v>
      </c>
      <c r="C272" s="66" t="str">
        <f ca="1">IFERROR(VLOOKUP($B272,'Institution Evaluation'!$A$55:$F$346,2,0),IFERROR(VLOOKUP($B272,'Privacy Analyst Evaluation'!$A$46:$F$120,2,0),""))&amp;""</f>
        <v/>
      </c>
      <c r="D272" s="66" t="str">
        <f ca="1">IFERROR(VLOOKUP($B272,'Institution Evaluation'!$A$55:$F$346,3,0),IFERROR(VLOOKUP($B272,'Privacy Analyst Evaluation'!$A$46:$F$120,3,0),""))&amp;""</f>
        <v/>
      </c>
      <c r="E272" s="66" t="str">
        <f ca="1">IFERROR(VLOOKUP($B272,'Institution Evaluation'!$A$55:$F$346,4,0),IFERROR(VLOOKUP($B272,'Privacy Analyst Evaluation'!$A$46:$F$120,4,0),""))&amp;""</f>
        <v/>
      </c>
      <c r="F272" s="66" t="str">
        <f ca="1">IFERROR(VLOOKUP($B272,'Institution Evaluation'!$A$55:$F$346,6,0),IFERROR(VLOOKUP($B272,'Privacy Analyst Evaluation'!$A$46:$F$120,6,0),""))&amp;""</f>
        <v/>
      </c>
      <c r="G272" s="242"/>
      <c r="H272" s="66" t="str">
        <f>IFERROR(IF($H271+1&gt;'(backend scoring)'!$Q$335,"",$H271+1),"")</f>
        <v/>
      </c>
      <c r="I272" s="66" t="e">
        <f t="array" aca="1" ref="I272" ca="1">_xludf.XLOOKUP($H272,'(backend scoring)'!$S$2:$S$333,'(backend scoring)'!$A$2:$A$333,"")</f>
        <v>#NAME?</v>
      </c>
      <c r="J272" s="66" t="str">
        <f ca="1">IFERROR(VLOOKUP($I272,'Institution Evaluation'!$A$55:$F$346,2,0),IFERROR(VLOOKUP($I272,'Privacy Analyst Evaluation'!$A$46:$F$120,2,0),""))</f>
        <v/>
      </c>
      <c r="K272" s="66" t="str">
        <f ca="1">IFERROR(VLOOKUP($I272,'Institution Evaluation'!$A$55:$F$346,3,0),IFERROR(VLOOKUP($I272,'Privacy Analyst Evaluation'!$A$46:$F$120,3,0),""))&amp;""</f>
        <v/>
      </c>
      <c r="L272" s="66" t="str">
        <f ca="1">IFERROR(VLOOKUP($I272,'Institution Evaluation'!$A$55:$F$346,4,0),IFERROR(VLOOKUP($I272,'Privacy Analyst Evaluation'!$A$46:$F$120,4,0),""))&amp;""</f>
        <v/>
      </c>
      <c r="M272" s="66" t="str">
        <f ca="1">IFERROR(VLOOKUP($I272,'Institution Evaluation'!$A$55:$F$346,6,0),IFERROR(VLOOKUP($I272,'Privacy Analyst Evaluation'!$A$46:$F$120,6,0),""))&amp;""</f>
        <v/>
      </c>
    </row>
    <row r="273" spans="1:13" ht="15.75" customHeight="1" x14ac:dyDescent="0.2">
      <c r="A273" s="66" t="str">
        <f>IFERROR(IF($A272+1&gt;'(backend scoring)'!$T$335,"",$A272+1),"")</f>
        <v/>
      </c>
      <c r="B273" s="66" t="e">
        <f t="array" aca="1" ref="B273" ca="1">_xludf.XLOOKUP($A273,'(backend scoring)'!$V$2:$V$333,'(backend scoring)'!$A$2:$A$333,"")</f>
        <v>#NAME?</v>
      </c>
      <c r="C273" s="66" t="str">
        <f ca="1">IFERROR(VLOOKUP($B273,'Institution Evaluation'!$A$55:$F$346,2,0),IFERROR(VLOOKUP($B273,'Privacy Analyst Evaluation'!$A$46:$F$120,2,0),""))&amp;""</f>
        <v/>
      </c>
      <c r="D273" s="66" t="str">
        <f ca="1">IFERROR(VLOOKUP($B273,'Institution Evaluation'!$A$55:$F$346,3,0),IFERROR(VLOOKUP($B273,'Privacy Analyst Evaluation'!$A$46:$F$120,3,0),""))&amp;""</f>
        <v/>
      </c>
      <c r="E273" s="66" t="str">
        <f ca="1">IFERROR(VLOOKUP($B273,'Institution Evaluation'!$A$55:$F$346,4,0),IFERROR(VLOOKUP($B273,'Privacy Analyst Evaluation'!$A$46:$F$120,4,0),""))&amp;""</f>
        <v/>
      </c>
      <c r="F273" s="66" t="str">
        <f ca="1">IFERROR(VLOOKUP($B273,'Institution Evaluation'!$A$55:$F$346,6,0),IFERROR(VLOOKUP($B273,'Privacy Analyst Evaluation'!$A$46:$F$120,6,0),""))&amp;""</f>
        <v/>
      </c>
      <c r="G273" s="242"/>
      <c r="H273" s="66" t="str">
        <f>IFERROR(IF($H272+1&gt;'(backend scoring)'!$Q$335,"",$H272+1),"")</f>
        <v/>
      </c>
      <c r="I273" s="66" t="e">
        <f t="array" aca="1" ref="I273" ca="1">_xludf.XLOOKUP($H273,'(backend scoring)'!$S$2:$S$333,'(backend scoring)'!$A$2:$A$333,"")</f>
        <v>#NAME?</v>
      </c>
      <c r="J273" s="66" t="str">
        <f ca="1">IFERROR(VLOOKUP($I273,'Institution Evaluation'!$A$55:$F$346,2,0),IFERROR(VLOOKUP($I273,'Privacy Analyst Evaluation'!$A$46:$F$120,2,0),""))</f>
        <v/>
      </c>
      <c r="K273" s="66" t="str">
        <f ca="1">IFERROR(VLOOKUP($I273,'Institution Evaluation'!$A$55:$F$346,3,0),IFERROR(VLOOKUP($I273,'Privacy Analyst Evaluation'!$A$46:$F$120,3,0),""))&amp;""</f>
        <v/>
      </c>
      <c r="L273" s="66" t="str">
        <f ca="1">IFERROR(VLOOKUP($I273,'Institution Evaluation'!$A$55:$F$346,4,0),IFERROR(VLOOKUP($I273,'Privacy Analyst Evaluation'!$A$46:$F$120,4,0),""))&amp;""</f>
        <v/>
      </c>
      <c r="M273" s="66" t="str">
        <f ca="1">IFERROR(VLOOKUP($I273,'Institution Evaluation'!$A$55:$F$346,6,0),IFERROR(VLOOKUP($I273,'Privacy Analyst Evaluation'!$A$46:$F$120,6,0),""))&amp;""</f>
        <v/>
      </c>
    </row>
    <row r="274" spans="1:13" ht="15.75" customHeight="1" x14ac:dyDescent="0.2">
      <c r="A274" s="66" t="str">
        <f>IFERROR(IF($A273+1&gt;'(backend scoring)'!$T$335,"",$A273+1),"")</f>
        <v/>
      </c>
      <c r="B274" s="66" t="e">
        <f t="array" aca="1" ref="B274" ca="1">_xludf.XLOOKUP($A274,'(backend scoring)'!$V$2:$V$333,'(backend scoring)'!$A$2:$A$333,"")</f>
        <v>#NAME?</v>
      </c>
      <c r="C274" s="66" t="str">
        <f ca="1">IFERROR(VLOOKUP($B274,'Institution Evaluation'!$A$55:$F$346,2,0),IFERROR(VLOOKUP($B274,'Privacy Analyst Evaluation'!$A$46:$F$120,2,0),""))&amp;""</f>
        <v/>
      </c>
      <c r="D274" s="66" t="str">
        <f ca="1">IFERROR(VLOOKUP($B274,'Institution Evaluation'!$A$55:$F$346,3,0),IFERROR(VLOOKUP($B274,'Privacy Analyst Evaluation'!$A$46:$F$120,3,0),""))&amp;""</f>
        <v/>
      </c>
      <c r="E274" s="66" t="str">
        <f ca="1">IFERROR(VLOOKUP($B274,'Institution Evaluation'!$A$55:$F$346,4,0),IFERROR(VLOOKUP($B274,'Privacy Analyst Evaluation'!$A$46:$F$120,4,0),""))&amp;""</f>
        <v/>
      </c>
      <c r="F274" s="66" t="str">
        <f ca="1">IFERROR(VLOOKUP($B274,'Institution Evaluation'!$A$55:$F$346,6,0),IFERROR(VLOOKUP($B274,'Privacy Analyst Evaluation'!$A$46:$F$120,6,0),""))&amp;""</f>
        <v/>
      </c>
      <c r="G274" s="242"/>
      <c r="H274" s="66" t="str">
        <f>IFERROR(IF($H273+1&gt;'(backend scoring)'!$Q$335,"",$H273+1),"")</f>
        <v/>
      </c>
      <c r="I274" s="66" t="e">
        <f t="array" aca="1" ref="I274" ca="1">_xludf.XLOOKUP($H274,'(backend scoring)'!$S$2:$S$333,'(backend scoring)'!$A$2:$A$333,"")</f>
        <v>#NAME?</v>
      </c>
      <c r="J274" s="66" t="str">
        <f ca="1">IFERROR(VLOOKUP($I274,'Institution Evaluation'!$A$55:$F$346,2,0),IFERROR(VLOOKUP($I274,'Privacy Analyst Evaluation'!$A$46:$F$120,2,0),""))</f>
        <v/>
      </c>
      <c r="K274" s="66" t="str">
        <f ca="1">IFERROR(VLOOKUP($I274,'Institution Evaluation'!$A$55:$F$346,3,0),IFERROR(VLOOKUP($I274,'Privacy Analyst Evaluation'!$A$46:$F$120,3,0),""))&amp;""</f>
        <v/>
      </c>
      <c r="L274" s="66" t="str">
        <f ca="1">IFERROR(VLOOKUP($I274,'Institution Evaluation'!$A$55:$F$346,4,0),IFERROR(VLOOKUP($I274,'Privacy Analyst Evaluation'!$A$46:$F$120,4,0),""))&amp;""</f>
        <v/>
      </c>
      <c r="M274" s="66" t="str">
        <f ca="1">IFERROR(VLOOKUP($I274,'Institution Evaluation'!$A$55:$F$346,6,0),IFERROR(VLOOKUP($I274,'Privacy Analyst Evaluation'!$A$46:$F$120,6,0),""))&amp;""</f>
        <v/>
      </c>
    </row>
    <row r="275" spans="1:13" ht="15.75" customHeight="1" x14ac:dyDescent="0.2">
      <c r="A275" s="66" t="str">
        <f>IFERROR(IF($A274+1&gt;'(backend scoring)'!$T$335,"",$A274+1),"")</f>
        <v/>
      </c>
      <c r="B275" s="66" t="e">
        <f t="array" aca="1" ref="B275" ca="1">_xludf.XLOOKUP($A275,'(backend scoring)'!$V$2:$V$333,'(backend scoring)'!$A$2:$A$333,"")</f>
        <v>#NAME?</v>
      </c>
      <c r="C275" s="66" t="str">
        <f ca="1">IFERROR(VLOOKUP($B275,'Institution Evaluation'!$A$55:$F$346,2,0),IFERROR(VLOOKUP($B275,'Privacy Analyst Evaluation'!$A$46:$F$120,2,0),""))&amp;""</f>
        <v/>
      </c>
      <c r="D275" s="66" t="str">
        <f ca="1">IFERROR(VLOOKUP($B275,'Institution Evaluation'!$A$55:$F$346,3,0),IFERROR(VLOOKUP($B275,'Privacy Analyst Evaluation'!$A$46:$F$120,3,0),""))&amp;""</f>
        <v/>
      </c>
      <c r="E275" s="66" t="str">
        <f ca="1">IFERROR(VLOOKUP($B275,'Institution Evaluation'!$A$55:$F$346,4,0),IFERROR(VLOOKUP($B275,'Privacy Analyst Evaluation'!$A$46:$F$120,4,0),""))&amp;""</f>
        <v/>
      </c>
      <c r="F275" s="66" t="str">
        <f ca="1">IFERROR(VLOOKUP($B275,'Institution Evaluation'!$A$55:$F$346,6,0),IFERROR(VLOOKUP($B275,'Privacy Analyst Evaluation'!$A$46:$F$120,6,0),""))&amp;""</f>
        <v/>
      </c>
      <c r="G275" s="242"/>
      <c r="H275" s="66" t="str">
        <f>IFERROR(IF($H274+1&gt;'(backend scoring)'!$Q$335,"",$H274+1),"")</f>
        <v/>
      </c>
      <c r="I275" s="66" t="e">
        <f t="array" aca="1" ref="I275" ca="1">_xludf.XLOOKUP($H275,'(backend scoring)'!$S$2:$S$333,'(backend scoring)'!$A$2:$A$333,"")</f>
        <v>#NAME?</v>
      </c>
      <c r="J275" s="66" t="str">
        <f ca="1">IFERROR(VLOOKUP($I275,'Institution Evaluation'!$A$55:$F$346,2,0),IFERROR(VLOOKUP($I275,'Privacy Analyst Evaluation'!$A$46:$F$120,2,0),""))</f>
        <v/>
      </c>
      <c r="K275" s="66" t="str">
        <f ca="1">IFERROR(VLOOKUP($I275,'Institution Evaluation'!$A$55:$F$346,3,0),IFERROR(VLOOKUP($I275,'Privacy Analyst Evaluation'!$A$46:$F$120,3,0),""))&amp;""</f>
        <v/>
      </c>
      <c r="L275" s="66" t="str">
        <f ca="1">IFERROR(VLOOKUP($I275,'Institution Evaluation'!$A$55:$F$346,4,0),IFERROR(VLOOKUP($I275,'Privacy Analyst Evaluation'!$A$46:$F$120,4,0),""))&amp;""</f>
        <v/>
      </c>
      <c r="M275" s="66" t="str">
        <f ca="1">IFERROR(VLOOKUP($I275,'Institution Evaluation'!$A$55:$F$346,6,0),IFERROR(VLOOKUP($I275,'Privacy Analyst Evaluation'!$A$46:$F$120,6,0),""))&amp;""</f>
        <v/>
      </c>
    </row>
    <row r="276" spans="1:13" ht="15.75" customHeight="1" x14ac:dyDescent="0.2">
      <c r="A276" s="66" t="str">
        <f>IFERROR(IF($A275+1&gt;'(backend scoring)'!$T$335,"",$A275+1),"")</f>
        <v/>
      </c>
      <c r="B276" s="66" t="e">
        <f t="array" aca="1" ref="B276" ca="1">_xludf.XLOOKUP($A276,'(backend scoring)'!$V$2:$V$333,'(backend scoring)'!$A$2:$A$333,"")</f>
        <v>#NAME?</v>
      </c>
      <c r="C276" s="66" t="str">
        <f ca="1">IFERROR(VLOOKUP($B276,'Institution Evaluation'!$A$55:$F$346,2,0),IFERROR(VLOOKUP($B276,'Privacy Analyst Evaluation'!$A$46:$F$120,2,0),""))&amp;""</f>
        <v/>
      </c>
      <c r="D276" s="66" t="str">
        <f ca="1">IFERROR(VLOOKUP($B276,'Institution Evaluation'!$A$55:$F$346,3,0),IFERROR(VLOOKUP($B276,'Privacy Analyst Evaluation'!$A$46:$F$120,3,0),""))&amp;""</f>
        <v/>
      </c>
      <c r="E276" s="66" t="str">
        <f ca="1">IFERROR(VLOOKUP($B276,'Institution Evaluation'!$A$55:$F$346,4,0),IFERROR(VLOOKUP($B276,'Privacy Analyst Evaluation'!$A$46:$F$120,4,0),""))&amp;""</f>
        <v/>
      </c>
      <c r="F276" s="66" t="str">
        <f ca="1">IFERROR(VLOOKUP($B276,'Institution Evaluation'!$A$55:$F$346,6,0),IFERROR(VLOOKUP($B276,'Privacy Analyst Evaluation'!$A$46:$F$120,6,0),""))&amp;""</f>
        <v/>
      </c>
      <c r="G276" s="242"/>
      <c r="H276" s="66" t="str">
        <f>IFERROR(IF($H275+1&gt;'(backend scoring)'!$Q$335,"",$H275+1),"")</f>
        <v/>
      </c>
      <c r="I276" s="66" t="e">
        <f t="array" aca="1" ref="I276" ca="1">_xludf.XLOOKUP($H276,'(backend scoring)'!$S$2:$S$333,'(backend scoring)'!$A$2:$A$333,"")</f>
        <v>#NAME?</v>
      </c>
      <c r="J276" s="66" t="str">
        <f ca="1">IFERROR(VLOOKUP($I276,'Institution Evaluation'!$A$55:$F$346,2,0),IFERROR(VLOOKUP($I276,'Privacy Analyst Evaluation'!$A$46:$F$120,2,0),""))</f>
        <v/>
      </c>
      <c r="K276" s="66" t="str">
        <f ca="1">IFERROR(VLOOKUP($I276,'Institution Evaluation'!$A$55:$F$346,3,0),IFERROR(VLOOKUP($I276,'Privacy Analyst Evaluation'!$A$46:$F$120,3,0),""))&amp;""</f>
        <v/>
      </c>
      <c r="L276" s="66" t="str">
        <f ca="1">IFERROR(VLOOKUP($I276,'Institution Evaluation'!$A$55:$F$346,4,0),IFERROR(VLOOKUP($I276,'Privacy Analyst Evaluation'!$A$46:$F$120,4,0),""))&amp;""</f>
        <v/>
      </c>
      <c r="M276" s="66" t="str">
        <f ca="1">IFERROR(VLOOKUP($I276,'Institution Evaluation'!$A$55:$F$346,6,0),IFERROR(VLOOKUP($I276,'Privacy Analyst Evaluation'!$A$46:$F$120,6,0),""))&amp;""</f>
        <v/>
      </c>
    </row>
    <row r="277" spans="1:13" ht="15.75" customHeight="1" x14ac:dyDescent="0.2">
      <c r="A277" s="66" t="str">
        <f>IFERROR(IF($A276+1&gt;'(backend scoring)'!$T$335,"",$A276+1),"")</f>
        <v/>
      </c>
      <c r="B277" s="66" t="e">
        <f t="array" aca="1" ref="B277" ca="1">_xludf.XLOOKUP($A277,'(backend scoring)'!$V$2:$V$333,'(backend scoring)'!$A$2:$A$333,"")</f>
        <v>#NAME?</v>
      </c>
      <c r="C277" s="66" t="str">
        <f ca="1">IFERROR(VLOOKUP($B277,'Institution Evaluation'!$A$55:$F$346,2,0),IFERROR(VLOOKUP($B277,'Privacy Analyst Evaluation'!$A$46:$F$120,2,0),""))&amp;""</f>
        <v/>
      </c>
      <c r="D277" s="66" t="str">
        <f ca="1">IFERROR(VLOOKUP($B277,'Institution Evaluation'!$A$55:$F$346,3,0),IFERROR(VLOOKUP($B277,'Privacy Analyst Evaluation'!$A$46:$F$120,3,0),""))&amp;""</f>
        <v/>
      </c>
      <c r="E277" s="66" t="str">
        <f ca="1">IFERROR(VLOOKUP($B277,'Institution Evaluation'!$A$55:$F$346,4,0),IFERROR(VLOOKUP($B277,'Privacy Analyst Evaluation'!$A$46:$F$120,4,0),""))&amp;""</f>
        <v/>
      </c>
      <c r="F277" s="66" t="str">
        <f ca="1">IFERROR(VLOOKUP($B277,'Institution Evaluation'!$A$55:$F$346,6,0),IFERROR(VLOOKUP($B277,'Privacy Analyst Evaluation'!$A$46:$F$120,6,0),""))&amp;""</f>
        <v/>
      </c>
      <c r="G277" s="242"/>
      <c r="H277" s="66" t="str">
        <f>IFERROR(IF($H276+1&gt;'(backend scoring)'!$Q$335,"",$H276+1),"")</f>
        <v/>
      </c>
      <c r="I277" s="66" t="e">
        <f t="array" aca="1" ref="I277" ca="1">_xludf.XLOOKUP($H277,'(backend scoring)'!$S$2:$S$333,'(backend scoring)'!$A$2:$A$333,"")</f>
        <v>#NAME?</v>
      </c>
      <c r="J277" s="66" t="str">
        <f ca="1">IFERROR(VLOOKUP($I277,'Institution Evaluation'!$A$55:$F$346,2,0),IFERROR(VLOOKUP($I277,'Privacy Analyst Evaluation'!$A$46:$F$120,2,0),""))</f>
        <v/>
      </c>
      <c r="K277" s="66" t="str">
        <f ca="1">IFERROR(VLOOKUP($I277,'Institution Evaluation'!$A$55:$F$346,3,0),IFERROR(VLOOKUP($I277,'Privacy Analyst Evaluation'!$A$46:$F$120,3,0),""))&amp;""</f>
        <v/>
      </c>
      <c r="L277" s="66" t="str">
        <f ca="1">IFERROR(VLOOKUP($I277,'Institution Evaluation'!$A$55:$F$346,4,0),IFERROR(VLOOKUP($I277,'Privacy Analyst Evaluation'!$A$46:$F$120,4,0),""))&amp;""</f>
        <v/>
      </c>
      <c r="M277" s="66" t="str">
        <f ca="1">IFERROR(VLOOKUP($I277,'Institution Evaluation'!$A$55:$F$346,6,0),IFERROR(VLOOKUP($I277,'Privacy Analyst Evaluation'!$A$46:$F$120,6,0),""))&amp;""</f>
        <v/>
      </c>
    </row>
    <row r="278" spans="1:13" ht="15.75" customHeight="1" x14ac:dyDescent="0.2">
      <c r="A278" s="66" t="str">
        <f>IFERROR(IF($A277+1&gt;'(backend scoring)'!$T$335,"",$A277+1),"")</f>
        <v/>
      </c>
      <c r="B278" s="66" t="e">
        <f t="array" aca="1" ref="B278" ca="1">_xludf.XLOOKUP($A278,'(backend scoring)'!$V$2:$V$333,'(backend scoring)'!$A$2:$A$333,"")</f>
        <v>#NAME?</v>
      </c>
      <c r="C278" s="66" t="str">
        <f ca="1">IFERROR(VLOOKUP($B278,'Institution Evaluation'!$A$55:$F$346,2,0),IFERROR(VLOOKUP($B278,'Privacy Analyst Evaluation'!$A$46:$F$120,2,0),""))&amp;""</f>
        <v/>
      </c>
      <c r="D278" s="66" t="str">
        <f ca="1">IFERROR(VLOOKUP($B278,'Institution Evaluation'!$A$55:$F$346,3,0),IFERROR(VLOOKUP($B278,'Privacy Analyst Evaluation'!$A$46:$F$120,3,0),""))&amp;""</f>
        <v/>
      </c>
      <c r="E278" s="66" t="str">
        <f ca="1">IFERROR(VLOOKUP($B278,'Institution Evaluation'!$A$55:$F$346,4,0),IFERROR(VLOOKUP($B278,'Privacy Analyst Evaluation'!$A$46:$F$120,4,0),""))&amp;""</f>
        <v/>
      </c>
      <c r="F278" s="66" t="str">
        <f ca="1">IFERROR(VLOOKUP($B278,'Institution Evaluation'!$A$55:$F$346,6,0),IFERROR(VLOOKUP($B278,'Privacy Analyst Evaluation'!$A$46:$F$120,6,0),""))&amp;""</f>
        <v/>
      </c>
      <c r="G278" s="242"/>
      <c r="H278" s="66" t="str">
        <f>IFERROR(IF($H277+1&gt;'(backend scoring)'!$Q$335,"",$H277+1),"")</f>
        <v/>
      </c>
      <c r="I278" s="66" t="e">
        <f t="array" aca="1" ref="I278" ca="1">_xludf.XLOOKUP($H278,'(backend scoring)'!$S$2:$S$333,'(backend scoring)'!$A$2:$A$333,"")</f>
        <v>#NAME?</v>
      </c>
      <c r="J278" s="66" t="str">
        <f ca="1">IFERROR(VLOOKUP($I278,'Institution Evaluation'!$A$55:$F$346,2,0),IFERROR(VLOOKUP($I278,'Privacy Analyst Evaluation'!$A$46:$F$120,2,0),""))</f>
        <v/>
      </c>
      <c r="K278" s="66" t="str">
        <f ca="1">IFERROR(VLOOKUP($I278,'Institution Evaluation'!$A$55:$F$346,3,0),IFERROR(VLOOKUP($I278,'Privacy Analyst Evaluation'!$A$46:$F$120,3,0),""))&amp;""</f>
        <v/>
      </c>
      <c r="L278" s="66" t="str">
        <f ca="1">IFERROR(VLOOKUP($I278,'Institution Evaluation'!$A$55:$F$346,4,0),IFERROR(VLOOKUP($I278,'Privacy Analyst Evaluation'!$A$46:$F$120,4,0),""))&amp;""</f>
        <v/>
      </c>
      <c r="M278" s="66" t="str">
        <f ca="1">IFERROR(VLOOKUP($I278,'Institution Evaluation'!$A$55:$F$346,6,0),IFERROR(VLOOKUP($I278,'Privacy Analyst Evaluation'!$A$46:$F$120,6,0),""))&amp;""</f>
        <v/>
      </c>
    </row>
    <row r="279" spans="1:13" ht="15.75" customHeight="1" x14ac:dyDescent="0.2">
      <c r="A279" s="66" t="str">
        <f>IFERROR(IF($A278+1&gt;'(backend scoring)'!$T$335,"",$A278+1),"")</f>
        <v/>
      </c>
      <c r="B279" s="66" t="e">
        <f t="array" aca="1" ref="B279" ca="1">_xludf.XLOOKUP($A279,'(backend scoring)'!$V$2:$V$333,'(backend scoring)'!$A$2:$A$333,"")</f>
        <v>#NAME?</v>
      </c>
      <c r="C279" s="66" t="str">
        <f ca="1">IFERROR(VLOOKUP($B279,'Institution Evaluation'!$A$55:$F$346,2,0),IFERROR(VLOOKUP($B279,'Privacy Analyst Evaluation'!$A$46:$F$120,2,0),""))&amp;""</f>
        <v/>
      </c>
      <c r="D279" s="66" t="str">
        <f ca="1">IFERROR(VLOOKUP($B279,'Institution Evaluation'!$A$55:$F$346,3,0),IFERROR(VLOOKUP($B279,'Privacy Analyst Evaluation'!$A$46:$F$120,3,0),""))&amp;""</f>
        <v/>
      </c>
      <c r="E279" s="66" t="str">
        <f ca="1">IFERROR(VLOOKUP($B279,'Institution Evaluation'!$A$55:$F$346,4,0),IFERROR(VLOOKUP($B279,'Privacy Analyst Evaluation'!$A$46:$F$120,4,0),""))&amp;""</f>
        <v/>
      </c>
      <c r="F279" s="66" t="str">
        <f ca="1">IFERROR(VLOOKUP($B279,'Institution Evaluation'!$A$55:$F$346,6,0),IFERROR(VLOOKUP($B279,'Privacy Analyst Evaluation'!$A$46:$F$120,6,0),""))&amp;""</f>
        <v/>
      </c>
      <c r="G279" s="242"/>
      <c r="H279" s="66" t="str">
        <f>IFERROR(IF($H278+1&gt;'(backend scoring)'!$Q$335,"",$H278+1),"")</f>
        <v/>
      </c>
      <c r="I279" s="66" t="e">
        <f t="array" aca="1" ref="I279" ca="1">_xludf.XLOOKUP($H279,'(backend scoring)'!$S$2:$S$333,'(backend scoring)'!$A$2:$A$333,"")</f>
        <v>#NAME?</v>
      </c>
      <c r="J279" s="66" t="str">
        <f ca="1">IFERROR(VLOOKUP($I279,'Institution Evaluation'!$A$55:$F$346,2,0),IFERROR(VLOOKUP($I279,'Privacy Analyst Evaluation'!$A$46:$F$120,2,0),""))</f>
        <v/>
      </c>
      <c r="K279" s="66" t="str">
        <f ca="1">IFERROR(VLOOKUP($I279,'Institution Evaluation'!$A$55:$F$346,3,0),IFERROR(VLOOKUP($I279,'Privacy Analyst Evaluation'!$A$46:$F$120,3,0),""))&amp;""</f>
        <v/>
      </c>
      <c r="L279" s="66" t="str">
        <f ca="1">IFERROR(VLOOKUP($I279,'Institution Evaluation'!$A$55:$F$346,4,0),IFERROR(VLOOKUP($I279,'Privacy Analyst Evaluation'!$A$46:$F$120,4,0),""))&amp;""</f>
        <v/>
      </c>
      <c r="M279" s="66" t="str">
        <f ca="1">IFERROR(VLOOKUP($I279,'Institution Evaluation'!$A$55:$F$346,6,0),IFERROR(VLOOKUP($I279,'Privacy Analyst Evaluation'!$A$46:$F$120,6,0),""))&amp;""</f>
        <v/>
      </c>
    </row>
    <row r="280" spans="1:13" ht="15.75" customHeight="1" x14ac:dyDescent="0.2">
      <c r="A280" s="66" t="str">
        <f>IFERROR(IF($A279+1&gt;'(backend scoring)'!$T$335,"",$A279+1),"")</f>
        <v/>
      </c>
      <c r="B280" s="66" t="e">
        <f t="array" aca="1" ref="B280" ca="1">_xludf.XLOOKUP($A280,'(backend scoring)'!$V$2:$V$333,'(backend scoring)'!$A$2:$A$333,"")</f>
        <v>#NAME?</v>
      </c>
      <c r="C280" s="66" t="str">
        <f ca="1">IFERROR(VLOOKUP($B280,'Institution Evaluation'!$A$55:$F$346,2,0),IFERROR(VLOOKUP($B280,'Privacy Analyst Evaluation'!$A$46:$F$120,2,0),""))&amp;""</f>
        <v/>
      </c>
      <c r="D280" s="66" t="str">
        <f ca="1">IFERROR(VLOOKUP($B280,'Institution Evaluation'!$A$55:$F$346,3,0),IFERROR(VLOOKUP($B280,'Privacy Analyst Evaluation'!$A$46:$F$120,3,0),""))&amp;""</f>
        <v/>
      </c>
      <c r="E280" s="66" t="str">
        <f ca="1">IFERROR(VLOOKUP($B280,'Institution Evaluation'!$A$55:$F$346,4,0),IFERROR(VLOOKUP($B280,'Privacy Analyst Evaluation'!$A$46:$F$120,4,0),""))&amp;""</f>
        <v/>
      </c>
      <c r="F280" s="66" t="str">
        <f ca="1">IFERROR(VLOOKUP($B280,'Institution Evaluation'!$A$55:$F$346,6,0),IFERROR(VLOOKUP($B280,'Privacy Analyst Evaluation'!$A$46:$F$120,6,0),""))&amp;""</f>
        <v/>
      </c>
      <c r="G280" s="242"/>
      <c r="H280" s="66" t="str">
        <f>IFERROR(IF($H279+1&gt;'(backend scoring)'!$Q$335,"",$H279+1),"")</f>
        <v/>
      </c>
      <c r="I280" s="66" t="e">
        <f t="array" aca="1" ref="I280" ca="1">_xludf.XLOOKUP($H280,'(backend scoring)'!$S$2:$S$333,'(backend scoring)'!$A$2:$A$333,"")</f>
        <v>#NAME?</v>
      </c>
      <c r="J280" s="66" t="str">
        <f ca="1">IFERROR(VLOOKUP($I280,'Institution Evaluation'!$A$55:$F$346,2,0),IFERROR(VLOOKUP($I280,'Privacy Analyst Evaluation'!$A$46:$F$120,2,0),""))</f>
        <v/>
      </c>
      <c r="K280" s="66" t="str">
        <f ca="1">IFERROR(VLOOKUP($I280,'Institution Evaluation'!$A$55:$F$346,3,0),IFERROR(VLOOKUP($I280,'Privacy Analyst Evaluation'!$A$46:$F$120,3,0),""))&amp;""</f>
        <v/>
      </c>
      <c r="L280" s="66" t="str">
        <f ca="1">IFERROR(VLOOKUP($I280,'Institution Evaluation'!$A$55:$F$346,4,0),IFERROR(VLOOKUP($I280,'Privacy Analyst Evaluation'!$A$46:$F$120,4,0),""))&amp;""</f>
        <v/>
      </c>
      <c r="M280" s="66" t="str">
        <f ca="1">IFERROR(VLOOKUP($I280,'Institution Evaluation'!$A$55:$F$346,6,0),IFERROR(VLOOKUP($I280,'Privacy Analyst Evaluation'!$A$46:$F$120,6,0),""))&amp;""</f>
        <v/>
      </c>
    </row>
    <row r="281" spans="1:13" ht="15.75" customHeight="1" x14ac:dyDescent="0.2">
      <c r="A281" s="66" t="str">
        <f>IFERROR(IF($A280+1&gt;'(backend scoring)'!$T$335,"",$A280+1),"")</f>
        <v/>
      </c>
      <c r="B281" s="66" t="e">
        <f t="array" aca="1" ref="B281" ca="1">_xludf.XLOOKUP($A281,'(backend scoring)'!$V$2:$V$333,'(backend scoring)'!$A$2:$A$333,"")</f>
        <v>#NAME?</v>
      </c>
      <c r="C281" s="66" t="str">
        <f ca="1">IFERROR(VLOOKUP($B281,'Institution Evaluation'!$A$55:$F$346,2,0),IFERROR(VLOOKUP($B281,'Privacy Analyst Evaluation'!$A$46:$F$120,2,0),""))&amp;""</f>
        <v/>
      </c>
      <c r="D281" s="66" t="str">
        <f ca="1">IFERROR(VLOOKUP($B281,'Institution Evaluation'!$A$55:$F$346,3,0),IFERROR(VLOOKUP($B281,'Privacy Analyst Evaluation'!$A$46:$F$120,3,0),""))&amp;""</f>
        <v/>
      </c>
      <c r="E281" s="66" t="str">
        <f ca="1">IFERROR(VLOOKUP($B281,'Institution Evaluation'!$A$55:$F$346,4,0),IFERROR(VLOOKUP($B281,'Privacy Analyst Evaluation'!$A$46:$F$120,4,0),""))&amp;""</f>
        <v/>
      </c>
      <c r="F281" s="66" t="str">
        <f ca="1">IFERROR(VLOOKUP($B281,'Institution Evaluation'!$A$55:$F$346,6,0),IFERROR(VLOOKUP($B281,'Privacy Analyst Evaluation'!$A$46:$F$120,6,0),""))&amp;""</f>
        <v/>
      </c>
      <c r="G281" s="242"/>
      <c r="H281" s="66" t="str">
        <f>IFERROR(IF($H280+1&gt;'(backend scoring)'!$Q$335,"",$H280+1),"")</f>
        <v/>
      </c>
      <c r="I281" s="66" t="e">
        <f t="array" aca="1" ref="I281" ca="1">_xludf.XLOOKUP($H281,'(backend scoring)'!$S$2:$S$333,'(backend scoring)'!$A$2:$A$333,"")</f>
        <v>#NAME?</v>
      </c>
      <c r="J281" s="66" t="str">
        <f ca="1">IFERROR(VLOOKUP($I281,'Institution Evaluation'!$A$55:$F$346,2,0),IFERROR(VLOOKUP($I281,'Privacy Analyst Evaluation'!$A$46:$F$120,2,0),""))</f>
        <v/>
      </c>
      <c r="K281" s="66" t="str">
        <f ca="1">IFERROR(VLOOKUP($I281,'Institution Evaluation'!$A$55:$F$346,3,0),IFERROR(VLOOKUP($I281,'Privacy Analyst Evaluation'!$A$46:$F$120,3,0),""))&amp;""</f>
        <v/>
      </c>
      <c r="L281" s="66" t="str">
        <f ca="1">IFERROR(VLOOKUP($I281,'Institution Evaluation'!$A$55:$F$346,4,0),IFERROR(VLOOKUP($I281,'Privacy Analyst Evaluation'!$A$46:$F$120,4,0),""))&amp;""</f>
        <v/>
      </c>
      <c r="M281" s="66" t="str">
        <f ca="1">IFERROR(VLOOKUP($I281,'Institution Evaluation'!$A$55:$F$346,6,0),IFERROR(VLOOKUP($I281,'Privacy Analyst Evaluation'!$A$46:$F$120,6,0),""))&amp;""</f>
        <v/>
      </c>
    </row>
    <row r="282" spans="1:13" ht="15.75" customHeight="1" x14ac:dyDescent="0.2">
      <c r="A282" s="66" t="str">
        <f>IFERROR(IF($A281+1&gt;'(backend scoring)'!$T$335,"",$A281+1),"")</f>
        <v/>
      </c>
      <c r="B282" s="66" t="e">
        <f t="array" aca="1" ref="B282" ca="1">_xludf.XLOOKUP($A282,'(backend scoring)'!$V$2:$V$333,'(backend scoring)'!$A$2:$A$333,"")</f>
        <v>#NAME?</v>
      </c>
      <c r="C282" s="66" t="str">
        <f ca="1">IFERROR(VLOOKUP($B282,'Institution Evaluation'!$A$55:$F$346,2,0),IFERROR(VLOOKUP($B282,'Privacy Analyst Evaluation'!$A$46:$F$120,2,0),""))&amp;""</f>
        <v/>
      </c>
      <c r="D282" s="66" t="str">
        <f ca="1">IFERROR(VLOOKUP($B282,'Institution Evaluation'!$A$55:$F$346,3,0),IFERROR(VLOOKUP($B282,'Privacy Analyst Evaluation'!$A$46:$F$120,3,0),""))&amp;""</f>
        <v/>
      </c>
      <c r="E282" s="66" t="str">
        <f ca="1">IFERROR(VLOOKUP($B282,'Institution Evaluation'!$A$55:$F$346,4,0),IFERROR(VLOOKUP($B282,'Privacy Analyst Evaluation'!$A$46:$F$120,4,0),""))&amp;""</f>
        <v/>
      </c>
      <c r="F282" s="66" t="str">
        <f ca="1">IFERROR(VLOOKUP($B282,'Institution Evaluation'!$A$55:$F$346,6,0),IFERROR(VLOOKUP($B282,'Privacy Analyst Evaluation'!$A$46:$F$120,6,0),""))&amp;""</f>
        <v/>
      </c>
      <c r="G282" s="242"/>
      <c r="H282" s="66" t="str">
        <f>IFERROR(IF($H281+1&gt;'(backend scoring)'!$Q$335,"",$H281+1),"")</f>
        <v/>
      </c>
      <c r="I282" s="66" t="e">
        <f t="array" aca="1" ref="I282" ca="1">_xludf.XLOOKUP($H282,'(backend scoring)'!$S$2:$S$333,'(backend scoring)'!$A$2:$A$333,"")</f>
        <v>#NAME?</v>
      </c>
      <c r="J282" s="66" t="str">
        <f ca="1">IFERROR(VLOOKUP($I282,'Institution Evaluation'!$A$55:$F$346,2,0),IFERROR(VLOOKUP($I282,'Privacy Analyst Evaluation'!$A$46:$F$120,2,0),""))</f>
        <v/>
      </c>
      <c r="K282" s="66" t="str">
        <f ca="1">IFERROR(VLOOKUP($I282,'Institution Evaluation'!$A$55:$F$346,3,0),IFERROR(VLOOKUP($I282,'Privacy Analyst Evaluation'!$A$46:$F$120,3,0),""))&amp;""</f>
        <v/>
      </c>
      <c r="L282" s="66" t="str">
        <f ca="1">IFERROR(VLOOKUP($I282,'Institution Evaluation'!$A$55:$F$346,4,0),IFERROR(VLOOKUP($I282,'Privacy Analyst Evaluation'!$A$46:$F$120,4,0),""))&amp;""</f>
        <v/>
      </c>
      <c r="M282" s="66" t="str">
        <f ca="1">IFERROR(VLOOKUP($I282,'Institution Evaluation'!$A$55:$F$346,6,0),IFERROR(VLOOKUP($I282,'Privacy Analyst Evaluation'!$A$46:$F$120,6,0),""))&amp;""</f>
        <v/>
      </c>
    </row>
    <row r="283" spans="1:13" ht="15.75" customHeight="1" x14ac:dyDescent="0.2">
      <c r="A283" s="66" t="str">
        <f>IFERROR(IF($A282+1&gt;'(backend scoring)'!$T$335,"",$A282+1),"")</f>
        <v/>
      </c>
      <c r="B283" s="66" t="e">
        <f t="array" aca="1" ref="B283" ca="1">_xludf.XLOOKUP($A283,'(backend scoring)'!$V$2:$V$333,'(backend scoring)'!$A$2:$A$333,"")</f>
        <v>#NAME?</v>
      </c>
      <c r="C283" s="66" t="str">
        <f ca="1">IFERROR(VLOOKUP($B283,'Institution Evaluation'!$A$55:$F$346,2,0),IFERROR(VLOOKUP($B283,'Privacy Analyst Evaluation'!$A$46:$F$120,2,0),""))&amp;""</f>
        <v/>
      </c>
      <c r="D283" s="66" t="str">
        <f ca="1">IFERROR(VLOOKUP($B283,'Institution Evaluation'!$A$55:$F$346,3,0),IFERROR(VLOOKUP($B283,'Privacy Analyst Evaluation'!$A$46:$F$120,3,0),""))&amp;""</f>
        <v/>
      </c>
      <c r="E283" s="66" t="str">
        <f ca="1">IFERROR(VLOOKUP($B283,'Institution Evaluation'!$A$55:$F$346,4,0),IFERROR(VLOOKUP($B283,'Privacy Analyst Evaluation'!$A$46:$F$120,4,0),""))&amp;""</f>
        <v/>
      </c>
      <c r="F283" s="66" t="str">
        <f ca="1">IFERROR(VLOOKUP($B283,'Institution Evaluation'!$A$55:$F$346,6,0),IFERROR(VLOOKUP($B283,'Privacy Analyst Evaluation'!$A$46:$F$120,6,0),""))&amp;""</f>
        <v/>
      </c>
      <c r="G283" s="242"/>
      <c r="H283" s="66" t="str">
        <f>IFERROR(IF($H282+1&gt;'(backend scoring)'!$Q$335,"",$H282+1),"")</f>
        <v/>
      </c>
      <c r="I283" s="66" t="e">
        <f t="array" aca="1" ref="I283" ca="1">_xludf.XLOOKUP($H283,'(backend scoring)'!$S$2:$S$333,'(backend scoring)'!$A$2:$A$333,"")</f>
        <v>#NAME?</v>
      </c>
      <c r="J283" s="66" t="str">
        <f ca="1">IFERROR(VLOOKUP($I283,'Institution Evaluation'!$A$55:$F$346,2,0),IFERROR(VLOOKUP($I283,'Privacy Analyst Evaluation'!$A$46:$F$120,2,0),""))</f>
        <v/>
      </c>
      <c r="K283" s="66" t="str">
        <f ca="1">IFERROR(VLOOKUP($I283,'Institution Evaluation'!$A$55:$F$346,3,0),IFERROR(VLOOKUP($I283,'Privacy Analyst Evaluation'!$A$46:$F$120,3,0),""))&amp;""</f>
        <v/>
      </c>
      <c r="L283" s="66" t="str">
        <f ca="1">IFERROR(VLOOKUP($I283,'Institution Evaluation'!$A$55:$F$346,4,0),IFERROR(VLOOKUP($I283,'Privacy Analyst Evaluation'!$A$46:$F$120,4,0),""))&amp;""</f>
        <v/>
      </c>
      <c r="M283" s="66" t="str">
        <f ca="1">IFERROR(VLOOKUP($I283,'Institution Evaluation'!$A$55:$F$346,6,0),IFERROR(VLOOKUP($I283,'Privacy Analyst Evaluation'!$A$46:$F$120,6,0),""))&amp;""</f>
        <v/>
      </c>
    </row>
    <row r="284" spans="1:13" ht="15.75" customHeight="1" x14ac:dyDescent="0.2">
      <c r="A284" s="66" t="str">
        <f>IFERROR(IF($A283+1&gt;'(backend scoring)'!$T$335,"",$A283+1),"")</f>
        <v/>
      </c>
      <c r="B284" s="66" t="e">
        <f t="array" aca="1" ref="B284" ca="1">_xludf.XLOOKUP($A284,'(backend scoring)'!$V$2:$V$333,'(backend scoring)'!$A$2:$A$333,"")</f>
        <v>#NAME?</v>
      </c>
      <c r="C284" s="66" t="str">
        <f ca="1">IFERROR(VLOOKUP($B284,'Institution Evaluation'!$A$55:$F$346,2,0),IFERROR(VLOOKUP($B284,'Privacy Analyst Evaluation'!$A$46:$F$120,2,0),""))&amp;""</f>
        <v/>
      </c>
      <c r="D284" s="66" t="str">
        <f ca="1">IFERROR(VLOOKUP($B284,'Institution Evaluation'!$A$55:$F$346,3,0),IFERROR(VLOOKUP($B284,'Privacy Analyst Evaluation'!$A$46:$F$120,3,0),""))&amp;""</f>
        <v/>
      </c>
      <c r="E284" s="66" t="str">
        <f ca="1">IFERROR(VLOOKUP($B284,'Institution Evaluation'!$A$55:$F$346,4,0),IFERROR(VLOOKUP($B284,'Privacy Analyst Evaluation'!$A$46:$F$120,4,0),""))&amp;""</f>
        <v/>
      </c>
      <c r="F284" s="66" t="str">
        <f ca="1">IFERROR(VLOOKUP($B284,'Institution Evaluation'!$A$55:$F$346,6,0),IFERROR(VLOOKUP($B284,'Privacy Analyst Evaluation'!$A$46:$F$120,6,0),""))&amp;""</f>
        <v/>
      </c>
      <c r="G284" s="242"/>
      <c r="H284" s="66" t="str">
        <f>IFERROR(IF($H283+1&gt;'(backend scoring)'!$Q$335,"",$H283+1),"")</f>
        <v/>
      </c>
      <c r="I284" s="66" t="e">
        <f t="array" aca="1" ref="I284" ca="1">_xludf.XLOOKUP($H284,'(backend scoring)'!$S$2:$S$333,'(backend scoring)'!$A$2:$A$333,"")</f>
        <v>#NAME?</v>
      </c>
      <c r="J284" s="66" t="str">
        <f ca="1">IFERROR(VLOOKUP($I284,'Institution Evaluation'!$A$55:$F$346,2,0),IFERROR(VLOOKUP($I284,'Privacy Analyst Evaluation'!$A$46:$F$120,2,0),""))</f>
        <v/>
      </c>
      <c r="K284" s="66" t="str">
        <f ca="1">IFERROR(VLOOKUP($I284,'Institution Evaluation'!$A$55:$F$346,3,0),IFERROR(VLOOKUP($I284,'Privacy Analyst Evaluation'!$A$46:$F$120,3,0),""))&amp;""</f>
        <v/>
      </c>
      <c r="L284" s="66" t="str">
        <f ca="1">IFERROR(VLOOKUP($I284,'Institution Evaluation'!$A$55:$F$346,4,0),IFERROR(VLOOKUP($I284,'Privacy Analyst Evaluation'!$A$46:$F$120,4,0),""))&amp;""</f>
        <v/>
      </c>
      <c r="M284" s="66" t="str">
        <f ca="1">IFERROR(VLOOKUP($I284,'Institution Evaluation'!$A$55:$F$346,6,0),IFERROR(VLOOKUP($I284,'Privacy Analyst Evaluation'!$A$46:$F$120,6,0),""))&amp;""</f>
        <v/>
      </c>
    </row>
    <row r="285" spans="1:13" ht="15.75" customHeight="1" x14ac:dyDescent="0.2">
      <c r="A285" s="66" t="str">
        <f>IFERROR(IF($A284+1&gt;'(backend scoring)'!$T$335,"",$A284+1),"")</f>
        <v/>
      </c>
      <c r="B285" s="66" t="e">
        <f t="array" aca="1" ref="B285" ca="1">_xludf.XLOOKUP($A285,'(backend scoring)'!$V$2:$V$333,'(backend scoring)'!$A$2:$A$333,"")</f>
        <v>#NAME?</v>
      </c>
      <c r="C285" s="66" t="str">
        <f ca="1">IFERROR(VLOOKUP($B285,'Institution Evaluation'!$A$55:$F$346,2,0),IFERROR(VLOOKUP($B285,'Privacy Analyst Evaluation'!$A$46:$F$120,2,0),""))&amp;""</f>
        <v/>
      </c>
      <c r="D285" s="66" t="str">
        <f ca="1">IFERROR(VLOOKUP($B285,'Institution Evaluation'!$A$55:$F$346,3,0),IFERROR(VLOOKUP($B285,'Privacy Analyst Evaluation'!$A$46:$F$120,3,0),""))&amp;""</f>
        <v/>
      </c>
      <c r="E285" s="66" t="str">
        <f ca="1">IFERROR(VLOOKUP($B285,'Institution Evaluation'!$A$55:$F$346,4,0),IFERROR(VLOOKUP($B285,'Privacy Analyst Evaluation'!$A$46:$F$120,4,0),""))&amp;""</f>
        <v/>
      </c>
      <c r="F285" s="66" t="str">
        <f ca="1">IFERROR(VLOOKUP($B285,'Institution Evaluation'!$A$55:$F$346,6,0),IFERROR(VLOOKUP($B285,'Privacy Analyst Evaluation'!$A$46:$F$120,6,0),""))&amp;""</f>
        <v/>
      </c>
      <c r="G285" s="242"/>
      <c r="H285" s="66" t="str">
        <f>IFERROR(IF($H284+1&gt;'(backend scoring)'!$Q$335,"",$H284+1),"")</f>
        <v/>
      </c>
      <c r="I285" s="66" t="e">
        <f t="array" aca="1" ref="I285" ca="1">_xludf.XLOOKUP($H285,'(backend scoring)'!$S$2:$S$333,'(backend scoring)'!$A$2:$A$333,"")</f>
        <v>#NAME?</v>
      </c>
      <c r="J285" s="66" t="str">
        <f ca="1">IFERROR(VLOOKUP($I285,'Institution Evaluation'!$A$55:$F$346,2,0),IFERROR(VLOOKUP($I285,'Privacy Analyst Evaluation'!$A$46:$F$120,2,0),""))</f>
        <v/>
      </c>
      <c r="K285" s="66" t="str">
        <f ca="1">IFERROR(VLOOKUP($I285,'Institution Evaluation'!$A$55:$F$346,3,0),IFERROR(VLOOKUP($I285,'Privacy Analyst Evaluation'!$A$46:$F$120,3,0),""))&amp;""</f>
        <v/>
      </c>
      <c r="L285" s="66" t="str">
        <f ca="1">IFERROR(VLOOKUP($I285,'Institution Evaluation'!$A$55:$F$346,4,0),IFERROR(VLOOKUP($I285,'Privacy Analyst Evaluation'!$A$46:$F$120,4,0),""))&amp;""</f>
        <v/>
      </c>
      <c r="M285" s="66" t="str">
        <f ca="1">IFERROR(VLOOKUP($I285,'Institution Evaluation'!$A$55:$F$346,6,0),IFERROR(VLOOKUP($I285,'Privacy Analyst Evaluation'!$A$46:$F$120,6,0),""))&amp;""</f>
        <v/>
      </c>
    </row>
    <row r="286" spans="1:13" ht="15.75" customHeight="1" x14ac:dyDescent="0.2">
      <c r="A286" s="66" t="str">
        <f>IFERROR(IF($A285+1&gt;'(backend scoring)'!$T$335,"",$A285+1),"")</f>
        <v/>
      </c>
      <c r="B286" s="66" t="e">
        <f t="array" aca="1" ref="B286" ca="1">_xludf.XLOOKUP($A286,'(backend scoring)'!$V$2:$V$333,'(backend scoring)'!$A$2:$A$333,"")</f>
        <v>#NAME?</v>
      </c>
      <c r="C286" s="66" t="str">
        <f ca="1">IFERROR(VLOOKUP($B286,'Institution Evaluation'!$A$55:$F$346,2,0),IFERROR(VLOOKUP($B286,'Privacy Analyst Evaluation'!$A$46:$F$120,2,0),""))&amp;""</f>
        <v/>
      </c>
      <c r="D286" s="66" t="str">
        <f ca="1">IFERROR(VLOOKUP($B286,'Institution Evaluation'!$A$55:$F$346,3,0),IFERROR(VLOOKUP($B286,'Privacy Analyst Evaluation'!$A$46:$F$120,3,0),""))&amp;""</f>
        <v/>
      </c>
      <c r="E286" s="66" t="str">
        <f ca="1">IFERROR(VLOOKUP($B286,'Institution Evaluation'!$A$55:$F$346,4,0),IFERROR(VLOOKUP($B286,'Privacy Analyst Evaluation'!$A$46:$F$120,4,0),""))&amp;""</f>
        <v/>
      </c>
      <c r="F286" s="66" t="str">
        <f ca="1">IFERROR(VLOOKUP($B286,'Institution Evaluation'!$A$55:$F$346,6,0),IFERROR(VLOOKUP($B286,'Privacy Analyst Evaluation'!$A$46:$F$120,6,0),""))&amp;""</f>
        <v/>
      </c>
      <c r="G286" s="242"/>
      <c r="H286" s="66" t="str">
        <f>IFERROR(IF($H285+1&gt;'(backend scoring)'!$Q$335,"",$H285+1),"")</f>
        <v/>
      </c>
      <c r="I286" s="66" t="e">
        <f t="array" aca="1" ref="I286" ca="1">_xludf.XLOOKUP($H286,'(backend scoring)'!$S$2:$S$333,'(backend scoring)'!$A$2:$A$333,"")</f>
        <v>#NAME?</v>
      </c>
      <c r="J286" s="66" t="str">
        <f ca="1">IFERROR(VLOOKUP($I286,'Institution Evaluation'!$A$55:$F$346,2,0),IFERROR(VLOOKUP($I286,'Privacy Analyst Evaluation'!$A$46:$F$120,2,0),""))</f>
        <v/>
      </c>
      <c r="K286" s="66" t="str">
        <f ca="1">IFERROR(VLOOKUP($I286,'Institution Evaluation'!$A$55:$F$346,3,0),IFERROR(VLOOKUP($I286,'Privacy Analyst Evaluation'!$A$46:$F$120,3,0),""))&amp;""</f>
        <v/>
      </c>
      <c r="L286" s="66" t="str">
        <f ca="1">IFERROR(VLOOKUP($I286,'Institution Evaluation'!$A$55:$F$346,4,0),IFERROR(VLOOKUP($I286,'Privacy Analyst Evaluation'!$A$46:$F$120,4,0),""))&amp;""</f>
        <v/>
      </c>
      <c r="M286" s="66" t="str">
        <f ca="1">IFERROR(VLOOKUP($I286,'Institution Evaluation'!$A$55:$F$346,6,0),IFERROR(VLOOKUP($I286,'Privacy Analyst Evaluation'!$A$46:$F$120,6,0),""))&amp;""</f>
        <v/>
      </c>
    </row>
    <row r="287" spans="1:13" ht="15.75" customHeight="1" x14ac:dyDescent="0.2">
      <c r="A287" s="66" t="str">
        <f>IFERROR(IF($A286+1&gt;'(backend scoring)'!$T$335,"",$A286+1),"")</f>
        <v/>
      </c>
      <c r="B287" s="66" t="e">
        <f t="array" aca="1" ref="B287" ca="1">_xludf.XLOOKUP($A287,'(backend scoring)'!$V$2:$V$333,'(backend scoring)'!$A$2:$A$333,"")</f>
        <v>#NAME?</v>
      </c>
      <c r="C287" s="66" t="str">
        <f ca="1">IFERROR(VLOOKUP($B287,'Institution Evaluation'!$A$55:$F$346,2,0),IFERROR(VLOOKUP($B287,'Privacy Analyst Evaluation'!$A$46:$F$120,2,0),""))&amp;""</f>
        <v/>
      </c>
      <c r="D287" s="66" t="str">
        <f ca="1">IFERROR(VLOOKUP($B287,'Institution Evaluation'!$A$55:$F$346,3,0),IFERROR(VLOOKUP($B287,'Privacy Analyst Evaluation'!$A$46:$F$120,3,0),""))&amp;""</f>
        <v/>
      </c>
      <c r="E287" s="66" t="str">
        <f ca="1">IFERROR(VLOOKUP($B287,'Institution Evaluation'!$A$55:$F$346,4,0),IFERROR(VLOOKUP($B287,'Privacy Analyst Evaluation'!$A$46:$F$120,4,0),""))&amp;""</f>
        <v/>
      </c>
      <c r="F287" s="66" t="str">
        <f ca="1">IFERROR(VLOOKUP($B287,'Institution Evaluation'!$A$55:$F$346,6,0),IFERROR(VLOOKUP($B287,'Privacy Analyst Evaluation'!$A$46:$F$120,6,0),""))&amp;""</f>
        <v/>
      </c>
      <c r="G287" s="242"/>
      <c r="H287" s="66" t="str">
        <f>IFERROR(IF($H286+1&gt;'(backend scoring)'!$Q$335,"",$H286+1),"")</f>
        <v/>
      </c>
      <c r="I287" s="66" t="e">
        <f t="array" aca="1" ref="I287" ca="1">_xludf.XLOOKUP($H287,'(backend scoring)'!$S$2:$S$333,'(backend scoring)'!$A$2:$A$333,"")</f>
        <v>#NAME?</v>
      </c>
      <c r="J287" s="66" t="str">
        <f ca="1">IFERROR(VLOOKUP($I287,'Institution Evaluation'!$A$55:$F$346,2,0),IFERROR(VLOOKUP($I287,'Privacy Analyst Evaluation'!$A$46:$F$120,2,0),""))</f>
        <v/>
      </c>
      <c r="K287" s="66" t="str">
        <f ca="1">IFERROR(VLOOKUP($I287,'Institution Evaluation'!$A$55:$F$346,3,0),IFERROR(VLOOKUP($I287,'Privacy Analyst Evaluation'!$A$46:$F$120,3,0),""))&amp;""</f>
        <v/>
      </c>
      <c r="L287" s="66" t="str">
        <f ca="1">IFERROR(VLOOKUP($I287,'Institution Evaluation'!$A$55:$F$346,4,0),IFERROR(VLOOKUP($I287,'Privacy Analyst Evaluation'!$A$46:$F$120,4,0),""))&amp;""</f>
        <v/>
      </c>
      <c r="M287" s="66" t="str">
        <f ca="1">IFERROR(VLOOKUP($I287,'Institution Evaluation'!$A$55:$F$346,6,0),IFERROR(VLOOKUP($I287,'Privacy Analyst Evaluation'!$A$46:$F$120,6,0),""))&amp;""</f>
        <v/>
      </c>
    </row>
    <row r="288" spans="1:13" ht="15.75" customHeight="1" x14ac:dyDescent="0.2">
      <c r="A288" s="66" t="str">
        <f>IFERROR(IF($A287+1&gt;'(backend scoring)'!$T$335,"",$A287+1),"")</f>
        <v/>
      </c>
      <c r="B288" s="66" t="e">
        <f t="array" aca="1" ref="B288" ca="1">_xludf.XLOOKUP($A288,'(backend scoring)'!$V$2:$V$333,'(backend scoring)'!$A$2:$A$333,"")</f>
        <v>#NAME?</v>
      </c>
      <c r="C288" s="66" t="str">
        <f ca="1">IFERROR(VLOOKUP($B288,'Institution Evaluation'!$A$55:$F$346,2,0),IFERROR(VLOOKUP($B288,'Privacy Analyst Evaluation'!$A$46:$F$120,2,0),""))&amp;""</f>
        <v/>
      </c>
      <c r="D288" s="66" t="str">
        <f ca="1">IFERROR(VLOOKUP($B288,'Institution Evaluation'!$A$55:$F$346,3,0),IFERROR(VLOOKUP($B288,'Privacy Analyst Evaluation'!$A$46:$F$120,3,0),""))&amp;""</f>
        <v/>
      </c>
      <c r="E288" s="66" t="str">
        <f ca="1">IFERROR(VLOOKUP($B288,'Institution Evaluation'!$A$55:$F$346,4,0),IFERROR(VLOOKUP($B288,'Privacy Analyst Evaluation'!$A$46:$F$120,4,0),""))&amp;""</f>
        <v/>
      </c>
      <c r="F288" s="66" t="str">
        <f ca="1">IFERROR(VLOOKUP($B288,'Institution Evaluation'!$A$55:$F$346,6,0),IFERROR(VLOOKUP($B288,'Privacy Analyst Evaluation'!$A$46:$F$120,6,0),""))&amp;""</f>
        <v/>
      </c>
      <c r="G288" s="242"/>
      <c r="H288" s="66" t="str">
        <f>IFERROR(IF($H287+1&gt;'(backend scoring)'!$Q$335,"",$H287+1),"")</f>
        <v/>
      </c>
      <c r="I288" s="66" t="e">
        <f t="array" aca="1" ref="I288" ca="1">_xludf.XLOOKUP($H288,'(backend scoring)'!$S$2:$S$333,'(backend scoring)'!$A$2:$A$333,"")</f>
        <v>#NAME?</v>
      </c>
      <c r="J288" s="66" t="str">
        <f ca="1">IFERROR(VLOOKUP($I288,'Institution Evaluation'!$A$55:$F$346,2,0),IFERROR(VLOOKUP($I288,'Privacy Analyst Evaluation'!$A$46:$F$120,2,0),""))</f>
        <v/>
      </c>
      <c r="K288" s="66" t="str">
        <f ca="1">IFERROR(VLOOKUP($I288,'Institution Evaluation'!$A$55:$F$346,3,0),IFERROR(VLOOKUP($I288,'Privacy Analyst Evaluation'!$A$46:$F$120,3,0),""))&amp;""</f>
        <v/>
      </c>
      <c r="L288" s="66" t="str">
        <f ca="1">IFERROR(VLOOKUP($I288,'Institution Evaluation'!$A$55:$F$346,4,0),IFERROR(VLOOKUP($I288,'Privacy Analyst Evaluation'!$A$46:$F$120,4,0),""))&amp;""</f>
        <v/>
      </c>
      <c r="M288" s="66" t="str">
        <f ca="1">IFERROR(VLOOKUP($I288,'Institution Evaluation'!$A$55:$F$346,6,0),IFERROR(VLOOKUP($I288,'Privacy Analyst Evaluation'!$A$46:$F$120,6,0),""))&amp;""</f>
        <v/>
      </c>
    </row>
    <row r="289" spans="1:13" ht="15.75" customHeight="1" x14ac:dyDescent="0.2">
      <c r="A289" s="66" t="str">
        <f>IFERROR(IF($A288+1&gt;'(backend scoring)'!$T$335,"",$A288+1),"")</f>
        <v/>
      </c>
      <c r="B289" s="66" t="e">
        <f t="array" aca="1" ref="B289" ca="1">_xludf.XLOOKUP($A289,'(backend scoring)'!$V$2:$V$333,'(backend scoring)'!$A$2:$A$333,"")</f>
        <v>#NAME?</v>
      </c>
      <c r="C289" s="66" t="str">
        <f ca="1">IFERROR(VLOOKUP($B289,'Institution Evaluation'!$A$55:$F$346,2,0),IFERROR(VLOOKUP($B289,'Privacy Analyst Evaluation'!$A$46:$F$120,2,0),""))&amp;""</f>
        <v/>
      </c>
      <c r="D289" s="66" t="str">
        <f ca="1">IFERROR(VLOOKUP($B289,'Institution Evaluation'!$A$55:$F$346,3,0),IFERROR(VLOOKUP($B289,'Privacy Analyst Evaluation'!$A$46:$F$120,3,0),""))&amp;""</f>
        <v/>
      </c>
      <c r="E289" s="66" t="str">
        <f ca="1">IFERROR(VLOOKUP($B289,'Institution Evaluation'!$A$55:$F$346,4,0),IFERROR(VLOOKUP($B289,'Privacy Analyst Evaluation'!$A$46:$F$120,4,0),""))&amp;""</f>
        <v/>
      </c>
      <c r="F289" s="66" t="str">
        <f ca="1">IFERROR(VLOOKUP($B289,'Institution Evaluation'!$A$55:$F$346,6,0),IFERROR(VLOOKUP($B289,'Privacy Analyst Evaluation'!$A$46:$F$120,6,0),""))&amp;""</f>
        <v/>
      </c>
      <c r="G289" s="242"/>
      <c r="H289" s="66" t="str">
        <f>IFERROR(IF($H288+1&gt;'(backend scoring)'!$Q$335,"",$H288+1),"")</f>
        <v/>
      </c>
      <c r="I289" s="66" t="e">
        <f t="array" aca="1" ref="I289" ca="1">_xludf.XLOOKUP($H289,'(backend scoring)'!$S$2:$S$333,'(backend scoring)'!$A$2:$A$333,"")</f>
        <v>#NAME?</v>
      </c>
      <c r="J289" s="66" t="str">
        <f ca="1">IFERROR(VLOOKUP($I289,'Institution Evaluation'!$A$55:$F$346,2,0),IFERROR(VLOOKUP($I289,'Privacy Analyst Evaluation'!$A$46:$F$120,2,0),""))</f>
        <v/>
      </c>
      <c r="K289" s="66" t="str">
        <f ca="1">IFERROR(VLOOKUP($I289,'Institution Evaluation'!$A$55:$F$346,3,0),IFERROR(VLOOKUP($I289,'Privacy Analyst Evaluation'!$A$46:$F$120,3,0),""))&amp;""</f>
        <v/>
      </c>
      <c r="L289" s="66" t="str">
        <f ca="1">IFERROR(VLOOKUP($I289,'Institution Evaluation'!$A$55:$F$346,4,0),IFERROR(VLOOKUP($I289,'Privacy Analyst Evaluation'!$A$46:$F$120,4,0),""))&amp;""</f>
        <v/>
      </c>
      <c r="M289" s="66" t="str">
        <f ca="1">IFERROR(VLOOKUP($I289,'Institution Evaluation'!$A$55:$F$346,6,0),IFERROR(VLOOKUP($I289,'Privacy Analyst Evaluation'!$A$46:$F$120,6,0),""))&amp;""</f>
        <v/>
      </c>
    </row>
    <row r="290" spans="1:13" ht="15.75" customHeight="1" x14ac:dyDescent="0.2">
      <c r="A290" s="66" t="str">
        <f>IFERROR(IF($A289+1&gt;'(backend scoring)'!$T$335,"",$A289+1),"")</f>
        <v/>
      </c>
      <c r="B290" s="66" t="e">
        <f t="array" aca="1" ref="B290" ca="1">_xludf.XLOOKUP($A290,'(backend scoring)'!$V$2:$V$333,'(backend scoring)'!$A$2:$A$333,"")</f>
        <v>#NAME?</v>
      </c>
      <c r="C290" s="66" t="str">
        <f ca="1">IFERROR(VLOOKUP($B290,'Institution Evaluation'!$A$55:$F$346,2,0),IFERROR(VLOOKUP($B290,'Privacy Analyst Evaluation'!$A$46:$F$120,2,0),""))&amp;""</f>
        <v/>
      </c>
      <c r="D290" s="66" t="str">
        <f ca="1">IFERROR(VLOOKUP($B290,'Institution Evaluation'!$A$55:$F$346,3,0),IFERROR(VLOOKUP($B290,'Privacy Analyst Evaluation'!$A$46:$F$120,3,0),""))&amp;""</f>
        <v/>
      </c>
      <c r="E290" s="66" t="str">
        <f ca="1">IFERROR(VLOOKUP($B290,'Institution Evaluation'!$A$55:$F$346,4,0),IFERROR(VLOOKUP($B290,'Privacy Analyst Evaluation'!$A$46:$F$120,4,0),""))&amp;""</f>
        <v/>
      </c>
      <c r="F290" s="66" t="str">
        <f ca="1">IFERROR(VLOOKUP($B290,'Institution Evaluation'!$A$55:$F$346,6,0),IFERROR(VLOOKUP($B290,'Privacy Analyst Evaluation'!$A$46:$F$120,6,0),""))&amp;""</f>
        <v/>
      </c>
      <c r="G290" s="242"/>
      <c r="H290" s="66" t="str">
        <f>IFERROR(IF($H289+1&gt;'(backend scoring)'!$Q$335,"",$H289+1),"")</f>
        <v/>
      </c>
      <c r="I290" s="66" t="e">
        <f t="array" aca="1" ref="I290" ca="1">_xludf.XLOOKUP($H290,'(backend scoring)'!$S$2:$S$333,'(backend scoring)'!$A$2:$A$333,"")</f>
        <v>#NAME?</v>
      </c>
      <c r="J290" s="66" t="str">
        <f ca="1">IFERROR(VLOOKUP($I290,'Institution Evaluation'!$A$55:$F$346,2,0),IFERROR(VLOOKUP($I290,'Privacy Analyst Evaluation'!$A$46:$F$120,2,0),""))</f>
        <v/>
      </c>
      <c r="K290" s="66" t="str">
        <f ca="1">IFERROR(VLOOKUP($I290,'Institution Evaluation'!$A$55:$F$346,3,0),IFERROR(VLOOKUP($I290,'Privacy Analyst Evaluation'!$A$46:$F$120,3,0),""))&amp;""</f>
        <v/>
      </c>
      <c r="L290" s="66" t="str">
        <f ca="1">IFERROR(VLOOKUP($I290,'Institution Evaluation'!$A$55:$F$346,4,0),IFERROR(VLOOKUP($I290,'Privacy Analyst Evaluation'!$A$46:$F$120,4,0),""))&amp;""</f>
        <v/>
      </c>
      <c r="M290" s="66" t="str">
        <f ca="1">IFERROR(VLOOKUP($I290,'Institution Evaluation'!$A$55:$F$346,6,0),IFERROR(VLOOKUP($I290,'Privacy Analyst Evaluation'!$A$46:$F$120,6,0),""))&amp;""</f>
        <v/>
      </c>
    </row>
    <row r="291" spans="1:13" ht="15.75" customHeight="1" x14ac:dyDescent="0.2">
      <c r="A291" s="66" t="str">
        <f>IFERROR(IF($A290+1&gt;'(backend scoring)'!$T$335,"",$A290+1),"")</f>
        <v/>
      </c>
      <c r="B291" s="66" t="e">
        <f t="array" aca="1" ref="B291" ca="1">_xludf.XLOOKUP($A291,'(backend scoring)'!$V$2:$V$333,'(backend scoring)'!$A$2:$A$333,"")</f>
        <v>#NAME?</v>
      </c>
      <c r="C291" s="66" t="str">
        <f ca="1">IFERROR(VLOOKUP($B291,'Institution Evaluation'!$A$55:$F$346,2,0),IFERROR(VLOOKUP($B291,'Privacy Analyst Evaluation'!$A$46:$F$120,2,0),""))&amp;""</f>
        <v/>
      </c>
      <c r="D291" s="66" t="str">
        <f ca="1">IFERROR(VLOOKUP($B291,'Institution Evaluation'!$A$55:$F$346,3,0),IFERROR(VLOOKUP($B291,'Privacy Analyst Evaluation'!$A$46:$F$120,3,0),""))&amp;""</f>
        <v/>
      </c>
      <c r="E291" s="66" t="str">
        <f ca="1">IFERROR(VLOOKUP($B291,'Institution Evaluation'!$A$55:$F$346,4,0),IFERROR(VLOOKUP($B291,'Privacy Analyst Evaluation'!$A$46:$F$120,4,0),""))&amp;""</f>
        <v/>
      </c>
      <c r="F291" s="66" t="str">
        <f ca="1">IFERROR(VLOOKUP($B291,'Institution Evaluation'!$A$55:$F$346,6,0),IFERROR(VLOOKUP($B291,'Privacy Analyst Evaluation'!$A$46:$F$120,6,0),""))&amp;""</f>
        <v/>
      </c>
      <c r="G291" s="242"/>
      <c r="H291" s="66" t="str">
        <f>IFERROR(IF($H290+1&gt;'(backend scoring)'!$Q$335,"",$H290+1),"")</f>
        <v/>
      </c>
      <c r="I291" s="66" t="e">
        <f t="array" aca="1" ref="I291" ca="1">_xludf.XLOOKUP($H291,'(backend scoring)'!$S$2:$S$333,'(backend scoring)'!$A$2:$A$333,"")</f>
        <v>#NAME?</v>
      </c>
      <c r="J291" s="66" t="str">
        <f ca="1">IFERROR(VLOOKUP($I291,'Institution Evaluation'!$A$55:$F$346,2,0),IFERROR(VLOOKUP($I291,'Privacy Analyst Evaluation'!$A$46:$F$120,2,0),""))</f>
        <v/>
      </c>
      <c r="K291" s="66" t="str">
        <f ca="1">IFERROR(VLOOKUP($I291,'Institution Evaluation'!$A$55:$F$346,3,0),IFERROR(VLOOKUP($I291,'Privacy Analyst Evaluation'!$A$46:$F$120,3,0),""))&amp;""</f>
        <v/>
      </c>
      <c r="L291" s="66" t="str">
        <f ca="1">IFERROR(VLOOKUP($I291,'Institution Evaluation'!$A$55:$F$346,4,0),IFERROR(VLOOKUP($I291,'Privacy Analyst Evaluation'!$A$46:$F$120,4,0),""))&amp;""</f>
        <v/>
      </c>
      <c r="M291" s="66" t="str">
        <f ca="1">IFERROR(VLOOKUP($I291,'Institution Evaluation'!$A$55:$F$346,6,0),IFERROR(VLOOKUP($I291,'Privacy Analyst Evaluation'!$A$46:$F$120,6,0),""))&amp;""</f>
        <v/>
      </c>
    </row>
    <row r="292" spans="1:13" ht="15.75" customHeight="1" x14ac:dyDescent="0.2">
      <c r="A292" s="66" t="str">
        <f>IFERROR(IF($A291+1&gt;'(backend scoring)'!$T$335,"",$A291+1),"")</f>
        <v/>
      </c>
      <c r="B292" s="66" t="e">
        <f t="array" aca="1" ref="B292" ca="1">_xludf.XLOOKUP($A292,'(backend scoring)'!$V$2:$V$333,'(backend scoring)'!$A$2:$A$333,"")</f>
        <v>#NAME?</v>
      </c>
      <c r="C292" s="66" t="str">
        <f ca="1">IFERROR(VLOOKUP($B292,'Institution Evaluation'!$A$55:$F$346,2,0),IFERROR(VLOOKUP($B292,'Privacy Analyst Evaluation'!$A$46:$F$120,2,0),""))&amp;""</f>
        <v/>
      </c>
      <c r="D292" s="66" t="str">
        <f ca="1">IFERROR(VLOOKUP($B292,'Institution Evaluation'!$A$55:$F$346,3,0),IFERROR(VLOOKUP($B292,'Privacy Analyst Evaluation'!$A$46:$F$120,3,0),""))&amp;""</f>
        <v/>
      </c>
      <c r="E292" s="66" t="str">
        <f ca="1">IFERROR(VLOOKUP($B292,'Institution Evaluation'!$A$55:$F$346,4,0),IFERROR(VLOOKUP($B292,'Privacy Analyst Evaluation'!$A$46:$F$120,4,0),""))&amp;""</f>
        <v/>
      </c>
      <c r="F292" s="66" t="str">
        <f ca="1">IFERROR(VLOOKUP($B292,'Institution Evaluation'!$A$55:$F$346,6,0),IFERROR(VLOOKUP($B292,'Privacy Analyst Evaluation'!$A$46:$F$120,6,0),""))&amp;""</f>
        <v/>
      </c>
      <c r="G292" s="242"/>
      <c r="H292" s="66" t="str">
        <f>IFERROR(IF($H291+1&gt;'(backend scoring)'!$Q$335,"",$H291+1),"")</f>
        <v/>
      </c>
      <c r="I292" s="66" t="e">
        <f t="array" aca="1" ref="I292" ca="1">_xludf.XLOOKUP($H292,'(backend scoring)'!$S$2:$S$333,'(backend scoring)'!$A$2:$A$333,"")</f>
        <v>#NAME?</v>
      </c>
      <c r="J292" s="66" t="str">
        <f ca="1">IFERROR(VLOOKUP($I292,'Institution Evaluation'!$A$55:$F$346,2,0),IFERROR(VLOOKUP($I292,'Privacy Analyst Evaluation'!$A$46:$F$120,2,0),""))</f>
        <v/>
      </c>
      <c r="K292" s="66" t="str">
        <f ca="1">IFERROR(VLOOKUP($I292,'Institution Evaluation'!$A$55:$F$346,3,0),IFERROR(VLOOKUP($I292,'Privacy Analyst Evaluation'!$A$46:$F$120,3,0),""))&amp;""</f>
        <v/>
      </c>
      <c r="L292" s="66" t="str">
        <f ca="1">IFERROR(VLOOKUP($I292,'Institution Evaluation'!$A$55:$F$346,4,0),IFERROR(VLOOKUP($I292,'Privacy Analyst Evaluation'!$A$46:$F$120,4,0),""))&amp;""</f>
        <v/>
      </c>
      <c r="M292" s="66" t="str">
        <f ca="1">IFERROR(VLOOKUP($I292,'Institution Evaluation'!$A$55:$F$346,6,0),IFERROR(VLOOKUP($I292,'Privacy Analyst Evaluation'!$A$46:$F$120,6,0),""))&amp;""</f>
        <v/>
      </c>
    </row>
    <row r="293" spans="1:13" ht="15.75" customHeight="1" x14ac:dyDescent="0.2">
      <c r="A293" s="66" t="str">
        <f>IFERROR(IF($A292+1&gt;'(backend scoring)'!$T$335,"",$A292+1),"")</f>
        <v/>
      </c>
      <c r="B293" s="66" t="e">
        <f t="array" aca="1" ref="B293" ca="1">_xludf.XLOOKUP($A293,'(backend scoring)'!$V$2:$V$333,'(backend scoring)'!$A$2:$A$333,"")</f>
        <v>#NAME?</v>
      </c>
      <c r="C293" s="66" t="str">
        <f ca="1">IFERROR(VLOOKUP($B293,'Institution Evaluation'!$A$55:$F$346,2,0),IFERROR(VLOOKUP($B293,'Privacy Analyst Evaluation'!$A$46:$F$120,2,0),""))&amp;""</f>
        <v/>
      </c>
      <c r="D293" s="66" t="str">
        <f ca="1">IFERROR(VLOOKUP($B293,'Institution Evaluation'!$A$55:$F$346,3,0),IFERROR(VLOOKUP($B293,'Privacy Analyst Evaluation'!$A$46:$F$120,3,0),""))&amp;""</f>
        <v/>
      </c>
      <c r="E293" s="66" t="str">
        <f ca="1">IFERROR(VLOOKUP($B293,'Institution Evaluation'!$A$55:$F$346,4,0),IFERROR(VLOOKUP($B293,'Privacy Analyst Evaluation'!$A$46:$F$120,4,0),""))&amp;""</f>
        <v/>
      </c>
      <c r="F293" s="66" t="str">
        <f ca="1">IFERROR(VLOOKUP($B293,'Institution Evaluation'!$A$55:$F$346,6,0),IFERROR(VLOOKUP($B293,'Privacy Analyst Evaluation'!$A$46:$F$120,6,0),""))&amp;""</f>
        <v/>
      </c>
      <c r="G293" s="242"/>
      <c r="H293" s="66" t="str">
        <f>IFERROR(IF($H292+1&gt;'(backend scoring)'!$Q$335,"",$H292+1),"")</f>
        <v/>
      </c>
      <c r="I293" s="66" t="e">
        <f t="array" aca="1" ref="I293" ca="1">_xludf.XLOOKUP($H293,'(backend scoring)'!$S$2:$S$333,'(backend scoring)'!$A$2:$A$333,"")</f>
        <v>#NAME?</v>
      </c>
      <c r="J293" s="66" t="str">
        <f ca="1">IFERROR(VLOOKUP($I293,'Institution Evaluation'!$A$55:$F$346,2,0),IFERROR(VLOOKUP($I293,'Privacy Analyst Evaluation'!$A$46:$F$120,2,0),""))</f>
        <v/>
      </c>
      <c r="K293" s="66" t="str">
        <f ca="1">IFERROR(VLOOKUP($I293,'Institution Evaluation'!$A$55:$F$346,3,0),IFERROR(VLOOKUP($I293,'Privacy Analyst Evaluation'!$A$46:$F$120,3,0),""))&amp;""</f>
        <v/>
      </c>
      <c r="L293" s="66" t="str">
        <f ca="1">IFERROR(VLOOKUP($I293,'Institution Evaluation'!$A$55:$F$346,4,0),IFERROR(VLOOKUP($I293,'Privacy Analyst Evaluation'!$A$46:$F$120,4,0),""))&amp;""</f>
        <v/>
      </c>
      <c r="M293" s="66" t="str">
        <f ca="1">IFERROR(VLOOKUP($I293,'Institution Evaluation'!$A$55:$F$346,6,0),IFERROR(VLOOKUP($I293,'Privacy Analyst Evaluation'!$A$46:$F$120,6,0),""))&amp;""</f>
        <v/>
      </c>
    </row>
    <row r="294" spans="1:13" ht="15.75" customHeight="1" x14ac:dyDescent="0.2">
      <c r="A294" s="66" t="str">
        <f>IFERROR(IF($A293+1&gt;'(backend scoring)'!$T$335,"",$A293+1),"")</f>
        <v/>
      </c>
      <c r="B294" s="66" t="e">
        <f t="array" aca="1" ref="B294" ca="1">_xludf.XLOOKUP($A294,'(backend scoring)'!$V$2:$V$333,'(backend scoring)'!$A$2:$A$333,"")</f>
        <v>#NAME?</v>
      </c>
      <c r="C294" s="66" t="str">
        <f ca="1">IFERROR(VLOOKUP($B294,'Institution Evaluation'!$A$55:$F$346,2,0),IFERROR(VLOOKUP($B294,'Privacy Analyst Evaluation'!$A$46:$F$120,2,0),""))&amp;""</f>
        <v/>
      </c>
      <c r="D294" s="66" t="str">
        <f ca="1">IFERROR(VLOOKUP($B294,'Institution Evaluation'!$A$55:$F$346,3,0),IFERROR(VLOOKUP($B294,'Privacy Analyst Evaluation'!$A$46:$F$120,3,0),""))&amp;""</f>
        <v/>
      </c>
      <c r="E294" s="66" t="str">
        <f ca="1">IFERROR(VLOOKUP($B294,'Institution Evaluation'!$A$55:$F$346,4,0),IFERROR(VLOOKUP($B294,'Privacy Analyst Evaluation'!$A$46:$F$120,4,0),""))&amp;""</f>
        <v/>
      </c>
      <c r="F294" s="66" t="str">
        <f ca="1">IFERROR(VLOOKUP($B294,'Institution Evaluation'!$A$55:$F$346,6,0),IFERROR(VLOOKUP($B294,'Privacy Analyst Evaluation'!$A$46:$F$120,6,0),""))&amp;""</f>
        <v/>
      </c>
      <c r="G294" s="242"/>
      <c r="H294" s="66" t="str">
        <f>IFERROR(IF($H293+1&gt;'(backend scoring)'!$Q$335,"",$H293+1),"")</f>
        <v/>
      </c>
      <c r="I294" s="66" t="e">
        <f t="array" aca="1" ref="I294" ca="1">_xludf.XLOOKUP($H294,'(backend scoring)'!$S$2:$S$333,'(backend scoring)'!$A$2:$A$333,"")</f>
        <v>#NAME?</v>
      </c>
      <c r="J294" s="66" t="str">
        <f ca="1">IFERROR(VLOOKUP($I294,'Institution Evaluation'!$A$55:$F$346,2,0),IFERROR(VLOOKUP($I294,'Privacy Analyst Evaluation'!$A$46:$F$120,2,0),""))</f>
        <v/>
      </c>
      <c r="K294" s="66" t="str">
        <f ca="1">IFERROR(VLOOKUP($I294,'Institution Evaluation'!$A$55:$F$346,3,0),IFERROR(VLOOKUP($I294,'Privacy Analyst Evaluation'!$A$46:$F$120,3,0),""))&amp;""</f>
        <v/>
      </c>
      <c r="L294" s="66" t="str">
        <f ca="1">IFERROR(VLOOKUP($I294,'Institution Evaluation'!$A$55:$F$346,4,0),IFERROR(VLOOKUP($I294,'Privacy Analyst Evaluation'!$A$46:$F$120,4,0),""))&amp;""</f>
        <v/>
      </c>
      <c r="M294" s="66" t="str">
        <f ca="1">IFERROR(VLOOKUP($I294,'Institution Evaluation'!$A$55:$F$346,6,0),IFERROR(VLOOKUP($I294,'Privacy Analyst Evaluation'!$A$46:$F$120,6,0),""))&amp;""</f>
        <v/>
      </c>
    </row>
    <row r="295" spans="1:13" ht="15.75" customHeight="1" x14ac:dyDescent="0.2">
      <c r="A295" s="66" t="str">
        <f>IFERROR(IF($A294+1&gt;'(backend scoring)'!$T$335,"",$A294+1),"")</f>
        <v/>
      </c>
      <c r="B295" s="66" t="e">
        <f t="array" aca="1" ref="B295" ca="1">_xludf.XLOOKUP($A295,'(backend scoring)'!$V$2:$V$333,'(backend scoring)'!$A$2:$A$333,"")</f>
        <v>#NAME?</v>
      </c>
      <c r="C295" s="66" t="str">
        <f ca="1">IFERROR(VLOOKUP($B295,'Institution Evaluation'!$A$55:$F$346,2,0),IFERROR(VLOOKUP($B295,'Privacy Analyst Evaluation'!$A$46:$F$120,2,0),""))&amp;""</f>
        <v/>
      </c>
      <c r="D295" s="66" t="str">
        <f ca="1">IFERROR(VLOOKUP($B295,'Institution Evaluation'!$A$55:$F$346,3,0),IFERROR(VLOOKUP($B295,'Privacy Analyst Evaluation'!$A$46:$F$120,3,0),""))&amp;""</f>
        <v/>
      </c>
      <c r="E295" s="66" t="str">
        <f ca="1">IFERROR(VLOOKUP($B295,'Institution Evaluation'!$A$55:$F$346,4,0),IFERROR(VLOOKUP($B295,'Privacy Analyst Evaluation'!$A$46:$F$120,4,0),""))&amp;""</f>
        <v/>
      </c>
      <c r="F295" s="66" t="str">
        <f ca="1">IFERROR(VLOOKUP($B295,'Institution Evaluation'!$A$55:$F$346,6,0),IFERROR(VLOOKUP($B295,'Privacy Analyst Evaluation'!$A$46:$F$120,6,0),""))&amp;""</f>
        <v/>
      </c>
      <c r="G295" s="242"/>
      <c r="H295" s="66" t="str">
        <f>IFERROR(IF($H294+1&gt;'(backend scoring)'!$Q$335,"",$H294+1),"")</f>
        <v/>
      </c>
      <c r="I295" s="66" t="e">
        <f t="array" aca="1" ref="I295" ca="1">_xludf.XLOOKUP($H295,'(backend scoring)'!$S$2:$S$333,'(backend scoring)'!$A$2:$A$333,"")</f>
        <v>#NAME?</v>
      </c>
      <c r="J295" s="66" t="str">
        <f ca="1">IFERROR(VLOOKUP($I295,'Institution Evaluation'!$A$55:$F$346,2,0),IFERROR(VLOOKUP($I295,'Privacy Analyst Evaluation'!$A$46:$F$120,2,0),""))</f>
        <v/>
      </c>
      <c r="K295" s="66" t="str">
        <f ca="1">IFERROR(VLOOKUP($I295,'Institution Evaluation'!$A$55:$F$346,3,0),IFERROR(VLOOKUP($I295,'Privacy Analyst Evaluation'!$A$46:$F$120,3,0),""))&amp;""</f>
        <v/>
      </c>
      <c r="L295" s="66" t="str">
        <f ca="1">IFERROR(VLOOKUP($I295,'Institution Evaluation'!$A$55:$F$346,4,0),IFERROR(VLOOKUP($I295,'Privacy Analyst Evaluation'!$A$46:$F$120,4,0),""))&amp;""</f>
        <v/>
      </c>
      <c r="M295" s="66" t="str">
        <f ca="1">IFERROR(VLOOKUP($I295,'Institution Evaluation'!$A$55:$F$346,6,0),IFERROR(VLOOKUP($I295,'Privacy Analyst Evaluation'!$A$46:$F$120,6,0),""))&amp;""</f>
        <v/>
      </c>
    </row>
    <row r="296" spans="1:13" ht="15.75" customHeight="1" x14ac:dyDescent="0.2">
      <c r="A296" s="66" t="str">
        <f>IFERROR(IF($A295+1&gt;'(backend scoring)'!$T$335,"",$A295+1),"")</f>
        <v/>
      </c>
      <c r="B296" s="66" t="e">
        <f t="array" aca="1" ref="B296" ca="1">_xludf.XLOOKUP($A296,'(backend scoring)'!$V$2:$V$333,'(backend scoring)'!$A$2:$A$333,"")</f>
        <v>#NAME?</v>
      </c>
      <c r="C296" s="66" t="str">
        <f ca="1">IFERROR(VLOOKUP($B296,'Institution Evaluation'!$A$55:$F$346,2,0),IFERROR(VLOOKUP($B296,'Privacy Analyst Evaluation'!$A$46:$F$120,2,0),""))&amp;""</f>
        <v/>
      </c>
      <c r="D296" s="66" t="str">
        <f ca="1">IFERROR(VLOOKUP($B296,'Institution Evaluation'!$A$55:$F$346,3,0),IFERROR(VLOOKUP($B296,'Privacy Analyst Evaluation'!$A$46:$F$120,3,0),""))&amp;""</f>
        <v/>
      </c>
      <c r="E296" s="66" t="str">
        <f ca="1">IFERROR(VLOOKUP($B296,'Institution Evaluation'!$A$55:$F$346,4,0),IFERROR(VLOOKUP($B296,'Privacy Analyst Evaluation'!$A$46:$F$120,4,0),""))&amp;""</f>
        <v/>
      </c>
      <c r="F296" s="66" t="str">
        <f ca="1">IFERROR(VLOOKUP($B296,'Institution Evaluation'!$A$55:$F$346,6,0),IFERROR(VLOOKUP($B296,'Privacy Analyst Evaluation'!$A$46:$F$120,6,0),""))&amp;""</f>
        <v/>
      </c>
      <c r="G296" s="242"/>
      <c r="H296" s="66" t="str">
        <f>IFERROR(IF($H295+1&gt;'(backend scoring)'!$Q$335,"",$H295+1),"")</f>
        <v/>
      </c>
      <c r="I296" s="66" t="e">
        <f t="array" aca="1" ref="I296" ca="1">_xludf.XLOOKUP($H296,'(backend scoring)'!$S$2:$S$333,'(backend scoring)'!$A$2:$A$333,"")</f>
        <v>#NAME?</v>
      </c>
      <c r="J296" s="66" t="str">
        <f ca="1">IFERROR(VLOOKUP($I296,'Institution Evaluation'!$A$55:$F$346,2,0),IFERROR(VLOOKUP($I296,'Privacy Analyst Evaluation'!$A$46:$F$120,2,0),""))</f>
        <v/>
      </c>
      <c r="K296" s="66" t="str">
        <f ca="1">IFERROR(VLOOKUP($I296,'Institution Evaluation'!$A$55:$F$346,3,0),IFERROR(VLOOKUP($I296,'Privacy Analyst Evaluation'!$A$46:$F$120,3,0),""))&amp;""</f>
        <v/>
      </c>
      <c r="L296" s="66" t="str">
        <f ca="1">IFERROR(VLOOKUP($I296,'Institution Evaluation'!$A$55:$F$346,4,0),IFERROR(VLOOKUP($I296,'Privacy Analyst Evaluation'!$A$46:$F$120,4,0),""))&amp;""</f>
        <v/>
      </c>
      <c r="M296" s="66" t="str">
        <f ca="1">IFERROR(VLOOKUP($I296,'Institution Evaluation'!$A$55:$F$346,6,0),IFERROR(VLOOKUP($I296,'Privacy Analyst Evaluation'!$A$46:$F$120,6,0),""))&amp;""</f>
        <v/>
      </c>
    </row>
    <row r="297" spans="1:13" ht="15.75" customHeight="1" x14ac:dyDescent="0.2">
      <c r="A297" s="66" t="str">
        <f>IFERROR(IF($A296+1&gt;'(backend scoring)'!$T$335,"",$A296+1),"")</f>
        <v/>
      </c>
      <c r="B297" s="66" t="e">
        <f t="array" aca="1" ref="B297" ca="1">_xludf.XLOOKUP($A297,'(backend scoring)'!$V$2:$V$333,'(backend scoring)'!$A$2:$A$333,"")</f>
        <v>#NAME?</v>
      </c>
      <c r="C297" s="66" t="str">
        <f ca="1">IFERROR(VLOOKUP($B297,'Institution Evaluation'!$A$55:$F$346,2,0),IFERROR(VLOOKUP($B297,'Privacy Analyst Evaluation'!$A$46:$F$120,2,0),""))&amp;""</f>
        <v/>
      </c>
      <c r="D297" s="66" t="str">
        <f ca="1">IFERROR(VLOOKUP($B297,'Institution Evaluation'!$A$55:$F$346,3,0),IFERROR(VLOOKUP($B297,'Privacy Analyst Evaluation'!$A$46:$F$120,3,0),""))&amp;""</f>
        <v/>
      </c>
      <c r="E297" s="66" t="str">
        <f ca="1">IFERROR(VLOOKUP($B297,'Institution Evaluation'!$A$55:$F$346,4,0),IFERROR(VLOOKUP($B297,'Privacy Analyst Evaluation'!$A$46:$F$120,4,0),""))&amp;""</f>
        <v/>
      </c>
      <c r="F297" s="66" t="str">
        <f ca="1">IFERROR(VLOOKUP($B297,'Institution Evaluation'!$A$55:$F$346,6,0),IFERROR(VLOOKUP($B297,'Privacy Analyst Evaluation'!$A$46:$F$120,6,0),""))&amp;""</f>
        <v/>
      </c>
      <c r="G297" s="242"/>
      <c r="H297" s="66" t="str">
        <f>IFERROR(IF($H296+1&gt;'(backend scoring)'!$Q$335,"",$H296+1),"")</f>
        <v/>
      </c>
      <c r="I297" s="66" t="e">
        <f t="array" aca="1" ref="I297" ca="1">_xludf.XLOOKUP($H297,'(backend scoring)'!$S$2:$S$333,'(backend scoring)'!$A$2:$A$333,"")</f>
        <v>#NAME?</v>
      </c>
      <c r="J297" s="66" t="str">
        <f ca="1">IFERROR(VLOOKUP($I297,'Institution Evaluation'!$A$55:$F$346,2,0),IFERROR(VLOOKUP($I297,'Privacy Analyst Evaluation'!$A$46:$F$120,2,0),""))</f>
        <v/>
      </c>
      <c r="K297" s="66" t="str">
        <f ca="1">IFERROR(VLOOKUP($I297,'Institution Evaluation'!$A$55:$F$346,3,0),IFERROR(VLOOKUP($I297,'Privacy Analyst Evaluation'!$A$46:$F$120,3,0),""))&amp;""</f>
        <v/>
      </c>
      <c r="L297" s="66" t="str">
        <f ca="1">IFERROR(VLOOKUP($I297,'Institution Evaluation'!$A$55:$F$346,4,0),IFERROR(VLOOKUP($I297,'Privacy Analyst Evaluation'!$A$46:$F$120,4,0),""))&amp;""</f>
        <v/>
      </c>
      <c r="M297" s="66" t="str">
        <f ca="1">IFERROR(VLOOKUP($I297,'Institution Evaluation'!$A$55:$F$346,6,0),IFERROR(VLOOKUP($I297,'Privacy Analyst Evaluation'!$A$46:$F$120,6,0),""))&amp;""</f>
        <v/>
      </c>
    </row>
    <row r="298" spans="1:13" ht="15.75" customHeight="1" x14ac:dyDescent="0.2">
      <c r="A298" s="66" t="str">
        <f>IFERROR(IF($A297+1&gt;'(backend scoring)'!$T$335,"",$A297+1),"")</f>
        <v/>
      </c>
      <c r="B298" s="66" t="e">
        <f t="array" aca="1" ref="B298" ca="1">_xludf.XLOOKUP($A298,'(backend scoring)'!$V$2:$V$333,'(backend scoring)'!$A$2:$A$333,"")</f>
        <v>#NAME?</v>
      </c>
      <c r="C298" s="66" t="str">
        <f ca="1">IFERROR(VLOOKUP($B298,'Institution Evaluation'!$A$55:$F$346,2,0),IFERROR(VLOOKUP($B298,'Privacy Analyst Evaluation'!$A$46:$F$120,2,0),""))&amp;""</f>
        <v/>
      </c>
      <c r="D298" s="66" t="str">
        <f ca="1">IFERROR(VLOOKUP($B298,'Institution Evaluation'!$A$55:$F$346,3,0),IFERROR(VLOOKUP($B298,'Privacy Analyst Evaluation'!$A$46:$F$120,3,0),""))&amp;""</f>
        <v/>
      </c>
      <c r="E298" s="66" t="str">
        <f ca="1">IFERROR(VLOOKUP($B298,'Institution Evaluation'!$A$55:$F$346,4,0),IFERROR(VLOOKUP($B298,'Privacy Analyst Evaluation'!$A$46:$F$120,4,0),""))&amp;""</f>
        <v/>
      </c>
      <c r="F298" s="66" t="str">
        <f ca="1">IFERROR(VLOOKUP($B298,'Institution Evaluation'!$A$55:$F$346,6,0),IFERROR(VLOOKUP($B298,'Privacy Analyst Evaluation'!$A$46:$F$120,6,0),""))&amp;""</f>
        <v/>
      </c>
      <c r="G298" s="242"/>
      <c r="H298" s="66" t="str">
        <f>IFERROR(IF($H297+1&gt;'(backend scoring)'!$Q$335,"",$H297+1),"")</f>
        <v/>
      </c>
      <c r="I298" s="66" t="e">
        <f t="array" aca="1" ref="I298" ca="1">_xludf.XLOOKUP($H298,'(backend scoring)'!$S$2:$S$333,'(backend scoring)'!$A$2:$A$333,"")</f>
        <v>#NAME?</v>
      </c>
      <c r="J298" s="66" t="str">
        <f ca="1">IFERROR(VLOOKUP($I298,'Institution Evaluation'!$A$55:$F$346,2,0),IFERROR(VLOOKUP($I298,'Privacy Analyst Evaluation'!$A$46:$F$120,2,0),""))</f>
        <v/>
      </c>
      <c r="K298" s="66" t="str">
        <f ca="1">IFERROR(VLOOKUP($I298,'Institution Evaluation'!$A$55:$F$346,3,0),IFERROR(VLOOKUP($I298,'Privacy Analyst Evaluation'!$A$46:$F$120,3,0),""))&amp;""</f>
        <v/>
      </c>
      <c r="L298" s="66" t="str">
        <f ca="1">IFERROR(VLOOKUP($I298,'Institution Evaluation'!$A$55:$F$346,4,0),IFERROR(VLOOKUP($I298,'Privacy Analyst Evaluation'!$A$46:$F$120,4,0),""))&amp;""</f>
        <v/>
      </c>
      <c r="M298" s="66" t="str">
        <f ca="1">IFERROR(VLOOKUP($I298,'Institution Evaluation'!$A$55:$F$346,6,0),IFERROR(VLOOKUP($I298,'Privacy Analyst Evaluation'!$A$46:$F$120,6,0),""))&amp;""</f>
        <v/>
      </c>
    </row>
    <row r="299" spans="1:13" ht="15.75" customHeight="1" x14ac:dyDescent="0.2">
      <c r="A299" s="66" t="str">
        <f>IFERROR(IF($A298+1&gt;'(backend scoring)'!$T$335,"",$A298+1),"")</f>
        <v/>
      </c>
      <c r="B299" s="66" t="e">
        <f t="array" aca="1" ref="B299" ca="1">_xludf.XLOOKUP($A299,'(backend scoring)'!$V$2:$V$333,'(backend scoring)'!$A$2:$A$333,"")</f>
        <v>#NAME?</v>
      </c>
      <c r="C299" s="66" t="str">
        <f ca="1">IFERROR(VLOOKUP($B299,'Institution Evaluation'!$A$55:$F$346,2,0),IFERROR(VLOOKUP($B299,'Privacy Analyst Evaluation'!$A$46:$F$120,2,0),""))&amp;""</f>
        <v/>
      </c>
      <c r="D299" s="66" t="str">
        <f ca="1">IFERROR(VLOOKUP($B299,'Institution Evaluation'!$A$55:$F$346,3,0),IFERROR(VLOOKUP($B299,'Privacy Analyst Evaluation'!$A$46:$F$120,3,0),""))&amp;""</f>
        <v/>
      </c>
      <c r="E299" s="66" t="str">
        <f ca="1">IFERROR(VLOOKUP($B299,'Institution Evaluation'!$A$55:$F$346,4,0),IFERROR(VLOOKUP($B299,'Privacy Analyst Evaluation'!$A$46:$F$120,4,0),""))&amp;""</f>
        <v/>
      </c>
      <c r="F299" s="66" t="str">
        <f ca="1">IFERROR(VLOOKUP($B299,'Institution Evaluation'!$A$55:$F$346,6,0),IFERROR(VLOOKUP($B299,'Privacy Analyst Evaluation'!$A$46:$F$120,6,0),""))&amp;""</f>
        <v/>
      </c>
      <c r="G299" s="242"/>
      <c r="H299" s="66" t="str">
        <f>IFERROR(IF($H298+1&gt;'(backend scoring)'!$Q$335,"",$H298+1),"")</f>
        <v/>
      </c>
      <c r="I299" s="66" t="e">
        <f t="array" aca="1" ref="I299" ca="1">_xludf.XLOOKUP($H299,'(backend scoring)'!$S$2:$S$333,'(backend scoring)'!$A$2:$A$333,"")</f>
        <v>#NAME?</v>
      </c>
      <c r="J299" s="66" t="str">
        <f ca="1">IFERROR(VLOOKUP($I299,'Institution Evaluation'!$A$55:$F$346,2,0),IFERROR(VLOOKUP($I299,'Privacy Analyst Evaluation'!$A$46:$F$120,2,0),""))</f>
        <v/>
      </c>
      <c r="K299" s="66" t="str">
        <f ca="1">IFERROR(VLOOKUP($I299,'Institution Evaluation'!$A$55:$F$346,3,0),IFERROR(VLOOKUP($I299,'Privacy Analyst Evaluation'!$A$46:$F$120,3,0),""))&amp;""</f>
        <v/>
      </c>
      <c r="L299" s="66" t="str">
        <f ca="1">IFERROR(VLOOKUP($I299,'Institution Evaluation'!$A$55:$F$346,4,0),IFERROR(VLOOKUP($I299,'Privacy Analyst Evaluation'!$A$46:$F$120,4,0),""))&amp;""</f>
        <v/>
      </c>
      <c r="M299" s="66" t="str">
        <f ca="1">IFERROR(VLOOKUP($I299,'Institution Evaluation'!$A$55:$F$346,6,0),IFERROR(VLOOKUP($I299,'Privacy Analyst Evaluation'!$A$46:$F$120,6,0),""))&amp;""</f>
        <v/>
      </c>
    </row>
    <row r="300" spans="1:13" ht="15.75" customHeight="1" x14ac:dyDescent="0.2">
      <c r="A300" s="66" t="str">
        <f>IFERROR(IF($A299+1&gt;'(backend scoring)'!$T$335,"",$A299+1),"")</f>
        <v/>
      </c>
      <c r="B300" s="66" t="e">
        <f t="array" aca="1" ref="B300" ca="1">_xludf.XLOOKUP($A300,'(backend scoring)'!$V$2:$V$333,'(backend scoring)'!$A$2:$A$333,"")</f>
        <v>#NAME?</v>
      </c>
      <c r="C300" s="66" t="str">
        <f ca="1">IFERROR(VLOOKUP($B300,'Institution Evaluation'!$A$55:$F$346,2,0),IFERROR(VLOOKUP($B300,'Privacy Analyst Evaluation'!$A$46:$F$120,2,0),""))&amp;""</f>
        <v/>
      </c>
      <c r="D300" s="66" t="str">
        <f ca="1">IFERROR(VLOOKUP($B300,'Institution Evaluation'!$A$55:$F$346,3,0),IFERROR(VLOOKUP($B300,'Privacy Analyst Evaluation'!$A$46:$F$120,3,0),""))&amp;""</f>
        <v/>
      </c>
      <c r="E300" s="66" t="str">
        <f ca="1">IFERROR(VLOOKUP($B300,'Institution Evaluation'!$A$55:$F$346,4,0),IFERROR(VLOOKUP($B300,'Privacy Analyst Evaluation'!$A$46:$F$120,4,0),""))&amp;""</f>
        <v/>
      </c>
      <c r="F300" s="66" t="str">
        <f ca="1">IFERROR(VLOOKUP($B300,'Institution Evaluation'!$A$55:$F$346,6,0),IFERROR(VLOOKUP($B300,'Privacy Analyst Evaluation'!$A$46:$F$120,6,0),""))&amp;""</f>
        <v/>
      </c>
      <c r="G300" s="242"/>
      <c r="H300" s="66" t="str">
        <f>IFERROR(IF($H299+1&gt;'(backend scoring)'!$Q$335,"",$H299+1),"")</f>
        <v/>
      </c>
      <c r="I300" s="66" t="e">
        <f t="array" aca="1" ref="I300" ca="1">_xludf.XLOOKUP($H300,'(backend scoring)'!$S$2:$S$333,'(backend scoring)'!$A$2:$A$333,"")</f>
        <v>#NAME?</v>
      </c>
      <c r="J300" s="66" t="str">
        <f ca="1">IFERROR(VLOOKUP($I300,'Institution Evaluation'!$A$55:$F$346,2,0),IFERROR(VLOOKUP($I300,'Privacy Analyst Evaluation'!$A$46:$F$120,2,0),""))</f>
        <v/>
      </c>
      <c r="K300" s="66" t="str">
        <f ca="1">IFERROR(VLOOKUP($I300,'Institution Evaluation'!$A$55:$F$346,3,0),IFERROR(VLOOKUP($I300,'Privacy Analyst Evaluation'!$A$46:$F$120,3,0),""))&amp;""</f>
        <v/>
      </c>
      <c r="L300" s="66" t="str">
        <f ca="1">IFERROR(VLOOKUP($I300,'Institution Evaluation'!$A$55:$F$346,4,0),IFERROR(VLOOKUP($I300,'Privacy Analyst Evaluation'!$A$46:$F$120,4,0),""))&amp;""</f>
        <v/>
      </c>
      <c r="M300" s="66" t="str">
        <f ca="1">IFERROR(VLOOKUP($I300,'Institution Evaluation'!$A$55:$F$346,6,0),IFERROR(VLOOKUP($I300,'Privacy Analyst Evaluation'!$A$46:$F$120,6,0),""))&amp;""</f>
        <v/>
      </c>
    </row>
    <row r="301" spans="1:13" ht="15.75" customHeight="1" x14ac:dyDescent="0.2">
      <c r="A301" s="66" t="str">
        <f>IFERROR(IF($A300+1&gt;'(backend scoring)'!$T$335,"",$A300+1),"")</f>
        <v/>
      </c>
      <c r="B301" s="66" t="e">
        <f t="array" aca="1" ref="B301" ca="1">_xludf.XLOOKUP($A301,'(backend scoring)'!$V$2:$V$333,'(backend scoring)'!$A$2:$A$333,"")</f>
        <v>#NAME?</v>
      </c>
      <c r="C301" s="66" t="str">
        <f ca="1">IFERROR(VLOOKUP($B301,'Institution Evaluation'!$A$55:$F$346,2,0),IFERROR(VLOOKUP($B301,'Privacy Analyst Evaluation'!$A$46:$F$120,2,0),""))&amp;""</f>
        <v/>
      </c>
      <c r="D301" s="66" t="str">
        <f ca="1">IFERROR(VLOOKUP($B301,'Institution Evaluation'!$A$55:$F$346,3,0),IFERROR(VLOOKUP($B301,'Privacy Analyst Evaluation'!$A$46:$F$120,3,0),""))&amp;""</f>
        <v/>
      </c>
      <c r="E301" s="66" t="str">
        <f ca="1">IFERROR(VLOOKUP($B301,'Institution Evaluation'!$A$55:$F$346,4,0),IFERROR(VLOOKUP($B301,'Privacy Analyst Evaluation'!$A$46:$F$120,4,0),""))&amp;""</f>
        <v/>
      </c>
      <c r="F301" s="66" t="str">
        <f ca="1">IFERROR(VLOOKUP($B301,'Institution Evaluation'!$A$55:$F$346,6,0),IFERROR(VLOOKUP($B301,'Privacy Analyst Evaluation'!$A$46:$F$120,6,0),""))&amp;""</f>
        <v/>
      </c>
      <c r="G301" s="242"/>
      <c r="H301" s="66" t="str">
        <f>IFERROR(IF($H300+1&gt;'(backend scoring)'!$Q$335,"",$H300+1),"")</f>
        <v/>
      </c>
      <c r="I301" s="66" t="e">
        <f t="array" aca="1" ref="I301" ca="1">_xludf.XLOOKUP($H301,'(backend scoring)'!$S$2:$S$333,'(backend scoring)'!$A$2:$A$333,"")</f>
        <v>#NAME?</v>
      </c>
      <c r="J301" s="66" t="str">
        <f ca="1">IFERROR(VLOOKUP($I301,'Institution Evaluation'!$A$55:$F$346,2,0),IFERROR(VLOOKUP($I301,'Privacy Analyst Evaluation'!$A$46:$F$120,2,0),""))</f>
        <v/>
      </c>
      <c r="K301" s="66" t="str">
        <f ca="1">IFERROR(VLOOKUP($I301,'Institution Evaluation'!$A$55:$F$346,3,0),IFERROR(VLOOKUP($I301,'Privacy Analyst Evaluation'!$A$46:$F$120,3,0),""))&amp;""</f>
        <v/>
      </c>
      <c r="L301" s="66" t="str">
        <f ca="1">IFERROR(VLOOKUP($I301,'Institution Evaluation'!$A$55:$F$346,4,0),IFERROR(VLOOKUP($I301,'Privacy Analyst Evaluation'!$A$46:$F$120,4,0),""))&amp;""</f>
        <v/>
      </c>
      <c r="M301" s="66" t="str">
        <f ca="1">IFERROR(VLOOKUP($I301,'Institution Evaluation'!$A$55:$F$346,6,0),IFERROR(VLOOKUP($I301,'Privacy Analyst Evaluation'!$A$46:$F$120,6,0),""))&amp;""</f>
        <v/>
      </c>
    </row>
    <row r="302" spans="1:13" ht="15.75" customHeight="1" x14ac:dyDescent="0.2">
      <c r="A302" s="66" t="str">
        <f>IFERROR(IF($A301+1&gt;'(backend scoring)'!$T$335,"",$A301+1),"")</f>
        <v/>
      </c>
      <c r="B302" s="66" t="e">
        <f t="array" aca="1" ref="B302" ca="1">_xludf.XLOOKUP($A302,'(backend scoring)'!$V$2:$V$333,'(backend scoring)'!$A$2:$A$333,"")</f>
        <v>#NAME?</v>
      </c>
      <c r="C302" s="66" t="str">
        <f ca="1">IFERROR(VLOOKUP($B302,'Institution Evaluation'!$A$55:$F$346,2,0),IFERROR(VLOOKUP($B302,'Privacy Analyst Evaluation'!$A$46:$F$120,2,0),""))&amp;""</f>
        <v/>
      </c>
      <c r="D302" s="66" t="str">
        <f ca="1">IFERROR(VLOOKUP($B302,'Institution Evaluation'!$A$55:$F$346,3,0),IFERROR(VLOOKUP($B302,'Privacy Analyst Evaluation'!$A$46:$F$120,3,0),""))&amp;""</f>
        <v/>
      </c>
      <c r="E302" s="66" t="str">
        <f ca="1">IFERROR(VLOOKUP($B302,'Institution Evaluation'!$A$55:$F$346,4,0),IFERROR(VLOOKUP($B302,'Privacy Analyst Evaluation'!$A$46:$F$120,4,0),""))&amp;""</f>
        <v/>
      </c>
      <c r="F302" s="66" t="str">
        <f ca="1">IFERROR(VLOOKUP($B302,'Institution Evaluation'!$A$55:$F$346,6,0),IFERROR(VLOOKUP($B302,'Privacy Analyst Evaluation'!$A$46:$F$120,6,0),""))&amp;""</f>
        <v/>
      </c>
      <c r="G302" s="242"/>
      <c r="H302" s="66" t="str">
        <f>IFERROR(IF($H301+1&gt;'(backend scoring)'!$Q$335,"",$H301+1),"")</f>
        <v/>
      </c>
      <c r="I302" s="66" t="e">
        <f t="array" aca="1" ref="I302" ca="1">_xludf.XLOOKUP($H302,'(backend scoring)'!$S$2:$S$333,'(backend scoring)'!$A$2:$A$333,"")</f>
        <v>#NAME?</v>
      </c>
      <c r="J302" s="66" t="str">
        <f ca="1">IFERROR(VLOOKUP($I302,'Institution Evaluation'!$A$55:$F$346,2,0),IFERROR(VLOOKUP($I302,'Privacy Analyst Evaluation'!$A$46:$F$120,2,0),""))</f>
        <v/>
      </c>
      <c r="K302" s="66" t="str">
        <f ca="1">IFERROR(VLOOKUP($I302,'Institution Evaluation'!$A$55:$F$346,3,0),IFERROR(VLOOKUP($I302,'Privacy Analyst Evaluation'!$A$46:$F$120,3,0),""))&amp;""</f>
        <v/>
      </c>
      <c r="L302" s="66" t="str">
        <f ca="1">IFERROR(VLOOKUP($I302,'Institution Evaluation'!$A$55:$F$346,4,0),IFERROR(VLOOKUP($I302,'Privacy Analyst Evaluation'!$A$46:$F$120,4,0),""))&amp;""</f>
        <v/>
      </c>
      <c r="M302" s="66" t="str">
        <f ca="1">IFERROR(VLOOKUP($I302,'Institution Evaluation'!$A$55:$F$346,6,0),IFERROR(VLOOKUP($I302,'Privacy Analyst Evaluation'!$A$46:$F$120,6,0),""))&amp;""</f>
        <v/>
      </c>
    </row>
    <row r="303" spans="1:13" ht="15.75" customHeight="1" x14ac:dyDescent="0.2">
      <c r="A303" s="66" t="str">
        <f>IFERROR(IF($A302+1&gt;'(backend scoring)'!$T$335,"",$A302+1),"")</f>
        <v/>
      </c>
      <c r="B303" s="66" t="e">
        <f t="array" aca="1" ref="B303" ca="1">_xludf.XLOOKUP($A303,'(backend scoring)'!$V$2:$V$333,'(backend scoring)'!$A$2:$A$333,"")</f>
        <v>#NAME?</v>
      </c>
      <c r="C303" s="66" t="str">
        <f ca="1">IFERROR(VLOOKUP($B303,'Institution Evaluation'!$A$55:$F$346,2,0),IFERROR(VLOOKUP($B303,'Privacy Analyst Evaluation'!$A$46:$F$120,2,0),""))&amp;""</f>
        <v/>
      </c>
      <c r="D303" s="66" t="str">
        <f ca="1">IFERROR(VLOOKUP($B303,'Institution Evaluation'!$A$55:$F$346,3,0),IFERROR(VLOOKUP($B303,'Privacy Analyst Evaluation'!$A$46:$F$120,3,0),""))&amp;""</f>
        <v/>
      </c>
      <c r="E303" s="66" t="str">
        <f ca="1">IFERROR(VLOOKUP($B303,'Institution Evaluation'!$A$55:$F$346,4,0),IFERROR(VLOOKUP($B303,'Privacy Analyst Evaluation'!$A$46:$F$120,4,0),""))&amp;""</f>
        <v/>
      </c>
      <c r="F303" s="66" t="str">
        <f ca="1">IFERROR(VLOOKUP($B303,'Institution Evaluation'!$A$55:$F$346,6,0),IFERROR(VLOOKUP($B303,'Privacy Analyst Evaluation'!$A$46:$F$120,6,0),""))&amp;""</f>
        <v/>
      </c>
      <c r="G303" s="242"/>
      <c r="H303" s="66" t="str">
        <f>IFERROR(IF($H302+1&gt;'(backend scoring)'!$Q$335,"",$H302+1),"")</f>
        <v/>
      </c>
      <c r="I303" s="66" t="e">
        <f t="array" aca="1" ref="I303" ca="1">_xludf.XLOOKUP($H303,'(backend scoring)'!$S$2:$S$333,'(backend scoring)'!$A$2:$A$333,"")</f>
        <v>#NAME?</v>
      </c>
      <c r="J303" s="66" t="str">
        <f ca="1">IFERROR(VLOOKUP($I303,'Institution Evaluation'!$A$55:$F$346,2,0),IFERROR(VLOOKUP($I303,'Privacy Analyst Evaluation'!$A$46:$F$120,2,0),""))</f>
        <v/>
      </c>
      <c r="K303" s="66" t="str">
        <f ca="1">IFERROR(VLOOKUP($I303,'Institution Evaluation'!$A$55:$F$346,3,0),IFERROR(VLOOKUP($I303,'Privacy Analyst Evaluation'!$A$46:$F$120,3,0),""))&amp;""</f>
        <v/>
      </c>
      <c r="L303" s="66" t="str">
        <f ca="1">IFERROR(VLOOKUP($I303,'Institution Evaluation'!$A$55:$F$346,4,0),IFERROR(VLOOKUP($I303,'Privacy Analyst Evaluation'!$A$46:$F$120,4,0),""))&amp;""</f>
        <v/>
      </c>
      <c r="M303" s="66" t="str">
        <f ca="1">IFERROR(VLOOKUP($I303,'Institution Evaluation'!$A$55:$F$346,6,0),IFERROR(VLOOKUP($I303,'Privacy Analyst Evaluation'!$A$46:$F$120,6,0),""))&amp;""</f>
        <v/>
      </c>
    </row>
    <row r="304" spans="1:13" ht="15.75" customHeight="1" x14ac:dyDescent="0.2">
      <c r="A304" s="66" t="str">
        <f>IFERROR(IF($A303+1&gt;'(backend scoring)'!$T$335,"",$A303+1),"")</f>
        <v/>
      </c>
      <c r="B304" s="66" t="e">
        <f t="array" aca="1" ref="B304" ca="1">_xludf.XLOOKUP($A304,'(backend scoring)'!$V$2:$V$333,'(backend scoring)'!$A$2:$A$333,"")</f>
        <v>#NAME?</v>
      </c>
      <c r="C304" s="66" t="str">
        <f ca="1">IFERROR(VLOOKUP($B304,'Institution Evaluation'!$A$55:$F$346,2,0),IFERROR(VLOOKUP($B304,'Privacy Analyst Evaluation'!$A$46:$F$120,2,0),""))&amp;""</f>
        <v/>
      </c>
      <c r="D304" s="66" t="str">
        <f ca="1">IFERROR(VLOOKUP($B304,'Institution Evaluation'!$A$55:$F$346,3,0),IFERROR(VLOOKUP($B304,'Privacy Analyst Evaluation'!$A$46:$F$120,3,0),""))&amp;""</f>
        <v/>
      </c>
      <c r="E304" s="66" t="str">
        <f ca="1">IFERROR(VLOOKUP($B304,'Institution Evaluation'!$A$55:$F$346,4,0),IFERROR(VLOOKUP($B304,'Privacy Analyst Evaluation'!$A$46:$F$120,4,0),""))&amp;""</f>
        <v/>
      </c>
      <c r="F304" s="66" t="str">
        <f ca="1">IFERROR(VLOOKUP($B304,'Institution Evaluation'!$A$55:$F$346,6,0),IFERROR(VLOOKUP($B304,'Privacy Analyst Evaluation'!$A$46:$F$120,6,0),""))&amp;""</f>
        <v/>
      </c>
      <c r="G304" s="242"/>
      <c r="H304" s="66" t="str">
        <f>IFERROR(IF($H303+1&gt;'(backend scoring)'!$Q$335,"",$H303+1),"")</f>
        <v/>
      </c>
      <c r="I304" s="66" t="e">
        <f t="array" aca="1" ref="I304" ca="1">_xludf.XLOOKUP($H304,'(backend scoring)'!$S$2:$S$333,'(backend scoring)'!$A$2:$A$333,"")</f>
        <v>#NAME?</v>
      </c>
      <c r="J304" s="66" t="str">
        <f ca="1">IFERROR(VLOOKUP($I304,'Institution Evaluation'!$A$55:$F$346,2,0),IFERROR(VLOOKUP($I304,'Privacy Analyst Evaluation'!$A$46:$F$120,2,0),""))</f>
        <v/>
      </c>
      <c r="K304" s="66" t="str">
        <f ca="1">IFERROR(VLOOKUP($I304,'Institution Evaluation'!$A$55:$F$346,3,0),IFERROR(VLOOKUP($I304,'Privacy Analyst Evaluation'!$A$46:$F$120,3,0),""))&amp;""</f>
        <v/>
      </c>
      <c r="L304" s="66" t="str">
        <f ca="1">IFERROR(VLOOKUP($I304,'Institution Evaluation'!$A$55:$F$346,4,0),IFERROR(VLOOKUP($I304,'Privacy Analyst Evaluation'!$A$46:$F$120,4,0),""))&amp;""</f>
        <v/>
      </c>
      <c r="M304" s="66" t="str">
        <f ca="1">IFERROR(VLOOKUP($I304,'Institution Evaluation'!$A$55:$F$346,6,0),IFERROR(VLOOKUP($I304,'Privacy Analyst Evaluation'!$A$46:$F$120,6,0),""))&amp;""</f>
        <v/>
      </c>
    </row>
    <row r="305" spans="1:13" ht="15.75" customHeight="1" x14ac:dyDescent="0.2">
      <c r="A305" s="66" t="str">
        <f>IFERROR(IF($A304+1&gt;'(backend scoring)'!$T$335,"",$A304+1),"")</f>
        <v/>
      </c>
      <c r="B305" s="66" t="e">
        <f t="array" aca="1" ref="B305" ca="1">_xludf.XLOOKUP($A305,'(backend scoring)'!$V$2:$V$333,'(backend scoring)'!$A$2:$A$333,"")</f>
        <v>#NAME?</v>
      </c>
      <c r="C305" s="66" t="str">
        <f ca="1">IFERROR(VLOOKUP($B305,'Institution Evaluation'!$A$55:$F$346,2,0),IFERROR(VLOOKUP($B305,'Privacy Analyst Evaluation'!$A$46:$F$120,2,0),""))&amp;""</f>
        <v/>
      </c>
      <c r="D305" s="66" t="str">
        <f ca="1">IFERROR(VLOOKUP($B305,'Institution Evaluation'!$A$55:$F$346,3,0),IFERROR(VLOOKUP($B305,'Privacy Analyst Evaluation'!$A$46:$F$120,3,0),""))&amp;""</f>
        <v/>
      </c>
      <c r="E305" s="215" t="str">
        <f ca="1">IFERROR(VLOOKUP($B305,'Institution Evaluation'!$A$55:$F$346,4,0),IFERROR(VLOOKUP($B305,'Privacy Analyst Evaluation'!$A$46:$F$120,4,0),""))&amp;""</f>
        <v/>
      </c>
      <c r="F305" s="66" t="str">
        <f ca="1">IFERROR(VLOOKUP($B305,'Institution Evaluation'!$A$55:$F$346,6,0),IFERROR(VLOOKUP($B305,'Privacy Analyst Evaluation'!$A$46:$F$120,6,0),""))&amp;""</f>
        <v/>
      </c>
      <c r="G305" s="242"/>
      <c r="H305" s="66" t="str">
        <f>IFERROR(IF($H304+1&gt;'(backend scoring)'!$Q$335,"",$H304+1),"")</f>
        <v/>
      </c>
      <c r="I305" s="66" t="e">
        <f t="array" aca="1" ref="I305" ca="1">_xludf.XLOOKUP($H305,'(backend scoring)'!$S$2:$S$333,'(backend scoring)'!$A$2:$A$333,"")</f>
        <v>#NAME?</v>
      </c>
      <c r="J305" s="66" t="str">
        <f ca="1">IFERROR(VLOOKUP($I305,'Institution Evaluation'!$A$55:$F$346,2,0),IFERROR(VLOOKUP($I305,'Privacy Analyst Evaluation'!$A$46:$F$120,2,0),""))</f>
        <v/>
      </c>
      <c r="K305" s="66" t="str">
        <f ca="1">IFERROR(VLOOKUP($I305,'Institution Evaluation'!$A$55:$F$346,3,0),IFERROR(VLOOKUP($I305,'Privacy Analyst Evaluation'!$A$46:$F$120,3,0),""))&amp;""</f>
        <v/>
      </c>
      <c r="L305" s="66" t="str">
        <f ca="1">IFERROR(VLOOKUP($I305,'Institution Evaluation'!$A$55:$F$346,4,0),IFERROR(VLOOKUP($I305,'Privacy Analyst Evaluation'!$A$46:$F$120,4,0),""))&amp;""</f>
        <v/>
      </c>
      <c r="M305" s="66" t="str">
        <f ca="1">IFERROR(VLOOKUP($I305,'Institution Evaluation'!$A$55:$F$346,6,0),IFERROR(VLOOKUP($I305,'Privacy Analyst Evaluation'!$A$46:$F$120,6,0),""))&amp;""</f>
        <v/>
      </c>
    </row>
    <row r="306" spans="1:13" ht="15.75" customHeight="1" x14ac:dyDescent="0.2">
      <c r="A306" s="66" t="str">
        <f>IFERROR(IF($A305+1&gt;'(backend scoring)'!$T$335,"",$A305+1),"")</f>
        <v/>
      </c>
      <c r="B306" s="66" t="e">
        <f t="array" aca="1" ref="B306" ca="1">_xludf.XLOOKUP($A306,'(backend scoring)'!$V$2:$V$333,'(backend scoring)'!$A$2:$A$333,"")</f>
        <v>#NAME?</v>
      </c>
      <c r="C306" s="66" t="str">
        <f ca="1">IFERROR(VLOOKUP($B306,'Institution Evaluation'!$A$55:$F$346,2,0),IFERROR(VLOOKUP($B306,'Privacy Analyst Evaluation'!$A$46:$F$120,2,0),""))&amp;""</f>
        <v/>
      </c>
      <c r="D306" s="66" t="str">
        <f ca="1">IFERROR(VLOOKUP($B306,'Institution Evaluation'!$A$55:$F$346,3,0),IFERROR(VLOOKUP($B306,'Privacy Analyst Evaluation'!$A$46:$F$120,3,0),""))&amp;""</f>
        <v/>
      </c>
      <c r="E306" s="66" t="str">
        <f ca="1">IFERROR(VLOOKUP($B306,'Institution Evaluation'!$A$55:$F$346,4,0),IFERROR(VLOOKUP($B306,'Privacy Analyst Evaluation'!$A$46:$F$120,4,0),""))&amp;""</f>
        <v/>
      </c>
      <c r="F306" s="66" t="str">
        <f ca="1">IFERROR(VLOOKUP($B306,'Institution Evaluation'!$A$55:$F$346,6,0),IFERROR(VLOOKUP($B306,'Privacy Analyst Evaluation'!$A$46:$F$120,6,0),""))&amp;""</f>
        <v/>
      </c>
      <c r="G306" s="242"/>
      <c r="H306" s="66" t="str">
        <f>IFERROR(IF($H305+1&gt;'(backend scoring)'!$Q$335,"",$H305+1),"")</f>
        <v/>
      </c>
      <c r="I306" s="66" t="e">
        <f t="array" aca="1" ref="I306" ca="1">_xludf.XLOOKUP($H306,'(backend scoring)'!$S$2:$S$333,'(backend scoring)'!$A$2:$A$333,"")</f>
        <v>#NAME?</v>
      </c>
      <c r="J306" s="66" t="str">
        <f ca="1">IFERROR(VLOOKUP($I306,'Institution Evaluation'!$A$55:$F$346,2,0),IFERROR(VLOOKUP($I306,'Privacy Analyst Evaluation'!$A$46:$F$120,2,0),""))</f>
        <v/>
      </c>
      <c r="K306" s="66" t="str">
        <f ca="1">IFERROR(VLOOKUP($I306,'Institution Evaluation'!$A$55:$F$346,3,0),IFERROR(VLOOKUP($I306,'Privacy Analyst Evaluation'!$A$46:$F$120,3,0),""))&amp;""</f>
        <v/>
      </c>
      <c r="L306" s="66" t="str">
        <f ca="1">IFERROR(VLOOKUP($I306,'Institution Evaluation'!$A$55:$F$346,4,0),IFERROR(VLOOKUP($I306,'Privacy Analyst Evaluation'!$A$46:$F$120,4,0),""))&amp;""</f>
        <v/>
      </c>
      <c r="M306" s="66" t="str">
        <f ca="1">IFERROR(VLOOKUP($I306,'Institution Evaluation'!$A$55:$F$346,6,0),IFERROR(VLOOKUP($I306,'Privacy Analyst Evaluation'!$A$46:$F$120,6,0),""))&amp;""</f>
        <v/>
      </c>
    </row>
    <row r="307" spans="1:13" ht="15.75" customHeight="1" x14ac:dyDescent="0.2">
      <c r="A307" s="66" t="str">
        <f>IFERROR(IF($A306+1&gt;'(backend scoring)'!$T$335,"",$A306+1),"")</f>
        <v/>
      </c>
      <c r="B307" s="66" t="e">
        <f t="array" aca="1" ref="B307" ca="1">_xludf.XLOOKUP($A307,'(backend scoring)'!$V$2:$V$333,'(backend scoring)'!$A$2:$A$333,"")</f>
        <v>#NAME?</v>
      </c>
      <c r="C307" s="66" t="str">
        <f ca="1">IFERROR(VLOOKUP($B307,'Institution Evaluation'!$A$55:$F$346,2,0),IFERROR(VLOOKUP($B307,'Privacy Analyst Evaluation'!$A$46:$F$120,2,0),""))&amp;""</f>
        <v/>
      </c>
      <c r="D307" s="66" t="str">
        <f ca="1">IFERROR(VLOOKUP($B307,'Institution Evaluation'!$A$55:$F$346,3,0),IFERROR(VLOOKUP($B307,'Privacy Analyst Evaluation'!$A$46:$F$120,3,0),""))&amp;""</f>
        <v/>
      </c>
      <c r="E307" s="66" t="str">
        <f ca="1">IFERROR(VLOOKUP($B307,'Institution Evaluation'!$A$55:$F$346,4,0),IFERROR(VLOOKUP($B307,'Privacy Analyst Evaluation'!$A$46:$F$120,4,0),""))&amp;""</f>
        <v/>
      </c>
      <c r="F307" s="66" t="str">
        <f ca="1">IFERROR(VLOOKUP($B307,'Institution Evaluation'!$A$55:$F$346,6,0),IFERROR(VLOOKUP($B307,'Privacy Analyst Evaluation'!$A$46:$F$120,6,0),""))&amp;""</f>
        <v/>
      </c>
      <c r="G307" s="242"/>
      <c r="H307" s="66" t="str">
        <f>IFERROR(IF($H306+1&gt;'(backend scoring)'!$Q$335,"",$H306+1),"")</f>
        <v/>
      </c>
      <c r="I307" s="66" t="e">
        <f t="array" aca="1" ref="I307" ca="1">_xludf.XLOOKUP($H307,'(backend scoring)'!$S$2:$S$333,'(backend scoring)'!$A$2:$A$333,"")</f>
        <v>#NAME?</v>
      </c>
      <c r="J307" s="66" t="str">
        <f ca="1">IFERROR(VLOOKUP($I307,'Institution Evaluation'!$A$55:$F$346,2,0),IFERROR(VLOOKUP($I307,'Privacy Analyst Evaluation'!$A$46:$F$120,2,0),""))</f>
        <v/>
      </c>
      <c r="K307" s="66" t="str">
        <f ca="1">IFERROR(VLOOKUP($I307,'Institution Evaluation'!$A$55:$F$346,3,0),IFERROR(VLOOKUP($I307,'Privacy Analyst Evaluation'!$A$46:$F$120,3,0),""))&amp;""</f>
        <v/>
      </c>
      <c r="L307" s="66" t="str">
        <f ca="1">IFERROR(VLOOKUP($I307,'Institution Evaluation'!$A$55:$F$346,4,0),IFERROR(VLOOKUP($I307,'Privacy Analyst Evaluation'!$A$46:$F$120,4,0),""))&amp;""</f>
        <v/>
      </c>
      <c r="M307" s="66" t="str">
        <f ca="1">IFERROR(VLOOKUP($I307,'Institution Evaluation'!$A$55:$F$346,6,0),IFERROR(VLOOKUP($I307,'Privacy Analyst Evaluation'!$A$46:$F$120,6,0),""))&amp;""</f>
        <v/>
      </c>
    </row>
    <row r="308" spans="1:13" ht="15.75" customHeight="1" x14ac:dyDescent="0.2">
      <c r="A308" s="66" t="str">
        <f>IFERROR(IF($A307+1&gt;'(backend scoring)'!$T$335,"",$A307+1),"")</f>
        <v/>
      </c>
      <c r="B308" s="66" t="e">
        <f t="array" aca="1" ref="B308" ca="1">_xludf.XLOOKUP($A308,'(backend scoring)'!$V$2:$V$333,'(backend scoring)'!$A$2:$A$333,"")</f>
        <v>#NAME?</v>
      </c>
      <c r="C308" s="66" t="str">
        <f ca="1">IFERROR(VLOOKUP($B308,'Institution Evaluation'!$A$55:$F$346,2,0),IFERROR(VLOOKUP($B308,'Privacy Analyst Evaluation'!$A$46:$F$120,2,0),""))&amp;""</f>
        <v/>
      </c>
      <c r="D308" s="66" t="str">
        <f ca="1">IFERROR(VLOOKUP($B308,'Institution Evaluation'!$A$55:$F$346,3,0),IFERROR(VLOOKUP($B308,'Privacy Analyst Evaluation'!$A$46:$F$120,3,0),""))&amp;""</f>
        <v/>
      </c>
      <c r="E308" s="66" t="str">
        <f ca="1">IFERROR(VLOOKUP($B308,'Institution Evaluation'!$A$55:$F$346,4,0),IFERROR(VLOOKUP($B308,'Privacy Analyst Evaluation'!$A$46:$F$120,4,0),""))&amp;""</f>
        <v/>
      </c>
      <c r="F308" s="66" t="str">
        <f ca="1">IFERROR(VLOOKUP($B308,'Institution Evaluation'!$A$55:$F$346,6,0),IFERROR(VLOOKUP($B308,'Privacy Analyst Evaluation'!$A$46:$F$120,6,0),""))&amp;""</f>
        <v/>
      </c>
      <c r="G308" s="242"/>
      <c r="H308" s="66" t="str">
        <f>IFERROR(IF($H307+1&gt;'(backend scoring)'!$Q$335,"",$H307+1),"")</f>
        <v/>
      </c>
      <c r="I308" s="66" t="e">
        <f t="array" aca="1" ref="I308" ca="1">_xludf.XLOOKUP($H308,'(backend scoring)'!$S$2:$S$333,'(backend scoring)'!$A$2:$A$333,"")</f>
        <v>#NAME?</v>
      </c>
      <c r="J308" s="66" t="str">
        <f ca="1">IFERROR(VLOOKUP($I308,'Institution Evaluation'!$A$55:$F$346,2,0),IFERROR(VLOOKUP($I308,'Privacy Analyst Evaluation'!$A$46:$F$120,2,0),""))</f>
        <v/>
      </c>
      <c r="K308" s="66" t="str">
        <f ca="1">IFERROR(VLOOKUP($I308,'Institution Evaluation'!$A$55:$F$346,3,0),IFERROR(VLOOKUP($I308,'Privacy Analyst Evaluation'!$A$46:$F$120,3,0),""))&amp;""</f>
        <v/>
      </c>
      <c r="L308" s="66" t="str">
        <f ca="1">IFERROR(VLOOKUP($I308,'Institution Evaluation'!$A$55:$F$346,4,0),IFERROR(VLOOKUP($I308,'Privacy Analyst Evaluation'!$A$46:$F$120,4,0),""))&amp;""</f>
        <v/>
      </c>
      <c r="M308" s="66" t="str">
        <f ca="1">IFERROR(VLOOKUP($I308,'Institution Evaluation'!$A$55:$F$346,6,0),IFERROR(VLOOKUP($I308,'Privacy Analyst Evaluation'!$A$46:$F$120,6,0),""))&amp;""</f>
        <v/>
      </c>
    </row>
    <row r="309" spans="1:13" ht="15.75" customHeight="1" x14ac:dyDescent="0.2">
      <c r="A309" s="66" t="str">
        <f>IFERROR(IF($A308+1&gt;'(backend scoring)'!$T$335,"",$A308+1),"")</f>
        <v/>
      </c>
      <c r="B309" s="66" t="e">
        <f t="array" aca="1" ref="B309" ca="1">_xludf.XLOOKUP($A309,'(backend scoring)'!$V$2:$V$333,'(backend scoring)'!$A$2:$A$333,"")</f>
        <v>#NAME?</v>
      </c>
      <c r="C309" s="66" t="str">
        <f ca="1">IFERROR(VLOOKUP($B309,'Institution Evaluation'!$A$55:$F$346,2,0),IFERROR(VLOOKUP($B309,'Privacy Analyst Evaluation'!$A$46:$F$120,2,0),""))&amp;""</f>
        <v/>
      </c>
      <c r="D309" s="66" t="str">
        <f ca="1">IFERROR(VLOOKUP($B309,'Institution Evaluation'!$A$55:$F$346,3,0),IFERROR(VLOOKUP($B309,'Privacy Analyst Evaluation'!$A$46:$F$120,3,0),""))&amp;""</f>
        <v/>
      </c>
      <c r="E309" s="66" t="str">
        <f ca="1">IFERROR(VLOOKUP($B309,'Institution Evaluation'!$A$55:$F$346,4,0),IFERROR(VLOOKUP($B309,'Privacy Analyst Evaluation'!$A$46:$F$120,4,0),""))&amp;""</f>
        <v/>
      </c>
      <c r="F309" s="66" t="str">
        <f ca="1">IFERROR(VLOOKUP($B309,'Institution Evaluation'!$A$55:$F$346,6,0),IFERROR(VLOOKUP($B309,'Privacy Analyst Evaluation'!$A$46:$F$120,6,0),""))&amp;""</f>
        <v/>
      </c>
      <c r="G309" s="242"/>
      <c r="H309" s="66" t="str">
        <f>IFERROR(IF($H308+1&gt;'(backend scoring)'!$Q$335,"",$H308+1),"")</f>
        <v/>
      </c>
      <c r="I309" s="66" t="e">
        <f t="array" aca="1" ref="I309" ca="1">_xludf.XLOOKUP($H309,'(backend scoring)'!$S$2:$S$333,'(backend scoring)'!$A$2:$A$333,"")</f>
        <v>#NAME?</v>
      </c>
      <c r="J309" s="66" t="str">
        <f ca="1">IFERROR(VLOOKUP($I309,'Institution Evaluation'!$A$55:$F$346,2,0),IFERROR(VLOOKUP($I309,'Privacy Analyst Evaluation'!$A$46:$F$120,2,0),""))</f>
        <v/>
      </c>
      <c r="K309" s="66" t="str">
        <f ca="1">IFERROR(VLOOKUP($I309,'Institution Evaluation'!$A$55:$F$346,3,0),IFERROR(VLOOKUP($I309,'Privacy Analyst Evaluation'!$A$46:$F$120,3,0),""))&amp;""</f>
        <v/>
      </c>
      <c r="L309" s="66" t="str">
        <f ca="1">IFERROR(VLOOKUP($I309,'Institution Evaluation'!$A$55:$F$346,4,0),IFERROR(VLOOKUP($I309,'Privacy Analyst Evaluation'!$A$46:$F$120,4,0),""))&amp;""</f>
        <v/>
      </c>
      <c r="M309" s="66" t="str">
        <f ca="1">IFERROR(VLOOKUP($I309,'Institution Evaluation'!$A$55:$F$346,6,0),IFERROR(VLOOKUP($I309,'Privacy Analyst Evaluation'!$A$46:$F$120,6,0),""))&amp;""</f>
        <v/>
      </c>
    </row>
    <row r="310" spans="1:13" ht="15.75" customHeight="1" x14ac:dyDescent="0.2">
      <c r="A310" s="66" t="str">
        <f>IFERROR(IF($A309+1&gt;'(backend scoring)'!$T$335,"",$A309+1),"")</f>
        <v/>
      </c>
      <c r="B310" s="66" t="e">
        <f t="array" aca="1" ref="B310" ca="1">_xludf.XLOOKUP($A310,'(backend scoring)'!$V$2:$V$333,'(backend scoring)'!$A$2:$A$333,"")</f>
        <v>#NAME?</v>
      </c>
      <c r="C310" s="66" t="str">
        <f ca="1">IFERROR(VLOOKUP($B310,'Institution Evaluation'!$A$55:$F$346,2,0),IFERROR(VLOOKUP($B310,'Privacy Analyst Evaluation'!$A$46:$F$120,2,0),""))&amp;""</f>
        <v/>
      </c>
      <c r="D310" s="66" t="str">
        <f ca="1">IFERROR(VLOOKUP($B310,'Institution Evaluation'!$A$55:$F$346,3,0),IFERROR(VLOOKUP($B310,'Privacy Analyst Evaluation'!$A$46:$F$120,3,0),""))&amp;""</f>
        <v/>
      </c>
      <c r="E310" s="66" t="str">
        <f ca="1">IFERROR(VLOOKUP($B310,'Institution Evaluation'!$A$55:$F$346,4,0),IFERROR(VLOOKUP($B310,'Privacy Analyst Evaluation'!$A$46:$F$120,4,0),""))&amp;""</f>
        <v/>
      </c>
      <c r="F310" s="66" t="str">
        <f ca="1">IFERROR(VLOOKUP($B310,'Institution Evaluation'!$A$55:$F$346,6,0),IFERROR(VLOOKUP($B310,'Privacy Analyst Evaluation'!$A$46:$F$120,6,0),""))&amp;""</f>
        <v/>
      </c>
      <c r="G310" s="242"/>
      <c r="H310" s="66" t="str">
        <f>IFERROR(IF($H309+1&gt;'(backend scoring)'!$Q$335,"",$H309+1),"")</f>
        <v/>
      </c>
      <c r="I310" s="66" t="e">
        <f t="array" aca="1" ref="I310" ca="1">_xludf.XLOOKUP($H310,'(backend scoring)'!$S$2:$S$333,'(backend scoring)'!$A$2:$A$333,"")</f>
        <v>#NAME?</v>
      </c>
      <c r="J310" s="66" t="str">
        <f ca="1">IFERROR(VLOOKUP($I310,'Institution Evaluation'!$A$55:$F$346,2,0),IFERROR(VLOOKUP($I310,'Privacy Analyst Evaluation'!$A$46:$F$120,2,0),""))</f>
        <v/>
      </c>
      <c r="K310" s="66" t="str">
        <f ca="1">IFERROR(VLOOKUP($I310,'Institution Evaluation'!$A$55:$F$346,3,0),IFERROR(VLOOKUP($I310,'Privacy Analyst Evaluation'!$A$46:$F$120,3,0),""))&amp;""</f>
        <v/>
      </c>
      <c r="L310" s="66" t="str">
        <f ca="1">IFERROR(VLOOKUP($I310,'Institution Evaluation'!$A$55:$F$346,4,0),IFERROR(VLOOKUP($I310,'Privacy Analyst Evaluation'!$A$46:$F$120,4,0),""))&amp;""</f>
        <v/>
      </c>
      <c r="M310" s="66" t="str">
        <f ca="1">IFERROR(VLOOKUP($I310,'Institution Evaluation'!$A$55:$F$346,6,0),IFERROR(VLOOKUP($I310,'Privacy Analyst Evaluation'!$A$46:$F$120,6,0),""))&amp;""</f>
        <v/>
      </c>
    </row>
    <row r="311" spans="1:13" ht="15.75" customHeight="1" x14ac:dyDescent="0.2">
      <c r="A311" s="66" t="str">
        <f>IFERROR(IF($A310+1&gt;'(backend scoring)'!$T$335,"",$A310+1),"")</f>
        <v/>
      </c>
      <c r="B311" s="66" t="e">
        <f t="array" aca="1" ref="B311" ca="1">_xludf.XLOOKUP($A311,'(backend scoring)'!$V$2:$V$333,'(backend scoring)'!$A$2:$A$333,"")</f>
        <v>#NAME?</v>
      </c>
      <c r="C311" s="66" t="str">
        <f ca="1">IFERROR(VLOOKUP($B311,'Institution Evaluation'!$A$55:$F$346,2,0),IFERROR(VLOOKUP($B311,'Privacy Analyst Evaluation'!$A$46:$F$120,2,0),""))&amp;""</f>
        <v/>
      </c>
      <c r="D311" s="66" t="str">
        <f ca="1">IFERROR(VLOOKUP($B311,'Institution Evaluation'!$A$55:$F$346,3,0),IFERROR(VLOOKUP($B311,'Privacy Analyst Evaluation'!$A$46:$F$120,3,0),""))&amp;""</f>
        <v/>
      </c>
      <c r="E311" s="66" t="str">
        <f ca="1">IFERROR(VLOOKUP($B311,'Institution Evaluation'!$A$55:$F$346,4,0),IFERROR(VLOOKUP($B311,'Privacy Analyst Evaluation'!$A$46:$F$120,4,0),""))&amp;""</f>
        <v/>
      </c>
      <c r="F311" s="66" t="str">
        <f ca="1">IFERROR(VLOOKUP($B311,'Institution Evaluation'!$A$55:$F$346,6,0),IFERROR(VLOOKUP($B311,'Privacy Analyst Evaluation'!$A$46:$F$120,6,0),""))&amp;""</f>
        <v/>
      </c>
      <c r="G311" s="242"/>
      <c r="H311" s="66" t="str">
        <f>IFERROR(IF($H310+1&gt;'(backend scoring)'!$Q$335,"",$H310+1),"")</f>
        <v/>
      </c>
      <c r="I311" s="66" t="e">
        <f t="array" aca="1" ref="I311" ca="1">_xludf.XLOOKUP($H311,'(backend scoring)'!$S$2:$S$333,'(backend scoring)'!$A$2:$A$333,"")</f>
        <v>#NAME?</v>
      </c>
      <c r="J311" s="66" t="str">
        <f ca="1">IFERROR(VLOOKUP($I311,'Institution Evaluation'!$A$55:$F$346,2,0),IFERROR(VLOOKUP($I311,'Privacy Analyst Evaluation'!$A$46:$F$120,2,0),""))</f>
        <v/>
      </c>
      <c r="K311" s="66" t="str">
        <f ca="1">IFERROR(VLOOKUP($I311,'Institution Evaluation'!$A$55:$F$346,3,0),IFERROR(VLOOKUP($I311,'Privacy Analyst Evaluation'!$A$46:$F$120,3,0),""))&amp;""</f>
        <v/>
      </c>
      <c r="L311" s="66" t="str">
        <f ca="1">IFERROR(VLOOKUP($I311,'Institution Evaluation'!$A$55:$F$346,4,0),IFERROR(VLOOKUP($I311,'Privacy Analyst Evaluation'!$A$46:$F$120,4,0),""))&amp;""</f>
        <v/>
      </c>
      <c r="M311" s="66" t="str">
        <f ca="1">IFERROR(VLOOKUP($I311,'Institution Evaluation'!$A$55:$F$346,6,0),IFERROR(VLOOKUP($I311,'Privacy Analyst Evaluation'!$A$46:$F$120,6,0),""))&amp;""</f>
        <v/>
      </c>
    </row>
    <row r="312" spans="1:13" ht="15.75" customHeight="1" x14ac:dyDescent="0.2">
      <c r="A312" s="66" t="str">
        <f>IFERROR(IF($A311+1&gt;'(backend scoring)'!$T$335,"",$A311+1),"")</f>
        <v/>
      </c>
      <c r="B312" s="66" t="e">
        <f t="array" aca="1" ref="B312" ca="1">_xludf.XLOOKUP($A312,'(backend scoring)'!$V$2:$V$333,'(backend scoring)'!$A$2:$A$333,"")</f>
        <v>#NAME?</v>
      </c>
      <c r="C312" s="66" t="str">
        <f ca="1">IFERROR(VLOOKUP($B312,'Institution Evaluation'!$A$55:$F$346,2,0),IFERROR(VLOOKUP($B312,'Privacy Analyst Evaluation'!$A$46:$F$120,2,0),""))&amp;""</f>
        <v/>
      </c>
      <c r="D312" s="66" t="str">
        <f ca="1">IFERROR(VLOOKUP($B312,'Institution Evaluation'!$A$55:$F$346,3,0),IFERROR(VLOOKUP($B312,'Privacy Analyst Evaluation'!$A$46:$F$120,3,0),""))&amp;""</f>
        <v/>
      </c>
      <c r="E312" s="66" t="str">
        <f ca="1">IFERROR(VLOOKUP($B312,'Institution Evaluation'!$A$55:$F$346,4,0),IFERROR(VLOOKUP($B312,'Privacy Analyst Evaluation'!$A$46:$F$120,4,0),""))&amp;""</f>
        <v/>
      </c>
      <c r="F312" s="66" t="str">
        <f ca="1">IFERROR(VLOOKUP($B312,'Institution Evaluation'!$A$55:$F$346,6,0),IFERROR(VLOOKUP($B312,'Privacy Analyst Evaluation'!$A$46:$F$120,6,0),""))&amp;""</f>
        <v/>
      </c>
      <c r="G312" s="242"/>
      <c r="H312" s="66" t="str">
        <f>IFERROR(IF($H311+1&gt;'(backend scoring)'!$Q$335,"",$H311+1),"")</f>
        <v/>
      </c>
      <c r="I312" s="66" t="e">
        <f t="array" aca="1" ref="I312" ca="1">_xludf.XLOOKUP($H312,'(backend scoring)'!$S$2:$S$333,'(backend scoring)'!$A$2:$A$333,"")</f>
        <v>#NAME?</v>
      </c>
      <c r="J312" s="66" t="str">
        <f ca="1">IFERROR(VLOOKUP($I312,'Institution Evaluation'!$A$55:$F$346,2,0),IFERROR(VLOOKUP($I312,'Privacy Analyst Evaluation'!$A$46:$F$120,2,0),""))</f>
        <v/>
      </c>
      <c r="K312" s="66" t="str">
        <f ca="1">IFERROR(VLOOKUP($I312,'Institution Evaluation'!$A$55:$F$346,3,0),IFERROR(VLOOKUP($I312,'Privacy Analyst Evaluation'!$A$46:$F$120,3,0),""))&amp;""</f>
        <v/>
      </c>
      <c r="L312" s="66" t="str">
        <f ca="1">IFERROR(VLOOKUP($I312,'Institution Evaluation'!$A$55:$F$346,4,0),IFERROR(VLOOKUP($I312,'Privacy Analyst Evaluation'!$A$46:$F$120,4,0),""))&amp;""</f>
        <v/>
      </c>
      <c r="M312" s="66" t="str">
        <f ca="1">IFERROR(VLOOKUP($I312,'Institution Evaluation'!$A$55:$F$346,6,0),IFERROR(VLOOKUP($I312,'Privacy Analyst Evaluation'!$A$46:$F$120,6,0),""))&amp;""</f>
        <v/>
      </c>
    </row>
    <row r="313" spans="1:13" ht="15.75" customHeight="1" x14ac:dyDescent="0.2">
      <c r="A313" s="66" t="str">
        <f>IFERROR(IF($A312+1&gt;'(backend scoring)'!$T$335,"",$A312+1),"")</f>
        <v/>
      </c>
      <c r="B313" s="66" t="e">
        <f t="array" aca="1" ref="B313" ca="1">_xludf.XLOOKUP($A313,'(backend scoring)'!$V$2:$V$333,'(backend scoring)'!$A$2:$A$333,"")</f>
        <v>#NAME?</v>
      </c>
      <c r="C313" s="66" t="str">
        <f ca="1">IFERROR(VLOOKUP($B313,'Institution Evaluation'!$A$55:$F$346,2,0),IFERROR(VLOOKUP($B313,'Privacy Analyst Evaluation'!$A$46:$F$120,2,0),""))&amp;""</f>
        <v/>
      </c>
      <c r="D313" s="66" t="str">
        <f ca="1">IFERROR(VLOOKUP($B313,'Institution Evaluation'!$A$55:$F$346,3,0),IFERROR(VLOOKUP($B313,'Privacy Analyst Evaluation'!$A$46:$F$120,3,0),""))&amp;""</f>
        <v/>
      </c>
      <c r="E313" s="66" t="str">
        <f ca="1">IFERROR(VLOOKUP($B313,'Institution Evaluation'!$A$55:$F$346,4,0),IFERROR(VLOOKUP($B313,'Privacy Analyst Evaluation'!$A$46:$F$120,4,0),""))&amp;""</f>
        <v/>
      </c>
      <c r="F313" s="66" t="str">
        <f ca="1">IFERROR(VLOOKUP($B313,'Institution Evaluation'!$A$55:$F$346,6,0),IFERROR(VLOOKUP($B313,'Privacy Analyst Evaluation'!$A$46:$F$120,6,0),""))&amp;""</f>
        <v/>
      </c>
      <c r="G313" s="242"/>
      <c r="H313" s="66" t="str">
        <f>IFERROR(IF($H312+1&gt;'(backend scoring)'!$Q$335,"",$H312+1),"")</f>
        <v/>
      </c>
      <c r="I313" s="66" t="e">
        <f t="array" aca="1" ref="I313" ca="1">_xludf.XLOOKUP($H313,'(backend scoring)'!$S$2:$S$333,'(backend scoring)'!$A$2:$A$333,"")</f>
        <v>#NAME?</v>
      </c>
      <c r="J313" s="66" t="str">
        <f ca="1">IFERROR(VLOOKUP($I313,'Institution Evaluation'!$A$55:$F$346,2,0),IFERROR(VLOOKUP($I313,'Privacy Analyst Evaluation'!$A$46:$F$120,2,0),""))</f>
        <v/>
      </c>
      <c r="K313" s="66" t="str">
        <f ca="1">IFERROR(VLOOKUP($I313,'Institution Evaluation'!$A$55:$F$346,3,0),IFERROR(VLOOKUP($I313,'Privacy Analyst Evaluation'!$A$46:$F$120,3,0),""))&amp;""</f>
        <v/>
      </c>
      <c r="L313" s="66" t="str">
        <f ca="1">IFERROR(VLOOKUP($I313,'Institution Evaluation'!$A$55:$F$346,4,0),IFERROR(VLOOKUP($I313,'Privacy Analyst Evaluation'!$A$46:$F$120,4,0),""))&amp;""</f>
        <v/>
      </c>
      <c r="M313" s="66" t="str">
        <f ca="1">IFERROR(VLOOKUP($I313,'Institution Evaluation'!$A$55:$F$346,6,0),IFERROR(VLOOKUP($I313,'Privacy Analyst Evaluation'!$A$46:$F$120,6,0),""))&amp;""</f>
        <v/>
      </c>
    </row>
    <row r="314" spans="1:13" ht="15.75" customHeight="1" x14ac:dyDescent="0.2">
      <c r="A314" s="66" t="str">
        <f>IFERROR(IF($A313+1&gt;'(backend scoring)'!$T$335,"",$A313+1),"")</f>
        <v/>
      </c>
      <c r="B314" s="66" t="e">
        <f t="array" aca="1" ref="B314" ca="1">_xludf.XLOOKUP($A314,'(backend scoring)'!$V$2:$V$333,'(backend scoring)'!$A$2:$A$333,"")</f>
        <v>#NAME?</v>
      </c>
      <c r="C314" s="66" t="str">
        <f ca="1">IFERROR(VLOOKUP($B314,'Institution Evaluation'!$A$55:$F$346,2,0),IFERROR(VLOOKUP($B314,'Privacy Analyst Evaluation'!$A$46:$F$120,2,0),""))&amp;""</f>
        <v/>
      </c>
      <c r="D314" s="66" t="str">
        <f ca="1">IFERROR(VLOOKUP($B314,'Institution Evaluation'!$A$55:$F$346,3,0),IFERROR(VLOOKUP($B314,'Privacy Analyst Evaluation'!$A$46:$F$120,3,0),""))&amp;""</f>
        <v/>
      </c>
      <c r="E314" s="66" t="str">
        <f ca="1">IFERROR(VLOOKUP($B314,'Institution Evaluation'!$A$55:$F$346,4,0),IFERROR(VLOOKUP($B314,'Privacy Analyst Evaluation'!$A$46:$F$120,4,0),""))&amp;""</f>
        <v/>
      </c>
      <c r="F314" s="66" t="str">
        <f ca="1">IFERROR(VLOOKUP($B314,'Institution Evaluation'!$A$55:$F$346,6,0),IFERROR(VLOOKUP($B314,'Privacy Analyst Evaluation'!$A$46:$F$120,6,0),""))&amp;""</f>
        <v/>
      </c>
      <c r="G314" s="242"/>
      <c r="H314" s="66" t="str">
        <f>IFERROR(IF($H313+1&gt;'(backend scoring)'!$Q$335,"",$H313+1),"")</f>
        <v/>
      </c>
      <c r="I314" s="66" t="e">
        <f t="array" aca="1" ref="I314" ca="1">_xludf.XLOOKUP($H314,'(backend scoring)'!$S$2:$S$333,'(backend scoring)'!$A$2:$A$333,"")</f>
        <v>#NAME?</v>
      </c>
      <c r="J314" s="66" t="str">
        <f ca="1">IFERROR(VLOOKUP($I314,'Institution Evaluation'!$A$55:$F$346,2,0),IFERROR(VLOOKUP($I314,'Privacy Analyst Evaluation'!$A$46:$F$120,2,0),""))</f>
        <v/>
      </c>
      <c r="K314" s="66" t="str">
        <f ca="1">IFERROR(VLOOKUP($I314,'Institution Evaluation'!$A$55:$F$346,3,0),IFERROR(VLOOKUP($I314,'Privacy Analyst Evaluation'!$A$46:$F$120,3,0),""))&amp;""</f>
        <v/>
      </c>
      <c r="L314" s="66" t="str">
        <f ca="1">IFERROR(VLOOKUP($I314,'Institution Evaluation'!$A$55:$F$346,4,0),IFERROR(VLOOKUP($I314,'Privacy Analyst Evaluation'!$A$46:$F$120,4,0),""))&amp;""</f>
        <v/>
      </c>
      <c r="M314" s="66" t="str">
        <f ca="1">IFERROR(VLOOKUP($I314,'Institution Evaluation'!$A$55:$F$346,6,0),IFERROR(VLOOKUP($I314,'Privacy Analyst Evaluation'!$A$46:$F$120,6,0),""))&amp;""</f>
        <v/>
      </c>
    </row>
    <row r="315" spans="1:13" ht="15.75" customHeight="1" x14ac:dyDescent="0.2">
      <c r="A315" s="66" t="str">
        <f>IFERROR(IF($A314+1&gt;'(backend scoring)'!$T$335,"",$A314+1),"")</f>
        <v/>
      </c>
      <c r="B315" s="66" t="e">
        <f t="array" aca="1" ref="B315" ca="1">_xludf.XLOOKUP($A315,'(backend scoring)'!$V$2:$V$333,'(backend scoring)'!$A$2:$A$333,"")</f>
        <v>#NAME?</v>
      </c>
      <c r="C315" s="66" t="str">
        <f ca="1">IFERROR(VLOOKUP($B315,'Institution Evaluation'!$A$55:$F$346,2,0),IFERROR(VLOOKUP($B315,'Privacy Analyst Evaluation'!$A$46:$F$120,2,0),""))&amp;""</f>
        <v/>
      </c>
      <c r="D315" s="66" t="str">
        <f ca="1">IFERROR(VLOOKUP($B315,'Institution Evaluation'!$A$55:$F$346,3,0),IFERROR(VLOOKUP($B315,'Privacy Analyst Evaluation'!$A$46:$F$120,3,0),""))&amp;""</f>
        <v/>
      </c>
      <c r="E315" s="66" t="str">
        <f ca="1">IFERROR(VLOOKUP($B315,'Institution Evaluation'!$A$55:$F$346,4,0),IFERROR(VLOOKUP($B315,'Privacy Analyst Evaluation'!$A$46:$F$120,4,0),""))&amp;""</f>
        <v/>
      </c>
      <c r="F315" s="66" t="str">
        <f ca="1">IFERROR(VLOOKUP($B315,'Institution Evaluation'!$A$55:$F$346,6,0),IFERROR(VLOOKUP($B315,'Privacy Analyst Evaluation'!$A$46:$F$120,6,0),""))&amp;""</f>
        <v/>
      </c>
      <c r="G315" s="242"/>
      <c r="H315" s="66" t="str">
        <f>IFERROR(IF($H314+1&gt;'(backend scoring)'!$Q$335,"",$H314+1),"")</f>
        <v/>
      </c>
      <c r="I315" s="66" t="e">
        <f t="array" aca="1" ref="I315" ca="1">_xludf.XLOOKUP($H315,'(backend scoring)'!$S$2:$S$333,'(backend scoring)'!$A$2:$A$333,"")</f>
        <v>#NAME?</v>
      </c>
      <c r="J315" s="66" t="str">
        <f ca="1">IFERROR(VLOOKUP($I315,'Institution Evaluation'!$A$55:$F$346,2,0),IFERROR(VLOOKUP($I315,'Privacy Analyst Evaluation'!$A$46:$F$120,2,0),""))</f>
        <v/>
      </c>
      <c r="K315" s="66" t="str">
        <f ca="1">IFERROR(VLOOKUP($I315,'Institution Evaluation'!$A$55:$F$346,3,0),IFERROR(VLOOKUP($I315,'Privacy Analyst Evaluation'!$A$46:$F$120,3,0),""))&amp;""</f>
        <v/>
      </c>
      <c r="L315" s="66" t="str">
        <f ca="1">IFERROR(VLOOKUP($I315,'Institution Evaluation'!$A$55:$F$346,4,0),IFERROR(VLOOKUP($I315,'Privacy Analyst Evaluation'!$A$46:$F$120,4,0),""))&amp;""</f>
        <v/>
      </c>
      <c r="M315" s="66" t="str">
        <f ca="1">IFERROR(VLOOKUP($I315,'Institution Evaluation'!$A$55:$F$346,6,0),IFERROR(VLOOKUP($I315,'Privacy Analyst Evaluation'!$A$46:$F$120,6,0),""))&amp;""</f>
        <v/>
      </c>
    </row>
    <row r="316" spans="1:13" ht="15.75" customHeight="1" x14ac:dyDescent="0.2">
      <c r="A316" s="66" t="str">
        <f>IFERROR(IF($A315+1&gt;'(backend scoring)'!$T$335,"",$A315+1),"")</f>
        <v/>
      </c>
      <c r="B316" s="66" t="e">
        <f t="array" aca="1" ref="B316" ca="1">_xludf.XLOOKUP($A316,'(backend scoring)'!$V$2:$V$333,'(backend scoring)'!$A$2:$A$333,"")</f>
        <v>#NAME?</v>
      </c>
      <c r="C316" s="66" t="str">
        <f ca="1">IFERROR(VLOOKUP($B316,'Institution Evaluation'!$A$55:$F$346,2,0),IFERROR(VLOOKUP($B316,'Privacy Analyst Evaluation'!$A$46:$F$120,2,0),""))&amp;""</f>
        <v/>
      </c>
      <c r="D316" s="66" t="str">
        <f ca="1">IFERROR(VLOOKUP($B316,'Institution Evaluation'!$A$55:$F$346,3,0),IFERROR(VLOOKUP($B316,'Privacy Analyst Evaluation'!$A$46:$F$120,3,0),""))&amp;""</f>
        <v/>
      </c>
      <c r="E316" s="66" t="str">
        <f ca="1">IFERROR(VLOOKUP($B316,'Institution Evaluation'!$A$55:$F$346,4,0),IFERROR(VLOOKUP($B316,'Privacy Analyst Evaluation'!$A$46:$F$120,4,0),""))&amp;""</f>
        <v/>
      </c>
      <c r="F316" s="66" t="str">
        <f ca="1">IFERROR(VLOOKUP($B316,'Institution Evaluation'!$A$55:$F$346,6,0),IFERROR(VLOOKUP($B316,'Privacy Analyst Evaluation'!$A$46:$F$120,6,0),""))&amp;""</f>
        <v/>
      </c>
      <c r="G316" s="242"/>
      <c r="H316" s="66" t="str">
        <f>IFERROR(IF($H315+1&gt;'(backend scoring)'!$Q$335,"",$H315+1),"")</f>
        <v/>
      </c>
      <c r="I316" s="66" t="e">
        <f t="array" aca="1" ref="I316" ca="1">_xludf.XLOOKUP($H316,'(backend scoring)'!$S$2:$S$333,'(backend scoring)'!$A$2:$A$333,"")</f>
        <v>#NAME?</v>
      </c>
      <c r="J316" s="66" t="str">
        <f ca="1">IFERROR(VLOOKUP($I316,'Institution Evaluation'!$A$55:$F$346,2,0),IFERROR(VLOOKUP($I316,'Privacy Analyst Evaluation'!$A$46:$F$120,2,0),""))</f>
        <v/>
      </c>
      <c r="K316" s="66" t="str">
        <f ca="1">IFERROR(VLOOKUP($I316,'Institution Evaluation'!$A$55:$F$346,3,0),IFERROR(VLOOKUP($I316,'Privacy Analyst Evaluation'!$A$46:$F$120,3,0),""))&amp;""</f>
        <v/>
      </c>
      <c r="L316" s="66" t="str">
        <f ca="1">IFERROR(VLOOKUP($I316,'Institution Evaluation'!$A$55:$F$346,4,0),IFERROR(VLOOKUP($I316,'Privacy Analyst Evaluation'!$A$46:$F$120,4,0),""))&amp;""</f>
        <v/>
      </c>
      <c r="M316" s="66" t="str">
        <f ca="1">IFERROR(VLOOKUP($I316,'Institution Evaluation'!$A$55:$F$346,6,0),IFERROR(VLOOKUP($I316,'Privacy Analyst Evaluation'!$A$46:$F$120,6,0),""))&amp;""</f>
        <v/>
      </c>
    </row>
    <row r="317" spans="1:13" ht="15.75" customHeight="1" x14ac:dyDescent="0.2">
      <c r="A317" s="66" t="str">
        <f>IFERROR(IF($A316+1&gt;'(backend scoring)'!$T$335,"",$A316+1),"")</f>
        <v/>
      </c>
      <c r="B317" s="66" t="e">
        <f t="array" aca="1" ref="B317" ca="1">_xludf.XLOOKUP($A317,'(backend scoring)'!$V$2:$V$333,'(backend scoring)'!$A$2:$A$333,"")</f>
        <v>#NAME?</v>
      </c>
      <c r="C317" s="66" t="str">
        <f ca="1">IFERROR(VLOOKUP($B317,'Institution Evaluation'!$A$55:$F$346,2,0),IFERROR(VLOOKUP($B317,'Privacy Analyst Evaluation'!$A$46:$F$120,2,0),""))&amp;""</f>
        <v/>
      </c>
      <c r="D317" s="66" t="str">
        <f ca="1">IFERROR(VLOOKUP($B317,'Institution Evaluation'!$A$55:$F$346,3,0),IFERROR(VLOOKUP($B317,'Privacy Analyst Evaluation'!$A$46:$F$120,3,0),""))&amp;""</f>
        <v/>
      </c>
      <c r="E317" s="66" t="str">
        <f ca="1">IFERROR(VLOOKUP($B317,'Institution Evaluation'!$A$55:$F$346,4,0),IFERROR(VLOOKUP($B317,'Privacy Analyst Evaluation'!$A$46:$F$120,4,0),""))&amp;""</f>
        <v/>
      </c>
      <c r="F317" s="66" t="str">
        <f ca="1">IFERROR(VLOOKUP($B317,'Institution Evaluation'!$A$55:$F$346,6,0),IFERROR(VLOOKUP($B317,'Privacy Analyst Evaluation'!$A$46:$F$120,6,0),""))&amp;""</f>
        <v/>
      </c>
      <c r="G317" s="242"/>
      <c r="H317" s="66" t="str">
        <f>IFERROR(IF($H316+1&gt;'(backend scoring)'!$Q$335,"",$H316+1),"")</f>
        <v/>
      </c>
      <c r="I317" s="66" t="e">
        <f t="array" aca="1" ref="I317" ca="1">_xludf.XLOOKUP($H317,'(backend scoring)'!$S$2:$S$333,'(backend scoring)'!$A$2:$A$333,"")</f>
        <v>#NAME?</v>
      </c>
      <c r="J317" s="66" t="str">
        <f ca="1">IFERROR(VLOOKUP($I317,'Institution Evaluation'!$A$55:$F$346,2,0),IFERROR(VLOOKUP($I317,'Privacy Analyst Evaluation'!$A$46:$F$120,2,0),""))</f>
        <v/>
      </c>
      <c r="K317" s="66" t="str">
        <f ca="1">IFERROR(VLOOKUP($I317,'Institution Evaluation'!$A$55:$F$346,3,0),IFERROR(VLOOKUP($I317,'Privacy Analyst Evaluation'!$A$46:$F$120,3,0),""))&amp;""</f>
        <v/>
      </c>
      <c r="L317" s="66" t="str">
        <f ca="1">IFERROR(VLOOKUP($I317,'Institution Evaluation'!$A$55:$F$346,4,0),IFERROR(VLOOKUP($I317,'Privacy Analyst Evaluation'!$A$46:$F$120,4,0),""))&amp;""</f>
        <v/>
      </c>
      <c r="M317" s="66" t="str">
        <f ca="1">IFERROR(VLOOKUP($I317,'Institution Evaluation'!$A$55:$F$346,6,0),IFERROR(VLOOKUP($I317,'Privacy Analyst Evaluation'!$A$46:$F$120,6,0),""))&amp;""</f>
        <v/>
      </c>
    </row>
    <row r="318" spans="1:13" ht="15.75" customHeight="1" x14ac:dyDescent="0.2">
      <c r="A318" s="66" t="str">
        <f>IFERROR(IF($A317+1&gt;'(backend scoring)'!$T$335,"",$A317+1),"")</f>
        <v/>
      </c>
      <c r="B318" s="66" t="e">
        <f t="array" aca="1" ref="B318" ca="1">_xludf.XLOOKUP($A318,'(backend scoring)'!$V$2:$V$333,'(backend scoring)'!$A$2:$A$333,"")</f>
        <v>#NAME?</v>
      </c>
      <c r="C318" s="66" t="str">
        <f ca="1">IFERROR(VLOOKUP($B318,'Institution Evaluation'!$A$55:$F$346,2,0),IFERROR(VLOOKUP($B318,'Privacy Analyst Evaluation'!$A$46:$F$120,2,0),""))&amp;""</f>
        <v/>
      </c>
      <c r="D318" s="66" t="str">
        <f ca="1">IFERROR(VLOOKUP($B318,'Institution Evaluation'!$A$55:$F$346,3,0),IFERROR(VLOOKUP($B318,'Privacy Analyst Evaluation'!$A$46:$F$120,3,0),""))&amp;""</f>
        <v/>
      </c>
      <c r="E318" s="66" t="str">
        <f ca="1">IFERROR(VLOOKUP($B318,'Institution Evaluation'!$A$55:$F$346,4,0),IFERROR(VLOOKUP($B318,'Privacy Analyst Evaluation'!$A$46:$F$120,4,0),""))&amp;""</f>
        <v/>
      </c>
      <c r="F318" s="66" t="str">
        <f ca="1">IFERROR(VLOOKUP($B318,'Institution Evaluation'!$A$55:$F$346,6,0),IFERROR(VLOOKUP($B318,'Privacy Analyst Evaluation'!$A$46:$F$120,6,0),""))&amp;""</f>
        <v/>
      </c>
      <c r="G318" s="242"/>
      <c r="H318" s="66" t="str">
        <f>IFERROR(IF($H317+1&gt;'(backend scoring)'!$Q$335,"",$H317+1),"")</f>
        <v/>
      </c>
      <c r="I318" s="66" t="e">
        <f t="array" aca="1" ref="I318" ca="1">_xludf.XLOOKUP($H318,'(backend scoring)'!$S$2:$S$333,'(backend scoring)'!$A$2:$A$333,"")</f>
        <v>#NAME?</v>
      </c>
      <c r="J318" s="66" t="str">
        <f ca="1">IFERROR(VLOOKUP($I318,'Institution Evaluation'!$A$55:$F$346,2,0),IFERROR(VLOOKUP($I318,'Privacy Analyst Evaluation'!$A$46:$F$120,2,0),""))</f>
        <v/>
      </c>
      <c r="K318" s="66" t="str">
        <f ca="1">IFERROR(VLOOKUP($I318,'Institution Evaluation'!$A$55:$F$346,3,0),IFERROR(VLOOKUP($I318,'Privacy Analyst Evaluation'!$A$46:$F$120,3,0),""))&amp;""</f>
        <v/>
      </c>
      <c r="L318" s="66" t="str">
        <f ca="1">IFERROR(VLOOKUP($I318,'Institution Evaluation'!$A$55:$F$346,4,0),IFERROR(VLOOKUP($I318,'Privacy Analyst Evaluation'!$A$46:$F$120,4,0),""))&amp;""</f>
        <v/>
      </c>
      <c r="M318" s="66" t="str">
        <f ca="1">IFERROR(VLOOKUP($I318,'Institution Evaluation'!$A$55:$F$346,6,0),IFERROR(VLOOKUP($I318,'Privacy Analyst Evaluation'!$A$46:$F$120,6,0),""))&amp;""</f>
        <v/>
      </c>
    </row>
    <row r="319" spans="1:13" ht="15.75" customHeight="1" x14ac:dyDescent="0.2">
      <c r="A319" s="66" t="str">
        <f>IFERROR(IF($A318+1&gt;'(backend scoring)'!$T$335,"",$A318+1),"")</f>
        <v/>
      </c>
      <c r="B319" s="66" t="e">
        <f t="array" aca="1" ref="B319" ca="1">_xludf.XLOOKUP($A319,'(backend scoring)'!$V$2:$V$333,'(backend scoring)'!$A$2:$A$333,"")</f>
        <v>#NAME?</v>
      </c>
      <c r="C319" s="66" t="str">
        <f ca="1">IFERROR(VLOOKUP($B319,'Institution Evaluation'!$A$55:$F$346,2,0),IFERROR(VLOOKUP($B319,'Privacy Analyst Evaluation'!$A$46:$F$120,2,0),""))&amp;""</f>
        <v/>
      </c>
      <c r="D319" s="66" t="str">
        <f ca="1">IFERROR(VLOOKUP($B319,'Institution Evaluation'!$A$55:$F$346,3,0),IFERROR(VLOOKUP($B319,'Privacy Analyst Evaluation'!$A$46:$F$120,3,0),""))&amp;""</f>
        <v/>
      </c>
      <c r="E319" s="66" t="str">
        <f ca="1">IFERROR(VLOOKUP($B319,'Institution Evaluation'!$A$55:$F$346,4,0),IFERROR(VLOOKUP($B319,'Privacy Analyst Evaluation'!$A$46:$F$120,4,0),""))&amp;""</f>
        <v/>
      </c>
      <c r="F319" s="66" t="str">
        <f ca="1">IFERROR(VLOOKUP($B319,'Institution Evaluation'!$A$55:$F$346,6,0),IFERROR(VLOOKUP($B319,'Privacy Analyst Evaluation'!$A$46:$F$120,6,0),""))&amp;""</f>
        <v/>
      </c>
      <c r="G319" s="242"/>
      <c r="H319" s="66" t="str">
        <f>IFERROR(IF($H318+1&gt;'(backend scoring)'!$Q$335,"",$H318+1),"")</f>
        <v/>
      </c>
      <c r="I319" s="66" t="e">
        <f t="array" aca="1" ref="I319" ca="1">_xludf.XLOOKUP($H319,'(backend scoring)'!$S$2:$S$333,'(backend scoring)'!$A$2:$A$333,"")</f>
        <v>#NAME?</v>
      </c>
      <c r="J319" s="66" t="str">
        <f ca="1">IFERROR(VLOOKUP($I319,'Institution Evaluation'!$A$55:$F$346,2,0),IFERROR(VLOOKUP($I319,'Privacy Analyst Evaluation'!$A$46:$F$120,2,0),""))</f>
        <v/>
      </c>
      <c r="K319" s="66" t="str">
        <f ca="1">IFERROR(VLOOKUP($I319,'Institution Evaluation'!$A$55:$F$346,3,0),IFERROR(VLOOKUP($I319,'Privacy Analyst Evaluation'!$A$46:$F$120,3,0),""))&amp;""</f>
        <v/>
      </c>
      <c r="L319" s="66" t="str">
        <f ca="1">IFERROR(VLOOKUP($I319,'Institution Evaluation'!$A$55:$F$346,4,0),IFERROR(VLOOKUP($I319,'Privacy Analyst Evaluation'!$A$46:$F$120,4,0),""))&amp;""</f>
        <v/>
      </c>
      <c r="M319" s="66" t="str">
        <f ca="1">IFERROR(VLOOKUP($I319,'Institution Evaluation'!$A$55:$F$346,6,0),IFERROR(VLOOKUP($I319,'Privacy Analyst Evaluation'!$A$46:$F$120,6,0),""))&amp;""</f>
        <v/>
      </c>
    </row>
    <row r="320" spans="1:13" ht="15.75" customHeight="1" x14ac:dyDescent="0.2">
      <c r="A320" s="66" t="str">
        <f>IFERROR(IF($A319+1&gt;'(backend scoring)'!$T$335,"",$A319+1),"")</f>
        <v/>
      </c>
      <c r="B320" s="66" t="e">
        <f t="array" aca="1" ref="B320" ca="1">_xludf.XLOOKUP($A320,'(backend scoring)'!$V$2:$V$333,'(backend scoring)'!$A$2:$A$333,"")</f>
        <v>#NAME?</v>
      </c>
      <c r="C320" s="66" t="str">
        <f ca="1">IFERROR(VLOOKUP($B320,'Institution Evaluation'!$A$55:$F$346,2,0),IFERROR(VLOOKUP($B320,'Privacy Analyst Evaluation'!$A$46:$F$120,2,0),""))&amp;""</f>
        <v/>
      </c>
      <c r="D320" s="66" t="str">
        <f ca="1">IFERROR(VLOOKUP($B320,'Institution Evaluation'!$A$55:$F$346,3,0),IFERROR(VLOOKUP($B320,'Privacy Analyst Evaluation'!$A$46:$F$120,3,0),""))&amp;""</f>
        <v/>
      </c>
      <c r="E320" s="66" t="str">
        <f ca="1">IFERROR(VLOOKUP($B320,'Institution Evaluation'!$A$55:$F$346,4,0),IFERROR(VLOOKUP($B320,'Privacy Analyst Evaluation'!$A$46:$F$120,4,0),""))&amp;""</f>
        <v/>
      </c>
      <c r="F320" s="66" t="str">
        <f ca="1">IFERROR(VLOOKUP($B320,'Institution Evaluation'!$A$55:$F$346,6,0),IFERROR(VLOOKUP($B320,'Privacy Analyst Evaluation'!$A$46:$F$120,6,0),""))&amp;""</f>
        <v/>
      </c>
      <c r="G320" s="242"/>
      <c r="H320" s="66" t="str">
        <f>IFERROR(IF($H319+1&gt;'(backend scoring)'!$Q$335,"",$H319+1),"")</f>
        <v/>
      </c>
      <c r="I320" s="66" t="e">
        <f t="array" aca="1" ref="I320" ca="1">_xludf.XLOOKUP($H320,'(backend scoring)'!$S$2:$S$333,'(backend scoring)'!$A$2:$A$333,"")</f>
        <v>#NAME?</v>
      </c>
      <c r="J320" s="66" t="str">
        <f ca="1">IFERROR(VLOOKUP($I320,'Institution Evaluation'!$A$55:$F$346,2,0),IFERROR(VLOOKUP($I320,'Privacy Analyst Evaluation'!$A$46:$F$120,2,0),""))</f>
        <v/>
      </c>
      <c r="K320" s="66" t="str">
        <f ca="1">IFERROR(VLOOKUP($I320,'Institution Evaluation'!$A$55:$F$346,3,0),IFERROR(VLOOKUP($I320,'Privacy Analyst Evaluation'!$A$46:$F$120,3,0),""))&amp;""</f>
        <v/>
      </c>
      <c r="L320" s="66" t="str">
        <f ca="1">IFERROR(VLOOKUP($I320,'Institution Evaluation'!$A$55:$F$346,4,0),IFERROR(VLOOKUP($I320,'Privacy Analyst Evaluation'!$A$46:$F$120,4,0),""))&amp;""</f>
        <v/>
      </c>
      <c r="M320" s="66" t="str">
        <f ca="1">IFERROR(VLOOKUP($I320,'Institution Evaluation'!$A$55:$F$346,6,0),IFERROR(VLOOKUP($I320,'Privacy Analyst Evaluation'!$A$46:$F$120,6,0),""))&amp;""</f>
        <v/>
      </c>
    </row>
    <row r="321" spans="1:13" ht="15.75" customHeight="1" x14ac:dyDescent="0.2">
      <c r="A321" s="66" t="str">
        <f>IFERROR(IF($A320+1&gt;'(backend scoring)'!$T$335,"",$A320+1),"")</f>
        <v/>
      </c>
      <c r="B321" s="66" t="e">
        <f t="array" aca="1" ref="B321" ca="1">_xludf.XLOOKUP($A321,'(backend scoring)'!$V$2:$V$333,'(backend scoring)'!$A$2:$A$333,"")</f>
        <v>#NAME?</v>
      </c>
      <c r="C321" s="66" t="str">
        <f ca="1">IFERROR(VLOOKUP($B321,'Institution Evaluation'!$A$55:$F$346,2,0),IFERROR(VLOOKUP($B321,'Privacy Analyst Evaluation'!$A$46:$F$120,2,0),""))&amp;""</f>
        <v/>
      </c>
      <c r="D321" s="66" t="str">
        <f ca="1">IFERROR(VLOOKUP($B321,'Institution Evaluation'!$A$55:$F$346,3,0),IFERROR(VLOOKUP($B321,'Privacy Analyst Evaluation'!$A$46:$F$120,3,0),""))&amp;""</f>
        <v/>
      </c>
      <c r="E321" s="66" t="str">
        <f ca="1">IFERROR(VLOOKUP($B321,'Institution Evaluation'!$A$55:$F$346,4,0),IFERROR(VLOOKUP($B321,'Privacy Analyst Evaluation'!$A$46:$F$120,4,0),""))&amp;""</f>
        <v/>
      </c>
      <c r="F321" s="66" t="str">
        <f ca="1">IFERROR(VLOOKUP($B321,'Institution Evaluation'!$A$55:$F$346,6,0),IFERROR(VLOOKUP($B321,'Privacy Analyst Evaluation'!$A$46:$F$120,6,0),""))&amp;""</f>
        <v/>
      </c>
      <c r="G321" s="242"/>
      <c r="H321" s="66" t="str">
        <f>IFERROR(IF($H320+1&gt;'(backend scoring)'!$Q$335,"",$H320+1),"")</f>
        <v/>
      </c>
      <c r="I321" s="66" t="e">
        <f t="array" aca="1" ref="I321" ca="1">_xludf.XLOOKUP($H321,'(backend scoring)'!$S$2:$S$333,'(backend scoring)'!$A$2:$A$333,"")</f>
        <v>#NAME?</v>
      </c>
      <c r="J321" s="66" t="str">
        <f ca="1">IFERROR(VLOOKUP($I321,'Institution Evaluation'!$A$55:$F$346,2,0),IFERROR(VLOOKUP($I321,'Privacy Analyst Evaluation'!$A$46:$F$120,2,0),""))</f>
        <v/>
      </c>
      <c r="K321" s="66" t="str">
        <f ca="1">IFERROR(VLOOKUP($I321,'Institution Evaluation'!$A$55:$F$346,3,0),IFERROR(VLOOKUP($I321,'Privacy Analyst Evaluation'!$A$46:$F$120,3,0),""))&amp;""</f>
        <v/>
      </c>
      <c r="L321" s="66" t="str">
        <f ca="1">IFERROR(VLOOKUP($I321,'Institution Evaluation'!$A$55:$F$346,4,0),IFERROR(VLOOKUP($I321,'Privacy Analyst Evaluation'!$A$46:$F$120,4,0),""))&amp;""</f>
        <v/>
      </c>
      <c r="M321" s="66" t="str">
        <f ca="1">IFERROR(VLOOKUP($I321,'Institution Evaluation'!$A$55:$F$346,6,0),IFERROR(VLOOKUP($I321,'Privacy Analyst Evaluation'!$A$46:$F$120,6,0),""))&amp;""</f>
        <v/>
      </c>
    </row>
    <row r="322" spans="1:13" ht="15.75" customHeight="1" x14ac:dyDescent="0.2">
      <c r="A322" s="66" t="str">
        <f>IFERROR(IF($A321+1&gt;'(backend scoring)'!$T$335,"",$A321+1),"")</f>
        <v/>
      </c>
      <c r="B322" s="66" t="e">
        <f t="array" aca="1" ref="B322" ca="1">_xludf.XLOOKUP($A322,'(backend scoring)'!$V$2:$V$333,'(backend scoring)'!$A$2:$A$333,"")</f>
        <v>#NAME?</v>
      </c>
      <c r="C322" s="66" t="str">
        <f ca="1">IFERROR(VLOOKUP($B322,'Institution Evaluation'!$A$55:$F$346,2,0),IFERROR(VLOOKUP($B322,'Privacy Analyst Evaluation'!$A$46:$F$120,2,0),""))&amp;""</f>
        <v/>
      </c>
      <c r="D322" s="66" t="str">
        <f ca="1">IFERROR(VLOOKUP($B322,'Institution Evaluation'!$A$55:$F$346,3,0),IFERROR(VLOOKUP($B322,'Privacy Analyst Evaluation'!$A$46:$F$120,3,0),""))&amp;""</f>
        <v/>
      </c>
      <c r="E322" s="66" t="str">
        <f ca="1">IFERROR(VLOOKUP($B322,'Institution Evaluation'!$A$55:$F$346,4,0),IFERROR(VLOOKUP($B322,'Privacy Analyst Evaluation'!$A$46:$F$120,4,0),""))&amp;""</f>
        <v/>
      </c>
      <c r="F322" s="66" t="str">
        <f ca="1">IFERROR(VLOOKUP($B322,'Institution Evaluation'!$A$55:$F$346,6,0),IFERROR(VLOOKUP($B322,'Privacy Analyst Evaluation'!$A$46:$F$120,6,0),""))&amp;""</f>
        <v/>
      </c>
      <c r="G322" s="242"/>
      <c r="H322" s="66" t="str">
        <f>IFERROR(IF($H321+1&gt;'(backend scoring)'!$Q$335,"",$H321+1),"")</f>
        <v/>
      </c>
      <c r="I322" s="66" t="e">
        <f t="array" aca="1" ref="I322" ca="1">_xludf.XLOOKUP($H322,'(backend scoring)'!$S$2:$S$333,'(backend scoring)'!$A$2:$A$333,"")</f>
        <v>#NAME?</v>
      </c>
      <c r="J322" s="66" t="str">
        <f ca="1">IFERROR(VLOOKUP($I322,'Institution Evaluation'!$A$55:$F$346,2,0),IFERROR(VLOOKUP($I322,'Privacy Analyst Evaluation'!$A$46:$F$120,2,0),""))</f>
        <v/>
      </c>
      <c r="K322" s="66" t="str">
        <f ca="1">IFERROR(VLOOKUP($I322,'Institution Evaluation'!$A$55:$F$346,3,0),IFERROR(VLOOKUP($I322,'Privacy Analyst Evaluation'!$A$46:$F$120,3,0),""))&amp;""</f>
        <v/>
      </c>
      <c r="L322" s="66" t="str">
        <f ca="1">IFERROR(VLOOKUP($I322,'Institution Evaluation'!$A$55:$F$346,4,0),IFERROR(VLOOKUP($I322,'Privacy Analyst Evaluation'!$A$46:$F$120,4,0),""))&amp;""</f>
        <v/>
      </c>
      <c r="M322" s="66" t="str">
        <f ca="1">IFERROR(VLOOKUP($I322,'Institution Evaluation'!$A$55:$F$346,6,0),IFERROR(VLOOKUP($I322,'Privacy Analyst Evaluation'!$A$46:$F$120,6,0),""))&amp;""</f>
        <v/>
      </c>
    </row>
    <row r="323" spans="1:13" ht="15.75" customHeight="1" x14ac:dyDescent="0.2">
      <c r="A323" s="66" t="str">
        <f>IFERROR(IF($A322+1&gt;'(backend scoring)'!$T$335,"",$A322+1),"")</f>
        <v/>
      </c>
      <c r="B323" s="66" t="e">
        <f t="array" aca="1" ref="B323" ca="1">_xludf.XLOOKUP($A323,'(backend scoring)'!$V$2:$V$333,'(backend scoring)'!$A$2:$A$333,"")</f>
        <v>#NAME?</v>
      </c>
      <c r="C323" s="66" t="str">
        <f ca="1">IFERROR(VLOOKUP($B323,'Institution Evaluation'!$A$55:$F$346,2,0),IFERROR(VLOOKUP($B323,'Privacy Analyst Evaluation'!$A$46:$F$120,2,0),""))&amp;""</f>
        <v/>
      </c>
      <c r="D323" s="66" t="str">
        <f ca="1">IFERROR(VLOOKUP($B323,'Institution Evaluation'!$A$55:$F$346,3,0),IFERROR(VLOOKUP($B323,'Privacy Analyst Evaluation'!$A$46:$F$120,3,0),""))&amp;""</f>
        <v/>
      </c>
      <c r="E323" s="66" t="str">
        <f ca="1">IFERROR(VLOOKUP($B323,'Institution Evaluation'!$A$55:$F$346,4,0),IFERROR(VLOOKUP($B323,'Privacy Analyst Evaluation'!$A$46:$F$120,4,0),""))&amp;""</f>
        <v/>
      </c>
      <c r="F323" s="66" t="str">
        <f ca="1">IFERROR(VLOOKUP($B323,'Institution Evaluation'!$A$55:$F$346,6,0),IFERROR(VLOOKUP($B323,'Privacy Analyst Evaluation'!$A$46:$F$120,6,0),""))&amp;""</f>
        <v/>
      </c>
      <c r="G323" s="242"/>
      <c r="H323" s="66" t="str">
        <f>IFERROR(IF($H322+1&gt;'(backend scoring)'!$Q$335,"",$H322+1),"")</f>
        <v/>
      </c>
      <c r="I323" s="66" t="e">
        <f t="array" aca="1" ref="I323" ca="1">_xludf.XLOOKUP($H323,'(backend scoring)'!$S$2:$S$333,'(backend scoring)'!$A$2:$A$333,"")</f>
        <v>#NAME?</v>
      </c>
      <c r="J323" s="66" t="str">
        <f ca="1">IFERROR(VLOOKUP($I323,'Institution Evaluation'!$A$55:$F$346,2,0),IFERROR(VLOOKUP($I323,'Privacy Analyst Evaluation'!$A$46:$F$120,2,0),""))</f>
        <v/>
      </c>
      <c r="K323" s="66" t="str">
        <f ca="1">IFERROR(VLOOKUP($I323,'Institution Evaluation'!$A$55:$F$346,3,0),IFERROR(VLOOKUP($I323,'Privacy Analyst Evaluation'!$A$46:$F$120,3,0),""))&amp;""</f>
        <v/>
      </c>
      <c r="L323" s="66" t="str">
        <f ca="1">IFERROR(VLOOKUP($I323,'Institution Evaluation'!$A$55:$F$346,4,0),IFERROR(VLOOKUP($I323,'Privacy Analyst Evaluation'!$A$46:$F$120,4,0),""))&amp;""</f>
        <v/>
      </c>
      <c r="M323" s="66" t="str">
        <f ca="1">IFERROR(VLOOKUP($I323,'Institution Evaluation'!$A$55:$F$346,6,0),IFERROR(VLOOKUP($I323,'Privacy Analyst Evaluation'!$A$46:$F$120,6,0),""))&amp;""</f>
        <v/>
      </c>
    </row>
    <row r="324" spans="1:13" ht="15.75" customHeight="1" x14ac:dyDescent="0.2">
      <c r="A324" s="66" t="str">
        <f>IFERROR(IF($A323+1&gt;'(backend scoring)'!$T$335,"",$A323+1),"")</f>
        <v/>
      </c>
      <c r="B324" s="66" t="e">
        <f t="array" aca="1" ref="B324" ca="1">_xludf.XLOOKUP($A324,'(backend scoring)'!$V$2:$V$333,'(backend scoring)'!$A$2:$A$333,"")</f>
        <v>#NAME?</v>
      </c>
      <c r="C324" s="66" t="str">
        <f ca="1">IFERROR(VLOOKUP($B324,'Institution Evaluation'!$A$55:$F$346,2,0),IFERROR(VLOOKUP($B324,'Privacy Analyst Evaluation'!$A$46:$F$120,2,0),""))&amp;""</f>
        <v/>
      </c>
      <c r="D324" s="66" t="str">
        <f ca="1">IFERROR(VLOOKUP($B324,'Institution Evaluation'!$A$55:$F$346,3,0),IFERROR(VLOOKUP($B324,'Privacy Analyst Evaluation'!$A$46:$F$120,3,0),""))&amp;""</f>
        <v/>
      </c>
      <c r="E324" s="66" t="str">
        <f ca="1">IFERROR(VLOOKUP($B324,'Institution Evaluation'!$A$55:$F$346,4,0),IFERROR(VLOOKUP($B324,'Privacy Analyst Evaluation'!$A$46:$F$120,4,0),""))&amp;""</f>
        <v/>
      </c>
      <c r="F324" s="66" t="str">
        <f ca="1">IFERROR(VLOOKUP($B324,'Institution Evaluation'!$A$55:$F$346,6,0),IFERROR(VLOOKUP($B324,'Privacy Analyst Evaluation'!$A$46:$F$120,6,0),""))&amp;""</f>
        <v/>
      </c>
      <c r="G324" s="242"/>
      <c r="H324" s="66" t="str">
        <f>IFERROR(IF($H323+1&gt;'(backend scoring)'!$Q$335,"",$H323+1),"")</f>
        <v/>
      </c>
      <c r="I324" s="66" t="e">
        <f t="array" aca="1" ref="I324" ca="1">_xludf.XLOOKUP($H324,'(backend scoring)'!$S$2:$S$333,'(backend scoring)'!$A$2:$A$333,"")</f>
        <v>#NAME?</v>
      </c>
      <c r="J324" s="66" t="str">
        <f ca="1">IFERROR(VLOOKUP($I324,'Institution Evaluation'!$A$55:$F$346,2,0),IFERROR(VLOOKUP($I324,'Privacy Analyst Evaluation'!$A$46:$F$120,2,0),""))</f>
        <v/>
      </c>
      <c r="K324" s="66" t="str">
        <f ca="1">IFERROR(VLOOKUP($I324,'Institution Evaluation'!$A$55:$F$346,3,0),IFERROR(VLOOKUP($I324,'Privacy Analyst Evaluation'!$A$46:$F$120,3,0),""))&amp;""</f>
        <v/>
      </c>
      <c r="L324" s="66" t="str">
        <f ca="1">IFERROR(VLOOKUP($I324,'Institution Evaluation'!$A$55:$F$346,4,0),IFERROR(VLOOKUP($I324,'Privacy Analyst Evaluation'!$A$46:$F$120,4,0),""))&amp;""</f>
        <v/>
      </c>
      <c r="M324" s="66" t="str">
        <f ca="1">IFERROR(VLOOKUP($I324,'Institution Evaluation'!$A$55:$F$346,6,0),IFERROR(VLOOKUP($I324,'Privacy Analyst Evaluation'!$A$46:$F$120,6,0),""))&amp;""</f>
        <v/>
      </c>
    </row>
    <row r="325" spans="1:13" ht="15.75" customHeight="1" x14ac:dyDescent="0.2">
      <c r="A325" s="66" t="str">
        <f>IFERROR(IF($A324+1&gt;'(backend scoring)'!$T$335,"",$A324+1),"")</f>
        <v/>
      </c>
      <c r="B325" s="66" t="e">
        <f t="array" aca="1" ref="B325" ca="1">_xludf.XLOOKUP($A325,'(backend scoring)'!$V$2:$V$333,'(backend scoring)'!$A$2:$A$333,"")</f>
        <v>#NAME?</v>
      </c>
      <c r="C325" s="66" t="str">
        <f ca="1">IFERROR(VLOOKUP($B325,'Institution Evaluation'!$A$55:$F$346,2,0),IFERROR(VLOOKUP($B325,'Privacy Analyst Evaluation'!$A$46:$F$120,2,0),""))&amp;""</f>
        <v/>
      </c>
      <c r="D325" s="66" t="str">
        <f ca="1">IFERROR(VLOOKUP($B325,'Institution Evaluation'!$A$55:$F$346,3,0),IFERROR(VLOOKUP($B325,'Privacy Analyst Evaluation'!$A$46:$F$120,3,0),""))&amp;""</f>
        <v/>
      </c>
      <c r="E325" s="66" t="str">
        <f ca="1">IFERROR(VLOOKUP($B325,'Institution Evaluation'!$A$55:$F$346,4,0),IFERROR(VLOOKUP($B325,'Privacy Analyst Evaluation'!$A$46:$F$120,4,0),""))&amp;""</f>
        <v/>
      </c>
      <c r="F325" s="66" t="str">
        <f ca="1">IFERROR(VLOOKUP($B325,'Institution Evaluation'!$A$55:$F$346,6,0),IFERROR(VLOOKUP($B325,'Privacy Analyst Evaluation'!$A$46:$F$120,6,0),""))&amp;""</f>
        <v/>
      </c>
      <c r="G325" s="242"/>
      <c r="H325" s="66" t="str">
        <f>IFERROR(IF($H324+1&gt;'(backend scoring)'!$Q$335,"",$H324+1),"")</f>
        <v/>
      </c>
      <c r="I325" s="66" t="e">
        <f t="array" aca="1" ref="I325" ca="1">_xludf.XLOOKUP($H325,'(backend scoring)'!$S$2:$S$333,'(backend scoring)'!$A$2:$A$333,"")</f>
        <v>#NAME?</v>
      </c>
      <c r="J325" s="66" t="str">
        <f ca="1">IFERROR(VLOOKUP($I325,'Institution Evaluation'!$A$55:$F$346,2,0),IFERROR(VLOOKUP($I325,'Privacy Analyst Evaluation'!$A$46:$F$120,2,0),""))</f>
        <v/>
      </c>
      <c r="K325" s="66" t="str">
        <f ca="1">IFERROR(VLOOKUP($I325,'Institution Evaluation'!$A$55:$F$346,3,0),IFERROR(VLOOKUP($I325,'Privacy Analyst Evaluation'!$A$46:$F$120,3,0),""))&amp;""</f>
        <v/>
      </c>
      <c r="L325" s="66" t="str">
        <f ca="1">IFERROR(VLOOKUP($I325,'Institution Evaluation'!$A$55:$F$346,4,0),IFERROR(VLOOKUP($I325,'Privacy Analyst Evaluation'!$A$46:$F$120,4,0),""))&amp;""</f>
        <v/>
      </c>
      <c r="M325" s="66" t="str">
        <f ca="1">IFERROR(VLOOKUP($I325,'Institution Evaluation'!$A$55:$F$346,6,0),IFERROR(VLOOKUP($I325,'Privacy Analyst Evaluation'!$A$46:$F$120,6,0),""))&amp;""</f>
        <v/>
      </c>
    </row>
    <row r="326" spans="1:13" ht="15.75" customHeight="1" x14ac:dyDescent="0.2">
      <c r="A326" s="66" t="str">
        <f>IFERROR(IF($A325+1&gt;'(backend scoring)'!$T$335,"",$A325+1),"")</f>
        <v/>
      </c>
      <c r="B326" s="66" t="e">
        <f t="array" aca="1" ref="B326" ca="1">_xludf.XLOOKUP($A326,'(backend scoring)'!$V$2:$V$333,'(backend scoring)'!$A$2:$A$333,"")</f>
        <v>#NAME?</v>
      </c>
      <c r="C326" s="66" t="str">
        <f ca="1">IFERROR(VLOOKUP($B326,'Institution Evaluation'!$A$55:$F$346,2,0),IFERROR(VLOOKUP($B326,'Privacy Analyst Evaluation'!$A$46:$F$120,2,0),""))&amp;""</f>
        <v/>
      </c>
      <c r="D326" s="66" t="str">
        <f ca="1">IFERROR(VLOOKUP($B326,'Institution Evaluation'!$A$55:$F$346,3,0),IFERROR(VLOOKUP($B326,'Privacy Analyst Evaluation'!$A$46:$F$120,3,0),""))&amp;""</f>
        <v/>
      </c>
      <c r="E326" s="66" t="str">
        <f ca="1">IFERROR(VLOOKUP($B326,'Institution Evaluation'!$A$55:$F$346,4,0),IFERROR(VLOOKUP($B326,'Privacy Analyst Evaluation'!$A$46:$F$120,4,0),""))&amp;""</f>
        <v/>
      </c>
      <c r="F326" s="66" t="str">
        <f ca="1">IFERROR(VLOOKUP($B326,'Institution Evaluation'!$A$55:$F$346,6,0),IFERROR(VLOOKUP($B326,'Privacy Analyst Evaluation'!$A$46:$F$120,6,0),""))&amp;""</f>
        <v/>
      </c>
      <c r="G326" s="242"/>
      <c r="H326" s="66" t="str">
        <f>IFERROR(IF($H325+1&gt;'(backend scoring)'!$Q$335,"",$H325+1),"")</f>
        <v/>
      </c>
      <c r="I326" s="66" t="e">
        <f t="array" aca="1" ref="I326" ca="1">_xludf.XLOOKUP($H326,'(backend scoring)'!$S$2:$S$333,'(backend scoring)'!$A$2:$A$333,"")</f>
        <v>#NAME?</v>
      </c>
      <c r="J326" s="66" t="str">
        <f ca="1">IFERROR(VLOOKUP($I326,'Institution Evaluation'!$A$55:$F$346,2,0),IFERROR(VLOOKUP($I326,'Privacy Analyst Evaluation'!$A$46:$F$120,2,0),""))</f>
        <v/>
      </c>
      <c r="K326" s="66" t="str">
        <f ca="1">IFERROR(VLOOKUP($I326,'Institution Evaluation'!$A$55:$F$346,3,0),IFERROR(VLOOKUP($I326,'Privacy Analyst Evaluation'!$A$46:$F$120,3,0),""))&amp;""</f>
        <v/>
      </c>
      <c r="L326" s="66" t="str">
        <f ca="1">IFERROR(VLOOKUP($I326,'Institution Evaluation'!$A$55:$F$346,4,0),IFERROR(VLOOKUP($I326,'Privacy Analyst Evaluation'!$A$46:$F$120,4,0),""))&amp;""</f>
        <v/>
      </c>
      <c r="M326" s="66" t="str">
        <f ca="1">IFERROR(VLOOKUP($I326,'Institution Evaluation'!$A$55:$F$346,6,0),IFERROR(VLOOKUP($I326,'Privacy Analyst Evaluation'!$A$46:$F$120,6,0),""))&amp;""</f>
        <v/>
      </c>
    </row>
    <row r="327" spans="1:13" ht="15.75" customHeight="1" x14ac:dyDescent="0.2">
      <c r="A327" s="66" t="str">
        <f>IFERROR(IF($A326+1&gt;'(backend scoring)'!$T$335,"",$A326+1),"")</f>
        <v/>
      </c>
      <c r="B327" s="66" t="e">
        <f t="array" aca="1" ref="B327" ca="1">_xludf.XLOOKUP($A327,'(backend scoring)'!$V$2:$V$333,'(backend scoring)'!$A$2:$A$333,"")</f>
        <v>#NAME?</v>
      </c>
      <c r="C327" s="66" t="str">
        <f ca="1">IFERROR(VLOOKUP($B327,'Institution Evaluation'!$A$55:$F$346,2,0),IFERROR(VLOOKUP($B327,'Privacy Analyst Evaluation'!$A$46:$F$120,2,0),""))&amp;""</f>
        <v/>
      </c>
      <c r="D327" s="66" t="str">
        <f ca="1">IFERROR(VLOOKUP($B327,'Institution Evaluation'!$A$55:$F$346,3,0),IFERROR(VLOOKUP($B327,'Privacy Analyst Evaluation'!$A$46:$F$120,3,0),""))&amp;""</f>
        <v/>
      </c>
      <c r="E327" s="66" t="str">
        <f ca="1">IFERROR(VLOOKUP($B327,'Institution Evaluation'!$A$55:$F$346,4,0),IFERROR(VLOOKUP($B327,'Privacy Analyst Evaluation'!$A$46:$F$120,4,0),""))&amp;""</f>
        <v/>
      </c>
      <c r="F327" s="66" t="str">
        <f ca="1">IFERROR(VLOOKUP($B327,'Institution Evaluation'!$A$55:$F$346,6,0),IFERROR(VLOOKUP($B327,'Privacy Analyst Evaluation'!$A$46:$F$120,6,0),""))&amp;""</f>
        <v/>
      </c>
      <c r="G327" s="242"/>
      <c r="H327" s="66" t="str">
        <f>IFERROR(IF($H326+1&gt;'(backend scoring)'!$Q$335,"",$H326+1),"")</f>
        <v/>
      </c>
      <c r="I327" s="66" t="e">
        <f t="array" aca="1" ref="I327" ca="1">_xludf.XLOOKUP($H327,'(backend scoring)'!$S$2:$S$333,'(backend scoring)'!$A$2:$A$333,"")</f>
        <v>#NAME?</v>
      </c>
      <c r="J327" s="66" t="str">
        <f ca="1">IFERROR(VLOOKUP($I327,'Institution Evaluation'!$A$55:$F$346,2,0),IFERROR(VLOOKUP($I327,'Privacy Analyst Evaluation'!$A$46:$F$120,2,0),""))</f>
        <v/>
      </c>
      <c r="K327" s="66" t="str">
        <f ca="1">IFERROR(VLOOKUP($I327,'Institution Evaluation'!$A$55:$F$346,3,0),IFERROR(VLOOKUP($I327,'Privacy Analyst Evaluation'!$A$46:$F$120,3,0),""))&amp;""</f>
        <v/>
      </c>
      <c r="L327" s="66" t="str">
        <f ca="1">IFERROR(VLOOKUP($I327,'Institution Evaluation'!$A$55:$F$346,4,0),IFERROR(VLOOKUP($I327,'Privacy Analyst Evaluation'!$A$46:$F$120,4,0),""))&amp;""</f>
        <v/>
      </c>
      <c r="M327" s="66" t="str">
        <f ca="1">IFERROR(VLOOKUP($I327,'Institution Evaluation'!$A$55:$F$346,6,0),IFERROR(VLOOKUP($I327,'Privacy Analyst Evaluation'!$A$46:$F$120,6,0),""))&amp;""</f>
        <v/>
      </c>
    </row>
    <row r="328" spans="1:13" ht="15.75" customHeight="1" x14ac:dyDescent="0.2">
      <c r="A328" s="66" t="str">
        <f>IFERROR(IF($A327+1&gt;'(backend scoring)'!$T$335,"",$A327+1),"")</f>
        <v/>
      </c>
      <c r="B328" s="66" t="e">
        <f t="array" aca="1" ref="B328" ca="1">_xludf.XLOOKUP($A328,'(backend scoring)'!$V$2:$V$333,'(backend scoring)'!$A$2:$A$333,"")</f>
        <v>#NAME?</v>
      </c>
      <c r="C328" s="66" t="str">
        <f ca="1">IFERROR(VLOOKUP($B328,'Institution Evaluation'!$A$55:$F$346,2,0),IFERROR(VLOOKUP($B328,'Privacy Analyst Evaluation'!$A$46:$F$120,2,0),""))&amp;""</f>
        <v/>
      </c>
      <c r="D328" s="66" t="str">
        <f ca="1">IFERROR(VLOOKUP($B328,'Institution Evaluation'!$A$55:$F$346,3,0),IFERROR(VLOOKUP($B328,'Privacy Analyst Evaluation'!$A$46:$F$120,3,0),""))&amp;""</f>
        <v/>
      </c>
      <c r="E328" s="66" t="str">
        <f ca="1">IFERROR(VLOOKUP($B328,'Institution Evaluation'!$A$55:$F$346,4,0),IFERROR(VLOOKUP($B328,'Privacy Analyst Evaluation'!$A$46:$F$120,4,0),""))&amp;""</f>
        <v/>
      </c>
      <c r="F328" s="66" t="str">
        <f ca="1">IFERROR(VLOOKUP($B328,'Institution Evaluation'!$A$55:$F$346,6,0),IFERROR(VLOOKUP($B328,'Privacy Analyst Evaluation'!$A$46:$F$120,6,0),""))&amp;""</f>
        <v/>
      </c>
      <c r="G328" s="242"/>
      <c r="H328" s="66" t="str">
        <f>IFERROR(IF($H327+1&gt;'(backend scoring)'!$Q$335,"",$H327+1),"")</f>
        <v/>
      </c>
      <c r="I328" s="66" t="e">
        <f t="array" aca="1" ref="I328" ca="1">_xludf.XLOOKUP($H328,'(backend scoring)'!$S$2:$S$333,'(backend scoring)'!$A$2:$A$333,"")</f>
        <v>#NAME?</v>
      </c>
      <c r="J328" s="66" t="str">
        <f ca="1">IFERROR(VLOOKUP($I328,'Institution Evaluation'!$A$55:$F$346,2,0),IFERROR(VLOOKUP($I328,'Privacy Analyst Evaluation'!$A$46:$F$120,2,0),""))</f>
        <v/>
      </c>
      <c r="K328" s="66" t="str">
        <f ca="1">IFERROR(VLOOKUP($I328,'Institution Evaluation'!$A$55:$F$346,3,0),IFERROR(VLOOKUP($I328,'Privacy Analyst Evaluation'!$A$46:$F$120,3,0),""))&amp;""</f>
        <v/>
      </c>
      <c r="L328" s="66" t="str">
        <f ca="1">IFERROR(VLOOKUP($I328,'Institution Evaluation'!$A$55:$F$346,4,0),IFERROR(VLOOKUP($I328,'Privacy Analyst Evaluation'!$A$46:$F$120,4,0),""))&amp;""</f>
        <v/>
      </c>
      <c r="M328" s="66" t="str">
        <f ca="1">IFERROR(VLOOKUP($I328,'Institution Evaluation'!$A$55:$F$346,6,0),IFERROR(VLOOKUP($I328,'Privacy Analyst Evaluation'!$A$46:$F$120,6,0),""))&amp;""</f>
        <v/>
      </c>
    </row>
    <row r="329" spans="1:13" ht="15.75" customHeight="1" x14ac:dyDescent="0.2">
      <c r="A329" s="66" t="str">
        <f>IFERROR(IF($A328+1&gt;'(backend scoring)'!$T$335,"",$A328+1),"")</f>
        <v/>
      </c>
      <c r="B329" s="66" t="e">
        <f t="array" aca="1" ref="B329" ca="1">_xludf.XLOOKUP($A329,'(backend scoring)'!$V$2:$V$333,'(backend scoring)'!$A$2:$A$333,"")</f>
        <v>#NAME?</v>
      </c>
      <c r="C329" s="66" t="str">
        <f ca="1">IFERROR(VLOOKUP($B329,'Institution Evaluation'!$A$55:$F$346,2,0),IFERROR(VLOOKUP($B329,'Privacy Analyst Evaluation'!$A$46:$F$120,2,0),""))&amp;""</f>
        <v/>
      </c>
      <c r="D329" s="66" t="str">
        <f ca="1">IFERROR(VLOOKUP($B329,'Institution Evaluation'!$A$55:$F$346,3,0),IFERROR(VLOOKUP($B329,'Privacy Analyst Evaluation'!$A$46:$F$120,3,0),""))&amp;""</f>
        <v/>
      </c>
      <c r="E329" s="66" t="str">
        <f ca="1">IFERROR(VLOOKUP($B329,'Institution Evaluation'!$A$55:$F$346,4,0),IFERROR(VLOOKUP($B329,'Privacy Analyst Evaluation'!$A$46:$F$120,4,0),""))&amp;""</f>
        <v/>
      </c>
      <c r="F329" s="66" t="str">
        <f ca="1">IFERROR(VLOOKUP($B329,'Institution Evaluation'!$A$55:$F$346,6,0),IFERROR(VLOOKUP($B329,'Privacy Analyst Evaluation'!$A$46:$F$120,6,0),""))&amp;""</f>
        <v/>
      </c>
      <c r="G329" s="242"/>
      <c r="H329" s="66" t="str">
        <f>IFERROR(IF($H328+1&gt;'(backend scoring)'!$Q$335,"",$H328+1),"")</f>
        <v/>
      </c>
      <c r="I329" s="66" t="e">
        <f t="array" aca="1" ref="I329" ca="1">_xludf.XLOOKUP($H329,'(backend scoring)'!$S$2:$S$333,'(backend scoring)'!$A$2:$A$333,"")</f>
        <v>#NAME?</v>
      </c>
      <c r="J329" s="66" t="str">
        <f ca="1">IFERROR(VLOOKUP($I329,'Institution Evaluation'!$A$55:$F$346,2,0),IFERROR(VLOOKUP($I329,'Privacy Analyst Evaluation'!$A$46:$F$120,2,0),""))</f>
        <v/>
      </c>
      <c r="K329" s="66" t="str">
        <f ca="1">IFERROR(VLOOKUP($I329,'Institution Evaluation'!$A$55:$F$346,3,0),IFERROR(VLOOKUP($I329,'Privacy Analyst Evaluation'!$A$46:$F$120,3,0),""))&amp;""</f>
        <v/>
      </c>
      <c r="L329" s="66" t="str">
        <f ca="1">IFERROR(VLOOKUP($I329,'Institution Evaluation'!$A$55:$F$346,4,0),IFERROR(VLOOKUP($I329,'Privacy Analyst Evaluation'!$A$46:$F$120,4,0),""))&amp;""</f>
        <v/>
      </c>
      <c r="M329" s="66" t="str">
        <f ca="1">IFERROR(VLOOKUP($I329,'Institution Evaluation'!$A$55:$F$346,6,0),IFERROR(VLOOKUP($I329,'Privacy Analyst Evaluation'!$A$46:$F$120,6,0),""))&amp;""</f>
        <v/>
      </c>
    </row>
    <row r="330" spans="1:13" ht="15.75" customHeight="1" x14ac:dyDescent="0.2">
      <c r="A330" s="66" t="str">
        <f>IFERROR(IF($A329+1&gt;'(backend scoring)'!$T$335,"",$A329+1),"")</f>
        <v/>
      </c>
      <c r="B330" s="66" t="e">
        <f t="array" aca="1" ref="B330" ca="1">_xludf.XLOOKUP($A330,'(backend scoring)'!$V$2:$V$333,'(backend scoring)'!$A$2:$A$333,"")</f>
        <v>#NAME?</v>
      </c>
      <c r="C330" s="66" t="str">
        <f ca="1">IFERROR(VLOOKUP($B330,'Institution Evaluation'!$A$55:$F$346,2,0),IFERROR(VLOOKUP($B330,'Privacy Analyst Evaluation'!$A$46:$F$120,2,0),""))&amp;""</f>
        <v/>
      </c>
      <c r="D330" s="66" t="str">
        <f ca="1">IFERROR(VLOOKUP($B330,'Institution Evaluation'!$A$55:$F$346,3,0),IFERROR(VLOOKUP($B330,'Privacy Analyst Evaluation'!$A$46:$F$120,3,0),""))&amp;""</f>
        <v/>
      </c>
      <c r="E330" s="66" t="str">
        <f ca="1">IFERROR(VLOOKUP($B330,'Institution Evaluation'!$A$55:$F$346,4,0),IFERROR(VLOOKUP($B330,'Privacy Analyst Evaluation'!$A$46:$F$120,4,0),""))&amp;""</f>
        <v/>
      </c>
      <c r="F330" s="66" t="str">
        <f ca="1">IFERROR(VLOOKUP($B330,'Institution Evaluation'!$A$55:$F$346,6,0),IFERROR(VLOOKUP($B330,'Privacy Analyst Evaluation'!$A$46:$F$120,6,0),""))&amp;""</f>
        <v/>
      </c>
      <c r="G330" s="242"/>
      <c r="H330" s="66" t="str">
        <f>IFERROR(IF($H329+1&gt;'(backend scoring)'!$Q$335,"",$H329+1),"")</f>
        <v/>
      </c>
      <c r="I330" s="66" t="e">
        <f t="array" aca="1" ref="I330" ca="1">_xludf.XLOOKUP($H330,'(backend scoring)'!$S$2:$S$333,'(backend scoring)'!$A$2:$A$333,"")</f>
        <v>#NAME?</v>
      </c>
      <c r="J330" s="66" t="str">
        <f ca="1">IFERROR(VLOOKUP($I330,'Institution Evaluation'!$A$55:$F$346,2,0),IFERROR(VLOOKUP($I330,'Privacy Analyst Evaluation'!$A$46:$F$120,2,0),""))</f>
        <v/>
      </c>
      <c r="K330" s="66" t="str">
        <f ca="1">IFERROR(VLOOKUP($I330,'Institution Evaluation'!$A$55:$F$346,3,0),IFERROR(VLOOKUP($I330,'Privacy Analyst Evaluation'!$A$46:$F$120,3,0),""))&amp;""</f>
        <v/>
      </c>
      <c r="L330" s="66" t="str">
        <f ca="1">IFERROR(VLOOKUP($I330,'Institution Evaluation'!$A$55:$F$346,4,0),IFERROR(VLOOKUP($I330,'Privacy Analyst Evaluation'!$A$46:$F$120,4,0),""))&amp;""</f>
        <v/>
      </c>
      <c r="M330" s="66" t="str">
        <f ca="1">IFERROR(VLOOKUP($I330,'Institution Evaluation'!$A$55:$F$346,6,0),IFERROR(VLOOKUP($I330,'Privacy Analyst Evaluation'!$A$46:$F$120,6,0),""))&amp;""</f>
        <v/>
      </c>
    </row>
    <row r="331" spans="1:13" ht="15.75" customHeight="1" x14ac:dyDescent="0.2">
      <c r="A331" s="66" t="str">
        <f>IFERROR(IF($A330+1&gt;'(backend scoring)'!$T$335,"",$A330+1),"")</f>
        <v/>
      </c>
      <c r="B331" s="66" t="e">
        <f t="array" aca="1" ref="B331" ca="1">_xludf.XLOOKUP($A331,'(backend scoring)'!$V$2:$V$333,'(backend scoring)'!$A$2:$A$333,"")</f>
        <v>#NAME?</v>
      </c>
      <c r="C331" s="66" t="str">
        <f ca="1">IFERROR(VLOOKUP($B331,'Institution Evaluation'!$A$55:$F$346,2,0),IFERROR(VLOOKUP($B331,'Privacy Analyst Evaluation'!$A$46:$F$120,2,0),""))&amp;""</f>
        <v/>
      </c>
      <c r="D331" s="66" t="str">
        <f ca="1">IFERROR(VLOOKUP($B331,'Institution Evaluation'!$A$55:$F$346,3,0),IFERROR(VLOOKUP($B331,'Privacy Analyst Evaluation'!$A$46:$F$120,3,0),""))&amp;""</f>
        <v/>
      </c>
      <c r="E331" s="66" t="str">
        <f ca="1">IFERROR(VLOOKUP($B331,'Institution Evaluation'!$A$55:$F$346,4,0),IFERROR(VLOOKUP($B331,'Privacy Analyst Evaluation'!$A$46:$F$120,4,0),""))&amp;""</f>
        <v/>
      </c>
      <c r="F331" s="66" t="str">
        <f ca="1">IFERROR(VLOOKUP($B331,'Institution Evaluation'!$A$55:$F$346,6,0),IFERROR(VLOOKUP($B331,'Privacy Analyst Evaluation'!$A$46:$F$120,6,0),""))&amp;""</f>
        <v/>
      </c>
      <c r="G331" s="242"/>
      <c r="H331" s="66" t="str">
        <f>IFERROR(IF($H330+1&gt;'(backend scoring)'!$Q$335,"",$H330+1),"")</f>
        <v/>
      </c>
      <c r="I331" s="66" t="e">
        <f t="array" aca="1" ref="I331" ca="1">_xludf.XLOOKUP($H331,'(backend scoring)'!$S$2:$S$333,'(backend scoring)'!$A$2:$A$333,"")</f>
        <v>#NAME?</v>
      </c>
      <c r="J331" s="66" t="str">
        <f ca="1">IFERROR(VLOOKUP($I331,'Institution Evaluation'!$A$55:$F$346,2,0),IFERROR(VLOOKUP($I331,'Privacy Analyst Evaluation'!$A$46:$F$120,2,0),""))</f>
        <v/>
      </c>
      <c r="K331" s="66" t="str">
        <f ca="1">IFERROR(VLOOKUP($I331,'Institution Evaluation'!$A$55:$F$346,3,0),IFERROR(VLOOKUP($I331,'Privacy Analyst Evaluation'!$A$46:$F$120,3,0),""))&amp;""</f>
        <v/>
      </c>
      <c r="L331" s="66" t="str">
        <f ca="1">IFERROR(VLOOKUP($I331,'Institution Evaluation'!$A$55:$F$346,4,0),IFERROR(VLOOKUP($I331,'Privacy Analyst Evaluation'!$A$46:$F$120,4,0),""))&amp;""</f>
        <v/>
      </c>
      <c r="M331" s="66" t="str">
        <f ca="1">IFERROR(VLOOKUP($I331,'Institution Evaluation'!$A$55:$F$346,6,0),IFERROR(VLOOKUP($I331,'Privacy Analyst Evaluation'!$A$46:$F$120,6,0),""))&amp;""</f>
        <v/>
      </c>
    </row>
    <row r="332" spans="1:13" ht="15.75" customHeight="1" x14ac:dyDescent="0.2">
      <c r="A332" s="66" t="str">
        <f>IFERROR(IF($A331+1&gt;'(backend scoring)'!$T$335,"",$A331+1),"")</f>
        <v/>
      </c>
      <c r="B332" s="66" t="e">
        <f t="array" aca="1" ref="B332" ca="1">_xludf.XLOOKUP($A332,'(backend scoring)'!$V$2:$V$333,'(backend scoring)'!$A$2:$A$333,"")</f>
        <v>#NAME?</v>
      </c>
      <c r="C332" s="66" t="str">
        <f ca="1">IFERROR(VLOOKUP($B332,'Institution Evaluation'!$A$55:$F$346,2,0),IFERROR(VLOOKUP($B332,'Privacy Analyst Evaluation'!$A$46:$F$120,2,0),""))&amp;""</f>
        <v/>
      </c>
      <c r="D332" s="66" t="str">
        <f ca="1">IFERROR(VLOOKUP($B332,'Institution Evaluation'!$A$55:$F$346,3,0),IFERROR(VLOOKUP($B332,'Privacy Analyst Evaluation'!$A$46:$F$120,3,0),""))&amp;""</f>
        <v/>
      </c>
      <c r="E332" s="66" t="str">
        <f ca="1">IFERROR(VLOOKUP($B332,'Institution Evaluation'!$A$55:$F$346,4,0),IFERROR(VLOOKUP($B332,'Privacy Analyst Evaluation'!$A$46:$F$120,4,0),""))&amp;""</f>
        <v/>
      </c>
      <c r="F332" s="66" t="str">
        <f ca="1">IFERROR(VLOOKUP($B332,'Institution Evaluation'!$A$55:$F$346,6,0),IFERROR(VLOOKUP($B332,'Privacy Analyst Evaluation'!$A$46:$F$120,6,0),""))&amp;""</f>
        <v/>
      </c>
      <c r="G332" s="242"/>
      <c r="H332" s="66" t="str">
        <f>IFERROR(IF($H331+1&gt;'(backend scoring)'!$Q$335,"",$H331+1),"")</f>
        <v/>
      </c>
      <c r="I332" s="66" t="e">
        <f t="array" aca="1" ref="I332" ca="1">_xludf.XLOOKUP($H332,'(backend scoring)'!$S$2:$S$333,'(backend scoring)'!$A$2:$A$333,"")</f>
        <v>#NAME?</v>
      </c>
      <c r="J332" s="66" t="str">
        <f ca="1">IFERROR(VLOOKUP($I332,'Institution Evaluation'!$A$55:$F$346,2,0),IFERROR(VLOOKUP($I332,'Privacy Analyst Evaluation'!$A$46:$F$120,2,0),""))</f>
        <v/>
      </c>
      <c r="K332" s="66" t="str">
        <f ca="1">IFERROR(VLOOKUP($I332,'Institution Evaluation'!$A$55:$F$346,3,0),IFERROR(VLOOKUP($I332,'Privacy Analyst Evaluation'!$A$46:$F$120,3,0),""))&amp;""</f>
        <v/>
      </c>
      <c r="L332" s="66" t="str">
        <f ca="1">IFERROR(VLOOKUP($I332,'Institution Evaluation'!$A$55:$F$346,4,0),IFERROR(VLOOKUP($I332,'Privacy Analyst Evaluation'!$A$46:$F$120,4,0),""))&amp;""</f>
        <v/>
      </c>
      <c r="M332" s="66" t="str">
        <f ca="1">IFERROR(VLOOKUP($I332,'Institution Evaluation'!$A$55:$F$346,6,0),IFERROR(VLOOKUP($I332,'Privacy Analyst Evaluation'!$A$46:$F$120,6,0),""))&amp;""</f>
        <v/>
      </c>
    </row>
    <row r="333" spans="1:13" ht="15.75" customHeight="1" x14ac:dyDescent="0.2">
      <c r="A333" s="66" t="str">
        <f>IFERROR(IF($A332+1&gt;'(backend scoring)'!$T$335,"",$A332+1),"")</f>
        <v/>
      </c>
      <c r="B333" s="66" t="e">
        <f t="array" aca="1" ref="B333" ca="1">_xludf.XLOOKUP($A333,'(backend scoring)'!$V$2:$V$333,'(backend scoring)'!$A$2:$A$333,"")</f>
        <v>#NAME?</v>
      </c>
      <c r="C333" s="66" t="str">
        <f ca="1">IFERROR(VLOOKUP($B333,'Institution Evaluation'!$A$55:$F$346,2,0),IFERROR(VLOOKUP($B333,'Privacy Analyst Evaluation'!$A$46:$F$120,2,0),""))&amp;""</f>
        <v/>
      </c>
      <c r="D333" s="66" t="str">
        <f ca="1">IFERROR(VLOOKUP($B333,'Institution Evaluation'!$A$55:$F$346,3,0),IFERROR(VLOOKUP($B333,'Privacy Analyst Evaluation'!$A$46:$F$120,3,0),""))&amp;""</f>
        <v/>
      </c>
      <c r="E333" s="66" t="str">
        <f ca="1">IFERROR(VLOOKUP($B333,'Institution Evaluation'!$A$55:$F$346,4,0),IFERROR(VLOOKUP($B333,'Privacy Analyst Evaluation'!$A$46:$F$120,4,0),""))&amp;""</f>
        <v/>
      </c>
      <c r="F333" s="66" t="str">
        <f ca="1">IFERROR(VLOOKUP($B333,'Institution Evaluation'!$A$55:$F$346,6,0),IFERROR(VLOOKUP($B333,'Privacy Analyst Evaluation'!$A$46:$F$120,6,0),""))&amp;""</f>
        <v/>
      </c>
      <c r="G333" s="242"/>
      <c r="H333" s="66" t="str">
        <f>IFERROR(IF($H332+1&gt;'(backend scoring)'!$Q$335,"",$H332+1),"")</f>
        <v/>
      </c>
      <c r="I333" s="66" t="e">
        <f t="array" aca="1" ref="I333" ca="1">_xludf.XLOOKUP($H333,'(backend scoring)'!$S$2:$S$333,'(backend scoring)'!$A$2:$A$333,"")</f>
        <v>#NAME?</v>
      </c>
      <c r="J333" s="66" t="str">
        <f ca="1">IFERROR(VLOOKUP($I333,'Institution Evaluation'!$A$55:$F$346,2,0),IFERROR(VLOOKUP($I333,'Privacy Analyst Evaluation'!$A$46:$F$120,2,0),""))</f>
        <v/>
      </c>
      <c r="K333" s="66" t="str">
        <f ca="1">IFERROR(VLOOKUP($I333,'Institution Evaluation'!$A$55:$F$346,3,0),IFERROR(VLOOKUP($I333,'Privacy Analyst Evaluation'!$A$46:$F$120,3,0),""))&amp;""</f>
        <v/>
      </c>
      <c r="L333" s="66" t="str">
        <f ca="1">IFERROR(VLOOKUP($I333,'Institution Evaluation'!$A$55:$F$346,4,0),IFERROR(VLOOKUP($I333,'Privacy Analyst Evaluation'!$A$46:$F$120,4,0),""))&amp;""</f>
        <v/>
      </c>
      <c r="M333" s="66" t="str">
        <f ca="1">IFERROR(VLOOKUP($I333,'Institution Evaluation'!$A$55:$F$346,6,0),IFERROR(VLOOKUP($I333,'Privacy Analyst Evaluation'!$A$46:$F$120,6,0),""))&amp;""</f>
        <v/>
      </c>
    </row>
    <row r="334" spans="1:13" ht="15.75" customHeight="1" x14ac:dyDescent="0.2">
      <c r="A334" s="66" t="str">
        <f>IFERROR(IF($A333+1&gt;'(backend scoring)'!$T$335,"",$A333+1),"")</f>
        <v/>
      </c>
      <c r="B334" s="66" t="e">
        <f t="array" aca="1" ref="B334" ca="1">_xludf.XLOOKUP($A334,'(backend scoring)'!$V$2:$V$333,'(backend scoring)'!$A$2:$A$333,"")</f>
        <v>#NAME?</v>
      </c>
      <c r="C334" s="66" t="str">
        <f ca="1">IFERROR(VLOOKUP($B334,'Institution Evaluation'!$A$55:$F$346,2,0),IFERROR(VLOOKUP($B334,'Privacy Analyst Evaluation'!$A$46:$F$120,2,0),""))&amp;""</f>
        <v/>
      </c>
      <c r="D334" s="66" t="str">
        <f ca="1">IFERROR(VLOOKUP($B334,'Institution Evaluation'!$A$55:$F$346,3,0),IFERROR(VLOOKUP($B334,'Privacy Analyst Evaluation'!$A$46:$F$120,3,0),""))&amp;""</f>
        <v/>
      </c>
      <c r="E334" s="66" t="str">
        <f ca="1">IFERROR(VLOOKUP($B334,'Institution Evaluation'!$A$55:$F$346,4,0),IFERROR(VLOOKUP($B334,'Privacy Analyst Evaluation'!$A$46:$F$120,4,0),""))&amp;""</f>
        <v/>
      </c>
      <c r="F334" s="66" t="str">
        <f ca="1">IFERROR(VLOOKUP($B334,'Institution Evaluation'!$A$55:$F$346,6,0),IFERROR(VLOOKUP($B334,'Privacy Analyst Evaluation'!$A$46:$F$120,6,0),""))&amp;""</f>
        <v/>
      </c>
      <c r="G334" s="242"/>
      <c r="H334" s="66" t="str">
        <f>IFERROR(IF($H333+1&gt;'(backend scoring)'!$Q$335,"",$H333+1),"")</f>
        <v/>
      </c>
      <c r="I334" s="66" t="e">
        <f t="array" aca="1" ref="I334" ca="1">_xludf.XLOOKUP($H334,'(backend scoring)'!$S$2:$S$333,'(backend scoring)'!$A$2:$A$333,"")</f>
        <v>#NAME?</v>
      </c>
      <c r="J334" s="66" t="str">
        <f ca="1">IFERROR(VLOOKUP($I334,'Institution Evaluation'!$A$55:$F$346,2,0),IFERROR(VLOOKUP($I334,'Privacy Analyst Evaluation'!$A$46:$F$120,2,0),""))</f>
        <v/>
      </c>
      <c r="K334" s="66" t="str">
        <f ca="1">IFERROR(VLOOKUP($I334,'Institution Evaluation'!$A$55:$F$346,3,0),IFERROR(VLOOKUP($I334,'Privacy Analyst Evaluation'!$A$46:$F$120,3,0),""))&amp;""</f>
        <v/>
      </c>
      <c r="L334" s="66" t="str">
        <f ca="1">IFERROR(VLOOKUP($I334,'Institution Evaluation'!$A$55:$F$346,4,0),IFERROR(VLOOKUP($I334,'Privacy Analyst Evaluation'!$A$46:$F$120,4,0),""))&amp;""</f>
        <v/>
      </c>
      <c r="M334" s="66" t="str">
        <f ca="1">IFERROR(VLOOKUP($I334,'Institution Evaluation'!$A$55:$F$346,6,0),IFERROR(VLOOKUP($I334,'Privacy Analyst Evaluation'!$A$46:$F$120,6,0),""))&amp;""</f>
        <v/>
      </c>
    </row>
    <row r="335" spans="1:13" ht="15.75" customHeight="1" x14ac:dyDescent="0.2">
      <c r="A335" s="66" t="str">
        <f>IFERROR(IF($A334+1&gt;'(backend scoring)'!$T$335,"",$A334+1),"")</f>
        <v/>
      </c>
      <c r="B335" s="66" t="e">
        <f t="array" aca="1" ref="B335" ca="1">_xludf.XLOOKUP($A335,'(backend scoring)'!$V$2:$V$333,'(backend scoring)'!$A$2:$A$333,"")</f>
        <v>#NAME?</v>
      </c>
      <c r="C335" s="66" t="str">
        <f ca="1">IFERROR(VLOOKUP($B335,'Institution Evaluation'!$A$55:$F$346,2,0),IFERROR(VLOOKUP($B335,'Privacy Analyst Evaluation'!$A$46:$F$120,2,0),""))&amp;""</f>
        <v/>
      </c>
      <c r="D335" s="66" t="str">
        <f ca="1">IFERROR(VLOOKUP($B335,'Institution Evaluation'!$A$55:$F$346,3,0),IFERROR(VLOOKUP($B335,'Privacy Analyst Evaluation'!$A$46:$F$120,3,0),""))&amp;""</f>
        <v/>
      </c>
      <c r="E335" s="66" t="str">
        <f ca="1">IFERROR(VLOOKUP($B335,'Institution Evaluation'!$A$55:$F$346,4,0),IFERROR(VLOOKUP($B335,'Privacy Analyst Evaluation'!$A$46:$F$120,4,0),""))&amp;""</f>
        <v/>
      </c>
      <c r="F335" s="66" t="str">
        <f ca="1">IFERROR(VLOOKUP($B335,'Institution Evaluation'!$A$55:$F$346,6,0),IFERROR(VLOOKUP($B335,'Privacy Analyst Evaluation'!$A$46:$F$120,6,0),""))&amp;""</f>
        <v/>
      </c>
      <c r="G335" s="242"/>
      <c r="H335" s="66" t="str">
        <f>IFERROR(IF($H334+1&gt;'(backend scoring)'!$Q$335,"",$H334+1),"")</f>
        <v/>
      </c>
      <c r="I335" s="66" t="e">
        <f t="array" aca="1" ref="I335" ca="1">_xludf.XLOOKUP($H335,'(backend scoring)'!$S$2:$S$333,'(backend scoring)'!$A$2:$A$333,"")</f>
        <v>#NAME?</v>
      </c>
      <c r="J335" s="66" t="str">
        <f ca="1">IFERROR(VLOOKUP($I335,'Institution Evaluation'!$A$55:$F$346,2,0),IFERROR(VLOOKUP($I335,'Privacy Analyst Evaluation'!$A$46:$F$120,2,0),""))</f>
        <v/>
      </c>
      <c r="K335" s="66" t="str">
        <f ca="1">IFERROR(VLOOKUP($I335,'Institution Evaluation'!$A$55:$F$346,3,0),IFERROR(VLOOKUP($I335,'Privacy Analyst Evaluation'!$A$46:$F$120,3,0),""))&amp;""</f>
        <v/>
      </c>
      <c r="L335" s="66" t="str">
        <f ca="1">IFERROR(VLOOKUP($I335,'Institution Evaluation'!$A$55:$F$346,4,0),IFERROR(VLOOKUP($I335,'Privacy Analyst Evaluation'!$A$46:$F$120,4,0),""))&amp;""</f>
        <v/>
      </c>
      <c r="M335" s="66" t="str">
        <f ca="1">IFERROR(VLOOKUP($I335,'Institution Evaluation'!$A$55:$F$346,6,0),IFERROR(VLOOKUP($I335,'Privacy Analyst Evaluation'!$A$46:$F$120,6,0),""))&amp;""</f>
        <v/>
      </c>
    </row>
    <row r="336" spans="1:13" ht="15.75" customHeight="1" x14ac:dyDescent="0.2">
      <c r="A336" s="66" t="str">
        <f>IFERROR(IF($A335+1&gt;'(backend scoring)'!$T$335,"",$A335+1),"")</f>
        <v/>
      </c>
      <c r="B336" s="66" t="e">
        <f t="array" aca="1" ref="B336" ca="1">_xludf.XLOOKUP($A336,'(backend scoring)'!$V$2:$V$333,'(backend scoring)'!$A$2:$A$333,"")</f>
        <v>#NAME?</v>
      </c>
      <c r="C336" s="66" t="str">
        <f ca="1">IFERROR(VLOOKUP($B336,'Institution Evaluation'!$A$55:$F$346,2,0),IFERROR(VLOOKUP($B336,'Privacy Analyst Evaluation'!$A$46:$F$120,2,0),""))&amp;""</f>
        <v/>
      </c>
      <c r="D336" s="66" t="str">
        <f ca="1">IFERROR(VLOOKUP($B336,'Institution Evaluation'!$A$55:$F$346,3,0),IFERROR(VLOOKUP($B336,'Privacy Analyst Evaluation'!$A$46:$F$120,3,0),""))&amp;""</f>
        <v/>
      </c>
      <c r="E336" s="66" t="str">
        <f ca="1">IFERROR(VLOOKUP($B336,'Institution Evaluation'!$A$55:$F$346,4,0),IFERROR(VLOOKUP($B336,'Privacy Analyst Evaluation'!$A$46:$F$120,4,0),""))&amp;""</f>
        <v/>
      </c>
      <c r="F336" s="66" t="str">
        <f ca="1">IFERROR(VLOOKUP($B336,'Institution Evaluation'!$A$55:$F$346,6,0),IFERROR(VLOOKUP($B336,'Privacy Analyst Evaluation'!$A$46:$F$120,6,0),""))&amp;""</f>
        <v/>
      </c>
      <c r="G336" s="242"/>
      <c r="H336" s="66" t="str">
        <f>IFERROR(IF($H335+1&gt;'(backend scoring)'!$Q$335,"",$H335+1),"")</f>
        <v/>
      </c>
      <c r="I336" s="66" t="e">
        <f t="array" aca="1" ref="I336" ca="1">_xludf.XLOOKUP($H336,'(backend scoring)'!$S$2:$S$333,'(backend scoring)'!$A$2:$A$333,"")</f>
        <v>#NAME?</v>
      </c>
      <c r="J336" s="66" t="str">
        <f ca="1">IFERROR(VLOOKUP($I336,'Institution Evaluation'!$A$55:$F$346,2,0),IFERROR(VLOOKUP($I336,'Privacy Analyst Evaluation'!$A$46:$F$120,2,0),""))</f>
        <v/>
      </c>
      <c r="K336" s="66" t="str">
        <f ca="1">IFERROR(VLOOKUP($I336,'Institution Evaluation'!$A$55:$F$346,3,0),IFERROR(VLOOKUP($I336,'Privacy Analyst Evaluation'!$A$46:$F$120,3,0),""))&amp;""</f>
        <v/>
      </c>
      <c r="L336" s="66" t="str">
        <f ca="1">IFERROR(VLOOKUP($I336,'Institution Evaluation'!$A$55:$F$346,4,0),IFERROR(VLOOKUP($I336,'Privacy Analyst Evaluation'!$A$46:$F$120,4,0),""))&amp;""</f>
        <v/>
      </c>
      <c r="M336" s="66" t="str">
        <f ca="1">IFERROR(VLOOKUP($I336,'Institution Evaluation'!$A$55:$F$346,6,0),IFERROR(VLOOKUP($I336,'Privacy Analyst Evaluation'!$A$46:$F$120,6,0),""))&amp;""</f>
        <v/>
      </c>
    </row>
    <row r="337" spans="1:13" ht="15.75" customHeight="1" x14ac:dyDescent="0.2">
      <c r="A337" s="66" t="str">
        <f>IFERROR(IF($A336+1&gt;'(backend scoring)'!$T$335,"",$A336+1),"")</f>
        <v/>
      </c>
      <c r="B337" s="66" t="e">
        <f t="array" aca="1" ref="B337" ca="1">_xludf.XLOOKUP($A337,'(backend scoring)'!$V$2:$V$333,'(backend scoring)'!$A$2:$A$333,"")</f>
        <v>#NAME?</v>
      </c>
      <c r="C337" s="66" t="str">
        <f ca="1">IFERROR(VLOOKUP($B337,'Institution Evaluation'!$A$55:$F$346,2,0),IFERROR(VLOOKUP($B337,'Privacy Analyst Evaluation'!$A$46:$F$120,2,0),""))&amp;""</f>
        <v/>
      </c>
      <c r="D337" s="66" t="str">
        <f ca="1">IFERROR(VLOOKUP($B337,'Institution Evaluation'!$A$55:$F$346,3,0),IFERROR(VLOOKUP($B337,'Privacy Analyst Evaluation'!$A$46:$F$120,3,0),""))&amp;""</f>
        <v/>
      </c>
      <c r="E337" s="66" t="str">
        <f ca="1">IFERROR(VLOOKUP($B337,'Institution Evaluation'!$A$55:$F$346,4,0),IFERROR(VLOOKUP($B337,'Privacy Analyst Evaluation'!$A$46:$F$120,4,0),""))&amp;""</f>
        <v/>
      </c>
      <c r="F337" s="66" t="str">
        <f ca="1">IFERROR(VLOOKUP($B337,'Institution Evaluation'!$A$55:$F$346,6,0),IFERROR(VLOOKUP($B337,'Privacy Analyst Evaluation'!$A$46:$F$120,6,0),""))&amp;""</f>
        <v/>
      </c>
      <c r="G337" s="242"/>
      <c r="H337" s="66" t="str">
        <f>IFERROR(IF($H336+1&gt;'(backend scoring)'!$Q$335,"",$H336+1),"")</f>
        <v/>
      </c>
      <c r="I337" s="66" t="e">
        <f t="array" aca="1" ref="I337" ca="1">_xludf.XLOOKUP($H337,'(backend scoring)'!$S$2:$S$333,'(backend scoring)'!$A$2:$A$333,"")</f>
        <v>#NAME?</v>
      </c>
      <c r="J337" s="66" t="str">
        <f ca="1">IFERROR(VLOOKUP($I337,'Institution Evaluation'!$A$55:$F$346,2,0),IFERROR(VLOOKUP($I337,'Privacy Analyst Evaluation'!$A$46:$F$120,2,0),""))</f>
        <v/>
      </c>
      <c r="K337" s="66" t="str">
        <f ca="1">IFERROR(VLOOKUP($I337,'Institution Evaluation'!$A$55:$F$346,3,0),IFERROR(VLOOKUP($I337,'Privacy Analyst Evaluation'!$A$46:$F$120,3,0),""))&amp;""</f>
        <v/>
      </c>
      <c r="L337" s="66" t="str">
        <f ca="1">IFERROR(VLOOKUP($I337,'Institution Evaluation'!$A$55:$F$346,4,0),IFERROR(VLOOKUP($I337,'Privacy Analyst Evaluation'!$A$46:$F$120,4,0),""))&amp;""</f>
        <v/>
      </c>
      <c r="M337" s="66" t="str">
        <f ca="1">IFERROR(VLOOKUP($I337,'Institution Evaluation'!$A$55:$F$346,6,0),IFERROR(VLOOKUP($I337,'Privacy Analyst Evaluation'!$A$46:$F$120,6,0),""))&amp;""</f>
        <v/>
      </c>
    </row>
    <row r="338" spans="1:13" ht="15.75" customHeight="1" x14ac:dyDescent="0.2">
      <c r="A338" s="66" t="str">
        <f>IFERROR(IF($A337+1&gt;'(backend scoring)'!$T$335,"",$A337+1),"")</f>
        <v/>
      </c>
      <c r="B338" s="66" t="e">
        <f t="array" aca="1" ref="B338" ca="1">_xludf.XLOOKUP($A338,'(backend scoring)'!$V$2:$V$333,'(backend scoring)'!$A$2:$A$333,"")</f>
        <v>#NAME?</v>
      </c>
      <c r="C338" s="66" t="str">
        <f ca="1">IFERROR(VLOOKUP($B338,'Institution Evaluation'!$A$55:$F$346,2,0),IFERROR(VLOOKUP($B338,'Privacy Analyst Evaluation'!$A$46:$F$120,2,0),""))&amp;""</f>
        <v/>
      </c>
      <c r="D338" s="66" t="str">
        <f ca="1">IFERROR(VLOOKUP($B338,'Institution Evaluation'!$A$55:$F$346,3,0),IFERROR(VLOOKUP($B338,'Privacy Analyst Evaluation'!$A$46:$F$120,3,0),""))&amp;""</f>
        <v/>
      </c>
      <c r="E338" s="66" t="str">
        <f ca="1">IFERROR(VLOOKUP($B338,'Institution Evaluation'!$A$55:$F$346,4,0),IFERROR(VLOOKUP($B338,'Privacy Analyst Evaluation'!$A$46:$F$120,4,0),""))&amp;""</f>
        <v/>
      </c>
      <c r="F338" s="66" t="str">
        <f ca="1">IFERROR(VLOOKUP($B338,'Institution Evaluation'!$A$55:$F$346,6,0),IFERROR(VLOOKUP($B338,'Privacy Analyst Evaluation'!$A$46:$F$120,6,0),""))&amp;""</f>
        <v/>
      </c>
      <c r="G338" s="242"/>
      <c r="H338" s="66" t="str">
        <f>IFERROR(IF($H337+1&gt;'(backend scoring)'!$Q$335,"",$H337+1),"")</f>
        <v/>
      </c>
      <c r="I338" s="66" t="e">
        <f t="array" aca="1" ref="I338" ca="1">_xludf.XLOOKUP($H338,'(backend scoring)'!$S$2:$S$333,'(backend scoring)'!$A$2:$A$333,"")</f>
        <v>#NAME?</v>
      </c>
      <c r="J338" s="66" t="str">
        <f ca="1">IFERROR(VLOOKUP($I338,'Institution Evaluation'!$A$55:$F$346,2,0),IFERROR(VLOOKUP($I338,'Privacy Analyst Evaluation'!$A$46:$F$120,2,0),""))</f>
        <v/>
      </c>
      <c r="K338" s="66" t="str">
        <f ca="1">IFERROR(VLOOKUP($I338,'Institution Evaluation'!$A$55:$F$346,3,0),IFERROR(VLOOKUP($I338,'Privacy Analyst Evaluation'!$A$46:$F$120,3,0),""))&amp;""</f>
        <v/>
      </c>
      <c r="L338" s="66" t="str">
        <f ca="1">IFERROR(VLOOKUP($I338,'Institution Evaluation'!$A$55:$F$346,4,0),IFERROR(VLOOKUP($I338,'Privacy Analyst Evaluation'!$A$46:$F$120,4,0),""))&amp;""</f>
        <v/>
      </c>
      <c r="M338" s="66" t="str">
        <f ca="1">IFERROR(VLOOKUP($I338,'Institution Evaluation'!$A$55:$F$346,6,0),IFERROR(VLOOKUP($I338,'Privacy Analyst Evaluation'!$A$46:$F$120,6,0),""))&amp;""</f>
        <v/>
      </c>
    </row>
    <row r="339" spans="1:13" ht="15.75" customHeight="1" x14ac:dyDescent="0.2">
      <c r="A339" s="66" t="str">
        <f>IFERROR(IF($A338+1&gt;'(backend scoring)'!$T$335,"",$A338+1),"")</f>
        <v/>
      </c>
      <c r="B339" s="66" t="e">
        <f t="array" aca="1" ref="B339" ca="1">_xludf.XLOOKUP($A339,'(backend scoring)'!$V$2:$V$333,'(backend scoring)'!$A$2:$A$333,"")</f>
        <v>#NAME?</v>
      </c>
      <c r="C339" s="66" t="str">
        <f ca="1">IFERROR(VLOOKUP($B339,'Institution Evaluation'!$A$55:$F$346,2,0),IFERROR(VLOOKUP($B339,'Privacy Analyst Evaluation'!$A$46:$F$120,2,0),""))&amp;""</f>
        <v/>
      </c>
      <c r="D339" s="66" t="str">
        <f ca="1">IFERROR(VLOOKUP($B339,'Institution Evaluation'!$A$55:$F$346,3,0),IFERROR(VLOOKUP($B339,'Privacy Analyst Evaluation'!$A$46:$F$120,3,0),""))&amp;""</f>
        <v/>
      </c>
      <c r="E339" s="66" t="str">
        <f ca="1">IFERROR(VLOOKUP($B339,'Institution Evaluation'!$A$55:$F$346,4,0),IFERROR(VLOOKUP($B339,'Privacy Analyst Evaluation'!$A$46:$F$120,4,0),""))&amp;""</f>
        <v/>
      </c>
      <c r="F339" s="66" t="str">
        <f ca="1">IFERROR(VLOOKUP($B339,'Institution Evaluation'!$A$55:$F$346,6,0),IFERROR(VLOOKUP($B339,'Privacy Analyst Evaluation'!$A$46:$F$120,6,0),""))&amp;""</f>
        <v/>
      </c>
      <c r="G339" s="242"/>
      <c r="H339" s="66" t="str">
        <f>IFERROR(IF($H338+1&gt;'(backend scoring)'!$Q$335,"",$H338+1),"")</f>
        <v/>
      </c>
      <c r="I339" s="66" t="e">
        <f t="array" aca="1" ref="I339" ca="1">_xludf.XLOOKUP($H339,'(backend scoring)'!$S$2:$S$333,'(backend scoring)'!$A$2:$A$333,"")</f>
        <v>#NAME?</v>
      </c>
      <c r="J339" s="66" t="str">
        <f ca="1">IFERROR(VLOOKUP($I339,'Institution Evaluation'!$A$55:$F$346,2,0),IFERROR(VLOOKUP($I339,'Privacy Analyst Evaluation'!$A$46:$F$120,2,0),""))</f>
        <v/>
      </c>
      <c r="K339" s="66" t="str">
        <f ca="1">IFERROR(VLOOKUP($I339,'Institution Evaluation'!$A$55:$F$346,3,0),IFERROR(VLOOKUP($I339,'Privacy Analyst Evaluation'!$A$46:$F$120,3,0),""))&amp;""</f>
        <v/>
      </c>
      <c r="L339" s="66" t="str">
        <f ca="1">IFERROR(VLOOKUP($I339,'Institution Evaluation'!$A$55:$F$346,4,0),IFERROR(VLOOKUP($I339,'Privacy Analyst Evaluation'!$A$46:$F$120,4,0),""))&amp;""</f>
        <v/>
      </c>
      <c r="M339" s="66" t="str">
        <f ca="1">IFERROR(VLOOKUP($I339,'Institution Evaluation'!$A$55:$F$346,6,0),IFERROR(VLOOKUP($I339,'Privacy Analyst Evaluation'!$A$46:$F$120,6,0),""))&amp;""</f>
        <v/>
      </c>
    </row>
    <row r="340" spans="1:13" ht="15.75" customHeight="1" x14ac:dyDescent="0.2">
      <c r="A340" s="66" t="str">
        <f>IFERROR(IF($A339+1&gt;'(backend scoring)'!$T$335,"",$A339+1),"")</f>
        <v/>
      </c>
      <c r="B340" s="66" t="e">
        <f t="array" aca="1" ref="B340" ca="1">_xludf.XLOOKUP($A340,'(backend scoring)'!$V$2:$V$333,'(backend scoring)'!$A$2:$A$333,"")</f>
        <v>#NAME?</v>
      </c>
      <c r="C340" s="66" t="str">
        <f ca="1">IFERROR(VLOOKUP($B340,'Institution Evaluation'!$A$55:$F$346,2,0),IFERROR(VLOOKUP($B340,'Privacy Analyst Evaluation'!$A$46:$F$120,2,0),""))&amp;""</f>
        <v/>
      </c>
      <c r="D340" s="66" t="str">
        <f ca="1">IFERROR(VLOOKUP($B340,'Institution Evaluation'!$A$55:$F$346,3,0),IFERROR(VLOOKUP($B340,'Privacy Analyst Evaluation'!$A$46:$F$120,3,0),""))&amp;""</f>
        <v/>
      </c>
      <c r="E340" s="66" t="str">
        <f ca="1">IFERROR(VLOOKUP($B340,'Institution Evaluation'!$A$55:$F$346,4,0),IFERROR(VLOOKUP($B340,'Privacy Analyst Evaluation'!$A$46:$F$120,4,0),""))&amp;""</f>
        <v/>
      </c>
      <c r="F340" s="66" t="str">
        <f ca="1">IFERROR(VLOOKUP($B340,'Institution Evaluation'!$A$55:$F$346,6,0),IFERROR(VLOOKUP($B340,'Privacy Analyst Evaluation'!$A$46:$F$120,6,0),""))&amp;""</f>
        <v/>
      </c>
      <c r="G340" s="242"/>
      <c r="H340" s="66" t="str">
        <f>IFERROR(IF($H339+1&gt;'(backend scoring)'!$Q$335,"",$H339+1),"")</f>
        <v/>
      </c>
      <c r="I340" s="66" t="e">
        <f t="array" aca="1" ref="I340" ca="1">_xludf.XLOOKUP($H340,'(backend scoring)'!$S$2:$S$333,'(backend scoring)'!$A$2:$A$333,"")</f>
        <v>#NAME?</v>
      </c>
      <c r="J340" s="66" t="str">
        <f ca="1">IFERROR(VLOOKUP($I340,'Institution Evaluation'!$A$55:$F$346,2,0),IFERROR(VLOOKUP($I340,'Privacy Analyst Evaluation'!$A$46:$F$120,2,0),""))</f>
        <v/>
      </c>
      <c r="K340" s="66" t="str">
        <f ca="1">IFERROR(VLOOKUP($I340,'Institution Evaluation'!$A$55:$F$346,3,0),IFERROR(VLOOKUP($I340,'Privacy Analyst Evaluation'!$A$46:$F$120,3,0),""))&amp;""</f>
        <v/>
      </c>
      <c r="L340" s="66" t="str">
        <f ca="1">IFERROR(VLOOKUP($I340,'Institution Evaluation'!$A$55:$F$346,4,0),IFERROR(VLOOKUP($I340,'Privacy Analyst Evaluation'!$A$46:$F$120,4,0),""))&amp;""</f>
        <v/>
      </c>
      <c r="M340" s="66" t="str">
        <f ca="1">IFERROR(VLOOKUP($I340,'Institution Evaluation'!$A$55:$F$346,6,0),IFERROR(VLOOKUP($I340,'Privacy Analyst Evaluation'!$A$46:$F$120,6,0),""))&amp;""</f>
        <v/>
      </c>
    </row>
    <row r="341" spans="1:13" ht="15.75" customHeight="1" x14ac:dyDescent="0.2">
      <c r="A341" s="66" t="str">
        <f>IFERROR(IF($A340+1&gt;'(backend scoring)'!$T$335,"",$A340+1),"")</f>
        <v/>
      </c>
      <c r="B341" s="66" t="e">
        <f t="array" aca="1" ref="B341" ca="1">_xludf.XLOOKUP($A341,'(backend scoring)'!$V$2:$V$333,'(backend scoring)'!$A$2:$A$333,"")</f>
        <v>#NAME?</v>
      </c>
      <c r="C341" s="66" t="str">
        <f ca="1">IFERROR(VLOOKUP($B341,'Institution Evaluation'!$A$55:$F$346,2,0),IFERROR(VLOOKUP($B341,'Privacy Analyst Evaluation'!$A$46:$F$120,2,0),""))&amp;""</f>
        <v/>
      </c>
      <c r="D341" s="66" t="str">
        <f ca="1">IFERROR(VLOOKUP($B341,'Institution Evaluation'!$A$55:$F$346,3,0),IFERROR(VLOOKUP($B341,'Privacy Analyst Evaluation'!$A$46:$F$120,3,0),""))&amp;""</f>
        <v/>
      </c>
      <c r="E341" s="66" t="str">
        <f ca="1">IFERROR(VLOOKUP($B341,'Institution Evaluation'!$A$55:$F$346,4,0),IFERROR(VLOOKUP($B341,'Privacy Analyst Evaluation'!$A$46:$F$120,4,0),""))&amp;""</f>
        <v/>
      </c>
      <c r="F341" s="66" t="str">
        <f ca="1">IFERROR(VLOOKUP($B341,'Institution Evaluation'!$A$55:$F$346,6,0),IFERROR(VLOOKUP($B341,'Privacy Analyst Evaluation'!$A$46:$F$120,6,0),""))&amp;""</f>
        <v/>
      </c>
      <c r="G341" s="242"/>
      <c r="H341" s="66" t="str">
        <f>IFERROR(IF($H340+1&gt;'(backend scoring)'!$Q$335,"",$H340+1),"")</f>
        <v/>
      </c>
      <c r="I341" s="66" t="e">
        <f t="array" aca="1" ref="I341" ca="1">_xludf.XLOOKUP($H341,'(backend scoring)'!$S$2:$S$333,'(backend scoring)'!$A$2:$A$333,"")</f>
        <v>#NAME?</v>
      </c>
      <c r="J341" s="66" t="str">
        <f ca="1">IFERROR(VLOOKUP($I341,'Institution Evaluation'!$A$55:$F$346,2,0),IFERROR(VLOOKUP($I341,'Privacy Analyst Evaluation'!$A$46:$F$120,2,0),""))</f>
        <v/>
      </c>
      <c r="K341" s="66" t="str">
        <f ca="1">IFERROR(VLOOKUP($I341,'Institution Evaluation'!$A$55:$F$346,3,0),IFERROR(VLOOKUP($I341,'Privacy Analyst Evaluation'!$A$46:$F$120,3,0),""))&amp;""</f>
        <v/>
      </c>
      <c r="L341" s="66" t="str">
        <f ca="1">IFERROR(VLOOKUP($I341,'Institution Evaluation'!$A$55:$F$346,4,0),IFERROR(VLOOKUP($I341,'Privacy Analyst Evaluation'!$A$46:$F$120,4,0),""))&amp;""</f>
        <v/>
      </c>
      <c r="M341" s="66" t="str">
        <f ca="1">IFERROR(VLOOKUP($I341,'Institution Evaluation'!$A$55:$F$346,6,0),IFERROR(VLOOKUP($I341,'Privacy Analyst Evaluation'!$A$46:$F$120,6,0),""))&amp;""</f>
        <v/>
      </c>
    </row>
    <row r="342" spans="1:13" ht="15.75" customHeight="1" x14ac:dyDescent="0.2">
      <c r="A342" s="66" t="str">
        <f>IFERROR(IF($A341+1&gt;'(backend scoring)'!$T$335,"",$A341+1),"")</f>
        <v/>
      </c>
      <c r="B342" s="66" t="e">
        <f t="array" aca="1" ref="B342" ca="1">_xludf.XLOOKUP($A342,'(backend scoring)'!$V$2:$V$333,'(backend scoring)'!$A$2:$A$333,"")</f>
        <v>#NAME?</v>
      </c>
      <c r="C342" s="66" t="str">
        <f ca="1">IFERROR(VLOOKUP($B342,'Institution Evaluation'!$A$55:$F$346,2,0),IFERROR(VLOOKUP($B342,'Privacy Analyst Evaluation'!$A$46:$F$120,2,0),""))&amp;""</f>
        <v/>
      </c>
      <c r="D342" s="66" t="str">
        <f ca="1">IFERROR(VLOOKUP($B342,'Institution Evaluation'!$A$55:$F$346,3,0),IFERROR(VLOOKUP($B342,'Privacy Analyst Evaluation'!$A$46:$F$120,3,0),""))&amp;""</f>
        <v/>
      </c>
      <c r="E342" s="66" t="str">
        <f ca="1">IFERROR(VLOOKUP($B342,'Institution Evaluation'!$A$55:$F$346,4,0),IFERROR(VLOOKUP($B342,'Privacy Analyst Evaluation'!$A$46:$F$120,4,0),""))&amp;""</f>
        <v/>
      </c>
      <c r="F342" s="66" t="str">
        <f ca="1">IFERROR(VLOOKUP($B342,'Institution Evaluation'!$A$55:$F$346,6,0),IFERROR(VLOOKUP($B342,'Privacy Analyst Evaluation'!$A$46:$F$120,6,0),""))&amp;""</f>
        <v/>
      </c>
      <c r="G342" s="242"/>
      <c r="H342" s="66" t="str">
        <f>IFERROR(IF($H341+1&gt;'(backend scoring)'!$Q$335,"",$H341+1),"")</f>
        <v/>
      </c>
      <c r="I342" s="66" t="e">
        <f t="array" aca="1" ref="I342" ca="1">_xludf.XLOOKUP($H342,'(backend scoring)'!$S$2:$S$333,'(backend scoring)'!$A$2:$A$333,"")</f>
        <v>#NAME?</v>
      </c>
      <c r="J342" s="66" t="str">
        <f ca="1">IFERROR(VLOOKUP($I342,'Institution Evaluation'!$A$55:$F$346,2,0),IFERROR(VLOOKUP($I342,'Privacy Analyst Evaluation'!$A$46:$F$120,2,0),""))</f>
        <v/>
      </c>
      <c r="K342" s="66" t="str">
        <f ca="1">IFERROR(VLOOKUP($I342,'Institution Evaluation'!$A$55:$F$346,3,0),IFERROR(VLOOKUP($I342,'Privacy Analyst Evaluation'!$A$46:$F$120,3,0),""))&amp;""</f>
        <v/>
      </c>
      <c r="L342" s="66" t="str">
        <f ca="1">IFERROR(VLOOKUP($I342,'Institution Evaluation'!$A$55:$F$346,4,0),IFERROR(VLOOKUP($I342,'Privacy Analyst Evaluation'!$A$46:$F$120,4,0),""))&amp;""</f>
        <v/>
      </c>
      <c r="M342" s="66" t="str">
        <f ca="1">IFERROR(VLOOKUP($I342,'Institution Evaluation'!$A$55:$F$346,6,0),IFERROR(VLOOKUP($I342,'Privacy Analyst Evaluation'!$A$46:$F$120,6,0),""))&amp;""</f>
        <v/>
      </c>
    </row>
    <row r="343" spans="1:13" ht="15.75" customHeight="1" x14ac:dyDescent="0.2">
      <c r="A343" s="66" t="str">
        <f>IFERROR(IF($A342+1&gt;'(backend scoring)'!$T$335,"",$A342+1),"")</f>
        <v/>
      </c>
      <c r="B343" s="66" t="e">
        <f t="array" aca="1" ref="B343" ca="1">_xludf.XLOOKUP($A343,'(backend scoring)'!$V$2:$V$333,'(backend scoring)'!$A$2:$A$333,"")</f>
        <v>#NAME?</v>
      </c>
      <c r="C343" s="66" t="str">
        <f ca="1">IFERROR(VLOOKUP($B343,'Institution Evaluation'!$A$55:$F$346,2,0),IFERROR(VLOOKUP($B343,'Privacy Analyst Evaluation'!$A$46:$F$120,2,0),""))&amp;""</f>
        <v/>
      </c>
      <c r="D343" s="66" t="str">
        <f ca="1">IFERROR(VLOOKUP($B343,'Institution Evaluation'!$A$55:$F$346,3,0),IFERROR(VLOOKUP($B343,'Privacy Analyst Evaluation'!$A$46:$F$120,3,0),""))&amp;""</f>
        <v/>
      </c>
      <c r="E343" s="66" t="str">
        <f ca="1">IFERROR(VLOOKUP($B343,'Institution Evaluation'!$A$55:$F$346,4,0),IFERROR(VLOOKUP($B343,'Privacy Analyst Evaluation'!$A$46:$F$120,4,0),""))&amp;""</f>
        <v/>
      </c>
      <c r="F343" s="66" t="str">
        <f ca="1">IFERROR(VLOOKUP($B343,'Institution Evaluation'!$A$55:$F$346,6,0),IFERROR(VLOOKUP($B343,'Privacy Analyst Evaluation'!$A$46:$F$120,6,0),""))&amp;""</f>
        <v/>
      </c>
      <c r="G343" s="242"/>
      <c r="H343" s="66" t="str">
        <f>IFERROR(IF($H342+1&gt;'(backend scoring)'!$Q$335,"",$H342+1),"")</f>
        <v/>
      </c>
      <c r="I343" s="66" t="e">
        <f t="array" aca="1" ref="I343" ca="1">_xludf.XLOOKUP($H343,'(backend scoring)'!$S$2:$S$333,'(backend scoring)'!$A$2:$A$333,"")</f>
        <v>#NAME?</v>
      </c>
      <c r="J343" s="66" t="str">
        <f ca="1">IFERROR(VLOOKUP($I343,'Institution Evaluation'!$A$55:$F$346,2,0),IFERROR(VLOOKUP($I343,'Privacy Analyst Evaluation'!$A$46:$F$120,2,0),""))</f>
        <v/>
      </c>
      <c r="K343" s="66" t="str">
        <f ca="1">IFERROR(VLOOKUP($I343,'Institution Evaluation'!$A$55:$F$346,3,0),IFERROR(VLOOKUP($I343,'Privacy Analyst Evaluation'!$A$46:$F$120,3,0),""))&amp;""</f>
        <v/>
      </c>
      <c r="L343" s="66" t="str">
        <f ca="1">IFERROR(VLOOKUP($I343,'Institution Evaluation'!$A$55:$F$346,4,0),IFERROR(VLOOKUP($I343,'Privacy Analyst Evaluation'!$A$46:$F$120,4,0),""))&amp;""</f>
        <v/>
      </c>
      <c r="M343" s="66" t="str">
        <f ca="1">IFERROR(VLOOKUP($I343,'Institution Evaluation'!$A$55:$F$346,6,0),IFERROR(VLOOKUP($I343,'Privacy Analyst Evaluation'!$A$46:$F$120,6,0),""))&amp;""</f>
        <v/>
      </c>
    </row>
    <row r="344" spans="1:13" ht="15.75" customHeight="1" x14ac:dyDescent="0.2">
      <c r="A344" s="66" t="str">
        <f>IFERROR(IF($A343+1&gt;'(backend scoring)'!$T$335,"",$A343+1),"")</f>
        <v/>
      </c>
      <c r="B344" s="66" t="e">
        <f t="array" aca="1" ref="B344" ca="1">_xludf.XLOOKUP($A344,'(backend scoring)'!$V$2:$V$333,'(backend scoring)'!$A$2:$A$333,"")</f>
        <v>#NAME?</v>
      </c>
      <c r="C344" s="66" t="str">
        <f ca="1">IFERROR(VLOOKUP($B344,'Institution Evaluation'!$A$55:$F$346,2,0),IFERROR(VLOOKUP($B344,'Privacy Analyst Evaluation'!$A$46:$F$120,2,0),""))&amp;""</f>
        <v/>
      </c>
      <c r="D344" s="66" t="str">
        <f ca="1">IFERROR(VLOOKUP($B344,'Institution Evaluation'!$A$55:$F$346,3,0),IFERROR(VLOOKUP($B344,'Privacy Analyst Evaluation'!$A$46:$F$120,3,0),""))&amp;""</f>
        <v/>
      </c>
      <c r="E344" s="66" t="str">
        <f ca="1">IFERROR(VLOOKUP($B344,'Institution Evaluation'!$A$55:$F$346,4,0),IFERROR(VLOOKUP($B344,'Privacy Analyst Evaluation'!$A$46:$F$120,4,0),""))&amp;""</f>
        <v/>
      </c>
      <c r="F344" s="66" t="str">
        <f ca="1">IFERROR(VLOOKUP($B344,'Institution Evaluation'!$A$55:$F$346,6,0),IFERROR(VLOOKUP($B344,'Privacy Analyst Evaluation'!$A$46:$F$120,6,0),""))&amp;""</f>
        <v/>
      </c>
      <c r="G344" s="242"/>
      <c r="H344" s="66" t="str">
        <f>IFERROR(IF($H343+1&gt;'(backend scoring)'!$Q$335,"",$H343+1),"")</f>
        <v/>
      </c>
      <c r="I344" s="66" t="e">
        <f t="array" aca="1" ref="I344" ca="1">_xludf.XLOOKUP($H344,'(backend scoring)'!$S$2:$S$333,'(backend scoring)'!$A$2:$A$333,"")</f>
        <v>#NAME?</v>
      </c>
      <c r="J344" s="66" t="str">
        <f ca="1">IFERROR(VLOOKUP($I344,'Institution Evaluation'!$A$55:$F$346,2,0),IFERROR(VLOOKUP($I344,'Privacy Analyst Evaluation'!$A$46:$F$120,2,0),""))</f>
        <v/>
      </c>
      <c r="K344" s="66" t="str">
        <f ca="1">IFERROR(VLOOKUP($I344,'Institution Evaluation'!$A$55:$F$346,3,0),IFERROR(VLOOKUP($I344,'Privacy Analyst Evaluation'!$A$46:$F$120,3,0),""))&amp;""</f>
        <v/>
      </c>
      <c r="L344" s="66" t="str">
        <f ca="1">IFERROR(VLOOKUP($I344,'Institution Evaluation'!$A$55:$F$346,4,0),IFERROR(VLOOKUP($I344,'Privacy Analyst Evaluation'!$A$46:$F$120,4,0),""))&amp;""</f>
        <v/>
      </c>
      <c r="M344" s="66" t="str">
        <f ca="1">IFERROR(VLOOKUP($I344,'Institution Evaluation'!$A$55:$F$346,6,0),IFERROR(VLOOKUP($I344,'Privacy Analyst Evaluation'!$A$46:$F$120,6,0),""))&amp;""</f>
        <v/>
      </c>
    </row>
    <row r="345" spans="1:13" ht="15.75" customHeight="1" x14ac:dyDescent="0.2">
      <c r="A345" s="66" t="str">
        <f>IFERROR(IF($A344+1&gt;'(backend scoring)'!$T$335,"",$A344+1),"")</f>
        <v/>
      </c>
      <c r="B345" s="66" t="e">
        <f t="array" aca="1" ref="B345" ca="1">_xludf.XLOOKUP($A345,'(backend scoring)'!$V$2:$V$333,'(backend scoring)'!$A$2:$A$333,"")</f>
        <v>#NAME?</v>
      </c>
      <c r="C345" s="66" t="str">
        <f ca="1">IFERROR(VLOOKUP($B345,'Institution Evaluation'!$A$55:$F$346,2,0),IFERROR(VLOOKUP($B345,'Privacy Analyst Evaluation'!$A$46:$F$120,2,0),""))&amp;""</f>
        <v/>
      </c>
      <c r="D345" s="66" t="str">
        <f ca="1">IFERROR(VLOOKUP($B345,'Institution Evaluation'!$A$55:$F$346,3,0),IFERROR(VLOOKUP($B345,'Privacy Analyst Evaluation'!$A$46:$F$120,3,0),""))&amp;""</f>
        <v/>
      </c>
      <c r="E345" s="66" t="str">
        <f ca="1">IFERROR(VLOOKUP($B345,'Institution Evaluation'!$A$55:$F$346,4,0),IFERROR(VLOOKUP($B345,'Privacy Analyst Evaluation'!$A$46:$F$120,4,0),""))&amp;""</f>
        <v/>
      </c>
      <c r="F345" s="66" t="str">
        <f ca="1">IFERROR(VLOOKUP($B345,'Institution Evaluation'!$A$55:$F$346,6,0),IFERROR(VLOOKUP($B345,'Privacy Analyst Evaluation'!$A$46:$F$120,6,0),""))&amp;""</f>
        <v/>
      </c>
      <c r="G345" s="242"/>
      <c r="H345" s="66" t="str">
        <f>IFERROR(IF($H344+1&gt;'(backend scoring)'!$Q$335,"",$H344+1),"")</f>
        <v/>
      </c>
      <c r="I345" s="66" t="e">
        <f t="array" aca="1" ref="I345" ca="1">_xludf.XLOOKUP($H345,'(backend scoring)'!$S$2:$S$333,'(backend scoring)'!$A$2:$A$333,"")</f>
        <v>#NAME?</v>
      </c>
      <c r="J345" s="66" t="str">
        <f ca="1">IFERROR(VLOOKUP($I345,'Institution Evaluation'!$A$55:$F$346,2,0),IFERROR(VLOOKUP($I345,'Privacy Analyst Evaluation'!$A$46:$F$120,2,0),""))</f>
        <v/>
      </c>
      <c r="K345" s="66" t="str">
        <f ca="1">IFERROR(VLOOKUP($I345,'Institution Evaluation'!$A$55:$F$346,3,0),IFERROR(VLOOKUP($I345,'Privacy Analyst Evaluation'!$A$46:$F$120,3,0),""))&amp;""</f>
        <v/>
      </c>
      <c r="L345" s="66" t="str">
        <f ca="1">IFERROR(VLOOKUP($I345,'Institution Evaluation'!$A$55:$F$346,4,0),IFERROR(VLOOKUP($I345,'Privacy Analyst Evaluation'!$A$46:$F$120,4,0),""))&amp;""</f>
        <v/>
      </c>
      <c r="M345" s="66" t="str">
        <f ca="1">IFERROR(VLOOKUP($I345,'Institution Evaluation'!$A$55:$F$346,6,0),IFERROR(VLOOKUP($I345,'Privacy Analyst Evaluation'!$A$46:$F$120,6,0),""))&amp;""</f>
        <v/>
      </c>
    </row>
    <row r="346" spans="1:13" ht="15.75" customHeight="1" x14ac:dyDescent="0.2">
      <c r="A346" s="66" t="str">
        <f>IFERROR(IF($A345+1&gt;'(backend scoring)'!$T$335,"",$A345+1),"")</f>
        <v/>
      </c>
      <c r="B346" s="66" t="e">
        <f t="array" aca="1" ref="B346" ca="1">_xludf.XLOOKUP($A346,'(backend scoring)'!$V$2:$V$333,'(backend scoring)'!$A$2:$A$333,"")</f>
        <v>#NAME?</v>
      </c>
      <c r="C346" s="66" t="str">
        <f ca="1">IFERROR(VLOOKUP($B346,'Institution Evaluation'!$A$55:$F$346,2,0),IFERROR(VLOOKUP($B346,'Privacy Analyst Evaluation'!$A$46:$F$120,2,0),""))&amp;""</f>
        <v/>
      </c>
      <c r="D346" s="66" t="str">
        <f ca="1">IFERROR(VLOOKUP($B346,'Institution Evaluation'!$A$55:$F$346,3,0),IFERROR(VLOOKUP($B346,'Privacy Analyst Evaluation'!$A$46:$F$120,3,0),""))&amp;""</f>
        <v/>
      </c>
      <c r="E346" s="66" t="str">
        <f ca="1">IFERROR(VLOOKUP($B346,'Institution Evaluation'!$A$55:$F$346,4,0),IFERROR(VLOOKUP($B346,'Privacy Analyst Evaluation'!$A$46:$F$120,4,0),""))&amp;""</f>
        <v/>
      </c>
      <c r="F346" s="66" t="str">
        <f ca="1">IFERROR(VLOOKUP($B346,'Institution Evaluation'!$A$55:$F$346,6,0),IFERROR(VLOOKUP($B346,'Privacy Analyst Evaluation'!$A$46:$F$120,6,0),""))&amp;""</f>
        <v/>
      </c>
      <c r="G346" s="242"/>
      <c r="H346" s="66" t="str">
        <f>IFERROR(IF($H345+1&gt;'(backend scoring)'!$Q$335,"",$H345+1),"")</f>
        <v/>
      </c>
      <c r="I346" s="66" t="e">
        <f t="array" aca="1" ref="I346" ca="1">_xludf.XLOOKUP($H346,'(backend scoring)'!$S$2:$S$333,'(backend scoring)'!$A$2:$A$333,"")</f>
        <v>#NAME?</v>
      </c>
      <c r="J346" s="66" t="str">
        <f ca="1">IFERROR(VLOOKUP($I346,'Institution Evaluation'!$A$55:$F$346,2,0),IFERROR(VLOOKUP($I346,'Privacy Analyst Evaluation'!$A$46:$F$120,2,0),""))</f>
        <v/>
      </c>
      <c r="K346" s="66" t="str">
        <f ca="1">IFERROR(VLOOKUP($I346,'Institution Evaluation'!$A$55:$F$346,3,0),IFERROR(VLOOKUP($I346,'Privacy Analyst Evaluation'!$A$46:$F$120,3,0),""))&amp;""</f>
        <v/>
      </c>
      <c r="L346" s="66" t="str">
        <f ca="1">IFERROR(VLOOKUP($I346,'Institution Evaluation'!$A$55:$F$346,4,0),IFERROR(VLOOKUP($I346,'Privacy Analyst Evaluation'!$A$46:$F$120,4,0),""))&amp;""</f>
        <v/>
      </c>
      <c r="M346" s="66" t="str">
        <f ca="1">IFERROR(VLOOKUP($I346,'Institution Evaluation'!$A$55:$F$346,6,0),IFERROR(VLOOKUP($I346,'Privacy Analyst Evaluation'!$A$46:$F$120,6,0),""))&amp;""</f>
        <v/>
      </c>
    </row>
    <row r="347" spans="1:13" ht="15.75" customHeight="1" x14ac:dyDescent="0.2">
      <c r="A347" s="66" t="str">
        <f>IFERROR(IF($A346+1&gt;'(backend scoring)'!$T$335,"",$A346+1),"")</f>
        <v/>
      </c>
      <c r="B347" s="66" t="e">
        <f t="array" aca="1" ref="B347" ca="1">_xludf.XLOOKUP($A347,'(backend scoring)'!$V$2:$V$333,'(backend scoring)'!$A$2:$A$333,"")</f>
        <v>#NAME?</v>
      </c>
      <c r="C347" s="66" t="str">
        <f ca="1">IFERROR(VLOOKUP($B347,'Institution Evaluation'!$A$55:$F$346,2,0),IFERROR(VLOOKUP($B347,'Privacy Analyst Evaluation'!$A$46:$F$120,2,0),""))&amp;""</f>
        <v/>
      </c>
      <c r="D347" s="66" t="str">
        <f ca="1">IFERROR(VLOOKUP($B347,'Institution Evaluation'!$A$55:$F$346,3,0),IFERROR(VLOOKUP($B347,'Privacy Analyst Evaluation'!$A$46:$F$120,3,0),""))&amp;""</f>
        <v/>
      </c>
      <c r="E347" s="66" t="str">
        <f ca="1">IFERROR(VLOOKUP($B347,'Institution Evaluation'!$A$55:$F$346,4,0),IFERROR(VLOOKUP($B347,'Privacy Analyst Evaluation'!$A$46:$F$120,4,0),""))&amp;""</f>
        <v/>
      </c>
      <c r="F347" s="66" t="str">
        <f ca="1">IFERROR(VLOOKUP($B347,'Institution Evaluation'!$A$55:$F$346,6,0),IFERROR(VLOOKUP($B347,'Privacy Analyst Evaluation'!$A$46:$F$120,6,0),""))&amp;""</f>
        <v/>
      </c>
      <c r="G347" s="242"/>
      <c r="H347" s="66" t="str">
        <f>IFERROR(IF($H346+1&gt;'(backend scoring)'!$Q$335,"",$H346+1),"")</f>
        <v/>
      </c>
      <c r="I347" s="66" t="e">
        <f t="array" aca="1" ref="I347" ca="1">_xludf.XLOOKUP($H347,'(backend scoring)'!$S$2:$S$333,'(backend scoring)'!$A$2:$A$333,"")</f>
        <v>#NAME?</v>
      </c>
      <c r="J347" s="66" t="str">
        <f ca="1">IFERROR(VLOOKUP($I347,'Institution Evaluation'!$A$55:$F$346,2,0),IFERROR(VLOOKUP($I347,'Privacy Analyst Evaluation'!$A$46:$F$120,2,0),""))</f>
        <v/>
      </c>
      <c r="K347" s="66" t="str">
        <f ca="1">IFERROR(VLOOKUP($I347,'Institution Evaluation'!$A$55:$F$346,3,0),IFERROR(VLOOKUP($I347,'Privacy Analyst Evaluation'!$A$46:$F$120,3,0),""))&amp;""</f>
        <v/>
      </c>
      <c r="L347" s="66" t="str">
        <f ca="1">IFERROR(VLOOKUP($I347,'Institution Evaluation'!$A$55:$F$346,4,0),IFERROR(VLOOKUP($I347,'Privacy Analyst Evaluation'!$A$46:$F$120,4,0),""))&amp;""</f>
        <v/>
      </c>
      <c r="M347" s="66" t="str">
        <f ca="1">IFERROR(VLOOKUP($I347,'Institution Evaluation'!$A$55:$F$346,6,0),IFERROR(VLOOKUP($I347,'Privacy Analyst Evaluation'!$A$46:$F$120,6,0),""))&amp;""</f>
        <v/>
      </c>
    </row>
    <row r="348" spans="1:13" ht="15.75" customHeight="1" x14ac:dyDescent="0.2">
      <c r="A348" s="66" t="str">
        <f>IFERROR(IF($A347+1&gt;'(backend scoring)'!$T$335,"",$A347+1),"")</f>
        <v/>
      </c>
      <c r="B348" s="66" t="e">
        <f t="array" aca="1" ref="B348" ca="1">_xludf.XLOOKUP($A348,'(backend scoring)'!$V$2:$V$333,'(backend scoring)'!$A$2:$A$333,"")</f>
        <v>#NAME?</v>
      </c>
      <c r="C348" s="66" t="str">
        <f ca="1">IFERROR(VLOOKUP($B348,'Institution Evaluation'!$A$55:$F$346,2,0),IFERROR(VLOOKUP($B348,'Privacy Analyst Evaluation'!$A$46:$F$120,2,0),""))&amp;""</f>
        <v/>
      </c>
      <c r="D348" s="66" t="str">
        <f ca="1">IFERROR(VLOOKUP($B348,'Institution Evaluation'!$A$55:$F$346,3,0),IFERROR(VLOOKUP($B348,'Privacy Analyst Evaluation'!$A$46:$F$120,3,0),""))&amp;""</f>
        <v/>
      </c>
      <c r="E348" s="66" t="str">
        <f ca="1">IFERROR(VLOOKUP($B348,'Institution Evaluation'!$A$55:$F$346,4,0),IFERROR(VLOOKUP($B348,'Privacy Analyst Evaluation'!$A$46:$F$120,4,0),""))&amp;""</f>
        <v/>
      </c>
      <c r="F348" s="66" t="str">
        <f ca="1">IFERROR(VLOOKUP($B348,'Institution Evaluation'!$A$55:$F$346,6,0),IFERROR(VLOOKUP($B348,'Privacy Analyst Evaluation'!$A$46:$F$120,6,0),""))&amp;""</f>
        <v/>
      </c>
      <c r="G348" s="242"/>
      <c r="H348" s="66" t="str">
        <f>IFERROR(IF($H347+1&gt;'(backend scoring)'!$Q$335,"",$H347+1),"")</f>
        <v/>
      </c>
      <c r="I348" s="66" t="e">
        <f t="array" aca="1" ref="I348" ca="1">_xludf.XLOOKUP($H348,'(backend scoring)'!$S$2:$S$333,'(backend scoring)'!$A$2:$A$333,"")</f>
        <v>#NAME?</v>
      </c>
      <c r="J348" s="66" t="str">
        <f ca="1">IFERROR(VLOOKUP($I348,'Institution Evaluation'!$A$55:$F$346,2,0),IFERROR(VLOOKUP($I348,'Privacy Analyst Evaluation'!$A$46:$F$120,2,0),""))</f>
        <v/>
      </c>
      <c r="K348" s="66" t="str">
        <f ca="1">IFERROR(VLOOKUP($I348,'Institution Evaluation'!$A$55:$F$346,3,0),IFERROR(VLOOKUP($I348,'Privacy Analyst Evaluation'!$A$46:$F$120,3,0),""))&amp;""</f>
        <v/>
      </c>
      <c r="L348" s="66" t="str">
        <f ca="1">IFERROR(VLOOKUP($I348,'Institution Evaluation'!$A$55:$F$346,4,0),IFERROR(VLOOKUP($I348,'Privacy Analyst Evaluation'!$A$46:$F$120,4,0),""))&amp;""</f>
        <v/>
      </c>
      <c r="M348" s="66" t="str">
        <f ca="1">IFERROR(VLOOKUP($I348,'Institution Evaluation'!$A$55:$F$346,6,0),IFERROR(VLOOKUP($I348,'Privacy Analyst Evaluation'!$A$46:$F$120,6,0),""))&amp;""</f>
        <v/>
      </c>
    </row>
    <row r="349" spans="1:13" ht="15.75" customHeight="1" x14ac:dyDescent="0.2">
      <c r="A349" s="66" t="str">
        <f>IFERROR(IF($A348+1&gt;'(backend scoring)'!$T$335,"",$A348+1),"")</f>
        <v/>
      </c>
      <c r="B349" s="66" t="e">
        <f t="array" aca="1" ref="B349" ca="1">_xludf.XLOOKUP($A349,'(backend scoring)'!$V$2:$V$333,'(backend scoring)'!$A$2:$A$333,"")</f>
        <v>#NAME?</v>
      </c>
      <c r="C349" s="66" t="str">
        <f ca="1">IFERROR(VLOOKUP($B349,'Institution Evaluation'!$A$55:$F$346,2,0),IFERROR(VLOOKUP($B349,'Privacy Analyst Evaluation'!$A$46:$F$120,2,0),""))&amp;""</f>
        <v/>
      </c>
      <c r="D349" s="66" t="str">
        <f ca="1">IFERROR(VLOOKUP($B349,'Institution Evaluation'!$A$55:$F$346,3,0),IFERROR(VLOOKUP($B349,'Privacy Analyst Evaluation'!$A$46:$F$120,3,0),""))&amp;""</f>
        <v/>
      </c>
      <c r="E349" s="66" t="str">
        <f ca="1">IFERROR(VLOOKUP($B349,'Institution Evaluation'!$A$55:$F$346,4,0),IFERROR(VLOOKUP($B349,'Privacy Analyst Evaluation'!$A$46:$F$120,4,0),""))&amp;""</f>
        <v/>
      </c>
      <c r="F349" s="66" t="str">
        <f ca="1">IFERROR(VLOOKUP($B349,'Institution Evaluation'!$A$55:$F$346,6,0),IFERROR(VLOOKUP($B349,'Privacy Analyst Evaluation'!$A$46:$F$120,6,0),""))&amp;""</f>
        <v/>
      </c>
      <c r="G349" s="242"/>
      <c r="H349" s="66" t="str">
        <f>IFERROR(IF($H348+1&gt;'(backend scoring)'!$Q$335,"",$H348+1),"")</f>
        <v/>
      </c>
      <c r="I349" s="66" t="e">
        <f t="array" aca="1" ref="I349" ca="1">_xludf.XLOOKUP($H349,'(backend scoring)'!$S$2:$S$333,'(backend scoring)'!$A$2:$A$333,"")</f>
        <v>#NAME?</v>
      </c>
      <c r="J349" s="66" t="str">
        <f ca="1">IFERROR(VLOOKUP($I349,'Institution Evaluation'!$A$55:$F$346,2,0),IFERROR(VLOOKUP($I349,'Privacy Analyst Evaluation'!$A$46:$F$120,2,0),""))</f>
        <v/>
      </c>
      <c r="K349" s="66" t="str">
        <f ca="1">IFERROR(VLOOKUP($I349,'Institution Evaluation'!$A$55:$F$346,3,0),IFERROR(VLOOKUP($I349,'Privacy Analyst Evaluation'!$A$46:$F$120,3,0),""))&amp;""</f>
        <v/>
      </c>
      <c r="L349" s="66" t="str">
        <f ca="1">IFERROR(VLOOKUP($I349,'Institution Evaluation'!$A$55:$F$346,4,0),IFERROR(VLOOKUP($I349,'Privacy Analyst Evaluation'!$A$46:$F$120,4,0),""))&amp;""</f>
        <v/>
      </c>
      <c r="M349" s="66" t="str">
        <f ca="1">IFERROR(VLOOKUP($I349,'Institution Evaluation'!$A$55:$F$346,6,0),IFERROR(VLOOKUP($I349,'Privacy Analyst Evaluation'!$A$46:$F$120,6,0),""))&amp;""</f>
        <v/>
      </c>
    </row>
    <row r="350" spans="1:13" ht="15.75" customHeight="1" x14ac:dyDescent="0.2">
      <c r="A350" s="66" t="str">
        <f>IFERROR(IF($A349+1&gt;'(backend scoring)'!$T$335,"",$A349+1),"")</f>
        <v/>
      </c>
      <c r="B350" s="66" t="e">
        <f t="array" aca="1" ref="B350" ca="1">_xludf.XLOOKUP($A350,'(backend scoring)'!$V$2:$V$333,'(backend scoring)'!$A$2:$A$333,"")</f>
        <v>#NAME?</v>
      </c>
      <c r="C350" s="66" t="str">
        <f ca="1">IFERROR(VLOOKUP($B350,'Institution Evaluation'!$A$55:$F$346,2,0),IFERROR(VLOOKUP($B350,'Privacy Analyst Evaluation'!$A$46:$F$120,2,0),""))&amp;""</f>
        <v/>
      </c>
      <c r="D350" s="66" t="str">
        <f ca="1">IFERROR(VLOOKUP($B350,'Institution Evaluation'!$A$55:$F$346,3,0),IFERROR(VLOOKUP($B350,'Privacy Analyst Evaluation'!$A$46:$F$120,3,0),""))&amp;""</f>
        <v/>
      </c>
      <c r="E350" s="66" t="str">
        <f ca="1">IFERROR(VLOOKUP($B350,'Institution Evaluation'!$A$55:$F$346,4,0),IFERROR(VLOOKUP($B350,'Privacy Analyst Evaluation'!$A$46:$F$120,4,0),""))&amp;""</f>
        <v/>
      </c>
      <c r="F350" s="66" t="str">
        <f ca="1">IFERROR(VLOOKUP($B350,'Institution Evaluation'!$A$55:$F$346,6,0),IFERROR(VLOOKUP($B350,'Privacy Analyst Evaluation'!$A$46:$F$120,6,0),""))&amp;""</f>
        <v/>
      </c>
      <c r="G350" s="242"/>
      <c r="H350" s="66" t="str">
        <f>IFERROR(IF($H349+1&gt;'(backend scoring)'!$Q$335,"",$H349+1),"")</f>
        <v/>
      </c>
      <c r="I350" s="66" t="e">
        <f t="array" aca="1" ref="I350" ca="1">_xludf.XLOOKUP($H350,'(backend scoring)'!$S$2:$S$333,'(backend scoring)'!$A$2:$A$333,"")</f>
        <v>#NAME?</v>
      </c>
      <c r="J350" s="66" t="str">
        <f ca="1">IFERROR(VLOOKUP($I350,'Institution Evaluation'!$A$55:$F$346,2,0),IFERROR(VLOOKUP($I350,'Privacy Analyst Evaluation'!$A$46:$F$120,2,0),""))</f>
        <v/>
      </c>
      <c r="K350" s="66" t="str">
        <f ca="1">IFERROR(VLOOKUP($I350,'Institution Evaluation'!$A$55:$F$346,3,0),IFERROR(VLOOKUP($I350,'Privacy Analyst Evaluation'!$A$46:$F$120,3,0),""))&amp;""</f>
        <v/>
      </c>
      <c r="L350" s="66" t="str">
        <f ca="1">IFERROR(VLOOKUP($I350,'Institution Evaluation'!$A$55:$F$346,4,0),IFERROR(VLOOKUP($I350,'Privacy Analyst Evaluation'!$A$46:$F$120,4,0),""))&amp;""</f>
        <v/>
      </c>
      <c r="M350" s="66" t="str">
        <f ca="1">IFERROR(VLOOKUP($I350,'Institution Evaluation'!$A$55:$F$346,6,0),IFERROR(VLOOKUP($I350,'Privacy Analyst Evaluation'!$A$46:$F$120,6,0),""))&amp;""</f>
        <v/>
      </c>
    </row>
    <row r="351" spans="1:13" ht="15.75" customHeight="1" x14ac:dyDescent="0.2">
      <c r="A351" s="66" t="str">
        <f>IFERROR(IF($A350+1&gt;'(backend scoring)'!$T$335,"",$A350+1),"")</f>
        <v/>
      </c>
      <c r="B351" s="66" t="e">
        <f t="array" aca="1" ref="B351" ca="1">_xludf.XLOOKUP($A351,'(backend scoring)'!$V$2:$V$333,'(backend scoring)'!$A$2:$A$333,"")</f>
        <v>#NAME?</v>
      </c>
      <c r="C351" s="66" t="str">
        <f ca="1">IFERROR(VLOOKUP($B351,'Institution Evaluation'!$A$55:$F$346,2,0),IFERROR(VLOOKUP($B351,'Privacy Analyst Evaluation'!$A$46:$F$120,2,0),""))&amp;""</f>
        <v/>
      </c>
      <c r="D351" s="66" t="str">
        <f ca="1">IFERROR(VLOOKUP($B351,'Institution Evaluation'!$A$55:$F$346,3,0),IFERROR(VLOOKUP($B351,'Privacy Analyst Evaluation'!$A$46:$F$120,3,0),""))&amp;""</f>
        <v/>
      </c>
      <c r="E351" s="66" t="str">
        <f ca="1">IFERROR(VLOOKUP($B351,'Institution Evaluation'!$A$55:$F$346,4,0),IFERROR(VLOOKUP($B351,'Privacy Analyst Evaluation'!$A$46:$F$120,4,0),""))&amp;""</f>
        <v/>
      </c>
      <c r="F351" s="66" t="str">
        <f ca="1">IFERROR(VLOOKUP($B351,'Institution Evaluation'!$A$55:$F$346,6,0),IFERROR(VLOOKUP($B351,'Privacy Analyst Evaluation'!$A$46:$F$120,6,0),""))&amp;""</f>
        <v/>
      </c>
      <c r="G351" s="242"/>
      <c r="H351" s="66" t="str">
        <f>IFERROR(IF($H350+1&gt;'(backend scoring)'!$Q$335,"",$H350+1),"")</f>
        <v/>
      </c>
      <c r="I351" s="66" t="e">
        <f t="array" aca="1" ref="I351" ca="1">_xludf.XLOOKUP($H351,'(backend scoring)'!$S$2:$S$333,'(backend scoring)'!$A$2:$A$333,"")</f>
        <v>#NAME?</v>
      </c>
      <c r="J351" s="66" t="str">
        <f ca="1">IFERROR(VLOOKUP($I351,'Institution Evaluation'!$A$55:$F$346,2,0),IFERROR(VLOOKUP($I351,'Privacy Analyst Evaluation'!$A$46:$F$120,2,0),""))</f>
        <v/>
      </c>
      <c r="K351" s="66" t="str">
        <f ca="1">IFERROR(VLOOKUP($I351,'Institution Evaluation'!$A$55:$F$346,3,0),IFERROR(VLOOKUP($I351,'Privacy Analyst Evaluation'!$A$46:$F$120,3,0),""))&amp;""</f>
        <v/>
      </c>
      <c r="L351" s="66" t="str">
        <f ca="1">IFERROR(VLOOKUP($I351,'Institution Evaluation'!$A$55:$F$346,4,0),IFERROR(VLOOKUP($I351,'Privacy Analyst Evaluation'!$A$46:$F$120,4,0),""))&amp;""</f>
        <v/>
      </c>
      <c r="M351" s="66" t="str">
        <f ca="1">IFERROR(VLOOKUP($I351,'Institution Evaluation'!$A$55:$F$346,6,0),IFERROR(VLOOKUP($I351,'Privacy Analyst Evaluation'!$A$46:$F$120,6,0),""))&amp;""</f>
        <v/>
      </c>
    </row>
    <row r="352" spans="1:13" ht="15.75" customHeight="1" x14ac:dyDescent="0.2">
      <c r="A352" s="66" t="str">
        <f>IFERROR(IF($A351+1&gt;'(backend scoring)'!$T$335,"",$A351+1),"")</f>
        <v/>
      </c>
      <c r="B352" s="66" t="e">
        <f t="array" aca="1" ref="B352" ca="1">_xludf.XLOOKUP($A352,'(backend scoring)'!$V$2:$V$333,'(backend scoring)'!$A$2:$A$333,"")</f>
        <v>#NAME?</v>
      </c>
      <c r="C352" s="66" t="str">
        <f ca="1">IFERROR(VLOOKUP($B352,'Institution Evaluation'!$A$55:$F$346,2,0),IFERROR(VLOOKUP($B352,'Privacy Analyst Evaluation'!$A$46:$F$120,2,0),""))&amp;""</f>
        <v/>
      </c>
      <c r="D352" s="66" t="str">
        <f ca="1">IFERROR(VLOOKUP($B352,'Institution Evaluation'!$A$55:$F$346,3,0),IFERROR(VLOOKUP($B352,'Privacy Analyst Evaluation'!$A$46:$F$120,3,0),""))&amp;""</f>
        <v/>
      </c>
      <c r="E352" s="66" t="str">
        <f ca="1">IFERROR(VLOOKUP($B352,'Institution Evaluation'!$A$55:$F$346,4,0),IFERROR(VLOOKUP($B352,'Privacy Analyst Evaluation'!$A$46:$F$120,4,0),""))&amp;""</f>
        <v/>
      </c>
      <c r="F352" s="66" t="str">
        <f ca="1">IFERROR(VLOOKUP($B352,'Institution Evaluation'!$A$55:$F$346,6,0),IFERROR(VLOOKUP($B352,'Privacy Analyst Evaluation'!$A$46:$F$120,6,0),""))&amp;""</f>
        <v/>
      </c>
      <c r="G352" s="242"/>
      <c r="H352" s="66" t="str">
        <f>IFERROR(IF($H351+1&gt;'(backend scoring)'!$Q$335,"",$H351+1),"")</f>
        <v/>
      </c>
      <c r="I352" s="66" t="e">
        <f t="array" aca="1" ref="I352" ca="1">_xludf.XLOOKUP($H352,'(backend scoring)'!$S$2:$S$333,'(backend scoring)'!$A$2:$A$333,"")</f>
        <v>#NAME?</v>
      </c>
      <c r="J352" s="66" t="str">
        <f ca="1">IFERROR(VLOOKUP($I352,'Institution Evaluation'!$A$55:$F$346,2,0),IFERROR(VLOOKUP($I352,'Privacy Analyst Evaluation'!$A$46:$F$120,2,0),""))</f>
        <v/>
      </c>
      <c r="K352" s="66" t="str">
        <f ca="1">IFERROR(VLOOKUP($I352,'Institution Evaluation'!$A$55:$F$346,3,0),IFERROR(VLOOKUP($I352,'Privacy Analyst Evaluation'!$A$46:$F$120,3,0),""))&amp;""</f>
        <v/>
      </c>
      <c r="L352" s="66" t="str">
        <f ca="1">IFERROR(VLOOKUP($I352,'Institution Evaluation'!$A$55:$F$346,4,0),IFERROR(VLOOKUP($I352,'Privacy Analyst Evaluation'!$A$46:$F$120,4,0),""))&amp;""</f>
        <v/>
      </c>
      <c r="M352" s="66" t="str">
        <f ca="1">IFERROR(VLOOKUP($I352,'Institution Evaluation'!$A$55:$F$346,6,0),IFERROR(VLOOKUP($I352,'Privacy Analyst Evaluation'!$A$46:$F$120,6,0),""))&amp;""</f>
        <v/>
      </c>
    </row>
    <row r="353" spans="1:34" ht="15.75" customHeight="1" x14ac:dyDescent="0.2">
      <c r="A353" s="66" t="str">
        <f>IFERROR(IF($A352+1&gt;'(backend scoring)'!$T$335,"",$A352+1),"")</f>
        <v/>
      </c>
      <c r="B353" s="66" t="e">
        <f t="array" aca="1" ref="B353" ca="1">_xludf.XLOOKUP($A353,'(backend scoring)'!$V$2:$V$333,'(backend scoring)'!$A$2:$A$333,"")</f>
        <v>#NAME?</v>
      </c>
      <c r="C353" s="66" t="str">
        <f ca="1">IFERROR(VLOOKUP($B353,'Institution Evaluation'!$A$55:$F$346,2,0),IFERROR(VLOOKUP($B353,'Privacy Analyst Evaluation'!$A$46:$F$120,2,0),""))&amp;""</f>
        <v/>
      </c>
      <c r="D353" s="66" t="str">
        <f ca="1">IFERROR(VLOOKUP($B353,'Institution Evaluation'!$A$55:$F$346,3,0),IFERROR(VLOOKUP($B353,'Privacy Analyst Evaluation'!$A$46:$F$120,3,0),""))&amp;""</f>
        <v/>
      </c>
      <c r="E353" s="66" t="str">
        <f ca="1">IFERROR(VLOOKUP($B353,'Institution Evaluation'!$A$55:$F$346,4,0),IFERROR(VLOOKUP($B353,'Privacy Analyst Evaluation'!$A$46:$F$120,4,0),""))&amp;""</f>
        <v/>
      </c>
      <c r="F353" s="66" t="str">
        <f ca="1">IFERROR(VLOOKUP($B353,'Institution Evaluation'!$A$55:$F$346,6,0),IFERROR(VLOOKUP($B353,'Privacy Analyst Evaluation'!$A$46:$F$120,6,0),""))&amp;""</f>
        <v/>
      </c>
      <c r="G353" s="242"/>
      <c r="H353" s="66" t="str">
        <f>IFERROR(IF($H352+1&gt;'(backend scoring)'!$Q$335,"",$H352+1),"")</f>
        <v/>
      </c>
      <c r="I353" s="66" t="e">
        <f t="array" aca="1" ref="I353" ca="1">_xludf.XLOOKUP($H353,'(backend scoring)'!$S$2:$S$333,'(backend scoring)'!$A$2:$A$333,"")</f>
        <v>#NAME?</v>
      </c>
      <c r="J353" s="66" t="str">
        <f ca="1">IFERROR(VLOOKUP($I353,'Institution Evaluation'!$A$55:$F$346,2,0),IFERROR(VLOOKUP($I353,'Privacy Analyst Evaluation'!$A$46:$F$120,2,0),""))</f>
        <v/>
      </c>
      <c r="K353" s="66" t="str">
        <f ca="1">IFERROR(VLOOKUP($I353,'Institution Evaluation'!$A$55:$F$346,3,0),IFERROR(VLOOKUP($I353,'Privacy Analyst Evaluation'!$A$46:$F$120,3,0),""))&amp;""</f>
        <v/>
      </c>
      <c r="L353" s="66" t="str">
        <f ca="1">IFERROR(VLOOKUP($I353,'Institution Evaluation'!$A$55:$F$346,4,0),IFERROR(VLOOKUP($I353,'Privacy Analyst Evaluation'!$A$46:$F$120,4,0),""))&amp;""</f>
        <v/>
      </c>
      <c r="M353" s="66" t="str">
        <f ca="1">IFERROR(VLOOKUP($I353,'Institution Evaluation'!$A$55:$F$346,6,0),IFERROR(VLOOKUP($I353,'Privacy Analyst Evaluation'!$A$46:$F$120,6,0),""))&amp;""</f>
        <v/>
      </c>
    </row>
    <row r="354" spans="1:34" ht="15.75" customHeight="1" x14ac:dyDescent="0.2">
      <c r="A354" s="66" t="str">
        <f>IFERROR(IF($A353+1&gt;'(backend scoring)'!$T$335,"",$A353+1),"")</f>
        <v/>
      </c>
      <c r="B354" s="66" t="e">
        <f t="array" aca="1" ref="B354" ca="1">_xludf.XLOOKUP($A354,'(backend scoring)'!$V$2:$V$333,'(backend scoring)'!$A$2:$A$333,"")</f>
        <v>#NAME?</v>
      </c>
      <c r="C354" s="66" t="str">
        <f ca="1">IFERROR(VLOOKUP($B354,'Institution Evaluation'!$A$55:$F$346,2,0),IFERROR(VLOOKUP($B354,'Privacy Analyst Evaluation'!$A$46:$F$120,2,0),""))&amp;""</f>
        <v/>
      </c>
      <c r="D354" s="66" t="str">
        <f ca="1">IFERROR(VLOOKUP($B354,'Institution Evaluation'!$A$55:$F$346,3,0),IFERROR(VLOOKUP($B354,'Privacy Analyst Evaluation'!$A$46:$F$120,3,0),""))&amp;""</f>
        <v/>
      </c>
      <c r="E354" s="66" t="str">
        <f ca="1">IFERROR(VLOOKUP($B354,'Institution Evaluation'!$A$55:$F$346,4,0),IFERROR(VLOOKUP($B354,'Privacy Analyst Evaluation'!$A$46:$F$120,4,0),""))&amp;""</f>
        <v/>
      </c>
      <c r="F354" s="66" t="str">
        <f ca="1">IFERROR(VLOOKUP($B354,'Institution Evaluation'!$A$55:$F$346,6,0),IFERROR(VLOOKUP($B354,'Privacy Analyst Evaluation'!$A$46:$F$120,6,0),""))&amp;""</f>
        <v/>
      </c>
      <c r="G354" s="242"/>
      <c r="H354" s="66" t="str">
        <f>IFERROR(IF($H353+1&gt;'(backend scoring)'!$Q$335,"",$H353+1),"")</f>
        <v/>
      </c>
      <c r="I354" s="66" t="e">
        <f t="array" aca="1" ref="I354" ca="1">_xludf.XLOOKUP($H354,'(backend scoring)'!$S$2:$S$333,'(backend scoring)'!$A$2:$A$333,"")</f>
        <v>#NAME?</v>
      </c>
      <c r="J354" s="66" t="str">
        <f ca="1">IFERROR(VLOOKUP($I354,'Institution Evaluation'!$A$55:$F$346,2,0),IFERROR(VLOOKUP($I354,'Privacy Analyst Evaluation'!$A$46:$F$120,2,0),""))</f>
        <v/>
      </c>
      <c r="K354" s="66" t="str">
        <f ca="1">IFERROR(VLOOKUP($I354,'Institution Evaluation'!$A$55:$F$346,3,0),IFERROR(VLOOKUP($I354,'Privacy Analyst Evaluation'!$A$46:$F$120,3,0),""))&amp;""</f>
        <v/>
      </c>
      <c r="L354" s="66" t="str">
        <f ca="1">IFERROR(VLOOKUP($I354,'Institution Evaluation'!$A$55:$F$346,4,0),IFERROR(VLOOKUP($I354,'Privacy Analyst Evaluation'!$A$46:$F$120,4,0),""))&amp;""</f>
        <v/>
      </c>
      <c r="M354" s="66" t="str">
        <f ca="1">IFERROR(VLOOKUP($I354,'Institution Evaluation'!$A$55:$F$346,6,0),IFERROR(VLOOKUP($I354,'Privacy Analyst Evaluation'!$A$46:$F$120,6,0),""))&amp;""</f>
        <v/>
      </c>
    </row>
    <row r="355" spans="1:34" ht="15.75" customHeight="1" x14ac:dyDescent="0.2">
      <c r="A355" s="66" t="str">
        <f>IFERROR(IF($A354+1&gt;'(backend scoring)'!$T$335,"",$A354+1),"")</f>
        <v/>
      </c>
      <c r="B355" s="66" t="e">
        <f t="array" aca="1" ref="B355" ca="1">_xludf.XLOOKUP($A355,'(backend scoring)'!$V$2:$V$333,'(backend scoring)'!$A$2:$A$333,"")</f>
        <v>#NAME?</v>
      </c>
      <c r="C355" s="66" t="str">
        <f ca="1">IFERROR(VLOOKUP($B355,'Institution Evaluation'!$A$55:$F$346,2,0),IFERROR(VLOOKUP($B355,'Privacy Analyst Evaluation'!$A$46:$F$120,2,0),""))&amp;""</f>
        <v/>
      </c>
      <c r="D355" s="66" t="str">
        <f ca="1">IFERROR(VLOOKUP($B355,'Institution Evaluation'!$A$55:$F$346,3,0),IFERROR(VLOOKUP($B355,'Privacy Analyst Evaluation'!$A$46:$F$120,3,0),""))&amp;""</f>
        <v/>
      </c>
      <c r="E355" s="66" t="str">
        <f ca="1">IFERROR(VLOOKUP($B355,'Institution Evaluation'!$A$55:$F$346,4,0),IFERROR(VLOOKUP($B355,'Privacy Analyst Evaluation'!$A$46:$F$120,4,0),""))&amp;""</f>
        <v/>
      </c>
      <c r="F355" s="66" t="str">
        <f ca="1">IFERROR(VLOOKUP($B355,'Institution Evaluation'!$A$55:$F$346,6,0),IFERROR(VLOOKUP($B355,'Privacy Analyst Evaluation'!$A$46:$F$120,6,0),""))&amp;""</f>
        <v/>
      </c>
      <c r="G355" s="242"/>
      <c r="H355" s="66" t="str">
        <f>IFERROR(IF($H354+1&gt;'(backend scoring)'!$Q$335,"",$H354+1),"")</f>
        <v/>
      </c>
      <c r="I355" s="66" t="e">
        <f t="array" aca="1" ref="I355" ca="1">_xludf.XLOOKUP($H355,'(backend scoring)'!$S$2:$S$333,'(backend scoring)'!$A$2:$A$333,"")</f>
        <v>#NAME?</v>
      </c>
      <c r="J355" s="66" t="str">
        <f ca="1">IFERROR(VLOOKUP($I355,'Institution Evaluation'!$A$55:$F$346,2,0),IFERROR(VLOOKUP($I355,'Privacy Analyst Evaluation'!$A$46:$F$120,2,0),""))</f>
        <v/>
      </c>
      <c r="K355" s="66" t="str">
        <f ca="1">IFERROR(VLOOKUP($I355,'Institution Evaluation'!$A$55:$F$346,3,0),IFERROR(VLOOKUP($I355,'Privacy Analyst Evaluation'!$A$46:$F$120,3,0),""))&amp;""</f>
        <v/>
      </c>
      <c r="L355" s="66" t="str">
        <f ca="1">IFERROR(VLOOKUP($I355,'Institution Evaluation'!$A$55:$F$346,4,0),IFERROR(VLOOKUP($I355,'Privacy Analyst Evaluation'!$A$46:$F$120,4,0),""))&amp;""</f>
        <v/>
      </c>
      <c r="M355" s="66" t="str">
        <f ca="1">IFERROR(VLOOKUP($I355,'Institution Evaluation'!$A$55:$F$346,6,0),IFERROR(VLOOKUP($I355,'Privacy Analyst Evaluation'!$A$46:$F$120,6,0),""))&amp;""</f>
        <v/>
      </c>
    </row>
    <row r="356" spans="1:34" ht="15.75" customHeight="1" x14ac:dyDescent="0.2">
      <c r="A356" s="66" t="str">
        <f>IFERROR(IF($A355+1&gt;'(backend scoring)'!$T$335,"",$A355+1),"")</f>
        <v/>
      </c>
      <c r="B356" s="66" t="e">
        <f t="array" aca="1" ref="B356" ca="1">_xludf.XLOOKUP($A356,'(backend scoring)'!$V$2:$V$333,'(backend scoring)'!$A$2:$A$333,"")</f>
        <v>#NAME?</v>
      </c>
      <c r="C356" s="66" t="str">
        <f ca="1">IFERROR(VLOOKUP($B356,'Institution Evaluation'!$A$55:$F$346,2,0),IFERROR(VLOOKUP($B356,'Privacy Analyst Evaluation'!$A$46:$F$120,2,0),""))&amp;""</f>
        <v/>
      </c>
      <c r="D356" s="66" t="str">
        <f ca="1">IFERROR(VLOOKUP($B356,'Institution Evaluation'!$A$55:$F$346,3,0),IFERROR(VLOOKUP($B356,'Privacy Analyst Evaluation'!$A$46:$F$120,3,0),""))&amp;""</f>
        <v/>
      </c>
      <c r="E356" s="66" t="str">
        <f ca="1">IFERROR(VLOOKUP($B356,'Institution Evaluation'!$A$55:$F$346,4,0),IFERROR(VLOOKUP($B356,'Privacy Analyst Evaluation'!$A$46:$F$120,4,0),""))&amp;""</f>
        <v/>
      </c>
      <c r="F356" s="66" t="str">
        <f ca="1">IFERROR(VLOOKUP($B356,'Institution Evaluation'!$A$55:$F$346,6,0),IFERROR(VLOOKUP($B356,'Privacy Analyst Evaluation'!$A$46:$F$120,6,0),""))&amp;""</f>
        <v/>
      </c>
      <c r="G356" s="242"/>
      <c r="H356" s="66" t="str">
        <f>IFERROR(IF($H355+1&gt;'(backend scoring)'!$Q$335,"",$H355+1),"")</f>
        <v/>
      </c>
      <c r="I356" s="66" t="e">
        <f t="array" aca="1" ref="I356" ca="1">_xludf.XLOOKUP($H356,'(backend scoring)'!$S$2:$S$333,'(backend scoring)'!$A$2:$A$333,"")</f>
        <v>#NAME?</v>
      </c>
      <c r="J356" s="66" t="str">
        <f ca="1">IFERROR(VLOOKUP($I356,'Institution Evaluation'!$A$55:$F$346,2,0),IFERROR(VLOOKUP($I356,'Privacy Analyst Evaluation'!$A$46:$F$120,2,0),""))</f>
        <v/>
      </c>
      <c r="K356" s="66" t="str">
        <f ca="1">IFERROR(VLOOKUP($I356,'Institution Evaluation'!$A$55:$F$346,3,0),IFERROR(VLOOKUP($I356,'Privacy Analyst Evaluation'!$A$46:$F$120,3,0),""))&amp;""</f>
        <v/>
      </c>
      <c r="L356" s="66" t="str">
        <f ca="1">IFERROR(VLOOKUP($I356,'Institution Evaluation'!$A$55:$F$346,4,0),IFERROR(VLOOKUP($I356,'Privacy Analyst Evaluation'!$A$46:$F$120,4,0),""))&amp;""</f>
        <v/>
      </c>
      <c r="M356" s="66" t="str">
        <f ca="1">IFERROR(VLOOKUP($I356,'Institution Evaluation'!$A$55:$F$346,6,0),IFERROR(VLOOKUP($I356,'Privacy Analyst Evaluation'!$A$46:$F$120,6,0),""))&amp;""</f>
        <v/>
      </c>
    </row>
    <row r="357" spans="1:34" ht="15.75" customHeight="1" x14ac:dyDescent="0.2">
      <c r="A357" s="66" t="str">
        <f>IFERROR(IF($A356+1&gt;'(backend scoring)'!$T$335,"",$A356+1),"")</f>
        <v/>
      </c>
      <c r="B357" s="66" t="e">
        <f t="array" aca="1" ref="B357" ca="1">_xludf.XLOOKUP($A357,'(backend scoring)'!$V$2:$V$333,'(backend scoring)'!$A$2:$A$333,"")</f>
        <v>#NAME?</v>
      </c>
      <c r="C357" s="66" t="str">
        <f ca="1">IFERROR(VLOOKUP($B357,'Institution Evaluation'!$A$55:$F$346,2,0),IFERROR(VLOOKUP($B357,'Privacy Analyst Evaluation'!$A$46:$F$120,2,0),""))&amp;""</f>
        <v/>
      </c>
      <c r="D357" s="66" t="str">
        <f ca="1">IFERROR(VLOOKUP($B357,'Institution Evaluation'!$A$55:$F$346,3,0),IFERROR(VLOOKUP($B357,'Privacy Analyst Evaluation'!$A$46:$F$120,3,0),""))&amp;""</f>
        <v/>
      </c>
      <c r="E357" s="66" t="str">
        <f ca="1">IFERROR(VLOOKUP($B357,'Institution Evaluation'!$A$55:$F$346,4,0),IFERROR(VLOOKUP($B357,'Privacy Analyst Evaluation'!$A$46:$F$120,4,0),""))&amp;""</f>
        <v/>
      </c>
      <c r="F357" s="66" t="str">
        <f ca="1">IFERROR(VLOOKUP($B357,'Institution Evaluation'!$A$55:$F$346,6,0),IFERROR(VLOOKUP($B357,'Privacy Analyst Evaluation'!$A$46:$F$120,6,0),""))&amp;""</f>
        <v/>
      </c>
      <c r="G357" s="242"/>
      <c r="H357" s="66" t="str">
        <f>IFERROR(IF($H356+1&gt;'(backend scoring)'!$Q$335,"",$H356+1),"")</f>
        <v/>
      </c>
      <c r="I357" s="66" t="e">
        <f t="array" aca="1" ref="I357" ca="1">_xludf.XLOOKUP($H357,'(backend scoring)'!$S$2:$S$333,'(backend scoring)'!$A$2:$A$333,"")</f>
        <v>#NAME?</v>
      </c>
      <c r="J357" s="66" t="str">
        <f ca="1">IFERROR(VLOOKUP($I357,'Institution Evaluation'!$A$55:$F$346,2,0),IFERROR(VLOOKUP($I357,'Privacy Analyst Evaluation'!$A$46:$F$120,2,0),""))</f>
        <v/>
      </c>
      <c r="K357" s="66" t="str">
        <f ca="1">IFERROR(VLOOKUP($I357,'Institution Evaluation'!$A$55:$F$346,3,0),IFERROR(VLOOKUP($I357,'Privacy Analyst Evaluation'!$A$46:$F$120,3,0),""))&amp;""</f>
        <v/>
      </c>
      <c r="L357" s="66" t="str">
        <f ca="1">IFERROR(VLOOKUP($I357,'Institution Evaluation'!$A$55:$F$346,4,0),IFERROR(VLOOKUP($I357,'Privacy Analyst Evaluation'!$A$46:$F$120,4,0),""))&amp;""</f>
        <v/>
      </c>
      <c r="M357" s="66" t="str">
        <f ca="1">IFERROR(VLOOKUP($I357,'Institution Evaluation'!$A$55:$F$346,6,0),IFERROR(VLOOKUP($I357,'Privacy Analyst Evaluation'!$A$46:$F$120,6,0),""))&amp;""</f>
        <v/>
      </c>
    </row>
    <row r="358" spans="1:34" ht="15.75" customHeight="1" x14ac:dyDescent="0.2">
      <c r="A358" s="66" t="str">
        <f>IFERROR(IF($A357+1&gt;'(backend scoring)'!$T$335,"",$A357+1),"")</f>
        <v/>
      </c>
      <c r="B358" s="66" t="e">
        <f t="array" aca="1" ref="B358" ca="1">_xludf.XLOOKUP($A358,'(backend scoring)'!$V$2:$V$333,'(backend scoring)'!$A$2:$A$333,"")</f>
        <v>#NAME?</v>
      </c>
      <c r="C358" s="66" t="str">
        <f ca="1">IFERROR(VLOOKUP($B358,'Institution Evaluation'!$A$55:$F$346,2,0),IFERROR(VLOOKUP($B358,'Privacy Analyst Evaluation'!$A$46:$F$120,2,0),""))&amp;""</f>
        <v/>
      </c>
      <c r="D358" s="66" t="str">
        <f ca="1">IFERROR(VLOOKUP($B358,'Institution Evaluation'!$A$55:$F$346,3,0),IFERROR(VLOOKUP($B358,'Privacy Analyst Evaluation'!$A$46:$F$120,3,0),""))&amp;""</f>
        <v/>
      </c>
      <c r="E358" s="66" t="str">
        <f ca="1">IFERROR(VLOOKUP($B358,'Institution Evaluation'!$A$55:$F$346,4,0),IFERROR(VLOOKUP($B358,'Privacy Analyst Evaluation'!$A$46:$F$120,4,0),""))&amp;""</f>
        <v/>
      </c>
      <c r="F358" s="66" t="str">
        <f ca="1">IFERROR(VLOOKUP($B358,'Institution Evaluation'!$A$55:$F$346,6,0),IFERROR(VLOOKUP($B358,'Privacy Analyst Evaluation'!$A$46:$F$120,6,0),""))&amp;""</f>
        <v/>
      </c>
      <c r="G358" s="242"/>
      <c r="H358" s="66" t="str">
        <f>IFERROR(IF($H357+1&gt;'(backend scoring)'!$Q$335,"",$H357+1),"")</f>
        <v/>
      </c>
      <c r="I358" s="66" t="e">
        <f t="array" aca="1" ref="I358" ca="1">_xludf.XLOOKUP($H358,'(backend scoring)'!$S$2:$S$333,'(backend scoring)'!$A$2:$A$333,"")</f>
        <v>#NAME?</v>
      </c>
      <c r="J358" s="66" t="str">
        <f ca="1">IFERROR(VLOOKUP($I358,'Institution Evaluation'!$A$55:$F$346,2,0),IFERROR(VLOOKUP($I358,'Privacy Analyst Evaluation'!$A$46:$F$120,2,0),""))</f>
        <v/>
      </c>
      <c r="K358" s="66" t="str">
        <f ca="1">IFERROR(VLOOKUP($I358,'Institution Evaluation'!$A$55:$F$346,3,0),IFERROR(VLOOKUP($I358,'Privacy Analyst Evaluation'!$A$46:$F$120,3,0),""))&amp;""</f>
        <v/>
      </c>
      <c r="L358" s="66" t="str">
        <f ca="1">IFERROR(VLOOKUP($I358,'Institution Evaluation'!$A$55:$F$346,4,0),IFERROR(VLOOKUP($I358,'Privacy Analyst Evaluation'!$A$46:$F$120,4,0),""))&amp;""</f>
        <v/>
      </c>
      <c r="M358" s="66" t="str">
        <f ca="1">IFERROR(VLOOKUP($I358,'Institution Evaluation'!$A$55:$F$346,6,0),IFERROR(VLOOKUP($I358,'Privacy Analyst Evaluation'!$A$46:$F$120,6,0),""))&amp;""</f>
        <v/>
      </c>
    </row>
    <row r="359" spans="1:34" ht="15.75" customHeight="1" x14ac:dyDescent="0.2">
      <c r="A359" s="66" t="str">
        <f>IFERROR(IF($A358+1&gt;'(backend scoring)'!$T$335,"",$A358+1),"")</f>
        <v/>
      </c>
      <c r="B359" s="66" t="e">
        <f t="array" aca="1" ref="B359" ca="1">_xludf.XLOOKUP($A359,'(backend scoring)'!$V$2:$V$333,'(backend scoring)'!$A$2:$A$333,"")</f>
        <v>#NAME?</v>
      </c>
      <c r="C359" s="66" t="str">
        <f ca="1">IFERROR(VLOOKUP($B359,'Institution Evaluation'!$A$55:$F$346,2,0),IFERROR(VLOOKUP($B359,'Privacy Analyst Evaluation'!$A$46:$F$120,2,0),""))&amp;""</f>
        <v/>
      </c>
      <c r="D359" s="66" t="str">
        <f ca="1">IFERROR(VLOOKUP($B359,'Institution Evaluation'!$A$55:$F$346,3,0),IFERROR(VLOOKUP($B359,'Privacy Analyst Evaluation'!$A$46:$F$120,3,0),""))&amp;""</f>
        <v/>
      </c>
      <c r="E359" s="66" t="str">
        <f ca="1">IFERROR(VLOOKUP($B359,'Institution Evaluation'!$A$55:$F$346,4,0),IFERROR(VLOOKUP($B359,'Privacy Analyst Evaluation'!$A$46:$F$120,4,0),""))&amp;""</f>
        <v/>
      </c>
      <c r="F359" s="66" t="str">
        <f ca="1">IFERROR(VLOOKUP($B359,'Institution Evaluation'!$A$55:$F$346,6,0),IFERROR(VLOOKUP($B359,'Privacy Analyst Evaluation'!$A$46:$F$120,6,0),""))&amp;""</f>
        <v/>
      </c>
      <c r="G359" s="242"/>
      <c r="H359" s="66" t="str">
        <f>IFERROR(IF($H358+1&gt;'(backend scoring)'!$Q$335,"",$H358+1),"")</f>
        <v/>
      </c>
      <c r="I359" s="66" t="e">
        <f t="array" aca="1" ref="I359" ca="1">_xludf.XLOOKUP($H359,'(backend scoring)'!$S$2:$S$333,'(backend scoring)'!$A$2:$A$333,"")</f>
        <v>#NAME?</v>
      </c>
      <c r="J359" s="66" t="str">
        <f ca="1">IFERROR(VLOOKUP($I359,'Institution Evaluation'!$A$55:$F$346,2,0),IFERROR(VLOOKUP($I359,'Privacy Analyst Evaluation'!$A$46:$F$120,2,0),""))</f>
        <v/>
      </c>
      <c r="K359" s="66" t="str">
        <f ca="1">IFERROR(VLOOKUP($I359,'Institution Evaluation'!$A$55:$F$346,3,0),IFERROR(VLOOKUP($I359,'Privacy Analyst Evaluation'!$A$46:$F$120,3,0),""))&amp;""</f>
        <v/>
      </c>
      <c r="L359" s="66" t="str">
        <f ca="1">IFERROR(VLOOKUP($I359,'Institution Evaluation'!$A$55:$F$346,4,0),IFERROR(VLOOKUP($I359,'Privacy Analyst Evaluation'!$A$46:$F$120,4,0),""))&amp;""</f>
        <v/>
      </c>
      <c r="M359" s="66" t="str">
        <f ca="1">IFERROR(VLOOKUP($I359,'Institution Evaluation'!$A$55:$F$346,6,0),IFERROR(VLOOKUP($I359,'Privacy Analyst Evaluation'!$A$46:$F$120,6,0),""))&amp;""</f>
        <v/>
      </c>
      <c r="N359" s="58"/>
      <c r="O359" s="58"/>
      <c r="P359" s="58"/>
      <c r="Q359" s="58"/>
      <c r="R359" s="58"/>
      <c r="S359" s="58"/>
      <c r="T359" s="58"/>
      <c r="U359" s="58"/>
      <c r="V359" s="58"/>
      <c r="W359" s="58"/>
      <c r="X359" s="58"/>
      <c r="Y359" s="58"/>
      <c r="Z359" s="58"/>
      <c r="AA359" s="58"/>
      <c r="AB359" s="58"/>
      <c r="AC359" s="58"/>
      <c r="AD359" s="58"/>
      <c r="AE359" s="58"/>
      <c r="AF359" s="58"/>
      <c r="AG359" s="58"/>
      <c r="AH359" s="58"/>
    </row>
    <row r="360" spans="1:34" ht="15.75" customHeight="1" x14ac:dyDescent="0.2">
      <c r="A360" s="66" t="str">
        <f>IFERROR(IF($A359+1&gt;'(backend scoring)'!$T$335,"",$A359+1),"")</f>
        <v/>
      </c>
      <c r="B360" s="66" t="e">
        <f t="array" aca="1" ref="B360" ca="1">_xludf.XLOOKUP($A360,'(backend scoring)'!$V$2:$V$333,'(backend scoring)'!$A$2:$A$333,"")</f>
        <v>#NAME?</v>
      </c>
      <c r="C360" s="66" t="str">
        <f ca="1">IFERROR(VLOOKUP($B360,'Institution Evaluation'!$A$55:$F$346,2,0),IFERROR(VLOOKUP($B360,'Privacy Analyst Evaluation'!$A$46:$F$120,2,0),""))&amp;""</f>
        <v/>
      </c>
      <c r="D360" s="66" t="str">
        <f ca="1">IFERROR(VLOOKUP($B360,'Institution Evaluation'!$A$55:$F$346,3,0),IFERROR(VLOOKUP($B360,'Privacy Analyst Evaluation'!$A$46:$F$120,3,0),""))&amp;""</f>
        <v/>
      </c>
      <c r="E360" s="66" t="str">
        <f ca="1">IFERROR(VLOOKUP($B360,'Institution Evaluation'!$A$55:$F$346,4,0),IFERROR(VLOOKUP($B360,'Privacy Analyst Evaluation'!$A$46:$F$120,4,0),""))&amp;""</f>
        <v/>
      </c>
      <c r="F360" s="66" t="str">
        <f ca="1">IFERROR(VLOOKUP($B360,'Institution Evaluation'!$A$55:$F$346,6,0),IFERROR(VLOOKUP($B360,'Privacy Analyst Evaluation'!$A$46:$F$120,6,0),""))&amp;""</f>
        <v/>
      </c>
      <c r="G360" s="242"/>
      <c r="H360" s="66" t="str">
        <f>IFERROR(IF($H359+1&gt;'(backend scoring)'!$Q$335,"",$H359+1),"")</f>
        <v/>
      </c>
      <c r="I360" s="66" t="e">
        <f t="array" aca="1" ref="I360" ca="1">_xludf.XLOOKUP($H360,'(backend scoring)'!$S$2:$S$333,'(backend scoring)'!$A$2:$A$333,"")</f>
        <v>#NAME?</v>
      </c>
      <c r="J360" s="66" t="str">
        <f ca="1">IFERROR(VLOOKUP($I360,'Institution Evaluation'!$A$55:$F$346,2,0),IFERROR(VLOOKUP($I360,'Privacy Analyst Evaluation'!$A$46:$F$120,2,0),""))</f>
        <v/>
      </c>
      <c r="K360" s="66" t="str">
        <f ca="1">IFERROR(VLOOKUP($I360,'Institution Evaluation'!$A$55:$F$346,3,0),IFERROR(VLOOKUP($I360,'Privacy Analyst Evaluation'!$A$46:$F$120,3,0),""))&amp;""</f>
        <v/>
      </c>
      <c r="L360" s="66" t="str">
        <f ca="1">IFERROR(VLOOKUP($I360,'Institution Evaluation'!$A$55:$F$346,4,0),IFERROR(VLOOKUP($I360,'Privacy Analyst Evaluation'!$A$46:$F$120,4,0),""))&amp;""</f>
        <v/>
      </c>
      <c r="M360" s="66" t="str">
        <f ca="1">IFERROR(VLOOKUP($I360,'Institution Evaluation'!$A$55:$F$346,6,0),IFERROR(VLOOKUP($I360,'Privacy Analyst Evaluation'!$A$46:$F$120,6,0),""))&amp;""</f>
        <v/>
      </c>
      <c r="N360" s="58"/>
      <c r="O360" s="58"/>
      <c r="P360" s="58"/>
      <c r="Q360" s="58"/>
      <c r="R360" s="58"/>
      <c r="S360" s="58"/>
      <c r="T360" s="58"/>
      <c r="U360" s="58"/>
      <c r="V360" s="58"/>
      <c r="W360" s="58"/>
      <c r="X360" s="58"/>
      <c r="Y360" s="58"/>
      <c r="Z360" s="58"/>
      <c r="AA360" s="58"/>
      <c r="AB360" s="58"/>
      <c r="AC360" s="58"/>
      <c r="AD360" s="58"/>
      <c r="AE360" s="58"/>
      <c r="AF360" s="58"/>
      <c r="AG360" s="58"/>
      <c r="AH360" s="58"/>
    </row>
    <row r="361" spans="1:34" ht="15.75" customHeight="1" x14ac:dyDescent="0.2">
      <c r="A361" s="66" t="str">
        <f>IFERROR(IF($A360+1&gt;'(backend scoring)'!$T$335,"",$A360+1),"")</f>
        <v/>
      </c>
      <c r="B361" s="66" t="e">
        <f t="array" aca="1" ref="B361" ca="1">_xludf.XLOOKUP($A361,'(backend scoring)'!$V$2:$V$333,'(backend scoring)'!$A$2:$A$333,"")</f>
        <v>#NAME?</v>
      </c>
      <c r="C361" s="66" t="str">
        <f ca="1">IFERROR(VLOOKUP($B361,'Institution Evaluation'!$A$55:$F$346,2,0),IFERROR(VLOOKUP($B361,'Privacy Analyst Evaluation'!$A$46:$F$120,2,0),""))&amp;""</f>
        <v/>
      </c>
      <c r="D361" s="66" t="str">
        <f ca="1">IFERROR(VLOOKUP($B361,'Institution Evaluation'!$A$55:$F$346,3,0),IFERROR(VLOOKUP($B361,'Privacy Analyst Evaluation'!$A$46:$F$120,3,0),""))&amp;""</f>
        <v/>
      </c>
      <c r="E361" s="66" t="str">
        <f ca="1">IFERROR(VLOOKUP($B361,'Institution Evaluation'!$A$55:$F$346,4,0),IFERROR(VLOOKUP($B361,'Privacy Analyst Evaluation'!$A$46:$F$120,4,0),""))&amp;""</f>
        <v/>
      </c>
      <c r="F361" s="66" t="str">
        <f ca="1">IFERROR(VLOOKUP($B361,'Institution Evaluation'!$A$55:$F$346,6,0),IFERROR(VLOOKUP($B361,'Privacy Analyst Evaluation'!$A$46:$F$120,6,0),""))&amp;""</f>
        <v/>
      </c>
      <c r="G361" s="242"/>
      <c r="H361" s="66" t="str">
        <f>IFERROR(IF($H360+1&gt;'(backend scoring)'!$Q$335,"",$H360+1),"")</f>
        <v/>
      </c>
      <c r="I361" s="66" t="e">
        <f t="array" aca="1" ref="I361" ca="1">_xludf.XLOOKUP($H361,'(backend scoring)'!$S$2:$S$333,'(backend scoring)'!$A$2:$A$333,"")</f>
        <v>#NAME?</v>
      </c>
      <c r="J361" s="66" t="str">
        <f ca="1">IFERROR(VLOOKUP($I361,'Institution Evaluation'!$A$55:$F$346,2,0),IFERROR(VLOOKUP($I361,'Privacy Analyst Evaluation'!$A$46:$F$120,2,0),""))</f>
        <v/>
      </c>
      <c r="K361" s="66" t="str">
        <f ca="1">IFERROR(VLOOKUP($I361,'Institution Evaluation'!$A$55:$F$346,3,0),IFERROR(VLOOKUP($I361,'Privacy Analyst Evaluation'!$A$46:$F$120,3,0),""))&amp;""</f>
        <v/>
      </c>
      <c r="L361" s="66" t="str">
        <f ca="1">IFERROR(VLOOKUP($I361,'Institution Evaluation'!$A$55:$F$346,4,0),IFERROR(VLOOKUP($I361,'Privacy Analyst Evaluation'!$A$46:$F$120,4,0),""))&amp;""</f>
        <v/>
      </c>
      <c r="M361" s="66" t="str">
        <f ca="1">IFERROR(VLOOKUP($I361,'Institution Evaluation'!$A$55:$F$346,6,0),IFERROR(VLOOKUP($I361,'Privacy Analyst Evaluation'!$A$46:$F$120,6,0),""))&amp;""</f>
        <v/>
      </c>
      <c r="N361" s="58"/>
      <c r="O361" s="58"/>
      <c r="P361" s="58"/>
      <c r="Q361" s="58"/>
      <c r="R361" s="58"/>
      <c r="S361" s="58"/>
      <c r="T361" s="58"/>
      <c r="U361" s="58"/>
      <c r="V361" s="58"/>
      <c r="W361" s="58"/>
      <c r="X361" s="58"/>
      <c r="Y361" s="58"/>
      <c r="Z361" s="58"/>
      <c r="AA361" s="58"/>
      <c r="AB361" s="58"/>
      <c r="AC361" s="58"/>
      <c r="AD361" s="58"/>
      <c r="AE361" s="58"/>
      <c r="AF361" s="58"/>
      <c r="AG361" s="58"/>
      <c r="AH361" s="58"/>
    </row>
    <row r="362" spans="1:34" ht="15.75" customHeight="1" x14ac:dyDescent="0.2">
      <c r="A362" s="66" t="str">
        <f>IFERROR(IF($A361+1&gt;'(backend scoring)'!$T$335,"",$A361+1),"")</f>
        <v/>
      </c>
      <c r="B362" s="66" t="e">
        <f t="array" aca="1" ref="B362" ca="1">_xludf.XLOOKUP($A362,'(backend scoring)'!$V$2:$V$333,'(backend scoring)'!$A$2:$A$333,"")</f>
        <v>#NAME?</v>
      </c>
      <c r="C362" s="66" t="str">
        <f ca="1">IFERROR(VLOOKUP($B362,'Institution Evaluation'!$A$55:$F$346,2,0),IFERROR(VLOOKUP($B362,'Privacy Analyst Evaluation'!$A$46:$F$120,2,0),""))&amp;""</f>
        <v/>
      </c>
      <c r="D362" s="66" t="str">
        <f ca="1">IFERROR(VLOOKUP($B362,'Institution Evaluation'!$A$55:$F$346,3,0),IFERROR(VLOOKUP($B362,'Privacy Analyst Evaluation'!$A$46:$F$120,3,0),""))&amp;""</f>
        <v/>
      </c>
      <c r="E362" s="66" t="str">
        <f ca="1">IFERROR(VLOOKUP($B362,'Institution Evaluation'!$A$55:$F$346,4,0),IFERROR(VLOOKUP($B362,'Privacy Analyst Evaluation'!$A$46:$F$120,4,0),""))&amp;""</f>
        <v/>
      </c>
      <c r="F362" s="66" t="str">
        <f ca="1">IFERROR(VLOOKUP($B362,'Institution Evaluation'!$A$55:$F$346,6,0),IFERROR(VLOOKUP($B362,'Privacy Analyst Evaluation'!$A$46:$F$120,6,0),""))&amp;""</f>
        <v/>
      </c>
      <c r="G362" s="242"/>
      <c r="H362" s="66" t="str">
        <f>IFERROR(IF($H361+1&gt;'(backend scoring)'!$Q$335,"",$H361+1),"")</f>
        <v/>
      </c>
      <c r="I362" s="66" t="e">
        <f t="array" aca="1" ref="I362" ca="1">_xludf.XLOOKUP($H362,'(backend scoring)'!$S$2:$S$333,'(backend scoring)'!$A$2:$A$333,"")</f>
        <v>#NAME?</v>
      </c>
      <c r="J362" s="66" t="str">
        <f ca="1">IFERROR(VLOOKUP($I362,'Institution Evaluation'!$A$55:$F$346,2,0),IFERROR(VLOOKUP($I362,'Privacy Analyst Evaluation'!$A$46:$F$120,2,0),""))</f>
        <v/>
      </c>
      <c r="K362" s="66" t="str">
        <f ca="1">IFERROR(VLOOKUP($I362,'Institution Evaluation'!$A$55:$F$346,3,0),IFERROR(VLOOKUP($I362,'Privacy Analyst Evaluation'!$A$46:$F$120,3,0),""))&amp;""</f>
        <v/>
      </c>
      <c r="L362" s="66" t="str">
        <f ca="1">IFERROR(VLOOKUP($I362,'Institution Evaluation'!$A$55:$F$346,4,0),IFERROR(VLOOKUP($I362,'Privacy Analyst Evaluation'!$A$46:$F$120,4,0),""))&amp;""</f>
        <v/>
      </c>
      <c r="M362" s="66" t="str">
        <f ca="1">IFERROR(VLOOKUP($I362,'Institution Evaluation'!$A$55:$F$346,6,0),IFERROR(VLOOKUP($I362,'Privacy Analyst Evaluation'!$A$46:$F$120,6,0),""))&amp;""</f>
        <v/>
      </c>
      <c r="N362" s="58"/>
      <c r="O362" s="58"/>
      <c r="P362" s="58"/>
      <c r="Q362" s="58"/>
      <c r="R362" s="58"/>
      <c r="S362" s="58"/>
      <c r="T362" s="58"/>
      <c r="U362" s="58"/>
      <c r="V362" s="58"/>
      <c r="W362" s="58"/>
      <c r="X362" s="58"/>
      <c r="Y362" s="58"/>
      <c r="Z362" s="58"/>
      <c r="AA362" s="58"/>
      <c r="AB362" s="58"/>
      <c r="AC362" s="58"/>
      <c r="AD362" s="58"/>
      <c r="AE362" s="58"/>
      <c r="AF362" s="58"/>
      <c r="AG362" s="58"/>
      <c r="AH362" s="58"/>
    </row>
    <row r="363" spans="1:34" ht="15.75" customHeight="1" x14ac:dyDescent="0.2">
      <c r="A363" s="66" t="str">
        <f>IFERROR(IF($A362+1&gt;'(backend scoring)'!$T$335,"",$A362+1),"")</f>
        <v/>
      </c>
      <c r="B363" s="66" t="e">
        <f t="array" aca="1" ref="B363" ca="1">_xludf.XLOOKUP($A363,'(backend scoring)'!$V$2:$V$333,'(backend scoring)'!$A$2:$A$333,"")</f>
        <v>#NAME?</v>
      </c>
      <c r="C363" s="66" t="str">
        <f ca="1">IFERROR(VLOOKUP($B363,'Institution Evaluation'!$A$55:$F$346,2,0),IFERROR(VLOOKUP($B363,'Privacy Analyst Evaluation'!$A$46:$F$120,2,0),""))&amp;""</f>
        <v/>
      </c>
      <c r="D363" s="66" t="str">
        <f ca="1">IFERROR(VLOOKUP($B363,'Institution Evaluation'!$A$55:$F$346,3,0),IFERROR(VLOOKUP($B363,'Privacy Analyst Evaluation'!$A$46:$F$120,3,0),""))&amp;""</f>
        <v/>
      </c>
      <c r="E363" s="66" t="str">
        <f ca="1">IFERROR(VLOOKUP($B363,'Institution Evaluation'!$A$55:$F$346,4,0),IFERROR(VLOOKUP($B363,'Privacy Analyst Evaluation'!$A$46:$F$120,4,0),""))&amp;""</f>
        <v/>
      </c>
      <c r="F363" s="66" t="str">
        <f ca="1">IFERROR(VLOOKUP($B363,'Institution Evaluation'!$A$55:$F$346,6,0),IFERROR(VLOOKUP($B363,'Privacy Analyst Evaluation'!$A$46:$F$120,6,0),""))&amp;""</f>
        <v/>
      </c>
      <c r="G363" s="242"/>
      <c r="H363" s="66" t="str">
        <f>IFERROR(IF($H362+1&gt;'(backend scoring)'!$Q$335,"",$H362+1),"")</f>
        <v/>
      </c>
      <c r="I363" s="66" t="e">
        <f t="array" aca="1" ref="I363" ca="1">_xludf.XLOOKUP($H363,'(backend scoring)'!$S$2:$S$333,'(backend scoring)'!$A$2:$A$333,"")</f>
        <v>#NAME?</v>
      </c>
      <c r="J363" s="66" t="str">
        <f ca="1">IFERROR(VLOOKUP($I363,'Institution Evaluation'!$A$55:$F$346,2,0),IFERROR(VLOOKUP($I363,'Privacy Analyst Evaluation'!$A$46:$F$120,2,0),""))</f>
        <v/>
      </c>
      <c r="K363" s="66" t="str">
        <f ca="1">IFERROR(VLOOKUP($I363,'Institution Evaluation'!$A$55:$F$346,3,0),IFERROR(VLOOKUP($I363,'Privacy Analyst Evaluation'!$A$46:$F$120,3,0),""))&amp;""</f>
        <v/>
      </c>
      <c r="L363" s="66" t="str">
        <f ca="1">IFERROR(VLOOKUP($I363,'Institution Evaluation'!$A$55:$F$346,4,0),IFERROR(VLOOKUP($I363,'Privacy Analyst Evaluation'!$A$46:$F$120,4,0),""))&amp;""</f>
        <v/>
      </c>
      <c r="M363" s="66" t="str">
        <f ca="1">IFERROR(VLOOKUP($I363,'Institution Evaluation'!$A$55:$F$346,6,0),IFERROR(VLOOKUP($I363,'Privacy Analyst Evaluation'!$A$46:$F$120,6,0),""))&amp;""</f>
        <v/>
      </c>
      <c r="N363" s="58"/>
      <c r="O363" s="58"/>
      <c r="P363" s="58"/>
      <c r="Q363" s="58"/>
      <c r="R363" s="58"/>
      <c r="S363" s="58"/>
      <c r="T363" s="58"/>
      <c r="U363" s="58"/>
      <c r="V363" s="58"/>
      <c r="W363" s="58"/>
      <c r="X363" s="58"/>
      <c r="Y363" s="58"/>
      <c r="Z363" s="58"/>
      <c r="AA363" s="58"/>
      <c r="AB363" s="58"/>
      <c r="AC363" s="58"/>
      <c r="AD363" s="58"/>
      <c r="AE363" s="58"/>
      <c r="AF363" s="58"/>
      <c r="AG363" s="58"/>
      <c r="AH363" s="58"/>
    </row>
    <row r="364" spans="1:34" ht="15.75" customHeight="1" x14ac:dyDescent="0.2">
      <c r="A364" s="66" t="str">
        <f>IFERROR(IF($A363+1&gt;'(backend scoring)'!$T$335,"",$A363+1),"")</f>
        <v/>
      </c>
      <c r="B364" s="66" t="e">
        <f t="array" aca="1" ref="B364" ca="1">_xludf.XLOOKUP($A364,'(backend scoring)'!$V$2:$V$333,'(backend scoring)'!$A$2:$A$333,"")</f>
        <v>#NAME?</v>
      </c>
      <c r="C364" s="66" t="str">
        <f ca="1">IFERROR(VLOOKUP($B364,'Institution Evaluation'!$A$55:$F$346,2,0),IFERROR(VLOOKUP($B364,'Privacy Analyst Evaluation'!$A$46:$F$120,2,0),""))&amp;""</f>
        <v/>
      </c>
      <c r="D364" s="66" t="str">
        <f ca="1">IFERROR(VLOOKUP($B364,'Institution Evaluation'!$A$55:$F$346,3,0),IFERROR(VLOOKUP($B364,'Privacy Analyst Evaluation'!$A$46:$F$120,3,0),""))&amp;""</f>
        <v/>
      </c>
      <c r="E364" s="66" t="str">
        <f ca="1">IFERROR(VLOOKUP($B364,'Institution Evaluation'!$A$55:$F$346,4,0),IFERROR(VLOOKUP($B364,'Privacy Analyst Evaluation'!$A$46:$F$120,4,0),""))&amp;""</f>
        <v/>
      </c>
      <c r="F364" s="66" t="str">
        <f ca="1">IFERROR(VLOOKUP($B364,'Institution Evaluation'!$A$55:$F$346,6,0),IFERROR(VLOOKUP($B364,'Privacy Analyst Evaluation'!$A$46:$F$120,6,0),""))&amp;""</f>
        <v/>
      </c>
      <c r="G364" s="242"/>
      <c r="H364" s="66" t="str">
        <f>IFERROR(IF($H363+1&gt;'(backend scoring)'!$Q$335,"",$H363+1),"")</f>
        <v/>
      </c>
      <c r="I364" s="66" t="e">
        <f t="array" aca="1" ref="I364" ca="1">_xludf.XLOOKUP($H364,'(backend scoring)'!$S$2:$S$333,'(backend scoring)'!$A$2:$A$333,"")</f>
        <v>#NAME?</v>
      </c>
      <c r="J364" s="66" t="str">
        <f ca="1">IFERROR(VLOOKUP($I364,'Institution Evaluation'!$A$55:$F$346,2,0),IFERROR(VLOOKUP($I364,'Privacy Analyst Evaluation'!$A$46:$F$120,2,0),""))</f>
        <v/>
      </c>
      <c r="K364" s="66" t="str">
        <f ca="1">IFERROR(VLOOKUP($I364,'Institution Evaluation'!$A$55:$F$346,3,0),IFERROR(VLOOKUP($I364,'Privacy Analyst Evaluation'!$A$46:$F$120,3,0),""))&amp;""</f>
        <v/>
      </c>
      <c r="L364" s="66" t="str">
        <f ca="1">IFERROR(VLOOKUP($I364,'Institution Evaluation'!$A$55:$F$346,4,0),IFERROR(VLOOKUP($I364,'Privacy Analyst Evaluation'!$A$46:$F$120,4,0),""))&amp;""</f>
        <v/>
      </c>
      <c r="M364" s="66" t="str">
        <f ca="1">IFERROR(VLOOKUP($I364,'Institution Evaluation'!$A$55:$F$346,6,0),IFERROR(VLOOKUP($I364,'Privacy Analyst Evaluation'!$A$46:$F$120,6,0),""))&amp;""</f>
        <v/>
      </c>
      <c r="N364" s="58"/>
      <c r="O364" s="58"/>
      <c r="P364" s="58"/>
      <c r="Q364" s="58"/>
      <c r="R364" s="58"/>
      <c r="S364" s="58"/>
      <c r="T364" s="58"/>
      <c r="U364" s="58"/>
      <c r="V364" s="58"/>
      <c r="W364" s="58"/>
      <c r="X364" s="58"/>
      <c r="Y364" s="58"/>
      <c r="Z364" s="58"/>
      <c r="AA364" s="58"/>
      <c r="AB364" s="58"/>
      <c r="AC364" s="58"/>
      <c r="AD364" s="58"/>
      <c r="AE364" s="58"/>
      <c r="AF364" s="58"/>
      <c r="AG364" s="58"/>
      <c r="AH364" s="58"/>
    </row>
    <row r="365" spans="1:34" ht="15.75" customHeight="1" x14ac:dyDescent="0.2">
      <c r="A365" s="66" t="str">
        <f>IFERROR(IF($A364+1&gt;'(backend scoring)'!$T$335,"",$A364+1),"")</f>
        <v/>
      </c>
      <c r="B365" s="66" t="e">
        <f t="array" aca="1" ref="B365" ca="1">_xludf.XLOOKUP($A365,'(backend scoring)'!$V$2:$V$333,'(backend scoring)'!$A$2:$A$333,"")</f>
        <v>#NAME?</v>
      </c>
      <c r="C365" s="66" t="str">
        <f ca="1">IFERROR(VLOOKUP($B365,'Institution Evaluation'!$A$55:$F$346,2,0),IFERROR(VLOOKUP($B365,'Privacy Analyst Evaluation'!$A$46:$F$120,2,0),""))&amp;""</f>
        <v/>
      </c>
      <c r="D365" s="66" t="str">
        <f ca="1">IFERROR(VLOOKUP($B365,'Institution Evaluation'!$A$55:$F$346,3,0),IFERROR(VLOOKUP($B365,'Privacy Analyst Evaluation'!$A$46:$F$120,3,0),""))&amp;""</f>
        <v/>
      </c>
      <c r="E365" s="66" t="str">
        <f ca="1">IFERROR(VLOOKUP($B365,'Institution Evaluation'!$A$55:$F$346,4,0),IFERROR(VLOOKUP($B365,'Privacy Analyst Evaluation'!$A$46:$F$120,4,0),""))&amp;""</f>
        <v/>
      </c>
      <c r="F365" s="66" t="str">
        <f ca="1">IFERROR(VLOOKUP($B365,'Institution Evaluation'!$A$55:$F$346,6,0),IFERROR(VLOOKUP($B365,'Privacy Analyst Evaluation'!$A$46:$F$120,6,0),""))&amp;""</f>
        <v/>
      </c>
      <c r="G365" s="242"/>
      <c r="H365" s="66" t="str">
        <f>IFERROR(IF($H364+1&gt;'(backend scoring)'!$Q$335,"",$H364+1),"")</f>
        <v/>
      </c>
      <c r="I365" s="66" t="e">
        <f t="array" aca="1" ref="I365" ca="1">_xludf.XLOOKUP($H365,'(backend scoring)'!$S$2:$S$333,'(backend scoring)'!$A$2:$A$333,"")</f>
        <v>#NAME?</v>
      </c>
      <c r="J365" s="66" t="str">
        <f ca="1">IFERROR(VLOOKUP($I365,'Institution Evaluation'!$A$55:$F$346,2,0),IFERROR(VLOOKUP($I365,'Privacy Analyst Evaluation'!$A$46:$F$120,2,0),""))</f>
        <v/>
      </c>
      <c r="K365" s="66" t="str">
        <f ca="1">IFERROR(VLOOKUP($I365,'Institution Evaluation'!$A$55:$F$346,3,0),IFERROR(VLOOKUP($I365,'Privacy Analyst Evaluation'!$A$46:$F$120,3,0),""))&amp;""</f>
        <v/>
      </c>
      <c r="L365" s="66" t="str">
        <f ca="1">IFERROR(VLOOKUP($I365,'Institution Evaluation'!$A$55:$F$346,4,0),IFERROR(VLOOKUP($I365,'Privacy Analyst Evaluation'!$A$46:$F$120,4,0),""))&amp;""</f>
        <v/>
      </c>
      <c r="M365" s="66" t="str">
        <f ca="1">IFERROR(VLOOKUP($I365,'Institution Evaluation'!$A$55:$F$346,6,0),IFERROR(VLOOKUP($I365,'Privacy Analyst Evaluation'!$A$46:$F$120,6,0),""))&amp;""</f>
        <v/>
      </c>
      <c r="N365" s="58"/>
      <c r="O365" s="58"/>
      <c r="P365" s="58"/>
      <c r="Q365" s="58"/>
      <c r="R365" s="58"/>
      <c r="S365" s="58"/>
      <c r="T365" s="58"/>
      <c r="U365" s="58"/>
      <c r="V365" s="58"/>
      <c r="W365" s="58"/>
      <c r="X365" s="58"/>
      <c r="Y365" s="58"/>
      <c r="Z365" s="58"/>
      <c r="AA365" s="58"/>
      <c r="AB365" s="58"/>
      <c r="AC365" s="58"/>
      <c r="AD365" s="58"/>
      <c r="AE365" s="58"/>
      <c r="AF365" s="58"/>
      <c r="AG365" s="58"/>
      <c r="AH365" s="58"/>
    </row>
    <row r="366" spans="1:34" ht="15.75" customHeight="1" x14ac:dyDescent="0.2">
      <c r="A366" s="66" t="str">
        <f>IFERROR(IF($A365+1&gt;'(backend scoring)'!$T$335,"",$A365+1),"")</f>
        <v/>
      </c>
      <c r="B366" s="66" t="e">
        <f t="array" aca="1" ref="B366" ca="1">_xludf.XLOOKUP($A366,'(backend scoring)'!$V$2:$V$333,'(backend scoring)'!$A$2:$A$333,"")</f>
        <v>#NAME?</v>
      </c>
      <c r="C366" s="66" t="str">
        <f ca="1">IFERROR(VLOOKUP($B366,'Institution Evaluation'!$A$55:$F$346,2,0),IFERROR(VLOOKUP($B366,'Privacy Analyst Evaluation'!$A$46:$F$120,2,0),""))&amp;""</f>
        <v/>
      </c>
      <c r="D366" s="66" t="str">
        <f ca="1">IFERROR(VLOOKUP($B366,'Institution Evaluation'!$A$55:$F$346,3,0),IFERROR(VLOOKUP($B366,'Privacy Analyst Evaluation'!$A$46:$F$120,3,0),""))&amp;""</f>
        <v/>
      </c>
      <c r="E366" s="66" t="str">
        <f ca="1">IFERROR(VLOOKUP($B366,'Institution Evaluation'!$A$55:$F$346,4,0),IFERROR(VLOOKUP($B366,'Privacy Analyst Evaluation'!$A$46:$F$120,4,0),""))&amp;""</f>
        <v/>
      </c>
      <c r="F366" s="66" t="str">
        <f ca="1">IFERROR(VLOOKUP($B366,'Institution Evaluation'!$A$55:$F$346,6,0),IFERROR(VLOOKUP($B366,'Privacy Analyst Evaluation'!$A$46:$F$120,6,0),""))&amp;""</f>
        <v/>
      </c>
      <c r="G366" s="242"/>
      <c r="H366" s="66" t="str">
        <f>IFERROR(IF($H365+1&gt;'(backend scoring)'!$Q$335,"",$H365+1),"")</f>
        <v/>
      </c>
      <c r="I366" s="66" t="e">
        <f t="array" aca="1" ref="I366" ca="1">_xludf.XLOOKUP($H366,'(backend scoring)'!$S$2:$S$333,'(backend scoring)'!$A$2:$A$333,"")</f>
        <v>#NAME?</v>
      </c>
      <c r="J366" s="66" t="str">
        <f ca="1">IFERROR(VLOOKUP($I366,'Institution Evaluation'!$A$55:$F$346,2,0),IFERROR(VLOOKUP($I366,'Privacy Analyst Evaluation'!$A$46:$F$120,2,0),""))</f>
        <v/>
      </c>
      <c r="K366" s="66" t="str">
        <f ca="1">IFERROR(VLOOKUP($I366,'Institution Evaluation'!$A$55:$F$346,3,0),IFERROR(VLOOKUP($I366,'Privacy Analyst Evaluation'!$A$46:$F$120,3,0),""))&amp;""</f>
        <v/>
      </c>
      <c r="L366" s="66" t="str">
        <f ca="1">IFERROR(VLOOKUP($I366,'Institution Evaluation'!$A$55:$F$346,4,0),IFERROR(VLOOKUP($I366,'Privacy Analyst Evaluation'!$A$46:$F$120,4,0),""))&amp;""</f>
        <v/>
      </c>
      <c r="M366" s="66" t="str">
        <f ca="1">IFERROR(VLOOKUP($I366,'Institution Evaluation'!$A$55:$F$346,6,0),IFERROR(VLOOKUP($I366,'Privacy Analyst Evaluation'!$A$46:$F$120,6,0),""))&amp;""</f>
        <v/>
      </c>
      <c r="N366" s="58"/>
      <c r="O366" s="58"/>
      <c r="P366" s="58"/>
      <c r="Q366" s="58"/>
      <c r="R366" s="58"/>
      <c r="S366" s="58"/>
      <c r="T366" s="58"/>
      <c r="U366" s="58"/>
      <c r="V366" s="58"/>
      <c r="W366" s="58"/>
      <c r="X366" s="58"/>
      <c r="Y366" s="58"/>
      <c r="Z366" s="58"/>
      <c r="AA366" s="58"/>
      <c r="AB366" s="58"/>
      <c r="AC366" s="58"/>
      <c r="AD366" s="58"/>
      <c r="AE366" s="58"/>
      <c r="AF366" s="58"/>
      <c r="AG366" s="58"/>
      <c r="AH366" s="58"/>
    </row>
    <row r="367" spans="1:34" ht="15.75" customHeight="1" x14ac:dyDescent="0.2">
      <c r="A367" s="66" t="str">
        <f>IFERROR(IF($A366+1&gt;'(backend scoring)'!$T$335,"",$A366+1),"")</f>
        <v/>
      </c>
      <c r="B367" s="66" t="e">
        <f t="array" aca="1" ref="B367" ca="1">_xludf.XLOOKUP($A367,'(backend scoring)'!$V$2:$V$333,'(backend scoring)'!$A$2:$A$333,"")</f>
        <v>#NAME?</v>
      </c>
      <c r="C367" s="66" t="str">
        <f ca="1">IFERROR(VLOOKUP($B367,'Institution Evaluation'!$A$55:$F$346,2,0),IFERROR(VLOOKUP($B367,'Privacy Analyst Evaluation'!$A$46:$F$120,2,0),""))&amp;""</f>
        <v/>
      </c>
      <c r="D367" s="66" t="str">
        <f ca="1">IFERROR(VLOOKUP($B367,'Institution Evaluation'!$A$55:$F$346,3,0),IFERROR(VLOOKUP($B367,'Privacy Analyst Evaluation'!$A$46:$F$120,3,0),""))&amp;""</f>
        <v/>
      </c>
      <c r="E367" s="66" t="str">
        <f ca="1">IFERROR(VLOOKUP($B367,'Institution Evaluation'!$A$55:$F$346,4,0),IFERROR(VLOOKUP($B367,'Privacy Analyst Evaluation'!$A$46:$F$120,4,0),""))&amp;""</f>
        <v/>
      </c>
      <c r="F367" s="66" t="str">
        <f ca="1">IFERROR(VLOOKUP($B367,'Institution Evaluation'!$A$55:$F$346,6,0),IFERROR(VLOOKUP($B367,'Privacy Analyst Evaluation'!$A$46:$F$120,6,0),""))&amp;""</f>
        <v/>
      </c>
      <c r="G367" s="242"/>
      <c r="H367" s="66" t="str">
        <f>IFERROR(IF($H366+1&gt;'(backend scoring)'!$Q$335,"",$H366+1),"")</f>
        <v/>
      </c>
      <c r="I367" s="66" t="e">
        <f t="array" aca="1" ref="I367" ca="1">_xludf.XLOOKUP($H367,'(backend scoring)'!$S$2:$S$333,'(backend scoring)'!$A$2:$A$333,"")</f>
        <v>#NAME?</v>
      </c>
      <c r="J367" s="66" t="str">
        <f ca="1">IFERROR(VLOOKUP($I367,'Institution Evaluation'!$A$55:$F$346,2,0),IFERROR(VLOOKUP($I367,'Privacy Analyst Evaluation'!$A$46:$F$120,2,0),""))</f>
        <v/>
      </c>
      <c r="K367" s="66" t="str">
        <f ca="1">IFERROR(VLOOKUP($I367,'Institution Evaluation'!$A$55:$F$346,3,0),IFERROR(VLOOKUP($I367,'Privacy Analyst Evaluation'!$A$46:$F$120,3,0),""))&amp;""</f>
        <v/>
      </c>
      <c r="L367" s="66" t="str">
        <f ca="1">IFERROR(VLOOKUP($I367,'Institution Evaluation'!$A$55:$F$346,4,0),IFERROR(VLOOKUP($I367,'Privacy Analyst Evaluation'!$A$46:$F$120,4,0),""))&amp;""</f>
        <v/>
      </c>
      <c r="M367" s="66" t="str">
        <f ca="1">IFERROR(VLOOKUP($I367,'Institution Evaluation'!$A$55:$F$346,6,0),IFERROR(VLOOKUP($I367,'Privacy Analyst Evaluation'!$A$46:$F$120,6,0),""))&amp;""</f>
        <v/>
      </c>
      <c r="N367" s="58"/>
      <c r="O367" s="58"/>
      <c r="P367" s="58"/>
      <c r="Q367" s="58"/>
      <c r="R367" s="58"/>
      <c r="S367" s="58"/>
      <c r="T367" s="58"/>
      <c r="U367" s="58"/>
      <c r="V367" s="58"/>
      <c r="W367" s="58"/>
      <c r="X367" s="58"/>
      <c r="Y367" s="58"/>
      <c r="Z367" s="58"/>
      <c r="AA367" s="58"/>
      <c r="AB367" s="58"/>
      <c r="AC367" s="58"/>
      <c r="AD367" s="58"/>
      <c r="AE367" s="58"/>
      <c r="AF367" s="58"/>
      <c r="AG367" s="58"/>
      <c r="AH367" s="58"/>
    </row>
    <row r="368" spans="1:34" ht="15.75" customHeight="1" x14ac:dyDescent="0.15">
      <c r="A368" s="66" t="str">
        <f>IFERROR(IF($A367+1&gt;'(backend scoring)'!$T$335,"",$A367+1),"")</f>
        <v/>
      </c>
      <c r="B368" s="66" t="e">
        <f t="array" aca="1" ref="B368" ca="1">_xludf.XLOOKUP($A368,'(backend scoring)'!$V$2:$V$333,'(backend scoring)'!$A$2:$A$333,"")</f>
        <v>#NAME?</v>
      </c>
      <c r="C368" s="66" t="str">
        <f ca="1">IFERROR(VLOOKUP($B368,'Institution Evaluation'!$A$55:$F$346,2,0),IFERROR(VLOOKUP($B368,'Privacy Analyst Evaluation'!$A$46:$F$120,2,0),""))&amp;""</f>
        <v/>
      </c>
      <c r="D368" s="66" t="str">
        <f ca="1">IFERROR(VLOOKUP($B368,'Institution Evaluation'!$A$55:$F$346,3,0),IFERROR(VLOOKUP($B368,'Privacy Analyst Evaluation'!$A$46:$F$120,3,0),""))&amp;""</f>
        <v/>
      </c>
      <c r="E368" s="66" t="str">
        <f ca="1">IFERROR(VLOOKUP($B368,'Institution Evaluation'!$A$55:$F$346,4,0),IFERROR(VLOOKUP($B368,'Privacy Analyst Evaluation'!$A$46:$F$120,4,0),""))&amp;""</f>
        <v/>
      </c>
      <c r="F368" s="66" t="str">
        <f ca="1">IFERROR(VLOOKUP($B368,'Institution Evaluation'!$A$55:$F$346,6,0),IFERROR(VLOOKUP($B368,'Privacy Analyst Evaluation'!$A$46:$F$120,6,0),""))&amp;""</f>
        <v/>
      </c>
      <c r="G368" s="242"/>
      <c r="H368" s="66" t="str">
        <f>IFERROR(IF($H367+1&gt;'(backend scoring)'!$Q$335,"",$H367+1),"")</f>
        <v/>
      </c>
      <c r="I368" s="66" t="e">
        <f t="array" aca="1" ref="I368" ca="1">_xludf.XLOOKUP($H368,'(backend scoring)'!$S$2:$S$333,'(backend scoring)'!$A$2:$A$333,"")</f>
        <v>#NAME?</v>
      </c>
      <c r="J368" s="66" t="str">
        <f ca="1">IFERROR(VLOOKUP($I368,'Institution Evaluation'!$A$55:$F$346,2,0),IFERROR(VLOOKUP($I368,'Privacy Analyst Evaluation'!$A$46:$F$120,2,0),""))</f>
        <v/>
      </c>
      <c r="K368" s="66" t="str">
        <f ca="1">IFERROR(VLOOKUP($I368,'Institution Evaluation'!$A$55:$F$346,3,0),IFERROR(VLOOKUP($I368,'Privacy Analyst Evaluation'!$A$46:$F$120,3,0),""))&amp;""</f>
        <v/>
      </c>
      <c r="L368" s="66" t="str">
        <f ca="1">IFERROR(VLOOKUP($I368,'Institution Evaluation'!$A$55:$F$346,4,0),IFERROR(VLOOKUP($I368,'Privacy Analyst Evaluation'!$A$46:$F$120,4,0),""))&amp;""</f>
        <v/>
      </c>
      <c r="M368" s="66" t="str">
        <f ca="1">IFERROR(VLOOKUP($I368,'Institution Evaluation'!$A$55:$F$346,6,0),IFERROR(VLOOKUP($I368,'Privacy Analyst Evaluation'!$A$46:$F$120,6,0),""))&amp;""</f>
        <v/>
      </c>
      <c r="N368" s="49" t="s">
        <v>22</v>
      </c>
      <c r="O368" s="58"/>
      <c r="P368" s="58"/>
      <c r="Q368" s="58"/>
      <c r="R368" s="58"/>
      <c r="S368" s="58"/>
      <c r="T368" s="58"/>
      <c r="U368" s="58"/>
      <c r="V368" s="58"/>
      <c r="W368" s="58"/>
      <c r="X368" s="58"/>
      <c r="Y368" s="58"/>
      <c r="Z368" s="58"/>
      <c r="AA368" s="58"/>
      <c r="AB368" s="58"/>
      <c r="AC368" s="58"/>
      <c r="AD368" s="58"/>
      <c r="AE368" s="58"/>
      <c r="AF368" s="58"/>
      <c r="AG368" s="58"/>
      <c r="AH368" s="58"/>
    </row>
    <row r="369" spans="1:34" ht="15.75" customHeight="1" x14ac:dyDescent="0.2">
      <c r="A369" s="94" t="s">
        <v>429</v>
      </c>
      <c r="B369" s="94" t="s">
        <v>429</v>
      </c>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row>
    <row r="370" spans="1:34" ht="15.75" hidden="1" customHeight="1" x14ac:dyDescent="0.2">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row>
    <row r="371" spans="1:34" ht="15.75" hidden="1" customHeight="1" x14ac:dyDescent="0.2">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row>
    <row r="372" spans="1:34" ht="15.75" hidden="1" customHeight="1" x14ac:dyDescent="0.2">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row>
    <row r="373" spans="1:34" ht="15.75" hidden="1" customHeight="1" x14ac:dyDescent="0.2">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row>
    <row r="374" spans="1:34" ht="15.75" hidden="1" customHeight="1" x14ac:dyDescent="0.2">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row>
    <row r="375" spans="1:34" ht="15.75" hidden="1" customHeight="1" x14ac:dyDescent="0.2">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row>
    <row r="376" spans="1:34" ht="15.75" hidden="1" customHeight="1" x14ac:dyDescent="0.2">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row>
    <row r="377" spans="1:34" ht="15.75" hidden="1" customHeight="1" x14ac:dyDescent="0.2">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row>
    <row r="378" spans="1:34" ht="15.75" hidden="1" customHeight="1" x14ac:dyDescent="0.2">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row>
    <row r="379" spans="1:34" ht="15.75" hidden="1" customHeight="1" x14ac:dyDescent="0.2">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row>
    <row r="380" spans="1:34" ht="15.75" hidden="1" customHeight="1" x14ac:dyDescent="0.2">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row>
    <row r="381" spans="1:34" ht="15.75" hidden="1" customHeight="1" x14ac:dyDescent="0.2">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row>
    <row r="382" spans="1:34" ht="15.75" hidden="1" customHeight="1" x14ac:dyDescent="0.2">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row>
    <row r="383" spans="1:34" ht="15.75" hidden="1" customHeight="1" x14ac:dyDescent="0.2">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row>
    <row r="384" spans="1:34" ht="15.75" hidden="1" customHeight="1" x14ac:dyDescent="0.2">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row>
    <row r="385" spans="3:34" ht="15.75" hidden="1" customHeight="1" x14ac:dyDescent="0.2">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row>
    <row r="386" spans="3:34" ht="15.75" hidden="1" customHeight="1" x14ac:dyDescent="0.2">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row>
    <row r="387" spans="3:34" ht="15.75" hidden="1" customHeight="1" x14ac:dyDescent="0.2">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row>
    <row r="388" spans="3:34" ht="15.75" hidden="1" customHeight="1" x14ac:dyDescent="0.2">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row>
    <row r="389" spans="3:34" ht="15.75" hidden="1" customHeight="1" x14ac:dyDescent="0.2">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row>
    <row r="390" spans="3:34" ht="15.75" hidden="1" customHeight="1" x14ac:dyDescent="0.2">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row>
    <row r="391" spans="3:34" ht="15.75" hidden="1" customHeight="1" x14ac:dyDescent="0.2">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row>
    <row r="392" spans="3:34" ht="15.75" hidden="1" customHeight="1" x14ac:dyDescent="0.2">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row>
    <row r="393" spans="3:34" ht="15.75" hidden="1" customHeight="1" x14ac:dyDescent="0.2">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row>
    <row r="394" spans="3:34" ht="15.75" hidden="1" customHeight="1" x14ac:dyDescent="0.2">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row>
    <row r="395" spans="3:34" ht="15.75" hidden="1" customHeight="1" x14ac:dyDescent="0.2">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row>
    <row r="396" spans="3:34" ht="15.75" hidden="1" customHeight="1" x14ac:dyDescent="0.2">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row>
    <row r="397" spans="3:34" ht="15.75" hidden="1" customHeight="1" x14ac:dyDescent="0.2">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row>
    <row r="398" spans="3:34" ht="15.75" hidden="1" customHeight="1" x14ac:dyDescent="0.2">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row>
    <row r="399" spans="3:34" ht="15.75" hidden="1" customHeight="1" x14ac:dyDescent="0.2">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row>
    <row r="400" spans="3:34" ht="15.75" hidden="1" customHeight="1" x14ac:dyDescent="0.2">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row>
    <row r="401" spans="3:34" ht="15.75" hidden="1" customHeight="1" x14ac:dyDescent="0.2">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row>
    <row r="402" spans="3:34" ht="15.75" hidden="1" customHeight="1" x14ac:dyDescent="0.2">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row>
    <row r="403" spans="3:34" ht="15.75" hidden="1" customHeight="1" x14ac:dyDescent="0.2">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row>
    <row r="404" spans="3:34" ht="15.75" hidden="1" customHeight="1" x14ac:dyDescent="0.2">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row>
    <row r="405" spans="3:34" ht="15.75" hidden="1" customHeight="1" x14ac:dyDescent="0.2">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row>
    <row r="406" spans="3:34" ht="15.75" hidden="1" customHeight="1" x14ac:dyDescent="0.2">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row>
    <row r="407" spans="3:34" ht="15.75" hidden="1" customHeight="1" x14ac:dyDescent="0.2">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row>
    <row r="408" spans="3:34" ht="15.75" hidden="1" customHeight="1" x14ac:dyDescent="0.2">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row>
    <row r="409" spans="3:34" ht="15.75" hidden="1" customHeight="1" x14ac:dyDescent="0.2">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row>
    <row r="410" spans="3:34" ht="15.75" hidden="1" customHeight="1" x14ac:dyDescent="0.2">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row>
    <row r="411" spans="3:34" ht="15.75" hidden="1" customHeight="1" x14ac:dyDescent="0.2">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row>
    <row r="412" spans="3:34" ht="15.75" hidden="1" customHeight="1" x14ac:dyDescent="0.2">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row>
    <row r="413" spans="3:34" ht="15.75" hidden="1" customHeight="1" x14ac:dyDescent="0.2">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row>
    <row r="414" spans="3:34" ht="15.75" hidden="1" customHeight="1" x14ac:dyDescent="0.2">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row>
    <row r="415" spans="3:34" ht="15.75" hidden="1" customHeight="1" x14ac:dyDescent="0.2">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row>
    <row r="416" spans="3:34" ht="15.75" hidden="1" customHeight="1" x14ac:dyDescent="0.2">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row>
    <row r="417" spans="3:34" ht="15.75" hidden="1" customHeight="1" x14ac:dyDescent="0.2">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row>
    <row r="418" spans="3:34" ht="15.75" hidden="1" customHeight="1" x14ac:dyDescent="0.2">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row>
    <row r="419" spans="3:34" ht="15.75" hidden="1" customHeight="1" x14ac:dyDescent="0.2">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row>
    <row r="420" spans="3:34" ht="15.75" hidden="1" customHeight="1" x14ac:dyDescent="0.2">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row>
    <row r="421" spans="3:34" ht="15.75" hidden="1" customHeight="1" x14ac:dyDescent="0.2">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row>
    <row r="422" spans="3:34" ht="15.75" hidden="1" customHeight="1" x14ac:dyDescent="0.2">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row>
    <row r="423" spans="3:34" ht="15.75" hidden="1" customHeight="1" x14ac:dyDescent="0.2">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row>
    <row r="424" spans="3:34" ht="15.75" hidden="1" customHeight="1" x14ac:dyDescent="0.2">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row>
    <row r="425" spans="3:34" ht="15.75" hidden="1" customHeight="1" x14ac:dyDescent="0.2">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row>
    <row r="426" spans="3:34" ht="15.75" hidden="1" customHeight="1" x14ac:dyDescent="0.2">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row>
    <row r="427" spans="3:34" ht="15.75" hidden="1" customHeight="1" x14ac:dyDescent="0.2">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row>
    <row r="428" spans="3:34" ht="15.75" hidden="1" customHeight="1" x14ac:dyDescent="0.2">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row>
    <row r="429" spans="3:34" ht="15.75" hidden="1" customHeight="1" x14ac:dyDescent="0.2">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row>
    <row r="430" spans="3:34" ht="15.75" hidden="1" customHeight="1" x14ac:dyDescent="0.2">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row>
    <row r="431" spans="3:34" ht="15.75" hidden="1" customHeight="1" x14ac:dyDescent="0.2">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row>
    <row r="432" spans="3:34" ht="15.75" hidden="1" customHeight="1" x14ac:dyDescent="0.2">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row>
    <row r="433" spans="3:34" ht="15.75" hidden="1" customHeight="1" x14ac:dyDescent="0.2">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row>
    <row r="434" spans="3:34" ht="15.75" hidden="1" customHeight="1" x14ac:dyDescent="0.2">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row>
    <row r="435" spans="3:34" ht="15.75" hidden="1" customHeight="1" x14ac:dyDescent="0.2">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row>
    <row r="436" spans="3:34" ht="15.75" hidden="1" customHeight="1" x14ac:dyDescent="0.2">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row>
    <row r="437" spans="3:34" ht="15.75" hidden="1" customHeight="1" x14ac:dyDescent="0.2">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row>
    <row r="438" spans="3:34" ht="15.75" hidden="1" customHeight="1" x14ac:dyDescent="0.2">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row>
    <row r="439" spans="3:34" ht="15.75" hidden="1" customHeight="1" x14ac:dyDescent="0.2">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row>
    <row r="440" spans="3:34" ht="15.75" hidden="1" customHeight="1" x14ac:dyDescent="0.2">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row>
    <row r="441" spans="3:34" ht="15.75" hidden="1" customHeight="1" x14ac:dyDescent="0.2">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row>
    <row r="442" spans="3:34" ht="15.75" hidden="1" customHeight="1" x14ac:dyDescent="0.2">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row>
    <row r="443" spans="3:34" ht="15.75" hidden="1" customHeight="1" x14ac:dyDescent="0.2">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row>
    <row r="444" spans="3:34" ht="15.75" hidden="1" customHeight="1" x14ac:dyDescent="0.2">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row>
    <row r="445" spans="3:34" ht="15.75" hidden="1" customHeight="1" x14ac:dyDescent="0.2">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row>
    <row r="446" spans="3:34" ht="15.75" hidden="1" customHeight="1" x14ac:dyDescent="0.2">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row>
    <row r="447" spans="3:34" ht="15.75" hidden="1" customHeight="1" x14ac:dyDescent="0.2">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row>
    <row r="448" spans="3:34" ht="15.75" hidden="1" customHeight="1" x14ac:dyDescent="0.2">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row>
    <row r="449" spans="3:34" ht="15.75" hidden="1" customHeight="1" x14ac:dyDescent="0.2">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row>
    <row r="450" spans="3:34" ht="15.75" hidden="1" customHeight="1" x14ac:dyDescent="0.2">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row>
    <row r="451" spans="3:34" ht="15.75" hidden="1" customHeight="1" x14ac:dyDescent="0.2">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row>
    <row r="452" spans="3:34" ht="15.75" hidden="1" customHeight="1" x14ac:dyDescent="0.2">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row>
    <row r="453" spans="3:34" ht="15.75" hidden="1" customHeight="1" x14ac:dyDescent="0.2">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row>
    <row r="454" spans="3:34" ht="15.75" hidden="1" customHeight="1" x14ac:dyDescent="0.2">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row>
    <row r="455" spans="3:34" ht="15.75" hidden="1" customHeight="1" x14ac:dyDescent="0.2">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row>
    <row r="456" spans="3:34" ht="15.75" hidden="1" customHeight="1" x14ac:dyDescent="0.2">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row>
    <row r="457" spans="3:34" ht="15.75" hidden="1" customHeight="1" x14ac:dyDescent="0.2">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row>
    <row r="458" spans="3:34" ht="15.75" hidden="1" customHeight="1" x14ac:dyDescent="0.2">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row>
    <row r="459" spans="3:34" ht="15.75" hidden="1" customHeight="1" x14ac:dyDescent="0.2">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row>
    <row r="460" spans="3:34" ht="15.75" hidden="1" customHeight="1" x14ac:dyDescent="0.2">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row>
    <row r="461" spans="3:34" ht="15.75" hidden="1" customHeight="1" x14ac:dyDescent="0.2">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row>
    <row r="462" spans="3:34" ht="15.75" hidden="1" customHeight="1" x14ac:dyDescent="0.2">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row>
    <row r="463" spans="3:34" ht="15.75" hidden="1" customHeight="1" x14ac:dyDescent="0.2">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row>
    <row r="464" spans="3:34" ht="15.75" hidden="1" customHeight="1" x14ac:dyDescent="0.2">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row>
    <row r="465" spans="3:34" ht="15.75" hidden="1" customHeight="1" x14ac:dyDescent="0.2">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row>
    <row r="466" spans="3:34" ht="15.75" hidden="1" customHeight="1" x14ac:dyDescent="0.2">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row>
    <row r="467" spans="3:34" ht="15.75" hidden="1" customHeight="1" x14ac:dyDescent="0.2">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row>
    <row r="468" spans="3:34" ht="15.75" hidden="1" customHeight="1" x14ac:dyDescent="0.2">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row>
    <row r="469" spans="3:34" ht="15.75" hidden="1" customHeight="1" x14ac:dyDescent="0.2">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row>
    <row r="470" spans="3:34" ht="15.75" hidden="1" customHeight="1" x14ac:dyDescent="0.2">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row>
    <row r="471" spans="3:34" ht="15.75" hidden="1" customHeight="1" x14ac:dyDescent="0.2">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row>
    <row r="472" spans="3:34" ht="15.75" hidden="1" customHeight="1" x14ac:dyDescent="0.2">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row>
    <row r="473" spans="3:34" ht="15.75" hidden="1" customHeight="1" x14ac:dyDescent="0.2">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row>
    <row r="474" spans="3:34" ht="15.75" hidden="1" customHeight="1" x14ac:dyDescent="0.2">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row>
    <row r="475" spans="3:34" ht="15.75" hidden="1" customHeight="1" x14ac:dyDescent="0.2">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row>
    <row r="476" spans="3:34" ht="15.75" hidden="1" customHeight="1" x14ac:dyDescent="0.2">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row>
    <row r="477" spans="3:34" ht="15.75" hidden="1" customHeight="1" x14ac:dyDescent="0.2">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row>
    <row r="478" spans="3:34" ht="15.75" hidden="1" customHeight="1" x14ac:dyDescent="0.2">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row>
    <row r="479" spans="3:34" ht="15.75" hidden="1" customHeight="1" x14ac:dyDescent="0.2">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row>
    <row r="480" spans="3:34" ht="15.75" hidden="1" customHeight="1" x14ac:dyDescent="0.2">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row>
    <row r="481" spans="3:34" ht="15.75" hidden="1" customHeight="1" x14ac:dyDescent="0.2">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row>
    <row r="482" spans="3:34" ht="15.75" hidden="1" customHeight="1" x14ac:dyDescent="0.2">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row>
    <row r="483" spans="3:34" ht="15.75" hidden="1" customHeight="1" x14ac:dyDescent="0.2">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row>
    <row r="484" spans="3:34" ht="15.75" hidden="1" customHeight="1" x14ac:dyDescent="0.2">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row>
    <row r="485" spans="3:34" ht="15.75" hidden="1" customHeight="1" x14ac:dyDescent="0.2">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row>
    <row r="486" spans="3:34" ht="15.75" hidden="1" customHeight="1" x14ac:dyDescent="0.2">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row>
    <row r="487" spans="3:34" ht="15.75" hidden="1" customHeight="1" x14ac:dyDescent="0.2">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row>
    <row r="488" spans="3:34" ht="15.75" hidden="1" customHeight="1" x14ac:dyDescent="0.2">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row>
    <row r="489" spans="3:34" ht="15.75" hidden="1" customHeight="1" x14ac:dyDescent="0.2">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row>
    <row r="490" spans="3:34" ht="15.75" hidden="1" customHeight="1" x14ac:dyDescent="0.2">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row>
    <row r="491" spans="3:34" ht="15.75" hidden="1" customHeight="1" x14ac:dyDescent="0.2">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row>
    <row r="492" spans="3:34" ht="15.75" hidden="1" customHeight="1" x14ac:dyDescent="0.2">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row>
    <row r="493" spans="3:34" ht="15.75" hidden="1" customHeight="1" x14ac:dyDescent="0.2">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row>
    <row r="494" spans="3:34" ht="15.75" hidden="1" customHeight="1" x14ac:dyDescent="0.2">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row>
    <row r="495" spans="3:34" ht="15.75" hidden="1" customHeight="1" x14ac:dyDescent="0.2">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row>
    <row r="496" spans="3:34" ht="15.75" hidden="1" customHeight="1" x14ac:dyDescent="0.2">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row>
    <row r="497" spans="3:34" ht="15.75" hidden="1" customHeight="1" x14ac:dyDescent="0.2">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row>
    <row r="498" spans="3:34" ht="15.75" hidden="1" customHeight="1" x14ac:dyDescent="0.2">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row>
    <row r="499" spans="3:34" ht="15.75" hidden="1" customHeight="1" x14ac:dyDescent="0.2">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row>
    <row r="500" spans="3:34" ht="15.75" hidden="1" customHeight="1" x14ac:dyDescent="0.2">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row>
    <row r="501" spans="3:34" ht="15.75" hidden="1" customHeight="1" x14ac:dyDescent="0.2">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row>
    <row r="502" spans="3:34" ht="15.75" hidden="1" customHeight="1" x14ac:dyDescent="0.2">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row>
    <row r="503" spans="3:34" ht="15.75" hidden="1" customHeight="1" x14ac:dyDescent="0.2">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row>
    <row r="504" spans="3:34" ht="15.75" hidden="1" customHeight="1" x14ac:dyDescent="0.2">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row>
    <row r="505" spans="3:34" ht="15.75" hidden="1" customHeight="1" x14ac:dyDescent="0.2">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row>
    <row r="506" spans="3:34" ht="15.75" hidden="1" customHeight="1" x14ac:dyDescent="0.2">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row>
    <row r="507" spans="3:34" ht="15.75" hidden="1" customHeight="1" x14ac:dyDescent="0.2">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row>
    <row r="508" spans="3:34" ht="15.75" hidden="1" customHeight="1" x14ac:dyDescent="0.2">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row>
    <row r="509" spans="3:34" ht="15.75" hidden="1" customHeight="1" x14ac:dyDescent="0.2">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row>
    <row r="510" spans="3:34" ht="15.75" hidden="1" customHeight="1" x14ac:dyDescent="0.2">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row>
    <row r="511" spans="3:34" ht="15.75" hidden="1" customHeight="1" x14ac:dyDescent="0.2">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row>
    <row r="512" spans="3:34" ht="15.75" hidden="1" customHeight="1" x14ac:dyDescent="0.2">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row>
    <row r="513" spans="3:34" ht="15.75" hidden="1" customHeight="1" x14ac:dyDescent="0.2">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row>
    <row r="514" spans="3:34" ht="15.75" hidden="1" customHeight="1" x14ac:dyDescent="0.2">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row>
    <row r="515" spans="3:34" ht="15.75" hidden="1" customHeight="1" x14ac:dyDescent="0.2">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row>
    <row r="516" spans="3:34" ht="15.75" hidden="1" customHeight="1" x14ac:dyDescent="0.2">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row>
    <row r="517" spans="3:34" ht="15.75" hidden="1" customHeight="1" x14ac:dyDescent="0.2">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row>
    <row r="518" spans="3:34" ht="15.75" hidden="1" customHeight="1" x14ac:dyDescent="0.2">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row>
    <row r="519" spans="3:34" ht="15.75" hidden="1" customHeight="1" x14ac:dyDescent="0.2">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row>
    <row r="520" spans="3:34" ht="15.75" hidden="1" customHeight="1" x14ac:dyDescent="0.2">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row>
    <row r="521" spans="3:34" ht="15.75" hidden="1" customHeight="1" x14ac:dyDescent="0.2">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row>
    <row r="522" spans="3:34" ht="15.75" hidden="1" customHeight="1" x14ac:dyDescent="0.2">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row>
    <row r="523" spans="3:34" ht="15.75" hidden="1" customHeight="1" x14ac:dyDescent="0.2">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row>
    <row r="524" spans="3:34" ht="15.75" hidden="1" customHeight="1" x14ac:dyDescent="0.2">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row>
    <row r="525" spans="3:34" ht="15.75" hidden="1" customHeight="1" x14ac:dyDescent="0.2">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row>
    <row r="526" spans="3:34" ht="15.75" hidden="1" customHeight="1" x14ac:dyDescent="0.2">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row>
    <row r="527" spans="3:34" ht="15.75" hidden="1" customHeight="1" x14ac:dyDescent="0.2">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row>
    <row r="528" spans="3:34" ht="15.75" hidden="1" customHeight="1" x14ac:dyDescent="0.2">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row>
    <row r="529" spans="3:34" ht="15.75" hidden="1" customHeight="1" x14ac:dyDescent="0.2">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row>
    <row r="530" spans="3:34" ht="15.75" hidden="1" customHeight="1" x14ac:dyDescent="0.2">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row>
    <row r="531" spans="3:34" ht="15.75" hidden="1" customHeight="1" x14ac:dyDescent="0.2">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row>
    <row r="532" spans="3:34" ht="15.75" hidden="1" customHeight="1" x14ac:dyDescent="0.2">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row>
    <row r="533" spans="3:34" ht="15.75" hidden="1" customHeight="1" x14ac:dyDescent="0.2">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row>
    <row r="534" spans="3:34" ht="15.75" hidden="1" customHeight="1" x14ac:dyDescent="0.2">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row>
    <row r="535" spans="3:34" ht="15.75" hidden="1" customHeight="1" x14ac:dyDescent="0.2">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row>
    <row r="536" spans="3:34" ht="15.75" hidden="1" customHeight="1" x14ac:dyDescent="0.2">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row>
    <row r="537" spans="3:34" ht="15.75" hidden="1" customHeight="1" x14ac:dyDescent="0.2">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row>
    <row r="538" spans="3:34" ht="15.75" hidden="1" customHeight="1" x14ac:dyDescent="0.2">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row>
    <row r="539" spans="3:34" ht="15.75" hidden="1" customHeight="1" x14ac:dyDescent="0.2">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row>
    <row r="540" spans="3:34" ht="15.75" hidden="1" customHeight="1" x14ac:dyDescent="0.2">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row>
    <row r="541" spans="3:34" ht="15.75" hidden="1" customHeight="1" x14ac:dyDescent="0.2">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row>
    <row r="542" spans="3:34" ht="15.75" hidden="1" customHeight="1" x14ac:dyDescent="0.2">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row>
    <row r="543" spans="3:34" ht="15.75" hidden="1" customHeight="1" x14ac:dyDescent="0.2">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row>
    <row r="544" spans="3:34" ht="15.75" hidden="1" customHeight="1" x14ac:dyDescent="0.2">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row>
    <row r="545" spans="3:34" ht="15.75" hidden="1" customHeight="1" x14ac:dyDescent="0.2">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row>
    <row r="546" spans="3:34" ht="15.75" hidden="1" customHeight="1" x14ac:dyDescent="0.2">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row>
    <row r="547" spans="3:34" ht="15.75" hidden="1" customHeight="1" x14ac:dyDescent="0.2">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row>
    <row r="548" spans="3:34" ht="15.75" hidden="1" customHeight="1" x14ac:dyDescent="0.2">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row>
    <row r="549" spans="3:34" ht="15.75" hidden="1" customHeight="1" x14ac:dyDescent="0.2">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row>
    <row r="550" spans="3:34" ht="15.75" hidden="1" customHeight="1" x14ac:dyDescent="0.2">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row>
    <row r="551" spans="3:34" ht="15.75" hidden="1" customHeight="1" x14ac:dyDescent="0.2">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row>
    <row r="552" spans="3:34" ht="15.75" hidden="1" customHeight="1" x14ac:dyDescent="0.2">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row>
    <row r="553" spans="3:34" ht="15.75" hidden="1" customHeight="1" x14ac:dyDescent="0.2">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row>
    <row r="554" spans="3:34" ht="15.75" hidden="1" customHeight="1" x14ac:dyDescent="0.2">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row>
    <row r="555" spans="3:34" ht="15.75" hidden="1" customHeight="1" x14ac:dyDescent="0.2">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row>
    <row r="556" spans="3:34" ht="15.75" hidden="1" customHeight="1" x14ac:dyDescent="0.2">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row>
    <row r="557" spans="3:34" ht="15.75" hidden="1" customHeight="1" x14ac:dyDescent="0.2">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row>
    <row r="558" spans="3:34" ht="15.75" hidden="1" customHeight="1" x14ac:dyDescent="0.2">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row>
    <row r="559" spans="3:34" ht="15.75" hidden="1" customHeight="1" x14ac:dyDescent="0.2">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row>
    <row r="560" spans="3:34" ht="15.75" hidden="1" customHeight="1" x14ac:dyDescent="0.2">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row>
    <row r="561" spans="1:34" ht="15.75" hidden="1" customHeight="1" x14ac:dyDescent="0.2">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row>
    <row r="562" spans="1:34" ht="15.75" hidden="1" customHeight="1" x14ac:dyDescent="0.2">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row>
    <row r="563" spans="1:34" ht="15.75" hidden="1" customHeight="1" x14ac:dyDescent="0.2">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row>
    <row r="564" spans="1:34" ht="15.75" hidden="1" customHeight="1" x14ac:dyDescent="0.2">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row>
    <row r="565" spans="1:34" ht="15.75" hidden="1" customHeight="1" x14ac:dyDescent="0.2">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row>
    <row r="566" spans="1:34" ht="15.75" hidden="1" customHeight="1" x14ac:dyDescent="0.2">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row>
    <row r="567" spans="1:34" ht="15.75" hidden="1" customHeight="1" x14ac:dyDescent="0.2">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row>
    <row r="568" spans="1:34" ht="15.75" hidden="1" customHeight="1" x14ac:dyDescent="0.2">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row>
    <row r="569" spans="1:34" ht="15.75" hidden="1" customHeight="1" x14ac:dyDescent="0.2">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row>
    <row r="570" spans="1:34" ht="15.7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row>
    <row r="571" spans="1:34" ht="15.7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row>
    <row r="572" spans="1:34" ht="15.7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row>
    <row r="573" spans="1:34" ht="15.7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row>
    <row r="574" spans="1:34" ht="15.7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row>
    <row r="575" spans="1:34" ht="15.7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row>
    <row r="576" spans="1:34" ht="15.7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row>
    <row r="577" spans="1:34" ht="15.7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row>
    <row r="578" spans="1:34" ht="15.7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row>
    <row r="579" spans="1:34" ht="15.7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row>
    <row r="580" spans="1:34" ht="15.7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row>
    <row r="581" spans="1:34" ht="15.7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row>
    <row r="582" spans="1:34" ht="15.7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row>
    <row r="583" spans="1:34" ht="15.7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row>
    <row r="584" spans="1:34" ht="15.7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row>
    <row r="585" spans="1:34" ht="15.7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row>
    <row r="586" spans="1:34" ht="15.7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row>
    <row r="587" spans="1:34" ht="15.7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row>
    <row r="588" spans="1:34" ht="15.7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row>
    <row r="589" spans="1:34" ht="15.7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row>
    <row r="590" spans="1:34" ht="15.7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row>
    <row r="591" spans="1:34" ht="15.7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row>
    <row r="592" spans="1:34" ht="15.7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row>
    <row r="593" spans="1:34" ht="15.7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row>
    <row r="594" spans="1:34" ht="15.7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row>
    <row r="595" spans="1:34" ht="15.7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row>
    <row r="596" spans="1:34" ht="15.7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row>
    <row r="597" spans="1:34" ht="15.7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row>
    <row r="598" spans="1:34" ht="15.7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row>
    <row r="599" spans="1:34" ht="15.7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row>
    <row r="600" spans="1:34" ht="15.7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row>
    <row r="601" spans="1:34" ht="15.7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row>
    <row r="602" spans="1:34" ht="15.7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row>
    <row r="603" spans="1:34" ht="15.7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row>
    <row r="604" spans="1:34" ht="15.7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row>
    <row r="605" spans="1:34" ht="15.7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row>
    <row r="606" spans="1:34" ht="15.7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row>
    <row r="607" spans="1:34" ht="15.7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row>
    <row r="608" spans="1:34" ht="15.7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row>
    <row r="609" spans="1:34" ht="15.7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row>
    <row r="610" spans="1:34" ht="15.7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row>
    <row r="611" spans="1:34" ht="15.7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row>
    <row r="612" spans="1:34" ht="15.7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row>
    <row r="613" spans="1:34" ht="15.7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row>
    <row r="614" spans="1:34" ht="15.7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row>
    <row r="615" spans="1:34" ht="15.7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row>
    <row r="616" spans="1:34" ht="15.7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row>
    <row r="617" spans="1:34" ht="15.7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row>
    <row r="618" spans="1:34" ht="15.7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row>
    <row r="619" spans="1:34" ht="15.7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row>
    <row r="620" spans="1:34" ht="15.7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row>
    <row r="621" spans="1:34" ht="15.7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row>
    <row r="622" spans="1:34" ht="15.7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row>
    <row r="623" spans="1:34" ht="15.7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row>
    <row r="624" spans="1:34" ht="15.7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row>
    <row r="625" spans="1:34" ht="15.7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row>
    <row r="626" spans="1:34" ht="15.7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row>
    <row r="627" spans="1:34" ht="15.7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row>
    <row r="628" spans="1:34" ht="15.7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row>
    <row r="629" spans="1:34" ht="15.7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row>
    <row r="630" spans="1:34" ht="15.7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row>
    <row r="631" spans="1:34" ht="15.7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row>
    <row r="632" spans="1:34" ht="15.7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row>
    <row r="633" spans="1:34" ht="15.7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row>
    <row r="634" spans="1:34" ht="15.7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row>
    <row r="635" spans="1:34" ht="15.7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row>
    <row r="636" spans="1:34" ht="15.7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row>
    <row r="637" spans="1:34" ht="15.7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row>
    <row r="638" spans="1:34" ht="15.7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row>
    <row r="639" spans="1:34" ht="15.7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row>
    <row r="640" spans="1:34" ht="15.7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row>
    <row r="641" spans="1:34" ht="15.7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row>
    <row r="642" spans="1:34" ht="15.7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row>
    <row r="643" spans="1:34" ht="15.7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row>
    <row r="644" spans="1:34" ht="15.7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row>
    <row r="645" spans="1:34" ht="15.7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row>
    <row r="646" spans="1:34" ht="15.7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row>
    <row r="647" spans="1:34" ht="15.7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row>
    <row r="648" spans="1:34" ht="15.7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row>
    <row r="649" spans="1:34" ht="15.7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row>
    <row r="650" spans="1:34" ht="15.7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row>
    <row r="651" spans="1:34" ht="15.7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row>
    <row r="652" spans="1:34" ht="15.7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row>
    <row r="653" spans="1:34" ht="15.7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row>
    <row r="654" spans="1:34" ht="15.7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row>
    <row r="655" spans="1:34" ht="15.7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row>
    <row r="656" spans="1:34" ht="15.7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row>
    <row r="657" spans="1:34" ht="15.7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row>
    <row r="658" spans="1:34" ht="15.7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row>
    <row r="659" spans="1:34" ht="15.7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row>
    <row r="660" spans="1:34" ht="15.7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row>
    <row r="661" spans="1:34" ht="15.7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row>
    <row r="662" spans="1:34" ht="15.7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row>
    <row r="663" spans="1:34" ht="15.7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row>
    <row r="664" spans="1:34" ht="15.7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row>
    <row r="665" spans="1:34" ht="15.7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row>
    <row r="666" spans="1:34" ht="15.7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row>
    <row r="667" spans="1:34" ht="15.7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row>
    <row r="668" spans="1:34" ht="15.7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row>
    <row r="669" spans="1:34" ht="15.7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row>
    <row r="670" spans="1:34" ht="15.7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row>
    <row r="671" spans="1:34" ht="15.7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row>
    <row r="672" spans="1:34" ht="15.7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row>
    <row r="673" spans="1:34" ht="15.7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row>
    <row r="674" spans="1:34" ht="15.7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row>
    <row r="675" spans="1:34" ht="15.7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row>
    <row r="676" spans="1:34" ht="15.7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row>
    <row r="677" spans="1:34" ht="15.7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row>
    <row r="678" spans="1:34" ht="15.7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row>
    <row r="679" spans="1:34" ht="15.7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row>
    <row r="680" spans="1:34" ht="15.7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row>
    <row r="681" spans="1:34" ht="15.7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row>
    <row r="682" spans="1:34" ht="15.7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row>
    <row r="683" spans="1:34" ht="15.7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row>
    <row r="684" spans="1:34" ht="15.7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row>
    <row r="685" spans="1:34" ht="15.7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row>
    <row r="686" spans="1:34" ht="15.7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row>
    <row r="687" spans="1:34" ht="15.7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row>
    <row r="688" spans="1:34" ht="15.7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row>
    <row r="689" spans="1:34" ht="15.7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row>
    <row r="690" spans="1:34" ht="15.7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row>
    <row r="691" spans="1:34" ht="15.7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row>
    <row r="692" spans="1:34" ht="15.7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row>
    <row r="693" spans="1:34" ht="15.7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row>
    <row r="694" spans="1:34" ht="15.7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row>
    <row r="695" spans="1:34" ht="15.7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row>
    <row r="696" spans="1:34" ht="15.7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row>
    <row r="697" spans="1:34" ht="15.7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row>
    <row r="698" spans="1:34" ht="15.7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row>
    <row r="699" spans="1:34" ht="15.7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row>
    <row r="700" spans="1:34" ht="15.7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row>
    <row r="701" spans="1:34" ht="15.7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row>
    <row r="702" spans="1:34" ht="15.7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row>
    <row r="703" spans="1:34" ht="15.7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row>
    <row r="704" spans="1:34" ht="15.7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row>
    <row r="705" spans="1:34" ht="15.7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row>
    <row r="706" spans="1:34" ht="15.7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row>
    <row r="707" spans="1:34" ht="15.7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row>
    <row r="708" spans="1:34" ht="15.7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row>
    <row r="709" spans="1:34" ht="15.7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row>
    <row r="710" spans="1:34" ht="15.7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row>
    <row r="711" spans="1:34" ht="15.7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row>
    <row r="712" spans="1:34" ht="15.7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row>
    <row r="713" spans="1:34" ht="15.7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row>
    <row r="714" spans="1:34" ht="15.7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row>
    <row r="715" spans="1:34" ht="15.7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row>
    <row r="716" spans="1:34" ht="15.7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row>
    <row r="717" spans="1:34" ht="15.7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row>
    <row r="718" spans="1:34" ht="15.7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row>
    <row r="719" spans="1:34" ht="15.7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row>
    <row r="720" spans="1:34" ht="15.7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row>
    <row r="721" spans="1:34" ht="15.7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row>
    <row r="722" spans="1:34" ht="15.7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row>
    <row r="723" spans="1:34" ht="15.7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row>
    <row r="724" spans="1:34" ht="15.7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row>
    <row r="725" spans="1:34" ht="15.7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row>
    <row r="726" spans="1:34" ht="15.7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row>
    <row r="727" spans="1:34" ht="15.7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row>
    <row r="728" spans="1:34" ht="15.7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row>
    <row r="729" spans="1:34" ht="15.7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row>
    <row r="730" spans="1:34" ht="15.7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row>
    <row r="731" spans="1:34" ht="15.7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row>
    <row r="732" spans="1:34" ht="15.7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row>
    <row r="733" spans="1:34" ht="15.7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row>
    <row r="734" spans="1:34" ht="15.7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row>
    <row r="735" spans="1:34" ht="15.7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row>
    <row r="736" spans="1:34" ht="15.7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row>
    <row r="737" spans="1:34" ht="15.7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row>
    <row r="738" spans="1:34" ht="15.7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row>
    <row r="739" spans="1:34" ht="15.7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row>
    <row r="740" spans="1:34" ht="15.7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row>
    <row r="741" spans="1:34" ht="15.7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row>
    <row r="742" spans="1:34" ht="15.7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row>
    <row r="743" spans="1:34" ht="15.7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row>
    <row r="744" spans="1:34" ht="15.7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row>
    <row r="745" spans="1:34" ht="15.7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row>
    <row r="746" spans="1:34" ht="15.7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row>
    <row r="747" spans="1:34" ht="15.7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row>
    <row r="748" spans="1:34" ht="15.7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row>
    <row r="749" spans="1:34" ht="15.7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row>
    <row r="750" spans="1:34" ht="15.7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row>
    <row r="751" spans="1:34" ht="15.7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row>
    <row r="752" spans="1:34" ht="15.7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row>
    <row r="753" spans="1:34" ht="15.7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row>
    <row r="754" spans="1:34" ht="15.7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row>
    <row r="755" spans="1:34" ht="15.7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row>
    <row r="756" spans="1:34" ht="15.7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row>
    <row r="757" spans="1:34" ht="15.7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row>
    <row r="758" spans="1:34" ht="15.7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row>
    <row r="759" spans="1:34" ht="15.7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row>
    <row r="760" spans="1:34" ht="15.7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row>
    <row r="761" spans="1:34" ht="15.7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row>
    <row r="762" spans="1:34" ht="15.7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row>
    <row r="763" spans="1:34" ht="15.7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row>
    <row r="764" spans="1:34" ht="15.7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row>
    <row r="765" spans="1:34" ht="15.7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row>
    <row r="766" spans="1:34" ht="15.7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row>
    <row r="767" spans="1:34" ht="15.7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row>
    <row r="768" spans="1:34" ht="15.7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row>
    <row r="769" spans="1:34" ht="15.7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row>
    <row r="770" spans="1:34" ht="15.7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row>
    <row r="771" spans="1:34" ht="15.7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row>
    <row r="772" spans="1:34" ht="15.7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row>
    <row r="773" spans="1:34" ht="15.7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row>
    <row r="774" spans="1:34" ht="15.7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row>
    <row r="775" spans="1:34" ht="15.7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row>
    <row r="776" spans="1:34" ht="15.7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row>
    <row r="777" spans="1:34" ht="15.7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row>
    <row r="778" spans="1:34" ht="15.7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row>
    <row r="779" spans="1:34" ht="15.7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row>
    <row r="780" spans="1:34" ht="15.7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row>
    <row r="781" spans="1:34" ht="15.7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row>
    <row r="782" spans="1:34" ht="15.7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row>
    <row r="783" spans="1:34" ht="15.7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row>
    <row r="784" spans="1:34" ht="15.7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row>
    <row r="785" spans="1:34" ht="15.7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row>
    <row r="786" spans="1:34" ht="15.7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row>
    <row r="787" spans="1:34" ht="15.7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row>
    <row r="788" spans="1:34" ht="15.7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row>
    <row r="789" spans="1:34" ht="15.7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row>
    <row r="790" spans="1:34" ht="15.7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row>
    <row r="791" spans="1:34" ht="15.7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row>
    <row r="792" spans="1:34" ht="15.7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row>
    <row r="793" spans="1:34" ht="15.7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row>
    <row r="794" spans="1:34" ht="15.7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row>
    <row r="795" spans="1:34" ht="15.7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row>
    <row r="796" spans="1:34" ht="15.7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row>
    <row r="797" spans="1:34" ht="15.7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row>
    <row r="798" spans="1:34" ht="15.7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row>
    <row r="799" spans="1:34" ht="15.7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row>
    <row r="800" spans="1:34" ht="15.7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row>
    <row r="801" spans="1:34" ht="15.7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row>
    <row r="802" spans="1:34" ht="15.7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row>
    <row r="803" spans="1:34" ht="15.7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row>
    <row r="804" spans="1:34" ht="15.7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row>
    <row r="805" spans="1:34" ht="15.7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row>
    <row r="806" spans="1:34" ht="15.7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row>
    <row r="807" spans="1:34" ht="15.7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row>
    <row r="808" spans="1:34" ht="15.7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row>
    <row r="809" spans="1:34" ht="15.7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row>
    <row r="810" spans="1:34" ht="15.7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row>
    <row r="811" spans="1:34" ht="15.7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row>
    <row r="812" spans="1:34" ht="15.7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row>
    <row r="813" spans="1:34" ht="15.7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row>
    <row r="814" spans="1:34" ht="15.7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row>
    <row r="815" spans="1:34" ht="15.7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row>
    <row r="816" spans="1:34" ht="15.7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row>
    <row r="817" spans="1:34" ht="15.7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row>
    <row r="818" spans="1:34" ht="15.7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row>
    <row r="819" spans="1:34" ht="15.7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row>
    <row r="820" spans="1:34" ht="15.7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row>
    <row r="821" spans="1:34" ht="15.7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row>
    <row r="822" spans="1:34" ht="15.7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row>
    <row r="823" spans="1:34" ht="15.7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row>
    <row r="824" spans="1:34" ht="15.7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row>
    <row r="825" spans="1:34" ht="15.7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row>
    <row r="826" spans="1:34" ht="15.7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row>
    <row r="827" spans="1:34" ht="15.7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row>
    <row r="828" spans="1:34" ht="15.7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row>
    <row r="829" spans="1:34" ht="15.7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row>
    <row r="830" spans="1:34" ht="15.7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row>
    <row r="831" spans="1:34" ht="15.7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row>
    <row r="832" spans="1:34" ht="15.7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row>
    <row r="833" spans="1:34" ht="15.7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row>
    <row r="834" spans="1:34" ht="15.7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row>
    <row r="835" spans="1:34" ht="15.7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row>
    <row r="836" spans="1:34" ht="15.7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row>
    <row r="837" spans="1:34" ht="15.7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row>
    <row r="838" spans="1:34" ht="15.7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row>
    <row r="839" spans="1:34" ht="15.7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row>
    <row r="840" spans="1:34" ht="15.7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row>
    <row r="841" spans="1:34" ht="15.7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row>
    <row r="842" spans="1:34" ht="15.7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row>
    <row r="843" spans="1:34" ht="15.7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row>
    <row r="844" spans="1:34" ht="15.7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row>
    <row r="845" spans="1:34" ht="15.7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row>
    <row r="846" spans="1:34" ht="15.7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row>
    <row r="847" spans="1:34" ht="15.7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row>
    <row r="848" spans="1:34" ht="15.7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row>
    <row r="849" spans="1:34" ht="15.7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row>
    <row r="850" spans="1:34" ht="15.7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row>
    <row r="851" spans="1:34" ht="15.7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row>
    <row r="852" spans="1:34" ht="15.7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row>
    <row r="853" spans="1:34" ht="15.7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row>
    <row r="854" spans="1:34" ht="15.7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row>
    <row r="855" spans="1:34" ht="15.7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row>
    <row r="856" spans="1:34" ht="15.7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row>
    <row r="857" spans="1:34" ht="15.7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row>
    <row r="858" spans="1:34" ht="15.7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row>
    <row r="859" spans="1:34" ht="15.7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row>
    <row r="860" spans="1:34" ht="15.7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row>
    <row r="861" spans="1:34" ht="15.7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row>
    <row r="862" spans="1:34" ht="15.7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row>
    <row r="863" spans="1:34" ht="15.7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row>
    <row r="864" spans="1:34" ht="15.7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row>
    <row r="865" spans="1:34" ht="15.7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row>
    <row r="866" spans="1:34" ht="15.7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row>
    <row r="867" spans="1:34" ht="15.7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row>
    <row r="868" spans="1:34" ht="15.7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row>
    <row r="869" spans="1:34" ht="15.7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row>
    <row r="870" spans="1:34" ht="15.7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row>
    <row r="871" spans="1:34" ht="15.7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row>
    <row r="872" spans="1:34" ht="15.7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row>
    <row r="873" spans="1:34" ht="15.7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row>
    <row r="874" spans="1:34" ht="15.7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row>
    <row r="875" spans="1:34" ht="15.7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row>
    <row r="876" spans="1:34" ht="15.7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row>
    <row r="877" spans="1:34" ht="15.7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row>
    <row r="878" spans="1:34" ht="15.7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row>
    <row r="879" spans="1:34" ht="15.7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row>
    <row r="880" spans="1:34" ht="15.7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row>
    <row r="881" spans="1:34" ht="15.7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row>
    <row r="882" spans="1:34" ht="15.7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row>
    <row r="883" spans="1:34" ht="15.7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row>
    <row r="884" spans="1:34" ht="15.7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row>
    <row r="885" spans="1:34" ht="15.7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row>
    <row r="886" spans="1:34" ht="15.7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row>
    <row r="887" spans="1:34" ht="15.7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row>
    <row r="888" spans="1:34" ht="15.7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row>
    <row r="889" spans="1:34" ht="15.7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row>
    <row r="890" spans="1:34" ht="15.7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row>
    <row r="891" spans="1:34" ht="15.7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row>
    <row r="892" spans="1:34" ht="15.7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row>
    <row r="893" spans="1:34" ht="15.7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row>
    <row r="894" spans="1:34" ht="15.7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row>
    <row r="895" spans="1:34" ht="15.7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row>
    <row r="896" spans="1:34" ht="15.7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row>
    <row r="897" spans="1:34" ht="15.7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row>
    <row r="898" spans="1:34" ht="15.7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row>
    <row r="899" spans="1:34" ht="15.7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row>
    <row r="900" spans="1:34" ht="15.7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row>
    <row r="901" spans="1:34" ht="15.7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row>
    <row r="902" spans="1:34" ht="15.7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row>
    <row r="903" spans="1:34" ht="15.7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row>
    <row r="904" spans="1:34" ht="15.7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row>
    <row r="905" spans="1:34" ht="15.7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row>
    <row r="906" spans="1:34" ht="15.7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row>
    <row r="907" spans="1:34" ht="15.7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row>
    <row r="908" spans="1:34" ht="15.7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row>
    <row r="909" spans="1:34" ht="15.7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row>
    <row r="910" spans="1:34" ht="15.7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row>
    <row r="911" spans="1:34" ht="15.7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row>
    <row r="912" spans="1:34" ht="15.7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row>
    <row r="913" spans="1:34" ht="15.7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row>
    <row r="914" spans="1:34" ht="15.7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row>
    <row r="915" spans="1:34" ht="15.7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row>
    <row r="916" spans="1:34" ht="15.7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row>
    <row r="917" spans="1:34" ht="15.7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row>
    <row r="918" spans="1:34" ht="15.7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row>
    <row r="919" spans="1:34" ht="15.7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row>
    <row r="920" spans="1:34" ht="15.7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row>
    <row r="921" spans="1:34" ht="15.7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row>
    <row r="922" spans="1:34" ht="15.7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row>
    <row r="923" spans="1:34" ht="15.7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row>
    <row r="924" spans="1:34" ht="15.7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row>
    <row r="925" spans="1:34" ht="15.7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row>
    <row r="926" spans="1:34" ht="15.7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row>
    <row r="927" spans="1:34" ht="15.7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row>
    <row r="928" spans="1:34" ht="15.7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row>
    <row r="929" spans="1:34" ht="15.7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row>
    <row r="930" spans="1:34" ht="15.7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row>
    <row r="931" spans="1:34" ht="15.7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row>
    <row r="932" spans="1:34" ht="15.7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row>
    <row r="933" spans="1:34" ht="15.7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row>
    <row r="934" spans="1:34" ht="15.7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row>
    <row r="935" spans="1:34" ht="15.7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row>
    <row r="936" spans="1:34" ht="15.7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row>
    <row r="937" spans="1:34" ht="15.7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row>
    <row r="938" spans="1:34" ht="15.7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row>
    <row r="939" spans="1:34" ht="15.7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row>
    <row r="940" spans="1:34" ht="15.7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row>
    <row r="941" spans="1:34" ht="15.7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row>
    <row r="942" spans="1:34" ht="15.7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row>
    <row r="943" spans="1:34" ht="15.7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row>
    <row r="944" spans="1:34" ht="15.7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row>
    <row r="945" spans="1:34" ht="15.7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row>
    <row r="946" spans="1:34" ht="15.7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row>
    <row r="947" spans="1:34" ht="15.7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row>
    <row r="948" spans="1:34" ht="15.7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row>
    <row r="949" spans="1:34" ht="15.7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row>
    <row r="950" spans="1:34" ht="15.7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row>
    <row r="951" spans="1:34" ht="15.7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row>
    <row r="952" spans="1:34" ht="15.7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row>
    <row r="953" spans="1:34" ht="15.7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row>
    <row r="954" spans="1:34" ht="15.7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row>
    <row r="955" spans="1:34" ht="15.7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row>
    <row r="956" spans="1:34" ht="15.7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row>
    <row r="957" spans="1:34" ht="15.7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row>
    <row r="958" spans="1:34" ht="15.7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row>
    <row r="959" spans="1:34" ht="15.7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row>
    <row r="960" spans="1:34" ht="15.7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row>
    <row r="961" spans="1:34" ht="15.7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row>
    <row r="962" spans="1:34" ht="15.7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c r="AA962" s="58"/>
      <c r="AB962" s="58"/>
      <c r="AC962" s="58"/>
      <c r="AD962" s="58"/>
      <c r="AE962" s="58"/>
      <c r="AF962" s="58"/>
      <c r="AG962" s="58"/>
      <c r="AH962" s="58"/>
    </row>
    <row r="963" spans="1:34" ht="15.7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row>
    <row r="964" spans="1:34" ht="15.7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c r="AA964" s="58"/>
      <c r="AB964" s="58"/>
      <c r="AC964" s="58"/>
      <c r="AD964" s="58"/>
      <c r="AE964" s="58"/>
      <c r="AF964" s="58"/>
      <c r="AG964" s="58"/>
      <c r="AH964" s="58"/>
    </row>
    <row r="965" spans="1:34" ht="15.7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c r="AA965" s="58"/>
      <c r="AB965" s="58"/>
      <c r="AC965" s="58"/>
      <c r="AD965" s="58"/>
      <c r="AE965" s="58"/>
      <c r="AF965" s="58"/>
      <c r="AG965" s="58"/>
      <c r="AH965" s="58"/>
    </row>
    <row r="966" spans="1:34" ht="15.7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c r="AA966" s="58"/>
      <c r="AB966" s="58"/>
      <c r="AC966" s="58"/>
      <c r="AD966" s="58"/>
      <c r="AE966" s="58"/>
      <c r="AF966" s="58"/>
      <c r="AG966" s="58"/>
      <c r="AH966" s="58"/>
    </row>
    <row r="967" spans="1:34" ht="15.7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c r="AA967" s="58"/>
      <c r="AB967" s="58"/>
      <c r="AC967" s="58"/>
      <c r="AD967" s="58"/>
      <c r="AE967" s="58"/>
      <c r="AF967" s="58"/>
      <c r="AG967" s="58"/>
      <c r="AH967" s="58"/>
    </row>
    <row r="968" spans="1:34" ht="15.7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c r="AA968" s="58"/>
      <c r="AB968" s="58"/>
      <c r="AC968" s="58"/>
      <c r="AD968" s="58"/>
      <c r="AE968" s="58"/>
      <c r="AF968" s="58"/>
      <c r="AG968" s="58"/>
      <c r="AH968" s="58"/>
    </row>
    <row r="969" spans="1:34" ht="15.7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c r="AA969" s="58"/>
      <c r="AB969" s="58"/>
      <c r="AC969" s="58"/>
      <c r="AD969" s="58"/>
      <c r="AE969" s="58"/>
      <c r="AF969" s="58"/>
      <c r="AG969" s="58"/>
      <c r="AH969" s="58"/>
    </row>
    <row r="970" spans="1:34" ht="15.7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c r="AA970" s="58"/>
      <c r="AB970" s="58"/>
      <c r="AC970" s="58"/>
      <c r="AD970" s="58"/>
      <c r="AE970" s="58"/>
      <c r="AF970" s="58"/>
      <c r="AG970" s="58"/>
      <c r="AH970" s="58"/>
    </row>
    <row r="971" spans="1:34" ht="15.7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c r="AA971" s="58"/>
      <c r="AB971" s="58"/>
      <c r="AC971" s="58"/>
      <c r="AD971" s="58"/>
      <c r="AE971" s="58"/>
      <c r="AF971" s="58"/>
      <c r="AG971" s="58"/>
      <c r="AH971" s="58"/>
    </row>
    <row r="972" spans="1:34" ht="15.7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c r="AA972" s="58"/>
      <c r="AB972" s="58"/>
      <c r="AC972" s="58"/>
      <c r="AD972" s="58"/>
      <c r="AE972" s="58"/>
      <c r="AF972" s="58"/>
      <c r="AG972" s="58"/>
      <c r="AH972" s="58"/>
    </row>
    <row r="973" spans="1:34" ht="15.7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c r="AA973" s="58"/>
      <c r="AB973" s="58"/>
      <c r="AC973" s="58"/>
      <c r="AD973" s="58"/>
      <c r="AE973" s="58"/>
      <c r="AF973" s="58"/>
      <c r="AG973" s="58"/>
      <c r="AH973" s="58"/>
    </row>
    <row r="974" spans="1:34" ht="15.7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c r="AA974" s="58"/>
      <c r="AB974" s="58"/>
      <c r="AC974" s="58"/>
      <c r="AD974" s="58"/>
      <c r="AE974" s="58"/>
      <c r="AF974" s="58"/>
      <c r="AG974" s="58"/>
      <c r="AH974" s="58"/>
    </row>
    <row r="975" spans="1:34" ht="15.7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c r="AA975" s="58"/>
      <c r="AB975" s="58"/>
      <c r="AC975" s="58"/>
      <c r="AD975" s="58"/>
      <c r="AE975" s="58"/>
      <c r="AF975" s="58"/>
      <c r="AG975" s="58"/>
      <c r="AH975" s="58"/>
    </row>
    <row r="976" spans="1:34" ht="15.7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c r="AA976" s="58"/>
      <c r="AB976" s="58"/>
      <c r="AC976" s="58"/>
      <c r="AD976" s="58"/>
      <c r="AE976" s="58"/>
      <c r="AF976" s="58"/>
      <c r="AG976" s="58"/>
      <c r="AH976" s="58"/>
    </row>
    <row r="977" spans="1:34" ht="15.7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c r="AA977" s="58"/>
      <c r="AB977" s="58"/>
      <c r="AC977" s="58"/>
      <c r="AD977" s="58"/>
      <c r="AE977" s="58"/>
      <c r="AF977" s="58"/>
      <c r="AG977" s="58"/>
      <c r="AH977" s="58"/>
    </row>
    <row r="978" spans="1:34" ht="15.7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c r="AA978" s="58"/>
      <c r="AB978" s="58"/>
      <c r="AC978" s="58"/>
      <c r="AD978" s="58"/>
      <c r="AE978" s="58"/>
      <c r="AF978" s="58"/>
      <c r="AG978" s="58"/>
      <c r="AH978" s="58"/>
    </row>
    <row r="979" spans="1:34" ht="15.7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c r="AA979" s="58"/>
      <c r="AB979" s="58"/>
      <c r="AC979" s="58"/>
      <c r="AD979" s="58"/>
      <c r="AE979" s="58"/>
      <c r="AF979" s="58"/>
      <c r="AG979" s="58"/>
      <c r="AH979" s="58"/>
    </row>
    <row r="980" spans="1:34" ht="15.7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c r="AA980" s="58"/>
      <c r="AB980" s="58"/>
      <c r="AC980" s="58"/>
      <c r="AD980" s="58"/>
      <c r="AE980" s="58"/>
      <c r="AF980" s="58"/>
      <c r="AG980" s="58"/>
      <c r="AH980" s="58"/>
    </row>
    <row r="981" spans="1:34" ht="15.7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c r="AA981" s="58"/>
      <c r="AB981" s="58"/>
      <c r="AC981" s="58"/>
      <c r="AD981" s="58"/>
      <c r="AE981" s="58"/>
      <c r="AF981" s="58"/>
      <c r="AG981" s="58"/>
      <c r="AH981" s="58"/>
    </row>
    <row r="982" spans="1:34" ht="15.7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c r="AA982" s="58"/>
      <c r="AB982" s="58"/>
      <c r="AC982" s="58"/>
      <c r="AD982" s="58"/>
      <c r="AE982" s="58"/>
      <c r="AF982" s="58"/>
      <c r="AG982" s="58"/>
      <c r="AH982" s="58"/>
    </row>
    <row r="983" spans="1:34" ht="15.7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c r="AA983" s="58"/>
      <c r="AB983" s="58"/>
      <c r="AC983" s="58"/>
      <c r="AD983" s="58"/>
      <c r="AE983" s="58"/>
      <c r="AF983" s="58"/>
      <c r="AG983" s="58"/>
      <c r="AH983" s="58"/>
    </row>
    <row r="984" spans="1:34" ht="15.7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c r="AA984" s="58"/>
      <c r="AB984" s="58"/>
      <c r="AC984" s="58"/>
      <c r="AD984" s="58"/>
      <c r="AE984" s="58"/>
      <c r="AF984" s="58"/>
      <c r="AG984" s="58"/>
      <c r="AH984" s="58"/>
    </row>
    <row r="985" spans="1:34" ht="15.7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c r="AA985" s="58"/>
      <c r="AB985" s="58"/>
      <c r="AC985" s="58"/>
      <c r="AD985" s="58"/>
      <c r="AE985" s="58"/>
      <c r="AF985" s="58"/>
      <c r="AG985" s="58"/>
      <c r="AH985" s="58"/>
    </row>
    <row r="986" spans="1:34" ht="15.7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c r="AA986" s="58"/>
      <c r="AB986" s="58"/>
      <c r="AC986" s="58"/>
      <c r="AD986" s="58"/>
      <c r="AE986" s="58"/>
      <c r="AF986" s="58"/>
      <c r="AG986" s="58"/>
      <c r="AH986" s="58"/>
    </row>
    <row r="987" spans="1:34" ht="15.7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c r="AA987" s="58"/>
      <c r="AB987" s="58"/>
      <c r="AC987" s="58"/>
      <c r="AD987" s="58"/>
      <c r="AE987" s="58"/>
      <c r="AF987" s="58"/>
      <c r="AG987" s="58"/>
      <c r="AH987" s="58"/>
    </row>
    <row r="988" spans="1:34" ht="15.7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c r="AA988" s="58"/>
      <c r="AB988" s="58"/>
      <c r="AC988" s="58"/>
      <c r="AD988" s="58"/>
      <c r="AE988" s="58"/>
      <c r="AF988" s="58"/>
      <c r="AG988" s="58"/>
      <c r="AH988" s="58"/>
    </row>
    <row r="989" spans="1:34" ht="15.7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c r="AA989" s="58"/>
      <c r="AB989" s="58"/>
      <c r="AC989" s="58"/>
      <c r="AD989" s="58"/>
      <c r="AE989" s="58"/>
      <c r="AF989" s="58"/>
      <c r="AG989" s="58"/>
      <c r="AH989" s="58"/>
    </row>
    <row r="990" spans="1:34" ht="15.7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c r="AA990" s="58"/>
      <c r="AB990" s="58"/>
      <c r="AC990" s="58"/>
      <c r="AD990" s="58"/>
      <c r="AE990" s="58"/>
      <c r="AF990" s="58"/>
      <c r="AG990" s="58"/>
      <c r="AH990" s="58"/>
    </row>
    <row r="991" spans="1:34" ht="15.7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c r="AA991" s="58"/>
      <c r="AB991" s="58"/>
      <c r="AC991" s="58"/>
      <c r="AD991" s="58"/>
      <c r="AE991" s="58"/>
      <c r="AF991" s="58"/>
      <c r="AG991" s="58"/>
      <c r="AH991" s="58"/>
    </row>
    <row r="992" spans="1:34" ht="15.7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c r="AA992" s="58"/>
      <c r="AB992" s="58"/>
      <c r="AC992" s="58"/>
      <c r="AD992" s="58"/>
      <c r="AE992" s="58"/>
      <c r="AF992" s="58"/>
      <c r="AG992" s="58"/>
      <c r="AH992" s="58"/>
    </row>
    <row r="993" spans="1:34" ht="15.7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c r="AA993" s="58"/>
      <c r="AB993" s="58"/>
      <c r="AC993" s="58"/>
      <c r="AD993" s="58"/>
      <c r="AE993" s="58"/>
      <c r="AF993" s="58"/>
      <c r="AG993" s="58"/>
      <c r="AH993" s="58"/>
    </row>
    <row r="994" spans="1:34" ht="15.7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c r="AA994" s="58"/>
      <c r="AB994" s="58"/>
      <c r="AC994" s="58"/>
      <c r="AD994" s="58"/>
      <c r="AE994" s="58"/>
      <c r="AF994" s="58"/>
      <c r="AG994" s="58"/>
      <c r="AH994" s="58"/>
    </row>
    <row r="995" spans="1:34" ht="15.7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c r="AA995" s="58"/>
      <c r="AB995" s="58"/>
      <c r="AC995" s="58"/>
      <c r="AD995" s="58"/>
      <c r="AE995" s="58"/>
      <c r="AF995" s="58"/>
      <c r="AG995" s="58"/>
      <c r="AH995" s="58"/>
    </row>
    <row r="996" spans="1:34" ht="15.7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c r="AA996" s="58"/>
      <c r="AB996" s="58"/>
      <c r="AC996" s="58"/>
      <c r="AD996" s="58"/>
      <c r="AE996" s="58"/>
      <c r="AF996" s="58"/>
      <c r="AG996" s="58"/>
      <c r="AH996" s="58"/>
    </row>
    <row r="997" spans="1:34" ht="15.7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c r="AA997" s="58"/>
      <c r="AB997" s="58"/>
      <c r="AC997" s="58"/>
      <c r="AD997" s="58"/>
      <c r="AE997" s="58"/>
      <c r="AF997" s="58"/>
      <c r="AG997" s="58"/>
      <c r="AH997" s="58"/>
    </row>
    <row r="998" spans="1:34" ht="15.7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c r="AA998" s="58"/>
      <c r="AB998" s="58"/>
      <c r="AC998" s="58"/>
      <c r="AD998" s="58"/>
      <c r="AE998" s="58"/>
      <c r="AF998" s="58"/>
      <c r="AG998" s="58"/>
      <c r="AH998" s="58"/>
    </row>
    <row r="999" spans="1:34" ht="15.7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c r="AA999" s="58"/>
      <c r="AB999" s="58"/>
      <c r="AC999" s="58"/>
      <c r="AD999" s="58"/>
      <c r="AE999" s="58"/>
      <c r="AF999" s="58"/>
      <c r="AG999" s="58"/>
      <c r="AH999" s="58"/>
    </row>
    <row r="1000" spans="1:34" ht="15.7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c r="AA1000" s="58"/>
      <c r="AB1000" s="58"/>
      <c r="AC1000" s="58"/>
      <c r="AD1000" s="58"/>
      <c r="AE1000" s="58"/>
      <c r="AF1000" s="58"/>
      <c r="AG1000" s="58"/>
      <c r="AH1000" s="58"/>
    </row>
  </sheetData>
  <hyperlinks>
    <hyperlink ref="A8" r:id="rId1" xr:uid="{00000000-0004-0000-0900-000000000000}"/>
  </hyperlink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E0B233"/>
  </sheetPr>
  <dimension ref="A1:Z1000"/>
  <sheetViews>
    <sheetView showGridLines="0" topLeftCell="A2" workbookViewId="0"/>
  </sheetViews>
  <sheetFormatPr baseColWidth="10" defaultColWidth="9.125" defaultRowHeight="15" customHeight="1" x14ac:dyDescent="0.2"/>
  <cols>
    <col min="1" max="1" width="18.75" style="310" customWidth="1"/>
    <col min="2" max="2" width="41.375" style="310" customWidth="1"/>
    <col min="3" max="9" width="19.625" style="310" customWidth="1"/>
    <col min="10" max="10" width="18.75" style="310" customWidth="1"/>
    <col min="11" max="11" width="16.125" style="310" hidden="1" customWidth="1"/>
    <col min="12" max="12" width="8.5" style="310" customWidth="1"/>
    <col min="13" max="13" width="10.5" style="310" hidden="1" customWidth="1"/>
    <col min="14" max="14" width="8.5" style="310" hidden="1" customWidth="1"/>
    <col min="15" max="26" width="10.5" style="310" customWidth="1"/>
  </cols>
  <sheetData>
    <row r="1" spans="1:26" ht="23.25" hidden="1" customHeight="1" x14ac:dyDescent="0.2">
      <c r="A1" s="58" t="s">
        <v>620</v>
      </c>
      <c r="B1" s="58"/>
      <c r="C1" s="58"/>
      <c r="D1" s="58"/>
      <c r="E1" s="58"/>
      <c r="F1" s="58"/>
      <c r="G1" s="58"/>
      <c r="H1" s="58"/>
      <c r="I1" s="58"/>
      <c r="J1" s="58"/>
      <c r="K1" s="58"/>
      <c r="L1" s="58"/>
      <c r="M1" s="58"/>
      <c r="N1" s="58"/>
      <c r="O1" s="58"/>
      <c r="P1" s="58"/>
      <c r="Q1" s="58"/>
      <c r="R1" s="58"/>
      <c r="S1" s="58"/>
      <c r="T1" s="58"/>
      <c r="U1" s="58"/>
      <c r="V1" s="58"/>
      <c r="W1" s="58"/>
      <c r="X1" s="58"/>
      <c r="Y1" s="58"/>
      <c r="Z1" s="58"/>
    </row>
    <row r="2" spans="1:26" ht="36" customHeight="1" x14ac:dyDescent="0.2">
      <c r="A2" s="105" t="s">
        <v>631</v>
      </c>
      <c r="B2" s="105"/>
      <c r="C2" s="105"/>
      <c r="D2" s="105"/>
      <c r="E2" s="105"/>
      <c r="F2" s="105"/>
      <c r="G2" s="105"/>
      <c r="H2" s="105"/>
      <c r="I2" s="107" t="str">
        <f>'Auto Responses'!$A$36</f>
        <v>Version 4.1.0</v>
      </c>
      <c r="J2" s="107"/>
      <c r="K2" s="243"/>
      <c r="L2" s="243"/>
      <c r="M2" s="243"/>
      <c r="N2" s="243"/>
      <c r="O2" s="243"/>
      <c r="P2" s="243"/>
      <c r="Q2" s="243"/>
      <c r="R2" s="243"/>
      <c r="S2" s="243"/>
      <c r="T2" s="243"/>
      <c r="U2" s="243"/>
      <c r="V2" s="243"/>
      <c r="W2" s="243"/>
      <c r="X2" s="243"/>
      <c r="Y2" s="243"/>
      <c r="Z2" s="243"/>
    </row>
    <row r="3" spans="1:26" ht="21" customHeight="1" x14ac:dyDescent="0.2">
      <c r="A3" s="109"/>
      <c r="B3" s="109"/>
      <c r="C3" s="109"/>
      <c r="D3" s="109"/>
      <c r="E3" s="109"/>
      <c r="F3" s="109"/>
      <c r="G3" s="109"/>
      <c r="H3" s="109"/>
      <c r="I3" s="109"/>
      <c r="J3" s="109"/>
      <c r="K3" s="58"/>
      <c r="L3" s="58"/>
      <c r="M3" s="58"/>
      <c r="N3" s="58"/>
      <c r="O3" s="58"/>
      <c r="P3" s="58"/>
      <c r="Q3" s="58"/>
      <c r="R3" s="58"/>
      <c r="S3" s="58"/>
      <c r="T3" s="58"/>
      <c r="U3" s="58"/>
      <c r="V3" s="58"/>
      <c r="W3" s="58"/>
      <c r="X3" s="58"/>
      <c r="Y3" s="58"/>
      <c r="Z3" s="58"/>
    </row>
    <row r="4" spans="1:26" ht="36" customHeight="1" x14ac:dyDescent="0.2">
      <c r="A4" s="110" t="s">
        <v>559</v>
      </c>
      <c r="B4" s="111"/>
      <c r="C4" s="111"/>
      <c r="D4" s="111"/>
      <c r="E4" s="111"/>
      <c r="F4" s="111"/>
      <c r="G4" s="111"/>
      <c r="H4" s="111"/>
      <c r="I4" s="111"/>
      <c r="J4" s="111"/>
      <c r="K4" s="58"/>
      <c r="L4" s="58"/>
      <c r="M4" s="58"/>
      <c r="N4" s="58"/>
      <c r="O4" s="58"/>
      <c r="P4" s="58"/>
      <c r="Q4" s="58"/>
      <c r="R4" s="58"/>
      <c r="S4" s="58"/>
      <c r="T4" s="58"/>
      <c r="U4" s="58"/>
      <c r="V4" s="58"/>
      <c r="W4" s="58"/>
      <c r="X4" s="58"/>
      <c r="Y4" s="58"/>
      <c r="Z4" s="58"/>
    </row>
    <row r="5" spans="1:26" ht="19.5" customHeight="1" x14ac:dyDescent="0.2">
      <c r="A5" s="112" t="str">
        <f>HLOOKUP($A$4,'Auto Responses'!$F$2:$F$7,2,0)&amp;""</f>
        <v>1. Upon initial review, you can check the "Non-Negotiable" box by any question to compile a report of questions that may prohibit a full review.</v>
      </c>
      <c r="B5" s="112"/>
      <c r="C5" s="112"/>
      <c r="D5" s="112"/>
      <c r="E5" s="112"/>
      <c r="F5" s="112"/>
      <c r="G5" s="112"/>
      <c r="H5" s="112"/>
      <c r="I5" s="112"/>
      <c r="J5" s="112"/>
      <c r="K5" s="113"/>
      <c r="L5" s="113"/>
      <c r="M5" s="113"/>
      <c r="N5" s="113"/>
      <c r="O5" s="113"/>
      <c r="P5" s="113"/>
      <c r="Q5" s="113"/>
      <c r="R5" s="113"/>
      <c r="S5" s="113"/>
      <c r="T5" s="113"/>
      <c r="U5" s="113"/>
      <c r="V5" s="113"/>
      <c r="W5" s="113"/>
      <c r="X5" s="113"/>
      <c r="Y5" s="113"/>
      <c r="Z5" s="113"/>
    </row>
    <row r="6" spans="1:26" ht="19.5" customHeight="1" x14ac:dyDescent="0.2">
      <c r="A6" s="112" t="str">
        <f>HLOOKUP($A$4,'Auto Responses'!$F$2:$F$7,3,0)&amp;""</f>
        <v>2. When evaluating an answer, a default importance level has been set. You can use the "Importance Override" dropdown to override the default and adjust the value of the question.</v>
      </c>
      <c r="B6" s="112"/>
      <c r="C6" s="112"/>
      <c r="D6" s="112"/>
      <c r="E6" s="112"/>
      <c r="F6" s="112"/>
      <c r="G6" s="112"/>
      <c r="H6" s="112"/>
      <c r="I6" s="112"/>
      <c r="J6" s="112"/>
      <c r="K6" s="113"/>
      <c r="L6" s="113"/>
      <c r="M6" s="113"/>
      <c r="N6" s="113"/>
      <c r="O6" s="113"/>
      <c r="P6" s="113"/>
      <c r="Q6" s="113"/>
      <c r="R6" s="113"/>
      <c r="S6" s="113"/>
      <c r="T6" s="113"/>
      <c r="U6" s="113"/>
      <c r="V6" s="113"/>
      <c r="W6" s="113"/>
      <c r="X6" s="113"/>
      <c r="Y6" s="113"/>
      <c r="Z6" s="113"/>
    </row>
    <row r="7" spans="1:26" ht="19.5" customHeight="1" x14ac:dyDescent="0.2">
      <c r="A7" s="112" t="str">
        <f>HLOOKUP($A$4,'Auto Responses'!$F$2:$F$7,4,0)&amp;""</f>
        <v>3. For questions that are qualitative or for which you disagree with the preferred response, make a selection in the "Compliant Override" dropdown to adjust the question's impact on the score.</v>
      </c>
      <c r="B7" s="112"/>
      <c r="C7" s="112"/>
      <c r="D7" s="112"/>
      <c r="E7" s="112"/>
      <c r="F7" s="112"/>
      <c r="G7" s="112"/>
      <c r="H7" s="112"/>
      <c r="I7" s="112"/>
      <c r="J7" s="112"/>
      <c r="K7" s="113"/>
      <c r="L7" s="113"/>
      <c r="M7" s="113"/>
      <c r="N7" s="113"/>
      <c r="O7" s="113"/>
      <c r="P7" s="113"/>
      <c r="Q7" s="113"/>
      <c r="R7" s="113"/>
      <c r="S7" s="113"/>
      <c r="T7" s="113"/>
      <c r="U7" s="113"/>
      <c r="V7" s="113"/>
      <c r="W7" s="113"/>
      <c r="X7" s="113"/>
      <c r="Y7" s="113"/>
      <c r="Z7" s="113"/>
    </row>
    <row r="8" spans="1:26" ht="19.5" customHeight="1" x14ac:dyDescent="0.2">
      <c r="A8" s="112" t="str">
        <f>HLOOKUP($A$4,'Auto Responses'!$F$2:$F$7,5,0)&amp;""</f>
        <v xml:space="preserve">4. Each worksheet shows a report for that section. See the "Analyst Report" sheet for a full report of all sections. </v>
      </c>
      <c r="B8" s="112"/>
      <c r="C8" s="112"/>
      <c r="D8" s="112"/>
      <c r="E8" s="112"/>
      <c r="F8" s="112"/>
      <c r="G8" s="112"/>
      <c r="H8" s="112"/>
      <c r="I8" s="112"/>
      <c r="J8" s="112"/>
      <c r="K8" s="113"/>
      <c r="L8" s="113"/>
      <c r="M8" s="113"/>
      <c r="N8" s="113"/>
      <c r="O8" s="113"/>
      <c r="P8" s="113"/>
      <c r="Q8" s="113"/>
      <c r="R8" s="113"/>
      <c r="S8" s="113"/>
      <c r="T8" s="113"/>
      <c r="U8" s="113"/>
      <c r="V8" s="113"/>
      <c r="W8" s="113"/>
      <c r="X8" s="113"/>
      <c r="Y8" s="113"/>
      <c r="Z8" s="113"/>
    </row>
    <row r="9" spans="1:26" ht="19.5" customHeight="1" x14ac:dyDescent="0.2">
      <c r="A9" s="112" t="str">
        <f>HLOOKUP($A$4,'Auto Responses'!$F$2:$F$7,6,0)&amp;""</f>
        <v xml:space="preserve">5. If you are evaluating a question that appears in an earlier section, the Importance and Compliant Override cannot be changed but additional notes can be added. </v>
      </c>
      <c r="B9" s="112"/>
      <c r="C9" s="112"/>
      <c r="D9" s="112"/>
      <c r="E9" s="112"/>
      <c r="F9" s="112"/>
      <c r="G9" s="112"/>
      <c r="H9" s="112"/>
      <c r="I9" s="112"/>
      <c r="J9" s="112"/>
      <c r="K9" s="113"/>
      <c r="L9" s="113"/>
      <c r="M9" s="113"/>
      <c r="N9" s="113"/>
      <c r="O9" s="113"/>
      <c r="P9" s="113"/>
      <c r="Q9" s="113"/>
      <c r="R9" s="113"/>
      <c r="S9" s="113"/>
      <c r="T9" s="113"/>
      <c r="U9" s="113"/>
      <c r="V9" s="113"/>
      <c r="W9" s="113"/>
      <c r="X9" s="113"/>
      <c r="Y9" s="113"/>
      <c r="Z9" s="113"/>
    </row>
    <row r="10" spans="1:26" ht="19.5" customHeight="1" x14ac:dyDescent="0.2">
      <c r="A10" s="114" t="str">
        <f>HLOOKUP($A$4,'Auto Responses'!$F$2:$F$8,7,0)&amp;""</f>
        <v>For full instructions, please visit EDUCAUSE.edu/HECVAT</v>
      </c>
      <c r="B10" s="115"/>
      <c r="C10" s="115"/>
      <c r="D10" s="115"/>
      <c r="E10" s="115"/>
      <c r="F10" s="115"/>
      <c r="G10" s="115"/>
      <c r="H10" s="115"/>
      <c r="I10" s="115"/>
      <c r="J10" s="115"/>
      <c r="K10" s="58"/>
      <c r="L10" s="58"/>
      <c r="M10" s="58"/>
      <c r="N10" s="58"/>
      <c r="O10" s="58"/>
      <c r="P10" s="58"/>
      <c r="Q10" s="58"/>
      <c r="R10" s="58"/>
      <c r="S10" s="58"/>
      <c r="T10" s="58"/>
      <c r="U10" s="58"/>
      <c r="V10" s="58"/>
      <c r="W10" s="58"/>
      <c r="X10" s="58"/>
      <c r="Y10" s="58"/>
      <c r="Z10" s="58"/>
    </row>
    <row r="11" spans="1:26" ht="25.5" customHeight="1" x14ac:dyDescent="0.2">
      <c r="A11" s="116" t="str">
        <f>'START HERE'!$B$13</f>
        <v>Solution Provider Name</v>
      </c>
      <c r="B11" s="117"/>
      <c r="C11" s="118" t="str">
        <f>VLOOKUP($A11,'START HERE'!$B$13:$C$21,2,0)&amp;""</f>
        <v/>
      </c>
      <c r="D11" s="119"/>
      <c r="E11" s="225"/>
      <c r="F11" s="122"/>
      <c r="G11" s="122"/>
      <c r="H11" s="123"/>
      <c r="I11" s="122"/>
      <c r="J11" s="122"/>
      <c r="K11" s="124"/>
      <c r="L11" s="124"/>
      <c r="M11" s="124"/>
      <c r="N11" s="124"/>
      <c r="O11" s="124"/>
      <c r="P11" s="124"/>
      <c r="Q11" s="124"/>
      <c r="R11" s="124"/>
      <c r="S11" s="124"/>
      <c r="T11" s="124"/>
      <c r="U11" s="124"/>
      <c r="V11" s="124"/>
      <c r="W11" s="124"/>
      <c r="X11" s="124"/>
      <c r="Y11" s="124"/>
      <c r="Z11" s="124"/>
    </row>
    <row r="12" spans="1:26" ht="25.5" customHeight="1" x14ac:dyDescent="0.2">
      <c r="A12" s="125" t="str">
        <f>'START HERE'!$B$16</f>
        <v>Solution Provider Contact Name</v>
      </c>
      <c r="B12" s="126"/>
      <c r="C12" s="127" t="str">
        <f>VLOOKUP($A12,'START HERE'!$B$13:$C$21,2,0)&amp;""</f>
        <v/>
      </c>
      <c r="D12" s="128"/>
      <c r="E12" s="226"/>
      <c r="F12" s="122"/>
      <c r="G12" s="122"/>
      <c r="H12" s="123"/>
      <c r="I12" s="122"/>
      <c r="J12" s="122"/>
      <c r="K12" s="124"/>
      <c r="L12" s="124"/>
      <c r="M12" s="124"/>
      <c r="N12" s="124"/>
      <c r="O12" s="124"/>
      <c r="P12" s="124"/>
      <c r="Q12" s="124"/>
      <c r="R12" s="124"/>
      <c r="S12" s="124"/>
      <c r="T12" s="124"/>
      <c r="U12" s="124"/>
      <c r="V12" s="124"/>
      <c r="W12" s="124"/>
      <c r="X12" s="124"/>
      <c r="Y12" s="124"/>
      <c r="Z12" s="124"/>
    </row>
    <row r="13" spans="1:26" ht="25.5" customHeight="1" x14ac:dyDescent="0.2">
      <c r="A13" s="125" t="str">
        <f>'START HERE'!$B$17</f>
        <v>Solution Provider Contact Title</v>
      </c>
      <c r="B13" s="126"/>
      <c r="C13" s="127" t="str">
        <f>VLOOKUP($A13,'START HERE'!$B$13:$C$21,2,0)&amp;""</f>
        <v/>
      </c>
      <c r="D13" s="128"/>
      <c r="E13" s="226"/>
      <c r="F13" s="122"/>
      <c r="G13" s="122"/>
      <c r="H13" s="123"/>
      <c r="I13" s="122"/>
      <c r="J13" s="122"/>
      <c r="K13" s="124"/>
      <c r="L13" s="124"/>
      <c r="M13" s="124"/>
      <c r="N13" s="124"/>
      <c r="O13" s="124"/>
      <c r="P13" s="124"/>
      <c r="Q13" s="124"/>
      <c r="R13" s="124"/>
      <c r="S13" s="124"/>
      <c r="T13" s="124"/>
      <c r="U13" s="124"/>
      <c r="V13" s="124"/>
      <c r="W13" s="124"/>
      <c r="X13" s="124"/>
      <c r="Y13" s="124"/>
      <c r="Z13" s="124"/>
    </row>
    <row r="14" spans="1:26" ht="25.5" customHeight="1" x14ac:dyDescent="0.2">
      <c r="A14" s="125" t="str">
        <f>'START HERE'!$B$18</f>
        <v>Solution Provider Contact Email</v>
      </c>
      <c r="B14" s="126"/>
      <c r="C14" s="127" t="str">
        <f>VLOOKUP($A14,'START HERE'!$B$13:$C$21,2,0)&amp;""</f>
        <v/>
      </c>
      <c r="D14" s="128"/>
      <c r="E14" s="226"/>
      <c r="F14" s="227"/>
      <c r="G14" s="124"/>
      <c r="H14" s="124"/>
      <c r="I14" s="124"/>
      <c r="J14" s="124"/>
      <c r="K14" s="124"/>
      <c r="L14" s="124"/>
      <c r="M14" s="124"/>
      <c r="N14" s="124"/>
      <c r="O14" s="124"/>
      <c r="P14" s="124"/>
      <c r="Q14" s="124"/>
      <c r="R14" s="124"/>
      <c r="S14" s="124"/>
      <c r="T14" s="124"/>
      <c r="U14" s="124"/>
      <c r="V14" s="124"/>
      <c r="W14" s="124"/>
      <c r="X14" s="124"/>
      <c r="Y14" s="124"/>
      <c r="Z14" s="124"/>
    </row>
    <row r="15" spans="1:26" ht="25.5" customHeight="1" x14ac:dyDescent="0.2">
      <c r="A15" s="125" t="str">
        <f>'START HERE'!$B$14</f>
        <v>Solution Name</v>
      </c>
      <c r="B15" s="126"/>
      <c r="C15" s="127" t="str">
        <f>VLOOKUP($A15,'START HERE'!$B$13:$C$21,2,0)&amp;""</f>
        <v/>
      </c>
      <c r="D15" s="128"/>
      <c r="E15" s="226"/>
      <c r="F15" s="227"/>
      <c r="G15" s="124"/>
      <c r="H15" s="124"/>
      <c r="I15" s="124"/>
      <c r="J15" s="124"/>
      <c r="K15" s="124"/>
      <c r="L15" s="124"/>
      <c r="M15" s="124"/>
      <c r="N15" s="124"/>
      <c r="O15" s="124"/>
      <c r="P15" s="124"/>
      <c r="Q15" s="124"/>
      <c r="R15" s="124"/>
      <c r="S15" s="124"/>
      <c r="T15" s="124"/>
      <c r="U15" s="124"/>
      <c r="V15" s="124"/>
      <c r="W15" s="124"/>
      <c r="X15" s="124"/>
      <c r="Y15" s="124"/>
      <c r="Z15" s="124"/>
    </row>
    <row r="16" spans="1:26" ht="25.5" customHeight="1" x14ac:dyDescent="0.2">
      <c r="A16" s="125" t="str">
        <f>'START HERE'!$B$15</f>
        <v>Solution Description</v>
      </c>
      <c r="B16" s="126"/>
      <c r="C16" s="127" t="str">
        <f>VLOOKUP($A16,'START HERE'!$B$13:$C$21,2,0)&amp;""</f>
        <v/>
      </c>
      <c r="D16" s="128"/>
      <c r="E16" s="226"/>
      <c r="F16" s="227"/>
      <c r="G16" s="124"/>
      <c r="H16" s="124"/>
      <c r="I16" s="124"/>
      <c r="J16" s="124"/>
      <c r="K16" s="124"/>
      <c r="L16" s="124"/>
      <c r="M16" s="124"/>
      <c r="N16" s="124"/>
      <c r="O16" s="124"/>
      <c r="P16" s="124"/>
      <c r="Q16" s="124"/>
      <c r="R16" s="124"/>
      <c r="S16" s="124"/>
      <c r="T16" s="124"/>
      <c r="U16" s="124"/>
      <c r="V16" s="124"/>
      <c r="W16" s="124"/>
      <c r="X16" s="124"/>
      <c r="Y16" s="124"/>
      <c r="Z16" s="124"/>
    </row>
    <row r="17" spans="1:26" ht="25.5" customHeight="1" x14ac:dyDescent="0.2">
      <c r="A17" s="131" t="s">
        <v>560</v>
      </c>
      <c r="B17" s="132"/>
      <c r="C17" s="133">
        <f>'START HERE'!$C$3</f>
        <v>0</v>
      </c>
      <c r="D17" s="134"/>
      <c r="E17" s="228"/>
      <c r="F17" s="227"/>
      <c r="G17" s="124"/>
      <c r="H17" s="124"/>
      <c r="I17" s="124"/>
      <c r="J17" s="124"/>
      <c r="K17" s="124"/>
      <c r="L17" s="124"/>
      <c r="M17" s="124"/>
      <c r="N17" s="124"/>
      <c r="O17" s="124"/>
      <c r="P17" s="124"/>
      <c r="Q17" s="124"/>
      <c r="R17" s="124"/>
      <c r="S17" s="124"/>
      <c r="T17" s="124"/>
      <c r="U17" s="124"/>
      <c r="V17" s="124"/>
      <c r="W17" s="124"/>
      <c r="X17" s="124"/>
      <c r="Y17" s="124"/>
      <c r="Z17" s="124"/>
    </row>
    <row r="18" spans="1:26" ht="24.75" customHeight="1" x14ac:dyDescent="0.2">
      <c r="A18" s="122"/>
      <c r="B18" s="122"/>
      <c r="C18" s="136"/>
      <c r="D18" s="137"/>
      <c r="E18" s="122"/>
      <c r="F18" s="122"/>
      <c r="G18" s="122"/>
      <c r="H18" s="123"/>
      <c r="I18" s="123"/>
      <c r="J18" s="123"/>
      <c r="K18" s="124"/>
      <c r="L18" s="124"/>
      <c r="M18" s="124"/>
      <c r="N18" s="124"/>
      <c r="O18" s="124"/>
      <c r="P18" s="124"/>
      <c r="Q18" s="124"/>
      <c r="R18" s="124"/>
      <c r="S18" s="124"/>
      <c r="T18" s="124"/>
      <c r="U18" s="124"/>
      <c r="V18" s="124"/>
      <c r="W18" s="124"/>
      <c r="X18" s="124"/>
      <c r="Y18" s="124"/>
      <c r="Z18" s="124"/>
    </row>
    <row r="19" spans="1:26" ht="24" customHeight="1" x14ac:dyDescent="0.2">
      <c r="A19" s="314"/>
      <c r="B19" s="315"/>
      <c r="C19" s="315"/>
      <c r="D19" s="138"/>
      <c r="E19" s="139"/>
      <c r="F19" s="139"/>
      <c r="G19" s="139"/>
      <c r="H19" s="139"/>
      <c r="I19" s="139"/>
      <c r="J19" s="139"/>
      <c r="K19" s="139"/>
      <c r="L19" s="139"/>
      <c r="M19" s="139"/>
      <c r="N19" s="139"/>
      <c r="O19" s="139"/>
      <c r="P19" s="139"/>
      <c r="Q19" s="139"/>
      <c r="R19" s="139"/>
      <c r="S19" s="139"/>
      <c r="T19" s="139"/>
      <c r="U19" s="139"/>
      <c r="V19" s="139"/>
      <c r="W19" s="139"/>
      <c r="X19" s="139"/>
      <c r="Y19" s="139"/>
      <c r="Z19" s="139"/>
    </row>
    <row r="20" spans="1:26" ht="30" customHeight="1" x14ac:dyDescent="0.2">
      <c r="A20" s="140" t="s">
        <v>561</v>
      </c>
      <c r="B20" s="141" t="s">
        <v>562</v>
      </c>
      <c r="C20" s="142" t="s">
        <v>563</v>
      </c>
      <c r="D20" s="143" t="s">
        <v>564</v>
      </c>
      <c r="E20" s="144" t="s">
        <v>565</v>
      </c>
      <c r="F20" s="144" t="s">
        <v>566</v>
      </c>
      <c r="G20" s="145" t="s">
        <v>567</v>
      </c>
      <c r="H20" s="146"/>
      <c r="I20" s="147"/>
      <c r="J20" s="58"/>
      <c r="K20" s="58"/>
      <c r="L20" s="58"/>
      <c r="M20" s="58"/>
      <c r="N20" s="58"/>
      <c r="O20" s="58"/>
      <c r="P20" s="58"/>
      <c r="Q20" s="58"/>
      <c r="R20" s="58"/>
      <c r="S20" s="58"/>
      <c r="T20" s="58"/>
      <c r="U20" s="58"/>
      <c r="V20" s="58"/>
      <c r="W20" s="58"/>
      <c r="X20" s="58"/>
      <c r="Y20" s="58"/>
      <c r="Z20" s="58"/>
    </row>
    <row r="21" spans="1:26" ht="40.5" customHeight="1" x14ac:dyDescent="0.2">
      <c r="A21" s="148"/>
      <c r="B21" s="149" t="str">
        <f>VLOOKUP($K21,'Auto Responses'!$N$4:$O$38,2,0)&amp;""</f>
        <v xml:space="preserve"> General Privacy</v>
      </c>
      <c r="C21" s="150" t="b">
        <v>1</v>
      </c>
      <c r="D21" s="151">
        <f>IF($C21=TRUE,SUMIF('(backend scoring)'!$B$3:$B$333,$K21,'(backend scoring)'!$O$3:$O$333),"")</f>
        <v>0</v>
      </c>
      <c r="E21" s="152">
        <f>IF($C21=TRUE,SUMIF('(backend scoring)'!$B$3:$B$333,$K21,'(backend scoring)'!$P$3:$P$333),"")</f>
        <v>0</v>
      </c>
      <c r="F21" s="153" t="str">
        <f t="shared" ref="F21:F31" si="0">IFERROR($E21/$D21,"N/A")</f>
        <v>N/A</v>
      </c>
      <c r="G21" s="154" t="s">
        <v>632</v>
      </c>
      <c r="H21" s="155"/>
      <c r="I21" s="156"/>
      <c r="J21" s="148"/>
      <c r="K21" s="148" t="s">
        <v>633</v>
      </c>
      <c r="L21" s="148"/>
      <c r="M21" s="148"/>
      <c r="N21" s="148"/>
      <c r="O21" s="148"/>
      <c r="P21" s="148"/>
      <c r="Q21" s="148"/>
      <c r="R21" s="148"/>
      <c r="S21" s="148"/>
      <c r="T21" s="148"/>
      <c r="U21" s="148"/>
      <c r="V21" s="148"/>
      <c r="W21" s="148"/>
      <c r="X21" s="148"/>
      <c r="Y21" s="148"/>
      <c r="Z21" s="148"/>
    </row>
    <row r="22" spans="1:26" ht="40.5" customHeight="1" x14ac:dyDescent="0.2">
      <c r="A22" s="148"/>
      <c r="B22" s="149" t="str">
        <f>VLOOKUP($K22,'Auto Responses'!$N$4:$O$38,2,0)&amp;""</f>
        <v xml:space="preserve"> Privacy-Specific Company Details</v>
      </c>
      <c r="C22" s="150" t="b">
        <v>1</v>
      </c>
      <c r="D22" s="151">
        <f>IF($C22=TRUE,SUMIF('(backend scoring)'!$B$3:$B$333,$K22,'(backend scoring)'!$O$3:$O$333),"")</f>
        <v>30</v>
      </c>
      <c r="E22" s="152">
        <f>IF($C22=TRUE,SUMIF('(backend scoring)'!$B$3:$B$333,$K22,'(backend scoring)'!$P$3:$P$333),"")</f>
        <v>10</v>
      </c>
      <c r="F22" s="158">
        <f t="shared" si="0"/>
        <v>0.33333333333333331</v>
      </c>
      <c r="G22" s="159" t="s">
        <v>634</v>
      </c>
      <c r="H22" s="160"/>
      <c r="I22" s="161"/>
      <c r="J22" s="148"/>
      <c r="K22" s="148" t="s">
        <v>635</v>
      </c>
      <c r="L22" s="148"/>
      <c r="M22" s="148"/>
      <c r="N22" s="148"/>
      <c r="O22" s="148"/>
      <c r="P22" s="148"/>
      <c r="Q22" s="148"/>
      <c r="R22" s="148"/>
      <c r="S22" s="148"/>
      <c r="T22" s="148"/>
      <c r="U22" s="148"/>
      <c r="V22" s="148"/>
      <c r="W22" s="148"/>
      <c r="X22" s="148"/>
      <c r="Y22" s="148"/>
      <c r="Z22" s="148"/>
    </row>
    <row r="23" spans="1:26" ht="40.5" customHeight="1" x14ac:dyDescent="0.2">
      <c r="A23" s="148"/>
      <c r="B23" s="149" t="str">
        <f>VLOOKUP($K23,'Auto Responses'!$N$4:$O$38,2,0)&amp;""</f>
        <v xml:space="preserve"> Privacy-Specific Documentation</v>
      </c>
      <c r="C23" s="150" t="b">
        <v>1</v>
      </c>
      <c r="D23" s="151">
        <f>IF($C23=TRUE,SUMIF('(backend scoring)'!$B$3:$B$333,$K23,'(backend scoring)'!$O$3:$O$333),"")</f>
        <v>30</v>
      </c>
      <c r="E23" s="152">
        <f>IF($C23=TRUE,SUMIF('(backend scoring)'!$B$3:$B$333,$K23,'(backend scoring)'!$P$3:$P$333),"")</f>
        <v>20</v>
      </c>
      <c r="F23" s="158">
        <f t="shared" si="0"/>
        <v>0.66666666666666663</v>
      </c>
      <c r="G23" s="159" t="s">
        <v>636</v>
      </c>
      <c r="H23" s="160"/>
      <c r="I23" s="161"/>
      <c r="J23" s="148"/>
      <c r="K23" s="148" t="s">
        <v>637</v>
      </c>
      <c r="L23" s="148"/>
      <c r="M23" s="148"/>
      <c r="N23" s="148"/>
      <c r="O23" s="148"/>
      <c r="P23" s="148"/>
      <c r="Q23" s="148"/>
      <c r="R23" s="148"/>
      <c r="S23" s="148"/>
      <c r="T23" s="148"/>
      <c r="U23" s="148"/>
      <c r="V23" s="148"/>
      <c r="W23" s="148"/>
      <c r="X23" s="148"/>
      <c r="Y23" s="148"/>
      <c r="Z23" s="148"/>
    </row>
    <row r="24" spans="1:26" ht="40.5" customHeight="1" x14ac:dyDescent="0.2">
      <c r="A24" s="148"/>
      <c r="B24" s="149" t="str">
        <f>VLOOKUP($K24,'Auto Responses'!$N$4:$O$38,2,0)&amp;""</f>
        <v xml:space="preserve"> Privacy of Third Parties</v>
      </c>
      <c r="C24" s="150" t="b">
        <v>1</v>
      </c>
      <c r="D24" s="151">
        <f>IF($C24=TRUE,SUMIF('(backend scoring)'!$B$3:$B$333,$K24,'(backend scoring)'!$O$3:$O$333),"")</f>
        <v>25</v>
      </c>
      <c r="E24" s="152">
        <f>IF($C24=TRUE,SUMIF('(backend scoring)'!$B$3:$B$333,$K24,'(backend scoring)'!$P$3:$P$333),"")</f>
        <v>25</v>
      </c>
      <c r="F24" s="158">
        <f t="shared" si="0"/>
        <v>1</v>
      </c>
      <c r="G24" s="159" t="s">
        <v>638</v>
      </c>
      <c r="H24" s="160"/>
      <c r="I24" s="161"/>
      <c r="J24" s="148"/>
      <c r="K24" s="148" t="s">
        <v>639</v>
      </c>
      <c r="L24" s="148"/>
      <c r="M24" s="148"/>
      <c r="N24" s="148"/>
      <c r="O24" s="148"/>
      <c r="P24" s="148"/>
      <c r="Q24" s="148"/>
      <c r="R24" s="148"/>
      <c r="S24" s="148"/>
      <c r="T24" s="148"/>
      <c r="U24" s="148"/>
      <c r="V24" s="148"/>
      <c r="W24" s="148"/>
      <c r="X24" s="148"/>
      <c r="Y24" s="148"/>
      <c r="Z24" s="148"/>
    </row>
    <row r="25" spans="1:26" ht="40.5" customHeight="1" x14ac:dyDescent="0.2">
      <c r="A25" s="148"/>
      <c r="B25" s="149" t="str">
        <f>VLOOKUP($K25,'Auto Responses'!$N$4:$O$38,2,0)&amp;""</f>
        <v xml:space="preserve"> Privacy Change Management</v>
      </c>
      <c r="C25" s="150" t="b">
        <v>1</v>
      </c>
      <c r="D25" s="151">
        <f>IF($C25=TRUE,SUMIF('(backend scoring)'!$B$3:$B$333,$K25,'(backend scoring)'!$O$3:$O$333),"")</f>
        <v>15</v>
      </c>
      <c r="E25" s="152">
        <f>IF($C25=TRUE,SUMIF('(backend scoring)'!$B$3:$B$333,$K25,'(backend scoring)'!$P$3:$P$333),"")</f>
        <v>15</v>
      </c>
      <c r="F25" s="158">
        <f t="shared" si="0"/>
        <v>1</v>
      </c>
      <c r="G25" s="159" t="s">
        <v>640</v>
      </c>
      <c r="H25" s="160"/>
      <c r="I25" s="161"/>
      <c r="J25" s="148"/>
      <c r="K25" s="148" t="s">
        <v>641</v>
      </c>
      <c r="L25" s="148"/>
      <c r="M25" s="148"/>
      <c r="N25" s="148"/>
      <c r="O25" s="148"/>
      <c r="P25" s="148"/>
      <c r="Q25" s="148"/>
      <c r="R25" s="148"/>
      <c r="S25" s="148"/>
      <c r="T25" s="148"/>
      <c r="U25" s="148"/>
      <c r="V25" s="148"/>
      <c r="W25" s="148"/>
      <c r="X25" s="148"/>
      <c r="Y25" s="148"/>
      <c r="Z25" s="148"/>
    </row>
    <row r="26" spans="1:26" ht="40.5" customHeight="1" x14ac:dyDescent="0.2">
      <c r="A26" s="148"/>
      <c r="B26" s="149" t="str">
        <f>VLOOKUP($K26,'Auto Responses'!$N$4:$O$38,2,0)&amp;""</f>
        <v xml:space="preserve"> Privacy of Sensitive Data</v>
      </c>
      <c r="C26" s="150" t="b">
        <v>1</v>
      </c>
      <c r="D26" s="151">
        <f>IF($C26=TRUE,SUMIF('(backend scoring)'!$B$3:$B$333,$K26,'(backend scoring)'!$O$3:$O$333),"")</f>
        <v>85</v>
      </c>
      <c r="E26" s="152">
        <f>IF($C26=TRUE,SUMIF('(backend scoring)'!$B$3:$B$333,$K26,'(backend scoring)'!$P$3:$P$333),"")</f>
        <v>30</v>
      </c>
      <c r="F26" s="158">
        <f t="shared" si="0"/>
        <v>0.35294117647058826</v>
      </c>
      <c r="G26" s="159" t="s">
        <v>642</v>
      </c>
      <c r="H26" s="160"/>
      <c r="I26" s="161"/>
      <c r="J26" s="148"/>
      <c r="K26" s="148" t="s">
        <v>643</v>
      </c>
      <c r="L26" s="148"/>
      <c r="M26" s="148"/>
      <c r="N26" s="148"/>
      <c r="O26" s="148"/>
      <c r="P26" s="148"/>
      <c r="Q26" s="148"/>
      <c r="R26" s="148"/>
      <c r="S26" s="148"/>
      <c r="T26" s="148"/>
      <c r="U26" s="148"/>
      <c r="V26" s="148"/>
      <c r="W26" s="148"/>
      <c r="X26" s="148"/>
      <c r="Y26" s="148"/>
      <c r="Z26" s="148"/>
    </row>
    <row r="27" spans="1:26" ht="40.5" customHeight="1" x14ac:dyDescent="0.2">
      <c r="A27" s="148"/>
      <c r="B27" s="149" t="str">
        <f>VLOOKUP($K27,'Auto Responses'!$N$4:$O$38,2,0)&amp;""</f>
        <v xml:space="preserve"> Privacy Policies and Procedures</v>
      </c>
      <c r="C27" s="150" t="b">
        <v>1</v>
      </c>
      <c r="D27" s="151">
        <f>IF($C27=TRUE,SUMIF('(backend scoring)'!$B$3:$B$333,$K27,'(backend scoring)'!$O$3:$O$333),"")</f>
        <v>100</v>
      </c>
      <c r="E27" s="152">
        <f>IF($C27=TRUE,SUMIF('(backend scoring)'!$B$3:$B$333,$K27,'(backend scoring)'!$P$3:$P$333),"")</f>
        <v>100</v>
      </c>
      <c r="F27" s="158">
        <f t="shared" si="0"/>
        <v>1</v>
      </c>
      <c r="G27" s="159" t="s">
        <v>644</v>
      </c>
      <c r="H27" s="160"/>
      <c r="I27" s="161"/>
      <c r="J27" s="148"/>
      <c r="K27" s="148" t="s">
        <v>645</v>
      </c>
      <c r="L27" s="148"/>
      <c r="M27" s="148"/>
      <c r="N27" s="148"/>
      <c r="O27" s="148"/>
      <c r="P27" s="148"/>
      <c r="Q27" s="148"/>
      <c r="R27" s="148"/>
      <c r="S27" s="148"/>
      <c r="T27" s="148"/>
      <c r="U27" s="148"/>
      <c r="V27" s="148"/>
      <c r="W27" s="148"/>
      <c r="X27" s="148"/>
      <c r="Y27" s="148"/>
      <c r="Z27" s="148"/>
    </row>
    <row r="28" spans="1:26" ht="40.5" customHeight="1" x14ac:dyDescent="0.2">
      <c r="A28" s="148"/>
      <c r="B28" s="149" t="str">
        <f>VLOOKUP($K28,'Auto Responses'!$N$4:$O$38,2,0)&amp;""</f>
        <v xml:space="preserve"> International Privacy</v>
      </c>
      <c r="C28" s="150" t="b">
        <v>1</v>
      </c>
      <c r="D28" s="151">
        <f>IF($C28=TRUE,SUMIF('(backend scoring)'!$B$3:$B$333,$K28,'(backend scoring)'!$O$3:$O$333),"")</f>
        <v>40</v>
      </c>
      <c r="E28" s="152">
        <f>IF($C28=TRUE,SUMIF('(backend scoring)'!$B$3:$B$333,$K28,'(backend scoring)'!$P$3:$P$333),"")</f>
        <v>30</v>
      </c>
      <c r="F28" s="158">
        <f t="shared" si="0"/>
        <v>0.75</v>
      </c>
      <c r="G28" s="159" t="s">
        <v>646</v>
      </c>
      <c r="H28" s="160"/>
      <c r="I28" s="161"/>
      <c r="J28" s="148"/>
      <c r="K28" s="148" t="s">
        <v>647</v>
      </c>
      <c r="L28" s="148"/>
      <c r="M28" s="148"/>
      <c r="N28" s="148"/>
      <c r="O28" s="148"/>
      <c r="P28" s="148"/>
      <c r="Q28" s="148"/>
      <c r="R28" s="148"/>
      <c r="S28" s="148"/>
      <c r="T28" s="148"/>
      <c r="U28" s="148"/>
      <c r="V28" s="148"/>
      <c r="W28" s="148"/>
      <c r="X28" s="148"/>
      <c r="Y28" s="148"/>
      <c r="Z28" s="148"/>
    </row>
    <row r="29" spans="1:26" ht="40.5" customHeight="1" x14ac:dyDescent="0.2">
      <c r="A29" s="148"/>
      <c r="B29" s="149" t="str">
        <f>VLOOKUP($K29,'Auto Responses'!$N$4:$O$38,2,0)&amp;""</f>
        <v xml:space="preserve"> Data Privacy</v>
      </c>
      <c r="C29" s="150" t="b">
        <v>1</v>
      </c>
      <c r="D29" s="151">
        <f>IF($C29=TRUE,SUMIF('(backend scoring)'!$B$3:$B$333,$K29,'(backend scoring)'!$O$3:$O$333),"")</f>
        <v>150</v>
      </c>
      <c r="E29" s="152">
        <f>IF($C29=TRUE,SUMIF('(backend scoring)'!$B$3:$B$333,$K29,'(backend scoring)'!$P$3:$P$333),"")</f>
        <v>150</v>
      </c>
      <c r="F29" s="158">
        <f t="shared" si="0"/>
        <v>1</v>
      </c>
      <c r="G29" s="159" t="s">
        <v>648</v>
      </c>
      <c r="H29" s="160"/>
      <c r="I29" s="161"/>
      <c r="J29" s="148"/>
      <c r="K29" s="148" t="s">
        <v>649</v>
      </c>
      <c r="L29" s="148"/>
      <c r="M29" s="148"/>
      <c r="N29" s="148"/>
      <c r="O29" s="148"/>
      <c r="P29" s="148"/>
      <c r="Q29" s="148"/>
      <c r="R29" s="148"/>
      <c r="S29" s="148"/>
      <c r="T29" s="148"/>
      <c r="U29" s="148"/>
      <c r="V29" s="148"/>
      <c r="W29" s="148"/>
      <c r="X29" s="148"/>
      <c r="Y29" s="148"/>
      <c r="Z29" s="148"/>
    </row>
    <row r="30" spans="1:26" ht="40.5" customHeight="1" x14ac:dyDescent="0.2">
      <c r="A30" s="148"/>
      <c r="B30" s="149" t="str">
        <f>VLOOKUP($K30,'Auto Responses'!$N$4:$O$38,2,0)&amp;""</f>
        <v xml:space="preserve"> Privacy and AI</v>
      </c>
      <c r="C30" s="150" t="b">
        <v>1</v>
      </c>
      <c r="D30" s="151">
        <f>IF($C30=TRUE,SUMIF('(backend scoring)'!$B$3:$B$333,$K30,'(backend scoring)'!$O$3:$O$333),"")</f>
        <v>80</v>
      </c>
      <c r="E30" s="152">
        <f>IF($C30=TRUE,SUMIF('(backend scoring)'!$B$3:$B$333,$K30,'(backend scoring)'!$P$3:$P$333),"")</f>
        <v>60</v>
      </c>
      <c r="F30" s="158">
        <f t="shared" si="0"/>
        <v>0.75</v>
      </c>
      <c r="G30" s="159" t="s">
        <v>650</v>
      </c>
      <c r="H30" s="160"/>
      <c r="I30" s="161"/>
      <c r="J30" s="148"/>
      <c r="K30" s="148" t="s">
        <v>651</v>
      </c>
      <c r="L30" s="148"/>
      <c r="M30" s="148"/>
      <c r="N30" s="148"/>
      <c r="O30" s="148"/>
      <c r="P30" s="148"/>
      <c r="Q30" s="148"/>
      <c r="R30" s="148"/>
      <c r="S30" s="148"/>
      <c r="T30" s="148"/>
      <c r="U30" s="148"/>
      <c r="V30" s="148"/>
      <c r="W30" s="148"/>
      <c r="X30" s="148"/>
      <c r="Y30" s="148"/>
      <c r="Z30" s="148"/>
    </row>
    <row r="31" spans="1:26" ht="30" customHeight="1" x14ac:dyDescent="0.15">
      <c r="A31" s="148"/>
      <c r="B31" s="141" t="s">
        <v>652</v>
      </c>
      <c r="C31" s="142"/>
      <c r="D31" s="169">
        <f>SUM(D21:D30)</f>
        <v>555</v>
      </c>
      <c r="E31" s="169">
        <f>SUM(E21:E30)</f>
        <v>440</v>
      </c>
      <c r="F31" s="170">
        <f t="shared" si="0"/>
        <v>0.7927927927927928</v>
      </c>
      <c r="G31" s="171"/>
      <c r="H31" s="172"/>
      <c r="I31" s="173"/>
      <c r="J31" s="49" t="s">
        <v>22</v>
      </c>
      <c r="K31" s="148"/>
      <c r="L31" s="148"/>
      <c r="M31" s="148"/>
      <c r="N31" s="148"/>
      <c r="O31" s="148"/>
      <c r="P31" s="148"/>
      <c r="Q31" s="148"/>
      <c r="R31" s="148"/>
      <c r="S31" s="148"/>
      <c r="T31" s="148"/>
      <c r="U31" s="148"/>
      <c r="V31" s="148"/>
      <c r="W31" s="148"/>
      <c r="X31" s="148"/>
      <c r="Y31" s="148"/>
      <c r="Z31" s="148"/>
    </row>
    <row r="32" spans="1:26" ht="15.75" customHeight="1" x14ac:dyDescent="0.2">
      <c r="A32" s="58"/>
      <c r="B32" s="58"/>
      <c r="C32" s="58"/>
      <c r="D32" s="58"/>
      <c r="E32" s="58"/>
      <c r="F32" s="58" t="s">
        <v>607</v>
      </c>
      <c r="G32" s="58"/>
      <c r="H32" s="58"/>
      <c r="I32" s="58"/>
      <c r="J32" s="58"/>
      <c r="K32" s="58"/>
      <c r="L32" s="58"/>
      <c r="M32" s="58"/>
      <c r="N32" s="58"/>
      <c r="O32" s="58"/>
      <c r="P32" s="58"/>
      <c r="Q32" s="58"/>
      <c r="R32" s="58"/>
      <c r="S32" s="58"/>
      <c r="T32" s="58"/>
      <c r="U32" s="58"/>
      <c r="V32" s="58"/>
      <c r="W32" s="58"/>
      <c r="X32" s="58"/>
      <c r="Y32" s="58"/>
      <c r="Z32" s="58"/>
    </row>
    <row r="33" spans="1:26" ht="15.75" customHeight="1" x14ac:dyDescent="0.2">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row>
    <row r="34" spans="1:26" ht="15" customHeight="1" x14ac:dyDescent="0.2">
      <c r="A34" s="58"/>
      <c r="B34" s="58"/>
      <c r="C34" s="58"/>
      <c r="D34" s="58"/>
      <c r="E34" s="58"/>
      <c r="F34" s="58"/>
      <c r="G34" s="58"/>
      <c r="H34" s="58"/>
      <c r="I34" s="58"/>
      <c r="J34" s="58"/>
      <c r="K34" s="58"/>
      <c r="L34" s="58"/>
      <c r="M34" s="58"/>
      <c r="N34" s="58"/>
      <c r="O34" s="58"/>
      <c r="P34" s="58"/>
      <c r="Q34" s="58"/>
      <c r="R34" s="58"/>
      <c r="S34" s="58"/>
      <c r="T34" s="58"/>
      <c r="U34" s="58"/>
      <c r="V34" s="58"/>
      <c r="W34" s="58"/>
      <c r="X34" s="58"/>
      <c r="Y34" s="58"/>
      <c r="Z34" s="58"/>
    </row>
    <row r="35" spans="1:26" ht="36" customHeight="1" x14ac:dyDescent="0.15">
      <c r="A35" s="174" t="s">
        <v>653</v>
      </c>
      <c r="B35" s="174"/>
      <c r="C35" s="175"/>
      <c r="D35" s="174"/>
      <c r="E35" s="174"/>
      <c r="F35" s="174"/>
      <c r="G35" s="174"/>
      <c r="H35" s="174"/>
      <c r="I35" s="174"/>
      <c r="J35" s="174"/>
      <c r="K35" s="174"/>
      <c r="L35" s="6"/>
      <c r="M35" s="243"/>
      <c r="N35" s="243"/>
      <c r="O35" s="243"/>
      <c r="P35" s="243"/>
      <c r="Q35" s="243"/>
      <c r="R35" s="243"/>
      <c r="S35" s="243"/>
      <c r="T35" s="243"/>
      <c r="U35" s="243"/>
      <c r="V35" s="243"/>
      <c r="W35" s="243"/>
      <c r="X35" s="243"/>
      <c r="Y35" s="243"/>
      <c r="Z35" s="243"/>
    </row>
    <row r="36" spans="1:26" ht="36" customHeight="1" x14ac:dyDescent="0.15">
      <c r="A36" s="176" t="s">
        <v>609</v>
      </c>
      <c r="B36" s="176"/>
      <c r="C36" s="177"/>
      <c r="D36" s="176"/>
      <c r="E36" s="176"/>
      <c r="F36" s="176"/>
      <c r="G36" s="176"/>
      <c r="H36" s="176"/>
      <c r="I36" s="176"/>
      <c r="J36" s="176"/>
      <c r="K36" s="176"/>
      <c r="L36" s="2"/>
      <c r="M36" s="58"/>
      <c r="N36" s="58"/>
      <c r="O36" s="58"/>
      <c r="P36" s="58"/>
      <c r="Q36" s="58"/>
      <c r="R36" s="58"/>
      <c r="S36" s="58"/>
      <c r="T36" s="58"/>
      <c r="U36" s="58"/>
      <c r="V36" s="58"/>
      <c r="W36" s="58"/>
      <c r="X36" s="58"/>
      <c r="Y36" s="58"/>
      <c r="Z36" s="58"/>
    </row>
    <row r="37" spans="1:26" ht="36" customHeight="1" x14ac:dyDescent="0.15">
      <c r="A37" s="17" t="s">
        <v>559</v>
      </c>
      <c r="B37" s="18"/>
      <c r="C37" s="19"/>
      <c r="D37" s="20"/>
      <c r="E37" s="20"/>
      <c r="F37" s="21"/>
      <c r="G37" s="21"/>
      <c r="H37" s="21"/>
      <c r="I37" s="21"/>
      <c r="J37" s="21"/>
      <c r="K37" s="21"/>
      <c r="L37" s="2"/>
      <c r="M37" s="2"/>
      <c r="N37" s="2"/>
      <c r="O37" s="2"/>
      <c r="P37" s="2"/>
      <c r="Q37" s="2"/>
      <c r="R37" s="2"/>
      <c r="S37" s="2"/>
      <c r="T37" s="2"/>
      <c r="U37" s="2"/>
      <c r="V37" s="2"/>
      <c r="W37" s="2"/>
      <c r="X37" s="2"/>
      <c r="Y37" s="2"/>
      <c r="Z37" s="2"/>
    </row>
    <row r="38" spans="1:26" ht="19.5" customHeight="1" x14ac:dyDescent="0.15">
      <c r="A38" s="112" t="str">
        <f>HLOOKUP($A$4,'Auto Responses'!$F$2:$F$7,2,0)&amp;""</f>
        <v>1. Upon initial review, you can check the "Non-Negotiable" box by any question to compile a report of questions that may prohibit a full review.</v>
      </c>
      <c r="B38" s="112"/>
      <c r="C38" s="112"/>
      <c r="D38" s="112"/>
      <c r="E38" s="112"/>
      <c r="F38" s="112"/>
      <c r="G38" s="112"/>
      <c r="H38" s="112"/>
      <c r="I38" s="112"/>
      <c r="J38" s="112"/>
      <c r="K38" s="23"/>
      <c r="L38" s="2"/>
      <c r="M38" s="2"/>
      <c r="N38" s="2"/>
      <c r="O38" s="2"/>
      <c r="P38" s="2"/>
      <c r="Q38" s="2"/>
      <c r="R38" s="2"/>
      <c r="S38" s="2"/>
      <c r="T38" s="2"/>
      <c r="U38" s="2"/>
      <c r="V38" s="2"/>
      <c r="W38" s="2"/>
      <c r="X38" s="2"/>
      <c r="Y38" s="2"/>
      <c r="Z38" s="2"/>
    </row>
    <row r="39" spans="1:26" ht="19.5" customHeight="1" x14ac:dyDescent="0.15">
      <c r="A39" s="112" t="str">
        <f>HLOOKUP($A$4,'Auto Responses'!$F$2:$F$7,3,0)&amp;""</f>
        <v>2. When evaluating an answer, a default importance level has been set. You can use the "Importance Override" dropdown to override the default and adjust the value of the question.</v>
      </c>
      <c r="B39" s="112"/>
      <c r="C39" s="112"/>
      <c r="D39" s="112"/>
      <c r="E39" s="112"/>
      <c r="F39" s="112"/>
      <c r="G39" s="112"/>
      <c r="H39" s="112"/>
      <c r="I39" s="112"/>
      <c r="J39" s="112"/>
      <c r="K39" s="23"/>
      <c r="L39" s="2"/>
      <c r="M39" s="2"/>
      <c r="N39" s="2"/>
      <c r="O39" s="2"/>
      <c r="P39" s="2"/>
      <c r="Q39" s="2"/>
      <c r="R39" s="2"/>
      <c r="S39" s="2"/>
      <c r="T39" s="2"/>
      <c r="U39" s="2"/>
      <c r="V39" s="2"/>
      <c r="W39" s="2"/>
      <c r="X39" s="2"/>
      <c r="Y39" s="2"/>
      <c r="Z39" s="2"/>
    </row>
    <row r="40" spans="1:26" ht="19.5" customHeight="1" x14ac:dyDescent="0.15">
      <c r="A40" s="112" t="str">
        <f>HLOOKUP($A$4,'Auto Responses'!$F$2:$F$7,4,0)&amp;""</f>
        <v>3. For questions that are qualitative or for which you disagree with the preferred response, make a selection in the "Compliant Override" dropdown to adjust the question's impact on the score.</v>
      </c>
      <c r="B40" s="112"/>
      <c r="C40" s="112"/>
      <c r="D40" s="112"/>
      <c r="E40" s="112"/>
      <c r="F40" s="112"/>
      <c r="G40" s="112"/>
      <c r="H40" s="112"/>
      <c r="I40" s="112"/>
      <c r="J40" s="112"/>
      <c r="K40" s="23"/>
      <c r="L40" s="2"/>
      <c r="M40" s="2"/>
      <c r="N40" s="2"/>
      <c r="O40" s="2"/>
      <c r="P40" s="2"/>
      <c r="Q40" s="2"/>
      <c r="R40" s="2"/>
      <c r="S40" s="2"/>
      <c r="T40" s="2"/>
      <c r="U40" s="2"/>
      <c r="V40" s="2"/>
      <c r="W40" s="2"/>
      <c r="X40" s="2"/>
      <c r="Y40" s="2"/>
      <c r="Z40" s="2"/>
    </row>
    <row r="41" spans="1:26" ht="19.5" customHeight="1" x14ac:dyDescent="0.15">
      <c r="A41" s="112" t="str">
        <f>HLOOKUP($A$4,'Auto Responses'!$F$2:$F$7,5,0)&amp;""</f>
        <v xml:space="preserve">4. Each worksheet shows a report for that section. See the "Analyst Report" sheet for a full report of all sections. </v>
      </c>
      <c r="B41" s="112"/>
      <c r="C41" s="112"/>
      <c r="D41" s="112"/>
      <c r="E41" s="112"/>
      <c r="F41" s="112"/>
      <c r="G41" s="112"/>
      <c r="H41" s="112"/>
      <c r="I41" s="112"/>
      <c r="J41" s="112"/>
      <c r="K41" s="23"/>
      <c r="L41" s="2"/>
      <c r="M41" s="2"/>
      <c r="N41" s="2"/>
      <c r="O41" s="2"/>
      <c r="P41" s="2"/>
      <c r="Q41" s="2"/>
      <c r="R41" s="2"/>
      <c r="S41" s="2"/>
      <c r="T41" s="2"/>
      <c r="U41" s="2"/>
      <c r="V41" s="2"/>
      <c r="W41" s="2"/>
      <c r="X41" s="2"/>
      <c r="Y41" s="2"/>
      <c r="Z41" s="2"/>
    </row>
    <row r="42" spans="1:26" ht="19.5" customHeight="1" x14ac:dyDescent="0.15">
      <c r="A42" s="112" t="str">
        <f>HLOOKUP($A$4,'Auto Responses'!$F$2:$F$7,6,0)&amp;""</f>
        <v xml:space="preserve">5. If you are evaluating a question that appears in an earlier section, the Importance and Compliant Override cannot be changed but additional notes can be added. </v>
      </c>
      <c r="B42" s="112"/>
      <c r="C42" s="112"/>
      <c r="D42" s="112"/>
      <c r="E42" s="112"/>
      <c r="F42" s="112"/>
      <c r="G42" s="112"/>
      <c r="H42" s="112"/>
      <c r="I42" s="112"/>
      <c r="J42" s="112"/>
      <c r="K42" s="23"/>
      <c r="L42" s="2"/>
      <c r="M42" s="2"/>
      <c r="N42" s="2"/>
      <c r="O42" s="2"/>
      <c r="P42" s="2"/>
      <c r="Q42" s="2"/>
      <c r="R42" s="2"/>
      <c r="S42" s="2"/>
      <c r="T42" s="2"/>
      <c r="U42" s="2"/>
      <c r="V42" s="2"/>
      <c r="W42" s="2"/>
      <c r="X42" s="2"/>
      <c r="Y42" s="2"/>
      <c r="Z42" s="2"/>
    </row>
    <row r="43" spans="1:26" ht="19.5" customHeight="1" x14ac:dyDescent="0.15">
      <c r="A43" s="112" t="str">
        <f>HLOOKUP($A$4,'Auto Responses'!$F$2:$F$8,7,0)&amp;""</f>
        <v>For full instructions, please visit EDUCAUSE.edu/HECVAT</v>
      </c>
      <c r="B43" s="115"/>
      <c r="C43" s="115"/>
      <c r="D43" s="115"/>
      <c r="E43" s="115"/>
      <c r="F43" s="115"/>
      <c r="G43" s="115"/>
      <c r="H43" s="115"/>
      <c r="I43" s="115"/>
      <c r="J43" s="115"/>
      <c r="K43" s="23"/>
      <c r="L43" s="2"/>
      <c r="M43" s="2"/>
      <c r="N43" s="2"/>
      <c r="O43" s="2"/>
      <c r="P43" s="2"/>
      <c r="Q43" s="2"/>
      <c r="R43" s="2"/>
      <c r="S43" s="2"/>
      <c r="T43" s="2"/>
      <c r="U43" s="2"/>
      <c r="V43" s="2"/>
      <c r="W43" s="2"/>
      <c r="X43" s="2"/>
      <c r="Y43" s="2"/>
      <c r="Z43" s="2"/>
    </row>
    <row r="44" spans="1:26" ht="41.25" customHeight="1" x14ac:dyDescent="0.15">
      <c r="A44" s="178"/>
      <c r="B44" s="178"/>
      <c r="C44" s="179"/>
      <c r="D44" s="178"/>
      <c r="E44" s="178"/>
      <c r="F44" s="50" t="s">
        <v>16</v>
      </c>
      <c r="G44" s="181" t="s">
        <v>610</v>
      </c>
      <c r="H44" s="182"/>
      <c r="I44" s="182"/>
      <c r="J44" s="182"/>
      <c r="K44" s="244"/>
      <c r="L44" s="2"/>
      <c r="M44" s="58"/>
      <c r="N44" s="58"/>
      <c r="O44" s="58"/>
      <c r="P44" s="58"/>
      <c r="Q44" s="58"/>
      <c r="R44" s="58"/>
      <c r="S44" s="58"/>
      <c r="T44" s="58"/>
      <c r="U44" s="58"/>
      <c r="V44" s="58"/>
      <c r="W44" s="58"/>
      <c r="X44" s="58"/>
      <c r="Y44" s="58"/>
      <c r="Z44" s="58"/>
    </row>
    <row r="45" spans="1:26" ht="48" customHeight="1" x14ac:dyDescent="0.15">
      <c r="A45" s="183" t="s">
        <v>611</v>
      </c>
      <c r="B45" s="184" t="s">
        <v>612</v>
      </c>
      <c r="C45" s="184" t="s">
        <v>654</v>
      </c>
      <c r="D45" s="185" t="s">
        <v>14</v>
      </c>
      <c r="E45" s="186" t="s">
        <v>15</v>
      </c>
      <c r="F45" s="187" t="s">
        <v>613</v>
      </c>
      <c r="G45" s="188" t="s">
        <v>614</v>
      </c>
      <c r="H45" s="189" t="s">
        <v>615</v>
      </c>
      <c r="I45" s="189" t="s">
        <v>616</v>
      </c>
      <c r="J45" s="190" t="s">
        <v>617</v>
      </c>
      <c r="K45" s="191" t="s">
        <v>618</v>
      </c>
      <c r="L45" s="2"/>
      <c r="M45" s="192"/>
      <c r="N45" s="192"/>
      <c r="O45" s="192"/>
      <c r="P45" s="192"/>
      <c r="Q45" s="192"/>
      <c r="R45" s="192"/>
      <c r="S45" s="192"/>
      <c r="T45" s="192"/>
      <c r="U45" s="192"/>
      <c r="V45" s="192"/>
      <c r="W45" s="192"/>
      <c r="X45" s="192"/>
      <c r="Y45" s="192"/>
      <c r="Z45" s="192"/>
    </row>
    <row r="46" spans="1:26" ht="36.75" customHeight="1" x14ac:dyDescent="0.15">
      <c r="A46" s="18" t="str">
        <f>VLOOKUP(LEFT($A47,4),'Auto Responses'!$N$4:$O$38,2,0)&amp;""</f>
        <v xml:space="preserve"> General Privacy</v>
      </c>
      <c r="B46" s="40"/>
      <c r="C46" s="41"/>
      <c r="D46" s="41"/>
      <c r="E46" s="41"/>
      <c r="F46" s="194" t="s">
        <v>619</v>
      </c>
      <c r="G46" s="203" t="s">
        <v>614</v>
      </c>
      <c r="H46" s="203" t="s">
        <v>615</v>
      </c>
      <c r="I46" s="203" t="s">
        <v>616</v>
      </c>
      <c r="J46" s="203" t="s">
        <v>617</v>
      </c>
      <c r="K46" s="41"/>
      <c r="L46" s="2"/>
      <c r="M46" s="2"/>
      <c r="N46" s="2"/>
      <c r="O46" s="2"/>
      <c r="P46" s="2"/>
      <c r="Q46" s="2"/>
      <c r="R46" s="2"/>
      <c r="S46" s="2"/>
      <c r="T46" s="2"/>
      <c r="U46" s="2"/>
      <c r="V46" s="2"/>
      <c r="W46" s="2"/>
      <c r="X46" s="2"/>
      <c r="Y46" s="2"/>
      <c r="Z46" s="2"/>
    </row>
    <row r="47" spans="1:26" ht="48" customHeight="1" x14ac:dyDescent="0.15">
      <c r="A47" s="34" t="s">
        <v>431</v>
      </c>
      <c r="B47" s="43" t="str">
        <f>VLOOKUP($A47,Questions!$A$2:$X$333,2,0)</f>
        <v>Does your solution process FERPA-related data?</v>
      </c>
      <c r="C47" s="201" t="str">
        <f>VLOOKUP($A47,Privacy!$A$13:$E$97,3,0)&amp;""</f>
        <v>Yes</v>
      </c>
      <c r="D47" s="66" t="str">
        <f>IF(LEFT(VLOOKUP($A47,Privacy!$A$13:$E$97,5,0),21)='Auto Responses'!$A$73,'Auto Responses'!$A$74,VLOOKUP($A47,Privacy!$A$13:$E$97,4,0))&amp;""</f>
        <v/>
      </c>
      <c r="E47" s="204" t="str">
        <f>VLOOKUP($A47,Privacy!$A$13:$E$97,5,0)&amp;""</f>
        <v/>
      </c>
      <c r="F47" s="211"/>
      <c r="G47" s="199" t="str">
        <f>VLOOKUP($A47,Questions!$A$2:$X$333,21,0)&amp;""</f>
        <v>Not scored</v>
      </c>
      <c r="H47" s="200"/>
      <c r="I47" s="201" t="str">
        <f>VLOOKUP($A47,Questions!$A$2:$X$333,23,0)&amp;""</f>
        <v/>
      </c>
      <c r="J47" s="200"/>
      <c r="K47" s="202" t="b">
        <v>0</v>
      </c>
      <c r="L47" s="2"/>
      <c r="M47" s="192"/>
      <c r="N47" s="192"/>
      <c r="O47" s="192"/>
      <c r="P47" s="192"/>
      <c r="Q47" s="192"/>
      <c r="R47" s="192"/>
      <c r="S47" s="192"/>
      <c r="T47" s="192"/>
      <c r="U47" s="192"/>
      <c r="V47" s="192"/>
      <c r="W47" s="192"/>
      <c r="X47" s="192"/>
      <c r="Y47" s="192"/>
      <c r="Z47" s="192"/>
    </row>
    <row r="48" spans="1:26" ht="48" customHeight="1" x14ac:dyDescent="0.15">
      <c r="A48" s="34" t="s">
        <v>433</v>
      </c>
      <c r="B48" s="43" t="str">
        <f>VLOOKUP($A48,Questions!$A$2:$X$333,2,0)</f>
        <v>Does your solution process GDPR-related or PIPL-related data?</v>
      </c>
      <c r="C48" s="201" t="str">
        <f>VLOOKUP($A48,Privacy!$A$13:$E$97,3,0)&amp;""</f>
        <v>Yes</v>
      </c>
      <c r="D48" s="66" t="str">
        <f>IF(LEFT(VLOOKUP($A48,Privacy!$A$13:$E$97,5,0),21)='Auto Responses'!$A$73,'Auto Responses'!$A$74,VLOOKUP($A48,Privacy!$A$13:$E$97,4,0))&amp;""</f>
        <v/>
      </c>
      <c r="E48" s="204" t="str">
        <f>VLOOKUP($A48,Privacy!$A$13:$E$97,5,0)&amp;""</f>
        <v/>
      </c>
      <c r="F48" s="211"/>
      <c r="G48" s="199" t="str">
        <f>VLOOKUP($A48,Questions!$A$2:$X$333,21,0)&amp;""</f>
        <v>Not scored</v>
      </c>
      <c r="H48" s="200"/>
      <c r="I48" s="201" t="str">
        <f>VLOOKUP($A48,Questions!$A$2:$X$333,23,0)&amp;""</f>
        <v/>
      </c>
      <c r="J48" s="200"/>
      <c r="K48" s="202" t="b">
        <v>0</v>
      </c>
      <c r="L48" s="2"/>
      <c r="M48" s="192"/>
      <c r="N48" s="192"/>
      <c r="O48" s="192"/>
      <c r="P48" s="192"/>
      <c r="Q48" s="192"/>
      <c r="R48" s="192"/>
      <c r="S48" s="192"/>
      <c r="T48" s="192"/>
      <c r="U48" s="192"/>
      <c r="V48" s="192"/>
      <c r="W48" s="192"/>
      <c r="X48" s="192"/>
      <c r="Y48" s="192"/>
      <c r="Z48" s="192"/>
    </row>
    <row r="49" spans="1:26" ht="48" customHeight="1" x14ac:dyDescent="0.15">
      <c r="A49" s="34" t="s">
        <v>435</v>
      </c>
      <c r="B49" s="43" t="str">
        <f>VLOOKUP($A49,Questions!$A$2:$X$333,2,0)</f>
        <v>Does your solution process personal data regulated by state law(s) (e.g., CCPA)?</v>
      </c>
      <c r="C49" s="201" t="str">
        <f>VLOOKUP($A49,Privacy!$A$13:$E$97,3,0)&amp;""</f>
        <v>Yes</v>
      </c>
      <c r="D49" s="66" t="str">
        <f>IF(LEFT(VLOOKUP($A49,Privacy!$A$13:$E$97,5,0),21)='Auto Responses'!$A$73,'Auto Responses'!$A$74,VLOOKUP($A49,Privacy!$A$13:$E$97,4,0))&amp;""</f>
        <v/>
      </c>
      <c r="E49" s="204" t="str">
        <f>VLOOKUP($A49,Privacy!$A$13:$E$97,5,0)&amp;""</f>
        <v/>
      </c>
      <c r="F49" s="211"/>
      <c r="G49" s="199" t="str">
        <f>VLOOKUP($A49,Questions!$A$2:$X$333,21,0)&amp;""</f>
        <v>Not scored</v>
      </c>
      <c r="H49" s="200"/>
      <c r="I49" s="201" t="str">
        <f>VLOOKUP($A49,Questions!$A$2:$X$333,23,0)&amp;""</f>
        <v/>
      </c>
      <c r="J49" s="200"/>
      <c r="K49" s="202" t="b">
        <v>0</v>
      </c>
      <c r="L49" s="2"/>
      <c r="M49" s="192"/>
      <c r="N49" s="192"/>
      <c r="O49" s="192"/>
      <c r="P49" s="192"/>
      <c r="Q49" s="192"/>
      <c r="R49" s="192"/>
      <c r="S49" s="192"/>
      <c r="T49" s="192"/>
      <c r="U49" s="192"/>
      <c r="V49" s="192"/>
      <c r="W49" s="192"/>
      <c r="X49" s="192"/>
      <c r="Y49" s="192"/>
      <c r="Z49" s="192"/>
    </row>
    <row r="50" spans="1:26" ht="48" customHeight="1" x14ac:dyDescent="0.15">
      <c r="A50" s="34" t="s">
        <v>437</v>
      </c>
      <c r="B50" s="43" t="str">
        <f>VLOOKUP($A50,Questions!$A$2:$X$333,2,0)</f>
        <v>Does your solution process user-provided data that may contain regulated information?</v>
      </c>
      <c r="C50" s="201" t="str">
        <f>VLOOKUP($A50,Privacy!$A$13:$E$97,3,0)&amp;""</f>
        <v>Yes</v>
      </c>
      <c r="D50" s="66" t="str">
        <f>IF(LEFT(VLOOKUP($A50,Privacy!$A$13:$E$97,5,0),21)='Auto Responses'!$A$73,'Auto Responses'!$A$74,VLOOKUP($A50,Privacy!$A$13:$E$97,4,0))&amp;""</f>
        <v/>
      </c>
      <c r="E50" s="204" t="str">
        <f>VLOOKUP($A50,Privacy!$A$13:$E$97,5,0)&amp;""</f>
        <v/>
      </c>
      <c r="F50" s="211"/>
      <c r="G50" s="199" t="str">
        <f>VLOOKUP($A50,Questions!$A$2:$X$333,21,0)&amp;""</f>
        <v>Not scored</v>
      </c>
      <c r="H50" s="200"/>
      <c r="I50" s="201" t="str">
        <f>VLOOKUP($A50,Questions!$A$2:$X$333,23,0)&amp;""</f>
        <v/>
      </c>
      <c r="J50" s="200"/>
      <c r="K50" s="202" t="b">
        <v>0</v>
      </c>
      <c r="L50" s="2"/>
      <c r="M50" s="192"/>
      <c r="N50" s="192"/>
      <c r="O50" s="192"/>
      <c r="P50" s="192"/>
      <c r="Q50" s="192"/>
      <c r="R50" s="192"/>
      <c r="S50" s="192"/>
      <c r="T50" s="192"/>
      <c r="U50" s="192"/>
      <c r="V50" s="192"/>
      <c r="W50" s="192"/>
      <c r="X50" s="192"/>
      <c r="Y50" s="192"/>
      <c r="Z50" s="192"/>
    </row>
    <row r="51" spans="1:26" ht="48" customHeight="1" x14ac:dyDescent="0.15">
      <c r="A51" s="34" t="s">
        <v>439</v>
      </c>
      <c r="B51" s="43" t="str">
        <f>VLOOKUP($A51,Questions!$A$2:$X$333,2,0)</f>
        <v>Web Link to Product/Service Privacy Notice</v>
      </c>
      <c r="C51" s="205" t="str">
        <f>VLOOKUP($A51,Privacy!$A$13:$E$97,3,0)&amp;""</f>
        <v>Please see the following URL for Qualtrics' Privacy Policy: https://www.qualtrics.com/privacy-statement/. This applies to Qualtrics' collection of personal information. With respect to our use of the Qualtrics cloud service, our customers determine what information they collect from whom and are responsible for their compliance with any laws that may apply to their collection and use of that information.</v>
      </c>
      <c r="D51" s="196" t="str">
        <f>IF(LEFT(VLOOKUP($A51,Privacy!$A$13:$E$97,5,0),21)='Auto Responses'!$A$73,'Auto Responses'!$A$74,VLOOKUP($A51,Privacy!$A$13:$E$97,4,0))&amp;""</f>
        <v/>
      </c>
      <c r="E51" s="204" t="str">
        <f>VLOOKUP($A51,Privacy!$A$13:$E$97,5,0)&amp;""</f>
        <v/>
      </c>
      <c r="F51" s="211"/>
      <c r="G51" s="199" t="str">
        <f>VLOOKUP($A51,Questions!$A$2:$X$333,21,0)&amp;""</f>
        <v>Not scored</v>
      </c>
      <c r="H51" s="200"/>
      <c r="I51" s="201" t="str">
        <f>VLOOKUP($A51,Questions!$A$2:$X$333,23,0)&amp;""</f>
        <v>Standard Importance</v>
      </c>
      <c r="J51" s="200"/>
      <c r="K51" s="202" t="b">
        <v>0</v>
      </c>
      <c r="L51" s="2"/>
      <c r="M51" s="192"/>
      <c r="N51" s="192"/>
      <c r="O51" s="192"/>
      <c r="P51" s="192"/>
      <c r="Q51" s="192"/>
      <c r="R51" s="192"/>
      <c r="S51" s="192"/>
      <c r="T51" s="192"/>
      <c r="U51" s="192"/>
      <c r="V51" s="192"/>
      <c r="W51" s="192"/>
      <c r="X51" s="192"/>
      <c r="Y51" s="192"/>
      <c r="Z51" s="192"/>
    </row>
    <row r="52" spans="1:26" ht="36.75" customHeight="1" x14ac:dyDescent="0.15">
      <c r="A52" s="18" t="str">
        <f>VLOOKUP(LEFT($A53,4),'Auto Responses'!$N$4:$O$38,2,0)&amp;""</f>
        <v xml:space="preserve"> Privacy-Specific Company Details</v>
      </c>
      <c r="B52" s="40"/>
      <c r="C52" s="41"/>
      <c r="D52" s="41"/>
      <c r="E52" s="206"/>
      <c r="F52" s="194" t="s">
        <v>619</v>
      </c>
      <c r="G52" s="203" t="s">
        <v>614</v>
      </c>
      <c r="H52" s="203" t="s">
        <v>615</v>
      </c>
      <c r="I52" s="203" t="s">
        <v>616</v>
      </c>
      <c r="J52" s="203" t="s">
        <v>617</v>
      </c>
      <c r="K52" s="41"/>
      <c r="L52" s="2"/>
      <c r="M52" s="2"/>
      <c r="N52" s="2"/>
      <c r="O52" s="2"/>
      <c r="P52" s="2"/>
      <c r="Q52" s="2"/>
      <c r="R52" s="2"/>
      <c r="S52" s="2"/>
      <c r="T52" s="2"/>
      <c r="U52" s="2"/>
      <c r="V52" s="2"/>
      <c r="W52" s="2"/>
      <c r="X52" s="2"/>
      <c r="Y52" s="2"/>
      <c r="Z52" s="2"/>
    </row>
    <row r="53" spans="1:26" ht="79.5" customHeight="1" x14ac:dyDescent="0.15">
      <c r="A53" s="34" t="s">
        <v>441</v>
      </c>
      <c r="B53" s="43" t="str">
        <f>VLOOKUP($A53,Questions!$A$2:$X$333,2,0)</f>
        <v>Have you had a personal data breach in the past three years that involved reporting to a governmental agency, notice to individuals (including voluntary notice), or notice to another organization or institution?*</v>
      </c>
      <c r="C53" s="201" t="str">
        <f>VLOOKUP($A53,Privacy!$A$13:$E$97,3,0)&amp;""</f>
        <v>Yes</v>
      </c>
      <c r="D53" s="66" t="str">
        <f>IF(LEFT(VLOOKUP($A53,Privacy!$A$13:$E$97,5,0),21)='Auto Responses'!$A$73,'Auto Responses'!$A$74,VLOOKUP($A53,Privacy!$A$13:$E$97,4,0))&amp;""</f>
        <v>Like many organizations, Qualtrics has had security incidents that have resulted in suspected unauthorized access to our systems or data. In response to such incidents, we have investigated the matter to determine whether data has been impacted, and where customer data has been determined to be impacted, we coordinate with the relevant customer to determine appropriate next steps. Qualtrics has robust technical and organizational measures in place to protect customer data, and incident response procedures to ensure we can promptly respond to and address any incidents when they arise.</v>
      </c>
      <c r="E53" s="208" t="str">
        <f>VLOOKUP($A53,Privacy!$A$13:$E$97,5,0)&amp;""</f>
        <v>Provide documentation about the data breach and the resolution.</v>
      </c>
      <c r="F53" s="211"/>
      <c r="G53" s="199" t="str">
        <f>VLOOKUP($A53,Questions!$A$2:$X$333,21,0)&amp;""</f>
        <v>No</v>
      </c>
      <c r="H53" s="200"/>
      <c r="I53" s="201" t="str">
        <f>VLOOKUP($A53,Questions!$A$2:$X$333,23,0)&amp;""</f>
        <v>Critical Importance</v>
      </c>
      <c r="J53" s="200"/>
      <c r="K53" s="202" t="b">
        <v>0</v>
      </c>
      <c r="L53" s="2"/>
      <c r="M53" s="192"/>
      <c r="N53" s="192"/>
      <c r="O53" s="192"/>
      <c r="P53" s="192"/>
      <c r="Q53" s="192"/>
      <c r="R53" s="192"/>
      <c r="S53" s="192"/>
      <c r="T53" s="192"/>
      <c r="U53" s="192"/>
      <c r="V53" s="192"/>
      <c r="W53" s="192"/>
      <c r="X53" s="192"/>
      <c r="Y53" s="192"/>
      <c r="Z53" s="192"/>
    </row>
    <row r="54" spans="1:26" ht="48" customHeight="1" x14ac:dyDescent="0.15">
      <c r="A54" s="34" t="s">
        <v>443</v>
      </c>
      <c r="B54" s="43" t="str">
        <f>VLOOKUP($A54,Questions!$A$2:$X$333,2,0)</f>
        <v>Use this area to share information about your privacy practices that will assist those who are assessing your company data privacy program.*</v>
      </c>
      <c r="C54" s="205" t="str">
        <f>VLOOKUP($A54,Privacy!$A$13:$E$97,3,0)&amp;""</f>
        <v>Qualtrics customers own and control all data, with full responsibility for what is collected, from whom, and for what purpose. Qualtrics acts as a data processor, treating all data as confidential and providing tools for anonymization and pseudonymization. Data is never transferred to third parties without customer permission, and all subprocessors are subject to strict agreements. The platform offers robust admin controls, including sensitive data policies, personal data deletion tools, and compliance features to help customers meet privacy obligations. Qualtrics maintains transparent data management, advanced security measures, and processes personal data only as required by law or contract. The latest privacy policy and security documentation are always available online.
Please refer to the Platform Data section of the Cloud Security and Privacy Framework for more details.</v>
      </c>
      <c r="D54" s="196" t="str">
        <f>IF(LEFT(VLOOKUP($A54,Privacy!$A$13:$E$97,5,0),21)='Auto Responses'!$A$73,'Auto Responses'!$A$74,VLOOKUP($A54,Privacy!$A$13:$E$97,4,0))&amp;""</f>
        <v/>
      </c>
      <c r="E54" s="208" t="str">
        <f>VLOOKUP($A54,Privacy!$A$13:$E$97,5,0)&amp;""</f>
        <v>Share any details that would help data privacy analysts assess your solution.</v>
      </c>
      <c r="F54" s="211"/>
      <c r="G54" s="199" t="str">
        <f>VLOOKUP($A54,Questions!$A$2:$X$333,21,0)&amp;""</f>
        <v>Not scored</v>
      </c>
      <c r="H54" s="200"/>
      <c r="I54" s="201" t="str">
        <f>VLOOKUP($A54,Questions!$A$2:$X$333,23,0)&amp;""</f>
        <v>Critical Importance</v>
      </c>
      <c r="J54" s="200"/>
      <c r="K54" s="202" t="b">
        <v>0</v>
      </c>
      <c r="L54" s="2"/>
      <c r="M54" s="192"/>
      <c r="N54" s="192"/>
      <c r="O54" s="192"/>
      <c r="P54" s="192"/>
      <c r="Q54" s="192"/>
      <c r="R54" s="192"/>
      <c r="S54" s="192"/>
      <c r="T54" s="192"/>
      <c r="U54" s="192"/>
      <c r="V54" s="192"/>
      <c r="W54" s="192"/>
      <c r="X54" s="192"/>
      <c r="Y54" s="192"/>
      <c r="Z54" s="192"/>
    </row>
    <row r="55" spans="1:26" ht="48" customHeight="1" x14ac:dyDescent="0.15">
      <c r="A55" s="34" t="s">
        <v>445</v>
      </c>
      <c r="B55" s="43" t="str">
        <f>VLOOKUP($A55,Questions!$A$2:$X$333,2,0)</f>
        <v>Have you had any data privacy policy or law violations in the past 36 months?</v>
      </c>
      <c r="C55" s="201" t="str">
        <f>VLOOKUP($A55,Privacy!$A$13:$E$97,3,0)&amp;""</f>
        <v>No</v>
      </c>
      <c r="D55" s="66" t="str">
        <f>IF(LEFT(VLOOKUP($A55,Privacy!$A$13:$E$97,5,0),21)='Auto Responses'!$A$73,'Auto Responses'!$A$74,VLOOKUP($A55,Privacy!$A$13:$E$97,4,0))&amp;""</f>
        <v/>
      </c>
      <c r="E55" s="208" t="str">
        <f>VLOOKUP($A55,Privacy!$A$13:$E$97,5,0)&amp;""</f>
        <v/>
      </c>
      <c r="F55" s="211"/>
      <c r="G55" s="199" t="str">
        <f>VLOOKUP($A55,Questions!$A$2:$X$333,21,0)&amp;""</f>
        <v>No</v>
      </c>
      <c r="H55" s="200"/>
      <c r="I55" s="201" t="str">
        <f>VLOOKUP($A55,Questions!$A$2:$X$333,23,0)&amp;""</f>
        <v>Minor Importance</v>
      </c>
      <c r="J55" s="200"/>
      <c r="K55" s="202" t="b">
        <v>0</v>
      </c>
      <c r="L55" s="2"/>
      <c r="M55" s="192"/>
      <c r="N55" s="192"/>
      <c r="O55" s="192"/>
      <c r="P55" s="192"/>
      <c r="Q55" s="192"/>
      <c r="R55" s="192"/>
      <c r="S55" s="192"/>
      <c r="T55" s="192"/>
      <c r="U55" s="192"/>
      <c r="V55" s="192"/>
      <c r="W55" s="192"/>
      <c r="X55" s="192"/>
      <c r="Y55" s="192"/>
      <c r="Z55" s="192"/>
    </row>
    <row r="56" spans="1:26" ht="48" customHeight="1" x14ac:dyDescent="0.15">
      <c r="A56" s="34" t="s">
        <v>446</v>
      </c>
      <c r="B56" s="43" t="str">
        <f>VLOOKUP($A56,Questions!$A$2:$X$333,2,0)</f>
        <v>Do you have a dedicated data privacy staff or office?</v>
      </c>
      <c r="C56" s="201" t="str">
        <f>VLOOKUP($A56,Privacy!$A$13:$E$97,3,0)&amp;""</f>
        <v>Yes</v>
      </c>
      <c r="D56" s="66" t="str">
        <f>IF(LEFT(VLOOKUP($A56,Privacy!$A$13:$E$97,5,0),21)='Auto Responses'!$A$73,'Auto Responses'!$A$74,VLOOKUP($A56,Privacy!$A$13:$E$97,4,0))&amp;""</f>
        <v/>
      </c>
      <c r="E56" s="208" t="str">
        <f>VLOOKUP($A56,Privacy!$A$13:$E$97,5,0)&amp;""</f>
        <v/>
      </c>
      <c r="F56" s="211"/>
      <c r="G56" s="199" t="str">
        <f>VLOOKUP($A56,Questions!$A$2:$X$333,21,0)&amp;""</f>
        <v>Yes</v>
      </c>
      <c r="H56" s="200"/>
      <c r="I56" s="201" t="str">
        <f>VLOOKUP($A56,Questions!$A$2:$X$333,23,0)&amp;""</f>
        <v>Minor Importance</v>
      </c>
      <c r="J56" s="200"/>
      <c r="K56" s="202" t="b">
        <v>0</v>
      </c>
      <c r="L56" s="2"/>
      <c r="M56" s="192"/>
      <c r="N56" s="192"/>
      <c r="O56" s="192"/>
      <c r="P56" s="192"/>
      <c r="Q56" s="192"/>
      <c r="R56" s="192"/>
      <c r="S56" s="192"/>
      <c r="T56" s="192"/>
      <c r="U56" s="192"/>
      <c r="V56" s="192"/>
      <c r="W56" s="192"/>
      <c r="X56" s="192"/>
      <c r="Y56" s="192"/>
      <c r="Z56" s="192"/>
    </row>
    <row r="57" spans="1:26" ht="36.75" customHeight="1" x14ac:dyDescent="0.15">
      <c r="A57" s="18" t="str">
        <f>VLOOKUP(LEFT($A58,4),'Auto Responses'!$N$4:$O$38,2,0)&amp;""</f>
        <v xml:space="preserve"> Privacy-Specific Documentation</v>
      </c>
      <c r="B57" s="40"/>
      <c r="C57" s="41"/>
      <c r="D57" s="41"/>
      <c r="E57" s="206"/>
      <c r="F57" s="194" t="s">
        <v>619</v>
      </c>
      <c r="G57" s="203" t="s">
        <v>614</v>
      </c>
      <c r="H57" s="203" t="s">
        <v>615</v>
      </c>
      <c r="I57" s="203" t="s">
        <v>616</v>
      </c>
      <c r="J57" s="203" t="s">
        <v>617</v>
      </c>
      <c r="K57" s="41"/>
      <c r="L57" s="2"/>
      <c r="M57" s="2"/>
      <c r="N57" s="2"/>
      <c r="O57" s="2"/>
      <c r="P57" s="2"/>
      <c r="Q57" s="2"/>
      <c r="R57" s="2"/>
      <c r="S57" s="2"/>
      <c r="T57" s="2"/>
      <c r="U57" s="2"/>
      <c r="V57" s="2"/>
      <c r="W57" s="2"/>
      <c r="X57" s="2"/>
      <c r="Y57" s="2"/>
      <c r="Z57" s="2"/>
    </row>
    <row r="58" spans="1:26" ht="48" customHeight="1" x14ac:dyDescent="0.15">
      <c r="A58" s="34" t="s">
        <v>448</v>
      </c>
      <c r="B58" s="43" t="str">
        <f>VLOOKUP($A58,Questions!$A$2:$X$333,2,0)</f>
        <v>If you have completed a SOC 2 audit, does it include the Privacy Trust Service Principle?</v>
      </c>
      <c r="C58" s="201" t="str">
        <f>VLOOKUP($A58,Privacy!$A$13:$E$97,3,0)&amp;""</f>
        <v>No</v>
      </c>
      <c r="D58" s="66" t="str">
        <f>IF(LEFT(VLOOKUP($A58,Privacy!$A$13:$E$97,5,0),21)='Auto Responses'!$A$73,'Auto Responses'!$A$74,VLOOKUP($A58,Privacy!$A$13:$E$97,4,0))&amp;""</f>
        <v/>
      </c>
      <c r="E58" s="208" t="str">
        <f>VLOOKUP($A58,Privacy!$A$13:$E$97,5,0)&amp;""</f>
        <v/>
      </c>
      <c r="F58" s="211"/>
      <c r="G58" s="199" t="str">
        <f>VLOOKUP($A58,Questions!$A$2:$X$333,21,0)&amp;""</f>
        <v>Yes</v>
      </c>
      <c r="H58" s="200"/>
      <c r="I58" s="201" t="str">
        <f>VLOOKUP($A58,Questions!$A$2:$X$333,23,0)&amp;""</f>
        <v>Standard Importance</v>
      </c>
      <c r="J58" s="200"/>
      <c r="K58" s="202" t="b">
        <v>0</v>
      </c>
      <c r="L58" s="2"/>
      <c r="M58" s="192"/>
      <c r="N58" s="192"/>
      <c r="O58" s="192"/>
      <c r="P58" s="192"/>
      <c r="Q58" s="192"/>
      <c r="R58" s="192"/>
      <c r="S58" s="192"/>
      <c r="T58" s="192"/>
      <c r="U58" s="192"/>
      <c r="V58" s="192"/>
      <c r="W58" s="192"/>
      <c r="X58" s="192"/>
      <c r="Y58" s="192"/>
      <c r="Z58" s="192"/>
    </row>
    <row r="59" spans="1:26" ht="48" customHeight="1" x14ac:dyDescent="0.15">
      <c r="A59" s="34" t="s">
        <v>450</v>
      </c>
      <c r="B59" s="43" t="str">
        <f>VLOOKUP($A59,Questions!$A$2:$X$333,2,0)</f>
        <v>Do you conform with a specific industry-standard privacy framework (e.g., NIST Privacy Framework, GDPR, ISO 27701)?</v>
      </c>
      <c r="C59" s="201" t="str">
        <f>VLOOKUP($A59,Privacy!$A$13:$E$97,3,0)&amp;""</f>
        <v>Yes</v>
      </c>
      <c r="D59" s="66" t="str">
        <f>IF(LEFT(VLOOKUP($A59,Privacy!$A$13:$E$97,5,0),21)='Auto Responses'!$A$73,'Auto Responses'!$A$74,VLOOKUP($A59,Privacy!$A$13:$E$97,4,0))&amp;""</f>
        <v>Qualtrics benchmarks security controls against industry standards, uses EU Standard Contractual Clauses for GDPR compliance, and ensures subprocessors sign a Data Processing Addendum. Qualtrics has completed a HIPAA self-assessment and attests to meeting or exceeding Security and Privacy Rules. HITRUST and ISO 27701 are also held. Key vendors maintain independent security certifications aligned to recognized industry practice (e.g., SOC 2 Type 2, ISO 27001).</v>
      </c>
      <c r="E59" s="208" t="str">
        <f>VLOOKUP($A59,Privacy!$A$13:$E$97,5,0)&amp;""</f>
        <v>Provide documentation on how your organization conforms to your chosen framework and indicate current certification levels, where appropriate.</v>
      </c>
      <c r="F59" s="211"/>
      <c r="G59" s="199" t="str">
        <f>VLOOKUP($A59,Questions!$A$2:$X$333,21,0)&amp;""</f>
        <v>Yes</v>
      </c>
      <c r="H59" s="200"/>
      <c r="I59" s="201" t="str">
        <f>VLOOKUP($A59,Questions!$A$2:$X$333,23,0)&amp;""</f>
        <v>Standard Importance</v>
      </c>
      <c r="J59" s="200"/>
      <c r="K59" s="202" t="b">
        <v>0</v>
      </c>
      <c r="L59" s="2"/>
      <c r="M59" s="192"/>
      <c r="N59" s="192"/>
      <c r="O59" s="192"/>
      <c r="P59" s="192"/>
      <c r="Q59" s="192"/>
      <c r="R59" s="192"/>
      <c r="S59" s="192"/>
      <c r="T59" s="192"/>
      <c r="U59" s="192"/>
      <c r="V59" s="192"/>
      <c r="W59" s="192"/>
      <c r="X59" s="192"/>
      <c r="Y59" s="192"/>
      <c r="Z59" s="192"/>
    </row>
    <row r="60" spans="1:26" ht="48" customHeight="1" x14ac:dyDescent="0.15">
      <c r="A60" s="34" t="s">
        <v>452</v>
      </c>
      <c r="B60" s="43" t="str">
        <f>VLOOKUP($A60,Questions!$A$2:$X$333,2,0)</f>
        <v>Does your employee onboarding and offboarding policy include training of employees on information security and data privacy?</v>
      </c>
      <c r="C60" s="201" t="str">
        <f>VLOOKUP($A60,Privacy!$A$13:$E$97,3,0)&amp;""</f>
        <v>Yes</v>
      </c>
      <c r="D60" s="66" t="str">
        <f>IF(LEFT(VLOOKUP($A60,Privacy!$A$13:$E$97,5,0),21)='Auto Responses'!$A$73,'Auto Responses'!$A$74,VLOOKUP($A60,Privacy!$A$13:$E$97,4,0))&amp;""</f>
        <v/>
      </c>
      <c r="E60" s="208" t="str">
        <f>VLOOKUP($A60,Privacy!$A$13:$E$97,5,0)&amp;""</f>
        <v/>
      </c>
      <c r="F60" s="211"/>
      <c r="G60" s="199" t="str">
        <f>VLOOKUP($A60,Questions!$A$2:$X$333,21,0)&amp;""</f>
        <v>Yes</v>
      </c>
      <c r="H60" s="200"/>
      <c r="I60" s="201" t="str">
        <f>VLOOKUP($A60,Questions!$A$2:$X$333,23,0)&amp;""</f>
        <v>Standard Importance</v>
      </c>
      <c r="J60" s="200"/>
      <c r="K60" s="202" t="b">
        <v>0</v>
      </c>
      <c r="L60" s="2"/>
      <c r="M60" s="192"/>
      <c r="N60" s="192"/>
      <c r="O60" s="192"/>
      <c r="P60" s="192"/>
      <c r="Q60" s="192"/>
      <c r="R60" s="192"/>
      <c r="S60" s="192"/>
      <c r="T60" s="192"/>
      <c r="U60" s="192"/>
      <c r="V60" s="192"/>
      <c r="W60" s="192"/>
      <c r="X60" s="192"/>
      <c r="Y60" s="192"/>
      <c r="Z60" s="192"/>
    </row>
    <row r="61" spans="1:26" ht="36.75" customHeight="1" x14ac:dyDescent="0.15">
      <c r="A61" s="18" t="str">
        <f>VLOOKUP(LEFT($A62,4),'Auto Responses'!$N$4:$O$38,2,0)&amp;""</f>
        <v xml:space="preserve"> Privacy of Third Parties</v>
      </c>
      <c r="B61" s="40"/>
      <c r="C61" s="41"/>
      <c r="D61" s="41"/>
      <c r="E61" s="206"/>
      <c r="F61" s="194" t="s">
        <v>619</v>
      </c>
      <c r="G61" s="203" t="s">
        <v>614</v>
      </c>
      <c r="H61" s="203" t="s">
        <v>615</v>
      </c>
      <c r="I61" s="203" t="s">
        <v>616</v>
      </c>
      <c r="J61" s="203" t="s">
        <v>617</v>
      </c>
      <c r="K61" s="41"/>
      <c r="L61" s="2"/>
      <c r="M61" s="2"/>
      <c r="N61" s="2"/>
      <c r="O61" s="2"/>
      <c r="P61" s="2"/>
      <c r="Q61" s="2"/>
      <c r="R61" s="2"/>
      <c r="S61" s="2"/>
      <c r="T61" s="2"/>
      <c r="U61" s="2"/>
      <c r="V61" s="2"/>
      <c r="W61" s="2"/>
      <c r="X61" s="2"/>
      <c r="Y61" s="2"/>
      <c r="Z61" s="2"/>
    </row>
    <row r="62" spans="1:26" ht="48" customHeight="1" x14ac:dyDescent="0.15">
      <c r="A62" s="34" t="s">
        <v>454</v>
      </c>
      <c r="B62" s="43" t="str">
        <f>VLOOKUP($A62,Questions!$A$2:$X$333,2,0)</f>
        <v>Do you have contractual agreements with third parties that require them to maintain standards and to comply with all regulatory requirements?*</v>
      </c>
      <c r="C62" s="201" t="str">
        <f>VLOOKUP($A62,Privacy!$A$13:$E$97,3,0)&amp;""</f>
        <v>Yes</v>
      </c>
      <c r="D62" s="66" t="str">
        <f>IF(LEFT(VLOOKUP($A62,Privacy!$A$13:$E$97,5,0),21)='Auto Responses'!$A$73,'Auto Responses'!$A$74,VLOOKUP($A62,Privacy!$A$13:$E$97,4,0))&amp;""</f>
        <v/>
      </c>
      <c r="E62" s="208" t="str">
        <f>VLOOKUP($A62,Privacy!$A$13:$E$97,5,0)&amp;""</f>
        <v/>
      </c>
      <c r="F62" s="211"/>
      <c r="G62" s="199" t="str">
        <f>VLOOKUP($A62,Questions!$A$2:$X$333,21,0)&amp;""</f>
        <v>Yes</v>
      </c>
      <c r="H62" s="200"/>
      <c r="I62" s="201" t="str">
        <f>VLOOKUP($A62,Questions!$A$2:$X$333,23,0)&amp;""</f>
        <v>Critical Importance</v>
      </c>
      <c r="J62" s="200"/>
      <c r="K62" s="202" t="b">
        <v>0</v>
      </c>
      <c r="L62" s="2"/>
      <c r="M62" s="192"/>
      <c r="N62" s="192"/>
      <c r="O62" s="192"/>
      <c r="P62" s="192"/>
      <c r="Q62" s="192"/>
      <c r="R62" s="192"/>
      <c r="S62" s="192"/>
      <c r="T62" s="192"/>
      <c r="U62" s="192"/>
      <c r="V62" s="192"/>
      <c r="W62" s="192"/>
      <c r="X62" s="192"/>
      <c r="Y62" s="192"/>
      <c r="Z62" s="192"/>
    </row>
    <row r="63" spans="1:26" ht="95.25" customHeight="1" x14ac:dyDescent="0.15">
      <c r="A63" s="34" t="s">
        <v>456</v>
      </c>
      <c r="B63" s="43" t="str">
        <f>VLOOKUP($A63,Questions!$A$2:$X$333,2,0)</f>
        <v xml:space="preserve">Do you perform privacy impact assesments of third parties that collect, process, or have access to personal data to ensure they meet industry and regulatory standards and to mitigate harmful, unethical, or discriminatory impacts on data subjects? </v>
      </c>
      <c r="C63" s="201" t="str">
        <f>VLOOKUP($A63,Privacy!$A$13:$E$97,3,0)&amp;""</f>
        <v>Yes</v>
      </c>
      <c r="D63" s="66" t="str">
        <f>IF(LEFT(VLOOKUP($A63,Privacy!$A$13:$E$97,5,0),21)='Auto Responses'!$A$73,'Auto Responses'!$A$74,VLOOKUP($A63,Privacy!$A$13:$E$97,4,0))&amp;""</f>
        <v>Qualtrics' third party vendor selection process includes comprehensive due diligence to assess services, including those which involve AI. The process evaluates vendors' commitment to ethical AI practices, compliance with laws, and the protection of intellectual property rights. We prioritize maintaining privacy and security standards when partnering with external vendors.
Please refer to the Third Party Management section of the Cloud Security and Privacy Framework for more details.</v>
      </c>
      <c r="E63" s="208" t="str">
        <f>VLOOKUP($A63,Privacy!$A$13:$E$97,5,0)&amp;""</f>
        <v>Provide a summary of your practices that assures that the third party will be subject to the appropriate standards regarding data privacy.</v>
      </c>
      <c r="F63" s="211"/>
      <c r="G63" s="199" t="str">
        <f>VLOOKUP($A63,Questions!$A$2:$X$333,21,0)&amp;""</f>
        <v>Yes</v>
      </c>
      <c r="H63" s="200"/>
      <c r="I63" s="201" t="str">
        <f>VLOOKUP($A63,Questions!$A$2:$X$333,23,0)&amp;""</f>
        <v>Minor Importance</v>
      </c>
      <c r="J63" s="200"/>
      <c r="K63" s="202" t="b">
        <v>0</v>
      </c>
      <c r="L63" s="2"/>
      <c r="M63" s="192"/>
      <c r="N63" s="192"/>
      <c r="O63" s="192"/>
      <c r="P63" s="192"/>
      <c r="Q63" s="192"/>
      <c r="R63" s="192"/>
      <c r="S63" s="192"/>
      <c r="T63" s="192"/>
      <c r="U63" s="192"/>
      <c r="V63" s="192"/>
      <c r="W63" s="192"/>
      <c r="X63" s="192"/>
      <c r="Y63" s="192"/>
      <c r="Z63" s="192"/>
    </row>
    <row r="64" spans="1:26" ht="36.75" customHeight="1" x14ac:dyDescent="0.15">
      <c r="A64" s="18" t="str">
        <f>VLOOKUP(LEFT($A65,4),'Auto Responses'!$N$4:$O$38,2,0)&amp;""</f>
        <v xml:space="preserve"> Privacy Change Management</v>
      </c>
      <c r="B64" s="40"/>
      <c r="C64" s="41"/>
      <c r="D64" s="41"/>
      <c r="E64" s="206"/>
      <c r="F64" s="194" t="s">
        <v>619</v>
      </c>
      <c r="G64" s="203" t="s">
        <v>614</v>
      </c>
      <c r="H64" s="203" t="s">
        <v>615</v>
      </c>
      <c r="I64" s="203" t="s">
        <v>616</v>
      </c>
      <c r="J64" s="203" t="s">
        <v>617</v>
      </c>
      <c r="K64" s="41"/>
      <c r="L64" s="2"/>
      <c r="M64" s="2"/>
      <c r="N64" s="2"/>
      <c r="O64" s="2"/>
      <c r="P64" s="2"/>
      <c r="Q64" s="2"/>
      <c r="R64" s="2"/>
      <c r="S64" s="2"/>
      <c r="T64" s="2"/>
      <c r="U64" s="2"/>
      <c r="V64" s="2"/>
      <c r="W64" s="2"/>
      <c r="X64" s="2"/>
      <c r="Y64" s="2"/>
      <c r="Z64" s="2"/>
    </row>
    <row r="65" spans="1:26" ht="48" customHeight="1" x14ac:dyDescent="0.15">
      <c r="A65" s="34" t="s">
        <v>458</v>
      </c>
      <c r="B65" s="43" t="str">
        <f>VLOOKUP($A65,Questions!$A$2:$X$333,2,0)</f>
        <v>Does your change management process include privacy review and approval?</v>
      </c>
      <c r="C65" s="201" t="str">
        <f>VLOOKUP($A65,Privacy!$A$13:$E$97,3,0)&amp;""</f>
        <v>Yes</v>
      </c>
      <c r="D65" s="66" t="str">
        <f>IF(LEFT(VLOOKUP($A65,Privacy!$A$13:$E$97,5,0),21)='Auto Responses'!$A$73,'Auto Responses'!$A$74,VLOOKUP($A65,Privacy!$A$13:$E$97,4,0))&amp;""</f>
        <v>All changes are documented, risk-assessed, prioritized, planned, tested, approved, and implemented. Privacy considerations are taken into account throughout the entire product development lifecycle, adopting a 'Privacy by Design' approach to product review and development.
Please see the Change Management section of our Cloud Security and Privacy Framework for details.</v>
      </c>
      <c r="E65" s="208" t="str">
        <f>VLOOKUP($A65,Privacy!$A$13:$E$97,5,0)&amp;""</f>
        <v xml:space="preserve">Please describe your process for privacy review. </v>
      </c>
      <c r="F65" s="211"/>
      <c r="G65" s="199" t="str">
        <f>VLOOKUP($A65,Questions!$A$2:$X$333,21,0)&amp;""</f>
        <v>Yes</v>
      </c>
      <c r="H65" s="200"/>
      <c r="I65" s="201" t="str">
        <f>VLOOKUP($A65,Questions!$A$2:$X$333,23,0)&amp;""</f>
        <v>Standard Importance</v>
      </c>
      <c r="J65" s="200"/>
      <c r="K65" s="202" t="b">
        <v>0</v>
      </c>
      <c r="L65" s="2"/>
      <c r="M65" s="192"/>
      <c r="N65" s="192"/>
      <c r="O65" s="192"/>
      <c r="P65" s="192"/>
      <c r="Q65" s="192"/>
      <c r="R65" s="192"/>
      <c r="S65" s="192"/>
      <c r="T65" s="192"/>
      <c r="U65" s="192"/>
      <c r="V65" s="192"/>
      <c r="W65" s="192"/>
      <c r="X65" s="192"/>
      <c r="Y65" s="192"/>
      <c r="Z65" s="192"/>
    </row>
    <row r="66" spans="1:26" ht="48" customHeight="1" x14ac:dyDescent="0.15">
      <c r="A66" s="34" t="s">
        <v>460</v>
      </c>
      <c r="B66" s="43" t="str">
        <f>VLOOKUP($A66,Questions!$A$2:$X$333,2,0)</f>
        <v>Do you have policy and procedure, currently implemented, guiding how privacy risks are mitigated until they can be resolved?</v>
      </c>
      <c r="C66" s="201" t="str">
        <f>VLOOKUP($A66,Privacy!$A$13:$E$97,3,0)&amp;""</f>
        <v>Yes</v>
      </c>
      <c r="D66" s="66" t="str">
        <f>IF(LEFT(VLOOKUP($A66,Privacy!$A$13:$E$97,5,0),21)='Auto Responses'!$A$73,'Auto Responses'!$A$74,VLOOKUP($A66,Privacy!$A$13:$E$97,4,0))&amp;""</f>
        <v/>
      </c>
      <c r="E66" s="208" t="str">
        <f>VLOOKUP($A66,Privacy!$A$13:$E$97,5,0)&amp;""</f>
        <v/>
      </c>
      <c r="F66" s="211"/>
      <c r="G66" s="199" t="str">
        <f>VLOOKUP($A66,Questions!$A$2:$X$333,21,0)&amp;""</f>
        <v>Yes</v>
      </c>
      <c r="H66" s="200"/>
      <c r="I66" s="201" t="str">
        <f>VLOOKUP($A66,Questions!$A$2:$X$333,23,0)&amp;""</f>
        <v>Minor Importance</v>
      </c>
      <c r="J66" s="200"/>
      <c r="K66" s="202" t="b">
        <v>0</v>
      </c>
      <c r="L66" s="2"/>
      <c r="M66" s="192"/>
      <c r="N66" s="192"/>
      <c r="O66" s="192"/>
      <c r="P66" s="192"/>
      <c r="Q66" s="192"/>
      <c r="R66" s="192"/>
      <c r="S66" s="192"/>
      <c r="T66" s="192"/>
      <c r="U66" s="192"/>
      <c r="V66" s="192"/>
      <c r="W66" s="192"/>
      <c r="X66" s="192"/>
      <c r="Y66" s="192"/>
      <c r="Z66" s="192"/>
    </row>
    <row r="67" spans="1:26" ht="36.75" customHeight="1" x14ac:dyDescent="0.15">
      <c r="A67" s="18" t="str">
        <f>VLOOKUP(LEFT($A68,4),'Auto Responses'!$N$4:$O$38,2,0)&amp;""</f>
        <v xml:space="preserve"> Privacy of Sensitive Data</v>
      </c>
      <c r="B67" s="40"/>
      <c r="C67" s="41"/>
      <c r="D67" s="41"/>
      <c r="E67" s="206"/>
      <c r="F67" s="194" t="s">
        <v>619</v>
      </c>
      <c r="G67" s="203" t="s">
        <v>614</v>
      </c>
      <c r="H67" s="203" t="s">
        <v>615</v>
      </c>
      <c r="I67" s="203" t="s">
        <v>616</v>
      </c>
      <c r="J67" s="203" t="s">
        <v>617</v>
      </c>
      <c r="K67" s="41"/>
      <c r="L67" s="2"/>
      <c r="M67" s="2"/>
      <c r="N67" s="2"/>
      <c r="O67" s="2"/>
      <c r="P67" s="2"/>
      <c r="Q67" s="2"/>
      <c r="R67" s="2"/>
      <c r="S67" s="2"/>
      <c r="T67" s="2"/>
      <c r="U67" s="2"/>
      <c r="V67" s="2"/>
      <c r="W67" s="2"/>
      <c r="X67" s="2"/>
      <c r="Y67" s="2"/>
      <c r="Z67" s="2"/>
    </row>
    <row r="68" spans="1:26" ht="48" customHeight="1" x14ac:dyDescent="0.15">
      <c r="A68" s="34" t="s">
        <v>462</v>
      </c>
      <c r="B68" s="43" t="str">
        <f>VLOOKUP($A68,Questions!$A$2:$X$333,2,0)</f>
        <v>Do you collect, process, or store demographic information?*</v>
      </c>
      <c r="C68" s="201" t="str">
        <f>VLOOKUP($A68,Privacy!$A$13:$E$97,3,0)&amp;""</f>
        <v>Yes</v>
      </c>
      <c r="D68" s="66" t="str">
        <f>IF(LEFT(VLOOKUP($A68,Privacy!$A$13:$E$97,5,0),21)='Auto Responses'!$A$73,'Auto Responses'!$A$74,VLOOKUP($A68,Privacy!$A$13:$E$97,4,0))&amp;""</f>
        <v>Customers determine which type of data to collect, including demographic information. Qualtrics treats all data as confidential and provides tools for customers to manage data collection, including demographic questions.</v>
      </c>
      <c r="E68" s="208" t="str">
        <f>VLOOKUP($A68,Privacy!$A$13:$E$97,5,0)&amp;""</f>
        <v xml:space="preserve">Describe which demographic information you handle. </v>
      </c>
      <c r="F68" s="211"/>
      <c r="G68" s="199" t="str">
        <f>VLOOKUP($A68,Questions!$A$2:$X$333,21,0)&amp;""</f>
        <v>No</v>
      </c>
      <c r="H68" s="200"/>
      <c r="I68" s="201" t="str">
        <f>VLOOKUP($A68,Questions!$A$2:$X$333,23,0)&amp;""</f>
        <v>Critical Importance</v>
      </c>
      <c r="J68" s="200"/>
      <c r="K68" s="202" t="b">
        <v>0</v>
      </c>
      <c r="L68" s="2"/>
      <c r="M68" s="192"/>
      <c r="N68" s="192"/>
      <c r="O68" s="192"/>
      <c r="P68" s="192"/>
      <c r="Q68" s="192"/>
      <c r="R68" s="192"/>
      <c r="S68" s="192"/>
      <c r="T68" s="192"/>
      <c r="U68" s="192"/>
      <c r="V68" s="192"/>
      <c r="W68" s="192"/>
      <c r="X68" s="192"/>
      <c r="Y68" s="192"/>
      <c r="Z68" s="192"/>
    </row>
    <row r="69" spans="1:26" ht="48" customHeight="1" x14ac:dyDescent="0.15">
      <c r="A69" s="34" t="s">
        <v>464</v>
      </c>
      <c r="B69" s="43" t="str">
        <f>VLOOKUP($A69,Questions!$A$2:$X$333,2,0)</f>
        <v>Do you capture or create genetic, biometric, or behaviometric information (e.g.,  facial recognition or fingerprints)?*</v>
      </c>
      <c r="C69" s="201" t="str">
        <f>VLOOKUP($A69,Privacy!$A$13:$E$97,3,0)&amp;""</f>
        <v>No</v>
      </c>
      <c r="D69" s="66" t="str">
        <f>IF(LEFT(VLOOKUP($A69,Privacy!$A$13:$E$97,5,0),21)='Auto Responses'!$A$73,'Auto Responses'!$A$74,VLOOKUP($A69,Privacy!$A$13:$E$97,4,0))&amp;""</f>
        <v/>
      </c>
      <c r="E69" s="208" t="str">
        <f>VLOOKUP($A69,Privacy!$A$13:$E$97,5,0)&amp;""</f>
        <v/>
      </c>
      <c r="F69" s="211"/>
      <c r="G69" s="199" t="str">
        <f>VLOOKUP($A69,Questions!$A$2:$X$333,21,0)&amp;""</f>
        <v>No</v>
      </c>
      <c r="H69" s="200"/>
      <c r="I69" s="201" t="str">
        <f>VLOOKUP($A69,Questions!$A$2:$X$333,23,0)&amp;""</f>
        <v>Critical Importance</v>
      </c>
      <c r="J69" s="200"/>
      <c r="K69" s="202" t="b">
        <v>0</v>
      </c>
      <c r="L69" s="2"/>
      <c r="M69" s="192"/>
      <c r="N69" s="192"/>
      <c r="O69" s="192"/>
      <c r="P69" s="192"/>
      <c r="Q69" s="192"/>
      <c r="R69" s="192"/>
      <c r="S69" s="192"/>
      <c r="T69" s="192"/>
      <c r="U69" s="192"/>
      <c r="V69" s="192"/>
      <c r="W69" s="192"/>
      <c r="X69" s="192"/>
      <c r="Y69" s="192"/>
      <c r="Z69" s="192"/>
    </row>
    <row r="70" spans="1:26" ht="48" customHeight="1" x14ac:dyDescent="0.15">
      <c r="A70" s="34" t="s">
        <v>466</v>
      </c>
      <c r="B70" s="43" t="str">
        <f>VLOOKUP($A70,Questions!$A$2:$X$333,2,0)</f>
        <v>Do you combine institutional data (including "de-identified," "anonymized," or otherwise masked data) with personal data from any other sources?*</v>
      </c>
      <c r="C70" s="201" t="str">
        <f>VLOOKUP($A70,Privacy!$A$13:$E$97,3,0)&amp;""</f>
        <v>Yes</v>
      </c>
      <c r="D70" s="66" t="str">
        <f>IF(LEFT(VLOOKUP($A70,Privacy!$A$13:$E$97,5,0),21)='Auto Responses'!$A$73,'Auto Responses'!$A$74,VLOOKUP($A70,Privacy!$A$13:$E$97,4,0))&amp;""</f>
        <v>Qualtrics anonymizes and aggregates customer data before any use, ensuring that personal data and data identifying the customer are removed. Once anonymized and aggregated, the dataset cannot be traced back to its original source, protecting individual privacy while extracting meaningful insights. Anonymized or masked data is not combined with personal data from other sources.</v>
      </c>
      <c r="E70" s="208" t="str">
        <f>VLOOKUP($A70,Privacy!$A$13:$E$97,5,0)&amp;""</f>
        <v>Describe the other sources and provide a list of elements, including any keys that connect the datasets.</v>
      </c>
      <c r="F70" s="211"/>
      <c r="G70" s="199" t="str">
        <f>VLOOKUP($A70,Questions!$A$2:$X$333,21,0)&amp;""</f>
        <v>No</v>
      </c>
      <c r="H70" s="200"/>
      <c r="I70" s="201" t="str">
        <f>VLOOKUP($A70,Questions!$A$2:$X$333,23,0)&amp;""</f>
        <v>Critical Importance</v>
      </c>
      <c r="J70" s="200"/>
      <c r="K70" s="202" t="b">
        <v>0</v>
      </c>
      <c r="L70" s="2"/>
      <c r="M70" s="192"/>
      <c r="N70" s="192"/>
      <c r="O70" s="192"/>
      <c r="P70" s="192"/>
      <c r="Q70" s="192"/>
      <c r="R70" s="192"/>
      <c r="S70" s="192"/>
      <c r="T70" s="192"/>
      <c r="U70" s="192"/>
      <c r="V70" s="192"/>
      <c r="W70" s="192"/>
      <c r="X70" s="192"/>
      <c r="Y70" s="192"/>
      <c r="Z70" s="192"/>
    </row>
    <row r="71" spans="1:26" ht="48" customHeight="1" x14ac:dyDescent="0.15">
      <c r="A71" s="34" t="s">
        <v>468</v>
      </c>
      <c r="B71" s="43" t="str">
        <f>VLOOKUP($A71,Questions!$A$2:$X$333,2,0)</f>
        <v>Is institutional data coming into or going out of the United States at any point during collection, processing, storage, or archiving?</v>
      </c>
      <c r="C71" s="201" t="str">
        <f>VLOOKUP($A71,Privacy!$A$13:$E$97,3,0)&amp;""</f>
        <v>Yes</v>
      </c>
      <c r="D71" s="66" t="str">
        <f>IF(LEFT(VLOOKUP($A71,Privacy!$A$13:$E$97,5,0),21)='Auto Responses'!$A$73,'Auto Responses'!$A$74,VLOOKUP($A71,Privacy!$A$13:$E$97,4,0))&amp;""</f>
        <v>Our production services for our commercial offerings are hosted by third-party data centers that are audited using industry best practices.
All data are stored and processed in multi-tenant data centers and in a single region (e.g., EU) chosen by the customer. Qualtrics utilizes Amazon Web Services (AWS) exclusively for our production Data storage locations. They are located in the following regions:
• United States - East (Ashburn, VA)
• United States – West (Portland, OR)
• Canada (Montreal, QC)
• EMEA (Frankfurt, Germany)
• Australia (Sydney, NSW)
• Singapore
• Japan (Tokyo)
• United Kingdom (London)
• FedRAMP Environment (San Jose, CA)
The multi-tenant solution includes a shared Database and Schema. All client data is stored in a shared database and schema, and data is separated by SQL query filters. All customer data is logically segmented by organization, user, and survey ID, as well as hidden behind the user's login credentials (standard username/password, SSO authentication, etc.).
Data may be transferred outside of the regional data center for technical support, global service availability, incident response, or use of subprocessors. Customers are responsible for determining if geographic restrictions are required for the storage and accessing of data within the platform. Data management practices are transparent and compliant with privacy regulations.
Please see the Platform Data and Locations and Infrastructure sections of our Cloud Security and Privacy Framework for details.</v>
      </c>
      <c r="E71" s="208" t="str">
        <f>VLOOKUP($A71,Privacy!$A$13:$E$97,5,0)&amp;""</f>
        <v>Describe where and whether you comply with the laws of that jurisdiction.</v>
      </c>
      <c r="F71" s="211"/>
      <c r="G71" s="199" t="str">
        <f>VLOOKUP($A71,Questions!$A$2:$X$333,21,0)&amp;""</f>
        <v>No</v>
      </c>
      <c r="H71" s="200"/>
      <c r="I71" s="201" t="str">
        <f>VLOOKUP($A71,Questions!$A$2:$X$333,23,0)&amp;""</f>
        <v>Minor Importance</v>
      </c>
      <c r="J71" s="200"/>
      <c r="K71" s="202" t="b">
        <v>0</v>
      </c>
      <c r="L71" s="2"/>
      <c r="M71" s="192"/>
      <c r="N71" s="192"/>
      <c r="O71" s="192"/>
      <c r="P71" s="192"/>
      <c r="Q71" s="192"/>
      <c r="R71" s="192"/>
      <c r="S71" s="192"/>
      <c r="T71" s="192"/>
      <c r="U71" s="192"/>
      <c r="V71" s="192"/>
      <c r="W71" s="192"/>
      <c r="X71" s="192"/>
      <c r="Y71" s="192"/>
      <c r="Z71" s="192"/>
    </row>
    <row r="72" spans="1:26" ht="48" customHeight="1" x14ac:dyDescent="0.15">
      <c r="A72" s="34" t="s">
        <v>470</v>
      </c>
      <c r="B72" s="43" t="str">
        <f>VLOOKUP($A72,Questions!$A$2:$X$333,2,0)</f>
        <v>Do you capture device information (e.g., IP address, MAC address)?</v>
      </c>
      <c r="C72" s="201" t="str">
        <f>VLOOKUP($A72,Privacy!$A$13:$E$97,3,0)&amp;""</f>
        <v>Yes</v>
      </c>
      <c r="D72" s="66" t="str">
        <f>IF(LEFT(VLOOKUP($A72,Privacy!$A$13:$E$97,5,0),21)='Auto Responses'!$A$73,'Auto Responses'!$A$74,VLOOKUP($A72,Privacy!$A$13:$E$97,4,0))&amp;""</f>
        <v/>
      </c>
      <c r="E72" s="208" t="str">
        <f>VLOOKUP($A72,Privacy!$A$13:$E$97,5,0)&amp;""</f>
        <v/>
      </c>
      <c r="F72" s="211"/>
      <c r="G72" s="199" t="str">
        <f>VLOOKUP($A72,Questions!$A$2:$X$333,21,0)&amp;""</f>
        <v>No</v>
      </c>
      <c r="H72" s="200"/>
      <c r="I72" s="201" t="str">
        <f>VLOOKUP($A72,Questions!$A$2:$X$333,23,0)&amp;""</f>
        <v>Minor Importance</v>
      </c>
      <c r="J72" s="200"/>
      <c r="K72" s="202" t="b">
        <v>0</v>
      </c>
      <c r="L72" s="2"/>
      <c r="M72" s="192"/>
      <c r="N72" s="192"/>
      <c r="O72" s="192"/>
      <c r="P72" s="192"/>
      <c r="Q72" s="192"/>
      <c r="R72" s="192"/>
      <c r="S72" s="192"/>
      <c r="T72" s="192"/>
      <c r="U72" s="192"/>
      <c r="V72" s="192"/>
      <c r="W72" s="192"/>
      <c r="X72" s="192"/>
      <c r="Y72" s="192"/>
      <c r="Z72" s="192"/>
    </row>
    <row r="73" spans="1:26" ht="48" customHeight="1" x14ac:dyDescent="0.15">
      <c r="A73" s="34" t="s">
        <v>472</v>
      </c>
      <c r="B73" s="43" t="str">
        <f>VLOOKUP($A73,Questions!$A$2:$X$333,2,0)</f>
        <v>Does any part of this service/project involve a web/app tracking component (e.g., use of web-tracking pixels, cookies)?</v>
      </c>
      <c r="C73" s="201" t="str">
        <f>VLOOKUP($A73,Privacy!$A$13:$E$97,3,0)&amp;""</f>
        <v>Yes</v>
      </c>
      <c r="D73" s="66" t="str">
        <f>IF(LEFT(VLOOKUP($A73,Privacy!$A$13:$E$97,5,0),21)='Auto Responses'!$A$73,'Auto Responses'!$A$74,VLOOKUP($A73,Privacy!$A$13:$E$97,4,0))&amp;""</f>
        <v>Cookies are used to maintain the session state, and do not include any response Data or personal information.
Further information can be found on our Cookie Statement: www.qualtrics.com/cookie-statement/ (http://www.qualtrics.com/cookie-statement/)</v>
      </c>
      <c r="E73" s="208" t="str">
        <f>VLOOKUP($A73,Privacy!$A$13:$E$97,5,0)&amp;""</f>
        <v>Describe the tracking component and what is done with the information.</v>
      </c>
      <c r="F73" s="211"/>
      <c r="G73" s="199" t="str">
        <f>VLOOKUP($A73,Questions!$A$2:$X$333,21,0)&amp;""</f>
        <v>No</v>
      </c>
      <c r="H73" s="200"/>
      <c r="I73" s="201" t="str">
        <f>VLOOKUP($A73,Questions!$A$2:$X$333,23,0)&amp;""</f>
        <v>Minor Importance</v>
      </c>
      <c r="J73" s="200"/>
      <c r="K73" s="202" t="b">
        <v>0</v>
      </c>
      <c r="L73" s="2"/>
      <c r="M73" s="192"/>
      <c r="N73" s="192"/>
      <c r="O73" s="192"/>
      <c r="P73" s="192"/>
      <c r="Q73" s="192"/>
      <c r="R73" s="192"/>
      <c r="S73" s="192"/>
      <c r="T73" s="192"/>
      <c r="U73" s="192"/>
      <c r="V73" s="192"/>
      <c r="W73" s="192"/>
      <c r="X73" s="192"/>
      <c r="Y73" s="192"/>
      <c r="Z73" s="192"/>
    </row>
    <row r="74" spans="1:26" ht="48" customHeight="1" x14ac:dyDescent="0.15">
      <c r="A74" s="34" t="s">
        <v>474</v>
      </c>
      <c r="B74" s="43" t="str">
        <f>VLOOKUP($A74,Questions!$A$2:$X$333,2,0)</f>
        <v>Does your staff (or a third party) have access to institutional data (e.g., financial, PHI, or other sensitive information) through any means?</v>
      </c>
      <c r="C74" s="201" t="str">
        <f>VLOOKUP($A74,Privacy!$A$13:$E$97,3,0)&amp;""</f>
        <v>No</v>
      </c>
      <c r="D74" s="66" t="str">
        <f>IF(LEFT(VLOOKUP($A74,Privacy!$A$13:$E$97,5,0),21)='Auto Responses'!$A$73,'Auto Responses'!$A$74,VLOOKUP($A74,Privacy!$A$13:$E$97,4,0))&amp;""</f>
        <v/>
      </c>
      <c r="E74" s="208" t="str">
        <f>VLOOKUP($A74,Privacy!$A$13:$E$97,5,0)&amp;""</f>
        <v/>
      </c>
      <c r="F74" s="211"/>
      <c r="G74" s="199" t="str">
        <f>VLOOKUP($A74,Questions!$A$2:$X$333,21,0)&amp;""</f>
        <v>No</v>
      </c>
      <c r="H74" s="200"/>
      <c r="I74" s="201" t="str">
        <f>VLOOKUP($A74,Questions!$A$2:$X$333,23,0)&amp;""</f>
        <v>Minor Importance</v>
      </c>
      <c r="J74" s="200"/>
      <c r="K74" s="202" t="b">
        <v>0</v>
      </c>
      <c r="L74" s="2"/>
      <c r="M74" s="192"/>
      <c r="N74" s="192"/>
      <c r="O74" s="192"/>
      <c r="P74" s="192"/>
      <c r="Q74" s="192"/>
      <c r="R74" s="192"/>
      <c r="S74" s="192"/>
      <c r="T74" s="192"/>
      <c r="U74" s="192"/>
      <c r="V74" s="192"/>
      <c r="W74" s="192"/>
      <c r="X74" s="192"/>
      <c r="Y74" s="192"/>
      <c r="Z74" s="192"/>
    </row>
    <row r="75" spans="1:26" ht="48" customHeight="1" x14ac:dyDescent="0.15">
      <c r="A75" s="34" t="s">
        <v>476</v>
      </c>
      <c r="B75" s="43" t="str">
        <f>VLOOKUP($A75,Questions!$A$2:$X$333,2,0)</f>
        <v>Will you handle personal data in a manner compliant with all relevant laws, regulations, and applicable institution policies?</v>
      </c>
      <c r="C75" s="201" t="str">
        <f>VLOOKUP($A75,Privacy!$A$13:$E$97,3,0)&amp;""</f>
        <v>Yes</v>
      </c>
      <c r="D75" s="66" t="str">
        <f>IF(LEFT(VLOOKUP($A75,Privacy!$A$13:$E$97,5,0),21)='Auto Responses'!$A$73,'Auto Responses'!$A$74,VLOOKUP($A75,Privacy!$A$13:$E$97,4,0))&amp;""</f>
        <v/>
      </c>
      <c r="E75" s="208" t="str">
        <f>VLOOKUP($A75,Privacy!$A$13:$E$97,5,0)&amp;""</f>
        <v/>
      </c>
      <c r="F75" s="211"/>
      <c r="G75" s="199" t="str">
        <f>VLOOKUP($A75,Questions!$A$2:$X$333,21,0)&amp;""</f>
        <v>Yes</v>
      </c>
      <c r="H75" s="200"/>
      <c r="I75" s="201" t="str">
        <f>VLOOKUP($A75,Questions!$A$2:$X$333,23,0)&amp;""</f>
        <v>Minor Importance</v>
      </c>
      <c r="J75" s="200"/>
      <c r="K75" s="202" t="b">
        <v>0</v>
      </c>
      <c r="L75" s="2"/>
      <c r="M75" s="192"/>
      <c r="N75" s="192"/>
      <c r="O75" s="192"/>
      <c r="P75" s="192"/>
      <c r="Q75" s="192"/>
      <c r="R75" s="192"/>
      <c r="S75" s="192"/>
      <c r="T75" s="192"/>
      <c r="U75" s="192"/>
      <c r="V75" s="192"/>
      <c r="W75" s="192"/>
      <c r="X75" s="192"/>
      <c r="Y75" s="192"/>
      <c r="Z75" s="192"/>
    </row>
    <row r="76" spans="1:26" ht="36.75" customHeight="1" x14ac:dyDescent="0.15">
      <c r="A76" s="18" t="str">
        <f>VLOOKUP(LEFT($A77,4),'Auto Responses'!$N$4:$O$38,2,0)&amp;""</f>
        <v xml:space="preserve"> Privacy Policies and Procedures</v>
      </c>
      <c r="B76" s="40"/>
      <c r="C76" s="41"/>
      <c r="D76" s="41"/>
      <c r="E76" s="206"/>
      <c r="F76" s="194" t="s">
        <v>619</v>
      </c>
      <c r="G76" s="203" t="s">
        <v>614</v>
      </c>
      <c r="H76" s="203" t="s">
        <v>615</v>
      </c>
      <c r="I76" s="203" t="s">
        <v>616</v>
      </c>
      <c r="J76" s="203" t="s">
        <v>617</v>
      </c>
      <c r="K76" s="41"/>
      <c r="L76" s="2"/>
      <c r="M76" s="2"/>
      <c r="N76" s="2"/>
      <c r="O76" s="2"/>
      <c r="P76" s="2"/>
      <c r="Q76" s="2"/>
      <c r="R76" s="2"/>
      <c r="S76" s="2"/>
      <c r="T76" s="2"/>
      <c r="U76" s="2"/>
      <c r="V76" s="2"/>
      <c r="W76" s="2"/>
      <c r="X76" s="2"/>
      <c r="Y76" s="2"/>
      <c r="Z76" s="2"/>
    </row>
    <row r="77" spans="1:26" ht="48" customHeight="1" x14ac:dyDescent="0.15">
      <c r="A77" s="34" t="s">
        <v>478</v>
      </c>
      <c r="B77" s="43" t="str">
        <f>VLOOKUP($A77,Questions!$A$2:$X$333,2,0)</f>
        <v>Do you have a documented privacy management process?</v>
      </c>
      <c r="C77" s="201" t="str">
        <f>VLOOKUP($A77,Privacy!$A$13:$E$97,3,0)&amp;""</f>
        <v>Yes</v>
      </c>
      <c r="D77" s="66" t="str">
        <f>IF(LEFT(VLOOKUP($A77,Privacy!$A$13:$E$97,5,0),21)='Auto Responses'!$A$73,'Auto Responses'!$A$74,VLOOKUP($A77,Privacy!$A$13:$E$97,4,0))&amp;""</f>
        <v>All policy verification is handled through the legal compliance department. Qualtrics has established internal procedures to review, identify, and track compliance of policies, risk management objectives, and regulatory issues. The Director of Information Security is responsible for the overall security objectives and disseminates privacy and regulatory concerns to senior management and the legal team.</v>
      </c>
      <c r="E77" s="208" t="str">
        <f>VLOOKUP($A77,Privacy!$A$13:$E$97,5,0)&amp;""</f>
        <v>Describe privacy management process or provide links or attach documentation.</v>
      </c>
      <c r="F77" s="211"/>
      <c r="G77" s="199" t="str">
        <f>VLOOKUP($A77,Questions!$A$2:$X$333,21,0)&amp;""</f>
        <v>Yes</v>
      </c>
      <c r="H77" s="200"/>
      <c r="I77" s="201" t="str">
        <f>VLOOKUP($A77,Questions!$A$2:$X$333,23,0)&amp;""</f>
        <v>Minor Importance</v>
      </c>
      <c r="J77" s="200"/>
      <c r="K77" s="202" t="b">
        <v>0</v>
      </c>
      <c r="L77" s="2"/>
      <c r="M77" s="192"/>
      <c r="N77" s="192"/>
      <c r="O77" s="192"/>
      <c r="P77" s="192"/>
      <c r="Q77" s="192"/>
      <c r="R77" s="192"/>
      <c r="S77" s="192"/>
      <c r="T77" s="192"/>
      <c r="U77" s="192"/>
      <c r="V77" s="192"/>
      <c r="W77" s="192"/>
      <c r="X77" s="192"/>
      <c r="Y77" s="192"/>
      <c r="Z77" s="192"/>
    </row>
    <row r="78" spans="1:26" ht="48" customHeight="1" x14ac:dyDescent="0.15">
      <c r="A78" s="34" t="s">
        <v>480</v>
      </c>
      <c r="B78" s="43" t="str">
        <f>VLOOKUP($A78,Questions!$A$2:$X$333,2,0)</f>
        <v>Are privacy principles designed into the product lifecycle (i.e., privacy-by-design)?</v>
      </c>
      <c r="C78" s="201" t="str">
        <f>VLOOKUP($A78,Privacy!$A$13:$E$97,3,0)&amp;""</f>
        <v>Yes</v>
      </c>
      <c r="D78" s="66" t="str">
        <f>IF(LEFT(VLOOKUP($A78,Privacy!$A$13:$E$97,5,0),21)='Auto Responses'!$A$73,'Auto Responses'!$A$74,VLOOKUP($A78,Privacy!$A$13:$E$97,4,0))&amp;""</f>
        <v>We adopt a 'Privacy by Design' approach to product review and development that takes privacy considerations into account throughout the entire product development lifecycle.
Our Legal and Product teams review products under development from a privacy perspective. Our approach aims to deliver the desired user experience while protecting the personal data of end users. Throughout the product review process, we apply Qualtrics privacy guidelines and principles. The privacy by design process also ensures that the relevant project is in accordance with Qualtrics Privacy Policy, data processing agreements with Customers, and applicable privacy laws and regulations. Privacy issues are identified and resolved early during product development. The release of a product is not authorized if there are outstanding privacy concerns that have not been resolved.
It is worth noting, however, that Qualtrics provides self-service products whereby the customer solely determines:
Which type of data to collect
Who to collect data from
Where to collect data
What purpose
When to delete the data
Therefore, the customer has control and responsibility for ensuring that privacy by default principles are applied and implemented during the data collection, processing, and retention periods.</v>
      </c>
      <c r="E78" s="208" t="str">
        <f>VLOOKUP($A78,Privacy!$A$13:$E$97,5,0)&amp;""</f>
        <v>Summarize the privacy principles designed into the product lifecycle.</v>
      </c>
      <c r="F78" s="211"/>
      <c r="G78" s="199" t="str">
        <f>VLOOKUP($A78,Questions!$A$2:$X$333,21,0)&amp;""</f>
        <v>Yes</v>
      </c>
      <c r="H78" s="200"/>
      <c r="I78" s="201" t="str">
        <f>VLOOKUP($A78,Questions!$A$2:$X$333,23,0)&amp;""</f>
        <v>Minor Importance</v>
      </c>
      <c r="J78" s="200"/>
      <c r="K78" s="202" t="b">
        <v>0</v>
      </c>
      <c r="L78" s="2"/>
      <c r="M78" s="192"/>
      <c r="N78" s="192"/>
      <c r="O78" s="192"/>
      <c r="P78" s="192"/>
      <c r="Q78" s="192"/>
      <c r="R78" s="192"/>
      <c r="S78" s="192"/>
      <c r="T78" s="192"/>
      <c r="U78" s="192"/>
      <c r="V78" s="192"/>
      <c r="W78" s="192"/>
      <c r="X78" s="192"/>
      <c r="Y78" s="192"/>
      <c r="Z78" s="192"/>
    </row>
    <row r="79" spans="1:26" ht="48" customHeight="1" x14ac:dyDescent="0.15">
      <c r="A79" s="34" t="s">
        <v>482</v>
      </c>
      <c r="B79" s="43" t="str">
        <f>VLOOKUP($A79,Questions!$A$2:$X$333,2,0)</f>
        <v>Will you comply with applicable breach notification laws?</v>
      </c>
      <c r="C79" s="201" t="str">
        <f>VLOOKUP($A79,Privacy!$A$13:$E$97,3,0)&amp;""</f>
        <v>Yes</v>
      </c>
      <c r="D79" s="66" t="str">
        <f>IF(LEFT(VLOOKUP($A79,Privacy!$A$13:$E$97,5,0),21)='Auto Responses'!$A$73,'Auto Responses'!$A$74,VLOOKUP($A79,Privacy!$A$13:$E$97,4,0))&amp;""</f>
        <v>Qualtrics has suitable policies to handle these requests and has a team of internal and external attorneys, and privacy and security experts, to respond to the particular notification requirements based on the content disclosed. Our contractual agreements with Customers consider data breach notification commitments.</v>
      </c>
      <c r="E79" s="208" t="str">
        <f>VLOOKUP($A79,Privacy!$A$13:$E$97,5,0)&amp;""</f>
        <v>State how quickly the institution will be notified.</v>
      </c>
      <c r="F79" s="211"/>
      <c r="G79" s="199" t="str">
        <f>VLOOKUP($A79,Questions!$A$2:$X$333,21,0)&amp;""</f>
        <v>Yes</v>
      </c>
      <c r="H79" s="200"/>
      <c r="I79" s="201" t="str">
        <f>VLOOKUP($A79,Questions!$A$2:$X$333,23,0)&amp;""</f>
        <v>Standard Importance</v>
      </c>
      <c r="J79" s="200"/>
      <c r="K79" s="202" t="b">
        <v>0</v>
      </c>
      <c r="L79" s="2"/>
      <c r="M79" s="192"/>
      <c r="N79" s="192"/>
      <c r="O79" s="192"/>
      <c r="P79" s="192"/>
      <c r="Q79" s="192"/>
      <c r="R79" s="192"/>
      <c r="S79" s="192"/>
      <c r="T79" s="192"/>
      <c r="U79" s="192"/>
      <c r="V79" s="192"/>
      <c r="W79" s="192"/>
      <c r="X79" s="192"/>
      <c r="Y79" s="192"/>
      <c r="Z79" s="192"/>
    </row>
    <row r="80" spans="1:26" ht="48" customHeight="1" x14ac:dyDescent="0.15">
      <c r="A80" s="34" t="s">
        <v>484</v>
      </c>
      <c r="B80" s="43" t="str">
        <f>VLOOKUP($A80,Questions!$A$2:$X$333,2,0)</f>
        <v>Will you comply with the institution's policies regarding user privacy and data protection?</v>
      </c>
      <c r="C80" s="201" t="str">
        <f>VLOOKUP($A80,Privacy!$A$13:$E$97,3,0)&amp;""</f>
        <v>Yes</v>
      </c>
      <c r="D80" s="66" t="str">
        <f>IF(LEFT(VLOOKUP($A80,Privacy!$A$13:$E$97,5,0),21)='Auto Responses'!$A$73,'Auto Responses'!$A$74,VLOOKUP($A80,Privacy!$A$13:$E$97,4,0))&amp;""</f>
        <v/>
      </c>
      <c r="E80" s="208" t="str">
        <f>VLOOKUP($A80,Privacy!$A$13:$E$97,5,0)&amp;""</f>
        <v/>
      </c>
      <c r="F80" s="211"/>
      <c r="G80" s="199" t="str">
        <f>VLOOKUP($A80,Questions!$A$2:$X$333,21,0)&amp;""</f>
        <v>Yes</v>
      </c>
      <c r="H80" s="200"/>
      <c r="I80" s="201" t="str">
        <f>VLOOKUP($A80,Questions!$A$2:$X$333,23,0)&amp;""</f>
        <v>Minor Importance</v>
      </c>
      <c r="J80" s="200"/>
      <c r="K80" s="202" t="b">
        <v>0</v>
      </c>
      <c r="L80" s="2"/>
      <c r="M80" s="192"/>
      <c r="N80" s="192"/>
      <c r="O80" s="192"/>
      <c r="P80" s="192"/>
      <c r="Q80" s="192"/>
      <c r="R80" s="192"/>
      <c r="S80" s="192"/>
      <c r="T80" s="192"/>
      <c r="U80" s="192"/>
      <c r="V80" s="192"/>
      <c r="W80" s="192"/>
      <c r="X80" s="192"/>
      <c r="Y80" s="192"/>
      <c r="Z80" s="192"/>
    </row>
    <row r="81" spans="1:26" ht="48" customHeight="1" x14ac:dyDescent="0.15">
      <c r="A81" s="34" t="s">
        <v>486</v>
      </c>
      <c r="B81" s="43" t="str">
        <f>VLOOKUP($A81,Questions!$A$2:$X$333,2,0)</f>
        <v>Is your company subject to the laws and regulations of the institution's geographic region?</v>
      </c>
      <c r="C81" s="201" t="str">
        <f>VLOOKUP($A81,Privacy!$A$13:$E$97,3,0)&amp;""</f>
        <v>Yes</v>
      </c>
      <c r="D81" s="66" t="str">
        <f>IF(LEFT(VLOOKUP($A81,Privacy!$A$13:$E$97,5,0),21)='Auto Responses'!$A$73,'Auto Responses'!$A$74,VLOOKUP($A81,Privacy!$A$13:$E$97,4,0))&amp;""</f>
        <v/>
      </c>
      <c r="E81" s="208" t="str">
        <f>VLOOKUP($A81,Privacy!$A$13:$E$97,5,0)&amp;""</f>
        <v/>
      </c>
      <c r="F81" s="211"/>
      <c r="G81" s="199" t="str">
        <f>VLOOKUP($A81,Questions!$A$2:$X$333,21,0)&amp;""</f>
        <v>Yes</v>
      </c>
      <c r="H81" s="200"/>
      <c r="I81" s="201" t="str">
        <f>VLOOKUP($A81,Questions!$A$2:$X$333,23,0)&amp;""</f>
        <v>Minor Importance</v>
      </c>
      <c r="J81" s="200"/>
      <c r="K81" s="202" t="b">
        <v>0</v>
      </c>
      <c r="L81" s="2"/>
      <c r="M81" s="192"/>
      <c r="N81" s="192"/>
      <c r="O81" s="192"/>
      <c r="P81" s="192"/>
      <c r="Q81" s="192"/>
      <c r="R81" s="192"/>
      <c r="S81" s="192"/>
      <c r="T81" s="192"/>
      <c r="U81" s="192"/>
      <c r="V81" s="192"/>
      <c r="W81" s="192"/>
      <c r="X81" s="192"/>
      <c r="Y81" s="192"/>
      <c r="Z81" s="192"/>
    </row>
    <row r="82" spans="1:26" ht="48" customHeight="1" x14ac:dyDescent="0.15">
      <c r="A82" s="34" t="s">
        <v>488</v>
      </c>
      <c r="B82" s="43" t="str">
        <f>VLOOKUP($A82,Questions!$A$2:$X$333,2,0)</f>
        <v>Do you have a privacy awareness/training program?*</v>
      </c>
      <c r="C82" s="201" t="str">
        <f>VLOOKUP($A82,Privacy!$A$13:$E$97,3,0)&amp;""</f>
        <v>Yes</v>
      </c>
      <c r="D82" s="66" t="str">
        <f>IF(LEFT(VLOOKUP($A82,Privacy!$A$13:$E$97,5,0),21)='Auto Responses'!$A$73,'Auto Responses'!$A$74,VLOOKUP($A82,Privacy!$A$13:$E$97,4,0))&amp;""</f>
        <v/>
      </c>
      <c r="E82" s="208" t="str">
        <f>VLOOKUP($A82,Privacy!$A$13:$E$97,5,0)&amp;""</f>
        <v/>
      </c>
      <c r="F82" s="211"/>
      <c r="G82" s="199" t="str">
        <f>VLOOKUP($A82,Questions!$A$2:$X$333,21,0)&amp;""</f>
        <v>Yes</v>
      </c>
      <c r="H82" s="200"/>
      <c r="I82" s="201" t="str">
        <f>VLOOKUP($A82,Questions!$A$2:$X$333,23,0)&amp;""</f>
        <v>Critical Importance</v>
      </c>
      <c r="J82" s="200"/>
      <c r="K82" s="202" t="b">
        <v>0</v>
      </c>
      <c r="L82" s="2"/>
      <c r="M82" s="192"/>
      <c r="N82" s="192"/>
      <c r="O82" s="192"/>
      <c r="P82" s="192"/>
      <c r="Q82" s="192"/>
      <c r="R82" s="192"/>
      <c r="S82" s="192"/>
      <c r="T82" s="192"/>
      <c r="U82" s="192"/>
      <c r="V82" s="192"/>
      <c r="W82" s="192"/>
      <c r="X82" s="192"/>
      <c r="Y82" s="192"/>
      <c r="Z82" s="192"/>
    </row>
    <row r="83" spans="1:26" ht="48" customHeight="1" x14ac:dyDescent="0.15">
      <c r="A83" s="34" t="s">
        <v>490</v>
      </c>
      <c r="B83" s="43" t="str">
        <f>VLOOKUP($A83,Questions!$A$2:$X$333,2,0)</f>
        <v>Is privacy awareness training mandatory for all employees?</v>
      </c>
      <c r="C83" s="201" t="str">
        <f>VLOOKUP($A83,Privacy!$A$13:$E$97,3,0)&amp;""</f>
        <v>Yes</v>
      </c>
      <c r="D83" s="66" t="str">
        <f>IF(LEFT(VLOOKUP($A83,Privacy!$A$13:$E$97,5,0),21)='Auto Responses'!$A$73,'Auto Responses'!$A$74,VLOOKUP($A83,Privacy!$A$13:$E$97,4,0))&amp;""</f>
        <v>All employees are formally trained on security and privacy practices at the time of hire and at least annually thereafter, making privacy awareness training mandatory for all employees. Please refer to the Training and Awareness section of the Cloud Security and Privacy Framework for more details.</v>
      </c>
      <c r="E83" s="208" t="str">
        <f>VLOOKUP($A83,Privacy!$A$13:$E$97,5,0)&amp;""</f>
        <v>Summarize your privacy awareness training content and state how frequently employees are required to undergo privacy awareness training</v>
      </c>
      <c r="F83" s="211"/>
      <c r="G83" s="199" t="str">
        <f>VLOOKUP($A83,Questions!$A$2:$X$333,21,0)&amp;""</f>
        <v>Yes</v>
      </c>
      <c r="H83" s="200"/>
      <c r="I83" s="201" t="str">
        <f>VLOOKUP($A83,Questions!$A$2:$X$333,23,0)&amp;""</f>
        <v>Minor Importance</v>
      </c>
      <c r="J83" s="200"/>
      <c r="K83" s="202" t="b">
        <v>0</v>
      </c>
      <c r="L83" s="2"/>
      <c r="M83" s="192"/>
      <c r="N83" s="192"/>
      <c r="O83" s="192"/>
      <c r="P83" s="192"/>
      <c r="Q83" s="192"/>
      <c r="R83" s="192"/>
      <c r="S83" s="192"/>
      <c r="T83" s="192"/>
      <c r="U83" s="192"/>
      <c r="V83" s="192"/>
      <c r="W83" s="192"/>
      <c r="X83" s="192"/>
      <c r="Y83" s="192"/>
      <c r="Z83" s="192"/>
    </row>
    <row r="84" spans="1:26" ht="48" customHeight="1" x14ac:dyDescent="0.15">
      <c r="A84" s="34" t="s">
        <v>492</v>
      </c>
      <c r="B84" s="43" t="str">
        <f>VLOOKUP($A84,Questions!$A$2:$X$333,2,0)</f>
        <v>Is AI privacy and ethics awareness/training required for all employees who work with AI?</v>
      </c>
      <c r="C84" s="201" t="str">
        <f>VLOOKUP($A84,Privacy!$A$13:$E$97,3,0)&amp;""</f>
        <v>Yes</v>
      </c>
      <c r="D84" s="66" t="str">
        <f>IF(LEFT(VLOOKUP($A84,Privacy!$A$13:$E$97,5,0),21)='Auto Responses'!$A$73,'Auto Responses'!$A$74,VLOOKUP($A84,Privacy!$A$13:$E$97,4,0))&amp;""</f>
        <v/>
      </c>
      <c r="E84" s="208" t="str">
        <f>VLOOKUP($A84,Privacy!$A$13:$E$97,5,0)&amp;""</f>
        <v/>
      </c>
      <c r="F84" s="211"/>
      <c r="G84" s="199" t="str">
        <f>VLOOKUP($A84,Questions!$A$2:$X$333,21,0)&amp;""</f>
        <v>Yes</v>
      </c>
      <c r="H84" s="200"/>
      <c r="I84" s="201" t="str">
        <f>VLOOKUP($A84,Questions!$A$2:$X$333,23,0)&amp;""</f>
        <v>Minor Importance</v>
      </c>
      <c r="J84" s="200"/>
      <c r="K84" s="202" t="b">
        <v>0</v>
      </c>
      <c r="L84" s="2"/>
      <c r="M84" s="192"/>
      <c r="N84" s="192"/>
      <c r="O84" s="192"/>
      <c r="P84" s="192"/>
      <c r="Q84" s="192"/>
      <c r="R84" s="192"/>
      <c r="S84" s="192"/>
      <c r="T84" s="192"/>
      <c r="U84" s="192"/>
      <c r="V84" s="192"/>
      <c r="W84" s="192"/>
      <c r="X84" s="192"/>
      <c r="Y84" s="192"/>
      <c r="Z84" s="192"/>
    </row>
    <row r="85" spans="1:26" ht="48" customHeight="1" x14ac:dyDescent="0.15">
      <c r="A85" s="34" t="s">
        <v>494</v>
      </c>
      <c r="B85" s="43" t="str">
        <f>VLOOKUP($A85,Questions!$A$2:$X$333,2,0)</f>
        <v>Do you have any decision-making processes that are completely automated (i.e., there is no human involvement)?</v>
      </c>
      <c r="C85" s="201" t="str">
        <f>VLOOKUP($A85,Privacy!$A$13:$E$97,3,0)&amp;""</f>
        <v>No</v>
      </c>
      <c r="D85" s="66" t="str">
        <f>IF(LEFT(VLOOKUP($A85,Privacy!$A$13:$E$97,5,0),21)='Auto Responses'!$A$73,'Auto Responses'!$A$74,VLOOKUP($A85,Privacy!$A$13:$E$97,4,0))&amp;""</f>
        <v/>
      </c>
      <c r="E85" s="208" t="str">
        <f>VLOOKUP($A85,Privacy!$A$13:$E$97,5,0)&amp;""</f>
        <v/>
      </c>
      <c r="F85" s="211"/>
      <c r="G85" s="199" t="str">
        <f>VLOOKUP($A85,Questions!$A$2:$X$333,21,0)&amp;""</f>
        <v>No</v>
      </c>
      <c r="H85" s="200"/>
      <c r="I85" s="201" t="str">
        <f>VLOOKUP($A85,Questions!$A$2:$X$333,23,0)&amp;""</f>
        <v>Minor Importance</v>
      </c>
      <c r="J85" s="200"/>
      <c r="K85" s="202" t="b">
        <v>0</v>
      </c>
      <c r="L85" s="2"/>
      <c r="M85" s="192"/>
      <c r="N85" s="192"/>
      <c r="O85" s="192"/>
      <c r="P85" s="192"/>
      <c r="Q85" s="192"/>
      <c r="R85" s="192"/>
      <c r="S85" s="192"/>
      <c r="T85" s="192"/>
      <c r="U85" s="192"/>
      <c r="V85" s="192"/>
      <c r="W85" s="192"/>
      <c r="X85" s="192"/>
      <c r="Y85" s="192"/>
      <c r="Z85" s="192"/>
    </row>
    <row r="86" spans="1:26" ht="48" customHeight="1" x14ac:dyDescent="0.15">
      <c r="A86" s="34" t="s">
        <v>496</v>
      </c>
      <c r="B86" s="43" t="str">
        <f>VLOOKUP($A86,Questions!$A$2:$X$333,2,0)</f>
        <v>Do you have a documented process for managing automated processing, including validations, monitoring, and data subject requests?</v>
      </c>
      <c r="C86" s="201" t="str">
        <f>VLOOKUP($A86,Privacy!$A$13:$E$97,3,0)&amp;""</f>
        <v>Yes</v>
      </c>
      <c r="D86" s="66" t="str">
        <f>IF(LEFT(VLOOKUP($A86,Privacy!$A$13:$E$97,5,0),21)='Auto Responses'!$A$73,'Auto Responses'!$A$74,VLOOKUP($A86,Privacy!$A$13:$E$97,4,0))&amp;""</f>
        <v>Qualtrics provides self-service tools to enablecustomersto fulfill its obligations in relation to data subject requests. Further information can be found here:https://www.qualtrics.com/support/survey-platform/getting-started/data-protection-privacy/
If a survey respondent wishes to exercise rights in relation to personal data or personal information that may have been collected via Qualtrics, the respondent should contact the customer who collected the relevant data. If a respondent requires additional assistance, the respondent may contact Qualtrics Support.
If an individual wishes to exercise rights in relation to data for which Qualtrics acts as data controller, they should contact privacy@qualtrics.com (mailto:privacy@qualtrics.com).</v>
      </c>
      <c r="E86" s="208" t="str">
        <f>VLOOKUP($A86,Privacy!$A$13:$E$97,5,0)&amp;""</f>
        <v>Provide documentation describing management processes.</v>
      </c>
      <c r="F86" s="211"/>
      <c r="G86" s="199" t="str">
        <f>VLOOKUP($A86,Questions!$A$2:$X$333,21,0)&amp;""</f>
        <v>Yes</v>
      </c>
      <c r="H86" s="200"/>
      <c r="I86" s="201" t="str">
        <f>VLOOKUP($A86,Questions!$A$2:$X$333,23,0)&amp;""</f>
        <v>Minor Importance</v>
      </c>
      <c r="J86" s="200"/>
      <c r="K86" s="202" t="b">
        <v>0</v>
      </c>
      <c r="L86" s="2"/>
      <c r="M86" s="192"/>
      <c r="N86" s="192"/>
      <c r="O86" s="192"/>
      <c r="P86" s="192"/>
      <c r="Q86" s="192"/>
      <c r="R86" s="192"/>
      <c r="S86" s="192"/>
      <c r="T86" s="192"/>
      <c r="U86" s="192"/>
      <c r="V86" s="192"/>
      <c r="W86" s="192"/>
      <c r="X86" s="192"/>
      <c r="Y86" s="192"/>
      <c r="Z86" s="192"/>
    </row>
    <row r="87" spans="1:26" ht="48" customHeight="1" x14ac:dyDescent="0.15">
      <c r="A87" s="34" t="s">
        <v>498</v>
      </c>
      <c r="B87" s="43" t="str">
        <f>VLOOKUP($A87,Questions!$A$2:$X$333,2,0)</f>
        <v>Do you have a documented policy for sharing information with law enforcement?</v>
      </c>
      <c r="C87" s="201" t="str">
        <f>VLOOKUP($A87,Privacy!$A$13:$E$97,3,0)&amp;""</f>
        <v>Yes</v>
      </c>
      <c r="D87" s="66" t="str">
        <f>IF(LEFT(VLOOKUP($A87,Privacy!$A$13:$E$97,5,0),21)='Auto Responses'!$A$73,'Auto Responses'!$A$74,VLOOKUP($A87,Privacy!$A$13:$E$97,4,0))&amp;""</f>
        <v/>
      </c>
      <c r="E87" s="208" t="str">
        <f>VLOOKUP($A87,Privacy!$A$13:$E$97,5,0)&amp;""</f>
        <v/>
      </c>
      <c r="F87" s="211"/>
      <c r="G87" s="199" t="str">
        <f>VLOOKUP($A87,Questions!$A$2:$X$333,21,0)&amp;""</f>
        <v>Yes</v>
      </c>
      <c r="H87" s="200"/>
      <c r="I87" s="201" t="str">
        <f>VLOOKUP($A87,Questions!$A$2:$X$333,23,0)&amp;""</f>
        <v>Minor Importance</v>
      </c>
      <c r="J87" s="200"/>
      <c r="K87" s="202" t="b">
        <v>0</v>
      </c>
      <c r="L87" s="2"/>
      <c r="M87" s="192"/>
      <c r="N87" s="192"/>
      <c r="O87" s="192"/>
      <c r="P87" s="192"/>
      <c r="Q87" s="192"/>
      <c r="R87" s="192"/>
      <c r="S87" s="192"/>
      <c r="T87" s="192"/>
      <c r="U87" s="192"/>
      <c r="V87" s="192"/>
      <c r="W87" s="192"/>
      <c r="X87" s="192"/>
      <c r="Y87" s="192"/>
      <c r="Z87" s="192"/>
    </row>
    <row r="88" spans="1:26" ht="48" customHeight="1" x14ac:dyDescent="0.15">
      <c r="A88" s="34" t="s">
        <v>499</v>
      </c>
      <c r="B88" s="43" t="str">
        <f>VLOOKUP($A88,Questions!$A$2:$X$333,2,0)</f>
        <v>Do you share any institutional data with law enforcement without a valid warrant?*</v>
      </c>
      <c r="C88" s="201" t="str">
        <f>VLOOKUP($A88,Privacy!$A$13:$E$97,3,0)&amp;""</f>
        <v>No</v>
      </c>
      <c r="D88" s="66" t="str">
        <f>IF(LEFT(VLOOKUP($A88,Privacy!$A$13:$E$97,5,0),21)='Auto Responses'!$A$73,'Auto Responses'!$A$74,VLOOKUP($A88,Privacy!$A$13:$E$97,4,0))&amp;""</f>
        <v/>
      </c>
      <c r="E88" s="208" t="str">
        <f>VLOOKUP($A88,Privacy!$A$13:$E$97,5,0)&amp;""</f>
        <v/>
      </c>
      <c r="F88" s="211"/>
      <c r="G88" s="199" t="str">
        <f>VLOOKUP($A88,Questions!$A$2:$X$333,21,0)&amp;""</f>
        <v>No</v>
      </c>
      <c r="H88" s="200"/>
      <c r="I88" s="201" t="str">
        <f>VLOOKUP($A88,Questions!$A$2:$X$333,23,0)&amp;""</f>
        <v>Critical Importance</v>
      </c>
      <c r="J88" s="200"/>
      <c r="K88" s="202" t="b">
        <v>0</v>
      </c>
      <c r="L88" s="2"/>
      <c r="M88" s="192"/>
      <c r="N88" s="192"/>
      <c r="O88" s="192"/>
      <c r="P88" s="192"/>
      <c r="Q88" s="192"/>
      <c r="R88" s="192"/>
      <c r="S88" s="192"/>
      <c r="T88" s="192"/>
      <c r="U88" s="192"/>
      <c r="V88" s="192"/>
      <c r="W88" s="192"/>
      <c r="X88" s="192"/>
      <c r="Y88" s="192"/>
      <c r="Z88" s="192"/>
    </row>
    <row r="89" spans="1:26" ht="48" customHeight="1" x14ac:dyDescent="0.15">
      <c r="A89" s="34" t="s">
        <v>500</v>
      </c>
      <c r="B89" s="43" t="str">
        <f>VLOOKUP($A89,Questions!$A$2:$X$333,2,0)</f>
        <v>Does your incident response team include a privacy analyst/officer?</v>
      </c>
      <c r="C89" s="201" t="str">
        <f>VLOOKUP($A89,Privacy!$A$13:$E$97,3,0)&amp;""</f>
        <v>Yes</v>
      </c>
      <c r="D89" s="66" t="str">
        <f>IF(LEFT(VLOOKUP($A89,Privacy!$A$13:$E$97,5,0),21)='Auto Responses'!$A$73,'Auto Responses'!$A$74,VLOOKUP($A89,Privacy!$A$13:$E$97,4,0))&amp;""</f>
        <v/>
      </c>
      <c r="E89" s="208" t="str">
        <f>VLOOKUP($A89,Privacy!$A$13:$E$97,5,0)&amp;""</f>
        <v/>
      </c>
      <c r="F89" s="211"/>
      <c r="G89" s="199" t="str">
        <f>VLOOKUP($A89,Questions!$A$2:$X$333,21,0)&amp;""</f>
        <v>Yes</v>
      </c>
      <c r="H89" s="200"/>
      <c r="I89" s="201" t="str">
        <f>VLOOKUP($A89,Questions!$A$2:$X$333,23,0)&amp;""</f>
        <v>Minor Importance</v>
      </c>
      <c r="J89" s="200"/>
      <c r="K89" s="202" t="b">
        <v>0</v>
      </c>
      <c r="L89" s="2"/>
      <c r="M89" s="192"/>
      <c r="N89" s="192"/>
      <c r="O89" s="192"/>
      <c r="P89" s="192"/>
      <c r="Q89" s="192"/>
      <c r="R89" s="192"/>
      <c r="S89" s="192"/>
      <c r="T89" s="192"/>
      <c r="U89" s="192"/>
      <c r="V89" s="192"/>
      <c r="W89" s="192"/>
      <c r="X89" s="192"/>
      <c r="Y89" s="192"/>
      <c r="Z89" s="192"/>
    </row>
    <row r="90" spans="1:26" ht="36.75" customHeight="1" x14ac:dyDescent="0.15">
      <c r="A90" s="18" t="str">
        <f>VLOOKUP(LEFT($A91,4),'Auto Responses'!$N$4:$O$38,2,0)&amp;""</f>
        <v xml:space="preserve"> International Privacy</v>
      </c>
      <c r="B90" s="40"/>
      <c r="C90" s="41"/>
      <c r="D90" s="41"/>
      <c r="E90" s="206"/>
      <c r="F90" s="194" t="s">
        <v>619</v>
      </c>
      <c r="G90" s="203" t="s">
        <v>614</v>
      </c>
      <c r="H90" s="203" t="s">
        <v>615</v>
      </c>
      <c r="I90" s="203" t="s">
        <v>616</v>
      </c>
      <c r="J90" s="203" t="s">
        <v>617</v>
      </c>
      <c r="K90" s="41"/>
      <c r="L90" s="2"/>
      <c r="M90" s="2"/>
      <c r="N90" s="2"/>
      <c r="O90" s="2"/>
      <c r="P90" s="2"/>
      <c r="Q90" s="2"/>
      <c r="R90" s="2"/>
      <c r="S90" s="2"/>
      <c r="T90" s="2"/>
      <c r="U90" s="2"/>
      <c r="V90" s="2"/>
      <c r="W90" s="2"/>
      <c r="X90" s="2"/>
      <c r="Y90" s="2"/>
      <c r="Z90" s="2"/>
    </row>
    <row r="91" spans="1:26" ht="48" customHeight="1" x14ac:dyDescent="0.15">
      <c r="A91" s="34" t="s">
        <v>502</v>
      </c>
      <c r="B91" s="43" t="str">
        <f>VLOOKUP($A91,Questions!$A$2:$X$333,2,0)</f>
        <v>Will data be collected from or processed in or stored in the European Economic Area (EEA)?</v>
      </c>
      <c r="C91" s="201" t="str">
        <f>VLOOKUP($A91,Privacy!$A$13:$E$97,3,0)&amp;""</f>
        <v>Yes</v>
      </c>
      <c r="D91" s="66" t="str">
        <f>IF(LEFT(VLOOKUP($A91,Privacy!$A$13:$E$97,5,0),21)='Auto Responses'!$A$73,'Auto Responses'!$A$74,VLOOKUP($A91,Privacy!$A$13:$E$97,4,0))&amp;""</f>
        <v>This is determined by the customer. Our production services for our commercial offerings are hosted by third-party data centers that are audited using industry best practices.
All data are stored and processed in multi-tenant data centers and in a single region (e.g., EU) chosen by the customer. Qualtrics utilizes Amazon Web Services (AWS) exclusively for our production Data storage locations. They are located in the following regions:
• United States - East (Ashburn, VA)
• United States – West (Portland, OR)
• Canada (Montreal, QC)
• EMEA (Frankfurt, Germany)
• Australia (Sydney, NSW)
• Singapore
• Japan (Tokyo)
• United Kingdom (London)
• FedRAMP Environment (San Jose, CA)
The multi-tenant solution includes a shared Database and Schema. All client data is stored in a shared database and schema, and data is separated by SQL query filters. All customer data is logically segmented by organization, user, and survey ID, as well as hidden behind the user's login credentials (standard username/password, SSO authentication, etc.).
Please refer to the Platform Data and Locations and Infrastructure sections of the Cloud Security and Privacy Framework.</v>
      </c>
      <c r="E91" s="208" t="str">
        <f>VLOOKUP($A91,Privacy!$A$13:$E$97,5,0)&amp;""</f>
        <v>Describe where and what activities will take place in the EEA.</v>
      </c>
      <c r="F91" s="211"/>
      <c r="G91" s="199" t="str">
        <f>VLOOKUP($A91,Questions!$A$2:$X$333,21,0)&amp;""</f>
        <v>No</v>
      </c>
      <c r="H91" s="200"/>
      <c r="I91" s="201" t="str">
        <f>VLOOKUP($A91,Questions!$A$2:$X$333,23,0)&amp;""</f>
        <v>Standard Importance</v>
      </c>
      <c r="J91" s="200"/>
      <c r="K91" s="202" t="b">
        <v>0</v>
      </c>
      <c r="L91" s="2"/>
      <c r="M91" s="192"/>
      <c r="N91" s="192"/>
      <c r="O91" s="192"/>
      <c r="P91" s="192"/>
      <c r="Q91" s="192"/>
      <c r="R91" s="192"/>
      <c r="S91" s="192"/>
      <c r="T91" s="192"/>
      <c r="U91" s="192"/>
      <c r="V91" s="192"/>
      <c r="W91" s="192"/>
      <c r="X91" s="192"/>
      <c r="Y91" s="192"/>
      <c r="Z91" s="192"/>
    </row>
    <row r="92" spans="1:26" ht="48" customHeight="1" x14ac:dyDescent="0.15">
      <c r="A92" s="34" t="s">
        <v>504</v>
      </c>
      <c r="B92" s="43" t="str">
        <f>VLOOKUP($A92,Questions!$A$2:$X$333,2,0)</f>
        <v>Do you have a data protection officer (DPO)?</v>
      </c>
      <c r="C92" s="201" t="str">
        <f>VLOOKUP($A92,Privacy!$A$13:$E$97,3,0)&amp;""</f>
        <v>Yes</v>
      </c>
      <c r="D92" s="66" t="str">
        <f>IF(LEFT(VLOOKUP($A92,Privacy!$A$13:$E$97,5,0),21)='Auto Responses'!$A$73,'Auto Responses'!$A$74,VLOOKUP($A92,Privacy!$A$13:$E$97,4,0))&amp;""</f>
        <v>Rachael McChrystal, privacy@qualtrics.com (mailto:privacy@qualtrics.com)</v>
      </c>
      <c r="E92" s="208" t="str">
        <f>VLOOKUP($A92,Privacy!$A$13:$E$97,5,0)&amp;""</f>
        <v>Provide the name and contact information for the DPO.</v>
      </c>
      <c r="F92" s="211"/>
      <c r="G92" s="199" t="str">
        <f>VLOOKUP($A92,Questions!$A$2:$X$333,21,0)&amp;""</f>
        <v>Yes</v>
      </c>
      <c r="H92" s="200"/>
      <c r="I92" s="201" t="str">
        <f>VLOOKUP($A92,Questions!$A$2:$X$333,23,0)&amp;""</f>
        <v>Standard Importance</v>
      </c>
      <c r="J92" s="200"/>
      <c r="K92" s="202" t="b">
        <v>0</v>
      </c>
      <c r="L92" s="2"/>
      <c r="M92" s="192"/>
      <c r="N92" s="192"/>
      <c r="O92" s="192"/>
      <c r="P92" s="192"/>
      <c r="Q92" s="192"/>
      <c r="R92" s="192"/>
      <c r="S92" s="192"/>
      <c r="T92" s="192"/>
      <c r="U92" s="192"/>
      <c r="V92" s="192"/>
      <c r="W92" s="192"/>
      <c r="X92" s="192"/>
      <c r="Y92" s="192"/>
      <c r="Z92" s="192"/>
    </row>
    <row r="93" spans="1:26" ht="48" customHeight="1" x14ac:dyDescent="0.15">
      <c r="A93" s="34" t="s">
        <v>506</v>
      </c>
      <c r="B93" s="43" t="str">
        <f>VLOOKUP($A93,Questions!$A$2:$X$333,2,0)</f>
        <v>Will you sign appropriate GDPR Standard Contractual Clauses (SCCs) with the institution?</v>
      </c>
      <c r="C93" s="201" t="str">
        <f>VLOOKUP($A93,Privacy!$A$13:$E$97,3,0)&amp;""</f>
        <v>Yes</v>
      </c>
      <c r="D93" s="66" t="str">
        <f>IF(LEFT(VLOOKUP($A93,Privacy!$A$13:$E$97,5,0),21)='Auto Responses'!$A$73,'Auto Responses'!$A$74,VLOOKUP($A93,Privacy!$A$13:$E$97,4,0))&amp;""</f>
        <v/>
      </c>
      <c r="E93" s="208" t="str">
        <f>VLOOKUP($A93,Privacy!$A$13:$E$97,5,0)&amp;""</f>
        <v/>
      </c>
      <c r="F93" s="211"/>
      <c r="G93" s="199" t="str">
        <f>VLOOKUP($A93,Questions!$A$2:$X$333,21,0)&amp;""</f>
        <v>Yes</v>
      </c>
      <c r="H93" s="200"/>
      <c r="I93" s="201" t="str">
        <f>VLOOKUP($A93,Questions!$A$2:$X$333,23,0)&amp;""</f>
        <v>Standard Importance</v>
      </c>
      <c r="J93" s="200"/>
      <c r="K93" s="202" t="b">
        <v>0</v>
      </c>
      <c r="L93" s="2"/>
      <c r="M93" s="192"/>
      <c r="N93" s="192"/>
      <c r="O93" s="192"/>
      <c r="P93" s="192"/>
      <c r="Q93" s="192"/>
      <c r="R93" s="192"/>
      <c r="S93" s="192"/>
      <c r="T93" s="192"/>
      <c r="U93" s="192"/>
      <c r="V93" s="192"/>
      <c r="W93" s="192"/>
      <c r="X93" s="192"/>
      <c r="Y93" s="192"/>
      <c r="Z93" s="192"/>
    </row>
    <row r="94" spans="1:26" ht="48" customHeight="1" x14ac:dyDescent="0.15">
      <c r="A94" s="34" t="s">
        <v>508</v>
      </c>
      <c r="B94" s="43" t="str">
        <f>VLOOKUP($A94,Questions!$A$2:$X$333,2,0)</f>
        <v>Will data be collected from or processed in or stored in China?</v>
      </c>
      <c r="C94" s="201" t="str">
        <f>VLOOKUP($A94,Privacy!$A$13:$E$97,3,0)&amp;""</f>
        <v>No</v>
      </c>
      <c r="D94" s="66" t="str">
        <f>IF(LEFT(VLOOKUP($A94,Privacy!$A$13:$E$97,5,0),21)='Auto Responses'!$A$73,'Auto Responses'!$A$74,VLOOKUP($A94,Privacy!$A$13:$E$97,4,0))&amp;""</f>
        <v/>
      </c>
      <c r="E94" s="208" t="str">
        <f>VLOOKUP($A94,Privacy!$A$13:$E$97,5,0)&amp;""</f>
        <v/>
      </c>
      <c r="F94" s="211"/>
      <c r="G94" s="199" t="str">
        <f>VLOOKUP($A94,Questions!$A$2:$X$333,21,0)&amp;""</f>
        <v>No</v>
      </c>
      <c r="H94" s="200"/>
      <c r="I94" s="201" t="str">
        <f>VLOOKUP($A94,Questions!$A$2:$X$333,23,0)&amp;""</f>
        <v>Standard Importance</v>
      </c>
      <c r="J94" s="200"/>
      <c r="K94" s="202" t="b">
        <v>0</v>
      </c>
      <c r="L94" s="2"/>
      <c r="M94" s="192"/>
      <c r="N94" s="192"/>
      <c r="O94" s="192"/>
      <c r="P94" s="192"/>
      <c r="Q94" s="192"/>
      <c r="R94" s="192"/>
      <c r="S94" s="192"/>
      <c r="T94" s="192"/>
      <c r="U94" s="192"/>
      <c r="V94" s="192"/>
      <c r="W94" s="192"/>
      <c r="X94" s="192"/>
      <c r="Y94" s="192"/>
      <c r="Z94" s="192"/>
    </row>
    <row r="95" spans="1:26" ht="48" customHeight="1" x14ac:dyDescent="0.15">
      <c r="A95" s="34" t="s">
        <v>510</v>
      </c>
      <c r="B95" s="43" t="str">
        <f>VLOOKUP($A95,Questions!$A$2:$X$333,2,0)</f>
        <v>Do you comply with PIPL security, privacy, and data localization requirements?</v>
      </c>
      <c r="C95" s="201" t="str">
        <f>VLOOKUP($A95,Privacy!$A$13:$E$97,3,0)&amp;""</f>
        <v>N/A</v>
      </c>
      <c r="D95" s="66" t="str">
        <f>IF(LEFT(VLOOKUP($A95,Privacy!$A$13:$E$97,5,0),21)='Auto Responses'!$A$73,'Auto Responses'!$A$74,VLOOKUP($A95,Privacy!$A$13:$E$97,4,0))&amp;""</f>
        <v>Qualtrics is available globally via web browser with an internet connection, except in sanctioned countries. Customers determine where to collect data, and Qualtrics provides a self-service platform for this purpose.
Qualtrics is aware certain countries may have specific regulations/data sovereignty requirements. Qualtrics does not provide advice on how customers should meet such regulations. The customer must understand what the regulations are, and Qualtrics can provide details on how Qualtrics services work. The client must then decide how they can accomplish their purposes without breaching those regulations.
Qualtrics provides a self-service platform, whereby customers solely determine what data to collect, from whom, for what purpose, and when to delete data. Qualtrics also provides self-service tools to enable customers to respond to data subject requests. As such, Qualtrics provides tools to enable customers to comply with their obligations under CCPA and other privacy legislation. Please see the Appendices in Qualtrics Cloud Security and Privacy Framework for further details.</v>
      </c>
      <c r="E95" s="208" t="str">
        <f>VLOOKUP($A95,Privacy!$A$13:$E$97,5,0)&amp;""</f>
        <v>Please explain why this does not apply to your product or service.</v>
      </c>
      <c r="F95" s="211"/>
      <c r="G95" s="199" t="str">
        <f>VLOOKUP($A95,Questions!$A$2:$X$333,21,0)&amp;""</f>
        <v>Yes</v>
      </c>
      <c r="H95" s="200"/>
      <c r="I95" s="201" t="str">
        <f>VLOOKUP($A95,Questions!$A$2:$X$333,23,0)&amp;""</f>
        <v>Standard Importance</v>
      </c>
      <c r="J95" s="200"/>
      <c r="K95" s="202" t="b">
        <v>0</v>
      </c>
      <c r="L95" s="2"/>
      <c r="M95" s="192"/>
      <c r="N95" s="192"/>
      <c r="O95" s="192"/>
      <c r="P95" s="192"/>
      <c r="Q95" s="192"/>
      <c r="R95" s="192"/>
      <c r="S95" s="192"/>
      <c r="T95" s="192"/>
      <c r="U95" s="192"/>
      <c r="V95" s="192"/>
      <c r="W95" s="192"/>
      <c r="X95" s="192"/>
      <c r="Y95" s="192"/>
      <c r="Z95" s="192"/>
    </row>
    <row r="96" spans="1:26" ht="36.75" customHeight="1" x14ac:dyDescent="0.15">
      <c r="A96" s="18" t="str">
        <f>VLOOKUP(LEFT($A97,4),'Auto Responses'!$N$4:$O$38,2,0)&amp;""</f>
        <v xml:space="preserve"> Data Privacy</v>
      </c>
      <c r="B96" s="40"/>
      <c r="C96" s="41"/>
      <c r="D96" s="41"/>
      <c r="E96" s="206"/>
      <c r="F96" s="194" t="s">
        <v>619</v>
      </c>
      <c r="G96" s="203" t="s">
        <v>614</v>
      </c>
      <c r="H96" s="203" t="s">
        <v>615</v>
      </c>
      <c r="I96" s="203" t="s">
        <v>616</v>
      </c>
      <c r="J96" s="203" t="s">
        <v>617</v>
      </c>
      <c r="K96" s="41"/>
      <c r="L96" s="2"/>
      <c r="M96" s="2"/>
      <c r="N96" s="2"/>
      <c r="O96" s="2"/>
      <c r="P96" s="2"/>
      <c r="Q96" s="2"/>
      <c r="R96" s="2"/>
      <c r="S96" s="2"/>
      <c r="T96" s="2"/>
      <c r="U96" s="2"/>
      <c r="V96" s="2"/>
      <c r="W96" s="2"/>
      <c r="X96" s="2"/>
      <c r="Y96" s="2"/>
      <c r="Z96" s="2"/>
    </row>
    <row r="97" spans="1:26" ht="48" customHeight="1" x14ac:dyDescent="0.15">
      <c r="A97" s="34" t="s">
        <v>512</v>
      </c>
      <c r="B97" s="43" t="str">
        <f>VLOOKUP($A97,Questions!$A$2:$X$333,2,0)</f>
        <v>Have you performed a Data Privacy Impact Assesssment for the solution/project?</v>
      </c>
      <c r="C97" s="201" t="str">
        <f>VLOOKUP($A97,Privacy!$A$13:$E$97,3,0)&amp;""</f>
        <v>Yes</v>
      </c>
      <c r="D97" s="66" t="str">
        <f>IF(LEFT(VLOOKUP($A97,Privacy!$A$13:$E$97,5,0),21)='Auto Responses'!$A$73,'Auto Responses'!$A$74,VLOOKUP($A97,Privacy!$A$13:$E$97,4,0))&amp;""</f>
        <v/>
      </c>
      <c r="E97" s="208" t="str">
        <f>VLOOKUP($A97,Privacy!$A$13:$E$97,5,0)&amp;""</f>
        <v/>
      </c>
      <c r="F97" s="211"/>
      <c r="G97" s="199" t="str">
        <f>VLOOKUP($A97,Questions!$A$2:$X$333,21,0)&amp;""</f>
        <v>Yes</v>
      </c>
      <c r="H97" s="200"/>
      <c r="I97" s="201" t="str">
        <f>VLOOKUP($A97,Questions!$A$2:$X$333,23,0)&amp;""</f>
        <v>Standard Importance</v>
      </c>
      <c r="J97" s="200"/>
      <c r="K97" s="202" t="b">
        <v>0</v>
      </c>
      <c r="L97" s="2"/>
      <c r="M97" s="192"/>
      <c r="N97" s="192"/>
      <c r="O97" s="192"/>
      <c r="P97" s="192"/>
      <c r="Q97" s="192"/>
      <c r="R97" s="192"/>
      <c r="S97" s="192"/>
      <c r="T97" s="192"/>
      <c r="U97" s="192"/>
      <c r="V97" s="192"/>
      <c r="W97" s="192"/>
      <c r="X97" s="192"/>
      <c r="Y97" s="192"/>
      <c r="Z97" s="192"/>
    </row>
    <row r="98" spans="1:26" ht="70.5" customHeight="1" x14ac:dyDescent="0.15">
      <c r="A98" s="34" t="s">
        <v>514</v>
      </c>
      <c r="B98" s="43" t="str">
        <f>VLOOKUP($A98,Questions!$A$2:$X$333,2,0)</f>
        <v>Do you provide an end-user privacy notice about privacy policies and procedures that identify the purpose(s) for which personal information is collected, used, retained, and disclosed?</v>
      </c>
      <c r="C98" s="201" t="str">
        <f>VLOOKUP($A98,Privacy!$A$13:$E$97,3,0)&amp;""</f>
        <v>Yes</v>
      </c>
      <c r="D98" s="66" t="str">
        <f>IF(LEFT(VLOOKUP($A98,Privacy!$A$13:$E$97,5,0),21)='Auto Responses'!$A$73,'Auto Responses'!$A$74,VLOOKUP($A98,Privacy!$A$13:$E$97,4,0))&amp;""</f>
        <v/>
      </c>
      <c r="E98" s="208" t="str">
        <f>VLOOKUP($A98,Privacy!$A$13:$E$97,5,0)&amp;""</f>
        <v/>
      </c>
      <c r="F98" s="211"/>
      <c r="G98" s="199" t="str">
        <f>VLOOKUP($A98,Questions!$A$2:$X$333,21,0)&amp;""</f>
        <v>Yes</v>
      </c>
      <c r="H98" s="200"/>
      <c r="I98" s="201" t="str">
        <f>VLOOKUP($A98,Questions!$A$2:$X$333,23,0)&amp;""</f>
        <v>Standard Importance</v>
      </c>
      <c r="J98" s="200"/>
      <c r="K98" s="202" t="b">
        <v>0</v>
      </c>
      <c r="L98" s="2"/>
      <c r="M98" s="192"/>
      <c r="N98" s="192"/>
      <c r="O98" s="192"/>
      <c r="P98" s="192"/>
      <c r="Q98" s="192"/>
      <c r="R98" s="192"/>
      <c r="S98" s="192"/>
      <c r="T98" s="192"/>
      <c r="U98" s="192"/>
      <c r="V98" s="192"/>
      <c r="W98" s="192"/>
      <c r="X98" s="192"/>
      <c r="Y98" s="192"/>
      <c r="Z98" s="192"/>
    </row>
    <row r="99" spans="1:26" ht="65.25" customHeight="1" x14ac:dyDescent="0.15">
      <c r="A99" s="34" t="s">
        <v>516</v>
      </c>
      <c r="B99" s="43" t="str">
        <f>VLOOKUP($A99,Questions!$A$2:$X$333,2,0)</f>
        <v>Do you describe the choices available to the individual and obtain implicit or explicit consent with respect to the collection, use, and disclosure of personal information?</v>
      </c>
      <c r="C99" s="201" t="str">
        <f>VLOOKUP($A99,Privacy!$A$13:$E$97,3,0)&amp;""</f>
        <v>Yes</v>
      </c>
      <c r="D99" s="66" t="str">
        <f>IF(LEFT(VLOOKUP($A99,Privacy!$A$13:$E$97,5,0),21)='Auto Responses'!$A$73,'Auto Responses'!$A$74,VLOOKUP($A99,Privacy!$A$13:$E$97,4,0))&amp;""</f>
        <v/>
      </c>
      <c r="E99" s="208" t="str">
        <f>VLOOKUP($A99,Privacy!$A$13:$E$97,5,0)&amp;""</f>
        <v/>
      </c>
      <c r="F99" s="211"/>
      <c r="G99" s="199" t="str">
        <f>VLOOKUP($A99,Questions!$A$2:$X$333,21,0)&amp;""</f>
        <v>Yes</v>
      </c>
      <c r="H99" s="200"/>
      <c r="I99" s="201" t="str">
        <f>VLOOKUP($A99,Questions!$A$2:$X$333,23,0)&amp;""</f>
        <v>Standard Importance</v>
      </c>
      <c r="J99" s="200"/>
      <c r="K99" s="202" t="b">
        <v>0</v>
      </c>
      <c r="L99" s="2"/>
      <c r="M99" s="192"/>
      <c r="N99" s="192"/>
      <c r="O99" s="192"/>
      <c r="P99" s="192"/>
      <c r="Q99" s="192"/>
      <c r="R99" s="192"/>
      <c r="S99" s="192"/>
      <c r="T99" s="192"/>
      <c r="U99" s="192"/>
      <c r="V99" s="192"/>
      <c r="W99" s="192"/>
      <c r="X99" s="192"/>
      <c r="Y99" s="192"/>
      <c r="Z99" s="192"/>
    </row>
    <row r="100" spans="1:26" ht="69.75" customHeight="1" x14ac:dyDescent="0.15">
      <c r="A100" s="34" t="s">
        <v>518</v>
      </c>
      <c r="B100" s="43" t="str">
        <f>VLOOKUP($A100,Questions!$A$2:$X$333,2,0)</f>
        <v>Do you collect personal information only for the purpose(s) identified in the agreement with an institution or, if there is none, the purpose(s) identified in the privacy notice?</v>
      </c>
      <c r="C100" s="201" t="str">
        <f>VLOOKUP($A100,Privacy!$A$13:$E$97,3,0)&amp;""</f>
        <v>Yes</v>
      </c>
      <c r="D100" s="66" t="str">
        <f>IF(LEFT(VLOOKUP($A100,Privacy!$A$13:$E$97,5,0),21)='Auto Responses'!$A$73,'Auto Responses'!$A$74,VLOOKUP($A100,Privacy!$A$13:$E$97,4,0))&amp;""</f>
        <v/>
      </c>
      <c r="E100" s="208" t="str">
        <f>VLOOKUP($A100,Privacy!$A$13:$E$97,5,0)&amp;""</f>
        <v/>
      </c>
      <c r="F100" s="211"/>
      <c r="G100" s="199" t="str">
        <f>VLOOKUP($A100,Questions!$A$2:$X$333,21,0)&amp;""</f>
        <v>Yes</v>
      </c>
      <c r="H100" s="200"/>
      <c r="I100" s="201" t="str">
        <f>VLOOKUP($A100,Questions!$A$2:$X$333,23,0)&amp;""</f>
        <v>Standard Importance</v>
      </c>
      <c r="J100" s="200"/>
      <c r="K100" s="202" t="b">
        <v>0</v>
      </c>
      <c r="L100" s="2"/>
      <c r="M100" s="192"/>
      <c r="N100" s="192"/>
      <c r="O100" s="192"/>
      <c r="P100" s="192"/>
      <c r="Q100" s="192"/>
      <c r="R100" s="192"/>
      <c r="S100" s="192"/>
      <c r="T100" s="192"/>
      <c r="U100" s="192"/>
      <c r="V100" s="192"/>
      <c r="W100" s="192"/>
      <c r="X100" s="192"/>
      <c r="Y100" s="192"/>
      <c r="Z100" s="192"/>
    </row>
    <row r="101" spans="1:26" ht="48" customHeight="1" x14ac:dyDescent="0.15">
      <c r="A101" s="34" t="s">
        <v>520</v>
      </c>
      <c r="B101" s="43" t="str">
        <f>VLOOKUP($A101,Questions!$A$2:$X$333,2,0)</f>
        <v>Do you have a documented list of personal data your service maintains?</v>
      </c>
      <c r="C101" s="201" t="str">
        <f>VLOOKUP($A101,Privacy!$A$13:$E$97,3,0)&amp;""</f>
        <v>Yes</v>
      </c>
      <c r="D101" s="66" t="str">
        <f>IF(LEFT(VLOOKUP($A101,Privacy!$A$13:$E$97,5,0),21)='Auto Responses'!$A$73,'Auto Responses'!$A$74,VLOOKUP($A101,Privacy!$A$13:$E$97,4,0))&amp;""</f>
        <v/>
      </c>
      <c r="E101" s="208" t="str">
        <f>VLOOKUP($A101,Privacy!$A$13:$E$97,5,0)&amp;""</f>
        <v/>
      </c>
      <c r="F101" s="211"/>
      <c r="G101" s="199" t="str">
        <f>VLOOKUP($A101,Questions!$A$2:$X$333,21,0)&amp;""</f>
        <v>Yes</v>
      </c>
      <c r="H101" s="200"/>
      <c r="I101" s="201" t="str">
        <f>VLOOKUP($A101,Questions!$A$2:$X$333,23,0)&amp;""</f>
        <v>Standard Importance</v>
      </c>
      <c r="J101" s="200"/>
      <c r="K101" s="202" t="b">
        <v>0</v>
      </c>
      <c r="L101" s="2"/>
      <c r="M101" s="192"/>
      <c r="N101" s="192"/>
      <c r="O101" s="192"/>
      <c r="P101" s="192"/>
      <c r="Q101" s="192"/>
      <c r="R101" s="192"/>
      <c r="S101" s="192"/>
      <c r="T101" s="192"/>
      <c r="U101" s="192"/>
      <c r="V101" s="192"/>
      <c r="W101" s="192"/>
      <c r="X101" s="192"/>
      <c r="Y101" s="192"/>
      <c r="Z101" s="192"/>
    </row>
    <row r="102" spans="1:26" ht="66.75" customHeight="1" x14ac:dyDescent="0.15">
      <c r="A102" s="34" t="s">
        <v>522</v>
      </c>
      <c r="B102" s="43" t="str">
        <f>VLOOKUP($A102,Questions!$A$2:$X$333,2,0)</f>
        <v>Do you retain personal information for only as long as necessary to fulfill the stated purpose(s) or as required by law or regulation and thereafter appropriately dispose of such information?</v>
      </c>
      <c r="C102" s="201" t="str">
        <f>VLOOKUP($A102,Privacy!$A$13:$E$97,3,0)&amp;""</f>
        <v>Yes</v>
      </c>
      <c r="D102" s="66" t="str">
        <f>IF(LEFT(VLOOKUP($A102,Privacy!$A$13:$E$97,5,0),21)='Auto Responses'!$A$73,'Auto Responses'!$A$74,VLOOKUP($A102,Privacy!$A$13:$E$97,4,0))&amp;""</f>
        <v/>
      </c>
      <c r="E102" s="208" t="str">
        <f>VLOOKUP($A102,Privacy!$A$13:$E$97,5,0)&amp;""</f>
        <v/>
      </c>
      <c r="F102" s="211"/>
      <c r="G102" s="199" t="str">
        <f>VLOOKUP($A102,Questions!$A$2:$X$333,21,0)&amp;""</f>
        <v>Yes</v>
      </c>
      <c r="H102" s="200"/>
      <c r="I102" s="201" t="str">
        <f>VLOOKUP($A102,Questions!$A$2:$X$333,23,0)&amp;""</f>
        <v>Standard Importance</v>
      </c>
      <c r="J102" s="200"/>
      <c r="K102" s="202" t="b">
        <v>0</v>
      </c>
      <c r="L102" s="2"/>
      <c r="M102" s="192"/>
      <c r="N102" s="192"/>
      <c r="O102" s="192"/>
      <c r="P102" s="192"/>
      <c r="Q102" s="192"/>
      <c r="R102" s="192"/>
      <c r="S102" s="192"/>
      <c r="T102" s="192"/>
      <c r="U102" s="192"/>
      <c r="V102" s="192"/>
      <c r="W102" s="192"/>
      <c r="X102" s="192"/>
      <c r="Y102" s="192"/>
      <c r="Z102" s="192"/>
    </row>
    <row r="103" spans="1:26" ht="51" customHeight="1" x14ac:dyDescent="0.15">
      <c r="A103" s="34" t="s">
        <v>524</v>
      </c>
      <c r="B103" s="43" t="str">
        <f>VLOOKUP($A103,Questions!$A$2:$X$333,2,0)</f>
        <v>Do you provide individuals with access to their personal information for review and update (i.e., data subject rights)?</v>
      </c>
      <c r="C103" s="201" t="str">
        <f>VLOOKUP($A103,Privacy!$A$13:$E$97,3,0)&amp;""</f>
        <v>Yes</v>
      </c>
      <c r="D103" s="66" t="str">
        <f>IF(LEFT(VLOOKUP($A103,Privacy!$A$13:$E$97,5,0),21)='Auto Responses'!$A$73,'Auto Responses'!$A$74,VLOOKUP($A103,Privacy!$A$13:$E$97,4,0))&amp;""</f>
        <v/>
      </c>
      <c r="E103" s="208" t="str">
        <f>VLOOKUP($A103,Privacy!$A$13:$E$97,5,0)&amp;""</f>
        <v/>
      </c>
      <c r="F103" s="211"/>
      <c r="G103" s="199" t="str">
        <f>VLOOKUP($A103,Questions!$A$2:$X$333,21,0)&amp;""</f>
        <v>Yes</v>
      </c>
      <c r="H103" s="200"/>
      <c r="I103" s="201" t="str">
        <f>VLOOKUP($A103,Questions!$A$2:$X$333,23,0)&amp;""</f>
        <v>Standard Importance</v>
      </c>
      <c r="J103" s="200"/>
      <c r="K103" s="202" t="b">
        <v>0</v>
      </c>
      <c r="L103" s="2"/>
      <c r="M103" s="192"/>
      <c r="N103" s="192"/>
      <c r="O103" s="192"/>
      <c r="P103" s="192"/>
      <c r="Q103" s="192"/>
      <c r="R103" s="192"/>
      <c r="S103" s="192"/>
      <c r="T103" s="192"/>
      <c r="U103" s="192"/>
      <c r="V103" s="192"/>
      <c r="W103" s="192"/>
      <c r="X103" s="192"/>
      <c r="Y103" s="192"/>
      <c r="Z103" s="192"/>
    </row>
    <row r="104" spans="1:26" ht="101.25" customHeight="1" x14ac:dyDescent="0.15">
      <c r="A104" s="34" t="s">
        <v>525</v>
      </c>
      <c r="B104" s="43" t="str">
        <f>VLOOKUP($A104,Questions!$A$2:$X$333,2,0)</f>
        <v>Do you disclose personal information to third parties only for the purpose(s) identified in the privacy notice or with the implicit or explicit consent of the individual?</v>
      </c>
      <c r="C104" s="201" t="str">
        <f>VLOOKUP($A104,Privacy!$A$13:$E$97,3,0)&amp;""</f>
        <v>Yes</v>
      </c>
      <c r="D104" s="66" t="str">
        <f>IF(LEFT(VLOOKUP($A104,Privacy!$A$13:$E$97,5,0),21)='Auto Responses'!$A$73,'Auto Responses'!$A$74,VLOOKUP($A104,Privacy!$A$13:$E$97,4,0))&amp;""</f>
        <v/>
      </c>
      <c r="E104" s="208" t="str">
        <f>VLOOKUP($A104,Privacy!$A$13:$E$97,5,0)&amp;""</f>
        <v/>
      </c>
      <c r="F104" s="211"/>
      <c r="G104" s="199" t="str">
        <f>VLOOKUP($A104,Questions!$A$2:$X$333,21,0)&amp;""</f>
        <v>Yes</v>
      </c>
      <c r="H104" s="200"/>
      <c r="I104" s="201" t="str">
        <f>VLOOKUP($A104,Questions!$A$2:$X$333,23,0)&amp;""</f>
        <v>Standard Importance</v>
      </c>
      <c r="J104" s="200"/>
      <c r="K104" s="202" t="b">
        <v>0</v>
      </c>
      <c r="L104" s="2"/>
      <c r="M104" s="192"/>
      <c r="N104" s="192"/>
      <c r="O104" s="192"/>
      <c r="P104" s="192"/>
      <c r="Q104" s="192"/>
      <c r="R104" s="192"/>
      <c r="S104" s="192"/>
      <c r="T104" s="192"/>
      <c r="U104" s="192"/>
      <c r="V104" s="192"/>
      <c r="W104" s="192"/>
      <c r="X104" s="192"/>
      <c r="Y104" s="192"/>
      <c r="Z104" s="192"/>
    </row>
    <row r="105" spans="1:26" ht="48" customHeight="1" x14ac:dyDescent="0.15">
      <c r="A105" s="34" t="s">
        <v>527</v>
      </c>
      <c r="B105" s="43" t="str">
        <f>VLOOKUP($A105,Questions!$A$2:$X$333,2,0)</f>
        <v>Do you protect personal information against unauthorized access (both physical and logical)?</v>
      </c>
      <c r="C105" s="201" t="str">
        <f>VLOOKUP($A105,Privacy!$A$13:$E$97,3,0)&amp;""</f>
        <v>Yes</v>
      </c>
      <c r="D105" s="66" t="str">
        <f>IF(LEFT(VLOOKUP($A105,Privacy!$A$13:$E$97,5,0),21)='Auto Responses'!$A$73,'Auto Responses'!$A$74,VLOOKUP($A105,Privacy!$A$13:$E$97,4,0))&amp;""</f>
        <v/>
      </c>
      <c r="E105" s="208" t="str">
        <f>VLOOKUP($A105,Privacy!$A$13:$E$97,5,0)&amp;""</f>
        <v/>
      </c>
      <c r="F105" s="211"/>
      <c r="G105" s="199" t="str">
        <f>VLOOKUP($A105,Questions!$A$2:$X$333,21,0)&amp;""</f>
        <v>Yes</v>
      </c>
      <c r="H105" s="200"/>
      <c r="I105" s="201" t="str">
        <f>VLOOKUP($A105,Questions!$A$2:$X$333,23,0)&amp;""</f>
        <v>Standard Importance</v>
      </c>
      <c r="J105" s="200"/>
      <c r="K105" s="202" t="b">
        <v>0</v>
      </c>
      <c r="L105" s="2"/>
      <c r="M105" s="192"/>
      <c r="N105" s="192"/>
      <c r="O105" s="192"/>
      <c r="P105" s="192"/>
      <c r="Q105" s="192"/>
      <c r="R105" s="192"/>
      <c r="S105" s="192"/>
      <c r="T105" s="192"/>
      <c r="U105" s="192"/>
      <c r="V105" s="192"/>
      <c r="W105" s="192"/>
      <c r="X105" s="192"/>
      <c r="Y105" s="192"/>
      <c r="Z105" s="192"/>
    </row>
    <row r="106" spans="1:26" ht="48" customHeight="1" x14ac:dyDescent="0.15">
      <c r="A106" s="34" t="s">
        <v>529</v>
      </c>
      <c r="B106" s="43" t="str">
        <f>VLOOKUP($A106,Questions!$A$2:$X$333,2,0)</f>
        <v>Do you maintain accurate, complete, and relevant personal information for the purposes identified in the privacy notice?</v>
      </c>
      <c r="C106" s="201" t="str">
        <f>VLOOKUP($A106,Privacy!$A$13:$E$97,3,0)&amp;""</f>
        <v>Yes</v>
      </c>
      <c r="D106" s="66" t="str">
        <f>IF(LEFT(VLOOKUP($A106,Privacy!$A$13:$E$97,5,0),21)='Auto Responses'!$A$73,'Auto Responses'!$A$74,VLOOKUP($A106,Privacy!$A$13:$E$97,4,0))&amp;""</f>
        <v/>
      </c>
      <c r="E106" s="208" t="str">
        <f>VLOOKUP($A106,Privacy!$A$13:$E$97,5,0)&amp;""</f>
        <v/>
      </c>
      <c r="F106" s="211"/>
      <c r="G106" s="199" t="str">
        <f>VLOOKUP($A106,Questions!$A$2:$X$333,21,0)&amp;""</f>
        <v>Yes</v>
      </c>
      <c r="H106" s="200"/>
      <c r="I106" s="201" t="str">
        <f>VLOOKUP($A106,Questions!$A$2:$X$333,23,0)&amp;""</f>
        <v>Standard Importance</v>
      </c>
      <c r="J106" s="200"/>
      <c r="K106" s="202" t="b">
        <v>0</v>
      </c>
      <c r="L106" s="2"/>
      <c r="M106" s="192"/>
      <c r="N106" s="192"/>
      <c r="O106" s="192"/>
      <c r="P106" s="192"/>
      <c r="Q106" s="192"/>
      <c r="R106" s="192"/>
      <c r="S106" s="192"/>
      <c r="T106" s="192"/>
      <c r="U106" s="192"/>
      <c r="V106" s="192"/>
      <c r="W106" s="192"/>
      <c r="X106" s="192"/>
      <c r="Y106" s="192"/>
      <c r="Z106" s="192"/>
    </row>
    <row r="107" spans="1:26" ht="48" customHeight="1" x14ac:dyDescent="0.15">
      <c r="A107" s="34" t="s">
        <v>531</v>
      </c>
      <c r="B107" s="43" t="str">
        <f>VLOOKUP($A107,Questions!$A$2:$X$333,2,0)</f>
        <v>Do you have procedures to address privacy-related noncompliance complaints and disputes?</v>
      </c>
      <c r="C107" s="201" t="str">
        <f>VLOOKUP($A107,Privacy!$A$13:$E$97,3,0)&amp;""</f>
        <v>Yes</v>
      </c>
      <c r="D107" s="66" t="str">
        <f>IF(LEFT(VLOOKUP($A107,Privacy!$A$13:$E$97,5,0),21)='Auto Responses'!$A$73,'Auto Responses'!$A$74,VLOOKUP($A107,Privacy!$A$13:$E$97,4,0))&amp;""</f>
        <v/>
      </c>
      <c r="E107" s="208" t="str">
        <f>VLOOKUP($A107,Privacy!$A$13:$E$97,5,0)&amp;""</f>
        <v/>
      </c>
      <c r="F107" s="211"/>
      <c r="G107" s="199" t="str">
        <f>VLOOKUP($A107,Questions!$A$2:$X$333,21,0)&amp;""</f>
        <v>Yes</v>
      </c>
      <c r="H107" s="200"/>
      <c r="I107" s="201" t="str">
        <f>VLOOKUP($A107,Questions!$A$2:$X$333,23,0)&amp;""</f>
        <v>Standard Importance</v>
      </c>
      <c r="J107" s="200"/>
      <c r="K107" s="202" t="b">
        <v>0</v>
      </c>
      <c r="L107" s="2"/>
      <c r="M107" s="192"/>
      <c r="N107" s="192"/>
      <c r="O107" s="192"/>
      <c r="P107" s="192"/>
      <c r="Q107" s="192"/>
      <c r="R107" s="192"/>
      <c r="S107" s="192"/>
      <c r="T107" s="192"/>
      <c r="U107" s="192"/>
      <c r="V107" s="192"/>
      <c r="W107" s="192"/>
      <c r="X107" s="192"/>
      <c r="Y107" s="192"/>
      <c r="Z107" s="192"/>
    </row>
    <row r="108" spans="1:26" ht="48" customHeight="1" x14ac:dyDescent="0.15">
      <c r="A108" s="34" t="s">
        <v>533</v>
      </c>
      <c r="B108" s="43" t="str">
        <f>VLOOKUP($A108,Questions!$A$2:$X$333,2,0)</f>
        <v>Do you "anonymize," "de-identify," or otherwise mask personal data?</v>
      </c>
      <c r="C108" s="201" t="str">
        <f>VLOOKUP($A108,Privacy!$A$13:$E$97,3,0)&amp;""</f>
        <v>Yes</v>
      </c>
      <c r="D108" s="66" t="str">
        <f>IF(LEFT(VLOOKUP($A108,Privacy!$A$13:$E$97,5,0),21)='Auto Responses'!$A$73,'Auto Responses'!$A$74,VLOOKUP($A108,Privacy!$A$13:$E$97,4,0))&amp;""</f>
        <v/>
      </c>
      <c r="E108" s="208" t="str">
        <f>VLOOKUP($A108,Privacy!$A$13:$E$97,5,0)&amp;""</f>
        <v/>
      </c>
      <c r="F108" s="211"/>
      <c r="G108" s="199" t="str">
        <f>VLOOKUP($A108,Questions!$A$2:$X$333,21,0)&amp;""</f>
        <v>Yes</v>
      </c>
      <c r="H108" s="200"/>
      <c r="I108" s="201" t="str">
        <f>VLOOKUP($A108,Questions!$A$2:$X$333,23,0)&amp;""</f>
        <v>Standard Importance</v>
      </c>
      <c r="J108" s="200"/>
      <c r="K108" s="202" t="b">
        <v>0</v>
      </c>
      <c r="L108" s="2"/>
      <c r="M108" s="192"/>
      <c r="N108" s="192"/>
      <c r="O108" s="192"/>
      <c r="P108" s="192"/>
      <c r="Q108" s="192"/>
      <c r="R108" s="192"/>
      <c r="S108" s="192"/>
      <c r="T108" s="192"/>
      <c r="U108" s="192"/>
      <c r="V108" s="192"/>
      <c r="W108" s="192"/>
      <c r="X108" s="192"/>
      <c r="Y108" s="192"/>
      <c r="Z108" s="192"/>
    </row>
    <row r="109" spans="1:26" ht="104.25" customHeight="1" x14ac:dyDescent="0.15">
      <c r="A109" s="34" t="s">
        <v>535</v>
      </c>
      <c r="B109" s="43" t="str">
        <f>VLOOKUP($A109,Questions!$A$2:$X$333,2,0)</f>
        <v xml:space="preserve">Do you or your subprocessors use or disclose "anonymized," "de-identified," or otherwise masked data for any purpose other than those identified in the agreement with an institution (e.g., sharing with ad networks or data brokers, marketing, creation of profiles, analytics unrelated to services provided to institution)? </v>
      </c>
      <c r="C109" s="201" t="str">
        <f>VLOOKUP($A109,Privacy!$A$13:$E$97,3,0)&amp;""</f>
        <v>No</v>
      </c>
      <c r="D109" s="66" t="str">
        <f>IF(LEFT(VLOOKUP($A109,Privacy!$A$13:$E$97,5,0),21)='Auto Responses'!$A$73,'Auto Responses'!$A$74,VLOOKUP($A109,Privacy!$A$13:$E$97,4,0))&amp;""</f>
        <v/>
      </c>
      <c r="E109" s="208" t="str">
        <f>VLOOKUP($A109,Privacy!$A$13:$E$97,5,0)&amp;""</f>
        <v/>
      </c>
      <c r="F109" s="211"/>
      <c r="G109" s="199" t="str">
        <f>VLOOKUP($A109,Questions!$A$2:$X$333,21,0)&amp;""</f>
        <v>No</v>
      </c>
      <c r="H109" s="200"/>
      <c r="I109" s="201" t="str">
        <f>VLOOKUP($A109,Questions!$A$2:$X$333,23,0)&amp;""</f>
        <v>Standard Importance</v>
      </c>
      <c r="J109" s="200"/>
      <c r="K109" s="202" t="b">
        <v>0</v>
      </c>
      <c r="L109" s="2"/>
      <c r="M109" s="192"/>
      <c r="N109" s="192"/>
      <c r="O109" s="192"/>
      <c r="P109" s="192"/>
      <c r="Q109" s="192"/>
      <c r="R109" s="192"/>
      <c r="S109" s="192"/>
      <c r="T109" s="192"/>
      <c r="U109" s="192"/>
      <c r="V109" s="192"/>
      <c r="W109" s="192"/>
      <c r="X109" s="192"/>
      <c r="Y109" s="192"/>
      <c r="Z109" s="192"/>
    </row>
    <row r="110" spans="1:26" ht="48" customHeight="1" x14ac:dyDescent="0.15">
      <c r="A110" s="34" t="s">
        <v>537</v>
      </c>
      <c r="B110" s="43" t="str">
        <f>VLOOKUP($A110,Questions!$A$2:$X$333,2,0)</f>
        <v>Do you certify stop-processing requests, including any data that is processed by a third party on your behalf?</v>
      </c>
      <c r="C110" s="201" t="str">
        <f>VLOOKUP($A110,Privacy!$A$13:$E$97,3,0)&amp;""</f>
        <v>Yes</v>
      </c>
      <c r="D110" s="66" t="str">
        <f>IF(LEFT(VLOOKUP($A110,Privacy!$A$13:$E$97,5,0),21)='Auto Responses'!$A$73,'Auto Responses'!$A$74,VLOOKUP($A110,Privacy!$A$13:$E$97,4,0))&amp;""</f>
        <v/>
      </c>
      <c r="E110" s="208" t="str">
        <f>VLOOKUP($A110,Privacy!$A$13:$E$97,5,0)&amp;""</f>
        <v/>
      </c>
      <c r="F110" s="211"/>
      <c r="G110" s="199" t="str">
        <f>VLOOKUP($A110,Questions!$A$2:$X$333,21,0)&amp;""</f>
        <v>Yes</v>
      </c>
      <c r="H110" s="200"/>
      <c r="I110" s="201" t="str">
        <f>VLOOKUP($A110,Questions!$A$2:$X$333,23,0)&amp;""</f>
        <v>Standard Importance</v>
      </c>
      <c r="J110" s="200"/>
      <c r="K110" s="202" t="b">
        <v>0</v>
      </c>
      <c r="L110" s="2"/>
      <c r="M110" s="192"/>
      <c r="N110" s="192"/>
      <c r="O110" s="192"/>
      <c r="P110" s="192"/>
      <c r="Q110" s="192"/>
      <c r="R110" s="192"/>
      <c r="S110" s="192"/>
      <c r="T110" s="192"/>
      <c r="U110" s="192"/>
      <c r="V110" s="192"/>
      <c r="W110" s="192"/>
      <c r="X110" s="192"/>
      <c r="Y110" s="192"/>
      <c r="Z110" s="192"/>
    </row>
    <row r="111" spans="1:26" ht="48" customHeight="1" x14ac:dyDescent="0.15">
      <c r="A111" s="34" t="s">
        <v>539</v>
      </c>
      <c r="B111" s="43" t="str">
        <f>VLOOKUP($A111,Questions!$A$2:$X$333,2,0)</f>
        <v>Do you have a process to review code for ethical considerations?</v>
      </c>
      <c r="C111" s="201" t="str">
        <f>VLOOKUP($A111,Privacy!$A$13:$E$97,3,0)&amp;""</f>
        <v>Yes</v>
      </c>
      <c r="D111" s="66" t="str">
        <f>IF(LEFT(VLOOKUP($A111,Privacy!$A$13:$E$97,5,0),21)='Auto Responses'!$A$73,'Auto Responses'!$A$74,VLOOKUP($A111,Privacy!$A$13:$E$97,4,0))&amp;""</f>
        <v/>
      </c>
      <c r="E111" s="208" t="str">
        <f>VLOOKUP($A111,Privacy!$A$13:$E$97,5,0)&amp;""</f>
        <v/>
      </c>
      <c r="F111" s="211"/>
      <c r="G111" s="199" t="str">
        <f>VLOOKUP($A111,Questions!$A$2:$X$333,21,0)&amp;""</f>
        <v>Yes</v>
      </c>
      <c r="H111" s="200"/>
      <c r="I111" s="201" t="str">
        <f>VLOOKUP($A111,Questions!$A$2:$X$333,23,0)&amp;""</f>
        <v>Standard Importance</v>
      </c>
      <c r="J111" s="200"/>
      <c r="K111" s="202" t="b">
        <v>0</v>
      </c>
      <c r="L111" s="2"/>
      <c r="M111" s="192"/>
      <c r="N111" s="192"/>
      <c r="O111" s="192"/>
      <c r="P111" s="192"/>
      <c r="Q111" s="192"/>
      <c r="R111" s="192"/>
      <c r="S111" s="192"/>
      <c r="T111" s="192"/>
      <c r="U111" s="192"/>
      <c r="V111" s="192"/>
      <c r="W111" s="192"/>
      <c r="X111" s="192"/>
      <c r="Y111" s="192"/>
      <c r="Z111" s="192"/>
    </row>
    <row r="112" spans="1:26" ht="36.75" customHeight="1" x14ac:dyDescent="0.15">
      <c r="A112" s="18" t="str">
        <f>VLOOKUP(LEFT($A113,4),'Auto Responses'!$N$4:$O$38,2,0)&amp;""</f>
        <v xml:space="preserve"> Privacy and AI</v>
      </c>
      <c r="B112" s="40"/>
      <c r="C112" s="41"/>
      <c r="D112" s="41"/>
      <c r="E112" s="206"/>
      <c r="F112" s="194" t="s">
        <v>619</v>
      </c>
      <c r="G112" s="203" t="s">
        <v>614</v>
      </c>
      <c r="H112" s="203" t="s">
        <v>615</v>
      </c>
      <c r="I112" s="203" t="s">
        <v>616</v>
      </c>
      <c r="J112" s="203" t="s">
        <v>617</v>
      </c>
      <c r="K112" s="41"/>
      <c r="L112" s="2"/>
      <c r="M112" s="2"/>
      <c r="N112" s="2"/>
      <c r="O112" s="2"/>
      <c r="P112" s="2"/>
      <c r="Q112" s="2"/>
      <c r="R112" s="2"/>
      <c r="S112" s="2"/>
      <c r="T112" s="2"/>
      <c r="U112" s="2"/>
      <c r="V112" s="2"/>
      <c r="W112" s="2"/>
      <c r="X112" s="2"/>
      <c r="Y112" s="2"/>
      <c r="Z112" s="2"/>
    </row>
    <row r="113" spans="1:26" ht="48" customHeight="1" x14ac:dyDescent="0.15">
      <c r="A113" s="34" t="s">
        <v>541</v>
      </c>
      <c r="B113" s="43" t="str">
        <f>VLOOKUP($A113,Questions!$A$2:$X$333,2,0)</f>
        <v>Does your service use AI for the processing of institutional data?</v>
      </c>
      <c r="C113" s="201" t="str">
        <f>VLOOKUP($A113,Privacy!$A$13:$E$97,3,0)&amp;""</f>
        <v>Yes</v>
      </c>
      <c r="D113" s="66" t="str">
        <f>IF(LEFT(VLOOKUP($A113,Privacy!$A$13:$E$97,5,0),21)='Auto Responses'!$A$73,'Auto Responses'!$A$74,VLOOKUP($A113,Privacy!$A$13:$E$97,4,0))&amp;""</f>
        <v/>
      </c>
      <c r="E113" s="208" t="str">
        <f>VLOOKUP($A113,Privacy!$A$13:$E$97,5,0)&amp;""</f>
        <v/>
      </c>
      <c r="F113" s="211"/>
      <c r="G113" s="199" t="str">
        <f>VLOOKUP($A113,Questions!$A$2:$X$333,21,0)&amp;""</f>
        <v>No</v>
      </c>
      <c r="H113" s="200"/>
      <c r="I113" s="201" t="str">
        <f>VLOOKUP($A113,Questions!$A$2:$X$333,23,0)&amp;""</f>
        <v>Standard Importance</v>
      </c>
      <c r="J113" s="200"/>
      <c r="K113" s="202" t="b">
        <v>0</v>
      </c>
      <c r="L113" s="2"/>
      <c r="M113" s="192"/>
      <c r="N113" s="192"/>
      <c r="O113" s="192"/>
      <c r="P113" s="192"/>
      <c r="Q113" s="192"/>
      <c r="R113" s="192"/>
      <c r="S113" s="192"/>
      <c r="T113" s="192"/>
      <c r="U113" s="192"/>
      <c r="V113" s="192"/>
      <c r="W113" s="192"/>
      <c r="X113" s="192"/>
      <c r="Y113" s="192"/>
      <c r="Z113" s="192"/>
    </row>
    <row r="114" spans="1:26" ht="48" customHeight="1" x14ac:dyDescent="0.15">
      <c r="A114" s="34" t="s">
        <v>543</v>
      </c>
      <c r="B114" s="43" t="str">
        <f>VLOOKUP($A114,Questions!$A$2:$X$333,2,0)</f>
        <v>Is any institutional data retained in AI processing?*</v>
      </c>
      <c r="C114" s="201" t="str">
        <f>VLOOKUP($A114,Privacy!$A$13:$E$97,3,0)&amp;""</f>
        <v>No</v>
      </c>
      <c r="D114" s="66" t="str">
        <f>IF(LEFT(VLOOKUP($A114,Privacy!$A$13:$E$97,5,0),21)='Auto Responses'!$A$73,'Auto Responses'!$A$74,VLOOKUP($A114,Privacy!$A$13:$E$97,4,0))&amp;""</f>
        <v/>
      </c>
      <c r="E114" s="208" t="str">
        <f>VLOOKUP($A114,Privacy!$A$13:$E$97,5,0)&amp;""</f>
        <v/>
      </c>
      <c r="F114" s="211"/>
      <c r="G114" s="199" t="str">
        <f>VLOOKUP($A114,Questions!$A$2:$X$333,21,0)&amp;""</f>
        <v>No</v>
      </c>
      <c r="H114" s="200"/>
      <c r="I114" s="201" t="str">
        <f>VLOOKUP($A114,Questions!$A$2:$X$333,23,0)&amp;""</f>
        <v>Critical Importance</v>
      </c>
      <c r="J114" s="200"/>
      <c r="K114" s="202" t="b">
        <v>0</v>
      </c>
      <c r="L114" s="2"/>
      <c r="M114" s="192"/>
      <c r="N114" s="192"/>
      <c r="O114" s="192"/>
      <c r="P114" s="192"/>
      <c r="Q114" s="192"/>
      <c r="R114" s="192"/>
      <c r="S114" s="192"/>
      <c r="T114" s="192"/>
      <c r="U114" s="192"/>
      <c r="V114" s="192"/>
      <c r="W114" s="192"/>
      <c r="X114" s="192"/>
      <c r="Y114" s="192"/>
      <c r="Z114" s="192"/>
    </row>
    <row r="115" spans="1:26" ht="48" customHeight="1" x14ac:dyDescent="0.15">
      <c r="A115" s="34" t="s">
        <v>545</v>
      </c>
      <c r="B115" s="43" t="str">
        <f>VLOOKUP($A115,Questions!$A$2:$X$333,2,0)</f>
        <v>Do you have agreements in place with third parties or subprocessors regarding the protection of customer data and use of AI?*</v>
      </c>
      <c r="C115" s="201" t="str">
        <f>VLOOKUP($A115,Privacy!$A$13:$E$97,3,0)&amp;""</f>
        <v>Yes</v>
      </c>
      <c r="D115" s="66" t="str">
        <f>IF(LEFT(VLOOKUP($A115,Privacy!$A$13:$E$97,5,0),21)='Auto Responses'!$A$73,'Auto Responses'!$A$74,VLOOKUP($A115,Privacy!$A$13:$E$97,4,0))&amp;""</f>
        <v/>
      </c>
      <c r="E115" s="208" t="str">
        <f>VLOOKUP($A115,Privacy!$A$13:$E$97,5,0)&amp;""</f>
        <v/>
      </c>
      <c r="F115" s="211"/>
      <c r="G115" s="199" t="str">
        <f>VLOOKUP($A115,Questions!$A$2:$X$333,21,0)&amp;""</f>
        <v>Yes</v>
      </c>
      <c r="H115" s="200"/>
      <c r="I115" s="201" t="str">
        <f>VLOOKUP($A115,Questions!$A$2:$X$333,23,0)&amp;""</f>
        <v>Critical Importance</v>
      </c>
      <c r="J115" s="200"/>
      <c r="K115" s="202" t="b">
        <v>0</v>
      </c>
      <c r="L115" s="2"/>
      <c r="M115" s="192"/>
      <c r="N115" s="192"/>
      <c r="O115" s="192"/>
      <c r="P115" s="192"/>
      <c r="Q115" s="192"/>
      <c r="R115" s="192"/>
      <c r="S115" s="192"/>
      <c r="T115" s="192"/>
      <c r="U115" s="192"/>
      <c r="V115" s="192"/>
      <c r="W115" s="192"/>
      <c r="X115" s="192"/>
      <c r="Y115" s="192"/>
      <c r="Z115" s="192"/>
    </row>
    <row r="116" spans="1:26" ht="48" customHeight="1" x14ac:dyDescent="0.15">
      <c r="A116" s="34" t="s">
        <v>547</v>
      </c>
      <c r="B116" s="43" t="str">
        <f>VLOOKUP($A116,Questions!$A$2:$X$333,2,0)</f>
        <v>Will institutional data be processed through a third party or subprocessor that also uses AI?</v>
      </c>
      <c r="C116" s="201" t="str">
        <f>VLOOKUP($A116,Privacy!$A$13:$E$97,3,0)&amp;""</f>
        <v>Yes</v>
      </c>
      <c r="D116" s="66" t="str">
        <f>IF(LEFT(VLOOKUP($A116,Privacy!$A$13:$E$97,5,0),21)='Auto Responses'!$A$73,'Auto Responses'!$A$74,VLOOKUP($A116,Privacy!$A$13:$E$97,4,0))&amp;""</f>
        <v/>
      </c>
      <c r="E116" s="208" t="str">
        <f>VLOOKUP($A116,Privacy!$A$13:$E$97,5,0)&amp;""</f>
        <v/>
      </c>
      <c r="F116" s="211"/>
      <c r="G116" s="199" t="str">
        <f>VLOOKUP($A116,Questions!$A$2:$X$333,21,0)&amp;""</f>
        <v>No</v>
      </c>
      <c r="H116" s="200"/>
      <c r="I116" s="201" t="str">
        <f>VLOOKUP($A116,Questions!$A$2:$X$333,23,0)&amp;""</f>
        <v>Standard Importance</v>
      </c>
      <c r="J116" s="200"/>
      <c r="K116" s="202" t="b">
        <v>0</v>
      </c>
      <c r="L116" s="2"/>
      <c r="M116" s="192"/>
      <c r="N116" s="192"/>
      <c r="O116" s="192"/>
      <c r="P116" s="192"/>
      <c r="Q116" s="192"/>
      <c r="R116" s="192"/>
      <c r="S116" s="192"/>
      <c r="T116" s="192"/>
      <c r="U116" s="192"/>
      <c r="V116" s="192"/>
      <c r="W116" s="192"/>
      <c r="X116" s="192"/>
      <c r="Y116" s="192"/>
      <c r="Z116" s="192"/>
    </row>
    <row r="117" spans="1:26" ht="48" customHeight="1" x14ac:dyDescent="0.15">
      <c r="A117" s="34" t="s">
        <v>549</v>
      </c>
      <c r="B117" s="43" t="str">
        <f>VLOOKUP($A117,Questions!$A$2:$X$333,2,0)</f>
        <v>Is AI processing limited to fully licensed commercial enterprise AI services?</v>
      </c>
      <c r="C117" s="201" t="str">
        <f>VLOOKUP($A117,Privacy!$A$13:$E$97,3,0)&amp;""</f>
        <v>Yes</v>
      </c>
      <c r="D117" s="66" t="str">
        <f>IF(LEFT(VLOOKUP($A117,Privacy!$A$13:$E$97,5,0),21)='Auto Responses'!$A$73,'Auto Responses'!$A$74,VLOOKUP($A117,Privacy!$A$13:$E$97,4,0))&amp;""</f>
        <v/>
      </c>
      <c r="E117" s="208" t="str">
        <f>VLOOKUP($A117,Privacy!$A$13:$E$97,5,0)&amp;""</f>
        <v/>
      </c>
      <c r="F117" s="211"/>
      <c r="G117" s="199" t="str">
        <f>VLOOKUP($A117,Questions!$A$2:$X$333,21,0)&amp;""</f>
        <v>Yes</v>
      </c>
      <c r="H117" s="200"/>
      <c r="I117" s="201" t="str">
        <f>VLOOKUP($A117,Questions!$A$2:$X$333,23,0)&amp;""</f>
        <v>Minor Importance</v>
      </c>
      <c r="J117" s="200"/>
      <c r="K117" s="202" t="b">
        <v>0</v>
      </c>
      <c r="L117" s="2"/>
      <c r="M117" s="192"/>
      <c r="N117" s="192"/>
      <c r="O117" s="192"/>
      <c r="P117" s="192"/>
      <c r="Q117" s="192"/>
      <c r="R117" s="192"/>
      <c r="S117" s="192"/>
      <c r="T117" s="192"/>
      <c r="U117" s="192"/>
      <c r="V117" s="192"/>
      <c r="W117" s="192"/>
      <c r="X117" s="192"/>
      <c r="Y117" s="192"/>
      <c r="Z117" s="192"/>
    </row>
    <row r="118" spans="1:26" ht="48" customHeight="1" x14ac:dyDescent="0.15">
      <c r="A118" s="34" t="s">
        <v>551</v>
      </c>
      <c r="B118" s="43" t="str">
        <f>VLOOKUP($A118,Questions!$A$2:$X$333,2,0)</f>
        <v>Will institutional data be used or processed by any shared AI services?</v>
      </c>
      <c r="C118" s="201" t="str">
        <f>VLOOKUP($A118,Privacy!$A$13:$E$97,3,0)&amp;""</f>
        <v>No</v>
      </c>
      <c r="D118" s="66" t="str">
        <f>IF(LEFT(VLOOKUP($A118,Privacy!$A$13:$E$97,5,0),21)='Auto Responses'!$A$73,'Auto Responses'!$A$74,VLOOKUP($A118,Privacy!$A$13:$E$97,4,0))&amp;""</f>
        <v/>
      </c>
      <c r="E118" s="208" t="str">
        <f>VLOOKUP($A118,Privacy!$A$13:$E$97,5,0)&amp;""</f>
        <v/>
      </c>
      <c r="F118" s="211"/>
      <c r="G118" s="199" t="str">
        <f>VLOOKUP($A118,Questions!$A$2:$X$333,21,0)&amp;""</f>
        <v>No</v>
      </c>
      <c r="H118" s="200"/>
      <c r="I118" s="201" t="str">
        <f>VLOOKUP($A118,Questions!$A$2:$X$333,23,0)&amp;""</f>
        <v>Minor Importance</v>
      </c>
      <c r="J118" s="200"/>
      <c r="K118" s="202" t="b">
        <v>0</v>
      </c>
      <c r="L118" s="2"/>
      <c r="M118" s="192"/>
      <c r="N118" s="192"/>
      <c r="O118" s="192"/>
      <c r="P118" s="192"/>
      <c r="Q118" s="192"/>
      <c r="R118" s="192"/>
      <c r="S118" s="192"/>
      <c r="T118" s="192"/>
      <c r="U118" s="192"/>
      <c r="V118" s="192"/>
      <c r="W118" s="192"/>
      <c r="X118" s="192"/>
      <c r="Y118" s="192"/>
      <c r="Z118" s="192"/>
    </row>
    <row r="119" spans="1:26" ht="48" customHeight="1" x14ac:dyDescent="0.15">
      <c r="A119" s="34" t="s">
        <v>553</v>
      </c>
      <c r="B119" s="43" t="str">
        <f>VLOOKUP($A119,Questions!$A$2:$X$333,2,0)</f>
        <v>Do you have safeguards in place to protect institutional data and data privacy from unintended AI queries or processing?</v>
      </c>
      <c r="C119" s="201" t="str">
        <f>VLOOKUP($A119,Privacy!$A$13:$E$97,3,0)&amp;""</f>
        <v>Yes</v>
      </c>
      <c r="D119" s="66" t="str">
        <f>IF(LEFT(VLOOKUP($A119,Privacy!$A$13:$E$97,5,0),21)='Auto Responses'!$A$73,'Auto Responses'!$A$74,VLOOKUP($A119,Privacy!$A$13:$E$97,4,0))&amp;""</f>
        <v/>
      </c>
      <c r="E119" s="208" t="str">
        <f>VLOOKUP($A119,Privacy!$A$13:$E$97,5,0)&amp;""</f>
        <v/>
      </c>
      <c r="F119" s="211"/>
      <c r="G119" s="199" t="str">
        <f>VLOOKUP($A119,Questions!$A$2:$X$333,21,0)&amp;""</f>
        <v>Yes</v>
      </c>
      <c r="H119" s="200"/>
      <c r="I119" s="201" t="str">
        <f>VLOOKUP($A119,Questions!$A$2:$X$333,23,0)&amp;""</f>
        <v>Minor Importance</v>
      </c>
      <c r="J119" s="200"/>
      <c r="K119" s="202" t="b">
        <v>0</v>
      </c>
      <c r="L119" s="2"/>
      <c r="M119" s="192"/>
      <c r="N119" s="192"/>
      <c r="O119" s="192"/>
      <c r="P119" s="192"/>
      <c r="Q119" s="192"/>
      <c r="R119" s="192"/>
      <c r="S119" s="192"/>
      <c r="T119" s="192"/>
      <c r="U119" s="192"/>
      <c r="V119" s="192"/>
      <c r="W119" s="192"/>
      <c r="X119" s="192"/>
      <c r="Y119" s="192"/>
      <c r="Z119" s="192"/>
    </row>
    <row r="120" spans="1:26" ht="48" customHeight="1" x14ac:dyDescent="0.15">
      <c r="A120" s="34" t="s">
        <v>555</v>
      </c>
      <c r="B120" s="43" t="str">
        <f>VLOOKUP($A120,Questions!$A$2:$X$333,2,0)</f>
        <v>Do you provide choice to the user to opt out of AI use?</v>
      </c>
      <c r="C120" s="201" t="str">
        <f>VLOOKUP($A120,Privacy!$A$13:$E$97,3,0)&amp;""</f>
        <v>Yes</v>
      </c>
      <c r="D120" s="66" t="str">
        <f>IF(LEFT(VLOOKUP($A120,Privacy!$A$13:$E$97,5,0),21)='Auto Responses'!$A$73,'Auto Responses'!$A$74,VLOOKUP($A120,Privacy!$A$13:$E$97,4,0))&amp;""</f>
        <v/>
      </c>
      <c r="E120" s="208" t="str">
        <f>VLOOKUP($A120,Privacy!$A$13:$E$97,5,0)&amp;""</f>
        <v/>
      </c>
      <c r="F120" s="211"/>
      <c r="G120" s="199" t="str">
        <f>VLOOKUP($A120,Questions!$A$2:$X$333,21,0)&amp;""</f>
        <v>Yes</v>
      </c>
      <c r="H120" s="200"/>
      <c r="I120" s="201" t="str">
        <f>VLOOKUP($A120,Questions!$A$2:$X$333,23,0)&amp;""</f>
        <v>Minor Importance</v>
      </c>
      <c r="J120" s="200"/>
      <c r="K120" s="202" t="b">
        <v>0</v>
      </c>
      <c r="L120" s="2"/>
      <c r="M120" s="192"/>
      <c r="N120" s="192"/>
      <c r="O120" s="192"/>
      <c r="P120" s="192"/>
      <c r="Q120" s="192"/>
      <c r="R120" s="192"/>
      <c r="S120" s="192"/>
      <c r="T120" s="192"/>
      <c r="U120" s="192"/>
      <c r="V120" s="192"/>
      <c r="W120" s="192"/>
      <c r="X120" s="192"/>
      <c r="Y120" s="192"/>
      <c r="Z120" s="192"/>
    </row>
    <row r="121" spans="1:26" ht="1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36.75" customHeight="1" x14ac:dyDescent="0.15">
      <c r="A123" s="245" t="s">
        <v>655</v>
      </c>
      <c r="B123" s="246"/>
      <c r="C123" s="247"/>
      <c r="D123" s="247"/>
      <c r="E123" s="247"/>
      <c r="F123" s="248"/>
      <c r="G123" s="247"/>
      <c r="H123" s="247"/>
      <c r="I123" s="247"/>
      <c r="J123" s="247"/>
      <c r="K123" s="247"/>
      <c r="L123" s="2"/>
      <c r="M123" s="2"/>
      <c r="N123" s="2"/>
      <c r="O123" s="2"/>
      <c r="P123" s="2"/>
      <c r="Q123" s="2"/>
      <c r="R123" s="2"/>
      <c r="S123" s="2"/>
      <c r="T123" s="2"/>
      <c r="U123" s="2"/>
      <c r="V123" s="2"/>
      <c r="W123" s="2"/>
      <c r="X123" s="2"/>
      <c r="Y123" s="2"/>
      <c r="Z123" s="2"/>
    </row>
    <row r="124" spans="1:26" ht="48" customHeight="1" x14ac:dyDescent="0.15">
      <c r="A124" s="183" t="s">
        <v>611</v>
      </c>
      <c r="B124" s="184" t="s">
        <v>612</v>
      </c>
      <c r="C124" s="184" t="s">
        <v>654</v>
      </c>
      <c r="D124" s="185" t="s">
        <v>14</v>
      </c>
      <c r="E124" s="184" t="s">
        <v>15</v>
      </c>
      <c r="F124" s="50" t="s">
        <v>16</v>
      </c>
      <c r="G124" s="188" t="s">
        <v>614</v>
      </c>
      <c r="H124" s="189" t="s">
        <v>615</v>
      </c>
      <c r="I124" s="189" t="s">
        <v>616</v>
      </c>
      <c r="J124" s="190" t="s">
        <v>617</v>
      </c>
      <c r="K124" s="191" t="s">
        <v>618</v>
      </c>
      <c r="L124" s="2"/>
      <c r="M124" s="192"/>
      <c r="N124" s="192"/>
      <c r="O124" s="192"/>
      <c r="P124" s="192"/>
      <c r="Q124" s="192"/>
      <c r="R124" s="192"/>
      <c r="S124" s="192"/>
      <c r="T124" s="192"/>
      <c r="U124" s="192"/>
      <c r="V124" s="192"/>
      <c r="W124" s="192"/>
      <c r="X124" s="192"/>
      <c r="Y124" s="192"/>
      <c r="Z124" s="192"/>
    </row>
    <row r="125" spans="1:26" ht="15.75" customHeight="1" x14ac:dyDescent="0.15">
      <c r="A125" s="18" t="str">
        <f>VLOOKUP(LEFT($A126,4),'Auto Responses'!$N$4:$O$38,2,0)&amp;""</f>
        <v xml:space="preserve"> Company Information</v>
      </c>
      <c r="B125" s="40"/>
      <c r="C125" s="41"/>
      <c r="D125" s="41"/>
      <c r="E125" s="41"/>
      <c r="F125" s="194" t="s">
        <v>619</v>
      </c>
      <c r="G125" s="41"/>
      <c r="H125" s="41"/>
      <c r="I125" s="41"/>
      <c r="J125" s="41"/>
      <c r="K125" s="41"/>
      <c r="L125" s="2"/>
      <c r="M125" s="2"/>
      <c r="N125" s="2"/>
      <c r="O125" s="2"/>
      <c r="P125" s="2"/>
      <c r="Q125" s="2"/>
      <c r="R125" s="2"/>
      <c r="S125" s="2"/>
      <c r="T125" s="2"/>
      <c r="U125" s="2"/>
      <c r="V125" s="2"/>
      <c r="W125" s="2"/>
      <c r="X125" s="2"/>
      <c r="Y125" s="2"/>
      <c r="Z125" s="2"/>
    </row>
    <row r="126" spans="1:26" ht="15.75" customHeight="1" x14ac:dyDescent="0.2">
      <c r="A126" s="34" t="s">
        <v>17</v>
      </c>
      <c r="B126" s="43" t="str">
        <f>VLOOKUP($A126,Questions!$A$2:$X$333,2,0)</f>
        <v>Do you have a dedicated software and system development team(s) (e.g., customer support, implementation, product management, etc.)?*</v>
      </c>
      <c r="C126" s="201" t="str">
        <f>VLOOKUP($A126,'Institution Evaluation'!$A$56:$K$346,3,0)&amp;""</f>
        <v/>
      </c>
      <c r="D126" s="201" t="str">
        <f>VLOOKUP($A126,'Institution Evaluation'!$A$56:$K$346,4,0)&amp;""</f>
        <v/>
      </c>
      <c r="E126" s="208" t="str">
        <f>VLOOKUP($A126,'Institution Evaluation'!$A$56:$K$346,5,0)&amp;""</f>
        <v/>
      </c>
      <c r="F126" s="211" t="str">
        <f>VLOOKUP($A126,'Institution Evaluation'!$A$56:$K$346,6,0)&amp;""</f>
        <v/>
      </c>
      <c r="G126" s="199" t="str">
        <f>VLOOKUP($A126,'Institution Evaluation'!$A$56:$K$346,7,0)&amp;""</f>
        <v>Yes</v>
      </c>
      <c r="H126" s="200" t="str">
        <f>VLOOKUP($A126,'Institution Evaluation'!$A$56:$K$346,8,0)&amp;""</f>
        <v/>
      </c>
      <c r="I126" s="201" t="str">
        <f>VLOOKUP($A126,'Institution Evaluation'!$A$56:$K$346,9,0)&amp;""</f>
        <v>Critical Importance</v>
      </c>
      <c r="J126" s="249" t="str">
        <f>VLOOKUP($A126,'Institution Evaluation'!$A$56:$K$346,10,0)&amp;""</f>
        <v/>
      </c>
      <c r="K126" s="202" t="str">
        <f>IF(VLOOKUP($A126,'Institution Evaluation'!$A$56:$K$346,10,0)=TRUE,"Yes","")</f>
        <v/>
      </c>
      <c r="L126" s="202" t="str">
        <f>IF(VLOOKUP($A126,'Institution Evaluation'!$A$56:$K$346,10,0)=TRUE,"Yes","")</f>
        <v/>
      </c>
      <c r="M126" s="192"/>
      <c r="N126" s="192"/>
      <c r="O126" s="192"/>
      <c r="P126" s="192"/>
      <c r="Q126" s="192"/>
      <c r="R126" s="192"/>
      <c r="S126" s="192"/>
      <c r="T126" s="192"/>
      <c r="U126" s="192"/>
      <c r="V126" s="192"/>
      <c r="W126" s="192"/>
      <c r="X126" s="192"/>
      <c r="Y126" s="192"/>
      <c r="Z126" s="192"/>
    </row>
    <row r="127" spans="1:26" ht="15.75" customHeight="1" x14ac:dyDescent="0.2">
      <c r="A127" s="34" t="s">
        <v>18</v>
      </c>
      <c r="B127" s="43" t="str">
        <f>VLOOKUP($A127,Questions!$A$2:$X$333,2,0)</f>
        <v>Describe your organization’s business background and ownership structure, including all parent and subsidiary relationships.</v>
      </c>
      <c r="C127" s="201" t="str">
        <f>VLOOKUP($A127,'Institution Evaluation'!$A$56:$K$346,3,0)&amp;""</f>
        <v/>
      </c>
      <c r="D127" s="201" t="str">
        <f>VLOOKUP($A127,'Institution Evaluation'!$A$56:$K$346,4,0)&amp;""</f>
        <v/>
      </c>
      <c r="E127" s="208" t="str">
        <f>VLOOKUP($A127,'Institution Evaluation'!$A$56:$K$346,5,0)&amp;""</f>
        <v>Include circumstances that may involve offshoring or multinational agreements.</v>
      </c>
      <c r="F127" s="211" t="str">
        <f>VLOOKUP($A127,'Institution Evaluation'!$A$56:$K$346,6,0)&amp;""</f>
        <v/>
      </c>
      <c r="G127" s="199" t="str">
        <f>VLOOKUP($A127,'Institution Evaluation'!$A$56:$K$346,7,0)&amp;""</f>
        <v>Not scored</v>
      </c>
      <c r="H127" s="200" t="str">
        <f>VLOOKUP($A127,'Institution Evaluation'!$A$56:$K$346,8,0)&amp;""</f>
        <v/>
      </c>
      <c r="I127" s="201" t="str">
        <f>VLOOKUP($A127,'Institution Evaluation'!$A$56:$K$346,9,0)&amp;""</f>
        <v>Minor Importance</v>
      </c>
      <c r="J127" s="249" t="str">
        <f>VLOOKUP($A127,'Institution Evaluation'!$A$56:$K$346,10,0)&amp;""</f>
        <v/>
      </c>
      <c r="K127" s="202" t="str">
        <f>IF(VLOOKUP($A127,'Institution Evaluation'!$A$56:$K$346,10,0)=TRUE,"Yes","")</f>
        <v/>
      </c>
      <c r="L127" s="58"/>
      <c r="M127" s="58"/>
      <c r="N127" s="58"/>
      <c r="O127" s="58"/>
      <c r="P127" s="58"/>
      <c r="Q127" s="58"/>
      <c r="R127" s="58"/>
      <c r="S127" s="58"/>
      <c r="T127" s="58"/>
      <c r="U127" s="58"/>
      <c r="V127" s="58"/>
      <c r="W127" s="58"/>
      <c r="X127" s="58"/>
      <c r="Y127" s="58"/>
      <c r="Z127" s="58"/>
    </row>
    <row r="128" spans="1:26" ht="15.75" customHeight="1" x14ac:dyDescent="0.2">
      <c r="A128" s="34" t="s">
        <v>19</v>
      </c>
      <c r="B128" s="43" t="str">
        <f>VLOOKUP($A128,Questions!$A$2:$X$333,2,0)</f>
        <v>Have you operated without unplanned disruptions to this solution in the past 12 months?</v>
      </c>
      <c r="C128" s="201" t="str">
        <f>VLOOKUP($A128,'Institution Evaluation'!$A$56:$K$346,3,0)&amp;""</f>
        <v/>
      </c>
      <c r="D128" s="201" t="str">
        <f>VLOOKUP($A128,'Institution Evaluation'!$A$56:$K$346,4,0)&amp;""</f>
        <v/>
      </c>
      <c r="E128" s="208" t="str">
        <f>VLOOKUP($A128,'Institution Evaluation'!$A$56:$K$346,5,0)&amp;""</f>
        <v/>
      </c>
      <c r="F128" s="211" t="str">
        <f>VLOOKUP($A128,'Institution Evaluation'!$A$56:$K$346,6,0)&amp;""</f>
        <v/>
      </c>
      <c r="G128" s="199" t="str">
        <f>VLOOKUP($A128,'Institution Evaluation'!$A$56:$K$346,7,0)&amp;""</f>
        <v>Yes</v>
      </c>
      <c r="H128" s="200" t="str">
        <f>VLOOKUP($A128,'Institution Evaluation'!$A$56:$K$346,8,0)&amp;""</f>
        <v/>
      </c>
      <c r="I128" s="201" t="str">
        <f>VLOOKUP($A128,'Institution Evaluation'!$A$56:$K$346,9,0)&amp;""</f>
        <v>Minor Importance</v>
      </c>
      <c r="J128" s="249" t="str">
        <f>VLOOKUP($A128,'Institution Evaluation'!$A$56:$K$346,10,0)&amp;""</f>
        <v/>
      </c>
      <c r="K128" s="202" t="str">
        <f>IF(VLOOKUP($A128,'Institution Evaluation'!$A$56:$K$346,10,0)=TRUE,"Yes","")</f>
        <v/>
      </c>
      <c r="L128" s="58"/>
      <c r="M128" s="58"/>
      <c r="N128" s="58"/>
      <c r="O128" s="58"/>
      <c r="P128" s="58"/>
      <c r="Q128" s="58"/>
      <c r="R128" s="58"/>
      <c r="S128" s="58"/>
      <c r="T128" s="58"/>
      <c r="U128" s="58"/>
      <c r="V128" s="58"/>
      <c r="W128" s="58"/>
      <c r="X128" s="58"/>
      <c r="Y128" s="58"/>
      <c r="Z128" s="58"/>
    </row>
    <row r="129" spans="1:26" ht="15.75" customHeight="1" x14ac:dyDescent="0.2">
      <c r="A129" s="34" t="s">
        <v>20</v>
      </c>
      <c r="B129" s="43" t="str">
        <f>VLOOKUP($A129,Questions!$A$2:$X$333,2,0)</f>
        <v>Do you have a dedicated information security staff or office?</v>
      </c>
      <c r="C129" s="201" t="str">
        <f>VLOOKUP($A129,'Institution Evaluation'!$A$56:$K$346,3,0)&amp;""</f>
        <v/>
      </c>
      <c r="D129" s="201" t="str">
        <f>VLOOKUP($A129,'Institution Evaluation'!$A$56:$K$346,4,0)&amp;""</f>
        <v/>
      </c>
      <c r="E129" s="208" t="str">
        <f>VLOOKUP($A129,'Institution Evaluation'!$A$56:$K$346,5,0)&amp;""</f>
        <v/>
      </c>
      <c r="F129" s="211" t="str">
        <f>VLOOKUP($A129,'Institution Evaluation'!$A$56:$K$346,6,0)&amp;""</f>
        <v/>
      </c>
      <c r="G129" s="199" t="str">
        <f>VLOOKUP($A129,'Institution Evaluation'!$A$56:$K$346,7,0)&amp;""</f>
        <v>Yes</v>
      </c>
      <c r="H129" s="200" t="str">
        <f>VLOOKUP($A129,'Institution Evaluation'!$A$56:$K$346,8,0)&amp;""</f>
        <v/>
      </c>
      <c r="I129" s="201" t="str">
        <f>VLOOKUP($A129,'Institution Evaluation'!$A$56:$K$346,9,0)&amp;""</f>
        <v>Minor Importance</v>
      </c>
      <c r="J129" s="249" t="str">
        <f>VLOOKUP($A129,'Institution Evaluation'!$A$56:$K$346,10,0)&amp;""</f>
        <v/>
      </c>
      <c r="K129" s="202" t="str">
        <f>IF(VLOOKUP($A129,'Institution Evaluation'!$A$56:$K$346,10,0)=TRUE,"Yes","")</f>
        <v/>
      </c>
      <c r="L129" s="58"/>
      <c r="M129" s="58"/>
      <c r="N129" s="58"/>
      <c r="O129" s="58"/>
      <c r="P129" s="58"/>
      <c r="Q129" s="58"/>
      <c r="R129" s="58"/>
      <c r="S129" s="58"/>
      <c r="T129" s="58"/>
      <c r="U129" s="58"/>
      <c r="V129" s="58"/>
      <c r="W129" s="58"/>
      <c r="X129" s="58"/>
      <c r="Y129" s="58"/>
      <c r="Z129" s="58"/>
    </row>
    <row r="130" spans="1:26" ht="15.75" customHeight="1" x14ac:dyDescent="0.15">
      <c r="A130" s="18" t="str">
        <f>VLOOKUP(LEFT($A131,4),'Auto Responses'!$N$4:$O$38,2,0)&amp;""</f>
        <v xml:space="preserve"> Required Questions</v>
      </c>
      <c r="B130" s="40"/>
      <c r="C130" s="41"/>
      <c r="D130" s="41"/>
      <c r="E130" s="206"/>
      <c r="F130" s="194" t="s">
        <v>619</v>
      </c>
      <c r="G130" s="203" t="s">
        <v>614</v>
      </c>
      <c r="H130" s="203" t="s">
        <v>615</v>
      </c>
      <c r="I130" s="203" t="s">
        <v>616</v>
      </c>
      <c r="J130" s="203" t="s">
        <v>617</v>
      </c>
      <c r="K130" s="41"/>
      <c r="L130" s="2"/>
      <c r="M130" s="2"/>
      <c r="N130" s="2"/>
      <c r="O130" s="2"/>
      <c r="P130" s="2"/>
      <c r="Q130" s="2"/>
      <c r="R130" s="2"/>
      <c r="S130" s="2"/>
      <c r="T130" s="2"/>
      <c r="U130" s="2"/>
      <c r="V130" s="2"/>
      <c r="W130" s="2"/>
      <c r="X130" s="2"/>
      <c r="Y130" s="2"/>
      <c r="Z130" s="2"/>
    </row>
    <row r="131" spans="1:26" ht="15.75" customHeight="1" x14ac:dyDescent="0.2">
      <c r="A131" s="34" t="s">
        <v>26</v>
      </c>
      <c r="B131" s="43" t="str">
        <f>VLOOKUP($A131,Questions!$A$2:$X$333,2,0)</f>
        <v>Does your solution have AI features, or are there plans to implement AI features in the next 12 months?</v>
      </c>
      <c r="C131" s="201" t="str">
        <f>VLOOKUP($A131,'Institution Evaluation'!$A$56:$K$346,3,0)&amp;""</f>
        <v/>
      </c>
      <c r="D131" s="201" t="str">
        <f>VLOOKUP($A131,'Institution Evaluation'!$A$56:$K$346,4,0)&amp;""</f>
        <v/>
      </c>
      <c r="E131" s="208" t="str">
        <f>VLOOKUP($A131,'Institution Evaluation'!$A$56:$K$346,5,0)&amp;""</f>
        <v/>
      </c>
      <c r="F131" s="211" t="str">
        <f>VLOOKUP($A131,'Institution Evaluation'!$A$56:$K$346,6,0)&amp;""</f>
        <v/>
      </c>
      <c r="G131" s="199" t="str">
        <f>VLOOKUP($A131,'Institution Evaluation'!$A$56:$K$346,7,0)&amp;""</f>
        <v>Not scored</v>
      </c>
      <c r="H131" s="200" t="str">
        <f>VLOOKUP($A131,'Institution Evaluation'!$A$56:$K$346,8,0)&amp;""</f>
        <v/>
      </c>
      <c r="I131" s="201" t="str">
        <f>VLOOKUP($A131,'Institution Evaluation'!$A$56:$K$346,9,0)&amp;""</f>
        <v/>
      </c>
      <c r="J131" s="249" t="str">
        <f>VLOOKUP($A131,'Institution Evaluation'!$A$56:$K$346,10,0)&amp;""</f>
        <v/>
      </c>
      <c r="K131" s="202" t="str">
        <f>IF(VLOOKUP($A131,'Institution Evaluation'!$A$56:$K$346,10,0)=TRUE,"Yes","")</f>
        <v/>
      </c>
      <c r="L131" s="58"/>
      <c r="M131" s="58"/>
      <c r="N131" s="58"/>
      <c r="O131" s="58"/>
      <c r="P131" s="58"/>
      <c r="Q131" s="58"/>
      <c r="R131" s="58"/>
      <c r="S131" s="58"/>
      <c r="T131" s="58"/>
      <c r="U131" s="58"/>
      <c r="V131" s="58"/>
      <c r="W131" s="58"/>
      <c r="X131" s="58"/>
      <c r="Y131" s="58"/>
      <c r="Z131" s="58"/>
    </row>
    <row r="132" spans="1:26" ht="15.75" customHeight="1" x14ac:dyDescent="0.2">
      <c r="A132" s="34" t="s">
        <v>27</v>
      </c>
      <c r="B132" s="43" t="str">
        <f>VLOOKUP($A132,Questions!$A$2:$X$333,2,0)</f>
        <v>Does your solution process protected health information (PHI) or any data covered by the Health Insurance Portability and Accountability Act (HIPAA)?</v>
      </c>
      <c r="C132" s="201" t="str">
        <f>VLOOKUP($A132,'Institution Evaluation'!$A$56:$K$346,3,0)&amp;""</f>
        <v/>
      </c>
      <c r="D132" s="201" t="str">
        <f>VLOOKUP($A132,'Institution Evaluation'!$A$56:$K$346,4,0)&amp;""</f>
        <v/>
      </c>
      <c r="E132" s="208" t="str">
        <f>VLOOKUP($A132,'Institution Evaluation'!$A$56:$K$346,5,0)&amp;""</f>
        <v>Answer "yes" if your solution handles personal health information (PHI), either directly or via a third party.</v>
      </c>
      <c r="F132" s="211" t="str">
        <f>VLOOKUP($A132,'Institution Evaluation'!$A$56:$K$346,6,0)&amp;""</f>
        <v/>
      </c>
      <c r="G132" s="199" t="str">
        <f>VLOOKUP($A132,'Institution Evaluation'!$A$56:$K$346,7,0)&amp;""</f>
        <v>Not scored</v>
      </c>
      <c r="H132" s="200" t="str">
        <f>VLOOKUP($A132,'Institution Evaluation'!$A$56:$K$346,8,0)&amp;""</f>
        <v/>
      </c>
      <c r="I132" s="201" t="str">
        <f>VLOOKUP($A132,'Institution Evaluation'!$A$56:$K$346,9,0)&amp;""</f>
        <v/>
      </c>
      <c r="J132" s="249" t="str">
        <f>VLOOKUP($A132,'Institution Evaluation'!$A$56:$K$346,10,0)&amp;""</f>
        <v/>
      </c>
      <c r="K132" s="202" t="str">
        <f>IF(VLOOKUP($A132,'Institution Evaluation'!$A$56:$K$346,10,0)=TRUE,"Yes","")</f>
        <v/>
      </c>
      <c r="L132" s="58"/>
      <c r="M132" s="58"/>
      <c r="N132" s="58"/>
      <c r="O132" s="58"/>
      <c r="P132" s="58"/>
      <c r="Q132" s="58"/>
      <c r="R132" s="58"/>
      <c r="S132" s="58"/>
      <c r="T132" s="58"/>
      <c r="U132" s="58"/>
      <c r="V132" s="58"/>
      <c r="W132" s="58"/>
      <c r="X132" s="58"/>
      <c r="Y132" s="58"/>
      <c r="Z132" s="58"/>
    </row>
    <row r="133" spans="1:26" ht="15.75" customHeight="1" x14ac:dyDescent="0.2">
      <c r="A133" s="34" t="s">
        <v>28</v>
      </c>
      <c r="B133" s="43" t="str">
        <f>VLOOKUP($A133,Questions!$A$2:$X$333,2,0)</f>
        <v>Is the solution designed to process, store, or transmit credit card information?</v>
      </c>
      <c r="C133" s="201" t="str">
        <f>VLOOKUP($A133,'Institution Evaluation'!$A$56:$K$346,3,0)&amp;""</f>
        <v/>
      </c>
      <c r="D133" s="201" t="str">
        <f>VLOOKUP($A133,'Institution Evaluation'!$A$56:$K$346,4,0)&amp;""</f>
        <v/>
      </c>
      <c r="E133" s="208" t="str">
        <f>VLOOKUP($A133,'Institution Evaluation'!$A$56:$K$346,5,0)&amp;""</f>
        <v>Answer yes if your solution handles PCI (credit card) information, either directly or via a third party.</v>
      </c>
      <c r="F133" s="211" t="str">
        <f>VLOOKUP($A133,'Institution Evaluation'!$A$56:$K$346,6,0)&amp;""</f>
        <v/>
      </c>
      <c r="G133" s="199" t="str">
        <f>VLOOKUP($A133,'Institution Evaluation'!$A$56:$K$346,7,0)&amp;""</f>
        <v>Not scored</v>
      </c>
      <c r="H133" s="200" t="str">
        <f>VLOOKUP($A133,'Institution Evaluation'!$A$56:$K$346,8,0)&amp;""</f>
        <v/>
      </c>
      <c r="I133" s="201" t="str">
        <f>VLOOKUP($A133,'Institution Evaluation'!$A$56:$K$346,9,0)&amp;""</f>
        <v/>
      </c>
      <c r="J133" s="249" t="str">
        <f>VLOOKUP($A133,'Institution Evaluation'!$A$56:$K$346,10,0)&amp;""</f>
        <v/>
      </c>
      <c r="K133" s="202" t="str">
        <f>IF(VLOOKUP($A133,'Institution Evaluation'!$A$56:$K$346,10,0)=TRUE,"Yes","")</f>
        <v/>
      </c>
      <c r="L133" s="58"/>
      <c r="M133" s="58"/>
      <c r="N133" s="58"/>
      <c r="O133" s="58"/>
      <c r="P133" s="58"/>
      <c r="Q133" s="58"/>
      <c r="R133" s="58"/>
      <c r="S133" s="58"/>
      <c r="T133" s="58"/>
      <c r="U133" s="58"/>
      <c r="V133" s="58"/>
      <c r="W133" s="58"/>
      <c r="X133" s="58"/>
      <c r="Y133" s="58"/>
      <c r="Z133" s="58"/>
    </row>
    <row r="134" spans="1:26" ht="15.75" customHeight="1" x14ac:dyDescent="0.2">
      <c r="A134" s="34" t="s">
        <v>30</v>
      </c>
      <c r="B134" s="43" t="str">
        <f>VLOOKUP($A134,Questions!$A$2:$X$333,2,0)</f>
        <v>Does your solution have access to personal or institutional data?</v>
      </c>
      <c r="C134" s="201" t="str">
        <f>VLOOKUP($A134,'Institution Evaluation'!$A$56:$K$346,3,0)&amp;""</f>
        <v/>
      </c>
      <c r="D134" s="201" t="str">
        <f>VLOOKUP($A134,'Institution Evaluation'!$A$56:$K$346,4,0)&amp;""</f>
        <v/>
      </c>
      <c r="E134" s="208" t="str">
        <f>VLOOKUP($A134,'Institution Evaluation'!$A$56:$K$346,5,0)&amp;""</f>
        <v>This includes patient data, student data, employment data, human research data, financial data, etc.</v>
      </c>
      <c r="F134" s="211" t="str">
        <f>VLOOKUP($A134,'Institution Evaluation'!$A$56:$K$346,6,0)&amp;""</f>
        <v/>
      </c>
      <c r="G134" s="199" t="str">
        <f>VLOOKUP($A134,'Institution Evaluation'!$A$56:$K$346,7,0)&amp;""</f>
        <v>Not scored</v>
      </c>
      <c r="H134" s="200" t="str">
        <f>VLOOKUP($A134,'Institution Evaluation'!$A$56:$K$346,8,0)&amp;""</f>
        <v/>
      </c>
      <c r="I134" s="201" t="str">
        <f>VLOOKUP($A134,'Institution Evaluation'!$A$56:$K$346,9,0)&amp;""</f>
        <v/>
      </c>
      <c r="J134" s="249" t="str">
        <f>VLOOKUP($A134,'Institution Evaluation'!$A$56:$K$346,10,0)&amp;""</f>
        <v/>
      </c>
      <c r="K134" s="202" t="str">
        <f>IF(VLOOKUP($A134,'Institution Evaluation'!$A$56:$K$346,10,0)=TRUE,"Yes","")</f>
        <v/>
      </c>
      <c r="L134" s="58"/>
      <c r="M134" s="58"/>
      <c r="N134" s="58"/>
      <c r="O134" s="58"/>
      <c r="P134" s="58"/>
      <c r="Q134" s="58"/>
      <c r="R134" s="58"/>
      <c r="S134" s="58"/>
      <c r="T134" s="58"/>
      <c r="U134" s="58"/>
      <c r="V134" s="58"/>
      <c r="W134" s="58"/>
      <c r="X134" s="58"/>
      <c r="Y134" s="58"/>
      <c r="Z134" s="58"/>
    </row>
    <row r="135" spans="1:26" ht="15.75" customHeight="1" x14ac:dyDescent="0.15">
      <c r="A135" s="18" t="str">
        <f>VLOOKUP(LEFT($A136,4),'Auto Responses'!$N$4:$O$38,2,0)&amp;""</f>
        <v xml:space="preserve"> Documentation</v>
      </c>
      <c r="B135" s="40"/>
      <c r="C135" s="41"/>
      <c r="D135" s="41"/>
      <c r="E135" s="206"/>
      <c r="F135" s="194" t="s">
        <v>619</v>
      </c>
      <c r="G135" s="203" t="s">
        <v>614</v>
      </c>
      <c r="H135" s="203" t="s">
        <v>615</v>
      </c>
      <c r="I135" s="203" t="s">
        <v>616</v>
      </c>
      <c r="J135" s="203" t="s">
        <v>617</v>
      </c>
      <c r="K135" s="41"/>
      <c r="L135" s="2"/>
      <c r="M135" s="2"/>
      <c r="N135" s="2"/>
      <c r="O135" s="2"/>
      <c r="P135" s="2"/>
      <c r="Q135" s="2"/>
      <c r="R135" s="2"/>
      <c r="S135" s="2"/>
      <c r="T135" s="2"/>
      <c r="U135" s="2"/>
      <c r="V135" s="2"/>
      <c r="W135" s="2"/>
      <c r="X135" s="2"/>
      <c r="Y135" s="2"/>
      <c r="Z135" s="2"/>
    </row>
    <row r="136" spans="1:26" ht="15.75" customHeight="1" x14ac:dyDescent="0.2">
      <c r="A136" s="34" t="s">
        <v>38</v>
      </c>
      <c r="B136" s="43" t="str">
        <f>VLOOKUP($A136,Questions!$A$2:$X$333,2,0)</f>
        <v>Do you have a well-documented business continuity plan (BCP), with a clear owner, that is tested annually?*</v>
      </c>
      <c r="C136" s="201" t="str">
        <f>VLOOKUP($A136,'Institution Evaluation'!$A$56:$K$346,3,0)&amp;""</f>
        <v>Yes</v>
      </c>
      <c r="D136" s="201" t="str">
        <f>VLOOKUP($A136,'Institution Evaluation'!$A$56:$K$346,4,0)&amp;""</f>
        <v/>
      </c>
      <c r="E136" s="208" t="str">
        <f>VLOOKUP($A136,'Institution Evaluation'!$A$56:$K$346,5,0)&amp;""</f>
        <v/>
      </c>
      <c r="F136" s="211" t="str">
        <f>VLOOKUP($A136,'Institution Evaluation'!$A$56:$K$346,6,0)&amp;""</f>
        <v/>
      </c>
      <c r="G136" s="199" t="str">
        <f>VLOOKUP($A136,'Institution Evaluation'!$A$56:$K$346,7,0)&amp;""</f>
        <v>Yes</v>
      </c>
      <c r="H136" s="200" t="str">
        <f>VLOOKUP($A136,'Institution Evaluation'!$A$56:$K$346,8,0)&amp;""</f>
        <v/>
      </c>
      <c r="I136" s="201" t="str">
        <f>VLOOKUP($A136,'Institution Evaluation'!$A$56:$K$346,9,0)&amp;""</f>
        <v>Critical Importance</v>
      </c>
      <c r="J136" s="249" t="str">
        <f>VLOOKUP($A136,'Institution Evaluation'!$A$56:$K$346,10,0)&amp;""</f>
        <v/>
      </c>
      <c r="K136" s="202" t="str">
        <f>IF(VLOOKUP($A136,'Institution Evaluation'!$A$56:$K$346,10,0)=TRUE,"Yes","")</f>
        <v/>
      </c>
      <c r="L136" s="58"/>
      <c r="M136" s="58"/>
      <c r="N136" s="58"/>
      <c r="O136" s="58"/>
      <c r="P136" s="58"/>
      <c r="Q136" s="58"/>
      <c r="R136" s="58"/>
      <c r="S136" s="58"/>
      <c r="T136" s="58"/>
      <c r="U136" s="58"/>
      <c r="V136" s="58"/>
      <c r="W136" s="58"/>
      <c r="X136" s="58"/>
      <c r="Y136" s="58"/>
      <c r="Z136" s="58"/>
    </row>
    <row r="137" spans="1:26" ht="15.75" customHeight="1" x14ac:dyDescent="0.2">
      <c r="A137" s="34" t="s">
        <v>42</v>
      </c>
      <c r="B137" s="43" t="str">
        <f>VLOOKUP($A137,Questions!$A$2:$X$333,2,0)</f>
        <v>Have you undergone a SSAE 18/SOC 2 audit?</v>
      </c>
      <c r="C137" s="201" t="str">
        <f>VLOOKUP($A137,'Institution Evaluation'!$A$56:$K$346,3,0)&amp;""</f>
        <v>Yes</v>
      </c>
      <c r="D137" s="201" t="str">
        <f>VLOOKUP($A137,'Institution Evaluation'!$A$56:$K$346,4,0)&amp;""</f>
        <v>This can be requested from here https://www.qualtrics.com/trust-center/</v>
      </c>
      <c r="E137" s="208" t="str">
        <f>VLOOKUP($A137,'Institution Evaluation'!$A$56:$K$346,5,0)&amp;""</f>
        <v>Provide the date of assessment and include a SOC 2 Type 2 (preferred) or SOC 3 report. If you have a SOC 3 report, state how to obtain a copy. Indicate if your hosting provider was the subject of the audit.</v>
      </c>
      <c r="F137" s="211" t="str">
        <f>VLOOKUP($A137,'Institution Evaluation'!$A$56:$K$346,6,0)&amp;""</f>
        <v/>
      </c>
      <c r="G137" s="199" t="str">
        <f>VLOOKUP($A137,'Institution Evaluation'!$A$56:$K$346,7,0)&amp;""</f>
        <v>Yes</v>
      </c>
      <c r="H137" s="200" t="str">
        <f>VLOOKUP($A137,'Institution Evaluation'!$A$56:$K$346,8,0)&amp;""</f>
        <v/>
      </c>
      <c r="I137" s="201" t="str">
        <f>VLOOKUP($A137,'Institution Evaluation'!$A$56:$K$346,9,0)&amp;""</f>
        <v>Standard Importance</v>
      </c>
      <c r="J137" s="249" t="str">
        <f>VLOOKUP($A137,'Institution Evaluation'!$A$56:$K$346,10,0)&amp;""</f>
        <v/>
      </c>
      <c r="K137" s="202" t="str">
        <f>IF(VLOOKUP($A137,'Institution Evaluation'!$A$56:$K$346,10,0)=TRUE,"Yes","")</f>
        <v/>
      </c>
      <c r="L137" s="58"/>
      <c r="M137" s="58"/>
      <c r="N137" s="58"/>
      <c r="O137" s="58"/>
      <c r="P137" s="58"/>
      <c r="Q137" s="58"/>
      <c r="R137" s="58"/>
      <c r="S137" s="58"/>
      <c r="T137" s="58"/>
      <c r="U137" s="58"/>
      <c r="V137" s="58"/>
      <c r="W137" s="58"/>
      <c r="X137" s="58"/>
      <c r="Y137" s="58"/>
      <c r="Z137" s="58"/>
    </row>
    <row r="138" spans="1:26" ht="15.75" customHeight="1" x14ac:dyDescent="0.2">
      <c r="A138" s="34" t="s">
        <v>44</v>
      </c>
      <c r="B138" s="43" t="str">
        <f>VLOOKUP($A138,Questions!$A$2:$X$333,2,0)</f>
        <v>Do you conform with a specific industry standard security framework (e.g., NIST Cybersecurity Framework, CIS Controls, ISO 27001, etc.)?</v>
      </c>
      <c r="C138" s="201" t="str">
        <f>VLOOKUP($A138,'Institution Evaluation'!$A$56:$K$346,3,0)&amp;""</f>
        <v>Yes</v>
      </c>
      <c r="D138" s="201" t="str">
        <f>VLOOKUP($A138,'Institution Evaluation'!$A$56:$K$346,4,0)&amp;""</f>
        <v>Qualtrics is compliant with the following industry standards
The Qualtrics Platform maintains compliance with:
•  ISO 27001/17/18
•  ISO 9001
•  SOC 2 Type 2
•  HITRUST
•  Cyber Essentials
•  FedRAMP High + StateRAMP (only applicable to our Gov1 data center)
•  IRAP - Protected Level Controls (only applicable to our Australia data center)
Our Data Centers maintain compliance with:
•  SSAE18/SOC 2 Type 2
•  ISO27001
•  Additional certifications may be site specific. See here for more details: https://aws.amazon.com/compliance/programs/
Qualtrics' various industry standard security certifications, questionnaires, and more security artifacts can be requested here: https://www.qualtrics.com/trust-center/. Note some of the items require an NDA to be in place (If there is no active contractual agreement established). Reach out to your usual relationship owner for assistance, if necessary.</v>
      </c>
      <c r="E138" s="208" t="str">
        <f>VLOOKUP($A138,'Institution Evaluation'!$A$56:$K$346,5,0)&amp;""</f>
        <v>Provide documentation on how your organization conforms to your chosen framework and indicate current certification levels, where appropriate.</v>
      </c>
      <c r="F138" s="211" t="str">
        <f>VLOOKUP($A138,'Institution Evaluation'!$A$56:$K$346,6,0)&amp;""</f>
        <v/>
      </c>
      <c r="G138" s="199" t="str">
        <f>VLOOKUP($A138,'Institution Evaluation'!$A$56:$K$346,7,0)&amp;""</f>
        <v>Yes</v>
      </c>
      <c r="H138" s="200" t="str">
        <f>VLOOKUP($A138,'Institution Evaluation'!$A$56:$K$346,8,0)&amp;""</f>
        <v/>
      </c>
      <c r="I138" s="201" t="str">
        <f>VLOOKUP($A138,'Institution Evaluation'!$A$56:$K$346,9,0)&amp;""</f>
        <v>Standard Importance</v>
      </c>
      <c r="J138" s="249" t="str">
        <f>VLOOKUP($A138,'Institution Evaluation'!$A$56:$K$346,10,0)&amp;""</f>
        <v/>
      </c>
      <c r="K138" s="202" t="str">
        <f>IF(VLOOKUP($A138,'Institution Evaluation'!$A$56:$K$346,10,0)=TRUE,"Yes","")</f>
        <v/>
      </c>
      <c r="L138" s="58"/>
      <c r="M138" s="58"/>
      <c r="N138" s="58"/>
      <c r="O138" s="58"/>
      <c r="P138" s="58"/>
      <c r="Q138" s="58"/>
      <c r="R138" s="58"/>
      <c r="S138" s="58"/>
      <c r="T138" s="58"/>
      <c r="U138" s="58"/>
      <c r="V138" s="58"/>
      <c r="W138" s="58"/>
      <c r="X138" s="58"/>
      <c r="Y138" s="58"/>
      <c r="Z138" s="58"/>
    </row>
    <row r="139" spans="1:26" ht="15.75" customHeight="1" x14ac:dyDescent="0.2">
      <c r="A139" s="34" t="s">
        <v>46</v>
      </c>
      <c r="B139" s="43" t="str">
        <f>VLOOKUP($A139,Questions!$A$2:$X$333,2,0)</f>
        <v>Can you provide overall system and/or application architecture diagrams, including a full description of the data flow for all components of the system?</v>
      </c>
      <c r="C139" s="201" t="str">
        <f>VLOOKUP($A139,'Institution Evaluation'!$A$56:$K$346,3,0)&amp;""</f>
        <v>Yes</v>
      </c>
      <c r="D139" s="201" t="str">
        <f>VLOOKUP($A139,'Institution Evaluation'!$A$56:$K$346,4,0)&amp;""</f>
        <v>Diagram and system description are available in the Network Operations section of the Cloud Security &amp; Privacy Framework, available here: https://www.qualtrics.com/trust-center/</v>
      </c>
      <c r="E139" s="208" t="str">
        <f>VLOOKUP($A139,'Institution Evaluation'!$A$56:$K$346,5,0)&amp;""</f>
        <v>Provide your diagrams (or a valid link to it) upon submission.</v>
      </c>
      <c r="F139" s="211" t="str">
        <f>VLOOKUP($A139,'Institution Evaluation'!$A$56:$K$346,6,0)&amp;""</f>
        <v/>
      </c>
      <c r="G139" s="199" t="str">
        <f>VLOOKUP($A139,'Institution Evaluation'!$A$56:$K$346,7,0)&amp;""</f>
        <v>Yes</v>
      </c>
      <c r="H139" s="200" t="str">
        <f>VLOOKUP($A139,'Institution Evaluation'!$A$56:$K$346,8,0)&amp;""</f>
        <v/>
      </c>
      <c r="I139" s="201" t="str">
        <f>VLOOKUP($A139,'Institution Evaluation'!$A$56:$K$346,9,0)&amp;""</f>
        <v>Standard Importance</v>
      </c>
      <c r="J139" s="249" t="str">
        <f>VLOOKUP($A139,'Institution Evaluation'!$A$56:$K$346,10,0)&amp;""</f>
        <v/>
      </c>
      <c r="K139" s="202" t="str">
        <f>IF(VLOOKUP($A139,'Institution Evaluation'!$A$56:$K$346,10,0)=TRUE,"Yes","")</f>
        <v/>
      </c>
      <c r="L139" s="58"/>
      <c r="M139" s="58"/>
      <c r="N139" s="58"/>
      <c r="O139" s="58"/>
      <c r="P139" s="58"/>
      <c r="Q139" s="58"/>
      <c r="R139" s="58"/>
      <c r="S139" s="58"/>
      <c r="T139" s="58"/>
      <c r="U139" s="58"/>
      <c r="V139" s="58"/>
      <c r="W139" s="58"/>
      <c r="X139" s="58"/>
      <c r="Y139" s="58"/>
      <c r="Z139" s="58"/>
    </row>
    <row r="140" spans="1:26" ht="15.75" customHeight="1" x14ac:dyDescent="0.2">
      <c r="A140" s="34" t="s">
        <v>48</v>
      </c>
      <c r="B140" s="43" t="str">
        <f>VLOOKUP($A140,Questions!$A$2:$X$333,2,0)</f>
        <v>Does your organization have a data privacy policy?</v>
      </c>
      <c r="C140" s="201" t="str">
        <f>VLOOKUP($A140,'Institution Evaluation'!$A$56:$K$346,3,0)&amp;""</f>
        <v>Yes</v>
      </c>
      <c r="D140" s="250" t="str">
        <f>VLOOKUP($A140,'Institution Evaluation'!$A$56:$K$346,4,0)&amp;""</f>
        <v>https://www.qualtrics.com/privacy-statement/</v>
      </c>
      <c r="E140" s="208" t="str">
        <f>VLOOKUP($A140,'Institution Evaluation'!$A$56:$K$346,5,0)&amp;""</f>
        <v>Provide your data privacy document (or a valid link to it) upon submission.</v>
      </c>
      <c r="F140" s="211" t="str">
        <f>VLOOKUP($A140,'Institution Evaluation'!$A$56:$K$346,6,0)&amp;""</f>
        <v/>
      </c>
      <c r="G140" s="199" t="str">
        <f>VLOOKUP($A140,'Institution Evaluation'!$A$56:$K$346,7,0)&amp;""</f>
        <v>Yes</v>
      </c>
      <c r="H140" s="200" t="str">
        <f>VLOOKUP($A140,'Institution Evaluation'!$A$56:$K$346,8,0)&amp;""</f>
        <v/>
      </c>
      <c r="I140" s="201" t="str">
        <f>VLOOKUP($A140,'Institution Evaluation'!$A$56:$K$346,9,0)&amp;""</f>
        <v>Standard Importance</v>
      </c>
      <c r="J140" s="249" t="str">
        <f>VLOOKUP($A140,'Institution Evaluation'!$A$56:$K$346,10,0)&amp;""</f>
        <v/>
      </c>
      <c r="K140" s="202" t="str">
        <f>IF(VLOOKUP($A140,'Institution Evaluation'!$A$56:$K$346,10,0)=TRUE,"Yes","")</f>
        <v/>
      </c>
      <c r="L140" s="58"/>
      <c r="M140" s="58"/>
      <c r="N140" s="58"/>
      <c r="O140" s="58"/>
      <c r="P140" s="58"/>
      <c r="Q140" s="58"/>
      <c r="R140" s="58"/>
      <c r="S140" s="58"/>
      <c r="T140" s="58"/>
      <c r="U140" s="58"/>
      <c r="V140" s="58"/>
      <c r="W140" s="58"/>
      <c r="X140" s="58"/>
      <c r="Y140" s="58"/>
      <c r="Z140" s="58"/>
    </row>
    <row r="141" spans="1:26" ht="15.75" customHeight="1" x14ac:dyDescent="0.2">
      <c r="A141" s="34" t="s">
        <v>50</v>
      </c>
      <c r="B141" s="43" t="str">
        <f>VLOOKUP($A141,Questions!$A$2:$X$333,2,0)</f>
        <v>Do you have a documented, and currently implemented, employee onboarding and offboarding policy?</v>
      </c>
      <c r="C141" s="201" t="str">
        <f>VLOOKUP($A141,'Institution Evaluation'!$A$56:$K$346,3,0)&amp;""</f>
        <v>Yes</v>
      </c>
      <c r="D141" s="201" t="str">
        <f>VLOOKUP($A141,'Institution Evaluation'!$A$56:$K$346,4,0)&amp;""</f>
        <v>See the Identity and Access Management section of our Cloud Security Framework. It can be requested from here - https://www.qualtrics.com/trust-center/, or reach out to your usual Qualtrics relationship owner</v>
      </c>
      <c r="E141" s="208" t="str">
        <f>VLOOKUP($A141,'Institution Evaluation'!$A$56:$K$346,5,0)&amp;""</f>
        <v>Provide a reference to your employee onboarding and offboarding policy and supporting documentation or submit it along with this fully populated HECVAT.</v>
      </c>
      <c r="F141" s="211" t="str">
        <f>VLOOKUP($A141,'Institution Evaluation'!$A$56:$K$346,6,0)&amp;""</f>
        <v/>
      </c>
      <c r="G141" s="199" t="str">
        <f>VLOOKUP($A141,'Institution Evaluation'!$A$56:$K$346,7,0)&amp;""</f>
        <v>Yes</v>
      </c>
      <c r="H141" s="200" t="str">
        <f>VLOOKUP($A141,'Institution Evaluation'!$A$56:$K$346,8,0)&amp;""</f>
        <v/>
      </c>
      <c r="I141" s="201" t="str">
        <f>VLOOKUP($A141,'Institution Evaluation'!$A$56:$K$346,9,0)&amp;""</f>
        <v>Standard Importance</v>
      </c>
      <c r="J141" s="249" t="str">
        <f>VLOOKUP($A141,'Institution Evaluation'!$A$56:$K$346,10,0)&amp;""</f>
        <v/>
      </c>
      <c r="K141" s="202" t="str">
        <f>IF(VLOOKUP($A141,'Institution Evaluation'!$A$56:$K$346,10,0)=TRUE,"Yes","")</f>
        <v/>
      </c>
      <c r="L141" s="58"/>
      <c r="M141" s="58"/>
      <c r="N141" s="58"/>
      <c r="O141" s="58"/>
      <c r="P141" s="58"/>
      <c r="Q141" s="58"/>
      <c r="R141" s="58"/>
      <c r="S141" s="58"/>
      <c r="T141" s="58"/>
      <c r="U141" s="58"/>
      <c r="V141" s="58"/>
      <c r="W141" s="58"/>
      <c r="X141" s="58"/>
      <c r="Y141" s="58"/>
      <c r="Z141" s="58"/>
    </row>
    <row r="142" spans="1:26" ht="15.75" customHeight="1" x14ac:dyDescent="0.15">
      <c r="A142" s="18" t="str">
        <f>VLOOKUP(LEFT($A143,4),'Auto Responses'!$N$4:$O$38,2,0)&amp;""</f>
        <v xml:space="preserve"> IT Accessibility</v>
      </c>
      <c r="B142" s="40"/>
      <c r="C142" s="41"/>
      <c r="D142" s="41"/>
      <c r="E142" s="206"/>
      <c r="F142" s="194" t="s">
        <v>619</v>
      </c>
      <c r="G142" s="203" t="s">
        <v>614</v>
      </c>
      <c r="H142" s="203" t="s">
        <v>615</v>
      </c>
      <c r="I142" s="203" t="s">
        <v>616</v>
      </c>
      <c r="J142" s="203" t="s">
        <v>617</v>
      </c>
      <c r="K142" s="41"/>
      <c r="L142" s="2"/>
      <c r="M142" s="2"/>
      <c r="N142" s="2"/>
      <c r="O142" s="2"/>
      <c r="P142" s="2"/>
      <c r="Q142" s="2"/>
      <c r="R142" s="2"/>
      <c r="S142" s="2"/>
      <c r="T142" s="2"/>
      <c r="U142" s="2"/>
      <c r="V142" s="2"/>
      <c r="W142" s="2"/>
      <c r="X142" s="2"/>
      <c r="Y142" s="2"/>
      <c r="Z142" s="2"/>
    </row>
    <row r="143" spans="1:26" ht="15.75" customHeight="1" x14ac:dyDescent="0.2">
      <c r="A143" s="34" t="s">
        <v>280</v>
      </c>
      <c r="B143" s="43" t="str">
        <f>VLOOKUP($A143,Questions!$A$2:$X$333,2,0)</f>
        <v>Web Link to Accessibility Statement or VPAT</v>
      </c>
      <c r="C143" s="250" t="str">
        <f>VLOOKUP($A143,'Institution Evaluation'!$A$56:$K$346,3,0)&amp;""</f>
        <v>https://www.qualtrics.com/commitment-to-accessibility/</v>
      </c>
      <c r="D143" s="201" t="str">
        <f>VLOOKUP($A143,'Institution Evaluation'!$A$56:$K$346,4,0)&amp;""</f>
        <v/>
      </c>
      <c r="E143" s="208" t="str">
        <f>VLOOKUP($A143,'Institution Evaluation'!$A$56:$K$346,5,0)&amp;""</f>
        <v>VPAT can also be added as an attachment</v>
      </c>
      <c r="F143" s="211" t="str">
        <f>VLOOKUP($A143,'Institution Evaluation'!$A$56:$K$346,6,0)&amp;""</f>
        <v/>
      </c>
      <c r="G143" s="199" t="str">
        <f>VLOOKUP($A143,'Institution Evaluation'!$A$56:$K$346,7,0)&amp;""</f>
        <v>Not scored</v>
      </c>
      <c r="H143" s="200" t="str">
        <f>VLOOKUP($A143,'Institution Evaluation'!$A$56:$K$346,8,0)&amp;""</f>
        <v/>
      </c>
      <c r="I143" s="201" t="str">
        <f>VLOOKUP($A143,'Institution Evaluation'!$A$56:$K$346,9,0)&amp;""</f>
        <v>Standard Importance</v>
      </c>
      <c r="J143" s="249" t="str">
        <f>VLOOKUP($A143,'Institution Evaluation'!$A$56:$K$346,10,0)&amp;""</f>
        <v/>
      </c>
      <c r="K143" s="202" t="str">
        <f>IF(VLOOKUP($A143,'Institution Evaluation'!$A$56:$K$346,10,0)=TRUE,"Yes","")</f>
        <v/>
      </c>
      <c r="L143" s="58"/>
      <c r="M143" s="58"/>
      <c r="N143" s="58"/>
      <c r="O143" s="58"/>
      <c r="P143" s="58"/>
      <c r="Q143" s="58"/>
      <c r="R143" s="58"/>
      <c r="S143" s="58"/>
      <c r="T143" s="58"/>
      <c r="U143" s="58"/>
      <c r="V143" s="58"/>
      <c r="W143" s="58"/>
      <c r="X143" s="58"/>
      <c r="Y143" s="58"/>
      <c r="Z143" s="58"/>
    </row>
    <row r="144" spans="1:26" ht="15.75" customHeight="1" x14ac:dyDescent="0.2">
      <c r="A144" s="34" t="s">
        <v>284</v>
      </c>
      <c r="B144" s="43" t="str">
        <f>VLOOKUP($A144,Questions!$A$2:$X$333,2,0)</f>
        <v>Will your company agree to meet your stated accessibility standard or WCAG 2.1 AA as part of your contractual agreement for the solution?*</v>
      </c>
      <c r="C144" s="201" t="str">
        <f>VLOOKUP($A144,'Institution Evaluation'!$A$56:$K$346,3,0)&amp;""</f>
        <v>No</v>
      </c>
      <c r="D144" s="201" t="str">
        <f>VLOOKUP($A144,'Institution Evaluation'!$A$56:$K$346,4,0)&amp;""</f>
        <v/>
      </c>
      <c r="E144" s="208" t="str">
        <f>VLOOKUP($A144,'Institution Evaluation'!$A$56:$K$346,5,0)&amp;""</f>
        <v/>
      </c>
      <c r="F144" s="211" t="str">
        <f>VLOOKUP($A144,'Institution Evaluation'!$A$56:$K$346,6,0)&amp;""</f>
        <v/>
      </c>
      <c r="G144" s="199" t="str">
        <f>VLOOKUP($A144,'Institution Evaluation'!$A$56:$K$346,7,0)&amp;""</f>
        <v>Yes</v>
      </c>
      <c r="H144" s="200" t="str">
        <f>VLOOKUP($A144,'Institution Evaluation'!$A$56:$K$346,8,0)&amp;""</f>
        <v/>
      </c>
      <c r="I144" s="201" t="str">
        <f>VLOOKUP($A144,'Institution Evaluation'!$A$56:$K$346,9,0)&amp;""</f>
        <v>Critical Importance</v>
      </c>
      <c r="J144" s="249" t="str">
        <f>VLOOKUP($A144,'Institution Evaluation'!$A$56:$K$346,10,0)&amp;""</f>
        <v/>
      </c>
      <c r="K144" s="202" t="str">
        <f>IF(VLOOKUP($A144,'Institution Evaluation'!$A$56:$K$346,10,0)=TRUE,"Yes","")</f>
        <v/>
      </c>
      <c r="L144" s="58"/>
      <c r="M144" s="58"/>
      <c r="N144" s="58"/>
      <c r="O144" s="58"/>
      <c r="P144" s="58"/>
      <c r="Q144" s="58"/>
      <c r="R144" s="58"/>
      <c r="S144" s="58"/>
      <c r="T144" s="58"/>
      <c r="U144" s="58"/>
      <c r="V144" s="58"/>
      <c r="W144" s="58"/>
      <c r="X144" s="58"/>
      <c r="Y144" s="58"/>
      <c r="Z144" s="58"/>
    </row>
    <row r="145" spans="1:26" ht="15.75" customHeight="1" x14ac:dyDescent="0.15">
      <c r="A145" s="18" t="str">
        <f>VLOOKUP(LEFT($A146,4),'Auto Responses'!$N$4:$O$38,2,0)&amp;""</f>
        <v xml:space="preserve"> Assessment of Third Parties</v>
      </c>
      <c r="B145" s="40"/>
      <c r="C145" s="41"/>
      <c r="D145" s="41"/>
      <c r="E145" s="206"/>
      <c r="F145" s="194" t="s">
        <v>619</v>
      </c>
      <c r="G145" s="203" t="s">
        <v>614</v>
      </c>
      <c r="H145" s="203" t="s">
        <v>615</v>
      </c>
      <c r="I145" s="203" t="s">
        <v>616</v>
      </c>
      <c r="J145" s="203" t="s">
        <v>617</v>
      </c>
      <c r="K145" s="41"/>
      <c r="L145" s="2"/>
      <c r="M145" s="2"/>
      <c r="N145" s="2"/>
      <c r="O145" s="2"/>
      <c r="P145" s="2"/>
      <c r="Q145" s="2"/>
      <c r="R145" s="2"/>
      <c r="S145" s="2"/>
      <c r="T145" s="2"/>
      <c r="U145" s="2"/>
      <c r="V145" s="2"/>
      <c r="W145" s="2"/>
      <c r="X145" s="2"/>
      <c r="Y145" s="2"/>
      <c r="Z145" s="2"/>
    </row>
    <row r="146" spans="1:26" ht="15.75" customHeight="1" x14ac:dyDescent="0.2">
      <c r="A146" s="34" t="s">
        <v>52</v>
      </c>
      <c r="B146" s="43" t="str">
        <f>VLOOKUP($A146,Questions!$A$2:$X$333,2,0)</f>
        <v>Do you perform security assessments of third-party companies with which you share data (e.g., hosting providers, cloud services, PaaS, IaaS, SaaS)?*</v>
      </c>
      <c r="C146" s="201" t="str">
        <f>VLOOKUP($A146,'Institution Evaluation'!$A$56:$K$346,3,0)&amp;""</f>
        <v>Yes</v>
      </c>
      <c r="D146" s="201" t="str">
        <f>VLOOKUP($A146,'Institution Evaluation'!$A$56:$K$346,4,0)&amp;""</f>
        <v>See the Third Party Management section of our Cloud Security Framework. It can be requested from here - https://www.qualtrics.com/trust-center/, or reach out to your usual Qualtrics relationship owner</v>
      </c>
      <c r="E146" s="208" t="str">
        <f>VLOOKUP($A146,'Institution Evaluation'!$A$56:$K$346,5,0)&amp;""</f>
        <v>Provide a summary of your practices that assures that the third party will be subject to the appropriate standards regarding security, service recoverability, and confidentiality.</v>
      </c>
      <c r="F146" s="211" t="str">
        <f>VLOOKUP($A146,'Institution Evaluation'!$A$56:$K$346,6,0)&amp;""</f>
        <v/>
      </c>
      <c r="G146" s="199" t="str">
        <f>VLOOKUP($A146,'Institution Evaluation'!$A$56:$K$346,7,0)&amp;""</f>
        <v>Yes</v>
      </c>
      <c r="H146" s="200" t="str">
        <f>VLOOKUP($A146,'Institution Evaluation'!$A$56:$K$346,8,0)&amp;""</f>
        <v/>
      </c>
      <c r="I146" s="201" t="str">
        <f>VLOOKUP($A146,'Institution Evaluation'!$A$56:$K$346,9,0)&amp;""</f>
        <v>Critical Importance</v>
      </c>
      <c r="J146" s="249" t="str">
        <f>VLOOKUP($A146,'Institution Evaluation'!$A$56:$K$346,10,0)&amp;""</f>
        <v/>
      </c>
      <c r="K146" s="202" t="str">
        <f>IF(VLOOKUP($A146,'Institution Evaluation'!$A$56:$K$346,10,0)=TRUE,"Yes","")</f>
        <v/>
      </c>
      <c r="L146" s="58"/>
      <c r="M146" s="58"/>
      <c r="N146" s="58"/>
      <c r="O146" s="58"/>
      <c r="P146" s="58"/>
      <c r="Q146" s="58"/>
      <c r="R146" s="58"/>
      <c r="S146" s="58"/>
      <c r="T146" s="58"/>
      <c r="U146" s="58"/>
      <c r="V146" s="58"/>
      <c r="W146" s="58"/>
      <c r="X146" s="58"/>
      <c r="Y146" s="58"/>
      <c r="Z146" s="58"/>
    </row>
    <row r="147" spans="1:26" ht="15.75" customHeight="1" x14ac:dyDescent="0.2">
      <c r="A147" s="34" t="s">
        <v>54</v>
      </c>
      <c r="B147" s="43" t="str">
        <f>VLOOKUP($A147,Questions!$A$2:$X$333,2,0)</f>
        <v>Do you have contractual language in place with third parties governing access to institutional data?*</v>
      </c>
      <c r="C147" s="201" t="str">
        <f>VLOOKUP($A147,'Institution Evaluation'!$A$56:$K$346,3,0)&amp;""</f>
        <v>Yes</v>
      </c>
      <c r="D147" s="250" t="str">
        <f>VLOOKUP($A147,'Institution Evaluation'!$A$56:$K$346,4,0)&amp;""</f>
        <v xml:space="preserve">https://www.qualtrics.com/subprocessor-list/	</v>
      </c>
      <c r="E147" s="208" t="str">
        <f>VLOOKUP($A147,'Institution Evaluation'!$A$56:$K$346,5,0)&amp;""</f>
        <v>List each third party and why institutional data is shared with them. Format example: [Third Party Name] - Reason</v>
      </c>
      <c r="F147" s="211" t="str">
        <f>VLOOKUP($A147,'Institution Evaluation'!$A$56:$K$346,6,0)&amp;""</f>
        <v/>
      </c>
      <c r="G147" s="199" t="str">
        <f>VLOOKUP($A147,'Institution Evaluation'!$A$56:$K$346,7,0)&amp;""</f>
        <v>Yes</v>
      </c>
      <c r="H147" s="200" t="str">
        <f>VLOOKUP($A147,'Institution Evaluation'!$A$56:$K$346,8,0)&amp;""</f>
        <v/>
      </c>
      <c r="I147" s="201" t="str">
        <f>VLOOKUP($A147,'Institution Evaluation'!$A$56:$K$346,9,0)&amp;""</f>
        <v>Critical Importance</v>
      </c>
      <c r="J147" s="249" t="str">
        <f>VLOOKUP($A147,'Institution Evaluation'!$A$56:$K$346,10,0)&amp;""</f>
        <v/>
      </c>
      <c r="K147" s="202" t="str">
        <f>IF(VLOOKUP($A147,'Institution Evaluation'!$A$56:$K$346,10,0)=TRUE,"Yes","")</f>
        <v/>
      </c>
      <c r="L147" s="58"/>
      <c r="M147" s="58"/>
      <c r="N147" s="58"/>
      <c r="O147" s="58"/>
      <c r="P147" s="58"/>
      <c r="Q147" s="58"/>
      <c r="R147" s="58"/>
      <c r="S147" s="58"/>
      <c r="T147" s="58"/>
      <c r="U147" s="58"/>
      <c r="V147" s="58"/>
      <c r="W147" s="58"/>
      <c r="X147" s="58"/>
      <c r="Y147" s="58"/>
      <c r="Z147" s="58"/>
    </row>
    <row r="148" spans="1:26" ht="15.75" customHeight="1" x14ac:dyDescent="0.2">
      <c r="A148" s="34" t="s">
        <v>56</v>
      </c>
      <c r="B148" s="43" t="str">
        <f>VLOOKUP($A148,Questions!$A$2:$X$333,2,0)</f>
        <v>Do the contracts in place with these third parties address liability in the event of a data breach?*</v>
      </c>
      <c r="C148" s="201" t="str">
        <f>VLOOKUP($A148,'Institution Evaluation'!$A$56:$K$346,3,0)&amp;""</f>
        <v>Yes</v>
      </c>
      <c r="D148" s="201" t="str">
        <f>VLOOKUP($A148,'Institution Evaluation'!$A$56:$K$346,4,0)&amp;""</f>
        <v/>
      </c>
      <c r="E148" s="208" t="str">
        <f>VLOOKUP($A148,'Institution Evaluation'!$A$56:$K$346,5,0)&amp;""</f>
        <v/>
      </c>
      <c r="F148" s="211" t="str">
        <f>VLOOKUP($A148,'Institution Evaluation'!$A$56:$K$346,6,0)&amp;""</f>
        <v/>
      </c>
      <c r="G148" s="199" t="str">
        <f>VLOOKUP($A148,'Institution Evaluation'!$A$56:$K$346,7,0)&amp;""</f>
        <v>Yes</v>
      </c>
      <c r="H148" s="200" t="str">
        <f>VLOOKUP($A148,'Institution Evaluation'!$A$56:$K$346,8,0)&amp;""</f>
        <v/>
      </c>
      <c r="I148" s="201" t="str">
        <f>VLOOKUP($A148,'Institution Evaluation'!$A$56:$K$346,9,0)&amp;""</f>
        <v>Critical Importance</v>
      </c>
      <c r="J148" s="249" t="str">
        <f>VLOOKUP($A148,'Institution Evaluation'!$A$56:$K$346,10,0)&amp;""</f>
        <v/>
      </c>
      <c r="K148" s="202" t="str">
        <f>IF(VLOOKUP($A148,'Institution Evaluation'!$A$56:$K$346,10,0)=TRUE,"Yes","")</f>
        <v/>
      </c>
      <c r="L148" s="58"/>
      <c r="M148" s="58"/>
      <c r="N148" s="58"/>
      <c r="O148" s="58"/>
      <c r="P148" s="58"/>
      <c r="Q148" s="58"/>
      <c r="R148" s="58"/>
      <c r="S148" s="58"/>
      <c r="T148" s="58"/>
      <c r="U148" s="58"/>
      <c r="V148" s="58"/>
      <c r="W148" s="58"/>
      <c r="X148" s="58"/>
      <c r="Y148" s="58"/>
      <c r="Z148" s="58"/>
    </row>
    <row r="149" spans="1:26" ht="15.75" customHeight="1" x14ac:dyDescent="0.2">
      <c r="A149" s="34" t="s">
        <v>58</v>
      </c>
      <c r="B149" s="43" t="str">
        <f>VLOOKUP($A149,Questions!$A$2:$X$333,2,0)</f>
        <v>Do you have an implemented third-party management strategy?*</v>
      </c>
      <c r="C149" s="201" t="str">
        <f>VLOOKUP($A149,'Institution Evaluation'!$A$56:$K$346,3,0)&amp;""</f>
        <v>Yes</v>
      </c>
      <c r="D149" s="201" t="str">
        <f>VLOOKUP($A149,'Institution Evaluation'!$A$56:$K$346,4,0)&amp;""</f>
        <v>See the Third Party Management section of our Cloud Security Framework. It can be requested from here - https://www.qualtrics.com/trust-center/, or reach out to your usual Qualtrics relationship owner</v>
      </c>
      <c r="E149" s="208" t="str">
        <f>VLOOKUP($A149,'Institution Evaluation'!$A$56:$K$346,5,0)&amp;""</f>
        <v>Provide additional information that may help analysts better understand your environment and how it relates to third-party solutions.</v>
      </c>
      <c r="F149" s="211" t="str">
        <f>VLOOKUP($A149,'Institution Evaluation'!$A$56:$K$346,6,0)&amp;""</f>
        <v/>
      </c>
      <c r="G149" s="199" t="str">
        <f>VLOOKUP($A149,'Institution Evaluation'!$A$56:$K$346,7,0)&amp;""</f>
        <v>Yes</v>
      </c>
      <c r="H149" s="200" t="str">
        <f>VLOOKUP($A149,'Institution Evaluation'!$A$56:$K$346,8,0)&amp;""</f>
        <v/>
      </c>
      <c r="I149" s="201" t="str">
        <f>VLOOKUP($A149,'Institution Evaluation'!$A$56:$K$346,9,0)&amp;""</f>
        <v>Critical Importance</v>
      </c>
      <c r="J149" s="249" t="str">
        <f>VLOOKUP($A149,'Institution Evaluation'!$A$56:$K$346,10,0)&amp;""</f>
        <v/>
      </c>
      <c r="K149" s="202" t="str">
        <f>IF(VLOOKUP($A149,'Institution Evaluation'!$A$56:$K$346,10,0)=TRUE,"Yes","")</f>
        <v/>
      </c>
      <c r="L149" s="58"/>
      <c r="M149" s="58"/>
      <c r="N149" s="58"/>
      <c r="O149" s="58"/>
      <c r="P149" s="58"/>
      <c r="Q149" s="58"/>
      <c r="R149" s="58"/>
      <c r="S149" s="58"/>
      <c r="T149" s="58"/>
      <c r="U149" s="58"/>
      <c r="V149" s="58"/>
      <c r="W149" s="58"/>
      <c r="X149" s="58"/>
      <c r="Y149" s="58"/>
      <c r="Z149" s="58"/>
    </row>
    <row r="150" spans="1:26" ht="15.75" customHeight="1" x14ac:dyDescent="0.15">
      <c r="A150" s="18" t="str">
        <f>VLOOKUP(LEFT($A151,4),'Auto Responses'!$N$4:$O$38,2,0)&amp;""</f>
        <v xml:space="preserve"> Consulting Services</v>
      </c>
      <c r="B150" s="40"/>
      <c r="C150" s="41"/>
      <c r="D150" s="41"/>
      <c r="E150" s="206"/>
      <c r="F150" s="194" t="s">
        <v>619</v>
      </c>
      <c r="G150" s="203" t="s">
        <v>614</v>
      </c>
      <c r="H150" s="203" t="s">
        <v>615</v>
      </c>
      <c r="I150" s="203" t="s">
        <v>616</v>
      </c>
      <c r="J150" s="203" t="s">
        <v>617</v>
      </c>
      <c r="K150" s="41"/>
      <c r="L150" s="2"/>
      <c r="M150" s="2"/>
      <c r="N150" s="2"/>
      <c r="O150" s="2"/>
      <c r="P150" s="2"/>
      <c r="Q150" s="2"/>
      <c r="R150" s="2"/>
      <c r="S150" s="2"/>
      <c r="T150" s="2"/>
      <c r="U150" s="2"/>
      <c r="V150" s="2"/>
      <c r="W150" s="2"/>
      <c r="X150" s="2"/>
      <c r="Y150" s="2"/>
      <c r="Z150" s="2"/>
    </row>
    <row r="151" spans="1:26" ht="15.75" customHeight="1" x14ac:dyDescent="0.2">
      <c r="A151" s="34" t="s">
        <v>305</v>
      </c>
      <c r="B151" s="43" t="str">
        <f>VLOOKUP($A151,Questions!$A$2:$X$333,2,0)</f>
        <v>Will the consultant require access to the institution's network resources?*</v>
      </c>
      <c r="C151" s="201" t="str">
        <f>VLOOKUP($A151,'Institution Evaluation'!$A$56:$K$346,3,0)&amp;""</f>
        <v/>
      </c>
      <c r="D151" s="201" t="str">
        <f>VLOOKUP($A151,'Institution Evaluation'!$A$56:$K$346,4,0)&amp;""</f>
        <v/>
      </c>
      <c r="E151" s="208" t="str">
        <f>VLOOKUP($A151,'Institution Evaluation'!$A$56:$K$346,5,0)&amp;""</f>
        <v>Based on the response to REQU-03 on the "START HERE" tab, this question does not apply to this product or service.</v>
      </c>
      <c r="F151" s="211" t="str">
        <f>VLOOKUP($A151,'Institution Evaluation'!$A$56:$K$346,6,0)&amp;""</f>
        <v/>
      </c>
      <c r="G151" s="199" t="str">
        <f>VLOOKUP($A151,'Institution Evaluation'!$A$56:$K$346,7,0)&amp;""</f>
        <v>No</v>
      </c>
      <c r="H151" s="200" t="str">
        <f>VLOOKUP($A151,'Institution Evaluation'!$A$56:$K$346,8,0)&amp;""</f>
        <v/>
      </c>
      <c r="I151" s="201" t="str">
        <f>VLOOKUP($A151,'Institution Evaluation'!$A$56:$K$346,9,0)&amp;""</f>
        <v>Critical Importance</v>
      </c>
      <c r="J151" s="249" t="str">
        <f>VLOOKUP($A151,'Institution Evaluation'!$A$56:$K$346,10,0)&amp;""</f>
        <v/>
      </c>
      <c r="K151" s="202" t="str">
        <f>IF(VLOOKUP($A151,'Institution Evaluation'!$A$56:$K$346,10,0)=TRUE,"Yes","")</f>
        <v/>
      </c>
      <c r="L151" s="58"/>
      <c r="M151" s="58"/>
      <c r="N151" s="58"/>
      <c r="O151" s="58"/>
      <c r="P151" s="58"/>
      <c r="Q151" s="58"/>
      <c r="R151" s="58"/>
      <c r="S151" s="58"/>
      <c r="T151" s="58"/>
      <c r="U151" s="58"/>
      <c r="V151" s="58"/>
      <c r="W151" s="58"/>
      <c r="X151" s="58"/>
      <c r="Y151" s="58"/>
      <c r="Z151" s="58"/>
    </row>
    <row r="152" spans="1:26" ht="15.75" customHeight="1" x14ac:dyDescent="0.2">
      <c r="A152" s="34" t="s">
        <v>306</v>
      </c>
      <c r="B152" s="43" t="str">
        <f>VLOOKUP($A152,Questions!$A$2:$X$333,2,0)</f>
        <v>Has the consultant received training on (sensitive, HIPAA, PCI, etc.) data handling?*</v>
      </c>
      <c r="C152" s="201" t="str">
        <f>VLOOKUP($A152,'Institution Evaluation'!$A$56:$K$346,3,0)&amp;""</f>
        <v/>
      </c>
      <c r="D152" s="201" t="str">
        <f>VLOOKUP($A152,'Institution Evaluation'!$A$56:$K$346,4,0)&amp;""</f>
        <v/>
      </c>
      <c r="E152" s="208" t="str">
        <f>VLOOKUP($A152,'Institution Evaluation'!$A$56:$K$346,5,0)&amp;""</f>
        <v>Based on the response to REQU-03 on the "START HERE" tab, this question does not apply to this product or service.</v>
      </c>
      <c r="F152" s="211" t="str">
        <f>VLOOKUP($A152,'Institution Evaluation'!$A$56:$K$346,6,0)&amp;""</f>
        <v/>
      </c>
      <c r="G152" s="199" t="str">
        <f>VLOOKUP($A152,'Institution Evaluation'!$A$56:$K$346,7,0)&amp;""</f>
        <v>Yes</v>
      </c>
      <c r="H152" s="200" t="str">
        <f>VLOOKUP($A152,'Institution Evaluation'!$A$56:$K$346,8,0)&amp;""</f>
        <v/>
      </c>
      <c r="I152" s="201" t="str">
        <f>VLOOKUP($A152,'Institution Evaluation'!$A$56:$K$346,9,0)&amp;""</f>
        <v>Critical Importance</v>
      </c>
      <c r="J152" s="249" t="str">
        <f>VLOOKUP($A152,'Institution Evaluation'!$A$56:$K$346,10,0)&amp;""</f>
        <v/>
      </c>
      <c r="K152" s="202" t="str">
        <f>IF(VLOOKUP($A152,'Institution Evaluation'!$A$56:$K$346,10,0)=TRUE,"Yes","")</f>
        <v/>
      </c>
      <c r="L152" s="58"/>
      <c r="M152" s="58"/>
      <c r="N152" s="58"/>
      <c r="O152" s="58"/>
      <c r="P152" s="58"/>
      <c r="Q152" s="58"/>
      <c r="R152" s="58"/>
      <c r="S152" s="58"/>
      <c r="T152" s="58"/>
      <c r="U152" s="58"/>
      <c r="V152" s="58"/>
      <c r="W152" s="58"/>
      <c r="X152" s="58"/>
      <c r="Y152" s="58"/>
      <c r="Z152" s="58"/>
    </row>
    <row r="153" spans="1:26" ht="15.75" customHeight="1" x14ac:dyDescent="0.2">
      <c r="A153" s="34" t="s">
        <v>307</v>
      </c>
      <c r="B153" s="43" t="str">
        <f>VLOOKUP($A153,Questions!$A$2:$X$333,2,0)</f>
        <v>Is the data encrypted (at rest) while in the consultant's possession?*</v>
      </c>
      <c r="C153" s="201" t="str">
        <f>VLOOKUP($A153,'Institution Evaluation'!$A$56:$K$346,3,0)&amp;""</f>
        <v/>
      </c>
      <c r="D153" s="201" t="str">
        <f>VLOOKUP($A153,'Institution Evaluation'!$A$56:$K$346,4,0)&amp;""</f>
        <v/>
      </c>
      <c r="E153" s="208" t="str">
        <f>VLOOKUP($A153,'Institution Evaluation'!$A$56:$K$346,5,0)&amp;""</f>
        <v>Based on the response to REQU-03 on the "START HERE" tab, this question does not apply to this product or service.</v>
      </c>
      <c r="F153" s="211" t="str">
        <f>VLOOKUP($A153,'Institution Evaluation'!$A$56:$K$346,6,0)&amp;""</f>
        <v/>
      </c>
      <c r="G153" s="199" t="str">
        <f>VLOOKUP($A153,'Institution Evaluation'!$A$56:$K$346,7,0)&amp;""</f>
        <v>Yes</v>
      </c>
      <c r="H153" s="200" t="str">
        <f>VLOOKUP($A153,'Institution Evaluation'!$A$56:$K$346,8,0)&amp;""</f>
        <v/>
      </c>
      <c r="I153" s="201" t="str">
        <f>VLOOKUP($A153,'Institution Evaluation'!$A$56:$K$346,9,0)&amp;""</f>
        <v>Critical Importance</v>
      </c>
      <c r="J153" s="249" t="str">
        <f>VLOOKUP($A153,'Institution Evaluation'!$A$56:$K$346,10,0)&amp;""</f>
        <v/>
      </c>
      <c r="K153" s="202" t="str">
        <f>IF(VLOOKUP($A153,'Institution Evaluation'!$A$56:$K$346,10,0)=TRUE,"Yes","")</f>
        <v/>
      </c>
      <c r="L153" s="58"/>
      <c r="M153" s="58"/>
      <c r="N153" s="58"/>
      <c r="O153" s="58"/>
      <c r="P153" s="58"/>
      <c r="Q153" s="58"/>
      <c r="R153" s="58"/>
      <c r="S153" s="58"/>
      <c r="T153" s="58"/>
      <c r="U153" s="58"/>
      <c r="V153" s="58"/>
      <c r="W153" s="58"/>
      <c r="X153" s="58"/>
      <c r="Y153" s="58"/>
      <c r="Z153" s="58"/>
    </row>
    <row r="154" spans="1:26" ht="15.75" customHeight="1" x14ac:dyDescent="0.2">
      <c r="A154" s="34" t="s">
        <v>308</v>
      </c>
      <c r="B154" s="43" t="str">
        <f>VLOOKUP($A154,Questions!$A$2:$X$333,2,0)</f>
        <v>Can access be restricted based on source IP address?*</v>
      </c>
      <c r="C154" s="201" t="str">
        <f>VLOOKUP($A154,'Institution Evaluation'!$A$56:$K$346,3,0)&amp;""</f>
        <v/>
      </c>
      <c r="D154" s="201" t="str">
        <f>VLOOKUP($A154,'Institution Evaluation'!$A$56:$K$346,4,0)&amp;""</f>
        <v/>
      </c>
      <c r="E154" s="208" t="str">
        <f>VLOOKUP($A154,'Institution Evaluation'!$A$56:$K$346,5,0)&amp;""</f>
        <v>Based on the response to REQU-03 on the "START HERE" tab, this question does not apply to this product or service.</v>
      </c>
      <c r="F154" s="211" t="str">
        <f>VLOOKUP($A154,'Institution Evaluation'!$A$56:$K$346,6,0)&amp;""</f>
        <v/>
      </c>
      <c r="G154" s="199" t="str">
        <f>VLOOKUP($A154,'Institution Evaluation'!$A$56:$K$346,7,0)&amp;""</f>
        <v>Yes</v>
      </c>
      <c r="H154" s="200" t="str">
        <f>VLOOKUP($A154,'Institution Evaluation'!$A$56:$K$346,8,0)&amp;""</f>
        <v/>
      </c>
      <c r="I154" s="201" t="str">
        <f>VLOOKUP($A154,'Institution Evaluation'!$A$56:$K$346,9,0)&amp;""</f>
        <v>Critical Importance</v>
      </c>
      <c r="J154" s="249" t="str">
        <f>VLOOKUP($A154,'Institution Evaluation'!$A$56:$K$346,10,0)&amp;""</f>
        <v/>
      </c>
      <c r="K154" s="202" t="str">
        <f>IF(VLOOKUP($A154,'Institution Evaluation'!$A$56:$K$346,10,0)=TRUE,"Yes","")</f>
        <v/>
      </c>
      <c r="L154" s="58"/>
      <c r="M154" s="58"/>
      <c r="N154" s="58"/>
      <c r="O154" s="58"/>
      <c r="P154" s="58"/>
      <c r="Q154" s="58"/>
      <c r="R154" s="58"/>
      <c r="S154" s="58"/>
      <c r="T154" s="58"/>
      <c r="U154" s="58"/>
      <c r="V154" s="58"/>
      <c r="W154" s="58"/>
      <c r="X154" s="58"/>
      <c r="Y154" s="58"/>
      <c r="Z154" s="58"/>
    </row>
    <row r="155" spans="1:26" ht="15.75" customHeight="1" x14ac:dyDescent="0.2">
      <c r="A155" s="34" t="s">
        <v>309</v>
      </c>
      <c r="B155" s="43" t="str">
        <f>VLOOKUP($A155,Questions!$A$2:$X$333,2,0)</f>
        <v>Will the consulting take place on-premises?</v>
      </c>
      <c r="C155" s="201" t="str">
        <f>VLOOKUP($A155,'Institution Evaluation'!$A$56:$K$346,3,0)&amp;""</f>
        <v/>
      </c>
      <c r="D155" s="201" t="str">
        <f>VLOOKUP($A155,'Institution Evaluation'!$A$56:$K$346,4,0)&amp;""</f>
        <v/>
      </c>
      <c r="E155" s="208" t="str">
        <f>VLOOKUP($A155,'Institution Evaluation'!$A$56:$K$346,5,0)&amp;""</f>
        <v>Based on the response to REQU-03 on the "START HERE" tab, this question does not apply to this product or service.</v>
      </c>
      <c r="F155" s="211" t="str">
        <f>VLOOKUP($A155,'Institution Evaluation'!$A$56:$K$346,6,0)&amp;""</f>
        <v/>
      </c>
      <c r="G155" s="199" t="str">
        <f>VLOOKUP($A155,'Institution Evaluation'!$A$56:$K$346,7,0)&amp;""</f>
        <v>No</v>
      </c>
      <c r="H155" s="200" t="str">
        <f>VLOOKUP($A155,'Institution Evaluation'!$A$56:$K$346,8,0)&amp;""</f>
        <v/>
      </c>
      <c r="I155" s="201" t="str">
        <f>VLOOKUP($A155,'Institution Evaluation'!$A$56:$K$346,9,0)&amp;""</f>
        <v>Standard Importance</v>
      </c>
      <c r="J155" s="249" t="str">
        <f>VLOOKUP($A155,'Institution Evaluation'!$A$56:$K$346,10,0)&amp;""</f>
        <v/>
      </c>
      <c r="K155" s="202" t="str">
        <f>IF(VLOOKUP($A155,'Institution Evaluation'!$A$56:$K$346,10,0)=TRUE,"Yes","")</f>
        <v/>
      </c>
      <c r="L155" s="58"/>
      <c r="M155" s="58"/>
      <c r="N155" s="58"/>
      <c r="O155" s="58"/>
      <c r="P155" s="58"/>
      <c r="Q155" s="58"/>
      <c r="R155" s="58"/>
      <c r="S155" s="58"/>
      <c r="T155" s="58"/>
      <c r="U155" s="58"/>
      <c r="V155" s="58"/>
      <c r="W155" s="58"/>
      <c r="X155" s="58"/>
      <c r="Y155" s="58"/>
      <c r="Z155" s="58"/>
    </row>
    <row r="156" spans="1:26" ht="15.75" customHeight="1" x14ac:dyDescent="0.2">
      <c r="A156" s="34" t="s">
        <v>310</v>
      </c>
      <c r="B156" s="43" t="str">
        <f>VLOOKUP($A156,Questions!$A$2:$X$333,2,0)</f>
        <v>Will the consultant require access to hardware in the institution's data centers?</v>
      </c>
      <c r="C156" s="201" t="str">
        <f>VLOOKUP($A156,'Institution Evaluation'!$A$56:$K$346,3,0)&amp;""</f>
        <v/>
      </c>
      <c r="D156" s="201" t="str">
        <f>VLOOKUP($A156,'Institution Evaluation'!$A$56:$K$346,4,0)&amp;""</f>
        <v/>
      </c>
      <c r="E156" s="208" t="str">
        <f>VLOOKUP($A156,'Institution Evaluation'!$A$56:$K$346,5,0)&amp;""</f>
        <v>Based on the response to REQU-03 on the "START HERE" tab, this question does not apply to this product or service.</v>
      </c>
      <c r="F156" s="211" t="str">
        <f>VLOOKUP($A156,'Institution Evaluation'!$A$56:$K$346,6,0)&amp;""</f>
        <v/>
      </c>
      <c r="G156" s="199" t="str">
        <f>VLOOKUP($A156,'Institution Evaluation'!$A$56:$K$346,7,0)&amp;""</f>
        <v>No</v>
      </c>
      <c r="H156" s="200" t="str">
        <f>VLOOKUP($A156,'Institution Evaluation'!$A$56:$K$346,8,0)&amp;""</f>
        <v/>
      </c>
      <c r="I156" s="201" t="str">
        <f>VLOOKUP($A156,'Institution Evaluation'!$A$56:$K$346,9,0)&amp;""</f>
        <v>Standard Importance</v>
      </c>
      <c r="J156" s="249" t="str">
        <f>VLOOKUP($A156,'Institution Evaluation'!$A$56:$K$346,10,0)&amp;""</f>
        <v/>
      </c>
      <c r="K156" s="202" t="str">
        <f>IF(VLOOKUP($A156,'Institution Evaluation'!$A$56:$K$346,10,0)=TRUE,"Yes","")</f>
        <v/>
      </c>
      <c r="L156" s="58"/>
      <c r="M156" s="58"/>
      <c r="N156" s="58"/>
      <c r="O156" s="58"/>
      <c r="P156" s="58"/>
      <c r="Q156" s="58"/>
      <c r="R156" s="58"/>
      <c r="S156" s="58"/>
      <c r="T156" s="58"/>
      <c r="U156" s="58"/>
      <c r="V156" s="58"/>
      <c r="W156" s="58"/>
      <c r="X156" s="58"/>
      <c r="Y156" s="58"/>
      <c r="Z156" s="58"/>
    </row>
    <row r="157" spans="1:26" ht="15.75" customHeight="1" x14ac:dyDescent="0.2">
      <c r="A157" s="34" t="s">
        <v>311</v>
      </c>
      <c r="B157" s="43" t="str">
        <f>VLOOKUP($A157,Questions!$A$2:$X$333,2,0)</f>
        <v>Will the consultant require an account within the institution's domain (@*.edu)?</v>
      </c>
      <c r="C157" s="201" t="str">
        <f>VLOOKUP($A157,'Institution Evaluation'!$A$56:$K$346,3,0)&amp;""</f>
        <v/>
      </c>
      <c r="D157" s="201" t="str">
        <f>VLOOKUP($A157,'Institution Evaluation'!$A$56:$K$346,4,0)&amp;""</f>
        <v/>
      </c>
      <c r="E157" s="208" t="str">
        <f>VLOOKUP($A157,'Institution Evaluation'!$A$56:$K$346,5,0)&amp;""</f>
        <v>Based on the response to REQU-03 on the "START HERE" tab, this question does not apply to this product or service.</v>
      </c>
      <c r="F157" s="211" t="str">
        <f>VLOOKUP($A157,'Institution Evaluation'!$A$56:$K$346,6,0)&amp;""</f>
        <v/>
      </c>
      <c r="G157" s="199" t="str">
        <f>VLOOKUP($A157,'Institution Evaluation'!$A$56:$K$346,7,0)&amp;""</f>
        <v>No</v>
      </c>
      <c r="H157" s="200" t="str">
        <f>VLOOKUP($A157,'Institution Evaluation'!$A$56:$K$346,8,0)&amp;""</f>
        <v/>
      </c>
      <c r="I157" s="201" t="str">
        <f>VLOOKUP($A157,'Institution Evaluation'!$A$56:$K$346,9,0)&amp;""</f>
        <v>Standard Importance</v>
      </c>
      <c r="J157" s="249" t="str">
        <f>VLOOKUP($A157,'Institution Evaluation'!$A$56:$K$346,10,0)&amp;""</f>
        <v/>
      </c>
      <c r="K157" s="202" t="str">
        <f>IF(VLOOKUP($A157,'Institution Evaluation'!$A$56:$K$346,10,0)=TRUE,"Yes","")</f>
        <v/>
      </c>
      <c r="L157" s="58"/>
      <c r="M157" s="58"/>
      <c r="N157" s="58"/>
      <c r="O157" s="58"/>
      <c r="P157" s="58"/>
      <c r="Q157" s="58"/>
      <c r="R157" s="58"/>
      <c r="S157" s="58"/>
      <c r="T157" s="58"/>
      <c r="U157" s="58"/>
      <c r="V157" s="58"/>
      <c r="W157" s="58"/>
      <c r="X157" s="58"/>
      <c r="Y157" s="58"/>
      <c r="Z157" s="58"/>
    </row>
    <row r="158" spans="1:26" ht="15.75" customHeight="1" x14ac:dyDescent="0.2">
      <c r="A158" s="34" t="s">
        <v>312</v>
      </c>
      <c r="B158" s="43" t="str">
        <f>VLOOKUP($A158,Questions!$A$2:$X$333,2,0)</f>
        <v>Will any data be transferred to the consultant's possession?</v>
      </c>
      <c r="C158" s="201" t="str">
        <f>VLOOKUP($A158,'Institution Evaluation'!$A$56:$K$346,3,0)&amp;""</f>
        <v/>
      </c>
      <c r="D158" s="201" t="str">
        <f>VLOOKUP($A158,'Institution Evaluation'!$A$56:$K$346,4,0)&amp;""</f>
        <v/>
      </c>
      <c r="E158" s="208" t="str">
        <f>VLOOKUP($A158,'Institution Evaluation'!$A$56:$K$346,5,0)&amp;""</f>
        <v>Based on the response to REQU-03 on the "START HERE" tab, this question does not apply to this product or service.</v>
      </c>
      <c r="F158" s="211" t="str">
        <f>VLOOKUP($A158,'Institution Evaluation'!$A$56:$K$346,6,0)&amp;""</f>
        <v/>
      </c>
      <c r="G158" s="199" t="str">
        <f>VLOOKUP($A158,'Institution Evaluation'!$A$56:$K$346,7,0)&amp;""</f>
        <v>No</v>
      </c>
      <c r="H158" s="200" t="str">
        <f>VLOOKUP($A158,'Institution Evaluation'!$A$56:$K$346,8,0)&amp;""</f>
        <v/>
      </c>
      <c r="I158" s="201" t="str">
        <f>VLOOKUP($A158,'Institution Evaluation'!$A$56:$K$346,9,0)&amp;""</f>
        <v>Standard Importance</v>
      </c>
      <c r="J158" s="249" t="str">
        <f>VLOOKUP($A158,'Institution Evaluation'!$A$56:$K$346,10,0)&amp;""</f>
        <v/>
      </c>
      <c r="K158" s="202" t="str">
        <f>IF(VLOOKUP($A158,'Institution Evaluation'!$A$56:$K$346,10,0)=TRUE,"Yes","")</f>
        <v/>
      </c>
      <c r="L158" s="58"/>
      <c r="M158" s="58"/>
      <c r="N158" s="58"/>
      <c r="O158" s="58"/>
      <c r="P158" s="58"/>
      <c r="Q158" s="58"/>
      <c r="R158" s="58"/>
      <c r="S158" s="58"/>
      <c r="T158" s="58"/>
      <c r="U158" s="58"/>
      <c r="V158" s="58"/>
      <c r="W158" s="58"/>
      <c r="X158" s="58"/>
      <c r="Y158" s="58"/>
      <c r="Z158" s="58"/>
    </row>
    <row r="159" spans="1:26" ht="15.75" customHeight="1" x14ac:dyDescent="0.2">
      <c r="A159" s="34" t="s">
        <v>313</v>
      </c>
      <c r="B159" s="43" t="str">
        <f>VLOOKUP($A159,Questions!$A$2:$X$333,2,0)</f>
        <v>Will the consultant need remote access to the institution's network or systems?</v>
      </c>
      <c r="C159" s="201" t="str">
        <f>VLOOKUP($A159,'Institution Evaluation'!$A$56:$K$346,3,0)&amp;""</f>
        <v/>
      </c>
      <c r="D159" s="201" t="str">
        <f>VLOOKUP($A159,'Institution Evaluation'!$A$56:$K$346,4,0)&amp;""</f>
        <v/>
      </c>
      <c r="E159" s="208" t="str">
        <f>VLOOKUP($A159,'Institution Evaluation'!$A$56:$K$346,5,0)&amp;""</f>
        <v>Based on the response to REQU-03 on the "START HERE" tab, this question does not apply to this product or service.</v>
      </c>
      <c r="F159" s="211" t="str">
        <f>VLOOKUP($A159,'Institution Evaluation'!$A$56:$K$346,6,0)&amp;""</f>
        <v/>
      </c>
      <c r="G159" s="199" t="str">
        <f>VLOOKUP($A159,'Institution Evaluation'!$A$56:$K$346,7,0)&amp;""</f>
        <v>No</v>
      </c>
      <c r="H159" s="200" t="str">
        <f>VLOOKUP($A159,'Institution Evaluation'!$A$56:$K$346,8,0)&amp;""</f>
        <v/>
      </c>
      <c r="I159" s="201" t="str">
        <f>VLOOKUP($A159,'Institution Evaluation'!$A$56:$K$346,9,0)&amp;""</f>
        <v>Standard Importance</v>
      </c>
      <c r="J159" s="249" t="str">
        <f>VLOOKUP($A159,'Institution Evaluation'!$A$56:$K$346,10,0)&amp;""</f>
        <v/>
      </c>
      <c r="K159" s="202" t="str">
        <f>IF(VLOOKUP($A159,'Institution Evaluation'!$A$56:$K$346,10,0)=TRUE,"Yes","")</f>
        <v/>
      </c>
      <c r="L159" s="58"/>
      <c r="M159" s="58"/>
      <c r="N159" s="58"/>
      <c r="O159" s="58"/>
      <c r="P159" s="58"/>
      <c r="Q159" s="58"/>
      <c r="R159" s="58"/>
      <c r="S159" s="58"/>
      <c r="T159" s="58"/>
      <c r="U159" s="58"/>
      <c r="V159" s="58"/>
      <c r="W159" s="58"/>
      <c r="X159" s="58"/>
      <c r="Y159" s="58"/>
      <c r="Z159" s="58"/>
    </row>
    <row r="160" spans="1:26" ht="15.75" customHeight="1" x14ac:dyDescent="0.15">
      <c r="A160" s="18" t="str">
        <f>VLOOKUP(LEFT($A161,4),'Auto Responses'!$N$4:$O$38,2,0)&amp;""</f>
        <v xml:space="preserve"> Application/Service Security</v>
      </c>
      <c r="B160" s="40"/>
      <c r="C160" s="41"/>
      <c r="D160" s="41"/>
      <c r="E160" s="206"/>
      <c r="F160" s="194" t="s">
        <v>619</v>
      </c>
      <c r="G160" s="203" t="s">
        <v>614</v>
      </c>
      <c r="H160" s="203" t="s">
        <v>615</v>
      </c>
      <c r="I160" s="203" t="s">
        <v>616</v>
      </c>
      <c r="J160" s="203" t="s">
        <v>617</v>
      </c>
      <c r="K160" s="41"/>
      <c r="L160" s="2"/>
      <c r="M160" s="2"/>
      <c r="N160" s="2"/>
      <c r="O160" s="2"/>
      <c r="P160" s="2"/>
      <c r="Q160" s="2"/>
      <c r="R160" s="2"/>
      <c r="S160" s="2"/>
      <c r="T160" s="2"/>
      <c r="U160" s="2"/>
      <c r="V160" s="2"/>
      <c r="W160" s="2"/>
      <c r="X160" s="2"/>
      <c r="Y160" s="2"/>
      <c r="Z160" s="2"/>
    </row>
    <row r="161" spans="1:26" ht="15.75" customHeight="1" x14ac:dyDescent="0.2">
      <c r="A161" s="34" t="s">
        <v>184</v>
      </c>
      <c r="B161" s="43" t="str">
        <f>VLOOKUP($A161,Questions!$A$2:$X$333,2,0)</f>
        <v>Are access controls for institutional accounts based on structured rules, such as role-based access control (RBAC), attribute-based access control (ABAC), or policy-based access control (PBAC)?*</v>
      </c>
      <c r="C161" s="201" t="str">
        <f>VLOOKUP($A161,'Institution Evaluation'!$A$56:$K$346,3,0)&amp;""</f>
        <v>Yes</v>
      </c>
      <c r="D161" s="201" t="str">
        <f>VLOOKUP($A161,'Institution Evaluation'!$A$56:$K$346,4,0)&amp;""</f>
        <v>Customers are in control of their own user access management, including permissions assigned. Role based access control is inherent to the platform's functionality</v>
      </c>
      <c r="E161" s="208" t="str">
        <f>VLOOKUP($A161,'Institution Evaluation'!$A$56:$K$346,5,0)&amp;""</f>
        <v>Describe available roles.</v>
      </c>
      <c r="F161" s="211" t="str">
        <f>VLOOKUP($A161,'Institution Evaluation'!$A$56:$K$346,6,0)&amp;""</f>
        <v/>
      </c>
      <c r="G161" s="199" t="str">
        <f>VLOOKUP($A161,'Institution Evaluation'!$A$56:$K$346,7,0)&amp;""</f>
        <v>Yes</v>
      </c>
      <c r="H161" s="200" t="str">
        <f>VLOOKUP($A161,'Institution Evaluation'!$A$56:$K$346,8,0)&amp;""</f>
        <v/>
      </c>
      <c r="I161" s="201" t="str">
        <f>VLOOKUP($A161,'Institution Evaluation'!$A$56:$K$346,9,0)&amp;""</f>
        <v>Critical Importance</v>
      </c>
      <c r="J161" s="249" t="str">
        <f>VLOOKUP($A161,'Institution Evaluation'!$A$56:$K$346,10,0)&amp;""</f>
        <v/>
      </c>
      <c r="K161" s="202" t="str">
        <f>IF(VLOOKUP($A161,'Institution Evaluation'!$A$56:$K$346,10,0)=TRUE,"Yes","")</f>
        <v/>
      </c>
      <c r="L161" s="58"/>
      <c r="M161" s="58"/>
      <c r="N161" s="58"/>
      <c r="O161" s="58"/>
      <c r="P161" s="58"/>
      <c r="Q161" s="58"/>
      <c r="R161" s="58"/>
      <c r="S161" s="58"/>
      <c r="T161" s="58"/>
      <c r="U161" s="58"/>
      <c r="V161" s="58"/>
      <c r="W161" s="58"/>
      <c r="X161" s="58"/>
      <c r="Y161" s="58"/>
      <c r="Z161" s="58"/>
    </row>
    <row r="162" spans="1:26" ht="15.75" customHeight="1" x14ac:dyDescent="0.2">
      <c r="A162" s="34" t="s">
        <v>186</v>
      </c>
      <c r="B162" s="43" t="str">
        <f>VLOOKUP($A162,Questions!$A$2:$X$333,2,0)</f>
        <v>Are you using a web application firewall (WAF)?*</v>
      </c>
      <c r="C162" s="201" t="str">
        <f>VLOOKUP($A162,'Institution Evaluation'!$A$56:$K$346,3,0)&amp;""</f>
        <v>Yes</v>
      </c>
      <c r="D162" s="201" t="str">
        <f>VLOOKUP($A162,'Institution Evaluation'!$A$56:$K$346,4,0)&amp;""</f>
        <v>Qualtrics takes a multi-tier approach to protect systems that host the Services and Data. Qualtrics employs a web application firewall for protection against DDoS and web application attacks. Any detected attack—including application-layer DDoS, SQL injection and XSS—will be thwarted, and traffic will be dropped or rerouted, so downtime is minimal</v>
      </c>
      <c r="E162" s="208" t="str">
        <f>VLOOKUP($A162,'Institution Evaluation'!$A$56:$K$346,5,0)&amp;""</f>
        <v>Describe the currently implemented WAF.</v>
      </c>
      <c r="F162" s="211" t="str">
        <f>VLOOKUP($A162,'Institution Evaluation'!$A$56:$K$346,6,0)&amp;""</f>
        <v/>
      </c>
      <c r="G162" s="199" t="str">
        <f>VLOOKUP($A162,'Institution Evaluation'!$A$56:$K$346,7,0)&amp;""</f>
        <v>Yes</v>
      </c>
      <c r="H162" s="200" t="str">
        <f>VLOOKUP($A162,'Institution Evaluation'!$A$56:$K$346,8,0)&amp;""</f>
        <v/>
      </c>
      <c r="I162" s="201" t="str">
        <f>VLOOKUP($A162,'Institution Evaluation'!$A$56:$K$346,9,0)&amp;""</f>
        <v>Critical Importance</v>
      </c>
      <c r="J162" s="249" t="str">
        <f>VLOOKUP($A162,'Institution Evaluation'!$A$56:$K$346,10,0)&amp;""</f>
        <v/>
      </c>
      <c r="K162" s="202" t="str">
        <f>IF(VLOOKUP($A162,'Institution Evaluation'!$A$56:$K$346,10,0)=TRUE,"Yes","")</f>
        <v/>
      </c>
      <c r="L162" s="58"/>
      <c r="M162" s="58"/>
      <c r="N162" s="58"/>
      <c r="O162" s="58"/>
      <c r="P162" s="58"/>
      <c r="Q162" s="58"/>
      <c r="R162" s="58"/>
      <c r="S162" s="58"/>
      <c r="T162" s="58"/>
      <c r="U162" s="58"/>
      <c r="V162" s="58"/>
      <c r="W162" s="58"/>
      <c r="X162" s="58"/>
      <c r="Y162" s="58"/>
      <c r="Z162" s="58"/>
    </row>
    <row r="163" spans="1:26" ht="15.75" customHeight="1" x14ac:dyDescent="0.2">
      <c r="A163" s="34" t="s">
        <v>198</v>
      </c>
      <c r="B163" s="43" t="str">
        <f>VLOOKUP($A163,Questions!$A$2:$X$333,2,0)</f>
        <v>Are access controls for staff within your organization based on structured rules, such as RBAC, ABAC, or PBAC?</v>
      </c>
      <c r="C163" s="201" t="str">
        <f>VLOOKUP($A163,'Institution Evaluation'!$A$56:$K$346,3,0)&amp;""</f>
        <v>Yes</v>
      </c>
      <c r="D163" s="201" t="str">
        <f>VLOOKUP($A163,'Institution Evaluation'!$A$56:$K$346,4,0)&amp;""</f>
        <v/>
      </c>
      <c r="E163" s="208" t="str">
        <f>VLOOKUP($A163,'Institution Evaluation'!$A$56:$K$346,5,0)&amp;""</f>
        <v/>
      </c>
      <c r="F163" s="211" t="str">
        <f>VLOOKUP($A163,'Institution Evaluation'!$A$56:$K$346,6,0)&amp;""</f>
        <v/>
      </c>
      <c r="G163" s="199" t="str">
        <f>VLOOKUP($A163,'Institution Evaluation'!$A$56:$K$346,7,0)&amp;""</f>
        <v>Yes</v>
      </c>
      <c r="H163" s="200" t="str">
        <f>VLOOKUP($A163,'Institution Evaluation'!$A$56:$K$346,8,0)&amp;""</f>
        <v/>
      </c>
      <c r="I163" s="201" t="str">
        <f>VLOOKUP($A163,'Institution Evaluation'!$A$56:$K$346,9,0)&amp;""</f>
        <v>Standard Importance</v>
      </c>
      <c r="J163" s="249" t="str">
        <f>VLOOKUP($A163,'Institution Evaluation'!$A$56:$K$346,10,0)&amp;""</f>
        <v/>
      </c>
      <c r="K163" s="202" t="str">
        <f>IF(VLOOKUP($A163,'Institution Evaluation'!$A$56:$K$346,10,0)=TRUE,"Yes","")</f>
        <v/>
      </c>
      <c r="L163" s="58"/>
      <c r="M163" s="58"/>
      <c r="N163" s="58"/>
      <c r="O163" s="58"/>
      <c r="P163" s="58"/>
      <c r="Q163" s="58"/>
      <c r="R163" s="58"/>
      <c r="S163" s="58"/>
      <c r="T163" s="58"/>
      <c r="U163" s="58"/>
      <c r="V163" s="58"/>
      <c r="W163" s="58"/>
      <c r="X163" s="58"/>
      <c r="Y163" s="58"/>
      <c r="Z163" s="58"/>
    </row>
    <row r="164" spans="1:26" ht="15.75" customHeight="1" x14ac:dyDescent="0.15">
      <c r="A164" s="18" t="str">
        <f>VLOOKUP(LEFT($A165,4),'Auto Responses'!$N$4:$O$38,2,0)&amp;""</f>
        <v xml:space="preserve"> Authentication, Authorization, and Account Management</v>
      </c>
      <c r="B164" s="40"/>
      <c r="C164" s="41"/>
      <c r="D164" s="41"/>
      <c r="E164" s="206"/>
      <c r="F164" s="194" t="s">
        <v>619</v>
      </c>
      <c r="G164" s="203" t="s">
        <v>614</v>
      </c>
      <c r="H164" s="203" t="s">
        <v>615</v>
      </c>
      <c r="I164" s="203" t="s">
        <v>616</v>
      </c>
      <c r="J164" s="203" t="s">
        <v>617</v>
      </c>
      <c r="K164" s="41"/>
      <c r="L164" s="2"/>
      <c r="M164" s="2"/>
      <c r="N164" s="2"/>
      <c r="O164" s="2"/>
      <c r="P164" s="2"/>
      <c r="Q164" s="2"/>
      <c r="R164" s="2"/>
      <c r="S164" s="2"/>
      <c r="T164" s="2"/>
      <c r="U164" s="2"/>
      <c r="V164" s="2"/>
      <c r="W164" s="2"/>
      <c r="X164" s="2"/>
      <c r="Y164" s="2"/>
      <c r="Z164" s="2"/>
    </row>
    <row r="165" spans="1:26" ht="15.75" customHeight="1" x14ac:dyDescent="0.2">
      <c r="A165" s="34" t="s">
        <v>116</v>
      </c>
      <c r="B165" s="43" t="str">
        <f>VLOOKUP($A165,Questions!$A$2:$X$333,2,0)</f>
        <v>Does your solution support single sign-on (SSO) protocols for user and administrator authentication?*</v>
      </c>
      <c r="C165" s="201" t="str">
        <f>VLOOKUP($A165,'Institution Evaluation'!$A$56:$K$346,3,0)&amp;""</f>
        <v>Yes</v>
      </c>
      <c r="D165" s="201" t="str">
        <f>VLOOKUP($A165,'Institution Evaluation'!$A$56:$K$346,4,0)&amp;""</f>
        <v>The Qualtrics platform can be extended to work with LDAP, CAS, Google OAuth, or Shibboleth/SAML 2.0 single-sign-on options (SSO). 2FA can be configured with SSO, but is configured entirely on the client's side</v>
      </c>
      <c r="E165" s="208" t="str">
        <f>VLOOKUP($A165,'Institution Evaluation'!$A$56:$K$346,5,0)&amp;""</f>
        <v>Describe how strong authentication is enforced (e.g., complex passwords, multifactor tokens, certificates, biometrics, aging requirements, re-use policy).</v>
      </c>
      <c r="F165" s="211" t="str">
        <f>VLOOKUP($A165,'Institution Evaluation'!$A$56:$K$346,6,0)&amp;""</f>
        <v/>
      </c>
      <c r="G165" s="199" t="str">
        <f>VLOOKUP($A165,'Institution Evaluation'!$A$56:$K$346,7,0)&amp;""</f>
        <v>Yes</v>
      </c>
      <c r="H165" s="200" t="str">
        <f>VLOOKUP($A165,'Institution Evaluation'!$A$56:$K$346,8,0)&amp;""</f>
        <v/>
      </c>
      <c r="I165" s="201" t="str">
        <f>VLOOKUP($A165,'Institution Evaluation'!$A$56:$K$346,9,0)&amp;""</f>
        <v>Critical Importance</v>
      </c>
      <c r="J165" s="249" t="str">
        <f>VLOOKUP($A165,'Institution Evaluation'!$A$56:$K$346,10,0)&amp;""</f>
        <v/>
      </c>
      <c r="K165" s="202" t="str">
        <f>IF(VLOOKUP($A165,'Institution Evaluation'!$A$56:$K$346,10,0)=TRUE,"Yes","")</f>
        <v/>
      </c>
      <c r="L165" s="58"/>
      <c r="M165" s="58"/>
      <c r="N165" s="58"/>
      <c r="O165" s="58"/>
      <c r="P165" s="58"/>
      <c r="Q165" s="58"/>
      <c r="R165" s="58"/>
      <c r="S165" s="58"/>
      <c r="T165" s="58"/>
      <c r="U165" s="58"/>
      <c r="V165" s="58"/>
      <c r="W165" s="58"/>
      <c r="X165" s="58"/>
      <c r="Y165" s="58"/>
      <c r="Z165" s="58"/>
    </row>
    <row r="166" spans="1:26" ht="15.75" customHeight="1" x14ac:dyDescent="0.2">
      <c r="A166" s="34" t="s">
        <v>118</v>
      </c>
      <c r="B166" s="43" t="str">
        <f>VLOOKUP($A166,Questions!$A$2:$X$333,2,0)</f>
        <v>For customers not using SSO, does your solution support local authentication protocols for user and administrator authentication?*</v>
      </c>
      <c r="C166" s="201" t="str">
        <f>VLOOKUP($A166,'Institution Evaluation'!$A$56:$K$346,3,0)&amp;""</f>
        <v>Yes</v>
      </c>
      <c r="D166" s="201" t="str">
        <f>VLOOKUP($A166,'Institution Evaluation'!$A$56:$K$346,4,0)&amp;""</f>
        <v>Password settings are determined by the customer for their own instance. For more information see https://www.qualtrics.com/support/survey-platform/sp-administration/security-tab/</v>
      </c>
      <c r="E166" s="208" t="str">
        <f>VLOOKUP($A166,'Institution Evaluation'!$A$56:$K$346,5,0)&amp;""</f>
        <v>Provide a detailed description of your local authentication mode practices.</v>
      </c>
      <c r="F166" s="211" t="str">
        <f>VLOOKUP($A166,'Institution Evaluation'!$A$56:$K$346,6,0)&amp;""</f>
        <v/>
      </c>
      <c r="G166" s="199" t="str">
        <f>VLOOKUP($A166,'Institution Evaluation'!$A$56:$K$346,7,0)&amp;""</f>
        <v>Yes</v>
      </c>
      <c r="H166" s="200" t="str">
        <f>VLOOKUP($A166,'Institution Evaluation'!$A$56:$K$346,8,0)&amp;""</f>
        <v/>
      </c>
      <c r="I166" s="201" t="str">
        <f>VLOOKUP($A166,'Institution Evaluation'!$A$56:$K$346,9,0)&amp;""</f>
        <v>Critical Importance</v>
      </c>
      <c r="J166" s="249" t="str">
        <f>VLOOKUP($A166,'Institution Evaluation'!$A$56:$K$346,10,0)&amp;""</f>
        <v/>
      </c>
      <c r="K166" s="202" t="str">
        <f>IF(VLOOKUP($A166,'Institution Evaluation'!$A$56:$K$346,10,0)=TRUE,"Yes","")</f>
        <v/>
      </c>
      <c r="L166" s="58"/>
      <c r="M166" s="58"/>
      <c r="N166" s="58"/>
      <c r="O166" s="58"/>
      <c r="P166" s="58"/>
      <c r="Q166" s="58"/>
      <c r="R166" s="58"/>
      <c r="S166" s="58"/>
      <c r="T166" s="58"/>
      <c r="U166" s="58"/>
      <c r="V166" s="58"/>
      <c r="W166" s="58"/>
      <c r="X166" s="58"/>
      <c r="Y166" s="58"/>
      <c r="Z166" s="58"/>
    </row>
    <row r="167" spans="1:26" ht="15.75" customHeight="1" x14ac:dyDescent="0.2">
      <c r="A167" s="34" t="s">
        <v>132</v>
      </c>
      <c r="B167" s="43" t="str">
        <f>VLOOKUP($A167,Questions!$A$2:$X$333,2,0)</f>
        <v>For customers not using SSO, does your application support integration with other authentication and authorization systems?</v>
      </c>
      <c r="C167" s="201" t="str">
        <f>VLOOKUP($A167,'Institution Evaluation'!$A$56:$K$346,3,0)&amp;""</f>
        <v/>
      </c>
      <c r="D167" s="201" t="str">
        <f>VLOOKUP($A167,'Institution Evaluation'!$A$56:$K$346,4,0)&amp;""</f>
        <v/>
      </c>
      <c r="E167" s="208" t="str">
        <f>VLOOKUP($A167,'Institution Evaluation'!$A$56:$K$346,5,0)&amp;""</f>
        <v/>
      </c>
      <c r="F167" s="211" t="str">
        <f>VLOOKUP($A167,'Institution Evaluation'!$A$56:$K$346,6,0)&amp;""</f>
        <v/>
      </c>
      <c r="G167" s="199" t="str">
        <f>VLOOKUP($A167,'Institution Evaluation'!$A$56:$K$346,7,0)&amp;""</f>
        <v>Yes</v>
      </c>
      <c r="H167" s="200" t="str">
        <f>VLOOKUP($A167,'Institution Evaluation'!$A$56:$K$346,8,0)&amp;""</f>
        <v/>
      </c>
      <c r="I167" s="201" t="str">
        <f>VLOOKUP($A167,'Institution Evaluation'!$A$56:$K$346,9,0)&amp;""</f>
        <v>Standard Importance</v>
      </c>
      <c r="J167" s="249" t="str">
        <f>VLOOKUP($A167,'Institution Evaluation'!$A$56:$K$346,10,0)&amp;""</f>
        <v/>
      </c>
      <c r="K167" s="202" t="str">
        <f>IF(VLOOKUP($A167,'Institution Evaluation'!$A$56:$K$346,10,0)=TRUE,"Yes","")</f>
        <v/>
      </c>
      <c r="L167" s="58"/>
      <c r="M167" s="58"/>
      <c r="N167" s="58"/>
      <c r="O167" s="58"/>
      <c r="P167" s="58"/>
      <c r="Q167" s="58"/>
      <c r="R167" s="58"/>
      <c r="S167" s="58"/>
      <c r="T167" s="58"/>
      <c r="U167" s="58"/>
      <c r="V167" s="58"/>
      <c r="W167" s="58"/>
      <c r="X167" s="58"/>
      <c r="Y167" s="58"/>
      <c r="Z167" s="58"/>
    </row>
    <row r="168" spans="1:26" ht="15.75" customHeight="1" x14ac:dyDescent="0.2">
      <c r="A168" s="34" t="s">
        <v>133</v>
      </c>
      <c r="B168" s="43" t="str">
        <f>VLOOKUP($A168,Questions!$A$2:$X$333,2,0)</f>
        <v>Do you allow the customer to specify attribute mappings for any needed information beyond a user identifier? (e.g., Reference eduPerson, ePPA/ePPN/ePE)</v>
      </c>
      <c r="C168" s="201" t="str">
        <f>VLOOKUP($A168,'Institution Evaluation'!$A$56:$K$346,3,0)&amp;""</f>
        <v>No</v>
      </c>
      <c r="D168" s="201" t="str">
        <f>VLOOKUP($A168,'Institution Evaluation'!$A$56:$K$346,4,0)&amp;""</f>
        <v>Customers determine the following about the data stored in the Qualtrics platform:
• Which type of data to collect
• Who to collect data from
• Where to collect data
• What purpose
• When to delete the data
Qualtrics does not classify Data into sub-categories of confidential information. All Data is treated as confidential and is processed equally regardless of their content</v>
      </c>
      <c r="E168" s="208" t="str">
        <f>VLOOKUP($A168,'Institution Evaluation'!$A$56:$K$346,5,0)&amp;""</f>
        <v>Describe plans to allow customers to specify attribute mappings.</v>
      </c>
      <c r="F168" s="211" t="str">
        <f>VLOOKUP($A168,'Institution Evaluation'!$A$56:$K$346,6,0)&amp;""</f>
        <v/>
      </c>
      <c r="G168" s="199" t="str">
        <f>VLOOKUP($A168,'Institution Evaluation'!$A$56:$K$346,7,0)&amp;""</f>
        <v>Yes</v>
      </c>
      <c r="H168" s="200" t="str">
        <f>VLOOKUP($A168,'Institution Evaluation'!$A$56:$K$346,8,0)&amp;""</f>
        <v/>
      </c>
      <c r="I168" s="201" t="str">
        <f>VLOOKUP($A168,'Institution Evaluation'!$A$56:$K$346,9,0)&amp;""</f>
        <v>Standard Importance</v>
      </c>
      <c r="J168" s="249" t="str">
        <f>VLOOKUP($A168,'Institution Evaluation'!$A$56:$K$346,10,0)&amp;""</f>
        <v/>
      </c>
      <c r="K168" s="202" t="str">
        <f>IF(VLOOKUP($A168,'Institution Evaluation'!$A$56:$K$346,10,0)=TRUE,"Yes","")</f>
        <v/>
      </c>
      <c r="L168" s="58"/>
      <c r="M168" s="58"/>
      <c r="N168" s="58"/>
      <c r="O168" s="58"/>
      <c r="P168" s="58"/>
      <c r="Q168" s="58"/>
      <c r="R168" s="58"/>
      <c r="S168" s="58"/>
      <c r="T168" s="58"/>
      <c r="U168" s="58"/>
      <c r="V168" s="58"/>
      <c r="W168" s="58"/>
      <c r="X168" s="58"/>
      <c r="Y168" s="58"/>
      <c r="Z168" s="58"/>
    </row>
    <row r="169" spans="1:26" ht="15.75" customHeight="1" x14ac:dyDescent="0.2">
      <c r="A169" s="34" t="s">
        <v>138</v>
      </c>
      <c r="B169" s="43" t="str">
        <f>VLOOKUP($A169,Questions!$A$2:$X$333,2,0)</f>
        <v>For customers not using SSO, does your application and/or user frontend/portal support multifactor authentication (e.g., Duo, Google Authenticator, OTP, etc.)?</v>
      </c>
      <c r="C169" s="201" t="str">
        <f>VLOOKUP($A169,'Institution Evaluation'!$A$56:$K$346,3,0)&amp;""</f>
        <v>Yes</v>
      </c>
      <c r="D169" s="201" t="str">
        <f>VLOOKUP($A169,'Institution Evaluation'!$A$56:$K$346,4,0)&amp;""</f>
        <v>See https://www.qualtrics.com/support/survey-platform/sp-administration/security-tab/</v>
      </c>
      <c r="E169" s="208" t="str">
        <f>VLOOKUP($A169,'Institution Evaluation'!$A$56:$K$346,5,0)&amp;""</f>
        <v>List all supported multifactor authentication methods, technologies, and/or solutions and provide a brief summary of each.</v>
      </c>
      <c r="F169" s="211" t="str">
        <f>VLOOKUP($A169,'Institution Evaluation'!$A$56:$K$346,6,0)&amp;""</f>
        <v/>
      </c>
      <c r="G169" s="199" t="str">
        <f>VLOOKUP($A169,'Institution Evaluation'!$A$56:$K$346,7,0)&amp;""</f>
        <v>Yes</v>
      </c>
      <c r="H169" s="200" t="str">
        <f>VLOOKUP($A169,'Institution Evaluation'!$A$56:$K$346,8,0)&amp;""</f>
        <v/>
      </c>
      <c r="I169" s="201" t="str">
        <f>VLOOKUP($A169,'Institution Evaluation'!$A$56:$K$346,9,0)&amp;""</f>
        <v>Minor Importance</v>
      </c>
      <c r="J169" s="249" t="str">
        <f>VLOOKUP($A169,'Institution Evaluation'!$A$56:$K$346,10,0)&amp;""</f>
        <v/>
      </c>
      <c r="K169" s="202" t="str">
        <f>IF(VLOOKUP($A169,'Institution Evaluation'!$A$56:$K$346,10,0)=TRUE,"Yes","")</f>
        <v/>
      </c>
      <c r="L169" s="58"/>
      <c r="M169" s="58"/>
      <c r="N169" s="58"/>
      <c r="O169" s="58"/>
      <c r="P169" s="58"/>
      <c r="Q169" s="58"/>
      <c r="R169" s="58"/>
      <c r="S169" s="58"/>
      <c r="T169" s="58"/>
      <c r="U169" s="58"/>
      <c r="V169" s="58"/>
      <c r="W169" s="58"/>
      <c r="X169" s="58"/>
      <c r="Y169" s="58"/>
      <c r="Z169" s="58"/>
    </row>
    <row r="170" spans="1:26" ht="15.75" customHeight="1" x14ac:dyDescent="0.15">
      <c r="A170" s="18" t="str">
        <f>VLOOKUP(LEFT($A171,4),'Auto Responses'!$N$4:$O$38,2,0)&amp;""</f>
        <v xml:space="preserve"> Change Management</v>
      </c>
      <c r="B170" s="40"/>
      <c r="C170" s="41"/>
      <c r="D170" s="41"/>
      <c r="E170" s="206"/>
      <c r="F170" s="194" t="s">
        <v>619</v>
      </c>
      <c r="G170" s="203" t="s">
        <v>614</v>
      </c>
      <c r="H170" s="203" t="s">
        <v>615</v>
      </c>
      <c r="I170" s="203" t="s">
        <v>616</v>
      </c>
      <c r="J170" s="203" t="s">
        <v>617</v>
      </c>
      <c r="K170" s="41"/>
      <c r="L170" s="2"/>
      <c r="M170" s="2"/>
      <c r="N170" s="2"/>
      <c r="O170" s="2"/>
      <c r="P170" s="2"/>
      <c r="Q170" s="2"/>
      <c r="R170" s="2"/>
      <c r="S170" s="2"/>
      <c r="T170" s="2"/>
      <c r="U170" s="2"/>
      <c r="V170" s="2"/>
      <c r="W170" s="2"/>
      <c r="X170" s="2"/>
      <c r="Y170" s="2"/>
      <c r="Z170" s="2"/>
    </row>
    <row r="171" spans="1:26" ht="15.75" customHeight="1" x14ac:dyDescent="0.2">
      <c r="A171" s="34" t="s">
        <v>61</v>
      </c>
      <c r="B171" s="43" t="str">
        <f>VLOOKUP($A171,Questions!$A$2:$X$333,2,0)</f>
        <v>Will the institution be notified of major changes to your environment that could impact the institution's security posture?*</v>
      </c>
      <c r="C171" s="201" t="str">
        <f>VLOOKUP($A171,'Institution Evaluation'!$A$56:$K$346,3,0)&amp;""</f>
        <v>Yes</v>
      </c>
      <c r="D171" s="201" t="str">
        <f>VLOOKUP($A171,'Institution Evaluation'!$A$56:$K$346,4,0)&amp;""</f>
        <v>Any updates would be found here: https://www.qualtrics.com/product-updates/</v>
      </c>
      <c r="E171" s="208" t="str">
        <f>VLOOKUP($A171,'Institution Evaluation'!$A$56:$K$346,5,0)&amp;""</f>
        <v>State how and when the institution will be notified of major changes to your environment.</v>
      </c>
      <c r="F171" s="211" t="str">
        <f>VLOOKUP($A171,'Institution Evaluation'!$A$56:$K$346,6,0)&amp;""</f>
        <v/>
      </c>
      <c r="G171" s="199" t="str">
        <f>VLOOKUP($A171,'Institution Evaluation'!$A$56:$K$346,7,0)&amp;""</f>
        <v>Yes</v>
      </c>
      <c r="H171" s="200" t="str">
        <f>VLOOKUP($A171,'Institution Evaluation'!$A$56:$K$346,8,0)&amp;""</f>
        <v/>
      </c>
      <c r="I171" s="201" t="str">
        <f>VLOOKUP($A171,'Institution Evaluation'!$A$56:$K$346,9,0)&amp;""</f>
        <v>Critical Importance</v>
      </c>
      <c r="J171" s="249" t="str">
        <f>VLOOKUP($A171,'Institution Evaluation'!$A$56:$K$346,10,0)&amp;""</f>
        <v/>
      </c>
      <c r="K171" s="202" t="str">
        <f>IF(VLOOKUP($A171,'Institution Evaluation'!$A$56:$K$346,10,0)=TRUE,"Yes","")</f>
        <v/>
      </c>
      <c r="L171" s="58"/>
      <c r="M171" s="58"/>
      <c r="N171" s="58"/>
      <c r="O171" s="58"/>
      <c r="P171" s="58"/>
      <c r="Q171" s="58"/>
      <c r="R171" s="58"/>
      <c r="S171" s="58"/>
      <c r="T171" s="58"/>
      <c r="U171" s="58"/>
      <c r="V171" s="58"/>
      <c r="W171" s="58"/>
      <c r="X171" s="58"/>
      <c r="Y171" s="58"/>
      <c r="Z171" s="58"/>
    </row>
    <row r="172" spans="1:26" ht="15.75" customHeight="1" x14ac:dyDescent="0.2">
      <c r="A172" s="34" t="s">
        <v>63</v>
      </c>
      <c r="B172" s="43" t="str">
        <f>VLOOKUP($A172,Questions!$A$2:$X$333,2,0)</f>
        <v>Does the system support client customizations from one release to another?*</v>
      </c>
      <c r="C172" s="201" t="str">
        <f>VLOOKUP($A172,'Institution Evaluation'!$A$56:$K$346,3,0)&amp;""</f>
        <v>No</v>
      </c>
      <c r="D172" s="201" t="str">
        <f>VLOOKUP($A172,'Institution Evaluation'!$A$56:$K$346,4,0)&amp;""</f>
        <v>Only one version of the Qualtrics platform is available. Upgrades and fixes to the platform are implemented across all customers.</v>
      </c>
      <c r="E172" s="208" t="str">
        <f>VLOOKUP($A172,'Institution Evaluation'!$A$56:$K$346,5,0)&amp;""</f>
        <v>Clarify the lack of support strategy for client customizations from one release to another.</v>
      </c>
      <c r="F172" s="211" t="str">
        <f>VLOOKUP($A172,'Institution Evaluation'!$A$56:$K$346,6,0)&amp;""</f>
        <v/>
      </c>
      <c r="G172" s="199" t="str">
        <f>VLOOKUP($A172,'Institution Evaluation'!$A$56:$K$346,7,0)&amp;""</f>
        <v>Yes</v>
      </c>
      <c r="H172" s="200" t="str">
        <f>VLOOKUP($A172,'Institution Evaluation'!$A$56:$K$346,8,0)&amp;""</f>
        <v/>
      </c>
      <c r="I172" s="201" t="str">
        <f>VLOOKUP($A172,'Institution Evaluation'!$A$56:$K$346,9,0)&amp;""</f>
        <v>Critical Importance</v>
      </c>
      <c r="J172" s="249" t="str">
        <f>VLOOKUP($A172,'Institution Evaluation'!$A$56:$K$346,10,0)&amp;""</f>
        <v/>
      </c>
      <c r="K172" s="202" t="str">
        <f>IF(VLOOKUP($A172,'Institution Evaluation'!$A$56:$K$346,10,0)=TRUE,"Yes","")</f>
        <v/>
      </c>
      <c r="L172" s="58"/>
      <c r="M172" s="58"/>
      <c r="N172" s="58"/>
      <c r="O172" s="58"/>
      <c r="P172" s="58"/>
      <c r="Q172" s="58"/>
      <c r="R172" s="58"/>
      <c r="S172" s="58"/>
      <c r="T172" s="58"/>
      <c r="U172" s="58"/>
      <c r="V172" s="58"/>
      <c r="W172" s="58"/>
      <c r="X172" s="58"/>
      <c r="Y172" s="58"/>
      <c r="Z172" s="58"/>
    </row>
    <row r="173" spans="1:26" ht="15.75" customHeight="1" x14ac:dyDescent="0.15">
      <c r="A173" s="18" t="str">
        <f>VLOOKUP(LEFT($A174,4),'Auto Responses'!$N$4:$O$38,2,0)&amp;""</f>
        <v xml:space="preserve"> Data</v>
      </c>
      <c r="B173" s="40"/>
      <c r="C173" s="41"/>
      <c r="D173" s="41"/>
      <c r="E173" s="206"/>
      <c r="F173" s="194" t="s">
        <v>619</v>
      </c>
      <c r="G173" s="203" t="s">
        <v>614</v>
      </c>
      <c r="H173" s="203" t="s">
        <v>615</v>
      </c>
      <c r="I173" s="203" t="s">
        <v>616</v>
      </c>
      <c r="J173" s="203" t="s">
        <v>617</v>
      </c>
      <c r="K173" s="41"/>
      <c r="L173" s="2"/>
      <c r="M173" s="2"/>
      <c r="N173" s="2"/>
      <c r="O173" s="2"/>
      <c r="P173" s="2"/>
      <c r="Q173" s="2"/>
      <c r="R173" s="2"/>
      <c r="S173" s="2"/>
      <c r="T173" s="2"/>
      <c r="U173" s="2"/>
      <c r="V173" s="2"/>
      <c r="W173" s="2"/>
      <c r="X173" s="2"/>
      <c r="Y173" s="2"/>
      <c r="Z173" s="2"/>
    </row>
    <row r="174" spans="1:26" ht="15.75" customHeight="1" x14ac:dyDescent="0.2">
      <c r="A174" s="34" t="s">
        <v>145</v>
      </c>
      <c r="B174" s="43" t="str">
        <f>VLOOKUP($A174,Questions!$A$2:$X$333,2,0)</f>
        <v>Is the storage of sensitive data encrypted using security protocols/algorithms (e.g., disk encryption, at-rest, files, and within a running database)?*</v>
      </c>
      <c r="C174" s="201" t="str">
        <f>VLOOKUP($A174,'Institution Evaluation'!$A$56:$K$346,3,0)&amp;""</f>
        <v>Yes</v>
      </c>
      <c r="D174" s="201" t="str">
        <f>VLOOKUP($A174,'Institution Evaluation'!$A$56:$K$346,4,0)&amp;""</f>
        <v>Disk level encryption is standard for Data stored on the platform. Data at rest uses AES 256-bit encryption. Unique keys are generated per server or data storage volume. Encryption keys are stored within a software vault where they are encrypted with key encrypting keys of equivalent strength. Keys are rotated whenever data storage volumes are rebuilt.</v>
      </c>
      <c r="E174" s="208" t="str">
        <f>VLOOKUP($A174,'Institution Evaluation'!$A$56:$K$346,5,0)&amp;""</f>
        <v>Summarize your data encryption strategy and state what encryption options are available.</v>
      </c>
      <c r="F174" s="211" t="str">
        <f>VLOOKUP($A174,'Institution Evaluation'!$A$56:$K$346,6,0)&amp;""</f>
        <v/>
      </c>
      <c r="G174" s="199" t="str">
        <f>VLOOKUP($A174,'Institution Evaluation'!$A$56:$K$346,7,0)&amp;""</f>
        <v>Yes</v>
      </c>
      <c r="H174" s="200" t="str">
        <f>VLOOKUP($A174,'Institution Evaluation'!$A$56:$K$346,8,0)&amp;""</f>
        <v/>
      </c>
      <c r="I174" s="201" t="str">
        <f>VLOOKUP($A174,'Institution Evaluation'!$A$56:$K$346,9,0)&amp;""</f>
        <v>Critical Importance</v>
      </c>
      <c r="J174" s="249" t="str">
        <f>VLOOKUP($A174,'Institution Evaluation'!$A$56:$K$346,10,0)&amp;""</f>
        <v/>
      </c>
      <c r="K174" s="202" t="str">
        <f>IF(VLOOKUP($A174,'Institution Evaluation'!$A$56:$K$346,10,0)=TRUE,"Yes","")</f>
        <v/>
      </c>
      <c r="L174" s="58"/>
      <c r="M174" s="58"/>
      <c r="N174" s="58"/>
      <c r="O174" s="58"/>
      <c r="P174" s="58"/>
      <c r="Q174" s="58"/>
      <c r="R174" s="58"/>
      <c r="S174" s="58"/>
      <c r="T174" s="58"/>
      <c r="U174" s="58"/>
      <c r="V174" s="58"/>
      <c r="W174" s="58"/>
      <c r="X174" s="58"/>
      <c r="Y174" s="58"/>
      <c r="Z174" s="58"/>
    </row>
    <row r="175" spans="1:26" ht="15.75" customHeight="1" x14ac:dyDescent="0.2">
      <c r="A175" s="34" t="s">
        <v>147</v>
      </c>
      <c r="B175" s="43" t="str">
        <f>VLOOKUP($A175,Questions!$A$2:$X$333,2,0)</f>
        <v>Do all cryptographic modules in use in your solution conform to the Federal Information Processing Standards (FIPS PUB 140-2 or 140-3)?*</v>
      </c>
      <c r="C175" s="201" t="str">
        <f>VLOOKUP($A175,'Institution Evaluation'!$A$56:$K$346,3,0)&amp;""</f>
        <v>No</v>
      </c>
      <c r="D175" s="201" t="str">
        <f>VLOOKUP($A175,'Institution Evaluation'!$A$56:$K$346,4,0)&amp;""</f>
        <v>The Federal Information Processing Standards (FIPS) Publication Series of the National Institute of Standards and Technology (NIST) is the official series of publications relating to standards and guidelines adopted and promulgated under the provisions of the Federal Information Security Management Act (FISMA) of 2002. Publication 200, “Minimum Security Requirements for Federal Information and Information Systems” proposes a basis for sound security practices in any organization. Qualtrics meets all requirements as listed in section 3, such as security training, incident response, media protection, and risk assessment. In-transit data (using TLS) are encrypted using FIPS-compliant modules</v>
      </c>
      <c r="E175" s="208" t="str">
        <f>VLOOKUP($A175,'Institution Evaluation'!$A$56:$K$346,5,0)&amp;""</f>
        <v>Provide a detailed description of all non-conforming modules.</v>
      </c>
      <c r="F175" s="211" t="str">
        <f>VLOOKUP($A175,'Institution Evaluation'!$A$56:$K$346,6,0)&amp;""</f>
        <v/>
      </c>
      <c r="G175" s="199" t="str">
        <f>VLOOKUP($A175,'Institution Evaluation'!$A$56:$K$346,7,0)&amp;""</f>
        <v>Yes</v>
      </c>
      <c r="H175" s="200" t="str">
        <f>VLOOKUP($A175,'Institution Evaluation'!$A$56:$K$346,8,0)&amp;""</f>
        <v/>
      </c>
      <c r="I175" s="201" t="str">
        <f>VLOOKUP($A175,'Institution Evaluation'!$A$56:$K$346,9,0)&amp;""</f>
        <v>Critical Importance</v>
      </c>
      <c r="J175" s="249" t="str">
        <f>VLOOKUP($A175,'Institution Evaluation'!$A$56:$K$346,10,0)&amp;""</f>
        <v/>
      </c>
      <c r="K175" s="202" t="str">
        <f>IF(VLOOKUP($A175,'Institution Evaluation'!$A$56:$K$346,10,0)=TRUE,"Yes","")</f>
        <v/>
      </c>
      <c r="L175" s="58"/>
      <c r="M175" s="58"/>
      <c r="N175" s="58"/>
      <c r="O175" s="58"/>
      <c r="P175" s="58"/>
      <c r="Q175" s="58"/>
      <c r="R175" s="58"/>
      <c r="S175" s="58"/>
      <c r="T175" s="58"/>
      <c r="U175" s="58"/>
      <c r="V175" s="58"/>
      <c r="W175" s="58"/>
      <c r="X175" s="58"/>
      <c r="Y175" s="58"/>
      <c r="Z175" s="58"/>
    </row>
    <row r="176" spans="1:26" ht="15.75" customHeight="1" x14ac:dyDescent="0.2">
      <c r="A176" s="34" t="s">
        <v>151</v>
      </c>
      <c r="B176" s="43" t="str">
        <f>VLOOKUP($A176,Questions!$A$2:$X$333,2,0)</f>
        <v>Are these rights retained even through a provider acquisition or bankruptcy event?*</v>
      </c>
      <c r="C176" s="201" t="str">
        <f>VLOOKUP($A176,'Institution Evaluation'!$A$56:$K$346,3,0)&amp;""</f>
        <v>Yes</v>
      </c>
      <c r="D176" s="201" t="str">
        <f>VLOOKUP($A176,'Institution Evaluation'!$A$56:$K$346,4,0)&amp;""</f>
        <v>Customers own their data at all times.</v>
      </c>
      <c r="E176" s="208" t="str">
        <f>VLOOKUP($A176,'Institution Evaluation'!$A$56:$K$346,5,0)&amp;""</f>
        <v>Provide references, as needed.</v>
      </c>
      <c r="F176" s="211" t="str">
        <f>VLOOKUP($A176,'Institution Evaluation'!$A$56:$K$346,6,0)&amp;""</f>
        <v/>
      </c>
      <c r="G176" s="199" t="str">
        <f>VLOOKUP($A176,'Institution Evaluation'!$A$56:$K$346,7,0)&amp;""</f>
        <v>Yes</v>
      </c>
      <c r="H176" s="200" t="str">
        <f>VLOOKUP($A176,'Institution Evaluation'!$A$56:$K$346,8,0)&amp;""</f>
        <v/>
      </c>
      <c r="I176" s="201" t="str">
        <f>VLOOKUP($A176,'Institution Evaluation'!$A$56:$K$346,9,0)&amp;""</f>
        <v>Critical Importance</v>
      </c>
      <c r="J176" s="249" t="str">
        <f>VLOOKUP($A176,'Institution Evaluation'!$A$56:$K$346,10,0)&amp;""</f>
        <v/>
      </c>
      <c r="K176" s="202" t="str">
        <f>IF(VLOOKUP($A176,'Institution Evaluation'!$A$56:$K$346,10,0)=TRUE,"Yes","")</f>
        <v/>
      </c>
      <c r="L176" s="58"/>
      <c r="M176" s="58"/>
      <c r="N176" s="58"/>
      <c r="O176" s="58"/>
      <c r="P176" s="58"/>
      <c r="Q176" s="58"/>
      <c r="R176" s="58"/>
      <c r="S176" s="58"/>
      <c r="T176" s="58"/>
      <c r="U176" s="58"/>
      <c r="V176" s="58"/>
      <c r="W176" s="58"/>
      <c r="X176" s="58"/>
      <c r="Y176" s="58"/>
      <c r="Z176" s="58"/>
    </row>
    <row r="177" spans="1:26" ht="15.75" customHeight="1" x14ac:dyDescent="0.2">
      <c r="A177" s="34" t="s">
        <v>153</v>
      </c>
      <c r="B177" s="43" t="str">
        <f>VLOOKUP($A177,Questions!$A$2:$X$333,2,0)</f>
        <v>Do backups containing the institution's data ever leave the institution's data zone either physically or via network routing?*</v>
      </c>
      <c r="C177" s="201" t="str">
        <f>VLOOKUP($A177,'Institution Evaluation'!$A$56:$K$346,3,0)&amp;""</f>
        <v>No</v>
      </c>
      <c r="D177" s="201" t="str">
        <f>VLOOKUP($A177,'Institution Evaluation'!$A$56:$K$346,4,0)&amp;""</f>
        <v/>
      </c>
      <c r="E177" s="208" t="str">
        <f>VLOOKUP($A177,'Institution Evaluation'!$A$56:$K$346,5,0)&amp;""</f>
        <v/>
      </c>
      <c r="F177" s="211" t="str">
        <f>VLOOKUP($A177,'Institution Evaluation'!$A$56:$K$346,6,0)&amp;""</f>
        <v/>
      </c>
      <c r="G177" s="199" t="str">
        <f>VLOOKUP($A177,'Institution Evaluation'!$A$56:$K$346,7,0)&amp;""</f>
        <v>No</v>
      </c>
      <c r="H177" s="200" t="str">
        <f>VLOOKUP($A177,'Institution Evaluation'!$A$56:$K$346,8,0)&amp;""</f>
        <v/>
      </c>
      <c r="I177" s="201" t="str">
        <f>VLOOKUP($A177,'Institution Evaluation'!$A$56:$K$346,9,0)&amp;""</f>
        <v>Critical Importance</v>
      </c>
      <c r="J177" s="249" t="str">
        <f>VLOOKUP($A177,'Institution Evaluation'!$A$56:$K$346,10,0)&amp;""</f>
        <v/>
      </c>
      <c r="K177" s="202" t="str">
        <f>IF(VLOOKUP($A177,'Institution Evaluation'!$A$56:$K$346,10,0)=TRUE,"Yes","")</f>
        <v/>
      </c>
      <c r="L177" s="58"/>
      <c r="M177" s="58"/>
      <c r="N177" s="58"/>
      <c r="O177" s="58"/>
      <c r="P177" s="58"/>
      <c r="Q177" s="58"/>
      <c r="R177" s="58"/>
      <c r="S177" s="58"/>
      <c r="T177" s="58"/>
      <c r="U177" s="58"/>
      <c r="V177" s="58"/>
      <c r="W177" s="58"/>
      <c r="X177" s="58"/>
      <c r="Y177" s="58"/>
      <c r="Z177" s="58"/>
    </row>
    <row r="178" spans="1:26" ht="15.75" customHeight="1" x14ac:dyDescent="0.2">
      <c r="A178" s="34" t="s">
        <v>154</v>
      </c>
      <c r="B178" s="43" t="str">
        <f>VLOOKUP($A178,Questions!$A$2:$X$333,2,0)</f>
        <v>Is media used for long-term retention of business data and archival purposes stored in a secure, environmentally protected area?*</v>
      </c>
      <c r="C178" s="201" t="str">
        <f>VLOOKUP($A178,'Institution Evaluation'!$A$56:$K$346,3,0)&amp;""</f>
        <v>Yes</v>
      </c>
      <c r="D178" s="201" t="str">
        <f>VLOOKUP($A178,'Institution Evaluation'!$A$56:$K$346,4,0)&amp;""</f>
        <v>Qualtrics uses only accredited data centers to house data.</v>
      </c>
      <c r="E178" s="208" t="str">
        <f>VLOOKUP($A178,'Institution Evaluation'!$A$56:$K$346,5,0)&amp;""</f>
        <v>Provide a general summary of your archival environment.</v>
      </c>
      <c r="F178" s="211" t="str">
        <f>VLOOKUP($A178,'Institution Evaluation'!$A$56:$K$346,6,0)&amp;""</f>
        <v/>
      </c>
      <c r="G178" s="199" t="str">
        <f>VLOOKUP($A178,'Institution Evaluation'!$A$56:$K$346,7,0)&amp;""</f>
        <v>Yes</v>
      </c>
      <c r="H178" s="200" t="str">
        <f>VLOOKUP($A178,'Institution Evaluation'!$A$56:$K$346,8,0)&amp;""</f>
        <v/>
      </c>
      <c r="I178" s="201" t="str">
        <f>VLOOKUP($A178,'Institution Evaluation'!$A$56:$K$346,9,0)&amp;""</f>
        <v>Critical Importance</v>
      </c>
      <c r="J178" s="249" t="str">
        <f>VLOOKUP($A178,'Institution Evaluation'!$A$56:$K$346,10,0)&amp;""</f>
        <v/>
      </c>
      <c r="K178" s="202" t="str">
        <f>IF(VLOOKUP($A178,'Institution Evaluation'!$A$56:$K$346,10,0)=TRUE,"Yes","")</f>
        <v/>
      </c>
      <c r="L178" s="58"/>
      <c r="M178" s="58"/>
      <c r="N178" s="58"/>
      <c r="O178" s="58"/>
      <c r="P178" s="58"/>
      <c r="Q178" s="58"/>
      <c r="R178" s="58"/>
      <c r="S178" s="58"/>
      <c r="T178" s="58"/>
      <c r="U178" s="58"/>
      <c r="V178" s="58"/>
      <c r="W178" s="58"/>
      <c r="X178" s="58"/>
      <c r="Y178" s="58"/>
      <c r="Z178" s="58"/>
    </row>
    <row r="179" spans="1:26" ht="15.75" customHeight="1" x14ac:dyDescent="0.2">
      <c r="A179" s="34" t="s">
        <v>156</v>
      </c>
      <c r="B179" s="43" t="str">
        <f>VLOOKUP($A179,Questions!$A$2:$X$333,2,0)</f>
        <v>At the completion of this contract, will data be returned to the institution and/or deleted from all your systems and archives?</v>
      </c>
      <c r="C179" s="201" t="str">
        <f>VLOOKUP($A179,'Institution Evaluation'!$A$56:$K$346,3,0)&amp;""</f>
        <v>Yes</v>
      </c>
      <c r="D179" s="201" t="str">
        <f>VLOOKUP($A179,'Institution Evaluation'!$A$56:$K$346,4,0)&amp;""</f>
        <v>Customers own and control their data at all times. They may export and delete their data at any time.</v>
      </c>
      <c r="E179" s="208" t="str">
        <f>VLOOKUP($A179,'Institution Evaluation'!$A$56:$K$346,5,0)&amp;""</f>
        <v>State the length of time that the institution's data will be available in the system at the completion of the contract.</v>
      </c>
      <c r="F179" s="211" t="str">
        <f>VLOOKUP($A179,'Institution Evaluation'!$A$56:$K$346,6,0)&amp;""</f>
        <v/>
      </c>
      <c r="G179" s="199" t="str">
        <f>VLOOKUP($A179,'Institution Evaluation'!$A$56:$K$346,7,0)&amp;""</f>
        <v>Yes</v>
      </c>
      <c r="H179" s="200" t="str">
        <f>VLOOKUP($A179,'Institution Evaluation'!$A$56:$K$346,8,0)&amp;""</f>
        <v/>
      </c>
      <c r="I179" s="201" t="str">
        <f>VLOOKUP($A179,'Institution Evaluation'!$A$56:$K$346,9,0)&amp;""</f>
        <v>Standard Importance</v>
      </c>
      <c r="J179" s="249" t="str">
        <f>VLOOKUP($A179,'Institution Evaluation'!$A$56:$K$346,10,0)&amp;""</f>
        <v/>
      </c>
      <c r="K179" s="202" t="str">
        <f>IF(VLOOKUP($A179,'Institution Evaluation'!$A$56:$K$346,10,0)=TRUE,"Yes","")</f>
        <v/>
      </c>
      <c r="L179" s="58"/>
      <c r="M179" s="58"/>
      <c r="N179" s="58"/>
      <c r="O179" s="58"/>
      <c r="P179" s="58"/>
      <c r="Q179" s="58"/>
      <c r="R179" s="58"/>
      <c r="S179" s="58"/>
      <c r="T179" s="58"/>
      <c r="U179" s="58"/>
      <c r="V179" s="58"/>
      <c r="W179" s="58"/>
      <c r="X179" s="58"/>
      <c r="Y179" s="58"/>
      <c r="Z179" s="58"/>
    </row>
    <row r="180" spans="1:26" ht="15.75" customHeight="1" x14ac:dyDescent="0.2">
      <c r="A180" s="34" t="s">
        <v>158</v>
      </c>
      <c r="B180" s="43" t="str">
        <f>VLOOKUP($A180,Questions!$A$2:$X$333,2,0)</f>
        <v>Can the institution extract a full or partial backup of data?</v>
      </c>
      <c r="C180" s="201" t="str">
        <f>VLOOKUP($A180,'Institution Evaluation'!$A$56:$K$346,3,0)&amp;""</f>
        <v>Yes</v>
      </c>
      <c r="D180" s="201" t="str">
        <f>VLOOKUP($A180,'Institution Evaluation'!$A$56:$K$346,4,0)&amp;""</f>
        <v>Exports are available at any time and in a variety of formats.</v>
      </c>
      <c r="E180" s="208" t="str">
        <f>VLOOKUP($A180,'Institution Evaluation'!$A$56:$K$346,5,0)&amp;""</f>
        <v>Provide a general summary of how full and partial backups of data can be extracted.</v>
      </c>
      <c r="F180" s="211" t="str">
        <f>VLOOKUP($A180,'Institution Evaluation'!$A$56:$K$346,6,0)&amp;""</f>
        <v/>
      </c>
      <c r="G180" s="199" t="str">
        <f>VLOOKUP($A180,'Institution Evaluation'!$A$56:$K$346,7,0)&amp;""</f>
        <v>Yes</v>
      </c>
      <c r="H180" s="200" t="str">
        <f>VLOOKUP($A180,'Institution Evaluation'!$A$56:$K$346,8,0)&amp;""</f>
        <v/>
      </c>
      <c r="I180" s="201" t="str">
        <f>VLOOKUP($A180,'Institution Evaluation'!$A$56:$K$346,9,0)&amp;""</f>
        <v>Standard Importance</v>
      </c>
      <c r="J180" s="249" t="str">
        <f>VLOOKUP($A180,'Institution Evaluation'!$A$56:$K$346,10,0)&amp;""</f>
        <v/>
      </c>
      <c r="K180" s="202" t="str">
        <f>IF(VLOOKUP($A180,'Institution Evaluation'!$A$56:$K$346,10,0)=TRUE,"Yes","")</f>
        <v/>
      </c>
      <c r="L180" s="58"/>
      <c r="M180" s="58"/>
      <c r="N180" s="58"/>
      <c r="O180" s="58"/>
      <c r="P180" s="58"/>
      <c r="Q180" s="58"/>
      <c r="R180" s="58"/>
      <c r="S180" s="58"/>
      <c r="T180" s="58"/>
      <c r="U180" s="58"/>
      <c r="V180" s="58"/>
      <c r="W180" s="58"/>
      <c r="X180" s="58"/>
      <c r="Y180" s="58"/>
      <c r="Z180" s="58"/>
    </row>
    <row r="181" spans="1:26" ht="15.75" customHeight="1" x14ac:dyDescent="0.2">
      <c r="A181" s="34" t="s">
        <v>160</v>
      </c>
      <c r="B181" s="43" t="str">
        <f>VLOOKUP($A181,Questions!$A$2:$X$333,2,0)</f>
        <v>Do current backups include all operating system software, utilities, security software, application software, and data files necessary for recovery?</v>
      </c>
      <c r="C181" s="201" t="str">
        <f>VLOOKUP($A181,'Institution Evaluation'!$A$56:$K$346,3,0)&amp;""</f>
        <v>Yes</v>
      </c>
      <c r="D181" s="201" t="str">
        <f>VLOOKUP($A181,'Institution Evaluation'!$A$56:$K$346,4,0)&amp;""</f>
        <v>All key data is backed up in order as part of the BC/DR strategy.</v>
      </c>
      <c r="E181" s="208" t="str">
        <f>VLOOKUP($A181,'Institution Evaluation'!$A$56:$K$346,5,0)&amp;""</f>
        <v>Decribe your overall strategy to accomplish these elements.</v>
      </c>
      <c r="F181" s="211" t="str">
        <f>VLOOKUP($A181,'Institution Evaluation'!$A$56:$K$346,6,0)&amp;""</f>
        <v/>
      </c>
      <c r="G181" s="199" t="str">
        <f>VLOOKUP($A181,'Institution Evaluation'!$A$56:$K$346,7,0)&amp;""</f>
        <v>Yes</v>
      </c>
      <c r="H181" s="200" t="str">
        <f>VLOOKUP($A181,'Institution Evaluation'!$A$56:$K$346,8,0)&amp;""</f>
        <v/>
      </c>
      <c r="I181" s="201" t="str">
        <f>VLOOKUP($A181,'Institution Evaluation'!$A$56:$K$346,9,0)&amp;""</f>
        <v>Standard Importance</v>
      </c>
      <c r="J181" s="249" t="str">
        <f>VLOOKUP($A181,'Institution Evaluation'!$A$56:$K$346,10,0)&amp;""</f>
        <v/>
      </c>
      <c r="K181" s="202" t="str">
        <f>IF(VLOOKUP($A181,'Institution Evaluation'!$A$56:$K$346,10,0)=TRUE,"Yes","")</f>
        <v/>
      </c>
      <c r="L181" s="58"/>
      <c r="M181" s="58"/>
      <c r="N181" s="58"/>
      <c r="O181" s="58"/>
      <c r="P181" s="58"/>
      <c r="Q181" s="58"/>
      <c r="R181" s="58"/>
      <c r="S181" s="58"/>
      <c r="T181" s="58"/>
      <c r="U181" s="58"/>
      <c r="V181" s="58"/>
      <c r="W181" s="58"/>
      <c r="X181" s="58"/>
      <c r="Y181" s="58"/>
      <c r="Z181" s="58"/>
    </row>
    <row r="182" spans="1:26" ht="15.75" customHeight="1" x14ac:dyDescent="0.2">
      <c r="A182" s="34" t="s">
        <v>162</v>
      </c>
      <c r="B182" s="43" t="str">
        <f>VLOOKUP($A182,Questions!$A$2:$X$333,2,0)</f>
        <v>Are you performing off-site backups (i.e., digitally moved off site)?</v>
      </c>
      <c r="C182" s="201" t="str">
        <f>VLOOKUP($A182,'Institution Evaluation'!$A$56:$K$346,3,0)&amp;""</f>
        <v>Yes</v>
      </c>
      <c r="D182" s="201" t="str">
        <f>VLOOKUP($A182,'Institution Evaluation'!$A$56:$K$346,4,0)&amp;""</f>
        <v>Backups are stored in an alternate data center in the same region as the primary data center.</v>
      </c>
      <c r="E182" s="208" t="str">
        <f>VLOOKUP($A182,'Institution Evaluation'!$A$56:$K$346,5,0)&amp;""</f>
        <v>Summarize your off-site backup strategy.</v>
      </c>
      <c r="F182" s="211" t="str">
        <f>VLOOKUP($A182,'Institution Evaluation'!$A$56:$K$346,6,0)&amp;""</f>
        <v/>
      </c>
      <c r="G182" s="199" t="str">
        <f>VLOOKUP($A182,'Institution Evaluation'!$A$56:$K$346,7,0)&amp;""</f>
        <v>Yes</v>
      </c>
      <c r="H182" s="200" t="str">
        <f>VLOOKUP($A182,'Institution Evaluation'!$A$56:$K$346,8,0)&amp;""</f>
        <v/>
      </c>
      <c r="I182" s="201" t="str">
        <f>VLOOKUP($A182,'Institution Evaluation'!$A$56:$K$346,9,0)&amp;""</f>
        <v>Standard Importance</v>
      </c>
      <c r="J182" s="249" t="str">
        <f>VLOOKUP($A182,'Institution Evaluation'!$A$56:$K$346,10,0)&amp;""</f>
        <v/>
      </c>
      <c r="K182" s="202" t="str">
        <f>IF(VLOOKUP($A182,'Institution Evaluation'!$A$56:$K$346,10,0)=TRUE,"Yes","")</f>
        <v/>
      </c>
      <c r="L182" s="58"/>
      <c r="M182" s="58"/>
      <c r="N182" s="58"/>
      <c r="O182" s="58"/>
      <c r="P182" s="58"/>
      <c r="Q182" s="58"/>
      <c r="R182" s="58"/>
      <c r="S182" s="58"/>
      <c r="T182" s="58"/>
      <c r="U182" s="58"/>
      <c r="V182" s="58"/>
      <c r="W182" s="58"/>
      <c r="X182" s="58"/>
      <c r="Y182" s="58"/>
      <c r="Z182" s="58"/>
    </row>
    <row r="183" spans="1:26" ht="15.75" customHeight="1" x14ac:dyDescent="0.2">
      <c r="A183" s="34" t="s">
        <v>164</v>
      </c>
      <c r="B183" s="43" t="str">
        <f>VLOOKUP($A183,Questions!$A$2:$X$333,2,0)</f>
        <v>Are physical backups taken off-site (i.e., physically moved off site)?</v>
      </c>
      <c r="C183" s="201" t="str">
        <f>VLOOKUP($A183,'Institution Evaluation'!$A$56:$K$346,3,0)&amp;""</f>
        <v>No</v>
      </c>
      <c r="D183" s="201" t="str">
        <f>VLOOKUP($A183,'Institution Evaluation'!$A$56:$K$346,4,0)&amp;""</f>
        <v>Qualtrics does not perform physical backups. All backups are digital.</v>
      </c>
      <c r="E183" s="208" t="str">
        <f>VLOOKUP($A183,'Institution Evaluation'!$A$56:$K$346,5,0)&amp;""</f>
        <v>State any plans to implement off-site physical backups in your environment.</v>
      </c>
      <c r="F183" s="211" t="str">
        <f>VLOOKUP($A183,'Institution Evaluation'!$A$56:$K$346,6,0)&amp;""</f>
        <v/>
      </c>
      <c r="G183" s="199" t="str">
        <f>VLOOKUP($A183,'Institution Evaluation'!$A$56:$K$346,7,0)&amp;""</f>
        <v>Yes</v>
      </c>
      <c r="H183" s="200" t="str">
        <f>VLOOKUP($A183,'Institution Evaluation'!$A$56:$K$346,8,0)&amp;""</f>
        <v/>
      </c>
      <c r="I183" s="201" t="str">
        <f>VLOOKUP($A183,'Institution Evaluation'!$A$56:$K$346,9,0)&amp;""</f>
        <v>Standard Importance</v>
      </c>
      <c r="J183" s="249" t="str">
        <f>VLOOKUP($A183,'Institution Evaluation'!$A$56:$K$346,10,0)&amp;""</f>
        <v/>
      </c>
      <c r="K183" s="202" t="str">
        <f>IF(VLOOKUP($A183,'Institution Evaluation'!$A$56:$K$346,10,0)=TRUE,"Yes","")</f>
        <v/>
      </c>
      <c r="L183" s="58"/>
      <c r="M183" s="58"/>
      <c r="N183" s="58"/>
      <c r="O183" s="58"/>
      <c r="P183" s="58"/>
      <c r="Q183" s="58"/>
      <c r="R183" s="58"/>
      <c r="S183" s="58"/>
      <c r="T183" s="58"/>
      <c r="U183" s="58"/>
      <c r="V183" s="58"/>
      <c r="W183" s="58"/>
      <c r="X183" s="58"/>
      <c r="Y183" s="58"/>
      <c r="Z183" s="58"/>
    </row>
    <row r="184" spans="1:26" ht="15.75" customHeight="1" x14ac:dyDescent="0.2">
      <c r="A184" s="34" t="s">
        <v>166</v>
      </c>
      <c r="B184" s="43" t="str">
        <f>VLOOKUP($A184,Questions!$A$2:$X$333,2,0)</f>
        <v>Are data backups encrypted?</v>
      </c>
      <c r="C184" s="201" t="str">
        <f>VLOOKUP($A184,'Institution Evaluation'!$A$56:$K$346,3,0)&amp;""</f>
        <v>Yes</v>
      </c>
      <c r="D184" s="201" t="str">
        <f>VLOOKUP($A184,'Institution Evaluation'!$A$56:$K$346,4,0)&amp;""</f>
        <v>Production backup files are encrypted using Advanced Encryption Standard (AES)-256</v>
      </c>
      <c r="E184" s="208" t="str">
        <f>VLOOKUP($A184,'Institution Evaluation'!$A$56:$K$346,5,0)&amp;""</f>
        <v>Summarize the encryption algorithm/strategy you are using to secure backups.</v>
      </c>
      <c r="F184" s="211" t="str">
        <f>VLOOKUP($A184,'Institution Evaluation'!$A$56:$K$346,6,0)&amp;""</f>
        <v/>
      </c>
      <c r="G184" s="199" t="str">
        <f>VLOOKUP($A184,'Institution Evaluation'!$A$56:$K$346,7,0)&amp;""</f>
        <v>Yes</v>
      </c>
      <c r="H184" s="200" t="str">
        <f>VLOOKUP($A184,'Institution Evaluation'!$A$56:$K$346,8,0)&amp;""</f>
        <v/>
      </c>
      <c r="I184" s="201" t="str">
        <f>VLOOKUP($A184,'Institution Evaluation'!$A$56:$K$346,9,0)&amp;""</f>
        <v>Minor Importance</v>
      </c>
      <c r="J184" s="249" t="str">
        <f>VLOOKUP($A184,'Institution Evaluation'!$A$56:$K$346,10,0)&amp;""</f>
        <v/>
      </c>
      <c r="K184" s="202" t="str">
        <f>IF(VLOOKUP($A184,'Institution Evaluation'!$A$56:$K$346,10,0)=TRUE,"Yes","")</f>
        <v/>
      </c>
      <c r="L184" s="58"/>
      <c r="M184" s="58"/>
      <c r="N184" s="58"/>
      <c r="O184" s="58"/>
      <c r="P184" s="58"/>
      <c r="Q184" s="58"/>
      <c r="R184" s="58"/>
      <c r="S184" s="58"/>
      <c r="T184" s="58"/>
      <c r="U184" s="58"/>
      <c r="V184" s="58"/>
      <c r="W184" s="58"/>
      <c r="X184" s="58"/>
      <c r="Y184" s="58"/>
      <c r="Z184" s="58"/>
    </row>
    <row r="185" spans="1:26" ht="15.75" customHeight="1" x14ac:dyDescent="0.2">
      <c r="A185" s="34" t="s">
        <v>168</v>
      </c>
      <c r="B185" s="43" t="str">
        <f>VLOOKUP($A185,Questions!$A$2:$X$333,2,0)</f>
        <v>Do you have a media handling process that is documented and currently implemented that meets established business needs and regulatory requirements, including end-of-life, repurposing, and data-sanitization procedures?</v>
      </c>
      <c r="C185" s="201" t="str">
        <f>VLOOKUP($A185,'Institution Evaluation'!$A$56:$K$346,3,0)&amp;""</f>
        <v>Yes</v>
      </c>
      <c r="D185" s="201" t="str">
        <f>VLOOKUP($A185,'Institution Evaluation'!$A$56:$K$346,4,0)&amp;""</f>
        <v>Formal processes and procedures are in place to securely dispose of devices that may contain Customer Data. These procedures apply to all data center environments. Deprecated or defective media (specifically, hard drives) are erased according to a U.S. Department of Defense compliant 3-pass overwrite standard, and/or physically destroyed.</v>
      </c>
      <c r="E185" s="208" t="str">
        <f>VLOOKUP($A185,'Institution Evaluation'!$A$56:$K$346,5,0)&amp;""</f>
        <v>Provide documented details of this process (link or attached).</v>
      </c>
      <c r="F185" s="211" t="str">
        <f>VLOOKUP($A185,'Institution Evaluation'!$A$56:$K$346,6,0)&amp;""</f>
        <v/>
      </c>
      <c r="G185" s="199" t="str">
        <f>VLOOKUP($A185,'Institution Evaluation'!$A$56:$K$346,7,0)&amp;""</f>
        <v>Yes</v>
      </c>
      <c r="H185" s="200" t="str">
        <f>VLOOKUP($A185,'Institution Evaluation'!$A$56:$K$346,8,0)&amp;""</f>
        <v/>
      </c>
      <c r="I185" s="201" t="str">
        <f>VLOOKUP($A185,'Institution Evaluation'!$A$56:$K$346,9,0)&amp;""</f>
        <v>Standard Importance</v>
      </c>
      <c r="J185" s="249" t="str">
        <f>VLOOKUP($A185,'Institution Evaluation'!$A$56:$K$346,10,0)&amp;""</f>
        <v/>
      </c>
      <c r="K185" s="202" t="str">
        <f>IF(VLOOKUP($A185,'Institution Evaluation'!$A$56:$K$346,10,0)=TRUE,"Yes","")</f>
        <v/>
      </c>
      <c r="L185" s="58"/>
      <c r="M185" s="58"/>
      <c r="N185" s="58"/>
      <c r="O185" s="58"/>
      <c r="P185" s="58"/>
      <c r="Q185" s="58"/>
      <c r="R185" s="58"/>
      <c r="S185" s="58"/>
      <c r="T185" s="58"/>
      <c r="U185" s="58"/>
      <c r="V185" s="58"/>
      <c r="W185" s="58"/>
      <c r="X185" s="58"/>
      <c r="Y185" s="58"/>
      <c r="Z185" s="58"/>
    </row>
    <row r="186" spans="1:26" ht="15.75" customHeight="1" x14ac:dyDescent="0.2">
      <c r="A186" s="34" t="s">
        <v>171</v>
      </c>
      <c r="B186" s="43" t="str">
        <f>VLOOKUP($A186,Questions!$A$2:$X$333,2,0)</f>
        <v>Does your staff (or third party) have access to institutional data (e.g., financial, PHI, or other sensitive information) through any means?</v>
      </c>
      <c r="C186" s="201" t="str">
        <f>VLOOKUP($A186,'Institution Evaluation'!$A$56:$K$346,3,0)&amp;""</f>
        <v>Yes</v>
      </c>
      <c r="D186" s="201" t="str">
        <f>VLOOKUP($A186,'Institution Evaluation'!$A$56:$K$346,4,0)&amp;""</f>
        <v>All Data is owned and controlled by Qualtrics’ Customers, who are designated as data controllers. Qualtrics is the data processor. All Data is stored in a multi-tenant data center and in a single region (e.g. EEA, US, Canada, Australia, UK, Japan) chosen by the Customer on the applicable order form. While Data is hosted within the region where the Customer’s primary data centre resides, Data may be transferred and processed outside the data center region to comply with Customer requests or instructions (e.g. support purposes, use of sub-processor services) or as necessary to provide the Cloud Service. In all data centers, Qualtrics solely operates and is responsible for all system and developed software.
Qualtrics only processes Data to the extent necessary to provide the software and services and in accordance with our contractual arrangements i.e. to improve products and services, and does not disclose any Data to third parties other than as required by and in accordance with applicable law or any contractual agreements.
Customers determine the following about the data stored in the Qualtrics platform:
• Which type of data to collect
• Who to collect data from
• Where to collect data
• What purpose
• When to delete the data
Qualtrics does not classify Data into sub-categories of confidential information. All Data is treated as confidential and is processed equally regardless of their content</v>
      </c>
      <c r="E186" s="208" t="str">
        <f>VLOOKUP($A186,'Institution Evaluation'!$A$56:$K$346,5,0)&amp;""</f>
        <v>Summarize what access staff (or third parties) have to institutional data.</v>
      </c>
      <c r="F186" s="211" t="str">
        <f>VLOOKUP($A186,'Institution Evaluation'!$A$56:$K$346,6,0)&amp;""</f>
        <v/>
      </c>
      <c r="G186" s="199" t="str">
        <f>VLOOKUP($A186,'Institution Evaluation'!$A$56:$K$346,7,0)&amp;""</f>
        <v>Yes</v>
      </c>
      <c r="H186" s="200" t="str">
        <f>VLOOKUP($A186,'Institution Evaluation'!$A$56:$K$346,8,0)&amp;""</f>
        <v/>
      </c>
      <c r="I186" s="201" t="str">
        <f>VLOOKUP($A186,'Institution Evaluation'!$A$56:$K$346,9,0)&amp;""</f>
        <v>Standard Importance</v>
      </c>
      <c r="J186" s="249" t="str">
        <f>VLOOKUP($A186,'Institution Evaluation'!$A$56:$K$346,10,0)&amp;""</f>
        <v/>
      </c>
      <c r="K186" s="202" t="str">
        <f>IF(VLOOKUP($A186,'Institution Evaluation'!$A$56:$K$346,10,0)=TRUE,"Yes","")</f>
        <v/>
      </c>
      <c r="L186" s="58"/>
      <c r="M186" s="58"/>
      <c r="N186" s="58"/>
      <c r="O186" s="58"/>
      <c r="P186" s="58"/>
      <c r="Q186" s="58"/>
      <c r="R186" s="58"/>
      <c r="S186" s="58"/>
      <c r="T186" s="58"/>
      <c r="U186" s="58"/>
      <c r="V186" s="58"/>
      <c r="W186" s="58"/>
      <c r="X186" s="58"/>
      <c r="Y186" s="58"/>
      <c r="Z186" s="58"/>
    </row>
    <row r="187" spans="1:26" ht="15.75" customHeight="1" x14ac:dyDescent="0.2">
      <c r="A187" s="34" t="s">
        <v>180</v>
      </c>
      <c r="B187" s="43" t="str">
        <f>VLOOKUP($A187,Questions!$A$2:$X$333,2,0)</f>
        <v>Are involatile backup copies made according to predefined schedules and securely stored and protected?</v>
      </c>
      <c r="C187" s="201" t="str">
        <f>VLOOKUP($A187,'Institution Evaluation'!$A$56:$K$346,3,0)&amp;""</f>
        <v>Yes</v>
      </c>
      <c r="D187" s="201" t="str">
        <f>VLOOKUP($A187,'Institution Evaluation'!$A$56:$K$346,4,0)&amp;""</f>
        <v>See the Backup Management section of our Cloud Security Framework. It can be requested from here - https://www.qualtrics.com/trust-center/, or reach out to your usual Qualtrics relationship owner</v>
      </c>
      <c r="E187" s="208" t="str">
        <f>VLOOKUP($A187,'Institution Evaluation'!$A$56:$K$346,5,0)&amp;""</f>
        <v>If your strategy uses different processes for services and data, ensure that all strategies are clearly stated and supported.</v>
      </c>
      <c r="F187" s="211" t="str">
        <f>VLOOKUP($A187,'Institution Evaluation'!$A$56:$K$346,6,0)&amp;""</f>
        <v/>
      </c>
      <c r="G187" s="199" t="str">
        <f>VLOOKUP($A187,'Institution Evaluation'!$A$56:$K$346,7,0)&amp;""</f>
        <v>Yes</v>
      </c>
      <c r="H187" s="200" t="str">
        <f>VLOOKUP($A187,'Institution Evaluation'!$A$56:$K$346,8,0)&amp;""</f>
        <v/>
      </c>
      <c r="I187" s="201" t="str">
        <f>VLOOKUP($A187,'Institution Evaluation'!$A$56:$K$346,9,0)&amp;""</f>
        <v>Minor Importance</v>
      </c>
      <c r="J187" s="249" t="str">
        <f>VLOOKUP($A187,'Institution Evaluation'!$A$56:$K$346,10,0)&amp;""</f>
        <v/>
      </c>
      <c r="K187" s="202" t="str">
        <f>IF(VLOOKUP($A187,'Institution Evaluation'!$A$56:$K$346,10,0)=TRUE,"Yes","")</f>
        <v/>
      </c>
      <c r="L187" s="58"/>
      <c r="M187" s="58"/>
      <c r="N187" s="58"/>
      <c r="O187" s="58"/>
      <c r="P187" s="58"/>
      <c r="Q187" s="58"/>
      <c r="R187" s="58"/>
      <c r="S187" s="58"/>
      <c r="T187" s="58"/>
      <c r="U187" s="58"/>
      <c r="V187" s="58"/>
      <c r="W187" s="58"/>
      <c r="X187" s="58"/>
      <c r="Y187" s="58"/>
      <c r="Z187" s="58"/>
    </row>
    <row r="188" spans="1:26" ht="15.75" customHeight="1" x14ac:dyDescent="0.2">
      <c r="A188" s="34" t="s">
        <v>182</v>
      </c>
      <c r="B188" s="43" t="str">
        <f>VLOOKUP($A188,Questions!$A$2:$X$333,2,0)</f>
        <v>Do you have a cryptographic key management process (generation, exchange, storage, safeguards, use, vetting, and replacement) that is documented and currently implemented, for all system components (e.g., database, system, web, etc.)?</v>
      </c>
      <c r="C188" s="201" t="str">
        <f>VLOOKUP($A188,'Institution Evaluation'!$A$56:$K$346,3,0)&amp;""</f>
        <v>Yes</v>
      </c>
      <c r="D188" s="201" t="str">
        <f>VLOOKUP($A188,'Institution Evaluation'!$A$56:$K$346,4,0)&amp;""</f>
        <v/>
      </c>
      <c r="E188" s="208" t="str">
        <f>VLOOKUP($A188,'Institution Evaluation'!$A$56:$K$346,5,0)&amp;""</f>
        <v/>
      </c>
      <c r="F188" s="211" t="str">
        <f>VLOOKUP($A188,'Institution Evaluation'!$A$56:$K$346,6,0)&amp;""</f>
        <v/>
      </c>
      <c r="G188" s="199" t="str">
        <f>VLOOKUP($A188,'Institution Evaluation'!$A$56:$K$346,7,0)&amp;""</f>
        <v>Yes</v>
      </c>
      <c r="H188" s="200" t="str">
        <f>VLOOKUP($A188,'Institution Evaluation'!$A$56:$K$346,8,0)&amp;""</f>
        <v/>
      </c>
      <c r="I188" s="201" t="str">
        <f>VLOOKUP($A188,'Institution Evaluation'!$A$56:$K$346,9,0)&amp;""</f>
        <v>Minor Importance</v>
      </c>
      <c r="J188" s="249" t="str">
        <f>VLOOKUP($A188,'Institution Evaluation'!$A$56:$K$346,10,0)&amp;""</f>
        <v/>
      </c>
      <c r="K188" s="202" t="str">
        <f>IF(VLOOKUP($A188,'Institution Evaluation'!$A$56:$K$346,10,0)=TRUE,"Yes","")</f>
        <v/>
      </c>
      <c r="L188" s="58"/>
      <c r="M188" s="58"/>
      <c r="N188" s="58"/>
      <c r="O188" s="58"/>
      <c r="P188" s="58"/>
      <c r="Q188" s="58"/>
      <c r="R188" s="58"/>
      <c r="S188" s="58"/>
      <c r="T188" s="58"/>
      <c r="U188" s="58"/>
      <c r="V188" s="58"/>
      <c r="W188" s="58"/>
      <c r="X188" s="58"/>
      <c r="Y188" s="58"/>
      <c r="Z188" s="58"/>
    </row>
    <row r="189" spans="1:26" ht="15.75" customHeight="1" x14ac:dyDescent="0.15">
      <c r="A189" s="18" t="str">
        <f>VLOOKUP(LEFT($A190,4),'Auto Responses'!$N$4:$O$38,2,0)&amp;""</f>
        <v xml:space="preserve"> Datacenter</v>
      </c>
      <c r="B189" s="40"/>
      <c r="C189" s="41"/>
      <c r="D189" s="41"/>
      <c r="E189" s="206"/>
      <c r="F189" s="194" t="s">
        <v>619</v>
      </c>
      <c r="G189" s="203" t="s">
        <v>614</v>
      </c>
      <c r="H189" s="203" t="s">
        <v>615</v>
      </c>
      <c r="I189" s="203" t="s">
        <v>616</v>
      </c>
      <c r="J189" s="203" t="s">
        <v>617</v>
      </c>
      <c r="K189" s="41"/>
      <c r="L189" s="2"/>
      <c r="M189" s="2"/>
      <c r="N189" s="2"/>
      <c r="O189" s="2"/>
      <c r="P189" s="2"/>
      <c r="Q189" s="2"/>
      <c r="R189" s="2"/>
      <c r="S189" s="2"/>
      <c r="T189" s="2"/>
      <c r="U189" s="2"/>
      <c r="V189" s="2"/>
      <c r="W189" s="2"/>
      <c r="X189" s="2"/>
      <c r="Y189" s="2"/>
      <c r="Z189" s="2"/>
    </row>
    <row r="190" spans="1:26" ht="15.75" customHeight="1" x14ac:dyDescent="0.2">
      <c r="A190" s="34" t="s">
        <v>212</v>
      </c>
      <c r="B190" s="43" t="str">
        <f>VLOOKUP($A190,Questions!$A$2:$X$333,2,0)</f>
        <v>Select your hosting option.</v>
      </c>
      <c r="C190" s="201" t="str">
        <f>VLOOKUP($A190,'Institution Evaluation'!$A$56:$K$346,3,0)&amp;""</f>
        <v>AWS</v>
      </c>
      <c r="D190" s="201" t="str">
        <f>VLOOKUP($A190,'Institution Evaluation'!$A$56:$K$346,4,0)&amp;""</f>
        <v/>
      </c>
      <c r="E190" s="208" t="str">
        <f>VLOOKUP($A190,'Institution Evaluation'!$A$56:$K$346,5,0)&amp;""</f>
        <v/>
      </c>
      <c r="F190" s="211" t="str">
        <f>VLOOKUP($A190,'Institution Evaluation'!$A$56:$K$346,6,0)&amp;""</f>
        <v/>
      </c>
      <c r="G190" s="199" t="str">
        <f>VLOOKUP($A190,'Institution Evaluation'!$A$56:$K$346,7,0)&amp;""</f>
        <v>Not scored</v>
      </c>
      <c r="H190" s="200" t="str">
        <f>VLOOKUP($A190,'Institution Evaluation'!$A$56:$K$346,8,0)&amp;""</f>
        <v/>
      </c>
      <c r="I190" s="201" t="str">
        <f>VLOOKUP($A190,'Institution Evaluation'!$A$56:$K$346,9,0)&amp;""</f>
        <v/>
      </c>
      <c r="J190" s="249" t="str">
        <f>VLOOKUP($A190,'Institution Evaluation'!$A$56:$K$346,10,0)&amp;""</f>
        <v/>
      </c>
      <c r="K190" s="202" t="str">
        <f>IF(VLOOKUP($A190,'Institution Evaluation'!$A$56:$K$346,10,0)=TRUE,"Yes","")</f>
        <v/>
      </c>
      <c r="L190" s="58"/>
      <c r="M190" s="58"/>
      <c r="N190" s="58"/>
      <c r="O190" s="58"/>
      <c r="P190" s="58"/>
      <c r="Q190" s="58"/>
      <c r="R190" s="58"/>
      <c r="S190" s="58"/>
      <c r="T190" s="58"/>
      <c r="U190" s="58"/>
      <c r="V190" s="58"/>
      <c r="W190" s="58"/>
      <c r="X190" s="58"/>
      <c r="Y190" s="58"/>
      <c r="Z190" s="58"/>
    </row>
    <row r="191" spans="1:26" ht="15.75" customHeight="1" x14ac:dyDescent="0.2">
      <c r="A191" s="34" t="s">
        <v>216</v>
      </c>
      <c r="B191" s="43" t="str">
        <f>VLOOKUP($A191,Questions!$A$2:$X$333,2,0)</f>
        <v>Are you generally able to accommodate storing each institution's data within its geographic region?</v>
      </c>
      <c r="C191" s="201" t="str">
        <f>VLOOKUP($A191,'Institution Evaluation'!$A$56:$K$346,3,0)&amp;""</f>
        <v>Yes</v>
      </c>
      <c r="D191" s="201" t="str">
        <f>VLOOKUP($A191,'Institution Evaluation'!$A$56:$K$346,4,0)&amp;""</f>
        <v/>
      </c>
      <c r="E191" s="208" t="str">
        <f>VLOOKUP($A191,'Institution Evaluation'!$A$56:$K$346,5,0)&amp;""</f>
        <v/>
      </c>
      <c r="F191" s="211" t="str">
        <f>VLOOKUP($A191,'Institution Evaluation'!$A$56:$K$346,6,0)&amp;""</f>
        <v/>
      </c>
      <c r="G191" s="199" t="str">
        <f>VLOOKUP($A191,'Institution Evaluation'!$A$56:$K$346,7,0)&amp;""</f>
        <v>Yes</v>
      </c>
      <c r="H191" s="200" t="str">
        <f>VLOOKUP($A191,'Institution Evaluation'!$A$56:$K$346,8,0)&amp;""</f>
        <v/>
      </c>
      <c r="I191" s="201" t="str">
        <f>VLOOKUP($A191,'Institution Evaluation'!$A$56:$K$346,9,0)&amp;""</f>
        <v>Standard Importance</v>
      </c>
      <c r="J191" s="249" t="str">
        <f>VLOOKUP($A191,'Institution Evaluation'!$A$56:$K$346,10,0)&amp;""</f>
        <v/>
      </c>
      <c r="K191" s="202" t="str">
        <f>IF(VLOOKUP($A191,'Institution Evaluation'!$A$56:$K$346,10,0)=TRUE,"Yes","")</f>
        <v/>
      </c>
      <c r="L191" s="58"/>
      <c r="M191" s="58"/>
      <c r="N191" s="58"/>
      <c r="O191" s="58"/>
      <c r="P191" s="58"/>
      <c r="Q191" s="58"/>
      <c r="R191" s="58"/>
      <c r="S191" s="58"/>
      <c r="T191" s="58"/>
      <c r="U191" s="58"/>
      <c r="V191" s="58"/>
      <c r="W191" s="58"/>
      <c r="X191" s="58"/>
      <c r="Y191" s="58"/>
      <c r="Z191" s="58"/>
    </row>
    <row r="192" spans="1:26" ht="15.75" customHeight="1" x14ac:dyDescent="0.15">
      <c r="A192" s="18" t="str">
        <f>VLOOKUP(LEFT($A193,4),'Auto Responses'!$N$4:$O$38,2,0)&amp;""</f>
        <v xml:space="preserve"> Firewalls, IDS, IPS, and Networking</v>
      </c>
      <c r="B192" s="40"/>
      <c r="C192" s="41"/>
      <c r="D192" s="41"/>
      <c r="E192" s="206"/>
      <c r="F192" s="194" t="s">
        <v>619</v>
      </c>
      <c r="G192" s="203" t="s">
        <v>614</v>
      </c>
      <c r="H192" s="203" t="s">
        <v>615</v>
      </c>
      <c r="I192" s="203" t="s">
        <v>616</v>
      </c>
      <c r="J192" s="203" t="s">
        <v>617</v>
      </c>
      <c r="K192" s="41"/>
      <c r="L192" s="2"/>
      <c r="M192" s="2"/>
      <c r="N192" s="2"/>
      <c r="O192" s="2"/>
      <c r="P192" s="2"/>
      <c r="Q192" s="2"/>
      <c r="R192" s="2"/>
      <c r="S192" s="2"/>
      <c r="T192" s="2"/>
      <c r="U192" s="2"/>
      <c r="V192" s="2"/>
      <c r="W192" s="2"/>
      <c r="X192" s="2"/>
      <c r="Y192" s="2"/>
      <c r="Z192" s="2"/>
    </row>
    <row r="193" spans="1:26" ht="15.75" customHeight="1" x14ac:dyDescent="0.2">
      <c r="A193" s="34" t="s">
        <v>239</v>
      </c>
      <c r="B193" s="43" t="str">
        <f>VLOOKUP($A193,Questions!$A$2:$X$333,2,0)</f>
        <v>Are you utilizing a stateful packet inspection (SPI) firewall?*</v>
      </c>
      <c r="C193" s="201" t="str">
        <f>VLOOKUP($A193,'Institution Evaluation'!$A$56:$K$346,3,0)&amp;""</f>
        <v>Yes</v>
      </c>
      <c r="D193" s="201" t="str">
        <f>VLOOKUP($A193,'Institution Evaluation'!$A$56:$K$346,4,0)&amp;""</f>
        <v>Tools and processes have been implemented to monitor and control communications at the boundary of the production environment. Web applications firewalls and border routers are configured to filter potentially harmful network traffic.
Access control lists are applied to border devices to enforce a “deny all, but allow by exception” policy. Load balancers are used to manage connections within the production environment. Firewalls with IDS/IPS capabilities are enabled.</v>
      </c>
      <c r="E193" s="208" t="str">
        <f>VLOOKUP($A193,'Institution Evaluation'!$A$56:$K$346,5,0)&amp;""</f>
        <v>Describe the currently implemented SPI firewall.</v>
      </c>
      <c r="F193" s="211" t="str">
        <f>VLOOKUP($A193,'Institution Evaluation'!$A$56:$K$346,6,0)&amp;""</f>
        <v/>
      </c>
      <c r="G193" s="199" t="str">
        <f>VLOOKUP($A193,'Institution Evaluation'!$A$56:$K$346,7,0)&amp;""</f>
        <v>Yes</v>
      </c>
      <c r="H193" s="200" t="str">
        <f>VLOOKUP($A193,'Institution Evaluation'!$A$56:$K$346,8,0)&amp;""</f>
        <v/>
      </c>
      <c r="I193" s="201" t="str">
        <f>VLOOKUP($A193,'Institution Evaluation'!$A$56:$K$346,9,0)&amp;""</f>
        <v>Critical Importance</v>
      </c>
      <c r="J193" s="249" t="str">
        <f>VLOOKUP($A193,'Institution Evaluation'!$A$56:$K$346,10,0)&amp;""</f>
        <v/>
      </c>
      <c r="K193" s="202" t="str">
        <f>IF(VLOOKUP($A193,'Institution Evaluation'!$A$56:$K$346,10,0)=TRUE,"Yes","")</f>
        <v/>
      </c>
      <c r="L193" s="58"/>
      <c r="M193" s="58"/>
      <c r="N193" s="58"/>
      <c r="O193" s="58"/>
      <c r="P193" s="58"/>
      <c r="Q193" s="58"/>
      <c r="R193" s="58"/>
      <c r="S193" s="58"/>
      <c r="T193" s="58"/>
      <c r="U193" s="58"/>
      <c r="V193" s="58"/>
      <c r="W193" s="58"/>
      <c r="X193" s="58"/>
      <c r="Y193" s="58"/>
      <c r="Z193" s="58"/>
    </row>
    <row r="194" spans="1:26" ht="15.75" customHeight="1" x14ac:dyDescent="0.2">
      <c r="A194" s="34" t="s">
        <v>241</v>
      </c>
      <c r="B194" s="43" t="str">
        <f>VLOOKUP($A194,Questions!$A$2:$X$333,2,0)</f>
        <v>Do you have a documented policy for firewall change requests?*</v>
      </c>
      <c r="C194" s="201" t="str">
        <f>VLOOKUP($A194,'Institution Evaluation'!$A$56:$K$346,3,0)&amp;""</f>
        <v>Yes</v>
      </c>
      <c r="D194" s="201" t="str">
        <f>VLOOKUP($A194,'Institution Evaluation'!$A$56:$K$346,4,0)&amp;""</f>
        <v>These requests follow our standard change management policy.</v>
      </c>
      <c r="E194" s="208" t="str">
        <f>VLOOKUP($A194,'Institution Evaluation'!$A$56:$K$346,5,0)&amp;""</f>
        <v>Describe your documented firewall change request policy.</v>
      </c>
      <c r="F194" s="211" t="str">
        <f>VLOOKUP($A194,'Institution Evaluation'!$A$56:$K$346,6,0)&amp;""</f>
        <v/>
      </c>
      <c r="G194" s="199" t="str">
        <f>VLOOKUP($A194,'Institution Evaluation'!$A$56:$K$346,7,0)&amp;""</f>
        <v>Yes</v>
      </c>
      <c r="H194" s="200" t="str">
        <f>VLOOKUP($A194,'Institution Evaluation'!$A$56:$K$346,8,0)&amp;""</f>
        <v/>
      </c>
      <c r="I194" s="201" t="str">
        <f>VLOOKUP($A194,'Institution Evaluation'!$A$56:$K$346,9,0)&amp;""</f>
        <v>Critical Importance</v>
      </c>
      <c r="J194" s="249" t="str">
        <f>VLOOKUP($A194,'Institution Evaluation'!$A$56:$K$346,10,0)&amp;""</f>
        <v/>
      </c>
      <c r="K194" s="202" t="str">
        <f>IF(VLOOKUP($A194,'Institution Evaluation'!$A$56:$K$346,10,0)=TRUE,"Yes","")</f>
        <v/>
      </c>
      <c r="L194" s="58"/>
      <c r="M194" s="58"/>
      <c r="N194" s="58"/>
      <c r="O194" s="58"/>
      <c r="P194" s="58"/>
      <c r="Q194" s="58"/>
      <c r="R194" s="58"/>
      <c r="S194" s="58"/>
      <c r="T194" s="58"/>
      <c r="U194" s="58"/>
      <c r="V194" s="58"/>
      <c r="W194" s="58"/>
      <c r="X194" s="58"/>
      <c r="Y194" s="58"/>
      <c r="Z194" s="58"/>
    </row>
    <row r="195" spans="1:26" ht="15.75" customHeight="1" x14ac:dyDescent="0.2">
      <c r="A195" s="34" t="s">
        <v>243</v>
      </c>
      <c r="B195" s="43" t="str">
        <f>VLOOKUP($A195,Questions!$A$2:$X$333,2,0)</f>
        <v>Have you implemented an intrusion detection system (network-based)?*</v>
      </c>
      <c r="C195" s="201" t="str">
        <f>VLOOKUP($A195,'Institution Evaluation'!$A$56:$K$346,3,0)&amp;""</f>
        <v>Yes</v>
      </c>
      <c r="D195" s="201" t="str">
        <f>VLOOKUP($A195,'Institution Evaluation'!$A$56:$K$346,4,0)&amp;""</f>
        <v>Host-based intrusion detection has been implemented on all servers in all data centers. Host-based intrusion detection is monitoring key system directories for changes and other evidence of compromise.</v>
      </c>
      <c r="E195" s="208" t="str">
        <f>VLOOKUP($A195,'Institution Evaluation'!$A$56:$K$346,5,0)&amp;""</f>
        <v>Describe the currently implemented IDS.</v>
      </c>
      <c r="F195" s="211" t="str">
        <f>VLOOKUP($A195,'Institution Evaluation'!$A$56:$K$346,6,0)&amp;""</f>
        <v/>
      </c>
      <c r="G195" s="199" t="str">
        <f>VLOOKUP($A195,'Institution Evaluation'!$A$56:$K$346,7,0)&amp;""</f>
        <v>Yes</v>
      </c>
      <c r="H195" s="200" t="str">
        <f>VLOOKUP($A195,'Institution Evaluation'!$A$56:$K$346,8,0)&amp;""</f>
        <v/>
      </c>
      <c r="I195" s="201" t="str">
        <f>VLOOKUP($A195,'Institution Evaluation'!$A$56:$K$346,9,0)&amp;""</f>
        <v>Critical Importance</v>
      </c>
      <c r="J195" s="249" t="str">
        <f>VLOOKUP($A195,'Institution Evaluation'!$A$56:$K$346,10,0)&amp;""</f>
        <v/>
      </c>
      <c r="K195" s="202" t="str">
        <f>IF(VLOOKUP($A195,'Institution Evaluation'!$A$56:$K$346,10,0)=TRUE,"Yes","")</f>
        <v/>
      </c>
      <c r="L195" s="58"/>
      <c r="M195" s="58"/>
      <c r="N195" s="58"/>
      <c r="O195" s="58"/>
      <c r="P195" s="58"/>
      <c r="Q195" s="58"/>
      <c r="R195" s="58"/>
      <c r="S195" s="58"/>
      <c r="T195" s="58"/>
      <c r="U195" s="58"/>
      <c r="V195" s="58"/>
      <c r="W195" s="58"/>
      <c r="X195" s="58"/>
      <c r="Y195" s="58"/>
      <c r="Z195" s="58"/>
    </row>
    <row r="196" spans="1:26" ht="15.75" customHeight="1" x14ac:dyDescent="0.2">
      <c r="A196" s="34" t="s">
        <v>245</v>
      </c>
      <c r="B196" s="43" t="str">
        <f>VLOOKUP($A196,Questions!$A$2:$X$333,2,0)</f>
        <v>Do you employ host-based intrusion detection?*</v>
      </c>
      <c r="C196" s="201" t="str">
        <f>VLOOKUP($A196,'Institution Evaluation'!$A$56:$K$346,3,0)&amp;""</f>
        <v>Yes</v>
      </c>
      <c r="D196" s="201" t="str">
        <f>VLOOKUP($A196,'Institution Evaluation'!$A$56:$K$346,4,0)&amp;""</f>
        <v>Host-based intrusion detection has been implemented on all servers in all data centers. Host-based intrusion detection is monitoring key system directories for changes and other evidence of compromise.</v>
      </c>
      <c r="E196" s="208" t="str">
        <f>VLOOKUP($A196,'Institution Evaluation'!$A$56:$K$346,5,0)&amp;""</f>
        <v>Describe the currently implemented host-based IDS solution(s).</v>
      </c>
      <c r="F196" s="211" t="str">
        <f>VLOOKUP($A196,'Institution Evaluation'!$A$56:$K$346,6,0)&amp;""</f>
        <v/>
      </c>
      <c r="G196" s="199" t="str">
        <f>VLOOKUP($A196,'Institution Evaluation'!$A$56:$K$346,7,0)&amp;""</f>
        <v>Yes</v>
      </c>
      <c r="H196" s="200" t="str">
        <f>VLOOKUP($A196,'Institution Evaluation'!$A$56:$K$346,8,0)&amp;""</f>
        <v/>
      </c>
      <c r="I196" s="201" t="str">
        <f>VLOOKUP($A196,'Institution Evaluation'!$A$56:$K$346,9,0)&amp;""</f>
        <v>Critical Importance</v>
      </c>
      <c r="J196" s="249" t="str">
        <f>VLOOKUP($A196,'Institution Evaluation'!$A$56:$K$346,10,0)&amp;""</f>
        <v/>
      </c>
      <c r="K196" s="202" t="str">
        <f>IF(VLOOKUP($A196,'Institution Evaluation'!$A$56:$K$346,10,0)=TRUE,"Yes","")</f>
        <v/>
      </c>
      <c r="L196" s="58"/>
      <c r="M196" s="58"/>
      <c r="N196" s="58"/>
      <c r="O196" s="58"/>
      <c r="P196" s="58"/>
      <c r="Q196" s="58"/>
      <c r="R196" s="58"/>
      <c r="S196" s="58"/>
      <c r="T196" s="58"/>
      <c r="U196" s="58"/>
      <c r="V196" s="58"/>
      <c r="W196" s="58"/>
      <c r="X196" s="58"/>
      <c r="Y196" s="58"/>
      <c r="Z196" s="58"/>
    </row>
    <row r="197" spans="1:26" ht="15.75" customHeight="1" x14ac:dyDescent="0.2">
      <c r="A197" s="34" t="s">
        <v>246</v>
      </c>
      <c r="B197" s="43" t="str">
        <f>VLOOKUP($A197,Questions!$A$2:$X$333,2,0)</f>
        <v>Are audit logs available for all changes to the network, firewall, IDS, and IPS systems?*</v>
      </c>
      <c r="C197" s="201" t="str">
        <f>VLOOKUP($A197,'Institution Evaluation'!$A$56:$K$346,3,0)&amp;""</f>
        <v>Yes</v>
      </c>
      <c r="D197" s="201" t="str">
        <f>VLOOKUP($A197,'Institution Evaluation'!$A$56:$K$346,4,0)&amp;""</f>
        <v>System and performance logs are sent to a SIEM for long term storage. The SIEM is configured to “Write Once, Read Many” to prevent logs from tampering. Log files typically contain requestor IP address, protocol, request, result, and other info. Real-time dashboards provide insight into the log files using advanced analysis techniques. No personal data is captured in log files, and they are internal only and unavailable to Customers.
Active (live) logs are retained for at least 90 days and may be used for incident responses. Archive logs are retained for one year in compressed form for possible future forensic purposes.</v>
      </c>
      <c r="E197" s="208" t="str">
        <f>VLOOKUP($A197,'Institution Evaluation'!$A$56:$K$346,5,0)&amp;""</f>
        <v>Describe your current network systems logging strategy.</v>
      </c>
      <c r="F197" s="211" t="str">
        <f>VLOOKUP($A197,'Institution Evaluation'!$A$56:$K$346,6,0)&amp;""</f>
        <v/>
      </c>
      <c r="G197" s="199" t="str">
        <f>VLOOKUP($A197,'Institution Evaluation'!$A$56:$K$346,7,0)&amp;""</f>
        <v>Yes</v>
      </c>
      <c r="H197" s="200" t="str">
        <f>VLOOKUP($A197,'Institution Evaluation'!$A$56:$K$346,8,0)&amp;""</f>
        <v/>
      </c>
      <c r="I197" s="201" t="str">
        <f>VLOOKUP($A197,'Institution Evaluation'!$A$56:$K$346,9,0)&amp;""</f>
        <v>Critical Importance</v>
      </c>
      <c r="J197" s="249" t="str">
        <f>VLOOKUP($A197,'Institution Evaluation'!$A$56:$K$346,10,0)&amp;""</f>
        <v/>
      </c>
      <c r="K197" s="202" t="str">
        <f>IF(VLOOKUP($A197,'Institution Evaluation'!$A$56:$K$346,10,0)=TRUE,"Yes","")</f>
        <v/>
      </c>
      <c r="L197" s="58"/>
      <c r="M197" s="58"/>
      <c r="N197" s="58"/>
      <c r="O197" s="58"/>
      <c r="P197" s="58"/>
      <c r="Q197" s="58"/>
      <c r="R197" s="58"/>
      <c r="S197" s="58"/>
      <c r="T197" s="58"/>
      <c r="U197" s="58"/>
      <c r="V197" s="58"/>
      <c r="W197" s="58"/>
      <c r="X197" s="58"/>
      <c r="Y197" s="58"/>
      <c r="Z197" s="58"/>
    </row>
    <row r="198" spans="1:26" ht="15.75" customHeight="1" x14ac:dyDescent="0.2">
      <c r="A198" s="34" t="s">
        <v>254</v>
      </c>
      <c r="B198" s="43" t="str">
        <f>VLOOKUP($A198,Questions!$A$2:$X$333,2,0)</f>
        <v>Are you employing any next-generation persistent threat (NGPT) monitoring?</v>
      </c>
      <c r="C198" s="201" t="str">
        <f>VLOOKUP($A198,'Institution Evaluation'!$A$56:$K$346,3,0)&amp;""</f>
        <v>Yes</v>
      </c>
      <c r="D198" s="201" t="str">
        <f>VLOOKUP($A198,'Institution Evaluation'!$A$56:$K$346,4,0)&amp;""</f>
        <v>Qualtrics does not release details on this technology.</v>
      </c>
      <c r="E198" s="208" t="str">
        <f>VLOOKUP($A198,'Institution Evaluation'!$A$56:$K$346,5,0)&amp;""</f>
        <v>Describe your NGPT monitoring strategy.</v>
      </c>
      <c r="F198" s="211" t="str">
        <f>VLOOKUP($A198,'Institution Evaluation'!$A$56:$K$346,6,0)&amp;""</f>
        <v/>
      </c>
      <c r="G198" s="199" t="str">
        <f>VLOOKUP($A198,'Institution Evaluation'!$A$56:$K$346,7,0)&amp;""</f>
        <v>Yes</v>
      </c>
      <c r="H198" s="200" t="str">
        <f>VLOOKUP($A198,'Institution Evaluation'!$A$56:$K$346,8,0)&amp;""</f>
        <v/>
      </c>
      <c r="I198" s="201" t="str">
        <f>VLOOKUP($A198,'Institution Evaluation'!$A$56:$K$346,9,0)&amp;""</f>
        <v>Standard Importance</v>
      </c>
      <c r="J198" s="249" t="str">
        <f>VLOOKUP($A198,'Institution Evaluation'!$A$56:$K$346,10,0)&amp;""</f>
        <v/>
      </c>
      <c r="K198" s="202" t="str">
        <f>IF(VLOOKUP($A198,'Institution Evaluation'!$A$56:$K$346,10,0)=TRUE,"Yes","")</f>
        <v/>
      </c>
      <c r="L198" s="58"/>
      <c r="M198" s="58"/>
      <c r="N198" s="58"/>
      <c r="O198" s="58"/>
      <c r="P198" s="58"/>
      <c r="Q198" s="58"/>
      <c r="R198" s="58"/>
      <c r="S198" s="58"/>
      <c r="T198" s="58"/>
      <c r="U198" s="58"/>
      <c r="V198" s="58"/>
      <c r="W198" s="58"/>
      <c r="X198" s="58"/>
      <c r="Y198" s="58"/>
      <c r="Z198" s="58"/>
    </row>
    <row r="199" spans="1:26" ht="15.75" customHeight="1" x14ac:dyDescent="0.15">
      <c r="A199" s="18" t="str">
        <f>VLOOKUP(LEFT($A200,4),'Auto Responses'!$N$4:$O$38,2,0)&amp;""</f>
        <v xml:space="preserve"> Policies, Processes, and Procedures</v>
      </c>
      <c r="B199" s="40"/>
      <c r="C199" s="41"/>
      <c r="D199" s="41"/>
      <c r="E199" s="206"/>
      <c r="F199" s="194" t="s">
        <v>619</v>
      </c>
      <c r="G199" s="203" t="s">
        <v>614</v>
      </c>
      <c r="H199" s="203" t="s">
        <v>615</v>
      </c>
      <c r="I199" s="203" t="s">
        <v>616</v>
      </c>
      <c r="J199" s="203" t="s">
        <v>617</v>
      </c>
      <c r="K199" s="41"/>
      <c r="L199" s="2"/>
      <c r="M199" s="2"/>
      <c r="N199" s="2"/>
      <c r="O199" s="2"/>
      <c r="P199" s="2"/>
      <c r="Q199" s="2"/>
      <c r="R199" s="2"/>
      <c r="S199" s="2"/>
      <c r="T199" s="2"/>
      <c r="U199" s="2"/>
      <c r="V199" s="2"/>
      <c r="W199" s="2"/>
      <c r="X199" s="2"/>
      <c r="Y199" s="2"/>
      <c r="Z199" s="2"/>
    </row>
    <row r="200" spans="1:26" ht="15.75" customHeight="1" x14ac:dyDescent="0.2">
      <c r="A200" s="34" t="s">
        <v>90</v>
      </c>
      <c r="B200" s="43" t="str">
        <f>VLOOKUP($A200,Questions!$A$2:$X$333,2,0)</f>
        <v>Is your company subject to the institution's geographic region's laws and regulations?*</v>
      </c>
      <c r="C200" s="201" t="str">
        <f>VLOOKUP($A200,'Institution Evaluation'!$A$56:$K$346,3,0)&amp;""</f>
        <v>Yes</v>
      </c>
      <c r="D200" s="201" t="str">
        <f>VLOOKUP($A200,'Institution Evaluation'!$A$56:$K$346,4,0)&amp;""</f>
        <v/>
      </c>
      <c r="E200" s="208" t="str">
        <f>VLOOKUP($A200,'Institution Evaluation'!$A$56:$K$346,5,0)&amp;""</f>
        <v/>
      </c>
      <c r="F200" s="211" t="str">
        <f>VLOOKUP($A200,'Institution Evaluation'!$A$56:$K$346,6,0)&amp;""</f>
        <v/>
      </c>
      <c r="G200" s="199" t="str">
        <f>VLOOKUP($A200,'Institution Evaluation'!$A$56:$K$346,7,0)&amp;""</f>
        <v>Yes</v>
      </c>
      <c r="H200" s="200" t="str">
        <f>VLOOKUP($A200,'Institution Evaluation'!$A$56:$K$346,8,0)&amp;""</f>
        <v/>
      </c>
      <c r="I200" s="201" t="str">
        <f>VLOOKUP($A200,'Institution Evaluation'!$A$56:$K$346,9,0)&amp;""</f>
        <v>Critical Importance</v>
      </c>
      <c r="J200" s="249" t="str">
        <f>VLOOKUP($A200,'Institution Evaluation'!$A$56:$K$346,10,0)&amp;""</f>
        <v/>
      </c>
      <c r="K200" s="202" t="str">
        <f>IF(VLOOKUP($A200,'Institution Evaluation'!$A$56:$K$346,10,0)=TRUE,"Yes","")</f>
        <v/>
      </c>
      <c r="L200" s="58"/>
      <c r="M200" s="58"/>
      <c r="N200" s="58"/>
      <c r="O200" s="58"/>
      <c r="P200" s="58"/>
      <c r="Q200" s="58"/>
      <c r="R200" s="58"/>
      <c r="S200" s="58"/>
      <c r="T200" s="58"/>
      <c r="U200" s="58"/>
      <c r="V200" s="58"/>
      <c r="W200" s="58"/>
      <c r="X200" s="58"/>
      <c r="Y200" s="58"/>
      <c r="Z200" s="58"/>
    </row>
    <row r="201" spans="1:26" ht="15.75" customHeight="1" x14ac:dyDescent="0.2">
      <c r="A201" s="34" t="s">
        <v>92</v>
      </c>
      <c r="B201" s="43" t="str">
        <f>VLOOKUP($A201,Questions!$A$2:$X$333,2,0)</f>
        <v>Can you accommodate encryption requirements using open standards?</v>
      </c>
      <c r="C201" s="201" t="str">
        <f>VLOOKUP($A201,'Institution Evaluation'!$A$56:$K$346,3,0)&amp;""</f>
        <v>Yes</v>
      </c>
      <c r="D201" s="201" t="str">
        <f>VLOOKUP($A201,'Institution Evaluation'!$A$56:$K$346,4,0)&amp;""</f>
        <v/>
      </c>
      <c r="E201" s="208" t="str">
        <f>VLOOKUP($A201,'Institution Evaluation'!$A$56:$K$346,5,0)&amp;""</f>
        <v/>
      </c>
      <c r="F201" s="211" t="str">
        <f>VLOOKUP($A201,'Institution Evaluation'!$A$56:$K$346,6,0)&amp;""</f>
        <v/>
      </c>
      <c r="G201" s="199" t="str">
        <f>VLOOKUP($A201,'Institution Evaluation'!$A$56:$K$346,7,0)&amp;""</f>
        <v>Yes</v>
      </c>
      <c r="H201" s="200" t="str">
        <f>VLOOKUP($A201,'Institution Evaluation'!$A$56:$K$346,8,0)&amp;""</f>
        <v/>
      </c>
      <c r="I201" s="201" t="str">
        <f>VLOOKUP($A201,'Institution Evaluation'!$A$56:$K$346,9,0)&amp;""</f>
        <v>Standard Importance</v>
      </c>
      <c r="J201" s="249" t="str">
        <f>VLOOKUP($A201,'Institution Evaluation'!$A$56:$K$346,10,0)&amp;""</f>
        <v/>
      </c>
      <c r="K201" s="202" t="str">
        <f>IF(VLOOKUP($A201,'Institution Evaluation'!$A$56:$K$346,10,0)=TRUE,"Yes","")</f>
        <v/>
      </c>
      <c r="L201" s="58"/>
      <c r="M201" s="58"/>
      <c r="N201" s="58"/>
      <c r="O201" s="58"/>
      <c r="P201" s="58"/>
      <c r="Q201" s="58"/>
      <c r="R201" s="58"/>
      <c r="S201" s="58"/>
      <c r="T201" s="58"/>
      <c r="U201" s="58"/>
      <c r="V201" s="58"/>
      <c r="W201" s="58"/>
      <c r="X201" s="58"/>
      <c r="Y201" s="58"/>
      <c r="Z201" s="58"/>
    </row>
    <row r="202" spans="1:26" ht="15.75" customHeight="1" x14ac:dyDescent="0.2">
      <c r="A202" s="34" t="s">
        <v>104</v>
      </c>
      <c r="B202" s="43" t="str">
        <f>VLOOKUP($A202,Questions!$A$2:$X$333,2,0)</f>
        <v>Will you comply with applicable breach notification laws?</v>
      </c>
      <c r="C202" s="201" t="str">
        <f>VLOOKUP($A202,'Institution Evaluation'!$A$56:$K$346,3,0)&amp;""</f>
        <v>Yes</v>
      </c>
      <c r="D202" s="201" t="str">
        <f>VLOOKUP($A202,'Institution Evaluation'!$A$56:$K$346,4,0)&amp;""</f>
        <v>Qualtrics will notify affected parties within 48 hours of confirming a breach.</v>
      </c>
      <c r="E202" s="208" t="str">
        <f>VLOOKUP($A202,'Institution Evaluation'!$A$56:$K$346,5,0)&amp;""</f>
        <v>State how quickly the institution will be notified of a data breach or security incident.</v>
      </c>
      <c r="F202" s="211" t="str">
        <f>VLOOKUP($A202,'Institution Evaluation'!$A$56:$K$346,6,0)&amp;""</f>
        <v/>
      </c>
      <c r="G202" s="199" t="str">
        <f>VLOOKUP($A202,'Institution Evaluation'!$A$56:$K$346,7,0)&amp;""</f>
        <v>Yes</v>
      </c>
      <c r="H202" s="200" t="str">
        <f>VLOOKUP($A202,'Institution Evaluation'!$A$56:$K$346,8,0)&amp;""</f>
        <v/>
      </c>
      <c r="I202" s="201" t="str">
        <f>VLOOKUP($A202,'Institution Evaluation'!$A$56:$K$346,9,0)&amp;""</f>
        <v>Minor Importance</v>
      </c>
      <c r="J202" s="249" t="str">
        <f>VLOOKUP($A202,'Institution Evaluation'!$A$56:$K$346,10,0)&amp;""</f>
        <v/>
      </c>
      <c r="K202" s="202" t="str">
        <f>IF(VLOOKUP($A202,'Institution Evaluation'!$A$56:$K$346,10,0)=TRUE,"Yes","")</f>
        <v/>
      </c>
      <c r="L202" s="58"/>
      <c r="M202" s="58"/>
      <c r="N202" s="58"/>
      <c r="O202" s="58"/>
      <c r="P202" s="58"/>
      <c r="Q202" s="58"/>
      <c r="R202" s="58"/>
      <c r="S202" s="58"/>
      <c r="T202" s="58"/>
      <c r="U202" s="58"/>
      <c r="V202" s="58"/>
      <c r="W202" s="58"/>
      <c r="X202" s="58"/>
      <c r="Y202" s="58"/>
      <c r="Z202" s="58"/>
    </row>
    <row r="203" spans="1:26" ht="15.75" customHeight="1" x14ac:dyDescent="0.2">
      <c r="A203" s="34" t="s">
        <v>106</v>
      </c>
      <c r="B203" s="43" t="str">
        <f>VLOOKUP($A203,Questions!$A$2:$X$333,2,0)</f>
        <v>Do you have an information security awareness program?</v>
      </c>
      <c r="C203" s="201" t="str">
        <f>VLOOKUP($A203,'Institution Evaluation'!$A$56:$K$346,3,0)&amp;""</f>
        <v>Yes</v>
      </c>
      <c r="D203" s="201" t="str">
        <f>VLOOKUP($A203,'Institution Evaluation'!$A$56:$K$346,4,0)&amp;""</f>
        <v>Qualtrics employees are formally trained on company policies and security practices. This training occurs at the time of hire and at least annually through in-person or online for remote employees. In addition to the in-person trainings, regular updates are provided throughout the year through email, intranet postings, and regular company meetings. All employees are instructed to immediately report possible security incidents to their manager, InfoSec, and Legal. The computer security section of the employee manual includes the following topics:
Privacy law compliance 
Physical security
Email acceptable use policy 
Access control
Internet security
Personal devices in the company
Information Security Incidents 
Password policy and tips
Insider threat</v>
      </c>
      <c r="E203" s="208" t="str">
        <f>VLOOKUP($A203,'Institution Evaluation'!$A$56:$K$346,5,0)&amp;""</f>
        <v>Summarize your information security awareness program.</v>
      </c>
      <c r="F203" s="211" t="str">
        <f>VLOOKUP($A203,'Institution Evaluation'!$A$56:$K$346,6,0)&amp;""</f>
        <v/>
      </c>
      <c r="G203" s="199" t="str">
        <f>VLOOKUP($A203,'Institution Evaluation'!$A$56:$K$346,7,0)&amp;""</f>
        <v>Yes</v>
      </c>
      <c r="H203" s="200" t="str">
        <f>VLOOKUP($A203,'Institution Evaluation'!$A$56:$K$346,8,0)&amp;""</f>
        <v/>
      </c>
      <c r="I203" s="201" t="str">
        <f>VLOOKUP($A203,'Institution Evaluation'!$A$56:$K$346,9,0)&amp;""</f>
        <v>Minor Importance</v>
      </c>
      <c r="J203" s="249" t="str">
        <f>VLOOKUP($A203,'Institution Evaluation'!$A$56:$K$346,10,0)&amp;""</f>
        <v/>
      </c>
      <c r="K203" s="202" t="str">
        <f>IF(VLOOKUP($A203,'Institution Evaluation'!$A$56:$K$346,10,0)=TRUE,"Yes","")</f>
        <v/>
      </c>
      <c r="L203" s="58"/>
      <c r="M203" s="58"/>
      <c r="N203" s="58"/>
      <c r="O203" s="58"/>
      <c r="P203" s="58"/>
      <c r="Q203" s="58"/>
      <c r="R203" s="58"/>
      <c r="S203" s="58"/>
      <c r="T203" s="58"/>
      <c r="U203" s="58"/>
      <c r="V203" s="58"/>
      <c r="W203" s="58"/>
      <c r="X203" s="58"/>
      <c r="Y203" s="58"/>
      <c r="Z203" s="58"/>
    </row>
    <row r="204" spans="1:26" ht="15.75" customHeight="1" x14ac:dyDescent="0.2">
      <c r="A204" s="34" t="s">
        <v>108</v>
      </c>
      <c r="B204" s="43" t="str">
        <f>VLOOKUP($A204,Questions!$A$2:$X$333,2,0)</f>
        <v>Is security awareness training mandatory for all employees?</v>
      </c>
      <c r="C204" s="201" t="str">
        <f>VLOOKUP($A204,'Institution Evaluation'!$A$56:$K$346,3,0)&amp;""</f>
        <v>Yes</v>
      </c>
      <c r="D204" s="201" t="str">
        <f>VLOOKUP($A204,'Institution Evaluation'!$A$56:$K$346,4,0)&amp;""</f>
        <v/>
      </c>
      <c r="E204" s="208" t="str">
        <f>VLOOKUP($A204,'Institution Evaluation'!$A$56:$K$346,5,0)&amp;""</f>
        <v>Summarize your security awareness training content and state how frequently employees are required to undergo security awareness training.</v>
      </c>
      <c r="F204" s="211" t="str">
        <f>VLOOKUP($A204,'Institution Evaluation'!$A$56:$K$346,6,0)&amp;""</f>
        <v/>
      </c>
      <c r="G204" s="199" t="str">
        <f>VLOOKUP($A204,'Institution Evaluation'!$A$56:$K$346,7,0)&amp;""</f>
        <v>Yes</v>
      </c>
      <c r="H204" s="200" t="str">
        <f>VLOOKUP($A204,'Institution Evaluation'!$A$56:$K$346,8,0)&amp;""</f>
        <v/>
      </c>
      <c r="I204" s="201" t="str">
        <f>VLOOKUP($A204,'Institution Evaluation'!$A$56:$K$346,9,0)&amp;""</f>
        <v>Minor Importance</v>
      </c>
      <c r="J204" s="249" t="str">
        <f>VLOOKUP($A204,'Institution Evaluation'!$A$56:$K$346,10,0)&amp;""</f>
        <v/>
      </c>
      <c r="K204" s="202" t="str">
        <f>IF(VLOOKUP($A204,'Institution Evaluation'!$A$56:$K$346,10,0)=TRUE,"Yes","")</f>
        <v/>
      </c>
      <c r="L204" s="58"/>
      <c r="M204" s="58"/>
      <c r="N204" s="58"/>
      <c r="O204" s="58"/>
      <c r="P204" s="58"/>
      <c r="Q204" s="58"/>
      <c r="R204" s="58"/>
      <c r="S204" s="58"/>
      <c r="T204" s="58"/>
      <c r="U204" s="58"/>
      <c r="V204" s="58"/>
      <c r="W204" s="58"/>
      <c r="X204" s="58"/>
      <c r="Y204" s="58"/>
      <c r="Z204" s="58"/>
    </row>
    <row r="205" spans="1:26" ht="15.75" customHeight="1" x14ac:dyDescent="0.2">
      <c r="A205" s="34" t="s">
        <v>111</v>
      </c>
      <c r="B205" s="43" t="str">
        <f>VLOOKUP($A205,Questions!$A$2:$X$333,2,0)</f>
        <v>Do you have documented, and currently implemented, internal audit processes and procedures?</v>
      </c>
      <c r="C205" s="201" t="str">
        <f>VLOOKUP($A205,'Institution Evaluation'!$A$56:$K$346,3,0)&amp;""</f>
        <v>Yes</v>
      </c>
      <c r="D205" s="201" t="str">
        <f>VLOOKUP($A205,'Institution Evaluation'!$A$56:$K$346,4,0)&amp;""</f>
        <v>An internal audit is performed at least annually for IT controls.</v>
      </c>
      <c r="E205" s="208" t="str">
        <f>VLOOKUP($A205,'Institution Evaluation'!$A$56:$K$346,5,0)&amp;""</f>
        <v>Summarize your internal audit processes and procedures.</v>
      </c>
      <c r="F205" s="211" t="str">
        <f>VLOOKUP($A205,'Institution Evaluation'!$A$56:$K$346,6,0)&amp;""</f>
        <v/>
      </c>
      <c r="G205" s="199" t="str">
        <f>VLOOKUP($A205,'Institution Evaluation'!$A$56:$K$346,7,0)&amp;""</f>
        <v>Yes</v>
      </c>
      <c r="H205" s="200" t="str">
        <f>VLOOKUP($A205,'Institution Evaluation'!$A$56:$K$346,8,0)&amp;""</f>
        <v/>
      </c>
      <c r="I205" s="201" t="str">
        <f>VLOOKUP($A205,'Institution Evaluation'!$A$56:$K$346,9,0)&amp;""</f>
        <v>Minor Importance</v>
      </c>
      <c r="J205" s="249" t="str">
        <f>VLOOKUP($A205,'Institution Evaluation'!$A$56:$K$346,10,0)&amp;""</f>
        <v/>
      </c>
      <c r="K205" s="202" t="str">
        <f>IF(VLOOKUP($A205,'Institution Evaluation'!$A$56:$K$346,10,0)=TRUE,"Yes","")</f>
        <v/>
      </c>
      <c r="L205" s="58"/>
      <c r="M205" s="58"/>
      <c r="N205" s="58"/>
      <c r="O205" s="58"/>
      <c r="P205" s="58"/>
      <c r="Q205" s="58"/>
      <c r="R205" s="58"/>
      <c r="S205" s="58"/>
      <c r="T205" s="58"/>
      <c r="U205" s="58"/>
      <c r="V205" s="58"/>
      <c r="W205" s="58"/>
      <c r="X205" s="58"/>
      <c r="Y205" s="58"/>
      <c r="Z205" s="58"/>
    </row>
    <row r="206" spans="1:26" ht="15.75" customHeight="1" x14ac:dyDescent="0.2">
      <c r="A206" s="34" t="s">
        <v>113</v>
      </c>
      <c r="B206" s="43" t="str">
        <f>VLOOKUP($A206,Questions!$A$2:$X$333,2,0)</f>
        <v>Does your organization have physical security controls and policies in place?</v>
      </c>
      <c r="C206" s="201" t="str">
        <f>VLOOKUP($A206,'Institution Evaluation'!$A$56:$K$346,3,0)&amp;""</f>
        <v>Yes</v>
      </c>
      <c r="D206" s="201" t="str">
        <f>VLOOKUP($A206,'Institution Evaluation'!$A$56:$K$346,4,0)&amp;""</f>
        <v>Physical access to the facility and computer equipment located at corporate facilities is managed through the use of badge readers at all entry and exit points. The badge system is configured to log all card swipes. The badge system is configured to alert if doors are forced or if doors are held open for an extended period of time. Video surveillance is recorded and maintained for a minimum of 30 days to allow for a review.</v>
      </c>
      <c r="E206" s="208" t="str">
        <f>VLOOKUP($A206,'Institution Evaluation'!$A$56:$K$346,5,0)&amp;""</f>
        <v>Provide a copy of your physical security controls and policies along with this document (link or attached).</v>
      </c>
      <c r="F206" s="211" t="str">
        <f>VLOOKUP($A206,'Institution Evaluation'!$A$56:$K$346,6,0)&amp;""</f>
        <v/>
      </c>
      <c r="G206" s="199" t="str">
        <f>VLOOKUP($A206,'Institution Evaluation'!$A$56:$K$346,7,0)&amp;""</f>
        <v>Yes</v>
      </c>
      <c r="H206" s="200" t="str">
        <f>VLOOKUP($A206,'Institution Evaluation'!$A$56:$K$346,8,0)&amp;""</f>
        <v/>
      </c>
      <c r="I206" s="201" t="str">
        <f>VLOOKUP($A206,'Institution Evaluation'!$A$56:$K$346,9,0)&amp;""</f>
        <v>Minor Importance</v>
      </c>
      <c r="J206" s="249" t="str">
        <f>VLOOKUP($A206,'Institution Evaluation'!$A$56:$K$346,10,0)&amp;""</f>
        <v/>
      </c>
      <c r="K206" s="202" t="str">
        <f>IF(VLOOKUP($A206,'Institution Evaluation'!$A$56:$K$346,10,0)=TRUE,"Yes","")</f>
        <v/>
      </c>
      <c r="L206" s="58"/>
      <c r="M206" s="58"/>
      <c r="N206" s="58"/>
      <c r="O206" s="58"/>
      <c r="P206" s="58"/>
      <c r="Q206" s="58"/>
      <c r="R206" s="58"/>
      <c r="S206" s="58"/>
      <c r="T206" s="58"/>
      <c r="U206" s="58"/>
      <c r="V206" s="58"/>
      <c r="W206" s="58"/>
      <c r="X206" s="58"/>
      <c r="Y206" s="58"/>
      <c r="Z206" s="58"/>
    </row>
    <row r="207" spans="1:26" ht="15.75" customHeight="1" x14ac:dyDescent="0.15">
      <c r="A207" s="18" t="str">
        <f>VLOOKUP(LEFT($A208,4),'Auto Responses'!$N$4:$O$38,2,0)&amp;""</f>
        <v xml:space="preserve"> Incident Handling</v>
      </c>
      <c r="B207" s="40"/>
      <c r="C207" s="41"/>
      <c r="D207" s="41"/>
      <c r="E207" s="206"/>
      <c r="F207" s="194" t="s">
        <v>619</v>
      </c>
      <c r="G207" s="203" t="s">
        <v>614</v>
      </c>
      <c r="H207" s="203" t="s">
        <v>615</v>
      </c>
      <c r="I207" s="203" t="s">
        <v>616</v>
      </c>
      <c r="J207" s="203" t="s">
        <v>617</v>
      </c>
      <c r="K207" s="41"/>
      <c r="L207" s="2"/>
      <c r="M207" s="2"/>
      <c r="N207" s="2"/>
      <c r="O207" s="2"/>
      <c r="P207" s="2"/>
      <c r="Q207" s="2"/>
      <c r="R207" s="2"/>
      <c r="S207" s="2"/>
      <c r="T207" s="2"/>
      <c r="U207" s="2"/>
      <c r="V207" s="2"/>
      <c r="W207" s="2"/>
      <c r="X207" s="2"/>
      <c r="Y207" s="2"/>
      <c r="Z207" s="2"/>
    </row>
    <row r="208" spans="1:26" ht="15.75" customHeight="1" x14ac:dyDescent="0.2">
      <c r="A208" s="34" t="s">
        <v>259</v>
      </c>
      <c r="B208" s="43" t="str">
        <f>VLOOKUP($A208,Questions!$A$2:$X$333,2,0)</f>
        <v>Do you have a formal incident response plan?</v>
      </c>
      <c r="C208" s="201" t="str">
        <f>VLOOKUP($A208,'Institution Evaluation'!$A$56:$K$346,3,0)&amp;""</f>
        <v>Yes</v>
      </c>
      <c r="D208" s="201" t="str">
        <f>VLOOKUP($A208,'Institution Evaluation'!$A$56:$K$346,4,0)&amp;""</f>
        <v>Qualtrics has developed Incident Response policies and procedures to ensure the integrity, confidentiality, and availability of the data. These policies and procedures are consistent with applicable federal laws, Executive Orders, directives, regulations, standards, and guidance and are set forth by the management teams in compliance with the Incident Response family of controls found in NIST SP 800-53.
An Incident includes:
•  A malfunction, disruption, or unlawful use of the Service;
•  The loss or theft of Data from the Service;
•  Unauthorized access to Data, information storage, or a computer system;
•  Material delays or the inability to use the Service; or
•  Any event that triggers privacy notification obligations, even if such an event is not due to Qualtrics’ actions or inactions
Qualtrics has a 24/7 SOC team dedicated to handling any security issues and responding to alerts. The Qualtrics response team is comprised of members of its security, support, and engineering teams who have expertise in technical issues, network security, and the software. The Engineer-on-call is available at all times to respond quickly to any issue.
If any data is affected, the Customer will be notified without undue delay, after a proper assessment, and within two days.
The incident response plan is tested at least annually and lessons learned are incorporated into the plan. Additionally, as part of the Lessons Learned phase for every incident, the overall plan is evaluated to determine how to improve the overall process.
If you suspect a security or privacy breach/incident, please contact Qualtrics by contacting your account representative or speak with a support representative at https://www.qualtrics.com/support/.
Please refer to the Incident Response section of the Cloud Security and Privacy Framework.</v>
      </c>
      <c r="E208" s="208" t="str">
        <f>VLOOKUP($A208,'Institution Evaluation'!$A$56:$K$346,5,0)&amp;""</f>
        <v>Summarize or provide a link to your formal incident response plan.</v>
      </c>
      <c r="F208" s="211" t="str">
        <f>VLOOKUP($A208,'Institution Evaluation'!$A$56:$K$346,6,0)&amp;""</f>
        <v/>
      </c>
      <c r="G208" s="199" t="str">
        <f>VLOOKUP($A208,'Institution Evaluation'!$A$56:$K$346,7,0)&amp;""</f>
        <v>Yes</v>
      </c>
      <c r="H208" s="200" t="str">
        <f>VLOOKUP($A208,'Institution Evaluation'!$A$56:$K$346,8,0)&amp;""</f>
        <v/>
      </c>
      <c r="I208" s="201" t="str">
        <f>VLOOKUP($A208,'Institution Evaluation'!$A$56:$K$346,9,0)&amp;""</f>
        <v>Standard Importance</v>
      </c>
      <c r="J208" s="249" t="str">
        <f>VLOOKUP($A208,'Institution Evaluation'!$A$56:$K$346,10,0)&amp;""</f>
        <v/>
      </c>
      <c r="K208" s="202" t="str">
        <f>IF(VLOOKUP($A208,'Institution Evaluation'!$A$56:$K$346,10,0)=TRUE,"Yes","")</f>
        <v/>
      </c>
      <c r="L208" s="58"/>
      <c r="M208" s="58"/>
      <c r="N208" s="58"/>
      <c r="O208" s="58"/>
      <c r="P208" s="58"/>
      <c r="Q208" s="58"/>
      <c r="R208" s="58"/>
      <c r="S208" s="58"/>
      <c r="T208" s="58"/>
      <c r="U208" s="58"/>
      <c r="V208" s="58"/>
      <c r="W208" s="58"/>
      <c r="X208" s="58"/>
      <c r="Y208" s="58"/>
      <c r="Z208" s="58"/>
    </row>
    <row r="209" spans="1:26" ht="15.75" customHeight="1" x14ac:dyDescent="0.2">
      <c r="A209" s="34" t="s">
        <v>261</v>
      </c>
      <c r="B209" s="43" t="str">
        <f>VLOOKUP($A209,Questions!$A$2:$X$333,2,0)</f>
        <v>Do you either have an internal incident response team or retain an external team?</v>
      </c>
      <c r="C209" s="201" t="str">
        <f>VLOOKUP($A209,'Institution Evaluation'!$A$56:$K$346,3,0)&amp;""</f>
        <v>Yes</v>
      </c>
      <c r="D209" s="201" t="str">
        <f>VLOOKUP($A209,'Institution Evaluation'!$A$56:$K$346,4,0)&amp;""</f>
        <v>This is managed internally. This is documented in our Cloud Security and Privacy Framework as well as tested in our certifications</v>
      </c>
      <c r="E209" s="208" t="str">
        <f>VLOOKUP($A209,'Institution Evaluation'!$A$56:$K$346,5,0)&amp;""</f>
        <v>Summarize your incident response and reporting processes.</v>
      </c>
      <c r="F209" s="211" t="str">
        <f>VLOOKUP($A209,'Institution Evaluation'!$A$56:$K$346,6,0)&amp;""</f>
        <v/>
      </c>
      <c r="G209" s="199" t="str">
        <f>VLOOKUP($A209,'Institution Evaluation'!$A$56:$K$346,7,0)&amp;""</f>
        <v>Yes</v>
      </c>
      <c r="H209" s="200" t="str">
        <f>VLOOKUP($A209,'Institution Evaluation'!$A$56:$K$346,8,0)&amp;""</f>
        <v/>
      </c>
      <c r="I209" s="201" t="str">
        <f>VLOOKUP($A209,'Institution Evaluation'!$A$56:$K$346,9,0)&amp;""</f>
        <v>Minor Importance</v>
      </c>
      <c r="J209" s="249" t="str">
        <f>VLOOKUP($A209,'Institution Evaluation'!$A$56:$K$346,10,0)&amp;""</f>
        <v/>
      </c>
      <c r="K209" s="202" t="str">
        <f>IF(VLOOKUP($A209,'Institution Evaluation'!$A$56:$K$346,10,0)=TRUE,"Yes","")</f>
        <v/>
      </c>
      <c r="L209" s="58"/>
      <c r="M209" s="58"/>
      <c r="N209" s="58"/>
      <c r="O209" s="58"/>
      <c r="P209" s="58"/>
      <c r="Q209" s="58"/>
      <c r="R209" s="58"/>
      <c r="S209" s="58"/>
      <c r="T209" s="58"/>
      <c r="U209" s="58"/>
      <c r="V209" s="58"/>
      <c r="W209" s="58"/>
      <c r="X209" s="58"/>
      <c r="Y209" s="58"/>
      <c r="Z209" s="58"/>
    </row>
    <row r="210" spans="1:26" ht="15.75" customHeight="1" x14ac:dyDescent="0.2">
      <c r="A210" s="34" t="s">
        <v>263</v>
      </c>
      <c r="B210" s="43" t="str">
        <f>VLOOKUP($A210,Questions!$A$2:$X$333,2,0)</f>
        <v>Do you have the capability to respond to incidents on a 24 x 7 x 365 basis?</v>
      </c>
      <c r="C210" s="201" t="str">
        <f>VLOOKUP($A210,'Institution Evaluation'!$A$56:$K$346,3,0)&amp;""</f>
        <v>Yes</v>
      </c>
      <c r="D210" s="201" t="str">
        <f>VLOOKUP($A210,'Institution Evaluation'!$A$56:$K$346,4,0)&amp;""</f>
        <v>This is managed internally. This is documented in our Cloud Security and Privacy Framework as well as tested in our certifications</v>
      </c>
      <c r="E210" s="208" t="str">
        <f>VLOOKUP($A210,'Institution Evaluation'!$A$56:$K$346,5,0)&amp;""</f>
        <v>Summarize your internal approach or reference your third-party contractor.</v>
      </c>
      <c r="F210" s="211" t="str">
        <f>VLOOKUP($A210,'Institution Evaluation'!$A$56:$K$346,6,0)&amp;""</f>
        <v/>
      </c>
      <c r="G210" s="199" t="str">
        <f>VLOOKUP($A210,'Institution Evaluation'!$A$56:$K$346,7,0)&amp;""</f>
        <v>Yes</v>
      </c>
      <c r="H210" s="200" t="str">
        <f>VLOOKUP($A210,'Institution Evaluation'!$A$56:$K$346,8,0)&amp;""</f>
        <v/>
      </c>
      <c r="I210" s="201" t="str">
        <f>VLOOKUP($A210,'Institution Evaluation'!$A$56:$K$346,9,0)&amp;""</f>
        <v>Minor Importance</v>
      </c>
      <c r="J210" s="249" t="str">
        <f>VLOOKUP($A210,'Institution Evaluation'!$A$56:$K$346,10,0)&amp;""</f>
        <v/>
      </c>
      <c r="K210" s="202" t="str">
        <f>IF(VLOOKUP($A210,'Institution Evaluation'!$A$56:$K$346,10,0)=TRUE,"Yes","")</f>
        <v/>
      </c>
      <c r="L210" s="58"/>
      <c r="M210" s="58"/>
      <c r="N210" s="58"/>
      <c r="O210" s="58"/>
      <c r="P210" s="58"/>
      <c r="Q210" s="58"/>
      <c r="R210" s="58"/>
      <c r="S210" s="58"/>
      <c r="T210" s="58"/>
      <c r="U210" s="58"/>
      <c r="V210" s="58"/>
      <c r="W210" s="58"/>
      <c r="X210" s="58"/>
      <c r="Y210" s="58"/>
      <c r="Z210" s="58"/>
    </row>
    <row r="211" spans="1:26" ht="15.75" customHeight="1" x14ac:dyDescent="0.2">
      <c r="A211" s="34" t="s">
        <v>264</v>
      </c>
      <c r="B211" s="43" t="str">
        <f>VLOOKUP($A211,Questions!$A$2:$X$333,2,0)</f>
        <v>Do you carry cyber-risk insurance to protect against unforeseen service outages, data that is lost or stolen, and security incidents?</v>
      </c>
      <c r="C211" s="201" t="str">
        <f>VLOOKUP($A211,'Institution Evaluation'!$A$56:$K$346,3,0)&amp;""</f>
        <v>Yes</v>
      </c>
      <c r="D211" s="201" t="str">
        <f>VLOOKUP($A211,'Institution Evaluation'!$A$56:$K$346,4,0)&amp;""</f>
        <v>Qualtrics cyber insurance can be found here: http://www.qualtrics.com/evidence-of-insurance</v>
      </c>
      <c r="E211" s="208" t="str">
        <f>VLOOKUP($A211,'Institution Evaluation'!$A$56:$K$346,5,0)&amp;""</f>
        <v>Describe the coverage in place for this solution.</v>
      </c>
      <c r="F211" s="211" t="str">
        <f>VLOOKUP($A211,'Institution Evaluation'!$A$56:$K$346,6,0)&amp;""</f>
        <v/>
      </c>
      <c r="G211" s="199" t="str">
        <f>VLOOKUP($A211,'Institution Evaluation'!$A$56:$K$346,7,0)&amp;""</f>
        <v>Yes</v>
      </c>
      <c r="H211" s="200" t="str">
        <f>VLOOKUP($A211,'Institution Evaluation'!$A$56:$K$346,8,0)&amp;""</f>
        <v/>
      </c>
      <c r="I211" s="201" t="str">
        <f>VLOOKUP($A211,'Institution Evaluation'!$A$56:$K$346,9,0)&amp;""</f>
        <v>Minor Importance</v>
      </c>
      <c r="J211" s="249" t="str">
        <f>VLOOKUP($A211,'Institution Evaluation'!$A$56:$K$346,10,0)&amp;""</f>
        <v/>
      </c>
      <c r="K211" s="202" t="str">
        <f>IF(VLOOKUP($A211,'Institution Evaluation'!$A$56:$K$346,10,0)=TRUE,"Yes","")</f>
        <v/>
      </c>
      <c r="L211" s="58"/>
      <c r="M211" s="58"/>
      <c r="N211" s="58"/>
      <c r="O211" s="58"/>
      <c r="P211" s="58"/>
      <c r="Q211" s="58"/>
      <c r="R211" s="58"/>
      <c r="S211" s="58"/>
      <c r="T211" s="58"/>
      <c r="U211" s="58"/>
      <c r="V211" s="58"/>
      <c r="W211" s="58"/>
      <c r="X211" s="58"/>
      <c r="Y211" s="58"/>
      <c r="Z211" s="58"/>
    </row>
    <row r="212" spans="1:26" ht="15.75" customHeight="1" x14ac:dyDescent="0.15">
      <c r="A212" s="18" t="str">
        <f>VLOOKUP(LEFT($A213,4),'Auto Responses'!$N$4:$O$38,2,0)&amp;""</f>
        <v xml:space="preserve"> Vulnerability Management</v>
      </c>
      <c r="B212" s="40"/>
      <c r="C212" s="41"/>
      <c r="D212" s="41"/>
      <c r="E212" s="206"/>
      <c r="F212" s="194" t="s">
        <v>619</v>
      </c>
      <c r="G212" s="203" t="s">
        <v>614</v>
      </c>
      <c r="H212" s="203" t="s">
        <v>615</v>
      </c>
      <c r="I212" s="203" t="s">
        <v>616</v>
      </c>
      <c r="J212" s="203" t="s">
        <v>617</v>
      </c>
      <c r="K212" s="41"/>
      <c r="L212" s="2"/>
      <c r="M212" s="2"/>
      <c r="N212" s="2"/>
      <c r="O212" s="2"/>
      <c r="P212" s="2"/>
      <c r="Q212" s="2"/>
      <c r="R212" s="2"/>
      <c r="S212" s="2"/>
      <c r="T212" s="2"/>
      <c r="U212" s="2"/>
      <c r="V212" s="2"/>
      <c r="W212" s="2"/>
      <c r="X212" s="2"/>
      <c r="Y212" s="2"/>
      <c r="Z212" s="2"/>
    </row>
    <row r="213" spans="1:26" ht="15.75" customHeight="1" x14ac:dyDescent="0.2">
      <c r="A213" s="34" t="s">
        <v>266</v>
      </c>
      <c r="B213" s="43" t="str">
        <f>VLOOKUP($A213,Questions!$A$2:$X$333,2,0)</f>
        <v>Are your systems and applications scanned with an authenticated user account for vulnerabilities (that are remediated) prior to new releases?*</v>
      </c>
      <c r="C213" s="201" t="str">
        <f>VLOOKUP($A213,'Institution Evaluation'!$A$56:$K$346,3,0)&amp;""</f>
        <v>Yes</v>
      </c>
      <c r="D213" s="201" t="str">
        <f>VLOOKUP($A213,'Institution Evaluation'!$A$56:$K$346,4,0)&amp;""</f>
        <v>External vulnerability scans are run nightly against the production environment. Internal vulnerability scans are run weekly. Vulnerability scanning tools are configured to update their definition regularly and scans the environment to identify missing patches and other misconfigurations. Patches are applied based on the overall risk rating.</v>
      </c>
      <c r="E213" s="208" t="str">
        <f>VLOOKUP($A213,'Institution Evaluation'!$A$56:$K$346,5,0)&amp;""</f>
        <v>Provide a brief description.</v>
      </c>
      <c r="F213" s="211" t="str">
        <f>VLOOKUP($A213,'Institution Evaluation'!$A$56:$K$346,6,0)&amp;""</f>
        <v/>
      </c>
      <c r="G213" s="199" t="str">
        <f>VLOOKUP($A213,'Institution Evaluation'!$A$56:$K$346,7,0)&amp;""</f>
        <v>Yes</v>
      </c>
      <c r="H213" s="200" t="str">
        <f>VLOOKUP($A213,'Institution Evaluation'!$A$56:$K$346,8,0)&amp;""</f>
        <v/>
      </c>
      <c r="I213" s="201" t="str">
        <f>VLOOKUP($A213,'Institution Evaluation'!$A$56:$K$346,9,0)&amp;""</f>
        <v>Critical Importance</v>
      </c>
      <c r="J213" s="249" t="str">
        <f>VLOOKUP($A213,'Institution Evaluation'!$A$56:$K$346,10,0)&amp;""</f>
        <v/>
      </c>
      <c r="K213" s="202" t="str">
        <f>IF(VLOOKUP($A213,'Institution Evaluation'!$A$56:$K$346,10,0)=TRUE,"Yes","")</f>
        <v/>
      </c>
      <c r="L213" s="58"/>
      <c r="M213" s="58"/>
      <c r="N213" s="58"/>
      <c r="O213" s="58"/>
      <c r="P213" s="58"/>
      <c r="Q213" s="58"/>
      <c r="R213" s="58"/>
      <c r="S213" s="58"/>
      <c r="T213" s="58"/>
      <c r="U213" s="58"/>
      <c r="V213" s="58"/>
      <c r="W213" s="58"/>
      <c r="X213" s="58"/>
      <c r="Y213" s="58"/>
      <c r="Z213" s="58"/>
    </row>
    <row r="214" spans="1:26" ht="15.75" customHeight="1" x14ac:dyDescent="0.2">
      <c r="A214" s="34" t="s">
        <v>268</v>
      </c>
      <c r="B214" s="43" t="str">
        <f>VLOOKUP($A214,Questions!$A$2:$X$333,2,0)</f>
        <v>Will you provide results of application and system vulnerability scans to the institution?*</v>
      </c>
      <c r="C214" s="201" t="str">
        <f>VLOOKUP($A214,'Institution Evaluation'!$A$56:$K$346,3,0)&amp;""</f>
        <v>Yes</v>
      </c>
      <c r="D214" s="201" t="str">
        <f>VLOOKUP($A214,'Institution Evaluation'!$A$56:$K$346,4,0)&amp;""</f>
        <v>Penetration test results can be provided. Vulnerability scans are never released.</v>
      </c>
      <c r="E214" s="208" t="str">
        <f>VLOOKUP($A214,'Institution Evaluation'!$A$56:$K$346,5,0)&amp;""</f>
        <v>Provide a reference to security scan documentation.</v>
      </c>
      <c r="F214" s="211" t="str">
        <f>VLOOKUP($A214,'Institution Evaluation'!$A$56:$K$346,6,0)&amp;""</f>
        <v/>
      </c>
      <c r="G214" s="199" t="str">
        <f>VLOOKUP($A214,'Institution Evaluation'!$A$56:$K$346,7,0)&amp;""</f>
        <v>Yes</v>
      </c>
      <c r="H214" s="200" t="str">
        <f>VLOOKUP($A214,'Institution Evaluation'!$A$56:$K$346,8,0)&amp;""</f>
        <v/>
      </c>
      <c r="I214" s="201" t="str">
        <f>VLOOKUP($A214,'Institution Evaluation'!$A$56:$K$346,9,0)&amp;""</f>
        <v>Critical Importance</v>
      </c>
      <c r="J214" s="249" t="str">
        <f>VLOOKUP($A214,'Institution Evaluation'!$A$56:$K$346,10,0)&amp;""</f>
        <v/>
      </c>
      <c r="K214" s="202" t="str">
        <f>IF(VLOOKUP($A214,'Institution Evaluation'!$A$56:$K$346,10,0)=TRUE,"Yes","")</f>
        <v/>
      </c>
      <c r="L214" s="58"/>
      <c r="M214" s="58"/>
      <c r="N214" s="58"/>
      <c r="O214" s="58"/>
      <c r="P214" s="58"/>
      <c r="Q214" s="58"/>
      <c r="R214" s="58"/>
      <c r="S214" s="58"/>
      <c r="T214" s="58"/>
      <c r="U214" s="58"/>
      <c r="V214" s="58"/>
      <c r="W214" s="58"/>
      <c r="X214" s="58"/>
      <c r="Y214" s="58"/>
      <c r="Z214" s="58"/>
    </row>
    <row r="215" spans="1:26" ht="15.75" customHeight="1" x14ac:dyDescent="0.2">
      <c r="A215" s="34" t="s">
        <v>272</v>
      </c>
      <c r="B215" s="43" t="str">
        <f>VLOOKUP($A215,Questions!$A$2:$X$333,2,0)</f>
        <v>Have your systems and applications had a third-party security assessment completed in the last year?</v>
      </c>
      <c r="C215" s="201" t="str">
        <f>VLOOKUP($A215,'Institution Evaluation'!$A$56:$K$346,3,0)&amp;""</f>
        <v>Yes</v>
      </c>
      <c r="D215" s="201" t="str">
        <f>VLOOKUP($A215,'Institution Evaluation'!$A$56:$K$346,4,0)&amp;""</f>
        <v>External vulnerability scans are run nightly against the production environment. Internal vulnerability scans are run weekly. Vulnerability scanning tools are configured to update their definition regularly and scans the environment to identify missing patches and other misconfigurations. Patches are applied based on the overall risk rating.</v>
      </c>
      <c r="E215" s="208" t="str">
        <f>VLOOKUP($A215,'Institution Evaluation'!$A$56:$K$346,5,0)&amp;""</f>
        <v>Provide the results with this document (link or attached), if possible. State the date of the last completed third-party security assessment.</v>
      </c>
      <c r="F215" s="211" t="str">
        <f>VLOOKUP($A215,'Institution Evaluation'!$A$56:$K$346,6,0)&amp;""</f>
        <v/>
      </c>
      <c r="G215" s="199" t="str">
        <f>VLOOKUP($A215,'Institution Evaluation'!$A$56:$K$346,7,0)&amp;""</f>
        <v>Yes</v>
      </c>
      <c r="H215" s="200" t="str">
        <f>VLOOKUP($A215,'Institution Evaluation'!$A$56:$K$346,8,0)&amp;""</f>
        <v/>
      </c>
      <c r="I215" s="201" t="str">
        <f>VLOOKUP($A215,'Institution Evaluation'!$A$56:$K$346,9,0)&amp;""</f>
        <v>Standard Importance</v>
      </c>
      <c r="J215" s="249" t="str">
        <f>VLOOKUP($A215,'Institution Evaluation'!$A$56:$K$346,10,0)&amp;""</f>
        <v/>
      </c>
      <c r="K215" s="202" t="str">
        <f>IF(VLOOKUP($A215,'Institution Evaluation'!$A$56:$K$346,10,0)=TRUE,"Yes","")</f>
        <v/>
      </c>
      <c r="L215" s="58"/>
      <c r="M215" s="58"/>
      <c r="N215" s="58"/>
      <c r="O215" s="58"/>
      <c r="P215" s="58"/>
      <c r="Q215" s="58"/>
      <c r="R215" s="58"/>
      <c r="S215" s="58"/>
      <c r="T215" s="58"/>
      <c r="U215" s="58"/>
      <c r="V215" s="58"/>
      <c r="W215" s="58"/>
      <c r="X215" s="58"/>
      <c r="Y215" s="58"/>
      <c r="Z215" s="58"/>
    </row>
    <row r="216" spans="1:26" ht="15.75" customHeight="1" x14ac:dyDescent="0.2">
      <c r="A216" s="34" t="s">
        <v>274</v>
      </c>
      <c r="B216" s="43" t="str">
        <f>VLOOKUP($A216,Questions!$A$2:$X$333,2,0)</f>
        <v>Are your systems and applications regularly scanned externally for vulnerabilities?</v>
      </c>
      <c r="C216" s="201" t="str">
        <f>VLOOKUP($A216,'Institution Evaluation'!$A$56:$K$346,3,0)&amp;""</f>
        <v>Yes</v>
      </c>
      <c r="D216" s="201" t="str">
        <f>VLOOKUP($A216,'Institution Evaluation'!$A$56:$K$346,4,0)&amp;""</f>
        <v>External vulnerability scans are run nightly against the production environment. Internal vulnerability scans are run weekly. Vulnerability scanning tools are configured to update their definition regularly and scans the environment to identify missing patches and other misconfigurations. Patches are applied based on the overall risk rating.</v>
      </c>
      <c r="E216" s="208" t="str">
        <f>VLOOKUP($A216,'Institution Evaluation'!$A$56:$K$346,5,0)&amp;""</f>
        <v>Decribe your external application vulnerability scanning strategy.</v>
      </c>
      <c r="F216" s="211" t="str">
        <f>VLOOKUP($A216,'Institution Evaluation'!$A$56:$K$346,6,0)&amp;""</f>
        <v/>
      </c>
      <c r="G216" s="199" t="str">
        <f>VLOOKUP($A216,'Institution Evaluation'!$A$56:$K$346,7,0)&amp;""</f>
        <v>Yes</v>
      </c>
      <c r="H216" s="200" t="str">
        <f>VLOOKUP($A216,'Institution Evaluation'!$A$56:$K$346,8,0)&amp;""</f>
        <v/>
      </c>
      <c r="I216" s="201" t="str">
        <f>VLOOKUP($A216,'Institution Evaluation'!$A$56:$K$346,9,0)&amp;""</f>
        <v>Minor Importance</v>
      </c>
      <c r="J216" s="249" t="str">
        <f>VLOOKUP($A216,'Institution Evaluation'!$A$56:$K$346,10,0)&amp;""</f>
        <v/>
      </c>
      <c r="K216" s="202" t="str">
        <f>IF(VLOOKUP($A216,'Institution Evaluation'!$A$56:$K$346,10,0)=TRUE,"Yes","")</f>
        <v/>
      </c>
      <c r="L216" s="58"/>
      <c r="M216" s="58"/>
      <c r="N216" s="58"/>
      <c r="O216" s="58"/>
      <c r="P216" s="58"/>
      <c r="Q216" s="58"/>
      <c r="R216" s="58"/>
      <c r="S216" s="58"/>
      <c r="T216" s="58"/>
      <c r="U216" s="58"/>
      <c r="V216" s="58"/>
      <c r="W216" s="58"/>
      <c r="X216" s="58"/>
      <c r="Y216" s="58"/>
      <c r="Z216" s="58"/>
    </row>
    <row r="217" spans="1:26" ht="15.75" customHeight="1" x14ac:dyDescent="0.15">
      <c r="A217" s="18" t="str">
        <f>VLOOKUP(LEFT($A218,4),'Auto Responses'!$N$4:$O$38,2,0)&amp;""</f>
        <v xml:space="preserve">HIPAA Compliance </v>
      </c>
      <c r="B217" s="40"/>
      <c r="C217" s="41"/>
      <c r="D217" s="41"/>
      <c r="E217" s="206"/>
      <c r="F217" s="194" t="s">
        <v>619</v>
      </c>
      <c r="G217" s="203" t="s">
        <v>614</v>
      </c>
      <c r="H217" s="203" t="s">
        <v>615</v>
      </c>
      <c r="I217" s="203" t="s">
        <v>616</v>
      </c>
      <c r="J217" s="203" t="s">
        <v>617</v>
      </c>
      <c r="K217" s="41"/>
      <c r="L217" s="2"/>
      <c r="M217" s="2"/>
      <c r="N217" s="2"/>
      <c r="O217" s="2"/>
      <c r="P217" s="2"/>
      <c r="Q217" s="2"/>
      <c r="R217" s="2"/>
      <c r="S217" s="2"/>
      <c r="T217" s="2"/>
      <c r="U217" s="2"/>
      <c r="V217" s="2"/>
      <c r="W217" s="2"/>
      <c r="X217" s="2"/>
      <c r="Y217" s="2"/>
      <c r="Z217" s="2"/>
    </row>
    <row r="218" spans="1:26" ht="15.75" customHeight="1" x14ac:dyDescent="0.2">
      <c r="A218" s="34" t="s">
        <v>314</v>
      </c>
      <c r="B218" s="43" t="str">
        <f>VLOOKUP($A218,Questions!$A$2:$X$333,2,0)</f>
        <v>Do your workforce members receive regular training related to the Health Insurance Portability and Accountability Act (HIPAA) Privacy and Security Rules and the HITECH Act?*</v>
      </c>
      <c r="C218" s="201" t="str">
        <f>VLOOKUP($A218,'Institution Evaluation'!$A$56:$K$346,3,0)&amp;""</f>
        <v/>
      </c>
      <c r="D218" s="201" t="str">
        <f>VLOOKUP($A218,'Institution Evaluation'!$A$56:$K$346,4,0)&amp;""</f>
        <v/>
      </c>
      <c r="E218" s="208" t="str">
        <f>VLOOKUP($A218,'Institution Evaluation'!$A$56:$K$346,5,0)&amp;""</f>
        <v>Based on the response to REQU-05 on the "START HERE" tab, this question does not apply to this product or service.</v>
      </c>
      <c r="F218" s="211" t="str">
        <f>VLOOKUP($A218,'Institution Evaluation'!$A$56:$K$346,6,0)&amp;""</f>
        <v/>
      </c>
      <c r="G218" s="199" t="str">
        <f>VLOOKUP($A218,'Institution Evaluation'!$A$56:$K$346,7,0)&amp;""</f>
        <v>Yes</v>
      </c>
      <c r="H218" s="200" t="str">
        <f>VLOOKUP($A218,'Institution Evaluation'!$A$56:$K$346,8,0)&amp;""</f>
        <v/>
      </c>
      <c r="I218" s="201" t="str">
        <f>VLOOKUP($A218,'Institution Evaluation'!$A$56:$K$346,9,0)&amp;""</f>
        <v>Critical Importance</v>
      </c>
      <c r="J218" s="249" t="str">
        <f>VLOOKUP($A218,'Institution Evaluation'!$A$56:$K$346,10,0)&amp;""</f>
        <v/>
      </c>
      <c r="K218" s="202" t="str">
        <f>IF(VLOOKUP($A218,'Institution Evaluation'!$A$56:$K$346,10,0)=TRUE,"Yes","")</f>
        <v/>
      </c>
      <c r="L218" s="58"/>
      <c r="M218" s="58"/>
      <c r="N218" s="58"/>
      <c r="O218" s="58"/>
      <c r="P218" s="58"/>
      <c r="Q218" s="58"/>
      <c r="R218" s="58"/>
      <c r="S218" s="58"/>
      <c r="T218" s="58"/>
      <c r="U218" s="58"/>
      <c r="V218" s="58"/>
      <c r="W218" s="58"/>
      <c r="X218" s="58"/>
      <c r="Y218" s="58"/>
      <c r="Z218" s="58"/>
    </row>
    <row r="219" spans="1:26" ht="15.75" customHeight="1" x14ac:dyDescent="0.2">
      <c r="A219" s="34" t="s">
        <v>315</v>
      </c>
      <c r="B219" s="43" t="str">
        <f>VLOOKUP($A219,Questions!$A$2:$X$333,2,0)</f>
        <v>Have you identified areas of risk?*</v>
      </c>
      <c r="C219" s="201" t="str">
        <f>VLOOKUP($A219,'Institution Evaluation'!$A$56:$K$346,3,0)&amp;""</f>
        <v/>
      </c>
      <c r="D219" s="201" t="str">
        <f>VLOOKUP($A219,'Institution Evaluation'!$A$56:$K$346,4,0)&amp;""</f>
        <v/>
      </c>
      <c r="E219" s="208" t="str">
        <f>VLOOKUP($A219,'Institution Evaluation'!$A$56:$K$346,5,0)&amp;""</f>
        <v>Based on the response to REQU-05 on the "START HERE" tab, this question does not apply to this product or service.</v>
      </c>
      <c r="F219" s="211" t="str">
        <f>VLOOKUP($A219,'Institution Evaluation'!$A$56:$K$346,6,0)&amp;""</f>
        <v/>
      </c>
      <c r="G219" s="199" t="str">
        <f>VLOOKUP($A219,'Institution Evaluation'!$A$56:$K$346,7,0)&amp;""</f>
        <v>Yes</v>
      </c>
      <c r="H219" s="200" t="str">
        <f>VLOOKUP($A219,'Institution Evaluation'!$A$56:$K$346,8,0)&amp;""</f>
        <v/>
      </c>
      <c r="I219" s="201" t="str">
        <f>VLOOKUP($A219,'Institution Evaluation'!$A$56:$K$346,9,0)&amp;""</f>
        <v>Critical Importance</v>
      </c>
      <c r="J219" s="249" t="str">
        <f>VLOOKUP($A219,'Institution Evaluation'!$A$56:$K$346,10,0)&amp;""</f>
        <v/>
      </c>
      <c r="K219" s="202" t="str">
        <f>IF(VLOOKUP($A219,'Institution Evaluation'!$A$56:$K$346,10,0)=TRUE,"Yes","")</f>
        <v/>
      </c>
      <c r="L219" s="58"/>
      <c r="M219" s="58"/>
      <c r="N219" s="58"/>
      <c r="O219" s="58"/>
      <c r="P219" s="58"/>
      <c r="Q219" s="58"/>
      <c r="R219" s="58"/>
      <c r="S219" s="58"/>
      <c r="T219" s="58"/>
      <c r="U219" s="58"/>
      <c r="V219" s="58"/>
      <c r="W219" s="58"/>
      <c r="X219" s="58"/>
      <c r="Y219" s="58"/>
      <c r="Z219" s="58"/>
    </row>
    <row r="220" spans="1:26" ht="15.75" customHeight="1" x14ac:dyDescent="0.2">
      <c r="A220" s="34" t="s">
        <v>316</v>
      </c>
      <c r="B220" s="43" t="str">
        <f>VLOOKUP($A220,Questions!$A$2:$X$333,2,0)</f>
        <v>Have the relevant policies/plans been tested?*</v>
      </c>
      <c r="C220" s="201" t="str">
        <f>VLOOKUP($A220,'Institution Evaluation'!$A$56:$K$346,3,0)&amp;""</f>
        <v/>
      </c>
      <c r="D220" s="201" t="str">
        <f>VLOOKUP($A220,'Institution Evaluation'!$A$56:$K$346,4,0)&amp;""</f>
        <v/>
      </c>
      <c r="E220" s="208" t="str">
        <f>VLOOKUP($A220,'Institution Evaluation'!$A$56:$K$346,5,0)&amp;""</f>
        <v>Based on the response to REQU-05 on the "START HERE" tab, this question does not apply to this product or service.</v>
      </c>
      <c r="F220" s="211" t="str">
        <f>VLOOKUP($A220,'Institution Evaluation'!$A$56:$K$346,6,0)&amp;""</f>
        <v/>
      </c>
      <c r="G220" s="199" t="str">
        <f>VLOOKUP($A220,'Institution Evaluation'!$A$56:$K$346,7,0)&amp;""</f>
        <v>Yes</v>
      </c>
      <c r="H220" s="200" t="str">
        <f>VLOOKUP($A220,'Institution Evaluation'!$A$56:$K$346,8,0)&amp;""</f>
        <v/>
      </c>
      <c r="I220" s="201" t="str">
        <f>VLOOKUP($A220,'Institution Evaluation'!$A$56:$K$346,9,0)&amp;""</f>
        <v>Critical Importance</v>
      </c>
      <c r="J220" s="249" t="str">
        <f>VLOOKUP($A220,'Institution Evaluation'!$A$56:$K$346,10,0)&amp;""</f>
        <v/>
      </c>
      <c r="K220" s="202" t="str">
        <f>IF(VLOOKUP($A220,'Institution Evaluation'!$A$56:$K$346,10,0)=TRUE,"Yes","")</f>
        <v/>
      </c>
      <c r="L220" s="58"/>
      <c r="M220" s="58"/>
      <c r="N220" s="58"/>
      <c r="O220" s="58"/>
      <c r="P220" s="58"/>
      <c r="Q220" s="58"/>
      <c r="R220" s="58"/>
      <c r="S220" s="58"/>
      <c r="T220" s="58"/>
      <c r="U220" s="58"/>
      <c r="V220" s="58"/>
      <c r="W220" s="58"/>
      <c r="X220" s="58"/>
      <c r="Y220" s="58"/>
      <c r="Z220" s="58"/>
    </row>
    <row r="221" spans="1:26" ht="15.75" customHeight="1" x14ac:dyDescent="0.2">
      <c r="A221" s="34" t="s">
        <v>317</v>
      </c>
      <c r="B221" s="43" t="str">
        <f>VLOOKUP($A221,Questions!$A$2:$X$333,2,0)</f>
        <v>Have you entered into a Business Associate Agreements with all subcontractors who may have access to protected health information (PHI)?*</v>
      </c>
      <c r="C221" s="201" t="str">
        <f>VLOOKUP($A221,'Institution Evaluation'!$A$56:$K$346,3,0)&amp;""</f>
        <v/>
      </c>
      <c r="D221" s="201" t="str">
        <f>VLOOKUP($A221,'Institution Evaluation'!$A$56:$K$346,4,0)&amp;""</f>
        <v/>
      </c>
      <c r="E221" s="208" t="str">
        <f>VLOOKUP($A221,'Institution Evaluation'!$A$56:$K$346,5,0)&amp;""</f>
        <v>Based on the response to REQU-05 on the "START HERE" tab, this question does not apply to this product or service.</v>
      </c>
      <c r="F221" s="211" t="str">
        <f>VLOOKUP($A221,'Institution Evaluation'!$A$56:$K$346,6,0)&amp;""</f>
        <v/>
      </c>
      <c r="G221" s="199" t="str">
        <f>VLOOKUP($A221,'Institution Evaluation'!$A$56:$K$346,7,0)&amp;""</f>
        <v>Yes</v>
      </c>
      <c r="H221" s="200" t="str">
        <f>VLOOKUP($A221,'Institution Evaluation'!$A$56:$K$346,8,0)&amp;""</f>
        <v/>
      </c>
      <c r="I221" s="201" t="str">
        <f>VLOOKUP($A221,'Institution Evaluation'!$A$56:$K$346,9,0)&amp;""</f>
        <v>Critical Importance</v>
      </c>
      <c r="J221" s="249" t="str">
        <f>VLOOKUP($A221,'Institution Evaluation'!$A$56:$K$346,10,0)&amp;""</f>
        <v/>
      </c>
      <c r="K221" s="202" t="str">
        <f>IF(VLOOKUP($A221,'Institution Evaluation'!$A$56:$K$346,10,0)=TRUE,"Yes","")</f>
        <v/>
      </c>
      <c r="L221" s="58"/>
      <c r="M221" s="58"/>
      <c r="N221" s="58"/>
      <c r="O221" s="58"/>
      <c r="P221" s="58"/>
      <c r="Q221" s="58"/>
      <c r="R221" s="58"/>
      <c r="S221" s="58"/>
      <c r="T221" s="58"/>
      <c r="U221" s="58"/>
      <c r="V221" s="58"/>
      <c r="W221" s="58"/>
      <c r="X221" s="58"/>
      <c r="Y221" s="58"/>
      <c r="Z221" s="58"/>
    </row>
    <row r="222" spans="1:26" ht="15.75" customHeight="1" x14ac:dyDescent="0.2">
      <c r="A222" s="34" t="s">
        <v>318</v>
      </c>
      <c r="B222" s="43" t="str">
        <f>VLOOKUP($A222,Questions!$A$2:$X$333,2,0)</f>
        <v>Do you monitor or receive information regarding changes in HIPAA regulations?</v>
      </c>
      <c r="C222" s="201" t="str">
        <f>VLOOKUP($A222,'Institution Evaluation'!$A$56:$K$346,3,0)&amp;""</f>
        <v/>
      </c>
      <c r="D222" s="201" t="str">
        <f>VLOOKUP($A222,'Institution Evaluation'!$A$56:$K$346,4,0)&amp;""</f>
        <v/>
      </c>
      <c r="E222" s="208" t="str">
        <f>VLOOKUP($A222,'Institution Evaluation'!$A$56:$K$346,5,0)&amp;""</f>
        <v>Based on the response to REQU-05 on the "START HERE" tab, this question does not apply to this product or service.</v>
      </c>
      <c r="F222" s="211" t="str">
        <f>VLOOKUP($A222,'Institution Evaluation'!$A$56:$K$346,6,0)&amp;""</f>
        <v/>
      </c>
      <c r="G222" s="199" t="str">
        <f>VLOOKUP($A222,'Institution Evaluation'!$A$56:$K$346,7,0)&amp;""</f>
        <v>Yes</v>
      </c>
      <c r="H222" s="200" t="str">
        <f>VLOOKUP($A222,'Institution Evaluation'!$A$56:$K$346,8,0)&amp;""</f>
        <v/>
      </c>
      <c r="I222" s="201" t="str">
        <f>VLOOKUP($A222,'Institution Evaluation'!$A$56:$K$346,9,0)&amp;""</f>
        <v>Standard Importance</v>
      </c>
      <c r="J222" s="249" t="str">
        <f>VLOOKUP($A222,'Institution Evaluation'!$A$56:$K$346,10,0)&amp;""</f>
        <v/>
      </c>
      <c r="K222" s="202" t="str">
        <f>IF(VLOOKUP($A222,'Institution Evaluation'!$A$56:$K$346,10,0)=TRUE,"Yes","")</f>
        <v/>
      </c>
      <c r="L222" s="58"/>
      <c r="M222" s="58"/>
      <c r="N222" s="58"/>
      <c r="O222" s="58"/>
      <c r="P222" s="58"/>
      <c r="Q222" s="58"/>
      <c r="R222" s="58"/>
      <c r="S222" s="58"/>
      <c r="T222" s="58"/>
      <c r="U222" s="58"/>
      <c r="V222" s="58"/>
      <c r="W222" s="58"/>
      <c r="X222" s="58"/>
      <c r="Y222" s="58"/>
      <c r="Z222" s="58"/>
    </row>
    <row r="223" spans="1:26" ht="15.75" customHeight="1" x14ac:dyDescent="0.2">
      <c r="A223" s="34" t="s">
        <v>319</v>
      </c>
      <c r="B223" s="43" t="str">
        <f>VLOOKUP($A223,Questions!$A$2:$X$333,2,0)</f>
        <v>Has your organization designated HIPAA Privacy and Security officers as required by the rules?</v>
      </c>
      <c r="C223" s="201" t="str">
        <f>VLOOKUP($A223,'Institution Evaluation'!$A$56:$K$346,3,0)&amp;""</f>
        <v/>
      </c>
      <c r="D223" s="201" t="str">
        <f>VLOOKUP($A223,'Institution Evaluation'!$A$56:$K$346,4,0)&amp;""</f>
        <v/>
      </c>
      <c r="E223" s="208" t="str">
        <f>VLOOKUP($A223,'Institution Evaluation'!$A$56:$K$346,5,0)&amp;""</f>
        <v>Based on the response to REQU-05 on the "START HERE" tab, this question does not apply to this product or service.</v>
      </c>
      <c r="F223" s="211" t="str">
        <f>VLOOKUP($A223,'Institution Evaluation'!$A$56:$K$346,6,0)&amp;""</f>
        <v/>
      </c>
      <c r="G223" s="199" t="str">
        <f>VLOOKUP($A223,'Institution Evaluation'!$A$56:$K$346,7,0)&amp;""</f>
        <v>Yes</v>
      </c>
      <c r="H223" s="200" t="str">
        <f>VLOOKUP($A223,'Institution Evaluation'!$A$56:$K$346,8,0)&amp;""</f>
        <v/>
      </c>
      <c r="I223" s="201" t="str">
        <f>VLOOKUP($A223,'Institution Evaluation'!$A$56:$K$346,9,0)&amp;""</f>
        <v>Standard Importance</v>
      </c>
      <c r="J223" s="249" t="str">
        <f>VLOOKUP($A223,'Institution Evaluation'!$A$56:$K$346,10,0)&amp;""</f>
        <v/>
      </c>
      <c r="K223" s="202" t="str">
        <f>IF(VLOOKUP($A223,'Institution Evaluation'!$A$56:$K$346,10,0)=TRUE,"Yes","")</f>
        <v/>
      </c>
      <c r="L223" s="58"/>
      <c r="M223" s="58"/>
      <c r="N223" s="58"/>
      <c r="O223" s="58"/>
      <c r="P223" s="58"/>
      <c r="Q223" s="58"/>
      <c r="R223" s="58"/>
      <c r="S223" s="58"/>
      <c r="T223" s="58"/>
      <c r="U223" s="58"/>
      <c r="V223" s="58"/>
      <c r="W223" s="58"/>
      <c r="X223" s="58"/>
      <c r="Y223" s="58"/>
      <c r="Z223" s="58"/>
    </row>
    <row r="224" spans="1:26" ht="15.75" customHeight="1" x14ac:dyDescent="0.2">
      <c r="A224" s="34" t="s">
        <v>320</v>
      </c>
      <c r="B224" s="43" t="str">
        <f>VLOOKUP($A224,Questions!$A$2:$X$333,2,0)</f>
        <v>Do you comply with the requirements of the Health Information Technology for Economic and Clinical Health Act (HITECH)?</v>
      </c>
      <c r="C224" s="201" t="str">
        <f>VLOOKUP($A224,'Institution Evaluation'!$A$56:$K$346,3,0)&amp;""</f>
        <v/>
      </c>
      <c r="D224" s="201" t="str">
        <f>VLOOKUP($A224,'Institution Evaluation'!$A$56:$K$346,4,0)&amp;""</f>
        <v/>
      </c>
      <c r="E224" s="208" t="str">
        <f>VLOOKUP($A224,'Institution Evaluation'!$A$56:$K$346,5,0)&amp;""</f>
        <v>Based on the response to REQU-05 on the "START HERE" tab, this question does not apply to this product or service.</v>
      </c>
      <c r="F224" s="211" t="str">
        <f>VLOOKUP($A224,'Institution Evaluation'!$A$56:$K$346,6,0)&amp;""</f>
        <v/>
      </c>
      <c r="G224" s="199" t="str">
        <f>VLOOKUP($A224,'Institution Evaluation'!$A$56:$K$346,7,0)&amp;""</f>
        <v>Yes</v>
      </c>
      <c r="H224" s="200" t="str">
        <f>VLOOKUP($A224,'Institution Evaluation'!$A$56:$K$346,8,0)&amp;""</f>
        <v/>
      </c>
      <c r="I224" s="201" t="str">
        <f>VLOOKUP($A224,'Institution Evaluation'!$A$56:$K$346,9,0)&amp;""</f>
        <v>Standard Importance</v>
      </c>
      <c r="J224" s="249" t="str">
        <f>VLOOKUP($A224,'Institution Evaluation'!$A$56:$K$346,10,0)&amp;""</f>
        <v/>
      </c>
      <c r="K224" s="202" t="str">
        <f>IF(VLOOKUP($A224,'Institution Evaluation'!$A$56:$K$346,10,0)=TRUE,"Yes","")</f>
        <v/>
      </c>
      <c r="L224" s="58"/>
      <c r="M224" s="58"/>
      <c r="N224" s="58"/>
      <c r="O224" s="58"/>
      <c r="P224" s="58"/>
      <c r="Q224" s="58"/>
      <c r="R224" s="58"/>
      <c r="S224" s="58"/>
      <c r="T224" s="58"/>
      <c r="U224" s="58"/>
      <c r="V224" s="58"/>
      <c r="W224" s="58"/>
      <c r="X224" s="58"/>
      <c r="Y224" s="58"/>
      <c r="Z224" s="58"/>
    </row>
    <row r="225" spans="1:26" ht="15.75" customHeight="1" x14ac:dyDescent="0.2">
      <c r="A225" s="34" t="s">
        <v>321</v>
      </c>
      <c r="B225" s="43" t="str">
        <f>VLOOKUP($A225,Questions!$A$2:$X$333,2,0)</f>
        <v>Have you conducted a risk analysis as required under the HIPAA Security Rule?</v>
      </c>
      <c r="C225" s="201" t="str">
        <f>VLOOKUP($A225,'Institution Evaluation'!$A$56:$K$346,3,0)&amp;""</f>
        <v/>
      </c>
      <c r="D225" s="201" t="str">
        <f>VLOOKUP($A225,'Institution Evaluation'!$A$56:$K$346,4,0)&amp;""</f>
        <v/>
      </c>
      <c r="E225" s="208" t="str">
        <f>VLOOKUP($A225,'Institution Evaluation'!$A$56:$K$346,5,0)&amp;""</f>
        <v>Based on the response to REQU-05 on the "START HERE" tab, this question does not apply to this product or service.</v>
      </c>
      <c r="F225" s="211" t="str">
        <f>VLOOKUP($A225,'Institution Evaluation'!$A$56:$K$346,6,0)&amp;""</f>
        <v/>
      </c>
      <c r="G225" s="199" t="str">
        <f>VLOOKUP($A225,'Institution Evaluation'!$A$56:$K$346,7,0)&amp;""</f>
        <v>Yes</v>
      </c>
      <c r="H225" s="200" t="str">
        <f>VLOOKUP($A225,'Institution Evaluation'!$A$56:$K$346,8,0)&amp;""</f>
        <v/>
      </c>
      <c r="I225" s="201" t="str">
        <f>VLOOKUP($A225,'Institution Evaluation'!$A$56:$K$346,9,0)&amp;""</f>
        <v>Standard Importance</v>
      </c>
      <c r="J225" s="249" t="str">
        <f>VLOOKUP($A225,'Institution Evaluation'!$A$56:$K$346,10,0)&amp;""</f>
        <v/>
      </c>
      <c r="K225" s="202" t="str">
        <f>IF(VLOOKUP($A225,'Institution Evaluation'!$A$56:$K$346,10,0)=TRUE,"Yes","")</f>
        <v/>
      </c>
      <c r="L225" s="58"/>
      <c r="M225" s="58"/>
      <c r="N225" s="58"/>
      <c r="O225" s="58"/>
      <c r="P225" s="58"/>
      <c r="Q225" s="58"/>
      <c r="R225" s="58"/>
      <c r="S225" s="58"/>
      <c r="T225" s="58"/>
      <c r="U225" s="58"/>
      <c r="V225" s="58"/>
      <c r="W225" s="58"/>
      <c r="X225" s="58"/>
      <c r="Y225" s="58"/>
      <c r="Z225" s="58"/>
    </row>
    <row r="226" spans="1:26" ht="15.75" customHeight="1" x14ac:dyDescent="0.2">
      <c r="A226" s="34" t="s">
        <v>322</v>
      </c>
      <c r="B226" s="43" t="str">
        <f>VLOOKUP($A226,Questions!$A$2:$X$333,2,0)</f>
        <v>Have you taken actions to mitigate the identified risks?</v>
      </c>
      <c r="C226" s="201" t="str">
        <f>VLOOKUP($A226,'Institution Evaluation'!$A$56:$K$346,3,0)&amp;""</f>
        <v/>
      </c>
      <c r="D226" s="201" t="str">
        <f>VLOOKUP($A226,'Institution Evaluation'!$A$56:$K$346,4,0)&amp;""</f>
        <v/>
      </c>
      <c r="E226" s="208" t="str">
        <f>VLOOKUP($A226,'Institution Evaluation'!$A$56:$K$346,5,0)&amp;""</f>
        <v>Based on the response to REQU-05 on the "START HERE" tab, this question does not apply to this product or service.</v>
      </c>
      <c r="F226" s="211" t="str">
        <f>VLOOKUP($A226,'Institution Evaluation'!$A$56:$K$346,6,0)&amp;""</f>
        <v/>
      </c>
      <c r="G226" s="199" t="str">
        <f>VLOOKUP($A226,'Institution Evaluation'!$A$56:$K$346,7,0)&amp;""</f>
        <v>Yes</v>
      </c>
      <c r="H226" s="200" t="str">
        <f>VLOOKUP($A226,'Institution Evaluation'!$A$56:$K$346,8,0)&amp;""</f>
        <v/>
      </c>
      <c r="I226" s="201" t="str">
        <f>VLOOKUP($A226,'Institution Evaluation'!$A$56:$K$346,9,0)&amp;""</f>
        <v>Standard Importance</v>
      </c>
      <c r="J226" s="249" t="str">
        <f>VLOOKUP($A226,'Institution Evaluation'!$A$56:$K$346,10,0)&amp;""</f>
        <v/>
      </c>
      <c r="K226" s="202" t="str">
        <f>IF(VLOOKUP($A226,'Institution Evaluation'!$A$56:$K$346,10,0)=TRUE,"Yes","")</f>
        <v/>
      </c>
      <c r="L226" s="58"/>
      <c r="M226" s="58"/>
      <c r="N226" s="58"/>
      <c r="O226" s="58"/>
      <c r="P226" s="58"/>
      <c r="Q226" s="58"/>
      <c r="R226" s="58"/>
      <c r="S226" s="58"/>
      <c r="T226" s="58"/>
      <c r="U226" s="58"/>
      <c r="V226" s="58"/>
      <c r="W226" s="58"/>
      <c r="X226" s="58"/>
      <c r="Y226" s="58"/>
      <c r="Z226" s="58"/>
    </row>
    <row r="227" spans="1:26" ht="15.75" customHeight="1" x14ac:dyDescent="0.2">
      <c r="A227" s="34" t="s">
        <v>323</v>
      </c>
      <c r="B227" s="43" t="str">
        <f>VLOOKUP($A227,Questions!$A$2:$X$333,2,0)</f>
        <v>Does your application require user and system administrator password changes at a frequency no greater than 90 days?</v>
      </c>
      <c r="C227" s="201" t="str">
        <f>VLOOKUP($A227,'Institution Evaluation'!$A$56:$K$346,3,0)&amp;""</f>
        <v/>
      </c>
      <c r="D227" s="201" t="str">
        <f>VLOOKUP($A227,'Institution Evaluation'!$A$56:$K$346,4,0)&amp;""</f>
        <v/>
      </c>
      <c r="E227" s="208" t="str">
        <f>VLOOKUP($A227,'Institution Evaluation'!$A$56:$K$346,5,0)&amp;""</f>
        <v>Based on the response to REQU-05 on the "START HERE" tab, this question does not apply to this product or service.</v>
      </c>
      <c r="F227" s="211" t="str">
        <f>VLOOKUP($A227,'Institution Evaluation'!$A$56:$K$346,6,0)&amp;""</f>
        <v/>
      </c>
      <c r="G227" s="199" t="str">
        <f>VLOOKUP($A227,'Institution Evaluation'!$A$56:$K$346,7,0)&amp;""</f>
        <v>Yes</v>
      </c>
      <c r="H227" s="200" t="str">
        <f>VLOOKUP($A227,'Institution Evaluation'!$A$56:$K$346,8,0)&amp;""</f>
        <v/>
      </c>
      <c r="I227" s="201" t="str">
        <f>VLOOKUP($A227,'Institution Evaluation'!$A$56:$K$346,9,0)&amp;""</f>
        <v>Standard Importance</v>
      </c>
      <c r="J227" s="249" t="str">
        <f>VLOOKUP($A227,'Institution Evaluation'!$A$56:$K$346,10,0)&amp;""</f>
        <v/>
      </c>
      <c r="K227" s="202" t="str">
        <f>IF(VLOOKUP($A227,'Institution Evaluation'!$A$56:$K$346,10,0)=TRUE,"Yes","")</f>
        <v/>
      </c>
      <c r="L227" s="58"/>
      <c r="M227" s="58"/>
      <c r="N227" s="58"/>
      <c r="O227" s="58"/>
      <c r="P227" s="58"/>
      <c r="Q227" s="58"/>
      <c r="R227" s="58"/>
      <c r="S227" s="58"/>
      <c r="T227" s="58"/>
      <c r="U227" s="58"/>
      <c r="V227" s="58"/>
      <c r="W227" s="58"/>
      <c r="X227" s="58"/>
      <c r="Y227" s="58"/>
      <c r="Z227" s="58"/>
    </row>
    <row r="228" spans="1:26" ht="15.75" customHeight="1" x14ac:dyDescent="0.2">
      <c r="A228" s="34" t="s">
        <v>324</v>
      </c>
      <c r="B228" s="43" t="str">
        <f>VLOOKUP($A228,Questions!$A$2:$X$333,2,0)</f>
        <v>Does your application require users to set their own password after an administrator reset or on first use of the account?</v>
      </c>
      <c r="C228" s="201" t="str">
        <f>VLOOKUP($A228,'Institution Evaluation'!$A$56:$K$346,3,0)&amp;""</f>
        <v/>
      </c>
      <c r="D228" s="201" t="str">
        <f>VLOOKUP($A228,'Institution Evaluation'!$A$56:$K$346,4,0)&amp;""</f>
        <v/>
      </c>
      <c r="E228" s="208" t="str">
        <f>VLOOKUP($A228,'Institution Evaluation'!$A$56:$K$346,5,0)&amp;""</f>
        <v>Based on the response to REQU-05 on the "START HERE" tab, this question does not apply to this product or service.</v>
      </c>
      <c r="F228" s="211" t="str">
        <f>VLOOKUP($A228,'Institution Evaluation'!$A$56:$K$346,6,0)&amp;""</f>
        <v/>
      </c>
      <c r="G228" s="199" t="str">
        <f>VLOOKUP($A228,'Institution Evaluation'!$A$56:$K$346,7,0)&amp;""</f>
        <v>Yes</v>
      </c>
      <c r="H228" s="200" t="str">
        <f>VLOOKUP($A228,'Institution Evaluation'!$A$56:$K$346,8,0)&amp;""</f>
        <v/>
      </c>
      <c r="I228" s="201" t="str">
        <f>VLOOKUP($A228,'Institution Evaluation'!$A$56:$K$346,9,0)&amp;""</f>
        <v>Standard Importance</v>
      </c>
      <c r="J228" s="249" t="str">
        <f>VLOOKUP($A228,'Institution Evaluation'!$A$56:$K$346,10,0)&amp;""</f>
        <v/>
      </c>
      <c r="K228" s="202" t="str">
        <f>IF(VLOOKUP($A228,'Institution Evaluation'!$A$56:$K$346,10,0)=TRUE,"Yes","")</f>
        <v/>
      </c>
      <c r="L228" s="58"/>
      <c r="M228" s="58"/>
      <c r="N228" s="58"/>
      <c r="O228" s="58"/>
      <c r="P228" s="58"/>
      <c r="Q228" s="58"/>
      <c r="R228" s="58"/>
      <c r="S228" s="58"/>
      <c r="T228" s="58"/>
      <c r="U228" s="58"/>
      <c r="V228" s="58"/>
      <c r="W228" s="58"/>
      <c r="X228" s="58"/>
      <c r="Y228" s="58"/>
      <c r="Z228" s="58"/>
    </row>
    <row r="229" spans="1:26" ht="15.75" customHeight="1" x14ac:dyDescent="0.2">
      <c r="A229" s="34" t="s">
        <v>325</v>
      </c>
      <c r="B229" s="43" t="str">
        <f>VLOOKUP($A229,Questions!$A$2:$X$333,2,0)</f>
        <v>Does your application lock out an account after a number of failed login attempts?</v>
      </c>
      <c r="C229" s="201" t="str">
        <f>VLOOKUP($A229,'Institution Evaluation'!$A$56:$K$346,3,0)&amp;""</f>
        <v/>
      </c>
      <c r="D229" s="201" t="str">
        <f>VLOOKUP($A229,'Institution Evaluation'!$A$56:$K$346,4,0)&amp;""</f>
        <v/>
      </c>
      <c r="E229" s="208" t="str">
        <f>VLOOKUP($A229,'Institution Evaluation'!$A$56:$K$346,5,0)&amp;""</f>
        <v>Based on the response to REQU-05 on the "START HERE" tab, this question does not apply to this product or service.</v>
      </c>
      <c r="F229" s="211" t="str">
        <f>VLOOKUP($A229,'Institution Evaluation'!$A$56:$K$346,6,0)&amp;""</f>
        <v/>
      </c>
      <c r="G229" s="199" t="str">
        <f>VLOOKUP($A229,'Institution Evaluation'!$A$56:$K$346,7,0)&amp;""</f>
        <v>Yes</v>
      </c>
      <c r="H229" s="200" t="str">
        <f>VLOOKUP($A229,'Institution Evaluation'!$A$56:$K$346,8,0)&amp;""</f>
        <v/>
      </c>
      <c r="I229" s="201" t="str">
        <f>VLOOKUP($A229,'Institution Evaluation'!$A$56:$K$346,9,0)&amp;""</f>
        <v>Standard Importance</v>
      </c>
      <c r="J229" s="249" t="str">
        <f>VLOOKUP($A229,'Institution Evaluation'!$A$56:$K$346,10,0)&amp;""</f>
        <v/>
      </c>
      <c r="K229" s="202" t="str">
        <f>IF(VLOOKUP($A229,'Institution Evaluation'!$A$56:$K$346,10,0)=TRUE,"Yes","")</f>
        <v/>
      </c>
      <c r="L229" s="58"/>
      <c r="M229" s="58"/>
      <c r="N229" s="58"/>
      <c r="O229" s="58"/>
      <c r="P229" s="58"/>
      <c r="Q229" s="58"/>
      <c r="R229" s="58"/>
      <c r="S229" s="58"/>
      <c r="T229" s="58"/>
      <c r="U229" s="58"/>
      <c r="V229" s="58"/>
      <c r="W229" s="58"/>
      <c r="X229" s="58"/>
      <c r="Y229" s="58"/>
      <c r="Z229" s="58"/>
    </row>
    <row r="230" spans="1:26" ht="15.75" customHeight="1" x14ac:dyDescent="0.2">
      <c r="A230" s="34" t="s">
        <v>326</v>
      </c>
      <c r="B230" s="43" t="str">
        <f>VLOOKUP($A230,Questions!$A$2:$X$333,2,0)</f>
        <v>Does your application automatically lock or log-out an account after a period of inactivity?</v>
      </c>
      <c r="C230" s="201" t="str">
        <f>VLOOKUP($A230,'Institution Evaluation'!$A$56:$K$346,3,0)&amp;""</f>
        <v/>
      </c>
      <c r="D230" s="201" t="str">
        <f>VLOOKUP($A230,'Institution Evaluation'!$A$56:$K$346,4,0)&amp;""</f>
        <v/>
      </c>
      <c r="E230" s="208" t="str">
        <f>VLOOKUP($A230,'Institution Evaluation'!$A$56:$K$346,5,0)&amp;""</f>
        <v>Based on the response to REQU-05 on the "START HERE" tab, this question does not apply to this product or service.</v>
      </c>
      <c r="F230" s="211" t="str">
        <f>VLOOKUP($A230,'Institution Evaluation'!$A$56:$K$346,6,0)&amp;""</f>
        <v/>
      </c>
      <c r="G230" s="199" t="str">
        <f>VLOOKUP($A230,'Institution Evaluation'!$A$56:$K$346,7,0)&amp;""</f>
        <v>Yes</v>
      </c>
      <c r="H230" s="200" t="str">
        <f>VLOOKUP($A230,'Institution Evaluation'!$A$56:$K$346,8,0)&amp;""</f>
        <v/>
      </c>
      <c r="I230" s="201" t="str">
        <f>VLOOKUP($A230,'Institution Evaluation'!$A$56:$K$346,9,0)&amp;""</f>
        <v>Standard Importance</v>
      </c>
      <c r="J230" s="249" t="str">
        <f>VLOOKUP($A230,'Institution Evaluation'!$A$56:$K$346,10,0)&amp;""</f>
        <v/>
      </c>
      <c r="K230" s="202" t="str">
        <f>IF(VLOOKUP($A230,'Institution Evaluation'!$A$56:$K$346,10,0)=TRUE,"Yes","")</f>
        <v/>
      </c>
      <c r="L230" s="58"/>
      <c r="M230" s="58"/>
      <c r="N230" s="58"/>
      <c r="O230" s="58"/>
      <c r="P230" s="58"/>
      <c r="Q230" s="58"/>
      <c r="R230" s="58"/>
      <c r="S230" s="58"/>
      <c r="T230" s="58"/>
      <c r="U230" s="58"/>
      <c r="V230" s="58"/>
      <c r="W230" s="58"/>
      <c r="X230" s="58"/>
      <c r="Y230" s="58"/>
      <c r="Z230" s="58"/>
    </row>
    <row r="231" spans="1:26" ht="15.75" customHeight="1" x14ac:dyDescent="0.2">
      <c r="A231" s="34" t="s">
        <v>327</v>
      </c>
      <c r="B231" s="43" t="str">
        <f>VLOOKUP($A231,Questions!$A$2:$X$333,2,0)</f>
        <v>Are passwords visible in plain text, whether when stored or entered, including service level accounts (i.e., database accounts, etc.)?</v>
      </c>
      <c r="C231" s="201" t="str">
        <f>VLOOKUP($A231,'Institution Evaluation'!$A$56:$K$346,3,0)&amp;""</f>
        <v/>
      </c>
      <c r="D231" s="201" t="str">
        <f>VLOOKUP($A231,'Institution Evaluation'!$A$56:$K$346,4,0)&amp;""</f>
        <v/>
      </c>
      <c r="E231" s="208" t="str">
        <f>VLOOKUP($A231,'Institution Evaluation'!$A$56:$K$346,5,0)&amp;""</f>
        <v>Based on the response to REQU-05 on the "START HERE" tab, this question does not apply to this product or service.</v>
      </c>
      <c r="F231" s="211" t="str">
        <f>VLOOKUP($A231,'Institution Evaluation'!$A$56:$K$346,6,0)&amp;""</f>
        <v/>
      </c>
      <c r="G231" s="199" t="str">
        <f>VLOOKUP($A231,'Institution Evaluation'!$A$56:$K$346,7,0)&amp;""</f>
        <v>No</v>
      </c>
      <c r="H231" s="200" t="str">
        <f>VLOOKUP($A231,'Institution Evaluation'!$A$56:$K$346,8,0)&amp;""</f>
        <v/>
      </c>
      <c r="I231" s="201" t="str">
        <f>VLOOKUP($A231,'Institution Evaluation'!$A$56:$K$346,9,0)&amp;""</f>
        <v>Standard Importance</v>
      </c>
      <c r="J231" s="249" t="str">
        <f>VLOOKUP($A231,'Institution Evaluation'!$A$56:$K$346,10,0)&amp;""</f>
        <v/>
      </c>
      <c r="K231" s="202" t="str">
        <f>IF(VLOOKUP($A231,'Institution Evaluation'!$A$56:$K$346,10,0)=TRUE,"Yes","")</f>
        <v/>
      </c>
      <c r="L231" s="58"/>
      <c r="M231" s="58"/>
      <c r="N231" s="58"/>
      <c r="O231" s="58"/>
      <c r="P231" s="58"/>
      <c r="Q231" s="58"/>
      <c r="R231" s="58"/>
      <c r="S231" s="58"/>
      <c r="T231" s="58"/>
      <c r="U231" s="58"/>
      <c r="V231" s="58"/>
      <c r="W231" s="58"/>
      <c r="X231" s="58"/>
      <c r="Y231" s="58"/>
      <c r="Z231" s="58"/>
    </row>
    <row r="232" spans="1:26" ht="15.75" customHeight="1" x14ac:dyDescent="0.2">
      <c r="A232" s="34" t="s">
        <v>328</v>
      </c>
      <c r="B232" s="43" t="str">
        <f>VLOOKUP($A232,Questions!$A$2:$X$333,2,0)</f>
        <v>If the application is institution-hosted, can all service level and administrative account passwords be changed by the institution?</v>
      </c>
      <c r="C232" s="201" t="str">
        <f>VLOOKUP($A232,'Institution Evaluation'!$A$56:$K$346,3,0)&amp;""</f>
        <v/>
      </c>
      <c r="D232" s="201" t="str">
        <f>VLOOKUP($A232,'Institution Evaluation'!$A$56:$K$346,4,0)&amp;""</f>
        <v/>
      </c>
      <c r="E232" s="208" t="str">
        <f>VLOOKUP($A232,'Institution Evaluation'!$A$56:$K$346,5,0)&amp;""</f>
        <v>Based on the response to REQU-05 on the "START HERE" tab, this question does not apply to this product or service.</v>
      </c>
      <c r="F232" s="211" t="str">
        <f>VLOOKUP($A232,'Institution Evaluation'!$A$56:$K$346,6,0)&amp;""</f>
        <v/>
      </c>
      <c r="G232" s="199" t="str">
        <f>VLOOKUP($A232,'Institution Evaluation'!$A$56:$K$346,7,0)&amp;""</f>
        <v>Yes</v>
      </c>
      <c r="H232" s="200" t="str">
        <f>VLOOKUP($A232,'Institution Evaluation'!$A$56:$K$346,8,0)&amp;""</f>
        <v/>
      </c>
      <c r="I232" s="201" t="str">
        <f>VLOOKUP($A232,'Institution Evaluation'!$A$56:$K$346,9,0)&amp;""</f>
        <v>Standard Importance</v>
      </c>
      <c r="J232" s="249" t="str">
        <f>VLOOKUP($A232,'Institution Evaluation'!$A$56:$K$346,10,0)&amp;""</f>
        <v/>
      </c>
      <c r="K232" s="202" t="str">
        <f>IF(VLOOKUP($A232,'Institution Evaluation'!$A$56:$K$346,10,0)=TRUE,"Yes","")</f>
        <v/>
      </c>
      <c r="L232" s="58"/>
      <c r="M232" s="58"/>
      <c r="N232" s="58"/>
      <c r="O232" s="58"/>
      <c r="P232" s="58"/>
      <c r="Q232" s="58"/>
      <c r="R232" s="58"/>
      <c r="S232" s="58"/>
      <c r="T232" s="58"/>
      <c r="U232" s="58"/>
      <c r="V232" s="58"/>
      <c r="W232" s="58"/>
      <c r="X232" s="58"/>
      <c r="Y232" s="58"/>
      <c r="Z232" s="58"/>
    </row>
    <row r="233" spans="1:26" ht="15.75" customHeight="1" x14ac:dyDescent="0.2">
      <c r="A233" s="34" t="s">
        <v>329</v>
      </c>
      <c r="B233" s="43" t="str">
        <f>VLOOKUP($A233,Questions!$A$2:$X$333,2,0)</f>
        <v>Does your application provide the ability to define user access levels?</v>
      </c>
      <c r="C233" s="201" t="str">
        <f>VLOOKUP($A233,'Institution Evaluation'!$A$56:$K$346,3,0)&amp;""</f>
        <v/>
      </c>
      <c r="D233" s="201" t="str">
        <f>VLOOKUP($A233,'Institution Evaluation'!$A$56:$K$346,4,0)&amp;""</f>
        <v/>
      </c>
      <c r="E233" s="208" t="str">
        <f>VLOOKUP($A233,'Institution Evaluation'!$A$56:$K$346,5,0)&amp;""</f>
        <v>Based on the response to REQU-05 on the "START HERE" tab, this question does not apply to this product or service.</v>
      </c>
      <c r="F233" s="211" t="str">
        <f>VLOOKUP($A233,'Institution Evaluation'!$A$56:$K$346,6,0)&amp;""</f>
        <v/>
      </c>
      <c r="G233" s="199" t="str">
        <f>VLOOKUP($A233,'Institution Evaluation'!$A$56:$K$346,7,0)&amp;""</f>
        <v>Yes</v>
      </c>
      <c r="H233" s="200" t="str">
        <f>VLOOKUP($A233,'Institution Evaluation'!$A$56:$K$346,8,0)&amp;""</f>
        <v/>
      </c>
      <c r="I233" s="201" t="str">
        <f>VLOOKUP($A233,'Institution Evaluation'!$A$56:$K$346,9,0)&amp;""</f>
        <v>Standard Importance</v>
      </c>
      <c r="J233" s="249" t="str">
        <f>VLOOKUP($A233,'Institution Evaluation'!$A$56:$K$346,10,0)&amp;""</f>
        <v/>
      </c>
      <c r="K233" s="202" t="str">
        <f>IF(VLOOKUP($A233,'Institution Evaluation'!$A$56:$K$346,10,0)=TRUE,"Yes","")</f>
        <v/>
      </c>
      <c r="L233" s="58"/>
      <c r="M233" s="58"/>
      <c r="N233" s="58"/>
      <c r="O233" s="58"/>
      <c r="P233" s="58"/>
      <c r="Q233" s="58"/>
      <c r="R233" s="58"/>
      <c r="S233" s="58"/>
      <c r="T233" s="58"/>
      <c r="U233" s="58"/>
      <c r="V233" s="58"/>
      <c r="W233" s="58"/>
      <c r="X233" s="58"/>
      <c r="Y233" s="58"/>
      <c r="Z233" s="58"/>
    </row>
    <row r="234" spans="1:26" ht="15.75" customHeight="1" x14ac:dyDescent="0.2">
      <c r="A234" s="34" t="s">
        <v>330</v>
      </c>
      <c r="B234" s="43" t="str">
        <f>VLOOKUP($A234,Questions!$A$2:$X$333,2,0)</f>
        <v>Does your application support varying levels of access to administrative tasks defined individually per user?</v>
      </c>
      <c r="C234" s="201" t="str">
        <f>VLOOKUP($A234,'Institution Evaluation'!$A$56:$K$346,3,0)&amp;""</f>
        <v/>
      </c>
      <c r="D234" s="201" t="str">
        <f>VLOOKUP($A234,'Institution Evaluation'!$A$56:$K$346,4,0)&amp;""</f>
        <v/>
      </c>
      <c r="E234" s="208" t="str">
        <f>VLOOKUP($A234,'Institution Evaluation'!$A$56:$K$346,5,0)&amp;""</f>
        <v>Based on the response to REQU-05 on the "START HERE" tab, this question does not apply to this product or service.</v>
      </c>
      <c r="F234" s="211" t="str">
        <f>VLOOKUP($A234,'Institution Evaluation'!$A$56:$K$346,6,0)&amp;""</f>
        <v/>
      </c>
      <c r="G234" s="199" t="str">
        <f>VLOOKUP($A234,'Institution Evaluation'!$A$56:$K$346,7,0)&amp;""</f>
        <v>Yes</v>
      </c>
      <c r="H234" s="200" t="str">
        <f>VLOOKUP($A234,'Institution Evaluation'!$A$56:$K$346,8,0)&amp;""</f>
        <v/>
      </c>
      <c r="I234" s="201" t="str">
        <f>VLOOKUP($A234,'Institution Evaluation'!$A$56:$K$346,9,0)&amp;""</f>
        <v>Standard Importance</v>
      </c>
      <c r="J234" s="249" t="str">
        <f>VLOOKUP($A234,'Institution Evaluation'!$A$56:$K$346,10,0)&amp;""</f>
        <v/>
      </c>
      <c r="K234" s="202" t="str">
        <f>IF(VLOOKUP($A234,'Institution Evaluation'!$A$56:$K$346,10,0)=TRUE,"Yes","")</f>
        <v/>
      </c>
      <c r="L234" s="58"/>
      <c r="M234" s="58"/>
      <c r="N234" s="58"/>
      <c r="O234" s="58"/>
      <c r="P234" s="58"/>
      <c r="Q234" s="58"/>
      <c r="R234" s="58"/>
      <c r="S234" s="58"/>
      <c r="T234" s="58"/>
      <c r="U234" s="58"/>
      <c r="V234" s="58"/>
      <c r="W234" s="58"/>
      <c r="X234" s="58"/>
      <c r="Y234" s="58"/>
      <c r="Z234" s="58"/>
    </row>
    <row r="235" spans="1:26" ht="15.75" customHeight="1" x14ac:dyDescent="0.2">
      <c r="A235" s="34" t="s">
        <v>331</v>
      </c>
      <c r="B235" s="43" t="str">
        <f>VLOOKUP($A235,Questions!$A$2:$X$333,2,0)</f>
        <v>Does your application support varying levels of access to records based on user ID?</v>
      </c>
      <c r="C235" s="201" t="str">
        <f>VLOOKUP($A235,'Institution Evaluation'!$A$56:$K$346,3,0)&amp;""</f>
        <v/>
      </c>
      <c r="D235" s="201" t="str">
        <f>VLOOKUP($A235,'Institution Evaluation'!$A$56:$K$346,4,0)&amp;""</f>
        <v/>
      </c>
      <c r="E235" s="208" t="str">
        <f>VLOOKUP($A235,'Institution Evaluation'!$A$56:$K$346,5,0)&amp;""</f>
        <v>Based on the response to REQU-05 on the "START HERE" tab, this question does not apply to this product or service.</v>
      </c>
      <c r="F235" s="211" t="str">
        <f>VLOOKUP($A235,'Institution Evaluation'!$A$56:$K$346,6,0)&amp;""</f>
        <v/>
      </c>
      <c r="G235" s="199" t="str">
        <f>VLOOKUP($A235,'Institution Evaluation'!$A$56:$K$346,7,0)&amp;""</f>
        <v>No</v>
      </c>
      <c r="H235" s="200" t="str">
        <f>VLOOKUP($A235,'Institution Evaluation'!$A$56:$K$346,8,0)&amp;""</f>
        <v/>
      </c>
      <c r="I235" s="201" t="str">
        <f>VLOOKUP($A235,'Institution Evaluation'!$A$56:$K$346,9,0)&amp;""</f>
        <v>Standard Importance</v>
      </c>
      <c r="J235" s="249" t="str">
        <f>VLOOKUP($A235,'Institution Evaluation'!$A$56:$K$346,10,0)&amp;""</f>
        <v/>
      </c>
      <c r="K235" s="202" t="str">
        <f>IF(VLOOKUP($A235,'Institution Evaluation'!$A$56:$K$346,10,0)=TRUE,"Yes","")</f>
        <v/>
      </c>
      <c r="L235" s="58"/>
      <c r="M235" s="58"/>
      <c r="N235" s="58"/>
      <c r="O235" s="58"/>
      <c r="P235" s="58"/>
      <c r="Q235" s="58"/>
      <c r="R235" s="58"/>
      <c r="S235" s="58"/>
      <c r="T235" s="58"/>
      <c r="U235" s="58"/>
      <c r="V235" s="58"/>
      <c r="W235" s="58"/>
      <c r="X235" s="58"/>
      <c r="Y235" s="58"/>
      <c r="Z235" s="58"/>
    </row>
    <row r="236" spans="1:26" ht="15.75" customHeight="1" x14ac:dyDescent="0.2">
      <c r="A236" s="34" t="s">
        <v>332</v>
      </c>
      <c r="B236" s="43" t="str">
        <f>VLOOKUP($A236,Questions!$A$2:$X$333,2,0)</f>
        <v>Is there a limit to the number of groups to which a user can be assigned?</v>
      </c>
      <c r="C236" s="201" t="str">
        <f>VLOOKUP($A236,'Institution Evaluation'!$A$56:$K$346,3,0)&amp;""</f>
        <v/>
      </c>
      <c r="D236" s="201" t="str">
        <f>VLOOKUP($A236,'Institution Evaluation'!$A$56:$K$346,4,0)&amp;""</f>
        <v/>
      </c>
      <c r="E236" s="208" t="str">
        <f>VLOOKUP($A236,'Institution Evaluation'!$A$56:$K$346,5,0)&amp;""</f>
        <v>Based on the response to REQU-05 on the "START HERE" tab, this question does not apply to this product or service.</v>
      </c>
      <c r="F236" s="211" t="str">
        <f>VLOOKUP($A236,'Institution Evaluation'!$A$56:$K$346,6,0)&amp;""</f>
        <v/>
      </c>
      <c r="G236" s="199" t="str">
        <f>VLOOKUP($A236,'Institution Evaluation'!$A$56:$K$346,7,0)&amp;""</f>
        <v>Yes</v>
      </c>
      <c r="H236" s="200" t="str">
        <f>VLOOKUP($A236,'Institution Evaluation'!$A$56:$K$346,8,0)&amp;""</f>
        <v/>
      </c>
      <c r="I236" s="201" t="str">
        <f>VLOOKUP($A236,'Institution Evaluation'!$A$56:$K$346,9,0)&amp;""</f>
        <v>Standard Importance</v>
      </c>
      <c r="J236" s="249" t="str">
        <f>VLOOKUP($A236,'Institution Evaluation'!$A$56:$K$346,10,0)&amp;""</f>
        <v/>
      </c>
      <c r="K236" s="202" t="str">
        <f>IF(VLOOKUP($A236,'Institution Evaluation'!$A$56:$K$346,10,0)=TRUE,"Yes","")</f>
        <v/>
      </c>
      <c r="L236" s="58"/>
      <c r="M236" s="58"/>
      <c r="N236" s="58"/>
      <c r="O236" s="58"/>
      <c r="P236" s="58"/>
      <c r="Q236" s="58"/>
      <c r="R236" s="58"/>
      <c r="S236" s="58"/>
      <c r="T236" s="58"/>
      <c r="U236" s="58"/>
      <c r="V236" s="58"/>
      <c r="W236" s="58"/>
      <c r="X236" s="58"/>
      <c r="Y236" s="58"/>
      <c r="Z236" s="58"/>
    </row>
    <row r="237" spans="1:26" ht="15.75" customHeight="1" x14ac:dyDescent="0.2">
      <c r="A237" s="34" t="s">
        <v>333</v>
      </c>
      <c r="B237" s="43" t="str">
        <f>VLOOKUP($A237,Questions!$A$2:$X$333,2,0)</f>
        <v>Do accounts used for solution provider-supplied remote support abide by the same authentication policies and access logging as the rest of the system?</v>
      </c>
      <c r="C237" s="201" t="str">
        <f>VLOOKUP($A237,'Institution Evaluation'!$A$56:$K$346,3,0)&amp;""</f>
        <v/>
      </c>
      <c r="D237" s="201" t="str">
        <f>VLOOKUP($A237,'Institution Evaluation'!$A$56:$K$346,4,0)&amp;""</f>
        <v/>
      </c>
      <c r="E237" s="208" t="str">
        <f>VLOOKUP($A237,'Institution Evaluation'!$A$56:$K$346,5,0)&amp;""</f>
        <v>Based on the response to REQU-05 on the "START HERE" tab, this question does not apply to this product or service.</v>
      </c>
      <c r="F237" s="211" t="str">
        <f>VLOOKUP($A237,'Institution Evaluation'!$A$56:$K$346,6,0)&amp;""</f>
        <v/>
      </c>
      <c r="G237" s="199" t="str">
        <f>VLOOKUP($A237,'Institution Evaluation'!$A$56:$K$346,7,0)&amp;""</f>
        <v>Yes</v>
      </c>
      <c r="H237" s="200" t="str">
        <f>VLOOKUP($A237,'Institution Evaluation'!$A$56:$K$346,8,0)&amp;""</f>
        <v/>
      </c>
      <c r="I237" s="201" t="str">
        <f>VLOOKUP($A237,'Institution Evaluation'!$A$56:$K$346,9,0)&amp;""</f>
        <v>Standard Importance</v>
      </c>
      <c r="J237" s="249" t="str">
        <f>VLOOKUP($A237,'Institution Evaluation'!$A$56:$K$346,10,0)&amp;""</f>
        <v/>
      </c>
      <c r="K237" s="202" t="str">
        <f>IF(VLOOKUP($A237,'Institution Evaluation'!$A$56:$K$346,10,0)=TRUE,"Yes","")</f>
        <v/>
      </c>
      <c r="L237" s="58"/>
      <c r="M237" s="58"/>
      <c r="N237" s="58"/>
      <c r="O237" s="58"/>
      <c r="P237" s="58"/>
      <c r="Q237" s="58"/>
      <c r="R237" s="58"/>
      <c r="S237" s="58"/>
      <c r="T237" s="58"/>
      <c r="U237" s="58"/>
      <c r="V237" s="58"/>
      <c r="W237" s="58"/>
      <c r="X237" s="58"/>
      <c r="Y237" s="58"/>
      <c r="Z237" s="58"/>
    </row>
    <row r="238" spans="1:26" ht="15.75" customHeight="1" x14ac:dyDescent="0.2">
      <c r="A238" s="34" t="s">
        <v>334</v>
      </c>
      <c r="B238" s="43" t="str">
        <f>VLOOKUP($A238,Questions!$A$2:$X$333,2,0)</f>
        <v>Does the application log record access including specific user, date/time of access, and originating IP or device?</v>
      </c>
      <c r="C238" s="201" t="str">
        <f>VLOOKUP($A238,'Institution Evaluation'!$A$56:$K$346,3,0)&amp;""</f>
        <v/>
      </c>
      <c r="D238" s="201" t="str">
        <f>VLOOKUP($A238,'Institution Evaluation'!$A$56:$K$346,4,0)&amp;""</f>
        <v/>
      </c>
      <c r="E238" s="208" t="str">
        <f>VLOOKUP($A238,'Institution Evaluation'!$A$56:$K$346,5,0)&amp;""</f>
        <v>Based on the response to REQU-05 on the "START HERE" tab, this question does not apply to this product or service.</v>
      </c>
      <c r="F238" s="211" t="str">
        <f>VLOOKUP($A238,'Institution Evaluation'!$A$56:$K$346,6,0)&amp;""</f>
        <v/>
      </c>
      <c r="G238" s="199" t="str">
        <f>VLOOKUP($A238,'Institution Evaluation'!$A$56:$K$346,7,0)&amp;""</f>
        <v>Yes</v>
      </c>
      <c r="H238" s="200" t="str">
        <f>VLOOKUP($A238,'Institution Evaluation'!$A$56:$K$346,8,0)&amp;""</f>
        <v/>
      </c>
      <c r="I238" s="201" t="str">
        <f>VLOOKUP($A238,'Institution Evaluation'!$A$56:$K$346,9,0)&amp;""</f>
        <v>Standard Importance</v>
      </c>
      <c r="J238" s="249" t="str">
        <f>VLOOKUP($A238,'Institution Evaluation'!$A$56:$K$346,10,0)&amp;""</f>
        <v/>
      </c>
      <c r="K238" s="202" t="str">
        <f>IF(VLOOKUP($A238,'Institution Evaluation'!$A$56:$K$346,10,0)=TRUE,"Yes","")</f>
        <v/>
      </c>
      <c r="L238" s="58"/>
      <c r="M238" s="58"/>
      <c r="N238" s="58"/>
      <c r="O238" s="58"/>
      <c r="P238" s="58"/>
      <c r="Q238" s="58"/>
      <c r="R238" s="58"/>
      <c r="S238" s="58"/>
      <c r="T238" s="58"/>
      <c r="U238" s="58"/>
      <c r="V238" s="58"/>
      <c r="W238" s="58"/>
      <c r="X238" s="58"/>
      <c r="Y238" s="58"/>
      <c r="Z238" s="58"/>
    </row>
    <row r="239" spans="1:26" ht="15.75" customHeight="1" x14ac:dyDescent="0.2">
      <c r="A239" s="34" t="s">
        <v>335</v>
      </c>
      <c r="B239" s="43" t="str">
        <f>VLOOKUP($A239,Questions!$A$2:$X$333,2,0)</f>
        <v>Does the application log administrative activity, such as user account access changes and password changes, including specific user, date/time of changes, and originating IP or device?</v>
      </c>
      <c r="C239" s="201" t="str">
        <f>VLOOKUP($A239,'Institution Evaluation'!$A$56:$K$346,3,0)&amp;""</f>
        <v/>
      </c>
      <c r="D239" s="201" t="str">
        <f>VLOOKUP($A239,'Institution Evaluation'!$A$56:$K$346,4,0)&amp;""</f>
        <v/>
      </c>
      <c r="E239" s="208" t="str">
        <f>VLOOKUP($A239,'Institution Evaluation'!$A$56:$K$346,5,0)&amp;""</f>
        <v>Based on the response to REQU-05 on the "START HERE" tab, this question does not apply to this product or service.</v>
      </c>
      <c r="F239" s="211" t="str">
        <f>VLOOKUP($A239,'Institution Evaluation'!$A$56:$K$346,6,0)&amp;""</f>
        <v/>
      </c>
      <c r="G239" s="199" t="str">
        <f>VLOOKUP($A239,'Institution Evaluation'!$A$56:$K$346,7,0)&amp;""</f>
        <v>Yes</v>
      </c>
      <c r="H239" s="200" t="str">
        <f>VLOOKUP($A239,'Institution Evaluation'!$A$56:$K$346,8,0)&amp;""</f>
        <v/>
      </c>
      <c r="I239" s="201" t="str">
        <f>VLOOKUP($A239,'Institution Evaluation'!$A$56:$K$346,9,0)&amp;""</f>
        <v>Standard Importance</v>
      </c>
      <c r="J239" s="249" t="str">
        <f>VLOOKUP($A239,'Institution Evaluation'!$A$56:$K$346,10,0)&amp;""</f>
        <v/>
      </c>
      <c r="K239" s="202" t="str">
        <f>IF(VLOOKUP($A239,'Institution Evaluation'!$A$56:$K$346,10,0)=TRUE,"Yes","")</f>
        <v/>
      </c>
      <c r="L239" s="58"/>
      <c r="M239" s="58"/>
      <c r="N239" s="58"/>
      <c r="O239" s="58"/>
      <c r="P239" s="58"/>
      <c r="Q239" s="58"/>
      <c r="R239" s="58"/>
      <c r="S239" s="58"/>
      <c r="T239" s="58"/>
      <c r="U239" s="58"/>
      <c r="V239" s="58"/>
      <c r="W239" s="58"/>
      <c r="X239" s="58"/>
      <c r="Y239" s="58"/>
      <c r="Z239" s="58"/>
    </row>
    <row r="240" spans="1:26" ht="15.75" customHeight="1" x14ac:dyDescent="0.2">
      <c r="A240" s="34" t="s">
        <v>336</v>
      </c>
      <c r="B240" s="43" t="str">
        <f>VLOOKUP($A240,Questions!$A$2:$X$333,2,0)</f>
        <v>Do you retain logs for at least as long as required by HIPAA regulations?</v>
      </c>
      <c r="C240" s="201" t="str">
        <f>VLOOKUP($A240,'Institution Evaluation'!$A$56:$K$346,3,0)&amp;""</f>
        <v/>
      </c>
      <c r="D240" s="201" t="str">
        <f>VLOOKUP($A240,'Institution Evaluation'!$A$56:$K$346,4,0)&amp;""</f>
        <v/>
      </c>
      <c r="E240" s="208" t="str">
        <f>VLOOKUP($A240,'Institution Evaluation'!$A$56:$K$346,5,0)&amp;""</f>
        <v>Based on the response to REQU-05 on the "START HERE" tab, this question does not apply to this product or service.</v>
      </c>
      <c r="F240" s="211" t="str">
        <f>VLOOKUP($A240,'Institution Evaluation'!$A$56:$K$346,6,0)&amp;""</f>
        <v/>
      </c>
      <c r="G240" s="199" t="str">
        <f>VLOOKUP($A240,'Institution Evaluation'!$A$56:$K$346,7,0)&amp;""</f>
        <v>Yes</v>
      </c>
      <c r="H240" s="200" t="str">
        <f>VLOOKUP($A240,'Institution Evaluation'!$A$56:$K$346,8,0)&amp;""</f>
        <v/>
      </c>
      <c r="I240" s="201" t="str">
        <f>VLOOKUP($A240,'Institution Evaluation'!$A$56:$K$346,9,0)&amp;""</f>
        <v>Standard Importance</v>
      </c>
      <c r="J240" s="249" t="str">
        <f>VLOOKUP($A240,'Institution Evaluation'!$A$56:$K$346,10,0)&amp;""</f>
        <v/>
      </c>
      <c r="K240" s="202" t="str">
        <f>IF(VLOOKUP($A240,'Institution Evaluation'!$A$56:$K$346,10,0)=TRUE,"Yes","")</f>
        <v/>
      </c>
      <c r="L240" s="58"/>
      <c r="M240" s="58"/>
      <c r="N240" s="58"/>
      <c r="O240" s="58"/>
      <c r="P240" s="58"/>
      <c r="Q240" s="58"/>
      <c r="R240" s="58"/>
      <c r="S240" s="58"/>
      <c r="T240" s="58"/>
      <c r="U240" s="58"/>
      <c r="V240" s="58"/>
      <c r="W240" s="58"/>
      <c r="X240" s="58"/>
      <c r="Y240" s="58"/>
      <c r="Z240" s="58"/>
    </row>
    <row r="241" spans="1:26" ht="15.75" customHeight="1" x14ac:dyDescent="0.2">
      <c r="A241" s="34" t="s">
        <v>337</v>
      </c>
      <c r="B241" s="43" t="str">
        <f>VLOOKUP($A241,Questions!$A$2:$X$333,2,0)</f>
        <v>Can the application logs be archived?</v>
      </c>
      <c r="C241" s="201" t="str">
        <f>VLOOKUP($A241,'Institution Evaluation'!$A$56:$K$346,3,0)&amp;""</f>
        <v/>
      </c>
      <c r="D241" s="201" t="str">
        <f>VLOOKUP($A241,'Institution Evaluation'!$A$56:$K$346,4,0)&amp;""</f>
        <v/>
      </c>
      <c r="E241" s="208" t="str">
        <f>VLOOKUP($A241,'Institution Evaluation'!$A$56:$K$346,5,0)&amp;""</f>
        <v>Based on the response to REQU-05 on the "START HERE" tab, this question does not apply to this product or service.</v>
      </c>
      <c r="F241" s="211" t="str">
        <f>VLOOKUP($A241,'Institution Evaluation'!$A$56:$K$346,6,0)&amp;""</f>
        <v/>
      </c>
      <c r="G241" s="199" t="str">
        <f>VLOOKUP($A241,'Institution Evaluation'!$A$56:$K$346,7,0)&amp;""</f>
        <v>Yes</v>
      </c>
      <c r="H241" s="200" t="str">
        <f>VLOOKUP($A241,'Institution Evaluation'!$A$56:$K$346,8,0)&amp;""</f>
        <v/>
      </c>
      <c r="I241" s="201" t="str">
        <f>VLOOKUP($A241,'Institution Evaluation'!$A$56:$K$346,9,0)&amp;""</f>
        <v>Standard Importance</v>
      </c>
      <c r="J241" s="249" t="str">
        <f>VLOOKUP($A241,'Institution Evaluation'!$A$56:$K$346,10,0)&amp;""</f>
        <v/>
      </c>
      <c r="K241" s="202" t="str">
        <f>IF(VLOOKUP($A241,'Institution Evaluation'!$A$56:$K$346,10,0)=TRUE,"Yes","")</f>
        <v/>
      </c>
      <c r="L241" s="58"/>
      <c r="M241" s="58"/>
      <c r="N241" s="58"/>
      <c r="O241" s="58"/>
      <c r="P241" s="58"/>
      <c r="Q241" s="58"/>
      <c r="R241" s="58"/>
      <c r="S241" s="58"/>
      <c r="T241" s="58"/>
      <c r="U241" s="58"/>
      <c r="V241" s="58"/>
      <c r="W241" s="58"/>
      <c r="X241" s="58"/>
      <c r="Y241" s="58"/>
      <c r="Z241" s="58"/>
    </row>
    <row r="242" spans="1:26" ht="15.75" customHeight="1" x14ac:dyDescent="0.2">
      <c r="A242" s="34" t="s">
        <v>338</v>
      </c>
      <c r="B242" s="43" t="str">
        <f>VLOOKUP($A242,Questions!$A$2:$X$333,2,0)</f>
        <v>Can the application logs be saved externally?</v>
      </c>
      <c r="C242" s="201" t="str">
        <f>VLOOKUP($A242,'Institution Evaluation'!$A$56:$K$346,3,0)&amp;""</f>
        <v/>
      </c>
      <c r="D242" s="201" t="str">
        <f>VLOOKUP($A242,'Institution Evaluation'!$A$56:$K$346,4,0)&amp;""</f>
        <v/>
      </c>
      <c r="E242" s="208" t="str">
        <f>VLOOKUP($A242,'Institution Evaluation'!$A$56:$K$346,5,0)&amp;""</f>
        <v>Based on the response to REQU-05 on the "START HERE" tab, this question does not apply to this product or service.</v>
      </c>
      <c r="F242" s="211" t="str">
        <f>VLOOKUP($A242,'Institution Evaluation'!$A$56:$K$346,6,0)&amp;""</f>
        <v/>
      </c>
      <c r="G242" s="199" t="str">
        <f>VLOOKUP($A242,'Institution Evaluation'!$A$56:$K$346,7,0)&amp;""</f>
        <v>Yes</v>
      </c>
      <c r="H242" s="200" t="str">
        <f>VLOOKUP($A242,'Institution Evaluation'!$A$56:$K$346,8,0)&amp;""</f>
        <v/>
      </c>
      <c r="I242" s="201" t="str">
        <f>VLOOKUP($A242,'Institution Evaluation'!$A$56:$K$346,9,0)&amp;""</f>
        <v>Standard Importance</v>
      </c>
      <c r="J242" s="249" t="str">
        <f>VLOOKUP($A242,'Institution Evaluation'!$A$56:$K$346,10,0)&amp;""</f>
        <v/>
      </c>
      <c r="K242" s="202" t="str">
        <f>IF(VLOOKUP($A242,'Institution Evaluation'!$A$56:$K$346,10,0)=TRUE,"Yes","")</f>
        <v/>
      </c>
      <c r="L242" s="58"/>
      <c r="M242" s="58"/>
      <c r="N242" s="58"/>
      <c r="O242" s="58"/>
      <c r="P242" s="58"/>
      <c r="Q242" s="58"/>
      <c r="R242" s="58"/>
      <c r="S242" s="58"/>
      <c r="T242" s="58"/>
      <c r="U242" s="58"/>
      <c r="V242" s="58"/>
      <c r="W242" s="58"/>
      <c r="X242" s="58"/>
      <c r="Y242" s="58"/>
      <c r="Z242" s="58"/>
    </row>
    <row r="243" spans="1:26" ht="15.75" customHeight="1" x14ac:dyDescent="0.2">
      <c r="A243" s="34" t="s">
        <v>339</v>
      </c>
      <c r="B243" s="43" t="str">
        <f>VLOOKUP($A243,Questions!$A$2:$X$333,2,0)</f>
        <v>Do you have a disaster recovery plan and emergency mode operation plan?</v>
      </c>
      <c r="C243" s="201" t="str">
        <f>VLOOKUP($A243,'Institution Evaluation'!$A$56:$K$346,3,0)&amp;""</f>
        <v/>
      </c>
      <c r="D243" s="201" t="str">
        <f>VLOOKUP($A243,'Institution Evaluation'!$A$56:$K$346,4,0)&amp;""</f>
        <v/>
      </c>
      <c r="E243" s="208" t="str">
        <f>VLOOKUP($A243,'Institution Evaluation'!$A$56:$K$346,5,0)&amp;""</f>
        <v>Based on the response to REQU-05 on the "START HERE" tab, this question does not apply to this product or service.</v>
      </c>
      <c r="F243" s="211" t="str">
        <f>VLOOKUP($A243,'Institution Evaluation'!$A$56:$K$346,6,0)&amp;""</f>
        <v/>
      </c>
      <c r="G243" s="199" t="str">
        <f>VLOOKUP($A243,'Institution Evaluation'!$A$56:$K$346,7,0)&amp;""</f>
        <v>Yes</v>
      </c>
      <c r="H243" s="200" t="str">
        <f>VLOOKUP($A243,'Institution Evaluation'!$A$56:$K$346,8,0)&amp;""</f>
        <v/>
      </c>
      <c r="I243" s="201" t="str">
        <f>VLOOKUP($A243,'Institution Evaluation'!$A$56:$K$346,9,0)&amp;""</f>
        <v>Standard Importance</v>
      </c>
      <c r="J243" s="249" t="str">
        <f>VLOOKUP($A243,'Institution Evaluation'!$A$56:$K$346,10,0)&amp;""</f>
        <v/>
      </c>
      <c r="K243" s="202" t="str">
        <f>IF(VLOOKUP($A243,'Institution Evaluation'!$A$56:$K$346,10,0)=TRUE,"Yes","")</f>
        <v/>
      </c>
      <c r="L243" s="58"/>
      <c r="M243" s="58"/>
      <c r="N243" s="58"/>
      <c r="O243" s="58"/>
      <c r="P243" s="58"/>
      <c r="Q243" s="58"/>
      <c r="R243" s="58"/>
      <c r="S243" s="58"/>
      <c r="T243" s="58"/>
      <c r="U243" s="58"/>
      <c r="V243" s="58"/>
      <c r="W243" s="58"/>
      <c r="X243" s="58"/>
      <c r="Y243" s="58"/>
      <c r="Z243" s="58"/>
    </row>
    <row r="244" spans="1:26" ht="15.75" customHeight="1" x14ac:dyDescent="0.2">
      <c r="A244" s="34" t="s">
        <v>340</v>
      </c>
      <c r="B244" s="43" t="str">
        <f>VLOOKUP($A244,Questions!$A$2:$X$333,2,0)</f>
        <v>Can you provide a HIPAA compliance attestation document?</v>
      </c>
      <c r="C244" s="201" t="str">
        <f>VLOOKUP($A244,'Institution Evaluation'!$A$56:$K$346,3,0)&amp;""</f>
        <v/>
      </c>
      <c r="D244" s="201" t="str">
        <f>VLOOKUP($A244,'Institution Evaluation'!$A$56:$K$346,4,0)&amp;""</f>
        <v/>
      </c>
      <c r="E244" s="208" t="str">
        <f>VLOOKUP($A244,'Institution Evaluation'!$A$56:$K$346,5,0)&amp;""</f>
        <v>Based on the response to REQU-05 on the "START HERE" tab, this question does not apply to this product or service.</v>
      </c>
      <c r="F244" s="211" t="str">
        <f>VLOOKUP($A244,'Institution Evaluation'!$A$56:$K$346,6,0)&amp;""</f>
        <v/>
      </c>
      <c r="G244" s="199" t="str">
        <f>VLOOKUP($A244,'Institution Evaluation'!$A$56:$K$346,7,0)&amp;""</f>
        <v>Yes</v>
      </c>
      <c r="H244" s="200" t="str">
        <f>VLOOKUP($A244,'Institution Evaluation'!$A$56:$K$346,8,0)&amp;""</f>
        <v/>
      </c>
      <c r="I244" s="201" t="str">
        <f>VLOOKUP($A244,'Institution Evaluation'!$A$56:$K$346,9,0)&amp;""</f>
        <v>Standard Importance</v>
      </c>
      <c r="J244" s="249" t="str">
        <f>VLOOKUP($A244,'Institution Evaluation'!$A$56:$K$346,10,0)&amp;""</f>
        <v/>
      </c>
      <c r="K244" s="202" t="str">
        <f>IF(VLOOKUP($A244,'Institution Evaluation'!$A$56:$K$346,10,0)=TRUE,"Yes","")</f>
        <v/>
      </c>
      <c r="L244" s="58"/>
      <c r="M244" s="58"/>
      <c r="N244" s="58"/>
      <c r="O244" s="58"/>
      <c r="P244" s="58"/>
      <c r="Q244" s="58"/>
      <c r="R244" s="58"/>
      <c r="S244" s="58"/>
      <c r="T244" s="58"/>
      <c r="U244" s="58"/>
      <c r="V244" s="58"/>
      <c r="W244" s="58"/>
      <c r="X244" s="58"/>
      <c r="Y244" s="58"/>
      <c r="Z244" s="58"/>
    </row>
    <row r="245" spans="1:26" ht="15.75" customHeight="1" x14ac:dyDescent="0.2">
      <c r="A245" s="34" t="s">
        <v>341</v>
      </c>
      <c r="B245" s="43" t="str">
        <f>VLOOKUP($A245,Questions!$A$2:$X$333,2,0)</f>
        <v>Are you willing to enter into a Business Associate Agreement (BAA)?</v>
      </c>
      <c r="C245" s="201" t="str">
        <f>VLOOKUP($A245,'Institution Evaluation'!$A$56:$K$346,3,0)&amp;""</f>
        <v/>
      </c>
      <c r="D245" s="201" t="str">
        <f>VLOOKUP($A245,'Institution Evaluation'!$A$56:$K$346,4,0)&amp;""</f>
        <v/>
      </c>
      <c r="E245" s="208" t="str">
        <f>VLOOKUP($A245,'Institution Evaluation'!$A$56:$K$346,5,0)&amp;""</f>
        <v>Based on the response to REQU-05 on the "START HERE" tab, this question does not apply to this product or service.</v>
      </c>
      <c r="F245" s="211" t="str">
        <f>VLOOKUP($A245,'Institution Evaluation'!$A$56:$K$346,6,0)&amp;""</f>
        <v/>
      </c>
      <c r="G245" s="199" t="str">
        <f>VLOOKUP($A245,'Institution Evaluation'!$A$56:$K$346,7,0)&amp;""</f>
        <v>Yes</v>
      </c>
      <c r="H245" s="200" t="str">
        <f>VLOOKUP($A245,'Institution Evaluation'!$A$56:$K$346,8,0)&amp;""</f>
        <v/>
      </c>
      <c r="I245" s="201" t="str">
        <f>VLOOKUP($A245,'Institution Evaluation'!$A$56:$K$346,9,0)&amp;""</f>
        <v>Standard Importance</v>
      </c>
      <c r="J245" s="249" t="str">
        <f>VLOOKUP($A245,'Institution Evaluation'!$A$56:$K$346,10,0)&amp;""</f>
        <v/>
      </c>
      <c r="K245" s="202" t="str">
        <f>IF(VLOOKUP($A245,'Institution Evaluation'!$A$56:$K$346,10,0)=TRUE,"Yes","")</f>
        <v/>
      </c>
      <c r="L245" s="58"/>
      <c r="M245" s="58"/>
      <c r="N245" s="58"/>
      <c r="O245" s="58"/>
      <c r="P245" s="58"/>
      <c r="Q245" s="58"/>
      <c r="R245" s="58"/>
      <c r="S245" s="58"/>
      <c r="T245" s="58"/>
      <c r="U245" s="58"/>
      <c r="V245" s="58"/>
      <c r="W245" s="58"/>
      <c r="X245" s="58"/>
      <c r="Y245" s="58"/>
      <c r="Z245" s="58"/>
    </row>
    <row r="246" spans="1:26" ht="15.75" customHeight="1" x14ac:dyDescent="0.2">
      <c r="A246" s="34" t="s">
        <v>342</v>
      </c>
      <c r="B246" s="43" t="str">
        <f>VLOOKUP($A246,Questions!$A$2:$X$333,2,0)</f>
        <v>Do your data backup and retention policies and practices meet HIPAA requirements?</v>
      </c>
      <c r="C246" s="201" t="str">
        <f>VLOOKUP($A246,'Institution Evaluation'!$A$56:$K$346,3,0)&amp;""</f>
        <v/>
      </c>
      <c r="D246" s="201" t="str">
        <f>VLOOKUP($A246,'Institution Evaluation'!$A$56:$K$346,4,0)&amp;""</f>
        <v/>
      </c>
      <c r="E246" s="208" t="str">
        <f>VLOOKUP($A246,'Institution Evaluation'!$A$56:$K$346,5,0)&amp;""</f>
        <v>Based on the response to REQU-05 on the "START HERE" tab, this question does not apply to this product or service.</v>
      </c>
      <c r="F246" s="211" t="str">
        <f>VLOOKUP($A246,'Institution Evaluation'!$A$56:$K$346,6,0)&amp;""</f>
        <v/>
      </c>
      <c r="G246" s="199" t="str">
        <f>VLOOKUP($A246,'Institution Evaluation'!$A$56:$K$346,7,0)&amp;""</f>
        <v>Yes</v>
      </c>
      <c r="H246" s="200" t="str">
        <f>VLOOKUP($A246,'Institution Evaluation'!$A$56:$K$346,8,0)&amp;""</f>
        <v/>
      </c>
      <c r="I246" s="201" t="str">
        <f>VLOOKUP($A246,'Institution Evaluation'!$A$56:$K$346,9,0)&amp;""</f>
        <v>Minor Importance</v>
      </c>
      <c r="J246" s="249" t="str">
        <f>VLOOKUP($A246,'Institution Evaluation'!$A$56:$K$346,10,0)&amp;""</f>
        <v/>
      </c>
      <c r="K246" s="202" t="str">
        <f>IF(VLOOKUP($A246,'Institution Evaluation'!$A$56:$K$346,10,0)=TRUE,"Yes","")</f>
        <v/>
      </c>
      <c r="L246" s="58"/>
      <c r="M246" s="58"/>
      <c r="N246" s="58"/>
      <c r="O246" s="58"/>
      <c r="P246" s="58"/>
      <c r="Q246" s="58"/>
      <c r="R246" s="58"/>
      <c r="S246" s="58"/>
      <c r="T246" s="58"/>
      <c r="U246" s="58"/>
      <c r="V246" s="58"/>
      <c r="W246" s="58"/>
      <c r="X246" s="58"/>
      <c r="Y246" s="58"/>
      <c r="Z246" s="58"/>
    </row>
    <row r="247" spans="1:26" ht="15.75" customHeight="1" x14ac:dyDescent="0.15">
      <c r="A247" s="18" t="str">
        <f>VLOOKUP(LEFT($A248,4),'Auto Responses'!$N$4:$O$38,2,0)&amp;""</f>
        <v xml:space="preserve"> Payment Card Industry Data Security Standard (PCI DSS)</v>
      </c>
      <c r="B247" s="40"/>
      <c r="C247" s="41"/>
      <c r="D247" s="41"/>
      <c r="E247" s="206"/>
      <c r="F247" s="194" t="s">
        <v>619</v>
      </c>
      <c r="G247" s="203" t="s">
        <v>614</v>
      </c>
      <c r="H247" s="203" t="s">
        <v>615</v>
      </c>
      <c r="I247" s="203" t="s">
        <v>616</v>
      </c>
      <c r="J247" s="203" t="s">
        <v>617</v>
      </c>
      <c r="K247" s="41"/>
      <c r="L247" s="2"/>
      <c r="M247" s="2"/>
      <c r="N247" s="2"/>
      <c r="O247" s="2"/>
      <c r="P247" s="2"/>
      <c r="Q247" s="2"/>
      <c r="R247" s="2"/>
      <c r="S247" s="2"/>
      <c r="T247" s="2"/>
      <c r="U247" s="2"/>
      <c r="V247" s="2"/>
      <c r="W247" s="2"/>
      <c r="X247" s="2"/>
      <c r="Y247" s="2"/>
      <c r="Z247" s="2"/>
    </row>
    <row r="248" spans="1:26" ht="15.75" customHeight="1" x14ac:dyDescent="0.2">
      <c r="A248" s="34" t="s">
        <v>343</v>
      </c>
      <c r="B248" s="43" t="str">
        <f>VLOOKUP($A248,Questions!$A$2:$X$333,2,0)</f>
        <v>Do you have a current, executed within the past year, Attestation of Compliance (AoC) or Report on Compliance (RoC)?*</v>
      </c>
      <c r="C248" s="201" t="str">
        <f>VLOOKUP($A248,'Institution Evaluation'!$A$56:$K$346,3,0)&amp;""</f>
        <v/>
      </c>
      <c r="D248" s="201" t="str">
        <f>VLOOKUP($A248,'Institution Evaluation'!$A$56:$K$346,4,0)&amp;""</f>
        <v/>
      </c>
      <c r="E248" s="208" t="str">
        <f>VLOOKUP($A248,'Institution Evaluation'!$A$56:$K$346,5,0)&amp;""</f>
        <v>Based on the response to REQU-06 on the "START HERE" tab, this question does not apply to this product or service.</v>
      </c>
      <c r="F248" s="211" t="str">
        <f>VLOOKUP($A248,'Institution Evaluation'!$A$56:$K$346,6,0)&amp;""</f>
        <v/>
      </c>
      <c r="G248" s="199" t="str">
        <f>VLOOKUP($A248,'Institution Evaluation'!$A$56:$K$346,7,0)&amp;""</f>
        <v>Yes</v>
      </c>
      <c r="H248" s="200" t="str">
        <f>VLOOKUP($A248,'Institution Evaluation'!$A$56:$K$346,8,0)&amp;""</f>
        <v/>
      </c>
      <c r="I248" s="201" t="str">
        <f>VLOOKUP($A248,'Institution Evaluation'!$A$56:$K$346,9,0)&amp;""</f>
        <v>Critical Importance</v>
      </c>
      <c r="J248" s="249" t="str">
        <f>VLOOKUP($A248,'Institution Evaluation'!$A$56:$K$346,10,0)&amp;""</f>
        <v/>
      </c>
      <c r="K248" s="202" t="str">
        <f>IF(VLOOKUP($A248,'Institution Evaluation'!$A$56:$K$346,10,0)=TRUE,"Yes","")</f>
        <v/>
      </c>
      <c r="L248" s="58"/>
      <c r="M248" s="58"/>
      <c r="N248" s="58"/>
      <c r="O248" s="58"/>
      <c r="P248" s="58"/>
      <c r="Q248" s="58"/>
      <c r="R248" s="58"/>
      <c r="S248" s="58"/>
      <c r="T248" s="58"/>
      <c r="U248" s="58"/>
      <c r="V248" s="58"/>
      <c r="W248" s="58"/>
      <c r="X248" s="58"/>
      <c r="Y248" s="58"/>
      <c r="Z248" s="58"/>
    </row>
    <row r="249" spans="1:26" ht="15.75" customHeight="1" x14ac:dyDescent="0.2">
      <c r="A249" s="34" t="s">
        <v>344</v>
      </c>
      <c r="B249" s="43" t="str">
        <f>VLOOKUP($A249,Questions!$A$2:$X$333,2,0)</f>
        <v>Is the application listed as an approved Payment Application Data Security Standard (PA-DSS) application?*</v>
      </c>
      <c r="C249" s="201" t="str">
        <f>VLOOKUP($A249,'Institution Evaluation'!$A$56:$K$346,3,0)&amp;""</f>
        <v/>
      </c>
      <c r="D249" s="201" t="str">
        <f>VLOOKUP($A249,'Institution Evaluation'!$A$56:$K$346,4,0)&amp;""</f>
        <v/>
      </c>
      <c r="E249" s="208" t="str">
        <f>VLOOKUP($A249,'Institution Evaluation'!$A$56:$K$346,5,0)&amp;""</f>
        <v>Based on the response to REQU-06 on the "START HERE" tab, this question does not apply to this product or service.</v>
      </c>
      <c r="F249" s="211" t="str">
        <f>VLOOKUP($A249,'Institution Evaluation'!$A$56:$K$346,6,0)&amp;""</f>
        <v/>
      </c>
      <c r="G249" s="199" t="str">
        <f>VLOOKUP($A249,'Institution Evaluation'!$A$56:$K$346,7,0)&amp;""</f>
        <v>No</v>
      </c>
      <c r="H249" s="200" t="str">
        <f>VLOOKUP($A249,'Institution Evaluation'!$A$56:$K$346,8,0)&amp;""</f>
        <v/>
      </c>
      <c r="I249" s="201" t="str">
        <f>VLOOKUP($A249,'Institution Evaluation'!$A$56:$K$346,9,0)&amp;""</f>
        <v>Critical Importance</v>
      </c>
      <c r="J249" s="249" t="str">
        <f>VLOOKUP($A249,'Institution Evaluation'!$A$56:$K$346,10,0)&amp;""</f>
        <v/>
      </c>
      <c r="K249" s="202" t="str">
        <f>IF(VLOOKUP($A249,'Institution Evaluation'!$A$56:$K$346,10,0)=TRUE,"Yes","")</f>
        <v/>
      </c>
      <c r="L249" s="58"/>
      <c r="M249" s="58"/>
      <c r="N249" s="58"/>
      <c r="O249" s="58"/>
      <c r="P249" s="58"/>
      <c r="Q249" s="58"/>
      <c r="R249" s="58"/>
      <c r="S249" s="58"/>
      <c r="T249" s="58"/>
      <c r="U249" s="58"/>
      <c r="V249" s="58"/>
      <c r="W249" s="58"/>
      <c r="X249" s="58"/>
      <c r="Y249" s="58"/>
      <c r="Z249" s="58"/>
    </row>
    <row r="250" spans="1:26" ht="15.75" customHeight="1" x14ac:dyDescent="0.2">
      <c r="A250" s="34" t="s">
        <v>345</v>
      </c>
      <c r="B250" s="43" t="str">
        <f>VLOOKUP($A250,Questions!$A$2:$X$333,2,0)</f>
        <v>Does the system or solutions use a third party to collect, store, process, or transmit cardholder (payment/credit/debt card) data?*</v>
      </c>
      <c r="C250" s="201" t="str">
        <f>VLOOKUP($A250,'Institution Evaluation'!$A$56:$K$346,3,0)&amp;""</f>
        <v/>
      </c>
      <c r="D250" s="201" t="str">
        <f>VLOOKUP($A250,'Institution Evaluation'!$A$56:$K$346,4,0)&amp;""</f>
        <v/>
      </c>
      <c r="E250" s="208" t="str">
        <f>VLOOKUP($A250,'Institution Evaluation'!$A$56:$K$346,5,0)&amp;""</f>
        <v>Based on the response to REQU-06 on the "START HERE" tab, this question does not apply to this product or service.</v>
      </c>
      <c r="F250" s="211" t="str">
        <f>VLOOKUP($A250,'Institution Evaluation'!$A$56:$K$346,6,0)&amp;""</f>
        <v/>
      </c>
      <c r="G250" s="199" t="str">
        <f>VLOOKUP($A250,'Institution Evaluation'!$A$56:$K$346,7,0)&amp;""</f>
        <v>No</v>
      </c>
      <c r="H250" s="200" t="str">
        <f>VLOOKUP($A250,'Institution Evaluation'!$A$56:$K$346,8,0)&amp;""</f>
        <v/>
      </c>
      <c r="I250" s="201" t="str">
        <f>VLOOKUP($A250,'Institution Evaluation'!$A$56:$K$346,9,0)&amp;""</f>
        <v>Critical Importance</v>
      </c>
      <c r="J250" s="249" t="str">
        <f>VLOOKUP($A250,'Institution Evaluation'!$A$56:$K$346,10,0)&amp;""</f>
        <v/>
      </c>
      <c r="K250" s="202" t="str">
        <f>IF(VLOOKUP($A250,'Institution Evaluation'!$A$56:$K$346,10,0)=TRUE,"Yes","")</f>
        <v/>
      </c>
      <c r="L250" s="58"/>
      <c r="M250" s="58"/>
      <c r="N250" s="58"/>
      <c r="O250" s="58"/>
      <c r="P250" s="58"/>
      <c r="Q250" s="58"/>
      <c r="R250" s="58"/>
      <c r="S250" s="58"/>
      <c r="T250" s="58"/>
      <c r="U250" s="58"/>
      <c r="V250" s="58"/>
      <c r="W250" s="58"/>
      <c r="X250" s="58"/>
      <c r="Y250" s="58"/>
      <c r="Z250" s="58"/>
    </row>
    <row r="251" spans="1:26" ht="15.75" customHeight="1" x14ac:dyDescent="0.2">
      <c r="A251" s="34" t="s">
        <v>346</v>
      </c>
      <c r="B251" s="43" t="str">
        <f>VLOOKUP($A251,Questions!$A$2:$X$333,2,0)</f>
        <v>Do your systems or solutions store, process, or transmit cardholder (payment/credit/debt card) data?</v>
      </c>
      <c r="C251" s="201" t="str">
        <f>VLOOKUP($A251,'Institution Evaluation'!$A$56:$K$346,3,0)&amp;""</f>
        <v/>
      </c>
      <c r="D251" s="201" t="str">
        <f>VLOOKUP($A251,'Institution Evaluation'!$A$56:$K$346,4,0)&amp;""</f>
        <v/>
      </c>
      <c r="E251" s="208" t="str">
        <f>VLOOKUP($A251,'Institution Evaluation'!$A$56:$K$346,5,0)&amp;""</f>
        <v>Based on the response to REQU-06 on the "START HERE" tab, this question does not apply to this product or service.</v>
      </c>
      <c r="F251" s="211" t="str">
        <f>VLOOKUP($A251,'Institution Evaluation'!$A$56:$K$346,6,0)&amp;""</f>
        <v/>
      </c>
      <c r="G251" s="199" t="str">
        <f>VLOOKUP($A251,'Institution Evaluation'!$A$56:$K$346,7,0)&amp;""</f>
        <v>Yes</v>
      </c>
      <c r="H251" s="200" t="str">
        <f>VLOOKUP($A251,'Institution Evaluation'!$A$56:$K$346,8,0)&amp;""</f>
        <v/>
      </c>
      <c r="I251" s="201" t="str">
        <f>VLOOKUP($A251,'Institution Evaluation'!$A$56:$K$346,9,0)&amp;""</f>
        <v>Standard Importance</v>
      </c>
      <c r="J251" s="249" t="str">
        <f>VLOOKUP($A251,'Institution Evaluation'!$A$56:$K$346,10,0)&amp;""</f>
        <v/>
      </c>
      <c r="K251" s="202" t="str">
        <f>IF(VLOOKUP($A251,'Institution Evaluation'!$A$56:$K$346,10,0)=TRUE,"Yes","")</f>
        <v/>
      </c>
      <c r="L251" s="58"/>
      <c r="M251" s="58"/>
      <c r="N251" s="58"/>
      <c r="O251" s="58"/>
      <c r="P251" s="58"/>
      <c r="Q251" s="58"/>
      <c r="R251" s="58"/>
      <c r="S251" s="58"/>
      <c r="T251" s="58"/>
      <c r="U251" s="58"/>
      <c r="V251" s="58"/>
      <c r="W251" s="58"/>
      <c r="X251" s="58"/>
      <c r="Y251" s="58"/>
      <c r="Z251" s="58"/>
    </row>
    <row r="252" spans="1:26" ht="15.75" customHeight="1" x14ac:dyDescent="0.2">
      <c r="A252" s="34" t="s">
        <v>347</v>
      </c>
      <c r="B252" s="43" t="str">
        <f>VLOOKUP($A252,Questions!$A$2:$X$333,2,0)</f>
        <v>Are you compliant with the Payment Card Industry Data Security Standard (PCI DSS)?</v>
      </c>
      <c r="C252" s="201" t="str">
        <f>VLOOKUP($A252,'Institution Evaluation'!$A$56:$K$346,3,0)&amp;""</f>
        <v/>
      </c>
      <c r="D252" s="201" t="str">
        <f>VLOOKUP($A252,'Institution Evaluation'!$A$56:$K$346,4,0)&amp;""</f>
        <v/>
      </c>
      <c r="E252" s="208" t="str">
        <f>VLOOKUP($A252,'Institution Evaluation'!$A$56:$K$346,5,0)&amp;""</f>
        <v>Based on the response to REQU-06 on the "START HERE" tab, this question does not apply to this product or service.</v>
      </c>
      <c r="F252" s="211" t="str">
        <f>VLOOKUP($A252,'Institution Evaluation'!$A$56:$K$346,6,0)&amp;""</f>
        <v/>
      </c>
      <c r="G252" s="199" t="str">
        <f>VLOOKUP($A252,'Institution Evaluation'!$A$56:$K$346,7,0)&amp;""</f>
        <v>Yes</v>
      </c>
      <c r="H252" s="200" t="str">
        <f>VLOOKUP($A252,'Institution Evaluation'!$A$56:$K$346,8,0)&amp;""</f>
        <v/>
      </c>
      <c r="I252" s="201" t="str">
        <f>VLOOKUP($A252,'Institution Evaluation'!$A$56:$K$346,9,0)&amp;""</f>
        <v>Standard Importance</v>
      </c>
      <c r="J252" s="249" t="str">
        <f>VLOOKUP($A252,'Institution Evaluation'!$A$56:$K$346,10,0)&amp;""</f>
        <v/>
      </c>
      <c r="K252" s="202" t="str">
        <f>IF(VLOOKUP($A252,'Institution Evaluation'!$A$56:$K$346,10,0)=TRUE,"Yes","")</f>
        <v/>
      </c>
      <c r="L252" s="58"/>
      <c r="M252" s="58"/>
      <c r="N252" s="58"/>
      <c r="O252" s="58"/>
      <c r="P252" s="58"/>
      <c r="Q252" s="58"/>
      <c r="R252" s="58"/>
      <c r="S252" s="58"/>
      <c r="T252" s="58"/>
      <c r="U252" s="58"/>
      <c r="V252" s="58"/>
      <c r="W252" s="58"/>
      <c r="X252" s="58"/>
      <c r="Y252" s="58"/>
      <c r="Z252" s="58"/>
    </row>
    <row r="253" spans="1:26" ht="15.75" customHeight="1" x14ac:dyDescent="0.2">
      <c r="A253" s="34" t="s">
        <v>348</v>
      </c>
      <c r="B253" s="43" t="str">
        <f>VLOOKUP($A253,Questions!$A$2:$X$333,2,0)</f>
        <v>Are you classified as a service provider?</v>
      </c>
      <c r="C253" s="201" t="str">
        <f>VLOOKUP($A253,'Institution Evaluation'!$A$56:$K$346,3,0)&amp;""</f>
        <v/>
      </c>
      <c r="D253" s="201" t="str">
        <f>VLOOKUP($A253,'Institution Evaluation'!$A$56:$K$346,4,0)&amp;""</f>
        <v/>
      </c>
      <c r="E253" s="208" t="str">
        <f>VLOOKUP($A253,'Institution Evaluation'!$A$56:$K$346,5,0)&amp;""</f>
        <v>Based on the response to REQU-06 on the "START HERE" tab, this question does not apply to this product or service.</v>
      </c>
      <c r="F253" s="211" t="str">
        <f>VLOOKUP($A253,'Institution Evaluation'!$A$56:$K$346,6,0)&amp;""</f>
        <v/>
      </c>
      <c r="G253" s="199" t="str">
        <f>VLOOKUP($A253,'Institution Evaluation'!$A$56:$K$346,7,0)&amp;""</f>
        <v>Yes</v>
      </c>
      <c r="H253" s="200" t="str">
        <f>VLOOKUP($A253,'Institution Evaluation'!$A$56:$K$346,8,0)&amp;""</f>
        <v/>
      </c>
      <c r="I253" s="201" t="str">
        <f>VLOOKUP($A253,'Institution Evaluation'!$A$56:$K$346,9,0)&amp;""</f>
        <v>Standard Importance</v>
      </c>
      <c r="J253" s="249" t="str">
        <f>VLOOKUP($A253,'Institution Evaluation'!$A$56:$K$346,10,0)&amp;""</f>
        <v/>
      </c>
      <c r="K253" s="202" t="str">
        <f>IF(VLOOKUP($A253,'Institution Evaluation'!$A$56:$K$346,10,0)=TRUE,"Yes","")</f>
        <v/>
      </c>
      <c r="L253" s="58"/>
      <c r="M253" s="58"/>
      <c r="N253" s="58"/>
      <c r="O253" s="58"/>
      <c r="P253" s="58"/>
      <c r="Q253" s="58"/>
      <c r="R253" s="58"/>
      <c r="S253" s="58"/>
      <c r="T253" s="58"/>
      <c r="U253" s="58"/>
      <c r="V253" s="58"/>
      <c r="W253" s="58"/>
      <c r="X253" s="58"/>
      <c r="Y253" s="58"/>
      <c r="Z253" s="58"/>
    </row>
    <row r="254" spans="1:26" ht="15.75" customHeight="1" x14ac:dyDescent="0.2">
      <c r="A254" s="34" t="s">
        <v>349</v>
      </c>
      <c r="B254" s="43" t="str">
        <f>VLOOKUP($A254,Questions!$A$2:$X$333,2,0)</f>
        <v>Are you on the list of Visa approved service providers?</v>
      </c>
      <c r="C254" s="201" t="str">
        <f>VLOOKUP($A254,'Institution Evaluation'!$A$56:$K$346,3,0)&amp;""</f>
        <v/>
      </c>
      <c r="D254" s="201" t="str">
        <f>VLOOKUP($A254,'Institution Evaluation'!$A$56:$K$346,4,0)&amp;""</f>
        <v/>
      </c>
      <c r="E254" s="208" t="str">
        <f>VLOOKUP($A254,'Institution Evaluation'!$A$56:$K$346,5,0)&amp;""</f>
        <v>Based on the response to REQU-06 on the "START HERE" tab, this question does not apply to this product or service.</v>
      </c>
      <c r="F254" s="211" t="str">
        <f>VLOOKUP($A254,'Institution Evaluation'!$A$56:$K$346,6,0)&amp;""</f>
        <v/>
      </c>
      <c r="G254" s="199" t="str">
        <f>VLOOKUP($A254,'Institution Evaluation'!$A$56:$K$346,7,0)&amp;""</f>
        <v>Yes</v>
      </c>
      <c r="H254" s="200" t="str">
        <f>VLOOKUP($A254,'Institution Evaluation'!$A$56:$K$346,8,0)&amp;""</f>
        <v/>
      </c>
      <c r="I254" s="201" t="str">
        <f>VLOOKUP($A254,'Institution Evaluation'!$A$56:$K$346,9,0)&amp;""</f>
        <v>Standard Importance</v>
      </c>
      <c r="J254" s="249" t="str">
        <f>VLOOKUP($A254,'Institution Evaluation'!$A$56:$K$346,10,0)&amp;""</f>
        <v/>
      </c>
      <c r="K254" s="202" t="str">
        <f>IF(VLOOKUP($A254,'Institution Evaluation'!$A$56:$K$346,10,0)=TRUE,"Yes","")</f>
        <v/>
      </c>
      <c r="L254" s="58"/>
      <c r="M254" s="58"/>
      <c r="N254" s="58"/>
      <c r="O254" s="58"/>
      <c r="P254" s="58"/>
      <c r="Q254" s="58"/>
      <c r="R254" s="58"/>
      <c r="S254" s="58"/>
      <c r="T254" s="58"/>
      <c r="U254" s="58"/>
      <c r="V254" s="58"/>
      <c r="W254" s="58"/>
      <c r="X254" s="58"/>
      <c r="Y254" s="58"/>
      <c r="Z254" s="58"/>
    </row>
    <row r="255" spans="1:26" ht="15.75" customHeight="1" x14ac:dyDescent="0.2">
      <c r="A255" s="34" t="s">
        <v>350</v>
      </c>
      <c r="B255" s="43" t="str">
        <f>VLOOKUP($A255,Questions!$A$2:$X$333,2,0)</f>
        <v>Are you classified as a merchant? If so, what level (1, 2, 3, 4)?</v>
      </c>
      <c r="C255" s="201" t="str">
        <f>VLOOKUP($A255,'Institution Evaluation'!$A$56:$K$346,3,0)&amp;""</f>
        <v/>
      </c>
      <c r="D255" s="201" t="str">
        <f>VLOOKUP($A255,'Institution Evaluation'!$A$56:$K$346,4,0)&amp;""</f>
        <v/>
      </c>
      <c r="E255" s="208" t="str">
        <f>VLOOKUP($A255,'Institution Evaluation'!$A$56:$K$346,5,0)&amp;""</f>
        <v>Based on the response to REQU-06 on the "START HERE" tab, this question does not apply to this product or service.</v>
      </c>
      <c r="F255" s="211" t="str">
        <f>VLOOKUP($A255,'Institution Evaluation'!$A$56:$K$346,6,0)&amp;""</f>
        <v/>
      </c>
      <c r="G255" s="199" t="str">
        <f>VLOOKUP($A255,'Institution Evaluation'!$A$56:$K$346,7,0)&amp;""</f>
        <v>Yes</v>
      </c>
      <c r="H255" s="200" t="str">
        <f>VLOOKUP($A255,'Institution Evaluation'!$A$56:$K$346,8,0)&amp;""</f>
        <v/>
      </c>
      <c r="I255" s="201" t="str">
        <f>VLOOKUP($A255,'Institution Evaluation'!$A$56:$K$346,9,0)&amp;""</f>
        <v>Standard Importance</v>
      </c>
      <c r="J255" s="249" t="str">
        <f>VLOOKUP($A255,'Institution Evaluation'!$A$56:$K$346,10,0)&amp;""</f>
        <v/>
      </c>
      <c r="K255" s="202" t="str">
        <f>IF(VLOOKUP($A255,'Institution Evaluation'!$A$56:$K$346,10,0)=TRUE,"Yes","")</f>
        <v/>
      </c>
      <c r="L255" s="58"/>
      <c r="M255" s="58"/>
      <c r="N255" s="58"/>
      <c r="O255" s="58"/>
      <c r="P255" s="58"/>
      <c r="Q255" s="58"/>
      <c r="R255" s="58"/>
      <c r="S255" s="58"/>
      <c r="T255" s="58"/>
      <c r="U255" s="58"/>
      <c r="V255" s="58"/>
      <c r="W255" s="58"/>
      <c r="X255" s="58"/>
      <c r="Y255" s="58"/>
      <c r="Z255" s="58"/>
    </row>
    <row r="256" spans="1:26" ht="15.75" customHeight="1" x14ac:dyDescent="0.2">
      <c r="A256" s="34" t="s">
        <v>351</v>
      </c>
      <c r="B256" s="43" t="str">
        <f>VLOOKUP($A256,Questions!$A$2:$X$333,2,0)</f>
        <v>Describe the architecture employed by the system to verify and authorize credit card transactions.</v>
      </c>
      <c r="C256" s="201" t="str">
        <f>VLOOKUP($A256,'Institution Evaluation'!$A$56:$K$346,3,0)&amp;""</f>
        <v/>
      </c>
      <c r="D256" s="201" t="str">
        <f>VLOOKUP($A256,'Institution Evaluation'!$A$56:$K$346,4,0)&amp;""</f>
        <v/>
      </c>
      <c r="E256" s="208" t="str">
        <f>VLOOKUP($A256,'Institution Evaluation'!$A$56:$K$346,5,0)&amp;""</f>
        <v>Based on the response to REQU-06 on the "START HERE" tab, this question does not apply to this product or service.</v>
      </c>
      <c r="F256" s="211" t="str">
        <f>VLOOKUP($A256,'Institution Evaluation'!$A$56:$K$346,6,0)&amp;""</f>
        <v/>
      </c>
      <c r="G256" s="199" t="str">
        <f>VLOOKUP($A256,'Institution Evaluation'!$A$56:$K$346,7,0)&amp;""</f>
        <v>Not scored</v>
      </c>
      <c r="H256" s="200" t="str">
        <f>VLOOKUP($A256,'Institution Evaluation'!$A$56:$K$346,8,0)&amp;""</f>
        <v/>
      </c>
      <c r="I256" s="201" t="str">
        <f>VLOOKUP($A256,'Institution Evaluation'!$A$56:$K$346,9,0)&amp;""</f>
        <v>Minor Importance</v>
      </c>
      <c r="J256" s="249" t="str">
        <f>VLOOKUP($A256,'Institution Evaluation'!$A$56:$K$346,10,0)&amp;""</f>
        <v/>
      </c>
      <c r="K256" s="202" t="str">
        <f>IF(VLOOKUP($A256,'Institution Evaluation'!$A$56:$K$346,10,0)=TRUE,"Yes","")</f>
        <v/>
      </c>
      <c r="L256" s="58"/>
      <c r="M256" s="58"/>
      <c r="N256" s="58"/>
      <c r="O256" s="58"/>
      <c r="P256" s="58"/>
      <c r="Q256" s="58"/>
      <c r="R256" s="58"/>
      <c r="S256" s="58"/>
      <c r="T256" s="58"/>
      <c r="U256" s="58"/>
      <c r="V256" s="58"/>
      <c r="W256" s="58"/>
      <c r="X256" s="58"/>
      <c r="Y256" s="58"/>
      <c r="Z256" s="58"/>
    </row>
    <row r="257" spans="1:26" ht="15.75" customHeight="1" x14ac:dyDescent="0.2">
      <c r="A257" s="34" t="s">
        <v>352</v>
      </c>
      <c r="B257" s="43" t="str">
        <f>VLOOKUP($A257,Questions!$A$2:$X$333,2,0)</f>
        <v>What payment processors/gateways does the system support?</v>
      </c>
      <c r="C257" s="201" t="str">
        <f>VLOOKUP($A257,'Institution Evaluation'!$A$56:$K$346,3,0)&amp;""</f>
        <v/>
      </c>
      <c r="D257" s="201" t="str">
        <f>VLOOKUP($A257,'Institution Evaluation'!$A$56:$K$346,4,0)&amp;""</f>
        <v/>
      </c>
      <c r="E257" s="208" t="str">
        <f>VLOOKUP($A257,'Institution Evaluation'!$A$56:$K$346,5,0)&amp;""</f>
        <v>Based on the response to REQU-06 on the "START HERE" tab, this question does not apply to this product or service.</v>
      </c>
      <c r="F257" s="211" t="str">
        <f>VLOOKUP($A257,'Institution Evaluation'!$A$56:$K$346,6,0)&amp;""</f>
        <v/>
      </c>
      <c r="G257" s="199" t="str">
        <f>VLOOKUP($A257,'Institution Evaluation'!$A$56:$K$346,7,0)&amp;""</f>
        <v>Yes</v>
      </c>
      <c r="H257" s="200" t="str">
        <f>VLOOKUP($A257,'Institution Evaluation'!$A$56:$K$346,8,0)&amp;""</f>
        <v/>
      </c>
      <c r="I257" s="201" t="str">
        <f>VLOOKUP($A257,'Institution Evaluation'!$A$56:$K$346,9,0)&amp;""</f>
        <v>Minor Importance</v>
      </c>
      <c r="J257" s="249" t="str">
        <f>VLOOKUP($A257,'Institution Evaluation'!$A$56:$K$346,10,0)&amp;""</f>
        <v/>
      </c>
      <c r="K257" s="202" t="str">
        <f>IF(VLOOKUP($A257,'Institution Evaluation'!$A$56:$K$346,10,0)=TRUE,"Yes","")</f>
        <v/>
      </c>
      <c r="L257" s="58"/>
      <c r="M257" s="58"/>
      <c r="N257" s="58"/>
      <c r="O257" s="58"/>
      <c r="P257" s="58"/>
      <c r="Q257" s="58"/>
      <c r="R257" s="58"/>
      <c r="S257" s="58"/>
      <c r="T257" s="58"/>
      <c r="U257" s="58"/>
      <c r="V257" s="58"/>
      <c r="W257" s="58"/>
      <c r="X257" s="58"/>
      <c r="Y257" s="58"/>
      <c r="Z257" s="58"/>
    </row>
    <row r="258" spans="1:26" ht="15.75" customHeight="1" x14ac:dyDescent="0.2">
      <c r="A258" s="34" t="s">
        <v>353</v>
      </c>
      <c r="B258" s="43" t="str">
        <f>VLOOKUP($A258,Questions!$A$2:$X$333,2,0)</f>
        <v>Can the application be installed in a PCI DSS–compliant manner?</v>
      </c>
      <c r="C258" s="201" t="str">
        <f>VLOOKUP($A258,'Institution Evaluation'!$A$56:$K$346,3,0)&amp;""</f>
        <v/>
      </c>
      <c r="D258" s="201" t="str">
        <f>VLOOKUP($A258,'Institution Evaluation'!$A$56:$K$346,4,0)&amp;""</f>
        <v/>
      </c>
      <c r="E258" s="208" t="str">
        <f>VLOOKUP($A258,'Institution Evaluation'!$A$56:$K$346,5,0)&amp;""</f>
        <v>Based on the response to REQU-06 on the "START HERE" tab, this question does not apply to this product or service.</v>
      </c>
      <c r="F258" s="211" t="str">
        <f>VLOOKUP($A258,'Institution Evaluation'!$A$56:$K$346,6,0)&amp;""</f>
        <v/>
      </c>
      <c r="G258" s="199" t="str">
        <f>VLOOKUP($A258,'Institution Evaluation'!$A$56:$K$346,7,0)&amp;""</f>
        <v>Yes</v>
      </c>
      <c r="H258" s="200" t="str">
        <f>VLOOKUP($A258,'Institution Evaluation'!$A$56:$K$346,8,0)&amp;""</f>
        <v/>
      </c>
      <c r="I258" s="201" t="str">
        <f>VLOOKUP($A258,'Institution Evaluation'!$A$56:$K$346,9,0)&amp;""</f>
        <v>Minor Importance</v>
      </c>
      <c r="J258" s="249" t="str">
        <f>VLOOKUP($A258,'Institution Evaluation'!$A$56:$K$346,10,0)&amp;""</f>
        <v/>
      </c>
      <c r="K258" s="202" t="str">
        <f>IF(VLOOKUP($A258,'Institution Evaluation'!$A$56:$K$346,10,0)=TRUE,"Yes","")</f>
        <v/>
      </c>
      <c r="L258" s="58"/>
      <c r="M258" s="58"/>
      <c r="N258" s="58"/>
      <c r="O258" s="58"/>
      <c r="P258" s="58"/>
      <c r="Q258" s="58"/>
      <c r="R258" s="58"/>
      <c r="S258" s="58"/>
      <c r="T258" s="58"/>
      <c r="U258" s="58"/>
      <c r="V258" s="58"/>
      <c r="W258" s="58"/>
      <c r="X258" s="58"/>
      <c r="Y258" s="58"/>
      <c r="Z258" s="58"/>
    </row>
    <row r="259" spans="1:26" ht="15.75" customHeight="1" x14ac:dyDescent="0.15">
      <c r="A259" s="34" t="s">
        <v>354</v>
      </c>
      <c r="B259" s="43" t="str">
        <f>VLOOKUP($A259,Questions!$A$2:$X$333,2,0)</f>
        <v>Include documentation describing the system's abilities to comply with the PCI DSS and any features or capabilities of the system that must be added or changed in order to operate in compliance with the standards.</v>
      </c>
      <c r="C259" s="201" t="str">
        <f>VLOOKUP($A259,'Institution Evaluation'!$A$56:$K$346,3,0)&amp;""</f>
        <v/>
      </c>
      <c r="D259" s="201" t="str">
        <f>VLOOKUP($A259,'Institution Evaluation'!$A$56:$K$346,4,0)&amp;""</f>
        <v/>
      </c>
      <c r="E259" s="208" t="str">
        <f>VLOOKUP($A259,'Institution Evaluation'!$A$56:$K$346,5,0)&amp;""</f>
        <v>Based on the response to REQU-06 on the "START HERE" tab, this question does not apply to this product or service.</v>
      </c>
      <c r="F259" s="211" t="str">
        <f>VLOOKUP($A259,'Institution Evaluation'!$A$56:$K$346,6,0)&amp;""</f>
        <v/>
      </c>
      <c r="G259" s="199" t="str">
        <f>VLOOKUP($A259,'Institution Evaluation'!$A$56:$K$346,7,0)&amp;""</f>
        <v>Not scored</v>
      </c>
      <c r="H259" s="200" t="str">
        <f>VLOOKUP($A259,'Institution Evaluation'!$A$56:$K$346,8,0)&amp;""</f>
        <v/>
      </c>
      <c r="I259" s="201" t="str">
        <f>VLOOKUP($A259,'Institution Evaluation'!$A$56:$K$346,9,0)&amp;""</f>
        <v>Minor Importance</v>
      </c>
      <c r="J259" s="249" t="str">
        <f>VLOOKUP($A259,'Institution Evaluation'!$A$56:$K$346,10,0)&amp;""</f>
        <v/>
      </c>
      <c r="K259" s="202" t="str">
        <f>IF(VLOOKUP($A259,'Institution Evaluation'!$A$56:$K$346,10,0)=TRUE,"Yes","")</f>
        <v/>
      </c>
      <c r="L259" s="58"/>
      <c r="M259" s="49" t="s">
        <v>22</v>
      </c>
      <c r="N259" s="58"/>
      <c r="O259" s="58"/>
      <c r="P259" s="58"/>
      <c r="Q259" s="58"/>
      <c r="R259" s="58"/>
      <c r="S259" s="58"/>
      <c r="T259" s="58"/>
      <c r="U259" s="58"/>
      <c r="V259" s="58"/>
      <c r="W259" s="58"/>
      <c r="X259" s="58"/>
      <c r="Y259" s="58"/>
      <c r="Z259" s="58"/>
    </row>
    <row r="260" spans="1:26" ht="47.25" customHeight="1" x14ac:dyDescent="0.2">
      <c r="A260" s="59" t="s">
        <v>32</v>
      </c>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34.5" hidden="1"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34.5" hidden="1"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34.5" hidden="1"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34.5" hidden="1"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34.5" hidden="1"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5.7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5.7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5.7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5.7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5.7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5.7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5.7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5.7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5.7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5.7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5.7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5.7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5.7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5.7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5.7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5.7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5.7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5.7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5.7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5.7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5.7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5.7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5.7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5.7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5.7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5.7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5.7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5.7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5.7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5.7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5.7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5.7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5.7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5.7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5.7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5.7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5.7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5.7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5.7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5.7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5.7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5.7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5.7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5.7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5.7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5.7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5.7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5.7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5.7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5.7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5.7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5.7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5.7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5.7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5.7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5.7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5.7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5.7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5.7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5.7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5.7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5.7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5.7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5.7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5.7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5.7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5.7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5.7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5.7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5.7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5.7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5.7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5.7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5.7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5.7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5.7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5.7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5.7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5.7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5.7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5.7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5.7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5.7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5.7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5.7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5.7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5.7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5.7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5.7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5.7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5.7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5.7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5.7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5.7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5.7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5.7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5.7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5.7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5.7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5.7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5.7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5.7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5.7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5.7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5.7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5.7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5.7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5.7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5.7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5.7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5.7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5.7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5.7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5.7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5.7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5.7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5.7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5.7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5.7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5.7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5.7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5.7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5.7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5.7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5.7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5.7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5.7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5.7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5.7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5.7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5.7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5.7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5.7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5.7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5.7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5.7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5.7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5.7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5.7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5.7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5.7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5.7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5.7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5.7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5.7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5.7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5.7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5.7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5.7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5.7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5.7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5.7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5.7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5.7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5.7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5.7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5.7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5.7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5.7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5.7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5.7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5.7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5.7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5.7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5.7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5.7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5.7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5.7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5.7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5.7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5.7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5.7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5.7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5.7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5.7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5.7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5.7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5.7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5.7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5.7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5.7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5.7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5.7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5.7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5.7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5.7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5.7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5.7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5.7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5.7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5.7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5.7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5.7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5.7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5.7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5.7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5.7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5.7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5.7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5.7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5.7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5.7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5.7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5.7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5.7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5.7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5.7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5.7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5.7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5.7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5.7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5.7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5.7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5.7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5.7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5.7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5.7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5.7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5.7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5.7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5.7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5.7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5.7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5.7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5.7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5.7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5.7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5.7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5.7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5.7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5.7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5.7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5.7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5.7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5.7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5.7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5.7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5.7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5.7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5.7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5.7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5.7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5.7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5.7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5.7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5.7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5.7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5.7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5.7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5.7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5.7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5.7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5.7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5.7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5.7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5.7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5.7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5.7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5.7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5.7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5.7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5.7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5.7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5.7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5.7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5.7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5.7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5.7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5.7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5.7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5.7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5.7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5.7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5.7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5.7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5.7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5.7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5.7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5.7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5.7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5.7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5.7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5.7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5.7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5.7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5.7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5.7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5.7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5.7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5.7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5.7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5.7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5.7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5.7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5.7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5.7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5.7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5.7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5.7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5.7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5.7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5.7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5.7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5.7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5.7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5.7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5.7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5.7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5.7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5.7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5.7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5.7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5.7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5.7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5.7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5.7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5.7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5.7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5.7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5.7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5.7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5.7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5.7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5.7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5.7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5.7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5.7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5.7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5.7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5.7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5.7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5.7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5.7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5.7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5.7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5.7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5.7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5.7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5.7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5.7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5.7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5.7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5.7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5.7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5.7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5.7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5.7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5.7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5.7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5.7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5.7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5.7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5.7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5.7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5.7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5.7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5.7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5.7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5.7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5.7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5.7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5.7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5.7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5.7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5.7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5.7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5.7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5.7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5.7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5.7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5.7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5.7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5.7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5.7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5.7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5.7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5.7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5.7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5.7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5.7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5.7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5.7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5.7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5.7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5.7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5.7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5.7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5.7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5.7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5.7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5.7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5.7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5.7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5.7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5.7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5.7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5.7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5.7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5.7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5.7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5.7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5.7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5.7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5.7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5.7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5.7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5.7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5.7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5.7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5.7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5.7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5.7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5.7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5.7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5.7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5.7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5.7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5.7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5.7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5.7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5.7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5.7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5.7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5.7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5.7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5.7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5.7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5.7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5.7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5.7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5.7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5.7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5.7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5.7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5.7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5.7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5.7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5.7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5.7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5.7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5.7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5.7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5.7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5.7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5.7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5.7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5.7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5.7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5.7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5.7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5.7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5.7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5.7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5.7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5.7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5.7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5.7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5.7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5.7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5.7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5.7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5.7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5.7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5.7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5.7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5.7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5.7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5.7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5.7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5.7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5.7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5.7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5.7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5.7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5.7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5.7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5.7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5.7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5.7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5.7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5.7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5.7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5.7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5.7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5.7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5.7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5.7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5.7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5.7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5.7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5.7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5.7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5.7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5.7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5.7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5.7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5.7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5.7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5.7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5.7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5.7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5.7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5.7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5.7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5.7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5.7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5.7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5.7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5.7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5.7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5.7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5.7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5.7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5.7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5.7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5.7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5.7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5.7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5.7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5.7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5.7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5.7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5.7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5.7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5.7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5.7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5.7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5.7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5.7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5.7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5.7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5.7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5.7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5.7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5.7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5.7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5.7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5.7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5.7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5.7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5.7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5.7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5.7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5.7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5.7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5.7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5.7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5.7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5.7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5.7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5.7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5.7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5.7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5.7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5.7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5.7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5.7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5.7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5.7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5.7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5.7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5.7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5.7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5.7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5.7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5.7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5.7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5.7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5.7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5.7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5.7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5.7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5.7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5.7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5.7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5.7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5.7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5.7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5.7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5.7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5.7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5.7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5.7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5.7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5.7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5.7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5.7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5.7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5.7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5.7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5.7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5.7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5.7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5.7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5.7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5.7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5.7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5.7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5.7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5.7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5.7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5.7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5.7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5.7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5.7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5.7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5.7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5.7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5.7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5.7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5.7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5.7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5.7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5.7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5.7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5.7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5.7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5.7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5.7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5.7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5.7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5.7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5.7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5.7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5.7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5.7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5.7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5.7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5.7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5.7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5.7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5.7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5.7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5.7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5.7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5.7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5.7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5.7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5.7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5.7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5.7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5.7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5.7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5.7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5.7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5.7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5.7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5.7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5.7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5.7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5.7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5.7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5.7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5.7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5.7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5.7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5.7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5.7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5.7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5.7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5.7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5.7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5.7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5.7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5.7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5.7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5.7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5.7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5.7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5.7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5.7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5.7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5.7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5.7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5.7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5.7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5.7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5.7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5.7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5.7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5.7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5.7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5.7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5.7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5.7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5.7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5.7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5.7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5.7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5.7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5.7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5.7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5.7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5.7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5.7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5.7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5.7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5.7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5.7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5.7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5.7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5.7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5.7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5.7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5.7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5.7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5.7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5.7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5.7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5.7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5.7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5.7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5.7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5.7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5.7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5.7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5.7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5.7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5.7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5.7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5.7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5.7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5.7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5.7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5.7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5.7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5.7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5.7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5.7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5.7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5.7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5.7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5.7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5.7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5.7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1">
    <mergeCell ref="A19:C19"/>
  </mergeCells>
  <hyperlinks>
    <hyperlink ref="G21" location="'Privacy Analyst Evaluation'!A47" display="Jump to  General Privacy" xr:uid="{00000000-0004-0000-0A00-000000000000}"/>
    <hyperlink ref="G22" location="'Privacy Analyst Evaluation'!A53" display="Jump to  Privacy-Specific Company Details" xr:uid="{00000000-0004-0000-0A00-000001000000}"/>
    <hyperlink ref="G23" location="'Privacy Analyst Evaluation'!A58" display="Jump to  Privacy-Specific Documentation" xr:uid="{00000000-0004-0000-0A00-000002000000}"/>
    <hyperlink ref="G24" location="'Privacy Analyst Evaluation'!A62" display="Jump to  Privacy of Third Parties" xr:uid="{00000000-0004-0000-0A00-000003000000}"/>
    <hyperlink ref="G25" location="'Privacy Analyst Evaluation'!A65" display="Jump to  Privacy Change Management" xr:uid="{00000000-0004-0000-0A00-000004000000}"/>
    <hyperlink ref="G26" location="'Privacy Analyst Evaluation'!A68" display="Jump to  Privacy of Sensitive Data" xr:uid="{00000000-0004-0000-0A00-000005000000}"/>
    <hyperlink ref="G27" location="'Privacy Analyst Evaluation'!A77" display="Jump to  Privacy Policies and Procedures" xr:uid="{00000000-0004-0000-0A00-000006000000}"/>
    <hyperlink ref="G28" location="'Privacy Analyst Evaluation'!A91" display="Jump to  International Privacy" xr:uid="{00000000-0004-0000-0A00-000007000000}"/>
    <hyperlink ref="G29" location="'Privacy Analyst Evaluation'!A97" display="Jump to  Data Privacy" xr:uid="{00000000-0004-0000-0A00-000008000000}"/>
    <hyperlink ref="G30" location="'Privacy Analyst Evaluation'!A113" display="Jump to  Privacy and AI" xr:uid="{00000000-0004-0000-0A00-000009000000}"/>
    <hyperlink ref="F46" location="'Privacy Analyst Evaluation'!A1" display="Back to Scorecard" xr:uid="{00000000-0004-0000-0A00-00000A000000}"/>
    <hyperlink ref="F52" location="'Privacy Analyst Evaluation'!A1" display="Back to Scorecard" xr:uid="{00000000-0004-0000-0A00-00000B000000}"/>
    <hyperlink ref="F57" location="'Privacy Analyst Evaluation'!A1" display="Back to Scorecard" xr:uid="{00000000-0004-0000-0A00-00000C000000}"/>
    <hyperlink ref="F61" location="'Privacy Analyst Evaluation'!A1" display="Back to Scorecard" xr:uid="{00000000-0004-0000-0A00-00000D000000}"/>
    <hyperlink ref="F64" location="'Privacy Analyst Evaluation'!A1" display="Back to Scorecard" xr:uid="{00000000-0004-0000-0A00-00000E000000}"/>
    <hyperlink ref="F67" location="'Privacy Analyst Evaluation'!A1" display="Back to Scorecard" xr:uid="{00000000-0004-0000-0A00-00000F000000}"/>
    <hyperlink ref="F76" location="'Privacy Analyst Evaluation'!A1" display="Back to Scorecard" xr:uid="{00000000-0004-0000-0A00-000010000000}"/>
    <hyperlink ref="F90" location="'Privacy Analyst Evaluation'!A1" display="Back to Scorecard" xr:uid="{00000000-0004-0000-0A00-000011000000}"/>
    <hyperlink ref="F96" location="'Privacy Analyst Evaluation'!A1" display="Back to Scorecard" xr:uid="{00000000-0004-0000-0A00-000012000000}"/>
    <hyperlink ref="F112" location="'Privacy Analyst Evaluation'!A1" display="Back to Scorecard" xr:uid="{00000000-0004-0000-0A00-000013000000}"/>
    <hyperlink ref="F125" location="'Privacy Analyst Evaluation'!A1" display="Back to Scorecard" xr:uid="{00000000-0004-0000-0A00-000014000000}"/>
    <hyperlink ref="F130" location="'Privacy Analyst Evaluation'!A1" display="Back to Scorecard" xr:uid="{00000000-0004-0000-0A00-000015000000}"/>
    <hyperlink ref="F135" location="'Privacy Analyst Evaluation'!A1" display="Back to Scorecard" xr:uid="{00000000-0004-0000-0A00-000016000000}"/>
    <hyperlink ref="F142" location="'Privacy Analyst Evaluation'!A1" display="Back to Scorecard" xr:uid="{00000000-0004-0000-0A00-000017000000}"/>
    <hyperlink ref="F145" location="'Privacy Analyst Evaluation'!A1" display="Back to Scorecard" xr:uid="{00000000-0004-0000-0A00-000018000000}"/>
    <hyperlink ref="F150" location="'Privacy Analyst Evaluation'!A1" display="Back to Scorecard" xr:uid="{00000000-0004-0000-0A00-000019000000}"/>
    <hyperlink ref="F160" location="'Privacy Analyst Evaluation'!A1" display="Back to Scorecard" xr:uid="{00000000-0004-0000-0A00-00001A000000}"/>
    <hyperlink ref="F164" location="'Privacy Analyst Evaluation'!A1" display="Back to Scorecard" xr:uid="{00000000-0004-0000-0A00-00001B000000}"/>
    <hyperlink ref="F170" location="'Privacy Analyst Evaluation'!A1" display="Back to Scorecard" xr:uid="{00000000-0004-0000-0A00-00001C000000}"/>
    <hyperlink ref="F173" location="'Privacy Analyst Evaluation'!A1" display="Back to Scorecard" xr:uid="{00000000-0004-0000-0A00-00001D000000}"/>
    <hyperlink ref="F189" location="'Privacy Analyst Evaluation'!A1" display="Back to Scorecard" xr:uid="{00000000-0004-0000-0A00-00001E000000}"/>
    <hyperlink ref="F192" location="'Privacy Analyst Evaluation'!A1" display="Back to Scorecard" xr:uid="{00000000-0004-0000-0A00-00001F000000}"/>
    <hyperlink ref="F199" location="'Privacy Analyst Evaluation'!A1" display="Back to Scorecard" xr:uid="{00000000-0004-0000-0A00-000020000000}"/>
    <hyperlink ref="F207" location="'Privacy Analyst Evaluation'!A1" display="Back to Scorecard" xr:uid="{00000000-0004-0000-0A00-000021000000}"/>
    <hyperlink ref="F212" location="'Privacy Analyst Evaluation'!A1" display="Back to Scorecard" xr:uid="{00000000-0004-0000-0A00-000022000000}"/>
    <hyperlink ref="F217" location="'Privacy Analyst Evaluation'!A1" display="Back to Scorecard" xr:uid="{00000000-0004-0000-0A00-000023000000}"/>
    <hyperlink ref="F247" location="'Privacy Analyst Evaluation'!A1" display="Back to Scorecard" xr:uid="{00000000-0004-0000-0A00-000024000000}"/>
  </hyperlinks>
  <pageMargins left="0.7" right="0.7" top="0.75" bottom="0.75" header="0" footer="0"/>
  <pageSetup orientation="portrait"/>
  <extLst>
    <ext xmlns:x14="http://schemas.microsoft.com/office/spreadsheetml/2009/9/main" uri="{CCE6A557-97BC-4b89-ADB6-D9C93CAAB3DF}">
      <x14:dataValidations xmlns:xm="http://schemas.microsoft.com/office/excel/2006/main" count="2">
        <x14:dataValidation type="list" showErrorMessage="1" xr:uid="{00000000-0002-0000-0A00-000000000000}">
          <x14:formula1>
            <xm:f>'Auto Responses'!$J$7:$J$8</xm:f>
          </x14:formula1>
          <xm:sqref>H47:H51 H53:H56 H58:H60 H62:H63 H65:H66 H68:H75 H77:H89 H91:H95 H97:H111 H113:H120</xm:sqref>
        </x14:dataValidation>
        <x14:dataValidation type="list" showErrorMessage="1" xr:uid="{00000000-0002-0000-0A00-000001000000}">
          <x14:formula1>
            <xm:f>'Auto Responses'!$J$11:$J$14</xm:f>
          </x14:formula1>
          <xm:sqref>J47:J51 J53:J56 J58:J60 J62:J63 J65:J66 J68:J75 J77:J89 J91:J95 J97:J111 J113:J120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ECCA0"/>
  </sheetPr>
  <dimension ref="A1:Z1000"/>
  <sheetViews>
    <sheetView topLeftCell="A2" workbookViewId="0"/>
  </sheetViews>
  <sheetFormatPr baseColWidth="10" defaultColWidth="9.125" defaultRowHeight="15" customHeight="1" x14ac:dyDescent="0.2"/>
  <cols>
    <col min="1" max="1" width="11.125" style="310" customWidth="1"/>
    <col min="2" max="2" width="57.75" style="310" customWidth="1"/>
    <col min="3" max="3" width="71.125" style="310" customWidth="1"/>
    <col min="4" max="4" width="80.25" style="310" customWidth="1"/>
    <col min="5" max="5" width="6.625" style="310" customWidth="1"/>
    <col min="6" max="6" width="10.5" style="310" hidden="1" customWidth="1"/>
    <col min="7" max="26" width="10.5" style="310" customWidth="1"/>
  </cols>
  <sheetData>
    <row r="1" spans="1:26" ht="15.75" hidden="1" customHeight="1" x14ac:dyDescent="0.15">
      <c r="A1" s="58" t="s">
        <v>656</v>
      </c>
      <c r="B1" s="2"/>
      <c r="C1" s="3"/>
      <c r="D1" s="4"/>
      <c r="E1" s="58"/>
      <c r="F1" s="58"/>
      <c r="G1" s="58"/>
      <c r="H1" s="58"/>
      <c r="I1" s="58"/>
      <c r="J1" s="58"/>
      <c r="K1" s="58"/>
      <c r="L1" s="58"/>
      <c r="M1" s="58"/>
      <c r="N1" s="58"/>
      <c r="O1" s="58"/>
      <c r="P1" s="58"/>
      <c r="Q1" s="58"/>
      <c r="R1" s="58"/>
      <c r="S1" s="58"/>
      <c r="T1" s="58"/>
      <c r="U1" s="58"/>
      <c r="V1" s="58"/>
      <c r="W1" s="58"/>
      <c r="X1" s="58"/>
      <c r="Y1" s="58"/>
      <c r="Z1" s="58"/>
    </row>
    <row r="2" spans="1:26" ht="15.75" customHeight="1" x14ac:dyDescent="0.2">
      <c r="A2" s="251" t="s">
        <v>657</v>
      </c>
      <c r="B2" s="251"/>
      <c r="C2" s="251"/>
      <c r="D2" s="252" t="s">
        <v>32</v>
      </c>
      <c r="E2" s="58"/>
      <c r="F2" s="58"/>
      <c r="G2" s="58"/>
      <c r="H2" s="58"/>
      <c r="I2" s="58"/>
      <c r="J2" s="58"/>
      <c r="K2" s="58"/>
      <c r="L2" s="58"/>
      <c r="M2" s="58"/>
      <c r="N2" s="58"/>
      <c r="O2" s="58"/>
      <c r="P2" s="58"/>
      <c r="Q2" s="58"/>
      <c r="R2" s="58"/>
      <c r="S2" s="58"/>
      <c r="T2" s="58"/>
      <c r="U2" s="58"/>
      <c r="V2" s="58"/>
      <c r="W2" s="58"/>
      <c r="X2" s="58"/>
      <c r="Y2" s="58"/>
      <c r="Z2" s="58"/>
    </row>
    <row r="3" spans="1:26" ht="15.75" customHeight="1" x14ac:dyDescent="0.2">
      <c r="A3" s="253" t="s">
        <v>658</v>
      </c>
      <c r="B3" s="176"/>
      <c r="C3" s="176"/>
      <c r="D3" s="254"/>
      <c r="E3" s="58"/>
      <c r="F3" s="58"/>
      <c r="G3" s="58"/>
      <c r="H3" s="58"/>
      <c r="I3" s="58"/>
      <c r="J3" s="58"/>
      <c r="K3" s="58"/>
      <c r="L3" s="58"/>
      <c r="M3" s="58"/>
      <c r="N3" s="58"/>
      <c r="O3" s="58"/>
      <c r="P3" s="58"/>
      <c r="Q3" s="58"/>
      <c r="R3" s="58"/>
      <c r="S3" s="58"/>
      <c r="T3" s="58"/>
      <c r="U3" s="58"/>
      <c r="V3" s="58"/>
      <c r="W3" s="58"/>
      <c r="X3" s="58"/>
      <c r="Y3" s="58"/>
      <c r="Z3" s="58"/>
    </row>
    <row r="4" spans="1:26" ht="15.75" customHeight="1" x14ac:dyDescent="0.2">
      <c r="A4" s="255" t="s">
        <v>659</v>
      </c>
      <c r="B4" s="176"/>
      <c r="C4" s="176"/>
      <c r="D4" s="254"/>
      <c r="E4" s="58"/>
      <c r="F4" s="58"/>
      <c r="G4" s="58"/>
      <c r="H4" s="58"/>
      <c r="I4" s="58"/>
      <c r="J4" s="58"/>
      <c r="K4" s="58"/>
      <c r="L4" s="58"/>
      <c r="M4" s="58"/>
      <c r="N4" s="58"/>
      <c r="O4" s="58"/>
      <c r="P4" s="58"/>
      <c r="Q4" s="58"/>
      <c r="R4" s="58"/>
      <c r="S4" s="58"/>
      <c r="T4" s="58"/>
      <c r="U4" s="58"/>
      <c r="V4" s="58"/>
      <c r="W4" s="58"/>
      <c r="X4" s="58"/>
      <c r="Y4" s="58"/>
      <c r="Z4" s="58"/>
    </row>
    <row r="5" spans="1:26" ht="15.75" customHeight="1" x14ac:dyDescent="0.2">
      <c r="A5" s="256" t="s">
        <v>660</v>
      </c>
      <c r="B5" s="176"/>
      <c r="C5" s="176"/>
      <c r="D5" s="254"/>
      <c r="E5" s="223"/>
      <c r="F5" s="223"/>
      <c r="G5" s="223"/>
      <c r="H5" s="223"/>
      <c r="I5" s="223"/>
      <c r="J5" s="223"/>
      <c r="K5" s="223"/>
      <c r="L5" s="223"/>
      <c r="M5" s="223"/>
      <c r="N5" s="223"/>
      <c r="O5" s="223"/>
      <c r="P5" s="223"/>
      <c r="Q5" s="223"/>
      <c r="R5" s="223"/>
      <c r="S5" s="223"/>
      <c r="T5" s="223"/>
      <c r="U5" s="223"/>
      <c r="V5" s="223"/>
      <c r="W5" s="223"/>
      <c r="X5" s="223"/>
      <c r="Y5" s="223"/>
      <c r="Z5" s="223"/>
    </row>
    <row r="6" spans="1:26" ht="15.75" customHeight="1" x14ac:dyDescent="0.2">
      <c r="A6" s="256" t="s">
        <v>661</v>
      </c>
      <c r="B6" s="176"/>
      <c r="C6" s="176"/>
      <c r="D6" s="257"/>
      <c r="E6" s="223"/>
      <c r="F6" s="223"/>
      <c r="G6" s="223"/>
      <c r="H6" s="223"/>
      <c r="I6" s="223"/>
      <c r="J6" s="223"/>
      <c r="K6" s="223"/>
      <c r="L6" s="223"/>
      <c r="M6" s="223"/>
      <c r="N6" s="223"/>
      <c r="O6" s="223"/>
      <c r="P6" s="223"/>
      <c r="Q6" s="223"/>
      <c r="R6" s="223"/>
      <c r="S6" s="223"/>
      <c r="T6" s="223"/>
      <c r="U6" s="223"/>
      <c r="V6" s="223"/>
      <c r="W6" s="223"/>
      <c r="X6" s="223"/>
      <c r="Y6" s="223"/>
      <c r="Z6" s="223"/>
    </row>
    <row r="7" spans="1:26" ht="15.75" customHeight="1" x14ac:dyDescent="0.2">
      <c r="A7" s="17" t="str">
        <f>VLOOKUP(LEFT($A8,4),'Auto Responses'!$N$4:$O$38,2,0)&amp;""</f>
        <v xml:space="preserve"> General Information</v>
      </c>
      <c r="B7" s="18"/>
      <c r="C7" s="32" t="str">
        <f>Questions!$S$2</f>
        <v>Reason for Question</v>
      </c>
      <c r="D7" s="32" t="str">
        <f>Questions!$T$2</f>
        <v>Follow-Up Inquiries/Responses</v>
      </c>
      <c r="E7" s="58"/>
      <c r="F7" s="58"/>
      <c r="G7" s="58"/>
      <c r="H7" s="58"/>
      <c r="I7" s="58"/>
      <c r="J7" s="58"/>
      <c r="K7" s="58"/>
      <c r="L7" s="58"/>
      <c r="M7" s="58"/>
      <c r="N7" s="58"/>
      <c r="O7" s="58"/>
      <c r="P7" s="58"/>
      <c r="Q7" s="58"/>
      <c r="R7" s="58"/>
      <c r="S7" s="58"/>
      <c r="T7" s="58"/>
      <c r="U7" s="58"/>
      <c r="V7" s="58"/>
      <c r="W7" s="58"/>
      <c r="X7" s="58"/>
      <c r="Y7" s="58"/>
      <c r="Z7" s="58"/>
    </row>
    <row r="8" spans="1:26" ht="15.75" customHeight="1" x14ac:dyDescent="0.2">
      <c r="A8" s="258" t="s">
        <v>4</v>
      </c>
      <c r="B8" s="258" t="str">
        <f>VLOOKUP($A8,Questions!$A$3:$X$333,2,0)&amp;""</f>
        <v>Solution Provider Name</v>
      </c>
      <c r="C8" s="258" t="str">
        <f>VLOOKUP($A8,Questions!$A$3:$X$333,19,0)&amp;""</f>
        <v/>
      </c>
      <c r="D8" s="258" t="str">
        <f>VLOOKUP($A8,Questions!$A$3:$X$333,20,0)&amp;""</f>
        <v/>
      </c>
      <c r="E8" s="58"/>
      <c r="F8" s="58"/>
      <c r="G8" s="58"/>
      <c r="H8" s="58"/>
      <c r="I8" s="58"/>
      <c r="J8" s="58"/>
      <c r="K8" s="58"/>
      <c r="L8" s="58"/>
      <c r="M8" s="58"/>
      <c r="N8" s="58"/>
      <c r="O8" s="58"/>
      <c r="P8" s="58"/>
      <c r="Q8" s="58"/>
      <c r="R8" s="58"/>
      <c r="S8" s="58"/>
      <c r="T8" s="58"/>
      <c r="U8" s="58"/>
      <c r="V8" s="58"/>
      <c r="W8" s="58"/>
      <c r="X8" s="58"/>
      <c r="Y8" s="58"/>
      <c r="Z8" s="58"/>
    </row>
    <row r="9" spans="1:26" ht="15.75" customHeight="1" x14ac:dyDescent="0.2">
      <c r="A9" s="258" t="s">
        <v>5</v>
      </c>
      <c r="B9" s="258" t="str">
        <f>VLOOKUP($A9,Questions!$A$3:$X$333,2,0)&amp;""</f>
        <v>Solution Name</v>
      </c>
      <c r="C9" s="258" t="str">
        <f>VLOOKUP($A9,Questions!$A$3:$X$333,19,0)&amp;""</f>
        <v/>
      </c>
      <c r="D9" s="258" t="str">
        <f>VLOOKUP($A9,Questions!$A$3:$X$333,20,0)&amp;""</f>
        <v/>
      </c>
      <c r="E9" s="58"/>
      <c r="F9" s="58"/>
      <c r="G9" s="58"/>
      <c r="H9" s="58"/>
      <c r="I9" s="58"/>
      <c r="J9" s="58"/>
      <c r="K9" s="58"/>
      <c r="L9" s="58"/>
      <c r="M9" s="58"/>
      <c r="N9" s="58"/>
      <c r="O9" s="58"/>
      <c r="P9" s="58"/>
      <c r="Q9" s="58"/>
      <c r="R9" s="58"/>
      <c r="S9" s="58"/>
      <c r="T9" s="58"/>
      <c r="U9" s="58"/>
      <c r="V9" s="58"/>
      <c r="W9" s="58"/>
      <c r="X9" s="58"/>
      <c r="Y9" s="58"/>
      <c r="Z9" s="58"/>
    </row>
    <row r="10" spans="1:26" ht="15.75" customHeight="1" x14ac:dyDescent="0.2">
      <c r="A10" s="258" t="s">
        <v>6</v>
      </c>
      <c r="B10" s="258" t="str">
        <f>VLOOKUP($A10,Questions!$A$3:$X$333,2,0)&amp;""</f>
        <v>Solution Description</v>
      </c>
      <c r="C10" s="258" t="str">
        <f>VLOOKUP($A10,Questions!$A$3:$X$333,19,0)&amp;""</f>
        <v/>
      </c>
      <c r="D10" s="258" t="str">
        <f>VLOOKUP($A10,Questions!$A$3:$X$333,20,0)&amp;""</f>
        <v/>
      </c>
      <c r="E10" s="58"/>
      <c r="F10" s="58"/>
      <c r="G10" s="58"/>
      <c r="H10" s="58"/>
      <c r="I10" s="58"/>
      <c r="J10" s="58"/>
      <c r="K10" s="58"/>
      <c r="L10" s="58"/>
      <c r="M10" s="58"/>
      <c r="N10" s="58"/>
      <c r="O10" s="58"/>
      <c r="P10" s="58"/>
      <c r="Q10" s="58"/>
      <c r="R10" s="58"/>
      <c r="S10" s="58"/>
      <c r="T10" s="58"/>
      <c r="U10" s="58"/>
      <c r="V10" s="58"/>
      <c r="W10" s="58"/>
      <c r="X10" s="58"/>
      <c r="Y10" s="58"/>
      <c r="Z10" s="58"/>
    </row>
    <row r="11" spans="1:26" ht="15.75" customHeight="1" x14ac:dyDescent="0.2">
      <c r="A11" s="258" t="s">
        <v>7</v>
      </c>
      <c r="B11" s="258" t="str">
        <f>VLOOKUP($A11,Questions!$A$3:$X$333,2,0)&amp;""</f>
        <v>Solution Provider Contact Name</v>
      </c>
      <c r="C11" s="258" t="str">
        <f>VLOOKUP($A11,Questions!$A$3:$X$333,19,0)&amp;""</f>
        <v/>
      </c>
      <c r="D11" s="258" t="str">
        <f>VLOOKUP($A11,Questions!$A$3:$X$333,20,0)&amp;""</f>
        <v/>
      </c>
      <c r="E11" s="58"/>
      <c r="F11" s="58"/>
      <c r="G11" s="58"/>
      <c r="H11" s="58"/>
      <c r="I11" s="58"/>
      <c r="J11" s="58"/>
      <c r="K11" s="58"/>
      <c r="L11" s="58"/>
      <c r="M11" s="58"/>
      <c r="N11" s="58"/>
      <c r="O11" s="58"/>
      <c r="P11" s="58"/>
      <c r="Q11" s="58"/>
      <c r="R11" s="58"/>
      <c r="S11" s="58"/>
      <c r="T11" s="58"/>
      <c r="U11" s="58"/>
      <c r="V11" s="58"/>
      <c r="W11" s="58"/>
      <c r="X11" s="58"/>
      <c r="Y11" s="58"/>
      <c r="Z11" s="58"/>
    </row>
    <row r="12" spans="1:26" ht="15.75" customHeight="1" x14ac:dyDescent="0.2">
      <c r="A12" s="258" t="s">
        <v>8</v>
      </c>
      <c r="B12" s="258" t="str">
        <f>VLOOKUP($A12,Questions!$A$3:$X$333,2,0)&amp;""</f>
        <v>Solution Provider Contact Title</v>
      </c>
      <c r="C12" s="258" t="str">
        <f>VLOOKUP($A12,Questions!$A$3:$X$333,19,0)&amp;""</f>
        <v/>
      </c>
      <c r="D12" s="258" t="str">
        <f>VLOOKUP($A12,Questions!$A$3:$X$333,20,0)&amp;""</f>
        <v/>
      </c>
      <c r="E12" s="58"/>
      <c r="F12" s="58"/>
      <c r="G12" s="58"/>
      <c r="H12" s="58"/>
      <c r="I12" s="58"/>
      <c r="J12" s="58"/>
      <c r="K12" s="58"/>
      <c r="L12" s="58"/>
      <c r="M12" s="58"/>
      <c r="N12" s="58"/>
      <c r="O12" s="58"/>
      <c r="P12" s="58"/>
      <c r="Q12" s="58"/>
      <c r="R12" s="58"/>
      <c r="S12" s="58"/>
      <c r="T12" s="58"/>
      <c r="U12" s="58"/>
      <c r="V12" s="58"/>
      <c r="W12" s="58"/>
      <c r="X12" s="58"/>
      <c r="Y12" s="58"/>
      <c r="Z12" s="58"/>
    </row>
    <row r="13" spans="1:26" ht="15.75" customHeight="1" x14ac:dyDescent="0.2">
      <c r="A13" s="258" t="s">
        <v>9</v>
      </c>
      <c r="B13" s="258" t="str">
        <f>VLOOKUP($A13,Questions!$A$3:$X$333,2,0)&amp;""</f>
        <v>Solution Provider Contact Email</v>
      </c>
      <c r="C13" s="258" t="str">
        <f>VLOOKUP($A13,Questions!$A$3:$X$333,19,0)&amp;""</f>
        <v/>
      </c>
      <c r="D13" s="258" t="str">
        <f>VLOOKUP($A13,Questions!$A$3:$X$333,20,0)&amp;""</f>
        <v/>
      </c>
      <c r="E13" s="58"/>
      <c r="F13" s="58"/>
      <c r="G13" s="58"/>
      <c r="H13" s="58"/>
      <c r="I13" s="58"/>
      <c r="J13" s="58"/>
      <c r="K13" s="58"/>
      <c r="L13" s="58"/>
      <c r="M13" s="58"/>
      <c r="N13" s="58"/>
      <c r="O13" s="58"/>
      <c r="P13" s="58"/>
      <c r="Q13" s="58"/>
      <c r="R13" s="58"/>
      <c r="S13" s="58"/>
      <c r="T13" s="58"/>
      <c r="U13" s="58"/>
      <c r="V13" s="58"/>
      <c r="W13" s="58"/>
      <c r="X13" s="58"/>
      <c r="Y13" s="58"/>
      <c r="Z13" s="58"/>
    </row>
    <row r="14" spans="1:26" ht="15.75" customHeight="1" x14ac:dyDescent="0.2">
      <c r="A14" s="258" t="s">
        <v>10</v>
      </c>
      <c r="B14" s="258" t="str">
        <f>VLOOKUP($A14,Questions!$A$3:$X$333,2,0)&amp;""</f>
        <v>Solution Provider Contact Phone Number</v>
      </c>
      <c r="C14" s="258" t="str">
        <f>VLOOKUP($A14,Questions!$A$3:$X$333,19,0)&amp;""</f>
        <v/>
      </c>
      <c r="D14" s="258" t="str">
        <f>VLOOKUP($A14,Questions!$A$3:$X$333,20,0)&amp;""</f>
        <v/>
      </c>
      <c r="E14" s="58"/>
      <c r="F14" s="58"/>
      <c r="G14" s="58"/>
      <c r="H14" s="58"/>
      <c r="I14" s="58"/>
      <c r="J14" s="58"/>
      <c r="K14" s="58"/>
      <c r="L14" s="58"/>
      <c r="M14" s="58"/>
      <c r="N14" s="58"/>
      <c r="O14" s="58"/>
      <c r="P14" s="58"/>
      <c r="Q14" s="58"/>
      <c r="R14" s="58"/>
      <c r="S14" s="58"/>
      <c r="T14" s="58"/>
      <c r="U14" s="58"/>
      <c r="V14" s="58"/>
      <c r="W14" s="58"/>
      <c r="X14" s="58"/>
      <c r="Y14" s="58"/>
      <c r="Z14" s="58"/>
    </row>
    <row r="15" spans="1:26" ht="15.75" customHeight="1" x14ac:dyDescent="0.2">
      <c r="A15" s="258" t="s">
        <v>11</v>
      </c>
      <c r="B15" s="258" t="str">
        <f>VLOOKUP($A15,Questions!$A$3:$X$333,2,0)&amp;""</f>
        <v>Country of Company Headquarters</v>
      </c>
      <c r="C15" s="258" t="str">
        <f>VLOOKUP($A15,Questions!$A$3:$X$333,19,0)&amp;""</f>
        <v/>
      </c>
      <c r="D15" s="258" t="str">
        <f>VLOOKUP($A15,Questions!$A$3:$X$333,20,0)&amp;""</f>
        <v/>
      </c>
      <c r="E15" s="58"/>
      <c r="F15" s="58"/>
      <c r="G15" s="58"/>
      <c r="H15" s="58"/>
      <c r="I15" s="58"/>
      <c r="J15" s="58"/>
      <c r="K15" s="58"/>
      <c r="L15" s="58"/>
      <c r="M15" s="58"/>
      <c r="N15" s="58"/>
      <c r="O15" s="58"/>
      <c r="P15" s="58"/>
      <c r="Q15" s="58"/>
      <c r="R15" s="58"/>
      <c r="S15" s="58"/>
      <c r="T15" s="58"/>
      <c r="U15" s="58"/>
      <c r="V15" s="58"/>
      <c r="W15" s="58"/>
      <c r="X15" s="58"/>
      <c r="Y15" s="58"/>
      <c r="Z15" s="58"/>
    </row>
    <row r="16" spans="1:26" ht="15.75" customHeight="1" x14ac:dyDescent="0.15">
      <c r="A16" s="258" t="s">
        <v>12</v>
      </c>
      <c r="B16" s="258" t="str">
        <f>VLOOKUP($A16,Questions!$A$3:$X$333,2,0)&amp;""</f>
        <v>Employee Work Locations (all)</v>
      </c>
      <c r="C16" s="258" t="str">
        <f>VLOOKUP($A16,Questions!$A$3:$X$333,19,0)&amp;""</f>
        <v>Determines where solution provider employees will be physically located.</v>
      </c>
      <c r="D16" s="258" t="str">
        <f>VLOOKUP($A16,Questions!$A$3:$X$333,20,0)&amp;""</f>
        <v>Follow-up inquiries will be institution/implementation specific.</v>
      </c>
      <c r="E16" s="49" t="s">
        <v>662</v>
      </c>
      <c r="F16" s="58"/>
      <c r="G16" s="58"/>
      <c r="H16" s="58"/>
      <c r="I16" s="58"/>
      <c r="J16" s="58"/>
      <c r="K16" s="58"/>
      <c r="L16" s="58"/>
      <c r="M16" s="58"/>
      <c r="N16" s="58"/>
      <c r="O16" s="58"/>
      <c r="P16" s="58"/>
      <c r="Q16" s="58"/>
      <c r="R16" s="58"/>
      <c r="S16" s="58"/>
      <c r="T16" s="58"/>
      <c r="U16" s="58"/>
      <c r="V16" s="58"/>
      <c r="W16" s="58"/>
      <c r="X16" s="58"/>
      <c r="Y16" s="58"/>
      <c r="Z16" s="58"/>
    </row>
    <row r="17" spans="1:26" ht="15.75" customHeight="1" x14ac:dyDescent="0.2">
      <c r="A17" s="18" t="str">
        <f>VLOOKUP(LEFT($A18,4),'Auto Responses'!$N$4:$O$38,2,0)&amp;""</f>
        <v xml:space="preserve"> Company Information</v>
      </c>
      <c r="B17" s="18"/>
      <c r="C17" s="32" t="str">
        <f>Questions!$S$2</f>
        <v>Reason for Question</v>
      </c>
      <c r="D17" s="32" t="str">
        <f>Questions!$T$2</f>
        <v>Follow-Up Inquiries/Responses</v>
      </c>
      <c r="E17" s="58"/>
      <c r="F17" s="58"/>
      <c r="G17" s="58"/>
      <c r="H17" s="58"/>
      <c r="I17" s="58"/>
      <c r="J17" s="58"/>
      <c r="K17" s="58"/>
      <c r="L17" s="58"/>
      <c r="M17" s="58"/>
      <c r="N17" s="58"/>
      <c r="O17" s="58"/>
      <c r="P17" s="58"/>
      <c r="Q17" s="58"/>
      <c r="R17" s="58"/>
      <c r="S17" s="58"/>
      <c r="T17" s="58"/>
      <c r="U17" s="58"/>
      <c r="V17" s="58"/>
      <c r="W17" s="58"/>
      <c r="X17" s="58"/>
      <c r="Y17" s="58"/>
      <c r="Z17" s="58"/>
    </row>
    <row r="18" spans="1:26" ht="15.75" customHeight="1" x14ac:dyDescent="0.2">
      <c r="A18" s="258" t="s">
        <v>17</v>
      </c>
      <c r="B18" s="258" t="str">
        <f>VLOOKUP($A18,Questions!$A$3:$X$333,2,0)&amp;""</f>
        <v>Do you have a dedicated software and system development team(s) (e.g., customer support, implementation, product management, etc.)?*</v>
      </c>
      <c r="C18" s="258" t="str">
        <f>VLOOKUP($A18,Questions!$A$3:$X$333,19,0)&amp;""</f>
        <v>Understanding the development team size (and capabilities) of a solution provider has a significant impact on their ability to produce and maintain code, adhering to secure coding best practices. The size of a solution provider will determine their use of dedicated development teams, or lack thereof. Use the knowledge of this response when evaluating other solution provider statements.</v>
      </c>
      <c r="D18" s="258" t="str">
        <f>VLOOKUP($A18,Questions!$A$3:$X$333,20,0)&amp;""</f>
        <v>Follow-up inquiries for solution provider team strategies will be unique to your institution and may depend on the underlying infrastructures needed to support a system for your specific use case.</v>
      </c>
      <c r="E18" s="58"/>
      <c r="F18" s="58"/>
      <c r="G18" s="58"/>
      <c r="H18" s="58"/>
      <c r="I18" s="58"/>
      <c r="J18" s="58"/>
      <c r="K18" s="58"/>
      <c r="L18" s="58"/>
      <c r="M18" s="58"/>
      <c r="N18" s="58"/>
      <c r="O18" s="58"/>
      <c r="P18" s="58"/>
      <c r="Q18" s="58"/>
      <c r="R18" s="58"/>
      <c r="S18" s="58"/>
      <c r="T18" s="58"/>
      <c r="U18" s="58"/>
      <c r="V18" s="58"/>
      <c r="W18" s="58"/>
      <c r="X18" s="58"/>
      <c r="Y18" s="58"/>
      <c r="Z18" s="58"/>
    </row>
    <row r="19" spans="1:26" ht="43.5" customHeight="1" x14ac:dyDescent="0.2">
      <c r="A19" s="258" t="s">
        <v>18</v>
      </c>
      <c r="B19" s="258" t="str">
        <f>VLOOKUP($A19,Questions!$A$3:$X$333,2,0)&amp;""</f>
        <v>Describe your organization’s business background and ownership structure, including all parent and subsidiary relationships.</v>
      </c>
      <c r="C19" s="258" t="str">
        <f>VLOOKUP($A19,Questions!$A$3:$X$333,19,0)&amp;""</f>
        <v>This information defines the scale of company (support, resources, skillsets), general information about the organization that may be concerning.</v>
      </c>
      <c r="D19" s="258" t="str">
        <f>VLOOKUP($A19,Questions!$A$3:$X$333,20,0)&amp;""</f>
        <v>Follow-up responses to this one are normally unique to their response. Vague answers here usually result in some footprinting of a solution provider to determine their "reputation."</v>
      </c>
      <c r="E19" s="58"/>
      <c r="F19" s="58"/>
      <c r="G19" s="58"/>
      <c r="H19" s="58"/>
      <c r="I19" s="58"/>
      <c r="J19" s="58"/>
      <c r="K19" s="58"/>
      <c r="L19" s="58"/>
      <c r="M19" s="58"/>
      <c r="N19" s="58"/>
      <c r="O19" s="58"/>
      <c r="P19" s="58"/>
      <c r="Q19" s="58"/>
      <c r="R19" s="58"/>
      <c r="S19" s="58"/>
      <c r="T19" s="58"/>
      <c r="U19" s="58"/>
      <c r="V19" s="58"/>
      <c r="W19" s="58"/>
      <c r="X19" s="58"/>
      <c r="Y19" s="58"/>
      <c r="Z19" s="58"/>
    </row>
    <row r="20" spans="1:26" ht="67.5" customHeight="1" x14ac:dyDescent="0.2">
      <c r="A20" s="258" t="s">
        <v>19</v>
      </c>
      <c r="B20" s="258" t="str">
        <f>VLOOKUP($A20,Questions!$A$3:$X$333,2,0)&amp;""</f>
        <v>Have you operated without unplanned disruptions to this solution in the past 12 months?</v>
      </c>
      <c r="C20" s="258" t="str">
        <f>VLOOKUP($A20,Questions!$A$3:$X$333,19,0)&amp;""</f>
        <v>We want transparency from the solution provider, and an honest answer to this question, regardless of the response, is a good step in building trust.</v>
      </c>
      <c r="D20" s="258" t="str">
        <f>VLOOKUP($A20,Questions!$A$3:$X$333,20,0)&amp;""</f>
        <v>If a solution provider says "yes," it is taken at face value. If your organization is capable of conducting reconnaissance, it is encouraged. If a solution provider has experienced a breach, evaluate the circumstances of the incident and what the solution provider has done in response to the breach.</v>
      </c>
      <c r="E20" s="58"/>
      <c r="F20" s="58"/>
      <c r="G20" s="58"/>
      <c r="H20" s="58"/>
      <c r="I20" s="58"/>
      <c r="J20" s="58"/>
      <c r="K20" s="58"/>
      <c r="L20" s="58"/>
      <c r="M20" s="58"/>
      <c r="N20" s="58"/>
      <c r="O20" s="58"/>
      <c r="P20" s="58"/>
      <c r="Q20" s="58"/>
      <c r="R20" s="58"/>
      <c r="S20" s="58"/>
      <c r="T20" s="58"/>
      <c r="U20" s="58"/>
      <c r="V20" s="58"/>
      <c r="W20" s="58"/>
      <c r="X20" s="58"/>
      <c r="Y20" s="58"/>
      <c r="Z20" s="58"/>
    </row>
    <row r="21" spans="1:26" ht="67.5" customHeight="1" x14ac:dyDescent="0.2">
      <c r="A21" s="258" t="s">
        <v>20</v>
      </c>
      <c r="B21" s="258" t="str">
        <f>VLOOKUP($A21,Questions!$A$3:$X$333,2,0)&amp;""</f>
        <v>Do you have a dedicated information security staff or office?</v>
      </c>
      <c r="C21" s="258" t="str">
        <f>VLOOKUP($A21,Questions!$A$3:$X$333,19,0)&amp;""</f>
        <v>The size and capabilities of a solution provider's security program have a significant impact on its ability to respond effectively to a security incident. The size of a solution provider will determine their security operation size or lack thereof. Use the knowledge of this response when evaluating other solution provider statements.</v>
      </c>
      <c r="D21" s="258" t="str">
        <f>VLOOKUP($A21,Questions!$A$3:$X$333,20,0)&amp;""</f>
        <v>Vague responses to this question should be investigated further. Solution Providers without dedicated security personnel commonly have no security or security is embedded or dual-homed within operations (administrators). Ask about separation of duties, principle of least privilege, etc. There are many ways to get additional program state information from the solution provider.</v>
      </c>
      <c r="E21" s="58"/>
      <c r="F21" s="58"/>
      <c r="G21" s="58"/>
      <c r="H21" s="58"/>
      <c r="I21" s="58"/>
      <c r="J21" s="58"/>
      <c r="K21" s="58"/>
      <c r="L21" s="58"/>
      <c r="M21" s="58"/>
      <c r="N21" s="58"/>
      <c r="O21" s="58"/>
      <c r="P21" s="58"/>
      <c r="Q21" s="58"/>
      <c r="R21" s="58"/>
      <c r="S21" s="58"/>
      <c r="T21" s="58"/>
      <c r="U21" s="58"/>
      <c r="V21" s="58"/>
      <c r="W21" s="58"/>
      <c r="X21" s="58"/>
      <c r="Y21" s="58"/>
      <c r="Z21" s="58"/>
    </row>
    <row r="22" spans="1:26" ht="64.5" customHeight="1" x14ac:dyDescent="0.15">
      <c r="A22" s="258" t="s">
        <v>21</v>
      </c>
      <c r="B22" s="258" t="str">
        <f>VLOOKUP($A22,Questions!$A$3:$X$333,2,0)&amp;""</f>
        <v>Use this area to share information about your environment that will assist those who are assessing your company's data security program.</v>
      </c>
      <c r="C22" s="258" t="str">
        <f>VLOOKUP($A22,Questions!$A$3:$X$333,19,0)&amp;""</f>
        <v>For the 20% that HECVAT may not cover, this gives the solution provider a chance to support their other responses. Beware when this area is populated with sales hype or other irrelevant information. Thorough documentation, supporting evidence, and/or robust responses go a long way in building trust in this assessment process.</v>
      </c>
      <c r="D22" s="258" t="str">
        <f>VLOOKUP($A22,Questions!$A$3:$X$333,20,0)&amp;""</f>
        <v>This is a freebie to help the solution provider state their case. If a solution provider does not add anything here (or it is just sales stuff), we can assume it was filled out by a sales engineer and questions will be evaluated with higher scrutiny.</v>
      </c>
      <c r="E22" s="49" t="s">
        <v>662</v>
      </c>
      <c r="F22" s="58"/>
      <c r="G22" s="58"/>
      <c r="H22" s="58"/>
      <c r="I22" s="58"/>
      <c r="J22" s="58"/>
      <c r="K22" s="58"/>
      <c r="L22" s="58"/>
      <c r="M22" s="58"/>
      <c r="N22" s="58"/>
      <c r="O22" s="58"/>
      <c r="P22" s="58"/>
      <c r="Q22" s="58"/>
      <c r="R22" s="58"/>
      <c r="S22" s="58"/>
      <c r="T22" s="58"/>
      <c r="U22" s="58"/>
      <c r="V22" s="58"/>
      <c r="W22" s="58"/>
      <c r="X22" s="58"/>
      <c r="Y22" s="58"/>
      <c r="Z22" s="58"/>
    </row>
    <row r="23" spans="1:26" ht="15.75" customHeight="1" x14ac:dyDescent="0.2">
      <c r="A23" s="18" t="str">
        <f>VLOOKUP(LEFT($A24,4),'Auto Responses'!$N$4:$O$38,2,0)&amp;""</f>
        <v xml:space="preserve"> Required Questions</v>
      </c>
      <c r="B23" s="18"/>
      <c r="C23" s="32" t="str">
        <f>Questions!$S$2</f>
        <v>Reason for Question</v>
      </c>
      <c r="D23" s="32" t="str">
        <f>Questions!$T$2</f>
        <v>Follow-Up Inquiries/Responses</v>
      </c>
      <c r="E23" s="58"/>
      <c r="F23" s="58"/>
      <c r="G23" s="58"/>
      <c r="H23" s="58"/>
      <c r="I23" s="58"/>
      <c r="J23" s="58"/>
      <c r="K23" s="58"/>
      <c r="L23" s="58"/>
      <c r="M23" s="58"/>
      <c r="N23" s="58"/>
      <c r="O23" s="58"/>
      <c r="P23" s="58"/>
      <c r="Q23" s="58"/>
      <c r="R23" s="58"/>
      <c r="S23" s="58"/>
      <c r="T23" s="58"/>
      <c r="U23" s="58"/>
      <c r="V23" s="58"/>
      <c r="W23" s="58"/>
      <c r="X23" s="58"/>
      <c r="Y23" s="58"/>
      <c r="Z23" s="58"/>
    </row>
    <row r="24" spans="1:26" ht="15.75" customHeight="1" x14ac:dyDescent="0.2">
      <c r="A24" s="259" t="s">
        <v>663</v>
      </c>
      <c r="B24" s="260"/>
      <c r="C24" s="261"/>
      <c r="D24" s="261"/>
      <c r="E24" s="262"/>
      <c r="F24" s="262"/>
      <c r="G24" s="262"/>
      <c r="H24" s="262"/>
      <c r="I24" s="262"/>
      <c r="J24" s="262"/>
      <c r="K24" s="262"/>
      <c r="L24" s="262"/>
      <c r="M24" s="262"/>
      <c r="N24" s="262"/>
      <c r="O24" s="262"/>
      <c r="P24" s="262"/>
      <c r="Q24" s="262"/>
      <c r="R24" s="262"/>
      <c r="S24" s="262"/>
      <c r="T24" s="262"/>
      <c r="U24" s="262"/>
      <c r="V24" s="262"/>
      <c r="W24" s="262"/>
      <c r="X24" s="262"/>
      <c r="Y24" s="262"/>
      <c r="Z24" s="262"/>
    </row>
    <row r="25" spans="1:26" ht="36.75" customHeight="1" x14ac:dyDescent="0.2">
      <c r="A25" s="258" t="s">
        <v>23</v>
      </c>
      <c r="B25" s="258" t="str">
        <f>VLOOKUP($A25,Questions!$A$3:$X$333,2,0)&amp;""</f>
        <v>Are you offering either a product or platform, as opposed to only offering a service</v>
      </c>
      <c r="C25" s="258" t="s">
        <v>664</v>
      </c>
      <c r="D25" s="258" t="str">
        <f>VLOOKUP($A25,Questions!$A$3:$X$333,19,0)&amp;""</f>
        <v/>
      </c>
      <c r="E25" s="58"/>
      <c r="F25" s="58"/>
      <c r="G25" s="58"/>
      <c r="H25" s="58"/>
      <c r="I25" s="58"/>
      <c r="J25" s="58"/>
      <c r="K25" s="58"/>
      <c r="L25" s="58"/>
      <c r="M25" s="58"/>
      <c r="N25" s="58"/>
      <c r="O25" s="58"/>
      <c r="P25" s="58"/>
      <c r="Q25" s="58"/>
      <c r="R25" s="58"/>
      <c r="S25" s="58"/>
      <c r="T25" s="58"/>
      <c r="U25" s="58"/>
      <c r="V25" s="58"/>
      <c r="W25" s="58"/>
      <c r="X25" s="58"/>
      <c r="Y25" s="58"/>
      <c r="Z25" s="58"/>
    </row>
    <row r="26" spans="1:26" ht="38.25" customHeight="1" x14ac:dyDescent="0.2">
      <c r="A26" s="258" t="s">
        <v>24</v>
      </c>
      <c r="B26" s="258" t="str">
        <f>VLOOKUP($A26,Questions!$A$3:$X$333,2,0)&amp;""</f>
        <v>Does your product or service have an interface?</v>
      </c>
      <c r="C26" s="258" t="s">
        <v>665</v>
      </c>
      <c r="D26" s="258" t="str">
        <f>VLOOKUP($A26,Questions!$A$3:$X$333,19,0)&amp;""</f>
        <v/>
      </c>
      <c r="E26" s="58"/>
      <c r="F26" s="58"/>
      <c r="G26" s="58"/>
      <c r="H26" s="58"/>
      <c r="I26" s="58"/>
      <c r="J26" s="58"/>
      <c r="K26" s="58"/>
      <c r="L26" s="58"/>
      <c r="M26" s="58"/>
      <c r="N26" s="58"/>
      <c r="O26" s="58"/>
      <c r="P26" s="58"/>
      <c r="Q26" s="58"/>
      <c r="R26" s="58"/>
      <c r="S26" s="58"/>
      <c r="T26" s="58"/>
      <c r="U26" s="58"/>
      <c r="V26" s="58"/>
      <c r="W26" s="58"/>
      <c r="X26" s="58"/>
      <c r="Y26" s="58"/>
      <c r="Z26" s="58"/>
    </row>
    <row r="27" spans="1:26" ht="15.75" customHeight="1" x14ac:dyDescent="0.2">
      <c r="A27" s="258" t="s">
        <v>25</v>
      </c>
      <c r="B27" s="258" t="str">
        <f>VLOOKUP($A27,Questions!$A$3:$X$333,2,0)&amp;""</f>
        <v>Are you providing consulting services?</v>
      </c>
      <c r="C27" s="258" t="s">
        <v>666</v>
      </c>
      <c r="D27" s="258" t="str">
        <f>VLOOKUP($A27,Questions!$A$3:$X$333,19,0)&amp;""</f>
        <v/>
      </c>
      <c r="E27" s="58"/>
      <c r="F27" s="58"/>
      <c r="G27" s="58"/>
      <c r="H27" s="58"/>
      <c r="I27" s="58"/>
      <c r="J27" s="58"/>
      <c r="K27" s="58"/>
      <c r="L27" s="58"/>
      <c r="M27" s="58"/>
      <c r="N27" s="58"/>
      <c r="O27" s="58"/>
      <c r="P27" s="58"/>
      <c r="Q27" s="58"/>
      <c r="R27" s="58"/>
      <c r="S27" s="58"/>
      <c r="T27" s="58"/>
      <c r="U27" s="58"/>
      <c r="V27" s="58"/>
      <c r="W27" s="58"/>
      <c r="X27" s="58"/>
      <c r="Y27" s="58"/>
      <c r="Z27" s="58"/>
    </row>
    <row r="28" spans="1:26" ht="15.75" customHeight="1" x14ac:dyDescent="0.2">
      <c r="A28" s="258" t="s">
        <v>26</v>
      </c>
      <c r="B28" s="258" t="str">
        <f>VLOOKUP($A28,Questions!$A$3:$X$333,2,0)&amp;""</f>
        <v>Does your solution have AI features, or are there plans to implement AI features in the next 12 months?</v>
      </c>
      <c r="C28" s="258" t="s">
        <v>667</v>
      </c>
      <c r="D28" s="258" t="str">
        <f>VLOOKUP($A28,Questions!$A$3:$X$333,19,0)&amp;""</f>
        <v/>
      </c>
      <c r="E28" s="58"/>
      <c r="F28" s="58"/>
      <c r="G28" s="58"/>
      <c r="H28" s="58"/>
      <c r="I28" s="58"/>
      <c r="J28" s="58"/>
      <c r="K28" s="58"/>
      <c r="L28" s="58"/>
      <c r="M28" s="58"/>
      <c r="N28" s="58"/>
      <c r="O28" s="58"/>
      <c r="P28" s="58"/>
      <c r="Q28" s="58"/>
      <c r="R28" s="58"/>
      <c r="S28" s="58"/>
      <c r="T28" s="58"/>
      <c r="U28" s="58"/>
      <c r="V28" s="58"/>
      <c r="W28" s="58"/>
      <c r="X28" s="58"/>
      <c r="Y28" s="58"/>
      <c r="Z28" s="58"/>
    </row>
    <row r="29" spans="1:26" ht="15.75" customHeight="1" x14ac:dyDescent="0.2">
      <c r="A29" s="258" t="s">
        <v>27</v>
      </c>
      <c r="B29" s="258" t="str">
        <f>VLOOKUP($A29,Questions!$A$3:$X$333,2,0)&amp;""</f>
        <v>Does your solution process protected health information (PHI) or any data covered by the Health Insurance Portability and Accountability Act (HIPAA)?</v>
      </c>
      <c r="C29" s="258" t="s">
        <v>668</v>
      </c>
      <c r="D29" s="258" t="str">
        <f>VLOOKUP($A29,Questions!$A$3:$X$333,19,0)&amp;""</f>
        <v/>
      </c>
      <c r="E29" s="58"/>
      <c r="F29" s="58"/>
      <c r="G29" s="58"/>
      <c r="H29" s="58"/>
      <c r="I29" s="58"/>
      <c r="J29" s="58"/>
      <c r="K29" s="58"/>
      <c r="L29" s="58"/>
      <c r="M29" s="58"/>
      <c r="N29" s="58"/>
      <c r="O29" s="58"/>
      <c r="P29" s="58"/>
      <c r="Q29" s="58"/>
      <c r="R29" s="58"/>
      <c r="S29" s="58"/>
      <c r="T29" s="58"/>
      <c r="U29" s="58"/>
      <c r="V29" s="58"/>
      <c r="W29" s="58"/>
      <c r="X29" s="58"/>
      <c r="Y29" s="58"/>
      <c r="Z29" s="58"/>
    </row>
    <row r="30" spans="1:26" ht="33.75" customHeight="1" x14ac:dyDescent="0.2">
      <c r="A30" s="258" t="s">
        <v>28</v>
      </c>
      <c r="B30" s="258" t="str">
        <f>VLOOKUP($A30,Questions!$A$3:$X$333,2,0)&amp;""</f>
        <v>Is the solution designed to process, store, or transmit credit card information?</v>
      </c>
      <c r="C30" s="258" t="s">
        <v>669</v>
      </c>
      <c r="D30" s="258" t="str">
        <f>VLOOKUP($A30,Questions!$A$3:$X$333,19,0)&amp;""</f>
        <v/>
      </c>
      <c r="E30" s="58"/>
      <c r="F30" s="58"/>
      <c r="G30" s="58"/>
      <c r="H30" s="58"/>
      <c r="I30" s="58"/>
      <c r="J30" s="58"/>
      <c r="K30" s="58"/>
      <c r="L30" s="58"/>
      <c r="M30" s="58"/>
      <c r="N30" s="58"/>
      <c r="O30" s="58"/>
      <c r="P30" s="58"/>
      <c r="Q30" s="58"/>
      <c r="R30" s="58"/>
      <c r="S30" s="58"/>
      <c r="T30" s="58"/>
      <c r="U30" s="58"/>
      <c r="V30" s="58"/>
      <c r="W30" s="58"/>
      <c r="X30" s="58"/>
      <c r="Y30" s="58"/>
      <c r="Z30" s="58"/>
    </row>
    <row r="31" spans="1:26" ht="66.75" customHeight="1" x14ac:dyDescent="0.15">
      <c r="A31" s="258" t="s">
        <v>29</v>
      </c>
      <c r="B31" s="258" t="str">
        <f>VLOOKUP($A31,Questions!$A$3:$X$333,2,0)&amp;""</f>
        <v>Does operating your solution require the institution to operate a physical or virtual appliance in their own environment or to provide inbound firewall exceptions to allow your employees to remotely administer systems in the institution's environment?</v>
      </c>
      <c r="C31" s="258" t="s">
        <v>670</v>
      </c>
      <c r="D31" s="258" t="str">
        <f>VLOOKUP($A31,Questions!$A$3:$X$333,19,0)&amp;""</f>
        <v/>
      </c>
      <c r="E31" s="49" t="s">
        <v>662</v>
      </c>
      <c r="F31" s="58"/>
      <c r="G31" s="58"/>
      <c r="H31" s="58"/>
      <c r="I31" s="58"/>
      <c r="J31" s="58"/>
      <c r="K31" s="58"/>
      <c r="L31" s="58"/>
      <c r="M31" s="58"/>
      <c r="N31" s="58"/>
      <c r="O31" s="58"/>
      <c r="P31" s="58"/>
      <c r="Q31" s="58"/>
      <c r="R31" s="58"/>
      <c r="S31" s="58"/>
      <c r="T31" s="58"/>
      <c r="U31" s="58"/>
      <c r="V31" s="58"/>
      <c r="W31" s="58"/>
      <c r="X31" s="58"/>
      <c r="Y31" s="58"/>
      <c r="Z31" s="58"/>
    </row>
    <row r="32" spans="1:26" ht="15.75" customHeight="1" x14ac:dyDescent="0.2">
      <c r="A32" s="18" t="str">
        <f>VLOOKUP(LEFT($A33,4),'Auto Responses'!$N$4:$O$38,2,0)&amp;""</f>
        <v xml:space="preserve"> Documentation</v>
      </c>
      <c r="B32" s="18"/>
      <c r="C32" s="32" t="str">
        <f>Questions!$S$2</f>
        <v>Reason for Question</v>
      </c>
      <c r="D32" s="32" t="str">
        <f>Questions!$T$2</f>
        <v>Follow-Up Inquiries/Responses</v>
      </c>
      <c r="E32" s="58"/>
      <c r="F32" s="58"/>
      <c r="G32" s="58"/>
      <c r="H32" s="58"/>
      <c r="I32" s="58"/>
      <c r="J32" s="58"/>
      <c r="K32" s="58"/>
      <c r="L32" s="58"/>
      <c r="M32" s="58"/>
      <c r="N32" s="58"/>
      <c r="O32" s="58"/>
      <c r="P32" s="58"/>
      <c r="Q32" s="58"/>
      <c r="R32" s="58"/>
      <c r="S32" s="58"/>
      <c r="T32" s="58"/>
      <c r="U32" s="58"/>
      <c r="V32" s="58"/>
      <c r="W32" s="58"/>
      <c r="X32" s="58"/>
      <c r="Y32" s="58"/>
      <c r="Z32" s="58"/>
    </row>
    <row r="33" spans="1:26" ht="42" customHeight="1" x14ac:dyDescent="0.2">
      <c r="A33" s="258" t="s">
        <v>38</v>
      </c>
      <c r="B33" s="258" t="str">
        <f>VLOOKUP($A33,Questions!$A$3:$X$333,2,0)&amp;""</f>
        <v>Do you have a well-documented business continuity plan (BCP), with a clear owner, that is tested annually?*</v>
      </c>
      <c r="C33" s="258" t="str">
        <f>VLOOKUP($A33,Questions!$A$3:$X$333,19,0)&amp;""</f>
        <v/>
      </c>
      <c r="D33" s="258" t="str">
        <f>VLOOKUP($A33,Questions!$A$3:$X$333,20,0)&amp;""</f>
        <v/>
      </c>
      <c r="E33" s="58"/>
      <c r="F33" s="58"/>
      <c r="G33" s="58"/>
      <c r="H33" s="58"/>
      <c r="I33" s="58"/>
      <c r="J33" s="58"/>
      <c r="K33" s="58"/>
      <c r="L33" s="58"/>
      <c r="M33" s="58"/>
      <c r="N33" s="58"/>
      <c r="O33" s="58"/>
      <c r="P33" s="58"/>
      <c r="Q33" s="58"/>
      <c r="R33" s="58"/>
      <c r="S33" s="58"/>
      <c r="T33" s="58"/>
      <c r="U33" s="58"/>
      <c r="V33" s="58"/>
      <c r="W33" s="58"/>
      <c r="X33" s="58"/>
      <c r="Y33" s="58"/>
      <c r="Z33" s="58"/>
    </row>
    <row r="34" spans="1:26" ht="38.25" customHeight="1" x14ac:dyDescent="0.2">
      <c r="A34" s="258" t="s">
        <v>41</v>
      </c>
      <c r="B34" s="258" t="str">
        <f>VLOOKUP($A34,Questions!$A$3:$X$333,2,0)&amp;""</f>
        <v>Do you have a well-documented disaster recovery plan (DRP), with a clear owner, that is tested annually?*</v>
      </c>
      <c r="C34" s="258" t="str">
        <f>VLOOKUP($A34,Questions!$A$3:$X$333,19,0)&amp;""</f>
        <v/>
      </c>
      <c r="D34" s="258" t="str">
        <f>VLOOKUP($A34,Questions!$A$3:$X$333,20,0)&amp;""</f>
        <v/>
      </c>
      <c r="E34" s="58"/>
      <c r="F34" s="58"/>
      <c r="G34" s="58"/>
      <c r="H34" s="58"/>
      <c r="I34" s="58"/>
      <c r="J34" s="58"/>
      <c r="K34" s="58"/>
      <c r="L34" s="58"/>
      <c r="M34" s="58"/>
      <c r="N34" s="58"/>
      <c r="O34" s="58"/>
      <c r="P34" s="58"/>
      <c r="Q34" s="58"/>
      <c r="R34" s="58"/>
      <c r="S34" s="58"/>
      <c r="T34" s="58"/>
      <c r="U34" s="58"/>
      <c r="V34" s="58"/>
      <c r="W34" s="58"/>
      <c r="X34" s="58"/>
      <c r="Y34" s="58"/>
      <c r="Z34" s="58"/>
    </row>
    <row r="35" spans="1:26" ht="35.25" customHeight="1" x14ac:dyDescent="0.2">
      <c r="A35" s="258" t="s">
        <v>42</v>
      </c>
      <c r="B35" s="258" t="str">
        <f>VLOOKUP($A35,Questions!$A$3:$X$333,2,0)&amp;""</f>
        <v>Have you undergone a SSAE 18/SOC 2 audit?</v>
      </c>
      <c r="C35" s="258" t="str">
        <f>VLOOKUP($A35,Questions!$A$3:$X$333,19,0)&amp;""</f>
        <v>SSAE 18 and SOC2 audits are standard documentation, relevant to institutions requiring a solution provider to undergo SSAE 18 audits.</v>
      </c>
      <c r="D35" s="258" t="str">
        <f>VLOOKUP($A35,Questions!$A$3:$X$333,20,0)&amp;""</f>
        <v>Follow-up inquiries for SSAE 18 content will be institution/implementation specific.</v>
      </c>
      <c r="E35" s="58"/>
      <c r="F35" s="58"/>
      <c r="G35" s="58"/>
      <c r="H35" s="58"/>
      <c r="I35" s="58"/>
      <c r="J35" s="58"/>
      <c r="K35" s="58"/>
      <c r="L35" s="58"/>
      <c r="M35" s="58"/>
      <c r="N35" s="58"/>
      <c r="O35" s="58"/>
      <c r="P35" s="58"/>
      <c r="Q35" s="58"/>
      <c r="R35" s="58"/>
      <c r="S35" s="58"/>
      <c r="T35" s="58"/>
      <c r="U35" s="58"/>
      <c r="V35" s="58"/>
      <c r="W35" s="58"/>
      <c r="X35" s="58"/>
      <c r="Y35" s="58"/>
      <c r="Z35" s="58"/>
    </row>
    <row r="36" spans="1:26" ht="15.75" customHeight="1" x14ac:dyDescent="0.2">
      <c r="A36" s="258" t="s">
        <v>44</v>
      </c>
      <c r="B36" s="258" t="str">
        <f>VLOOKUP($A36,Questions!$A$3:$X$333,2,0)&amp;""</f>
        <v>Do you conform with a specific industry standard security framework (e.g., NIST Cybersecurity Framework, CIS Controls, ISO 27001, etc.)?</v>
      </c>
      <c r="C36" s="258" t="str">
        <f>VLOOKUP($A36,Questions!$A$3:$X$333,19,0)&amp;""</f>
        <v>The details of the standard are not the focus here; it is the fact that a solution provider builds their environment around a standard and that they continually evaluate and assess their security programs.</v>
      </c>
      <c r="D36" s="258" t="str">
        <f>VLOOKUP($A36,Questions!$A$3:$X$333,20,0)&amp;""</f>
        <v>In an ideal world, a solution provider will conform to an industry framework that is adopted by an institution. When this synergy does not exist, the interpretation of the solution provider's responses must be interpreted in the context of the institution's environment. Follow-up inquires for industry frameworks (and levels of adoption) will be institution/implementation specific.</v>
      </c>
      <c r="E36" s="58"/>
      <c r="F36" s="58"/>
      <c r="G36" s="58"/>
      <c r="H36" s="58"/>
      <c r="I36" s="58"/>
      <c r="J36" s="58"/>
      <c r="K36" s="58"/>
      <c r="L36" s="58"/>
      <c r="M36" s="58"/>
      <c r="N36" s="58"/>
      <c r="O36" s="58"/>
      <c r="P36" s="58"/>
      <c r="Q36" s="58"/>
      <c r="R36" s="58"/>
      <c r="S36" s="58"/>
      <c r="T36" s="58"/>
      <c r="U36" s="58"/>
      <c r="V36" s="58"/>
      <c r="W36" s="58"/>
      <c r="X36" s="58"/>
      <c r="Y36" s="58"/>
      <c r="Z36" s="58"/>
    </row>
    <row r="37" spans="1:26" ht="64.5" customHeight="1" x14ac:dyDescent="0.2">
      <c r="A37" s="258" t="s">
        <v>46</v>
      </c>
      <c r="B37" s="258" t="str">
        <f>VLOOKUP($A37,Questions!$A$3:$X$333,2,0)&amp;""</f>
        <v>Can you provide overall system and/or application architecture diagrams, including a full description of the data flow for all components of the system?</v>
      </c>
      <c r="C37" s="258" t="str">
        <f>VLOOKUP($A37,Questions!$A$3:$X$333,19,0)&amp;""</f>
        <v>Managing and protecting institution data is the reason organizations perform security and risk assessments. Privacy policies outline how solution providers will obtain, use, share, and protect institutional data and as such, should be robust in its language. Beware of vaguely worded privacy policies.</v>
      </c>
      <c r="D37" s="258" t="str">
        <f>VLOOKUP($A37,Questions!$A$3:$X$333,20,0)&amp;""</f>
        <v>Inquire about any privacy language the solution provider may have. It may not be ideal but there may be something available to assess or enough to have your legal counsel or policy/privacy professionals review.</v>
      </c>
      <c r="E37" s="58"/>
      <c r="F37" s="58"/>
      <c r="G37" s="58"/>
      <c r="H37" s="58"/>
      <c r="I37" s="58"/>
      <c r="J37" s="58"/>
      <c r="K37" s="58"/>
      <c r="L37" s="58"/>
      <c r="M37" s="58"/>
      <c r="N37" s="58"/>
      <c r="O37" s="58"/>
      <c r="P37" s="58"/>
      <c r="Q37" s="58"/>
      <c r="R37" s="58"/>
      <c r="S37" s="58"/>
      <c r="T37" s="58"/>
      <c r="U37" s="58"/>
      <c r="V37" s="58"/>
      <c r="W37" s="58"/>
      <c r="X37" s="58"/>
      <c r="Y37" s="58"/>
      <c r="Z37" s="58"/>
    </row>
    <row r="38" spans="1:26" ht="63.75" customHeight="1" x14ac:dyDescent="0.2">
      <c r="A38" s="258" t="s">
        <v>48</v>
      </c>
      <c r="B38" s="258" t="str">
        <f>VLOOKUP($A38,Questions!$A$3:$X$333,2,0)&amp;""</f>
        <v>Does your organization have a data privacy policy?</v>
      </c>
      <c r="C38" s="258" t="str">
        <f>VLOOKUP($A38,Questions!$A$3:$X$333,19,0)&amp;""</f>
        <v>Managing and protecting institutional data is the reason organizations perform security and risk assessments. Privacy policies outline how solution providers will obtain, use, share, and protect institutional data and as such, should be robust in its language. Beware of vaguely worded privacy policies.</v>
      </c>
      <c r="D38" s="258" t="str">
        <f>VLOOKUP($A38,Questions!$A$3:$X$333,20,0)&amp;""</f>
        <v>Inquire about any privacy language the solution provider may have. It may not be ideal but there may be something available to assess or enough to have your legal counsel or policy/privacy professionals review.</v>
      </c>
      <c r="E38" s="58"/>
      <c r="F38" s="58"/>
      <c r="G38" s="58"/>
      <c r="H38" s="58"/>
      <c r="I38" s="58"/>
      <c r="J38" s="58"/>
      <c r="K38" s="58"/>
      <c r="L38" s="58"/>
      <c r="M38" s="58"/>
      <c r="N38" s="58"/>
      <c r="O38" s="58"/>
      <c r="P38" s="58"/>
      <c r="Q38" s="58"/>
      <c r="R38" s="58"/>
      <c r="S38" s="58"/>
      <c r="T38" s="58"/>
      <c r="U38" s="58"/>
      <c r="V38" s="58"/>
      <c r="W38" s="58"/>
      <c r="X38" s="58"/>
      <c r="Y38" s="58"/>
      <c r="Z38" s="58"/>
    </row>
    <row r="39" spans="1:26" ht="78" customHeight="1" x14ac:dyDescent="0.15">
      <c r="A39" s="258" t="s">
        <v>50</v>
      </c>
      <c r="B39" s="258" t="str">
        <f>VLOOKUP($A39,Questions!$A$3:$X$333,2,0)&amp;""</f>
        <v>Do you have a documented, and currently implemented, employee onboarding and offboarding policy?</v>
      </c>
      <c r="C39" s="258" t="str">
        <f>VLOOKUP($A39,Questions!$A$3:$X$333,19,0)&amp;""</f>
        <v>Managing and protecting a solution provider's assets through appropriate human resource management is of upmost importance. Knowing how roles and access controls are implemented (directed by policy) within a solution provider's infrastructure during the onboarding and offboarding processes is indicative of how access control is regarded in other areas on the provider (solution provider).</v>
      </c>
      <c r="D39" s="258" t="str">
        <f>VLOOKUP($A39,Questions!$A$3:$X$333,20,0)&amp;""</f>
        <v>Unsatisfactory answers should be met with questions about access control authority, roles and responsibilities (of access grantors), administrative privileges within the solution provider's infrastructure(s), etc.</v>
      </c>
      <c r="E39" s="49" t="s">
        <v>662</v>
      </c>
      <c r="F39" s="58"/>
      <c r="G39" s="58"/>
      <c r="H39" s="58"/>
      <c r="I39" s="58"/>
      <c r="J39" s="58"/>
      <c r="K39" s="58"/>
      <c r="L39" s="58"/>
      <c r="M39" s="58"/>
      <c r="N39" s="58"/>
      <c r="O39" s="58"/>
      <c r="P39" s="58"/>
      <c r="Q39" s="58"/>
      <c r="R39" s="58"/>
      <c r="S39" s="58"/>
      <c r="T39" s="58"/>
      <c r="U39" s="58"/>
      <c r="V39" s="58"/>
      <c r="W39" s="58"/>
      <c r="X39" s="58"/>
      <c r="Y39" s="58"/>
      <c r="Z39" s="58"/>
    </row>
    <row r="40" spans="1:26" ht="15.75" customHeight="1" x14ac:dyDescent="0.2">
      <c r="A40" s="18" t="str">
        <f>VLOOKUP(LEFT($A41,4),'Auto Responses'!$N$4:$O$38,2,0)&amp;""</f>
        <v xml:space="preserve"> IT Accessibility</v>
      </c>
      <c r="B40" s="18"/>
      <c r="C40" s="32" t="str">
        <f>Questions!$S$2</f>
        <v>Reason for Question</v>
      </c>
      <c r="D40" s="32" t="str">
        <f>Questions!$T$2</f>
        <v>Follow-Up Inquiries/Responses</v>
      </c>
      <c r="E40" s="58"/>
      <c r="F40" s="58"/>
      <c r="G40" s="58"/>
      <c r="H40" s="58"/>
      <c r="I40" s="58"/>
      <c r="J40" s="58"/>
      <c r="K40" s="58"/>
      <c r="L40" s="58"/>
      <c r="M40" s="58"/>
      <c r="N40" s="58"/>
      <c r="O40" s="58"/>
      <c r="P40" s="58"/>
      <c r="Q40" s="58"/>
      <c r="R40" s="58"/>
      <c r="S40" s="58"/>
      <c r="T40" s="58"/>
      <c r="U40" s="58"/>
      <c r="V40" s="58"/>
      <c r="W40" s="58"/>
      <c r="X40" s="58"/>
      <c r="Y40" s="58"/>
      <c r="Z40" s="58"/>
    </row>
    <row r="41" spans="1:26" ht="15.75" customHeight="1" x14ac:dyDescent="0.2">
      <c r="A41" s="258" t="s">
        <v>276</v>
      </c>
      <c r="B41" s="258" t="str">
        <f>VLOOKUP($A41,Questions!$A$3:$X$333,2,0)&amp;""</f>
        <v>Solution Provider Accessibility Contact Name</v>
      </c>
      <c r="C41" s="258" t="str">
        <f>VLOOKUP($A41,Questions!$A$3:$X$333,19,0)&amp;""</f>
        <v/>
      </c>
      <c r="D41" s="258" t="str">
        <f>VLOOKUP($A41,Questions!$A$3:$X$333,20,0)&amp;""</f>
        <v/>
      </c>
      <c r="E41" s="58"/>
      <c r="F41" s="58"/>
      <c r="G41" s="58"/>
      <c r="H41" s="58"/>
      <c r="I41" s="58"/>
      <c r="J41" s="58"/>
      <c r="K41" s="58"/>
      <c r="L41" s="58"/>
      <c r="M41" s="58"/>
      <c r="N41" s="58"/>
      <c r="O41" s="58"/>
      <c r="P41" s="58"/>
      <c r="Q41" s="58"/>
      <c r="R41" s="58"/>
      <c r="S41" s="58"/>
      <c r="T41" s="58"/>
      <c r="U41" s="58"/>
      <c r="V41" s="58"/>
      <c r="W41" s="58"/>
      <c r="X41" s="58"/>
      <c r="Y41" s="58"/>
      <c r="Z41" s="58"/>
    </row>
    <row r="42" spans="1:26" ht="15.75" customHeight="1" x14ac:dyDescent="0.2">
      <c r="A42" s="258" t="s">
        <v>277</v>
      </c>
      <c r="B42" s="258" t="str">
        <f>VLOOKUP($A42,Questions!$A$3:$X$333,2,0)&amp;""</f>
        <v>Solution Provider Accessibility Contact Title</v>
      </c>
      <c r="C42" s="258" t="str">
        <f>VLOOKUP($A42,Questions!$A$3:$X$333,19,0)&amp;""</f>
        <v/>
      </c>
      <c r="D42" s="258" t="str">
        <f>VLOOKUP($A42,Questions!$A$3:$X$333,20,0)&amp;""</f>
        <v/>
      </c>
      <c r="E42" s="58"/>
      <c r="F42" s="58"/>
      <c r="G42" s="58"/>
      <c r="H42" s="58"/>
      <c r="I42" s="58"/>
      <c r="J42" s="58"/>
      <c r="K42" s="58"/>
      <c r="L42" s="58"/>
      <c r="M42" s="58"/>
      <c r="N42" s="58"/>
      <c r="O42" s="58"/>
      <c r="P42" s="58"/>
      <c r="Q42" s="58"/>
      <c r="R42" s="58"/>
      <c r="S42" s="58"/>
      <c r="T42" s="58"/>
      <c r="U42" s="58"/>
      <c r="V42" s="58"/>
      <c r="W42" s="58"/>
      <c r="X42" s="58"/>
      <c r="Y42" s="58"/>
      <c r="Z42" s="58"/>
    </row>
    <row r="43" spans="1:26" ht="15.75" customHeight="1" x14ac:dyDescent="0.2">
      <c r="A43" s="258" t="s">
        <v>278</v>
      </c>
      <c r="B43" s="258" t="str">
        <f>VLOOKUP($A43,Questions!$A$3:$X$333,2,0)&amp;""</f>
        <v>Solution Provider Accessibility Contact Email</v>
      </c>
      <c r="C43" s="258" t="str">
        <f>VLOOKUP($A43,Questions!$A$3:$X$333,19,0)&amp;""</f>
        <v/>
      </c>
      <c r="D43" s="258" t="str">
        <f>VLOOKUP($A43,Questions!$A$3:$X$333,20,0)&amp;""</f>
        <v/>
      </c>
      <c r="E43" s="58"/>
      <c r="F43" s="58"/>
      <c r="G43" s="58"/>
      <c r="H43" s="58"/>
      <c r="I43" s="58"/>
      <c r="J43" s="58"/>
      <c r="K43" s="58"/>
      <c r="L43" s="58"/>
      <c r="M43" s="58"/>
      <c r="N43" s="58"/>
      <c r="O43" s="58"/>
      <c r="P43" s="58"/>
      <c r="Q43" s="58"/>
      <c r="R43" s="58"/>
      <c r="S43" s="58"/>
      <c r="T43" s="58"/>
      <c r="U43" s="58"/>
      <c r="V43" s="58"/>
      <c r="W43" s="58"/>
      <c r="X43" s="58"/>
      <c r="Y43" s="58"/>
      <c r="Z43" s="58"/>
    </row>
    <row r="44" spans="1:26" ht="15.75" customHeight="1" x14ac:dyDescent="0.2">
      <c r="A44" s="258" t="s">
        <v>279</v>
      </c>
      <c r="B44" s="258" t="str">
        <f>VLOOKUP($A44,Questions!$A$3:$X$333,2,0)&amp;""</f>
        <v>Solution Provider Accessibility Contact Phone Number</v>
      </c>
      <c r="C44" s="258" t="str">
        <f>VLOOKUP($A44,Questions!$A$3:$X$333,19,0)&amp;""</f>
        <v/>
      </c>
      <c r="D44" s="258" t="str">
        <f>VLOOKUP($A44,Questions!$A$3:$X$333,20,0)&amp;""</f>
        <v/>
      </c>
      <c r="E44" s="58"/>
      <c r="F44" s="58"/>
      <c r="G44" s="58"/>
      <c r="H44" s="58"/>
      <c r="I44" s="58"/>
      <c r="J44" s="58"/>
      <c r="K44" s="58"/>
      <c r="L44" s="58"/>
      <c r="M44" s="58"/>
      <c r="N44" s="58"/>
      <c r="O44" s="58"/>
      <c r="P44" s="58"/>
      <c r="Q44" s="58"/>
      <c r="R44" s="58"/>
      <c r="S44" s="58"/>
      <c r="T44" s="58"/>
      <c r="U44" s="58"/>
      <c r="V44" s="58"/>
      <c r="W44" s="58"/>
      <c r="X44" s="58"/>
      <c r="Y44" s="58"/>
      <c r="Z44" s="58"/>
    </row>
    <row r="45" spans="1:26" ht="15.75" customHeight="1" x14ac:dyDescent="0.2">
      <c r="A45" s="258" t="s">
        <v>280</v>
      </c>
      <c r="B45" s="258" t="str">
        <f>VLOOKUP($A45,Questions!$A$3:$X$333,2,0)&amp;""</f>
        <v>Web Link to Accessibility Statement or VPAT</v>
      </c>
      <c r="C45" s="258" t="str">
        <f>VLOOKUP($A45,Questions!$A$3:$X$333,19,0)&amp;""</f>
        <v/>
      </c>
      <c r="D45" s="258" t="str">
        <f>VLOOKUP($A45,Questions!$A$3:$X$333,20,0)&amp;""</f>
        <v/>
      </c>
      <c r="E45" s="58"/>
      <c r="F45" s="58"/>
      <c r="G45" s="58"/>
      <c r="H45" s="58"/>
      <c r="I45" s="58"/>
      <c r="J45" s="58"/>
      <c r="K45" s="58"/>
      <c r="L45" s="58"/>
      <c r="M45" s="58"/>
      <c r="N45" s="58"/>
      <c r="O45" s="58"/>
      <c r="P45" s="58"/>
      <c r="Q45" s="58"/>
      <c r="R45" s="58"/>
      <c r="S45" s="58"/>
      <c r="T45" s="58"/>
      <c r="U45" s="58"/>
      <c r="V45" s="58"/>
      <c r="W45" s="58"/>
      <c r="X45" s="58"/>
      <c r="Y45" s="58"/>
      <c r="Z45" s="58"/>
    </row>
    <row r="46" spans="1:26" ht="15.75" customHeight="1" x14ac:dyDescent="0.2">
      <c r="A46" s="258" t="s">
        <v>282</v>
      </c>
      <c r="B46" s="258" t="str">
        <f>VLOOKUP($A46,Questions!$A$3:$X$333,2,0)&amp;""</f>
        <v>Has a VPAT or ACR been created or updated for the solution and version under consideration within the past 12 months?*</v>
      </c>
      <c r="C46" s="258" t="str">
        <f>VLOOKUP($A46,Questions!$A$3:$X$333,19,0)&amp;""</f>
        <v>VPATs (Voluntary Product Accessibility Template) / ACRs (Accessibility Conformance Report, a completed VPAT) are standard accessibility reporting formats from the ITIC &lt;https://www.itic.org/policy/accessibility/vpat&gt;. They can be self-assessments from a solution provider, though higher confidence is given if completed by expert third parties. It is important to confirm the version of the product tested and reported on for the VPAT matches the one under consideration.</v>
      </c>
      <c r="D46" s="258" t="str">
        <f>VLOOKUP($A46,Questions!$A$3:$X$333,20,0)&amp;""</f>
        <v>Cross-reference Accessibility Conformance Reports (ACR) with any answers from ITAC-14 about product roadmaps for accessibility improvements.</v>
      </c>
      <c r="E46" s="58"/>
      <c r="F46" s="58"/>
      <c r="G46" s="58"/>
      <c r="H46" s="58"/>
      <c r="I46" s="58"/>
      <c r="J46" s="58"/>
      <c r="K46" s="58"/>
      <c r="L46" s="58"/>
      <c r="M46" s="58"/>
      <c r="N46" s="58"/>
      <c r="O46" s="58"/>
      <c r="P46" s="58"/>
      <c r="Q46" s="58"/>
      <c r="R46" s="58"/>
      <c r="S46" s="58"/>
      <c r="T46" s="58"/>
      <c r="U46" s="58"/>
      <c r="V46" s="58"/>
      <c r="W46" s="58"/>
      <c r="X46" s="58"/>
      <c r="Y46" s="58"/>
      <c r="Z46" s="58"/>
    </row>
    <row r="47" spans="1:26" ht="55.5" customHeight="1" x14ac:dyDescent="0.2">
      <c r="A47" s="258" t="s">
        <v>284</v>
      </c>
      <c r="B47" s="258" t="str">
        <f>VLOOKUP($A47,Questions!$A$3:$X$333,2,0)&amp;""</f>
        <v>Will your company agree to meet your stated accessibility standard or WCAG 2.1 AA as part of your contractual agreement for the solution?*</v>
      </c>
      <c r="C47" s="258" t="str">
        <f>VLOOKUP($A47,Questions!$A$3:$X$333,19,0)&amp;""</f>
        <v xml:space="preserve">Federal regulation requires that technology products conform to WCAG 2.1 AA. Technology platforms that do not substantially conform to this standard put schools at risk of not complying with these requirements. </v>
      </c>
      <c r="D47" s="258" t="str">
        <f>VLOOKUP($A47,Questions!$A$3:$X$333,20,0)&amp;""</f>
        <v/>
      </c>
      <c r="E47" s="58"/>
      <c r="F47" s="58"/>
      <c r="G47" s="58"/>
      <c r="H47" s="58"/>
      <c r="I47" s="58"/>
      <c r="J47" s="58"/>
      <c r="K47" s="58"/>
      <c r="L47" s="58"/>
      <c r="M47" s="58"/>
      <c r="N47" s="58"/>
      <c r="O47" s="58"/>
      <c r="P47" s="58"/>
      <c r="Q47" s="58"/>
      <c r="R47" s="58"/>
      <c r="S47" s="58"/>
      <c r="T47" s="58"/>
      <c r="U47" s="58"/>
      <c r="V47" s="58"/>
      <c r="W47" s="58"/>
      <c r="X47" s="58"/>
      <c r="Y47" s="58"/>
      <c r="Z47" s="58"/>
    </row>
    <row r="48" spans="1:26" ht="70.5" customHeight="1" x14ac:dyDescent="0.2">
      <c r="A48" s="258" t="s">
        <v>286</v>
      </c>
      <c r="B48" s="258" t="str">
        <f>VLOOKUP($A48,Questions!$A$3:$X$333,2,0)&amp;""</f>
        <v>Does the solution substantially conform to WCAG 2.1 AA?*</v>
      </c>
      <c r="C48" s="258" t="str">
        <f>VLOOKUP($A48,Questions!$A$3:$X$333,19,0)&amp;""</f>
        <v xml:space="preserve">Federal regulation requires that technology products conform to WCAG 2.1 AA. Technology platforms that do not substantially conform to this standard put schools at risk of not complying with these requirements. </v>
      </c>
      <c r="D48" s="258" t="str">
        <f>VLOOKUP($A48,Questions!$A$3:$X$333,20,0)&amp;""</f>
        <v/>
      </c>
      <c r="E48" s="58"/>
      <c r="F48" s="58"/>
      <c r="G48" s="58"/>
      <c r="H48" s="58"/>
      <c r="I48" s="58"/>
      <c r="J48" s="58"/>
      <c r="K48" s="58"/>
      <c r="L48" s="58"/>
      <c r="M48" s="58"/>
      <c r="N48" s="58"/>
      <c r="O48" s="58"/>
      <c r="P48" s="58"/>
      <c r="Q48" s="58"/>
      <c r="R48" s="58"/>
      <c r="S48" s="58"/>
      <c r="T48" s="58"/>
      <c r="U48" s="58"/>
      <c r="V48" s="58"/>
      <c r="W48" s="58"/>
      <c r="X48" s="58"/>
      <c r="Y48" s="58"/>
      <c r="Z48" s="58"/>
    </row>
    <row r="49" spans="1:26" ht="36" customHeight="1" x14ac:dyDescent="0.2">
      <c r="A49" s="258" t="s">
        <v>287</v>
      </c>
      <c r="B49" s="258" t="str">
        <f>VLOOKUP($A49,Questions!$A$3:$X$333,2,0)&amp;""</f>
        <v>Do you have a documented and implemented process for reporting and tracking accessibility issues?*</v>
      </c>
      <c r="C49" s="258" t="str">
        <f>VLOOKUP($A49,Questions!$A$3:$X$333,19,0)&amp;""</f>
        <v/>
      </c>
      <c r="D49" s="258" t="str">
        <f>VLOOKUP($A49,Questions!$A$3:$X$333,20,0)&amp;""</f>
        <v>What is the prioritization of accessibility issues received, and how are they tracked? Is there a regular cadence for tracking and addressing accessibility barriers?</v>
      </c>
      <c r="E49" s="58"/>
      <c r="F49" s="58"/>
      <c r="G49" s="58"/>
      <c r="H49" s="58"/>
      <c r="I49" s="58"/>
      <c r="J49" s="58"/>
      <c r="K49" s="58"/>
      <c r="L49" s="58"/>
      <c r="M49" s="58"/>
      <c r="N49" s="58"/>
      <c r="O49" s="58"/>
      <c r="P49" s="58"/>
      <c r="Q49" s="58"/>
      <c r="R49" s="58"/>
      <c r="S49" s="58"/>
      <c r="T49" s="58"/>
      <c r="U49" s="58"/>
      <c r="V49" s="58"/>
      <c r="W49" s="58"/>
      <c r="X49" s="58"/>
      <c r="Y49" s="58"/>
      <c r="Z49" s="58"/>
    </row>
    <row r="50" spans="1:26" ht="78.75" customHeight="1" x14ac:dyDescent="0.2">
      <c r="A50" s="258" t="s">
        <v>288</v>
      </c>
      <c r="B50" s="258" t="str">
        <f>VLOOKUP($A50,Questions!$A$3:$X$333,2,0)&amp;""</f>
        <v>Do you have documentation to support the accessibility features of your solution?</v>
      </c>
      <c r="C50" s="258" t="str">
        <f>VLOOKUP($A50,Questions!$A$3:$X$333,19,0)&amp;""</f>
        <v>Has the solution provider documented any additional information needed by users in order to create accessible products with the solution? Are there tutorials, if needed, on how assistive technology users can best use the solution (platforms tested and works best, shortcuts) etc.? In other words, are they taking care of the end users? Accessibility is more than completing checklists.</v>
      </c>
      <c r="D50" s="258" t="str">
        <f>VLOOKUP($A50,Questions!$A$3:$X$333,20,0)&amp;""</f>
        <v>If claims are made about accessibility and there is no supporting documentation on how they can be achieved, ensure that intended configurations and uses of the product in question were assessed for any accessibility documentation or claims.</v>
      </c>
      <c r="E50" s="58"/>
      <c r="F50" s="58"/>
      <c r="G50" s="58"/>
      <c r="H50" s="58"/>
      <c r="I50" s="58"/>
      <c r="J50" s="58"/>
      <c r="K50" s="58"/>
      <c r="L50" s="58"/>
      <c r="M50" s="58"/>
      <c r="N50" s="58"/>
      <c r="O50" s="58"/>
      <c r="P50" s="58"/>
      <c r="Q50" s="58"/>
      <c r="R50" s="58"/>
      <c r="S50" s="58"/>
      <c r="T50" s="58"/>
      <c r="U50" s="58"/>
      <c r="V50" s="58"/>
      <c r="W50" s="58"/>
      <c r="X50" s="58"/>
      <c r="Y50" s="58"/>
      <c r="Z50" s="58"/>
    </row>
    <row r="51" spans="1:26" ht="64.5" customHeight="1" x14ac:dyDescent="0.2">
      <c r="A51" s="258" t="s">
        <v>289</v>
      </c>
      <c r="B51" s="258" t="str">
        <f>VLOOKUP($A51,Questions!$A$3:$X$333,2,0)&amp;""</f>
        <v>Has a third-party expert conducted an audit of the most recent version of your solution?</v>
      </c>
      <c r="C51" s="258" t="str">
        <f>VLOOKUP($A51,Questions!$A$3:$X$333,19,0)&amp;""</f>
        <v xml:space="preserve">Third-party test results lend more credence to accessibility claims in documentation. It is possible that well-qualified first parties may still deliver meaningful results via a VPAT/ACR. Ensuring results for the most recent versions means purchasing decisions are not made with outdated information. </v>
      </c>
      <c r="D51" s="258" t="str">
        <f>VLOOKUP($A51,Questions!$A$3:$X$333,20,0)&amp;""</f>
        <v/>
      </c>
      <c r="E51" s="58"/>
      <c r="F51" s="58"/>
      <c r="G51" s="58"/>
      <c r="H51" s="58"/>
      <c r="I51" s="58"/>
      <c r="J51" s="58"/>
      <c r="K51" s="58"/>
      <c r="L51" s="58"/>
      <c r="M51" s="58"/>
      <c r="N51" s="58"/>
      <c r="O51" s="58"/>
      <c r="P51" s="58"/>
      <c r="Q51" s="58"/>
      <c r="R51" s="58"/>
      <c r="S51" s="58"/>
      <c r="T51" s="58"/>
      <c r="U51" s="58"/>
      <c r="V51" s="58"/>
      <c r="W51" s="58"/>
      <c r="X51" s="58"/>
      <c r="Y51" s="58"/>
      <c r="Z51" s="58"/>
    </row>
    <row r="52" spans="1:26" ht="109.5" customHeight="1" x14ac:dyDescent="0.2">
      <c r="A52" s="258" t="s">
        <v>290</v>
      </c>
      <c r="B52" s="258" t="str">
        <f>VLOOKUP($A52,Questions!$A$3:$X$333,2,0)&amp;""</f>
        <v>Do you have a documented and implemented process for verifying accessibility conformance?</v>
      </c>
      <c r="C52" s="258" t="str">
        <f>VLOOKUP($A52,Questions!$A$3:$X$333,19,0)&amp;""</f>
        <v>The goal of accessibility is ultimately usability by persons with disabilities. Expert staff and automated testing are important, but automated tools can only detect ~25% of issues so must be supplemented with additional methodologies. Best practice would include testing by people with disabilities. At minimum, some manual testing needs to be conducted in the verification process. The use of overlays or AI plugin solutions to help products "automatically conform" with accessibility guidelines is presently inadequate and should impact scores negatively.</v>
      </c>
      <c r="D52" s="258" t="str">
        <f>VLOOKUP($A52,Questions!$A$3:$X$333,20,0)&amp;""</f>
        <v/>
      </c>
      <c r="E52" s="58"/>
      <c r="F52" s="58"/>
      <c r="G52" s="58"/>
      <c r="H52" s="58"/>
      <c r="I52" s="58"/>
      <c r="J52" s="58"/>
      <c r="K52" s="58"/>
      <c r="L52" s="58"/>
      <c r="M52" s="58"/>
      <c r="N52" s="58"/>
      <c r="O52" s="58"/>
      <c r="P52" s="58"/>
      <c r="Q52" s="58"/>
      <c r="R52" s="58"/>
      <c r="S52" s="58"/>
      <c r="T52" s="58"/>
      <c r="U52" s="58"/>
      <c r="V52" s="58"/>
      <c r="W52" s="58"/>
      <c r="X52" s="58"/>
      <c r="Y52" s="58"/>
      <c r="Z52" s="58"/>
    </row>
    <row r="53" spans="1:26" ht="65.25" customHeight="1" x14ac:dyDescent="0.2">
      <c r="A53" s="258" t="s">
        <v>291</v>
      </c>
      <c r="B53" s="258" t="str">
        <f>VLOOKUP($A53,Questions!$A$3:$X$333,2,0)&amp;""</f>
        <v>Have you adopted a technical or legal standard of conformance for the solution?</v>
      </c>
      <c r="C53" s="258" t="str">
        <f>VLOOKUP($A53,Questions!$A$3:$X$333,19,0)&amp;""</f>
        <v xml:space="preserve">Knowing the standard solution providers aim for ensures aligned goals. For example, WCAG 2.0 or §508 specify accessibility standards from 2008 that may not meet present needs. WCAG 2.2 is the most current, and 2.1 AA is the most commonly cited current technical accessibility standard. </v>
      </c>
      <c r="D53" s="258" t="str">
        <f>VLOOKUP($A53,Questions!$A$3:$X$333,20,0)&amp;""</f>
        <v/>
      </c>
      <c r="E53" s="58"/>
      <c r="F53" s="58"/>
      <c r="G53" s="58"/>
      <c r="H53" s="58"/>
      <c r="I53" s="58"/>
      <c r="J53" s="58"/>
      <c r="K53" s="58"/>
      <c r="L53" s="58"/>
      <c r="M53" s="58"/>
      <c r="N53" s="58"/>
      <c r="O53" s="58"/>
      <c r="P53" s="58"/>
      <c r="Q53" s="58"/>
      <c r="R53" s="58"/>
      <c r="S53" s="58"/>
      <c r="T53" s="58"/>
      <c r="U53" s="58"/>
      <c r="V53" s="58"/>
      <c r="W53" s="58"/>
      <c r="X53" s="58"/>
      <c r="Y53" s="58"/>
      <c r="Z53" s="58"/>
    </row>
    <row r="54" spans="1:26" ht="63.75" customHeight="1" x14ac:dyDescent="0.2">
      <c r="A54" s="258" t="s">
        <v>292</v>
      </c>
      <c r="B54" s="258" t="str">
        <f>VLOOKUP($A54,Questions!$A$3:$X$333,2,0)&amp;""</f>
        <v>Can you provide a current, detailed accessibility roadmap with delivery timelines?</v>
      </c>
      <c r="C54" s="258" t="str">
        <f>VLOOKUP($A54,Questions!$A$3:$X$333,19,0)&amp;""</f>
        <v>If solution do not fully conform to accessibility standards, it is important that solution providers have a roadmap specifying how they will work to achieve it. A roadmap with delivery timelines is best supported by evidence of prior delivery on such timelines. Analysts can better predict time to conformance and institutions can plan accordingly.</v>
      </c>
      <c r="D54" s="258" t="str">
        <f>VLOOKUP($A54,Questions!$A$3:$X$333,20,0)&amp;""</f>
        <v>If no roadmap is available, seek additional information from the solution provider such as release notes that address accessibility and any feedback from users that address the accessibility of the solution.</v>
      </c>
      <c r="E54" s="58"/>
      <c r="F54" s="58"/>
      <c r="G54" s="58"/>
      <c r="H54" s="58"/>
      <c r="I54" s="58"/>
      <c r="J54" s="58"/>
      <c r="K54" s="58"/>
      <c r="L54" s="58"/>
      <c r="M54" s="58"/>
      <c r="N54" s="58"/>
      <c r="O54" s="58"/>
      <c r="P54" s="58"/>
      <c r="Q54" s="58"/>
      <c r="R54" s="58"/>
      <c r="S54" s="58"/>
      <c r="T54" s="58"/>
      <c r="U54" s="58"/>
      <c r="V54" s="58"/>
      <c r="W54" s="58"/>
      <c r="X54" s="58"/>
      <c r="Y54" s="58"/>
      <c r="Z54" s="58"/>
    </row>
    <row r="55" spans="1:26" ht="71.25" customHeight="1" x14ac:dyDescent="0.2">
      <c r="A55" s="258" t="s">
        <v>294</v>
      </c>
      <c r="B55" s="258" t="str">
        <f>VLOOKUP($A55,Questions!$A$3:$X$333,2,0)&amp;""</f>
        <v>Do you expect your staff to maintain a current skill set in IT accessibility?</v>
      </c>
      <c r="C55" s="258" t="str">
        <f>VLOOKUP($A55,Questions!$A$3:$X$333,19,0)&amp;""</f>
        <v>Having accessibility expertise within the staff supports the proactive development of accessible solutions. If staff lack sufficient accessibility expertise, then accessibility improvements may only be the result of the solution provider reacting to issues or reports of access barriers submitted by clients of the solution provider.</v>
      </c>
      <c r="D55" s="258" t="str">
        <f>VLOOKUP($A55,Questions!$A$3:$X$333,20,0)&amp;""</f>
        <v/>
      </c>
      <c r="E55" s="58"/>
      <c r="F55" s="58"/>
      <c r="G55" s="58"/>
      <c r="H55" s="58"/>
      <c r="I55" s="58"/>
      <c r="J55" s="58"/>
      <c r="K55" s="58"/>
      <c r="L55" s="58"/>
      <c r="M55" s="58"/>
      <c r="N55" s="58"/>
      <c r="O55" s="58"/>
      <c r="P55" s="58"/>
      <c r="Q55" s="58"/>
      <c r="R55" s="58"/>
      <c r="S55" s="58"/>
      <c r="T55" s="58"/>
      <c r="U55" s="58"/>
      <c r="V55" s="58"/>
      <c r="W55" s="58"/>
      <c r="X55" s="58"/>
      <c r="Y55" s="58"/>
      <c r="Z55" s="58"/>
    </row>
    <row r="56" spans="1:26" ht="51" customHeight="1" x14ac:dyDescent="0.2">
      <c r="A56" s="258" t="s">
        <v>296</v>
      </c>
      <c r="B56" s="258" t="str">
        <f>VLOOKUP($A56,Questions!$A$3:$X$333,2,0)&amp;""</f>
        <v>Do you have documented processes and procedures for implementing accessibility into your development lifecycle?</v>
      </c>
      <c r="C56" s="258" t="str">
        <f>VLOOKUP($A56,Questions!$A$3:$X$333,19,0)&amp;""</f>
        <v>This question is designed to understand how accessibility is included in new versions and features of solutions, particularly with solution providers that implement Agile or similar methodologies where software is updated frequently and continuously.</v>
      </c>
      <c r="D56" s="258" t="str">
        <f>VLOOKUP($A56,Questions!$A$3:$X$333,20,0)&amp;""</f>
        <v/>
      </c>
      <c r="E56" s="58"/>
      <c r="F56" s="58"/>
      <c r="G56" s="58"/>
      <c r="H56" s="58"/>
      <c r="I56" s="58"/>
      <c r="J56" s="58"/>
      <c r="K56" s="58"/>
      <c r="L56" s="58"/>
      <c r="M56" s="58"/>
      <c r="N56" s="58"/>
      <c r="O56" s="58"/>
      <c r="P56" s="58"/>
      <c r="Q56" s="58"/>
      <c r="R56" s="58"/>
      <c r="S56" s="58"/>
      <c r="T56" s="58"/>
      <c r="U56" s="58"/>
      <c r="V56" s="58"/>
      <c r="W56" s="58"/>
      <c r="X56" s="58"/>
      <c r="Y56" s="58"/>
      <c r="Z56" s="58"/>
    </row>
    <row r="57" spans="1:26" ht="52.5" customHeight="1" x14ac:dyDescent="0.2">
      <c r="A57" s="258" t="s">
        <v>298</v>
      </c>
      <c r="B57" s="258" t="str">
        <f>VLOOKUP($A57,Questions!$A$3:$X$333,2,0)&amp;""</f>
        <v>Can all functions of the application or service be performed using only the keyboard?</v>
      </c>
      <c r="C57" s="258" t="str">
        <f>VLOOKUP($A57,Questions!$A$3:$X$333,19,0)&amp;""</f>
        <v>One critical accessibility requirement is the full use of a product using only the keyboard, -no mouse or trackpad. This requirement is easy for a nontechnical or non-accessibility expert to understand and verify.</v>
      </c>
      <c r="D57" s="258" t="str">
        <f>VLOOKUP($A57,Questions!$A$3:$X$333,20,0)&amp;""</f>
        <v>To confirm keyboard-only claims, follow the how-to at Minimum Expectations for applications webpage &lt;https://go.iu.edu/minimum-expectations&gt; from Indiana University or reference WebAIM’s Keyboard Testing guidance &lt;https://webaim.org/techniques/keyboard/#testing&gt;.</v>
      </c>
      <c r="E57" s="58"/>
      <c r="F57" s="58"/>
      <c r="G57" s="58"/>
      <c r="H57" s="58"/>
      <c r="I57" s="58"/>
      <c r="J57" s="58"/>
      <c r="K57" s="58"/>
      <c r="L57" s="58"/>
      <c r="M57" s="58"/>
      <c r="N57" s="58"/>
      <c r="O57" s="58"/>
      <c r="P57" s="58"/>
      <c r="Q57" s="58"/>
      <c r="R57" s="58"/>
      <c r="S57" s="58"/>
      <c r="T57" s="58"/>
      <c r="U57" s="58"/>
      <c r="V57" s="58"/>
      <c r="W57" s="58"/>
      <c r="X57" s="58"/>
      <c r="Y57" s="58"/>
      <c r="Z57" s="58"/>
    </row>
    <row r="58" spans="1:26" ht="15.75" customHeight="1" x14ac:dyDescent="0.15">
      <c r="A58" s="258" t="s">
        <v>300</v>
      </c>
      <c r="B58" s="258" t="str">
        <f>VLOOKUP($A58,Questions!$A$3:$X$333,2,0)&amp;""</f>
        <v>Does your product rely on activating a special "accessibility mode," a "lite version," or using an alternate interface (including “overlay” or AI-based alternates)  for accessibility purposes?</v>
      </c>
      <c r="C58" s="258" t="str">
        <f>VLOOKUP($A58,Questions!$A$3:$X$333,19,0)&amp;""</f>
        <v>Third-party overlays or add-ons are not sufficient for products to conform with accessibility Standards (more information at &lt;https://overlayfactsheet.com&gt;). Lite or alternate versions for accessibility versions are typically not feature equivalent and are less maintained. Plans should be shared on how a provider intends to bridge such a gap and work toward accessibility on the primary product path.</v>
      </c>
      <c r="D58" s="258" t="str">
        <f>VLOOKUP($A58,Questions!$A$3:$X$333,20,0)&amp;""</f>
        <v/>
      </c>
      <c r="E58" s="49" t="s">
        <v>662</v>
      </c>
      <c r="F58" s="58"/>
      <c r="G58" s="58"/>
      <c r="H58" s="58"/>
      <c r="I58" s="58"/>
      <c r="J58" s="58"/>
      <c r="K58" s="58"/>
      <c r="L58" s="58"/>
      <c r="M58" s="58"/>
      <c r="N58" s="58"/>
      <c r="O58" s="58"/>
      <c r="P58" s="58"/>
      <c r="Q58" s="58"/>
      <c r="R58" s="58"/>
      <c r="S58" s="58"/>
      <c r="T58" s="58"/>
      <c r="U58" s="58"/>
      <c r="V58" s="58"/>
      <c r="W58" s="58"/>
      <c r="X58" s="58"/>
      <c r="Y58" s="58"/>
      <c r="Z58" s="58"/>
    </row>
    <row r="59" spans="1:26" ht="15.75" customHeight="1" x14ac:dyDescent="0.2">
      <c r="A59" s="18" t="str">
        <f>VLOOKUP(LEFT($A60,4),'Auto Responses'!$N$4:$O$38,2,0)&amp;""</f>
        <v xml:space="preserve"> Assessment of Third Parties</v>
      </c>
      <c r="B59" s="18"/>
      <c r="C59" s="32" t="str">
        <f>Questions!$S$2</f>
        <v>Reason for Question</v>
      </c>
      <c r="D59" s="32" t="str">
        <f>Questions!$T$2</f>
        <v>Follow-Up Inquiries/Responses</v>
      </c>
      <c r="E59" s="58"/>
      <c r="F59" s="58"/>
      <c r="G59" s="58"/>
      <c r="H59" s="58"/>
      <c r="I59" s="58"/>
      <c r="J59" s="58"/>
      <c r="K59" s="58"/>
      <c r="L59" s="58"/>
      <c r="M59" s="58"/>
      <c r="N59" s="58"/>
      <c r="O59" s="58"/>
      <c r="P59" s="58"/>
      <c r="Q59" s="58"/>
      <c r="R59" s="58"/>
      <c r="S59" s="58"/>
      <c r="T59" s="58"/>
      <c r="U59" s="58"/>
      <c r="V59" s="58"/>
      <c r="W59" s="58"/>
      <c r="X59" s="58"/>
      <c r="Y59" s="58"/>
      <c r="Z59" s="58"/>
    </row>
    <row r="60" spans="1:26" ht="65.25" customHeight="1" x14ac:dyDescent="0.2">
      <c r="A60" s="258" t="s">
        <v>52</v>
      </c>
      <c r="B60" s="258" t="str">
        <f>VLOOKUP($A60,Questions!$A$3:$X$333,2,0)&amp;""</f>
        <v>Do you perform security assessments of third-party companies with which you share data (e.g., hosting providers, cloud services, PaaS, IaaS, SaaS)?*</v>
      </c>
      <c r="C60" s="258" t="str">
        <f>VLOOKUP($A60,Questions!$A$3:$X$333,19,0)&amp;""</f>
        <v>In the context of the CIA triad, this question is focused on system integrity, ensuring that system changes are only executed by authorized users. Additionally, it is expected that devices (for administrators, solution provider staff, and affiliates) that are used to access the solution provider's systems are properly managed and secured.</v>
      </c>
      <c r="D60" s="258" t="str">
        <f>VLOOKUP($A60,Questions!$A$3:$X$333,20,0)&amp;""</f>
        <v>Follow up with a robust question set if the solution provider cannot clearly state full control of the integrity of their system(s). Questions about administrator access on end-user devices and other maintenance and patching type questions are appropriate.</v>
      </c>
      <c r="E60" s="58"/>
      <c r="F60" s="58"/>
      <c r="G60" s="58"/>
      <c r="H60" s="58"/>
      <c r="I60" s="58"/>
      <c r="J60" s="58"/>
      <c r="K60" s="58"/>
      <c r="L60" s="58"/>
      <c r="M60" s="58"/>
      <c r="N60" s="58"/>
      <c r="O60" s="58"/>
      <c r="P60" s="58"/>
      <c r="Q60" s="58"/>
      <c r="R60" s="58"/>
      <c r="S60" s="58"/>
      <c r="T60" s="58"/>
      <c r="U60" s="58"/>
      <c r="V60" s="58"/>
      <c r="W60" s="58"/>
      <c r="X60" s="58"/>
      <c r="Y60" s="58"/>
      <c r="Z60" s="58"/>
    </row>
    <row r="61" spans="1:26" ht="52.5" customHeight="1" x14ac:dyDescent="0.2">
      <c r="A61" s="258" t="s">
        <v>54</v>
      </c>
      <c r="B61" s="258" t="str">
        <f>VLOOKUP($A61,Questions!$A$3:$X$333,2,0)&amp;""</f>
        <v>Do you have contractual language in place with third parties governing access to institutional data?*</v>
      </c>
      <c r="C61" s="258" t="str">
        <f>VLOOKUP($A61,Questions!$A$3:$X$333,19,0)&amp;""</f>
        <v>The sharing of institutional data to fourth-parties may increase the risk to the institutation and thus, we want to know who gets what data, when they get that data, and why they get that data.</v>
      </c>
      <c r="D61" s="258" t="str">
        <f>VLOOKUP($A61,Questions!$A$3:$X$333,20,0)&amp;""</f>
        <v>Follow-up inquiries concerning third-party data sharing will be institution/implementation specific.</v>
      </c>
      <c r="E61" s="58"/>
      <c r="F61" s="58"/>
      <c r="G61" s="58"/>
      <c r="H61" s="58"/>
      <c r="I61" s="58"/>
      <c r="J61" s="58"/>
      <c r="K61" s="58"/>
      <c r="L61" s="58"/>
      <c r="M61" s="58"/>
      <c r="N61" s="58"/>
      <c r="O61" s="58"/>
      <c r="P61" s="58"/>
      <c r="Q61" s="58"/>
      <c r="R61" s="58"/>
      <c r="S61" s="58"/>
      <c r="T61" s="58"/>
      <c r="U61" s="58"/>
      <c r="V61" s="58"/>
      <c r="W61" s="58"/>
      <c r="X61" s="58"/>
      <c r="Y61" s="58"/>
      <c r="Z61" s="58"/>
    </row>
    <row r="62" spans="1:26" ht="36" customHeight="1" x14ac:dyDescent="0.2">
      <c r="A62" s="258" t="s">
        <v>56</v>
      </c>
      <c r="B62" s="258" t="str">
        <f>VLOOKUP($A62,Questions!$A$3:$X$333,2,0)&amp;""</f>
        <v>Do the contracts in place with these third parties address liability in the event of a data breach?*</v>
      </c>
      <c r="C62" s="258" t="str">
        <f>VLOOKUP($A62,Questions!$A$3:$X$333,19,0)&amp;""</f>
        <v>Knowing the protections and legal agreements in place for third-party data sharing may assist analysts in determininng residual risk.</v>
      </c>
      <c r="D62" s="258" t="str">
        <f>VLOOKUP($A62,Questions!$A$3:$X$333,20,0)&amp;""</f>
        <v>Follow-up inquiries concerning legal agreements with third parties will be institution/implementation specific.</v>
      </c>
      <c r="E62" s="58"/>
      <c r="F62" s="58"/>
      <c r="G62" s="58"/>
      <c r="H62" s="58"/>
      <c r="I62" s="58"/>
      <c r="J62" s="58"/>
      <c r="K62" s="58"/>
      <c r="L62" s="58"/>
      <c r="M62" s="58"/>
      <c r="N62" s="58"/>
      <c r="O62" s="58"/>
      <c r="P62" s="58"/>
      <c r="Q62" s="58"/>
      <c r="R62" s="58"/>
      <c r="S62" s="58"/>
      <c r="T62" s="58"/>
      <c r="U62" s="58"/>
      <c r="V62" s="58"/>
      <c r="W62" s="58"/>
      <c r="X62" s="58"/>
      <c r="Y62" s="58"/>
      <c r="Z62" s="58"/>
    </row>
    <row r="63" spans="1:26" ht="131.25" customHeight="1" x14ac:dyDescent="0.2">
      <c r="A63" s="258" t="s">
        <v>58</v>
      </c>
      <c r="B63" s="258" t="str">
        <f>VLOOKUP($A63,Questions!$A$3:$X$333,2,0)&amp;""</f>
        <v>Do you have an implemented third-party management strategy?*</v>
      </c>
      <c r="C63" s="258" t="str">
        <f>VLOOKUP($A63,Questions!$A$3:$X$333,19,0)&amp;""</f>
        <v>Every organization needs to actively understand and manage its supply chain. The solution provider's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solution provider's practice of regression testing their code and verifying that previously nonexistent risks are not introduced into a known, secured environment.</v>
      </c>
      <c r="D63" s="258" t="str">
        <f>VLOOKUP($A63,Questions!$A$3:$X$333,20,0)&amp;""</f>
        <v>If "No," inquire if there are plans to implement these processes. Ask the solution provider to summarize their decision behind not scanning their assets for vulnerabilities. Be sure that the solution provider answers for both systems AND applications. Do not let good practices in one overshadow deficiencies in the other.</v>
      </c>
      <c r="E63" s="58"/>
      <c r="F63" s="58"/>
      <c r="G63" s="58"/>
      <c r="H63" s="58"/>
      <c r="I63" s="58"/>
      <c r="J63" s="58"/>
      <c r="K63" s="58"/>
      <c r="L63" s="58"/>
      <c r="M63" s="58"/>
      <c r="N63" s="58"/>
      <c r="O63" s="58"/>
      <c r="P63" s="58"/>
      <c r="Q63" s="58"/>
      <c r="R63" s="58"/>
      <c r="S63" s="58"/>
      <c r="T63" s="58"/>
      <c r="U63" s="58"/>
      <c r="V63" s="58"/>
      <c r="W63" s="58"/>
      <c r="X63" s="58"/>
      <c r="Y63" s="58"/>
      <c r="Z63" s="58"/>
    </row>
    <row r="64" spans="1:26" ht="75" customHeight="1" x14ac:dyDescent="0.15">
      <c r="A64" s="258" t="s">
        <v>59</v>
      </c>
      <c r="B64" s="258" t="str">
        <f>VLOOKUP($A64,Questions!$A$3:$X$333,2,0)&amp;""</f>
        <v>Do you have a process and implemented procedures for managing your hardware supply chain (e.g., telecommunications equipment, export licensing, computing devices)?</v>
      </c>
      <c r="C64" s="258" t="str">
        <f>VLOOKUP($A64,Questions!$A$3:$X$333,19,0)&amp;""</f>
        <v>Understanding a solution provider's hardware supply chain can reveal infrastructure risks that may not be apparent by other means. In some cases, the use of trusted components may be favorable. In others, it may initiate the assessment of the solution provider's environment in more detail and/or expand the scope of the institution's assessment.</v>
      </c>
      <c r="D64" s="258" t="str">
        <f>VLOOKUP($A64,Questions!$A$3:$X$333,20,0)&amp;""</f>
        <v>Follow-up inquiries concerning hardware supply chain will be institution/implementation specific.</v>
      </c>
      <c r="E64" s="49" t="s">
        <v>662</v>
      </c>
      <c r="F64" s="58"/>
      <c r="G64" s="58"/>
      <c r="H64" s="58"/>
      <c r="I64" s="58"/>
      <c r="J64" s="58"/>
      <c r="K64" s="58"/>
      <c r="L64" s="58"/>
      <c r="M64" s="58"/>
      <c r="N64" s="58"/>
      <c r="O64" s="58"/>
      <c r="P64" s="58"/>
      <c r="Q64" s="58"/>
      <c r="R64" s="58"/>
      <c r="S64" s="58"/>
      <c r="T64" s="58"/>
      <c r="U64" s="58"/>
      <c r="V64" s="58"/>
      <c r="W64" s="58"/>
      <c r="X64" s="58"/>
      <c r="Y64" s="58"/>
      <c r="Z64" s="58"/>
    </row>
    <row r="65" spans="1:26" ht="15.75" customHeight="1" x14ac:dyDescent="0.2">
      <c r="A65" s="18" t="str">
        <f>VLOOKUP(LEFT($A66,4),'Auto Responses'!$N$4:$O$38,2,0)&amp;""</f>
        <v xml:space="preserve"> Consulting Services</v>
      </c>
      <c r="B65" s="18"/>
      <c r="C65" s="32" t="str">
        <f>Questions!$S$2</f>
        <v>Reason for Question</v>
      </c>
      <c r="D65" s="32" t="str">
        <f>Questions!$T$2</f>
        <v>Follow-Up Inquiries/Responses</v>
      </c>
      <c r="E65" s="58"/>
      <c r="F65" s="58"/>
      <c r="G65" s="58"/>
      <c r="H65" s="58"/>
      <c r="I65" s="58"/>
      <c r="J65" s="58"/>
      <c r="K65" s="58"/>
      <c r="L65" s="58"/>
      <c r="M65" s="58"/>
      <c r="N65" s="58"/>
      <c r="O65" s="58"/>
      <c r="P65" s="58"/>
      <c r="Q65" s="58"/>
      <c r="R65" s="58"/>
      <c r="S65" s="58"/>
      <c r="T65" s="58"/>
      <c r="U65" s="58"/>
      <c r="V65" s="58"/>
      <c r="W65" s="58"/>
      <c r="X65" s="58"/>
      <c r="Y65" s="58"/>
      <c r="Z65" s="58"/>
    </row>
    <row r="66" spans="1:26" ht="65.25" customHeight="1" x14ac:dyDescent="0.2">
      <c r="A66" s="258" t="s">
        <v>305</v>
      </c>
      <c r="B66" s="258" t="str">
        <f>VLOOKUP($A66,Questions!$A$3:$X$333,2,0)&amp;""</f>
        <v>Will the consultant require access to the institution's network resources?*</v>
      </c>
      <c r="C66" s="258" t="str">
        <f>VLOOKUP($A66,Questions!$A$3:$X$333,19,0)&amp;""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66" s="258" t="str">
        <f>VLOOKUP($A66,Questions!$A$3:$X$333,20,0)&amp;""</f>
        <v>Follow-up inquiries will be institution/implementation specific.</v>
      </c>
      <c r="E66" s="58"/>
      <c r="F66" s="58"/>
      <c r="G66" s="58"/>
      <c r="H66" s="58"/>
      <c r="I66" s="58"/>
      <c r="J66" s="58"/>
      <c r="K66" s="58"/>
      <c r="L66" s="58"/>
      <c r="M66" s="58"/>
      <c r="N66" s="58"/>
      <c r="O66" s="58"/>
      <c r="P66" s="58"/>
      <c r="Q66" s="58"/>
      <c r="R66" s="58"/>
      <c r="S66" s="58"/>
      <c r="T66" s="58"/>
      <c r="U66" s="58"/>
      <c r="V66" s="58"/>
      <c r="W66" s="58"/>
      <c r="X66" s="58"/>
      <c r="Y66" s="58"/>
      <c r="Z66" s="58"/>
    </row>
    <row r="67" spans="1:26" ht="66.75" customHeight="1" x14ac:dyDescent="0.2">
      <c r="A67" s="258" t="s">
        <v>306</v>
      </c>
      <c r="B67" s="258" t="str">
        <f>VLOOKUP($A67,Questions!$A$3:$X$333,2,0)&amp;""</f>
        <v>Has the consultant received training on (sensitive, HIPAA, PCI, etc.) data handling?*</v>
      </c>
      <c r="C67" s="258" t="str">
        <f>VLOOKUP($A67,Questions!$A$3:$X$333,19,0)&amp;""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67" s="258" t="str">
        <f>VLOOKUP($A67,Questions!$A$3:$X$333,20,0)&amp;""</f>
        <v>Follow-up inquiries will be institution/implementation specific.</v>
      </c>
      <c r="E67" s="58"/>
      <c r="F67" s="58"/>
      <c r="G67" s="58"/>
      <c r="H67" s="58"/>
      <c r="I67" s="58"/>
      <c r="J67" s="58"/>
      <c r="K67" s="58"/>
      <c r="L67" s="58"/>
      <c r="M67" s="58"/>
      <c r="N67" s="58"/>
      <c r="O67" s="58"/>
      <c r="P67" s="58"/>
      <c r="Q67" s="58"/>
      <c r="R67" s="58"/>
      <c r="S67" s="58"/>
      <c r="T67" s="58"/>
      <c r="U67" s="58"/>
      <c r="V67" s="58"/>
      <c r="W67" s="58"/>
      <c r="X67" s="58"/>
      <c r="Y67" s="58"/>
      <c r="Z67" s="58"/>
    </row>
    <row r="68" spans="1:26" ht="68.25" customHeight="1" x14ac:dyDescent="0.2">
      <c r="A68" s="258" t="s">
        <v>307</v>
      </c>
      <c r="B68" s="258" t="str">
        <f>VLOOKUP($A68,Questions!$A$3:$X$333,2,0)&amp;""</f>
        <v>Is the data encrypted (at rest) while in the consultant's possession?*</v>
      </c>
      <c r="C68" s="258" t="str">
        <f>VLOOKUP($A68,Questions!$A$3:$X$333,19,0)&amp;""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68" s="258" t="str">
        <f>VLOOKUP($A68,Questions!$A$3:$X$333,20,0)&amp;""</f>
        <v>Follow-up inquiries will be institution/implementation specific.</v>
      </c>
      <c r="E68" s="58"/>
      <c r="F68" s="58"/>
      <c r="G68" s="58"/>
      <c r="H68" s="58"/>
      <c r="I68" s="58"/>
      <c r="J68" s="58"/>
      <c r="K68" s="58"/>
      <c r="L68" s="58"/>
      <c r="M68" s="58"/>
      <c r="N68" s="58"/>
      <c r="O68" s="58"/>
      <c r="P68" s="58"/>
      <c r="Q68" s="58"/>
      <c r="R68" s="58"/>
      <c r="S68" s="58"/>
      <c r="T68" s="58"/>
      <c r="U68" s="58"/>
      <c r="V68" s="58"/>
      <c r="W68" s="58"/>
      <c r="X68" s="58"/>
      <c r="Y68" s="58"/>
      <c r="Z68" s="58"/>
    </row>
    <row r="69" spans="1:26" ht="65.25" customHeight="1" x14ac:dyDescent="0.2">
      <c r="A69" s="258" t="s">
        <v>308</v>
      </c>
      <c r="B69" s="258" t="str">
        <f>VLOOKUP($A69,Questions!$A$3:$X$333,2,0)&amp;""</f>
        <v>Can access be restricted based on source IP address?*</v>
      </c>
      <c r="C69" s="258" t="str">
        <f>VLOOKUP($A69,Questions!$A$3:$X$333,19,0)&amp;""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69" s="258" t="str">
        <f>VLOOKUP($A69,Questions!$A$3:$X$333,20,0)&amp;""</f>
        <v>Follow-up inquiries will be institution/implementation specific.</v>
      </c>
      <c r="E69" s="58"/>
      <c r="F69" s="58"/>
      <c r="G69" s="58"/>
      <c r="H69" s="58"/>
      <c r="I69" s="58"/>
      <c r="J69" s="58"/>
      <c r="K69" s="58"/>
      <c r="L69" s="58"/>
      <c r="M69" s="58"/>
      <c r="N69" s="58"/>
      <c r="O69" s="58"/>
      <c r="P69" s="58"/>
      <c r="Q69" s="58"/>
      <c r="R69" s="58"/>
      <c r="S69" s="58"/>
      <c r="T69" s="58"/>
      <c r="U69" s="58"/>
      <c r="V69" s="58"/>
      <c r="W69" s="58"/>
      <c r="X69" s="58"/>
      <c r="Y69" s="58"/>
      <c r="Z69" s="58"/>
    </row>
    <row r="70" spans="1:26" ht="71.25" customHeight="1" x14ac:dyDescent="0.2">
      <c r="A70" s="258" t="s">
        <v>309</v>
      </c>
      <c r="B70" s="258" t="str">
        <f>VLOOKUP($A70,Questions!$A$3:$X$333,2,0)&amp;""</f>
        <v>Will the consulting take place on-premises?</v>
      </c>
      <c r="C70" s="258" t="str">
        <f>VLOOKUP($A70,Questions!$A$3:$X$333,19,0)&amp;""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70" s="258" t="str">
        <f>VLOOKUP($A70,Questions!$A$3:$X$333,20,0)&amp;""</f>
        <v>Follow-up inquiries will be institution/implementation specific.</v>
      </c>
      <c r="E70" s="58"/>
      <c r="F70" s="58"/>
      <c r="G70" s="58"/>
      <c r="H70" s="58"/>
      <c r="I70" s="58"/>
      <c r="J70" s="58"/>
      <c r="K70" s="58"/>
      <c r="L70" s="58"/>
      <c r="M70" s="58"/>
      <c r="N70" s="58"/>
      <c r="O70" s="58"/>
      <c r="P70" s="58"/>
      <c r="Q70" s="58"/>
      <c r="R70" s="58"/>
      <c r="S70" s="58"/>
      <c r="T70" s="58"/>
      <c r="U70" s="58"/>
      <c r="V70" s="58"/>
      <c r="W70" s="58"/>
      <c r="X70" s="58"/>
      <c r="Y70" s="58"/>
      <c r="Z70" s="58"/>
    </row>
    <row r="71" spans="1:26" ht="71.25" customHeight="1" x14ac:dyDescent="0.2">
      <c r="A71" s="258" t="s">
        <v>310</v>
      </c>
      <c r="B71" s="258" t="str">
        <f>VLOOKUP($A71,Questions!$A$3:$X$333,2,0)&amp;""</f>
        <v>Will the consultant require access to hardware in the institution's data centers?</v>
      </c>
      <c r="C71" s="258" t="str">
        <f>VLOOKUP($A71,Questions!$A$3:$X$333,19,0)&amp;""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71" s="258" t="str">
        <f>VLOOKUP($A71,Questions!$A$3:$X$333,20,0)&amp;""</f>
        <v>Follow-up inquiries will be institution/implementation specific.</v>
      </c>
      <c r="E71" s="58"/>
      <c r="F71" s="58"/>
      <c r="G71" s="58"/>
      <c r="H71" s="58"/>
      <c r="I71" s="58"/>
      <c r="J71" s="58"/>
      <c r="K71" s="58"/>
      <c r="L71" s="58"/>
      <c r="M71" s="58"/>
      <c r="N71" s="58"/>
      <c r="O71" s="58"/>
      <c r="P71" s="58"/>
      <c r="Q71" s="58"/>
      <c r="R71" s="58"/>
      <c r="S71" s="58"/>
      <c r="T71" s="58"/>
      <c r="U71" s="58"/>
      <c r="V71" s="58"/>
      <c r="W71" s="58"/>
      <c r="X71" s="58"/>
      <c r="Y71" s="58"/>
      <c r="Z71" s="58"/>
    </row>
    <row r="72" spans="1:26" ht="67.5" customHeight="1" x14ac:dyDescent="0.2">
      <c r="A72" s="258" t="s">
        <v>311</v>
      </c>
      <c r="B72" s="258" t="str">
        <f>VLOOKUP($A72,Questions!$A$3:$X$333,2,0)&amp;""</f>
        <v>Will the consultant require an account within the institution's domain (@*.edu)?</v>
      </c>
      <c r="C72" s="258" t="str">
        <f>VLOOKUP($A72,Questions!$A$3:$X$333,19,0)&amp;""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72" s="258" t="str">
        <f>VLOOKUP($A72,Questions!$A$3:$X$333,20,0)&amp;""</f>
        <v>Follow-up inquiries will be institution/implementation specific.</v>
      </c>
      <c r="E72" s="263"/>
      <c r="F72" s="263"/>
      <c r="G72" s="263"/>
      <c r="H72" s="263"/>
      <c r="I72" s="263"/>
      <c r="J72" s="263"/>
      <c r="K72" s="263"/>
      <c r="L72" s="263"/>
      <c r="M72" s="263"/>
      <c r="N72" s="263"/>
      <c r="O72" s="263"/>
      <c r="P72" s="263"/>
      <c r="Q72" s="263"/>
      <c r="R72" s="263"/>
      <c r="S72" s="263"/>
      <c r="T72" s="263"/>
      <c r="U72" s="263"/>
      <c r="V72" s="263"/>
      <c r="W72" s="263"/>
      <c r="X72" s="263"/>
      <c r="Y72" s="263"/>
      <c r="Z72" s="263"/>
    </row>
    <row r="73" spans="1:26" ht="69" customHeight="1" x14ac:dyDescent="0.2">
      <c r="A73" s="258" t="s">
        <v>312</v>
      </c>
      <c r="B73" s="258" t="str">
        <f>VLOOKUP($A73,Questions!$A$3:$X$333,2,0)&amp;""</f>
        <v>Will any data be transferred to the consultant's possession?</v>
      </c>
      <c r="C73" s="258" t="str">
        <f>VLOOKUP($A73,Questions!$A$3:$X$333,19,0)&amp;""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73" s="258" t="str">
        <f>VLOOKUP($A73,Questions!$A$3:$X$333,20,0)&amp;""</f>
        <v>Follow-up inquiries will be institution/implementation specific.</v>
      </c>
      <c r="E73" s="58"/>
      <c r="F73" s="58"/>
      <c r="G73" s="58"/>
      <c r="H73" s="58"/>
      <c r="I73" s="58"/>
      <c r="J73" s="58"/>
      <c r="K73" s="58"/>
      <c r="L73" s="58"/>
      <c r="M73" s="58"/>
      <c r="N73" s="58"/>
      <c r="O73" s="58"/>
      <c r="P73" s="58"/>
      <c r="Q73" s="58"/>
      <c r="R73" s="58"/>
      <c r="S73" s="58"/>
      <c r="T73" s="58"/>
      <c r="U73" s="58"/>
      <c r="V73" s="58"/>
      <c r="W73" s="58"/>
      <c r="X73" s="58"/>
      <c r="Y73" s="58"/>
      <c r="Z73" s="58"/>
    </row>
    <row r="74" spans="1:26" ht="70.5" customHeight="1" x14ac:dyDescent="0.15">
      <c r="A74" s="258" t="s">
        <v>313</v>
      </c>
      <c r="B74" s="258" t="str">
        <f>VLOOKUP($A74,Questions!$A$3:$X$333,2,0)&amp;""</f>
        <v>Will the consultant need remote access to the institution's network or systems?</v>
      </c>
      <c r="C74" s="258" t="str">
        <f>VLOOKUP($A74,Questions!$A$3:$X$333,19,0)&amp;""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74" s="258" t="str">
        <f>VLOOKUP($A74,Questions!$A$3:$X$333,20,0)&amp;""</f>
        <v>Follow-up inquiries will be institution/implementation specific.</v>
      </c>
      <c r="E74" s="49" t="s">
        <v>662</v>
      </c>
      <c r="F74" s="263"/>
      <c r="G74" s="263"/>
      <c r="H74" s="263"/>
      <c r="I74" s="263"/>
      <c r="J74" s="263"/>
      <c r="K74" s="263"/>
      <c r="L74" s="263"/>
      <c r="M74" s="263"/>
      <c r="N74" s="263"/>
      <c r="O74" s="263"/>
      <c r="P74" s="263"/>
      <c r="Q74" s="263"/>
      <c r="R74" s="263"/>
      <c r="S74" s="263"/>
      <c r="T74" s="263"/>
      <c r="U74" s="263"/>
      <c r="V74" s="263"/>
      <c r="W74" s="263"/>
      <c r="X74" s="263"/>
      <c r="Y74" s="263"/>
      <c r="Z74" s="263"/>
    </row>
    <row r="75" spans="1:26" ht="15.75" customHeight="1" x14ac:dyDescent="0.2">
      <c r="A75" s="18" t="str">
        <f>VLOOKUP(LEFT($A76,4),'Auto Responses'!$N$4:$O$38,2,0)&amp;""</f>
        <v xml:space="preserve"> Application/Service Security</v>
      </c>
      <c r="B75" s="18"/>
      <c r="C75" s="32" t="str">
        <f>Questions!$S$2</f>
        <v>Reason for Question</v>
      </c>
      <c r="D75" s="32" t="str">
        <f>Questions!$T$2</f>
        <v>Follow-Up Inquiries/Responses</v>
      </c>
      <c r="E75" s="58"/>
      <c r="F75" s="58"/>
      <c r="G75" s="58"/>
      <c r="H75" s="58"/>
      <c r="I75" s="58"/>
      <c r="J75" s="58"/>
      <c r="K75" s="58"/>
      <c r="L75" s="58"/>
      <c r="M75" s="58"/>
      <c r="N75" s="58"/>
      <c r="O75" s="58"/>
      <c r="P75" s="58"/>
      <c r="Q75" s="58"/>
      <c r="R75" s="58"/>
      <c r="S75" s="58"/>
      <c r="T75" s="58"/>
      <c r="U75" s="58"/>
      <c r="V75" s="58"/>
      <c r="W75" s="58"/>
      <c r="X75" s="58"/>
      <c r="Y75" s="58"/>
      <c r="Z75" s="58"/>
    </row>
    <row r="76" spans="1:26" ht="79.5" customHeight="1" x14ac:dyDescent="0.2">
      <c r="A76" s="264" t="s">
        <v>184</v>
      </c>
      <c r="B76" s="258" t="str">
        <f>VLOOKUP($A76,Questions!$A$3:$X$333,2,0)&amp;""</f>
        <v>Are access controls for institutional accounts based on structured rules, such as role-based access control (RBAC), attribute-based access control (ABAC), or policy-based access control (PBAC)?*</v>
      </c>
      <c r="C76" s="258" t="str">
        <f>VLOOKUP($A76,Questions!$A$3:$X$333,19,0)&amp;""</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solution under review. This question is specific to end users.</v>
      </c>
      <c r="D76" s="258" t="str">
        <f>VLOOKUP($A76,Questions!$A$3:$X$333,20,0)&amp;""</f>
        <v>Ask the solution provider to summarize the best practices to restrict/control the access given to the institution's end users without the use of RBAC. Make sure to understand the administrative requirements/overhead introduced in the solution provider's environment.</v>
      </c>
      <c r="E76" s="58"/>
      <c r="F76" s="58"/>
      <c r="G76" s="58"/>
      <c r="H76" s="58"/>
      <c r="I76" s="58"/>
      <c r="J76" s="58"/>
      <c r="K76" s="58"/>
      <c r="L76" s="58"/>
      <c r="M76" s="58"/>
      <c r="N76" s="58"/>
      <c r="O76" s="58"/>
      <c r="P76" s="58"/>
      <c r="Q76" s="58"/>
      <c r="R76" s="58"/>
      <c r="S76" s="58"/>
      <c r="T76" s="58"/>
      <c r="U76" s="58"/>
      <c r="V76" s="58"/>
      <c r="W76" s="58"/>
      <c r="X76" s="58"/>
      <c r="Y76" s="58"/>
      <c r="Z76" s="58"/>
    </row>
    <row r="77" spans="1:26" ht="85.5" customHeight="1" x14ac:dyDescent="0.2">
      <c r="A77" s="258" t="s">
        <v>186</v>
      </c>
      <c r="B77" s="258" t="str">
        <f>VLOOKUP($A77,Questions!$A$3:$X$333,2,0)&amp;""</f>
        <v>Are you using a web application firewall (WAF)?*</v>
      </c>
      <c r="C77" s="258" t="str">
        <f>VLOOKUP($A77,Questions!$A$3:$X$333,19,0)&amp;""</f>
        <v>The use case, solution provider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solution provider has limited access to the code infrastructure.</v>
      </c>
      <c r="D77" s="258" t="str">
        <f>VLOOKUP($A77,Questions!$A$3:$X$333,20,0)&amp;""</f>
        <v>If a solution provider states that they outsource their code development and do not run a WAF, there is elevated reason for concern. Verify how code is tested, monitored, and controlled in production environments.</v>
      </c>
      <c r="E77" s="58"/>
      <c r="F77" s="58"/>
      <c r="G77" s="58"/>
      <c r="H77" s="58"/>
      <c r="I77" s="58"/>
      <c r="J77" s="58"/>
      <c r="K77" s="58"/>
      <c r="L77" s="58"/>
      <c r="M77" s="58"/>
      <c r="N77" s="58"/>
      <c r="O77" s="58"/>
      <c r="P77" s="58"/>
      <c r="Q77" s="58"/>
      <c r="R77" s="58"/>
      <c r="S77" s="58"/>
      <c r="T77" s="58"/>
      <c r="U77" s="58"/>
      <c r="V77" s="58"/>
      <c r="W77" s="58"/>
      <c r="X77" s="58"/>
      <c r="Y77" s="58"/>
      <c r="Z77" s="58"/>
    </row>
    <row r="78" spans="1:26" ht="70.5" customHeight="1" x14ac:dyDescent="0.2">
      <c r="A78" s="258" t="s">
        <v>188</v>
      </c>
      <c r="B78" s="258" t="str">
        <f>VLOOKUP($A78,Questions!$A$3:$X$333,2,0)&amp;""</f>
        <v>Are only currently supported operating system(s), software, and libraries leveraged by the system(s)/application(s) that will have access to institution's data?*</v>
      </c>
      <c r="C78" s="258" t="str">
        <f>VLOOKUP($A78,Questions!$A$3:$X$333,19,0)&amp;""</f>
        <v>Solution Provider responses to this question provide clarity on environment constraints that may exist and/or influence future development, configurations, infrastructure, etc. Although the solution provider response may not directly affect end users, the risks of the underlying infrastructure are better understood.</v>
      </c>
      <c r="D78" s="258" t="str">
        <f>VLOOKUP($A78,Questions!$A$3:$X$333,20,0)&amp;""</f>
        <v>Follow-up inquiries for operating systems leveraged by the solution provider will be institution/implementation specific.</v>
      </c>
      <c r="E78" s="58"/>
      <c r="F78" s="58"/>
      <c r="G78" s="58"/>
      <c r="H78" s="58"/>
      <c r="I78" s="58"/>
      <c r="J78" s="58"/>
      <c r="K78" s="58"/>
      <c r="L78" s="58"/>
      <c r="M78" s="58"/>
      <c r="N78" s="58"/>
      <c r="O78" s="58"/>
      <c r="P78" s="58"/>
      <c r="Q78" s="58"/>
      <c r="R78" s="58"/>
      <c r="S78" s="58"/>
      <c r="T78" s="58"/>
      <c r="U78" s="58"/>
      <c r="V78" s="58"/>
      <c r="W78" s="58"/>
      <c r="X78" s="58"/>
      <c r="Y78" s="58"/>
      <c r="Z78" s="58"/>
    </row>
    <row r="79" spans="1:26" ht="45.75" customHeight="1" x14ac:dyDescent="0.2">
      <c r="A79" s="258" t="s">
        <v>190</v>
      </c>
      <c r="B79" s="258" t="str">
        <f>VLOOKUP($A79,Questions!$A$3:$X$333,2,0)&amp;""</f>
        <v>Does your application require access to location or GPS data?</v>
      </c>
      <c r="C79" s="258" t="str">
        <f>VLOOKUP($A79,Questions!$A$3:$X$333,19,0)&amp;""</f>
        <v>Sharing location data significantly increases risk factors for users. It's important to understand if this is required.</v>
      </c>
      <c r="D79" s="258" t="str">
        <f>VLOOKUP($A79,Questions!$A$3:$X$333,20,0)&amp;""</f>
        <v>Ask the solution provider about the need for this requirement, and understand any mitigation strategies that may be possible.</v>
      </c>
      <c r="E79" s="58"/>
      <c r="F79" s="58"/>
      <c r="G79" s="58"/>
      <c r="H79" s="58"/>
      <c r="I79" s="58"/>
      <c r="J79" s="58"/>
      <c r="K79" s="58"/>
      <c r="L79" s="58"/>
      <c r="M79" s="58"/>
      <c r="N79" s="58"/>
      <c r="O79" s="58"/>
      <c r="P79" s="58"/>
      <c r="Q79" s="58"/>
      <c r="R79" s="58"/>
      <c r="S79" s="58"/>
      <c r="T79" s="58"/>
      <c r="U79" s="58"/>
      <c r="V79" s="58"/>
      <c r="W79" s="58"/>
      <c r="X79" s="58"/>
      <c r="Y79" s="58"/>
      <c r="Z79" s="58"/>
    </row>
    <row r="80" spans="1:26" ht="85.5" customHeight="1" x14ac:dyDescent="0.2">
      <c r="A80" s="258" t="s">
        <v>192</v>
      </c>
      <c r="B80" s="258" t="str">
        <f>VLOOKUP($A80,Questions!$A$3:$X$333,2,0)&amp;""</f>
        <v>Does your application provide separation of duties between security administration, system administration, and standard user functions?*</v>
      </c>
      <c r="C80" s="258" t="str">
        <f>VLOOKUP($A80,Questions!$A$3:$X$333,19,0)&amp;""</f>
        <v>Managing a solution may rely on various teams to administrate a system. In this question, it is security operations and systems administration. This question is focused on how system(s) administration, and the segregation of duties, are implemented in the solution provider's organization, so that system administrators do not also have security responsibilities (e.g., monitoring, mitigating, reporting, etc.).</v>
      </c>
      <c r="D80" s="258" t="str">
        <f>VLOOKUP($A80,Questions!$A$3:$X$333,20,0)&amp;""</f>
        <v>Ask the solution provider to summarize their best practices for securing their system(s) administratively without the use of RBAC. Make sure to understand the administrative requirements/overhead introduced in the solution provider's environment.</v>
      </c>
      <c r="E80" s="58"/>
      <c r="F80" s="58"/>
      <c r="G80" s="58"/>
      <c r="H80" s="58"/>
      <c r="I80" s="58"/>
      <c r="J80" s="58"/>
      <c r="K80" s="58"/>
      <c r="L80" s="58"/>
      <c r="M80" s="58"/>
      <c r="N80" s="58"/>
      <c r="O80" s="58"/>
      <c r="P80" s="58"/>
      <c r="Q80" s="58"/>
      <c r="R80" s="58"/>
      <c r="S80" s="58"/>
      <c r="T80" s="58"/>
      <c r="U80" s="58"/>
      <c r="V80" s="58"/>
      <c r="W80" s="58"/>
      <c r="X80" s="58"/>
      <c r="Y80" s="58"/>
      <c r="Z80" s="58"/>
    </row>
    <row r="81" spans="1:26" ht="82.5" customHeight="1" x14ac:dyDescent="0.2">
      <c r="A81" s="258" t="s">
        <v>194</v>
      </c>
      <c r="B81" s="258" t="str">
        <f>VLOOKUP($A81,Questions!$A$3:$X$333,2,0)&amp;""</f>
        <v>Do you subject your code to static code analysis and/or static application security testing prior to release?*</v>
      </c>
      <c r="C81" s="258" t="str">
        <f>VLOOKUP($A81,Questions!$A$3:$X$333,19,0)&amp;""</f>
        <v>Code analysis (prior to implementation) can decrease the number of vulnerabilities within a system. Depending on the insight a solution provider has into their code, code testing should be expected. When a solution provider outsources their coding efforts, the use of a web application firewall may be appropriate. In this case, reference the solution provider's response to their use of a WAF.</v>
      </c>
      <c r="D81" s="258" t="str">
        <f>VLOOKUP($A81,Questions!$A$3:$X$333,20,0)&amp;""</f>
        <v>Ask the solution provider what types of tools they use in testing and who performs the testing of the code. Are developers the ones running the security tests? If static code analysis and/or static application security testing is not conducted, point the solution provider to OWASP's Testing Guide &lt;https://www.owasp.org/index.php/OWASP_Testing_Guide_v4_Table_of_Contents&gt;.</v>
      </c>
      <c r="E81" s="58"/>
      <c r="F81" s="58"/>
      <c r="G81" s="58"/>
      <c r="H81" s="58"/>
      <c r="I81" s="58"/>
      <c r="J81" s="58"/>
      <c r="K81" s="58"/>
      <c r="L81" s="58"/>
      <c r="M81" s="58"/>
      <c r="N81" s="58"/>
      <c r="O81" s="58"/>
      <c r="P81" s="58"/>
      <c r="Q81" s="58"/>
      <c r="R81" s="58"/>
      <c r="S81" s="58"/>
      <c r="T81" s="58"/>
      <c r="U81" s="58"/>
      <c r="V81" s="58"/>
      <c r="W81" s="58"/>
      <c r="X81" s="58"/>
      <c r="Y81" s="58"/>
      <c r="Z81" s="58"/>
    </row>
    <row r="82" spans="1:26" ht="53.25" customHeight="1" x14ac:dyDescent="0.2">
      <c r="A82" s="258" t="s">
        <v>196</v>
      </c>
      <c r="B82" s="258" t="str">
        <f>VLOOKUP($A82,Questions!$A$3:$X$333,2,0)&amp;""</f>
        <v>Do you have software testing processes (dynamic or static) that are established and followed?*</v>
      </c>
      <c r="C82" s="258" t="str">
        <f>VLOOKUP($A82,Questions!$A$3:$X$333,19,0)&amp;""</f>
        <v>Code analysis (prior to implementation) can decrease the number of vulnerabilities within a system. Depending on the insight a solution provider has into their code, code testing should be expected.</v>
      </c>
      <c r="D82" s="258" t="str">
        <f>VLOOKUP($A82,Questions!$A$3:$X$333,20,0)&amp;""</f>
        <v>If software testing processes are not established and followed, point the solution provider to OWASP's Testing Guide &lt;https://www.owasp.org/index.php/OWASP_Testing_Guide_v4_Table_of_Contents&gt;.</v>
      </c>
      <c r="E82" s="263"/>
      <c r="F82" s="263"/>
      <c r="G82" s="263"/>
      <c r="H82" s="263"/>
      <c r="I82" s="263"/>
      <c r="J82" s="263"/>
      <c r="K82" s="263"/>
      <c r="L82" s="263"/>
      <c r="M82" s="263"/>
      <c r="N82" s="263"/>
      <c r="O82" s="263"/>
      <c r="P82" s="263"/>
      <c r="Q82" s="263"/>
      <c r="R82" s="263"/>
      <c r="S82" s="263"/>
      <c r="T82" s="263"/>
      <c r="U82" s="263"/>
      <c r="V82" s="263"/>
      <c r="W82" s="263"/>
      <c r="X82" s="263"/>
      <c r="Y82" s="263"/>
      <c r="Z82" s="263"/>
    </row>
    <row r="83" spans="1:26" ht="80.25" customHeight="1" x14ac:dyDescent="0.2">
      <c r="A83" s="258" t="s">
        <v>198</v>
      </c>
      <c r="B83" s="258" t="str">
        <f>VLOOKUP($A83,Questions!$A$3:$X$333,2,0)&amp;""</f>
        <v>Are access controls for staff within your organization based on structured rules, such as RBAC, ABAC, or PBAC?</v>
      </c>
      <c r="C83" s="258" t="str">
        <f>VLOOKUP($A83,Questions!$A$3:$X$333,19,0)&amp;""</f>
        <v>Managing a solution may rely on various professionals to administer a system. This question is focused on how administration, and the segregation of functions, is implemented within the solution provider's infrastructure.</v>
      </c>
      <c r="D83" s="258" t="str">
        <f>VLOOKUP($A83,Questions!$A$3:$X$333,20,0)&amp;""</f>
        <v>Managing a complex infrastructure requires diligence in protecting access and authority. Unsatisfactory responses may indicate the lack of maturity with a solution provider and/or a flat infrastructure with few individuals with broad authority. Inquire about separation of duties and look for areas of inappropriate functional overlap.</v>
      </c>
      <c r="E83" s="58"/>
      <c r="F83" s="58"/>
      <c r="G83" s="58"/>
      <c r="H83" s="58"/>
      <c r="I83" s="58"/>
      <c r="J83" s="58"/>
      <c r="K83" s="58"/>
      <c r="L83" s="58"/>
      <c r="M83" s="58"/>
      <c r="N83" s="58"/>
      <c r="O83" s="58"/>
      <c r="P83" s="58"/>
      <c r="Q83" s="58"/>
      <c r="R83" s="58"/>
      <c r="S83" s="58"/>
      <c r="T83" s="58"/>
      <c r="U83" s="58"/>
      <c r="V83" s="58"/>
      <c r="W83" s="58"/>
      <c r="X83" s="58"/>
      <c r="Y83" s="58"/>
      <c r="Z83" s="58"/>
    </row>
    <row r="84" spans="1:26" ht="88.5" customHeight="1" x14ac:dyDescent="0.2">
      <c r="A84" s="258" t="s">
        <v>200</v>
      </c>
      <c r="B84" s="258" t="str">
        <f>VLOOKUP($A84,Questions!$A$3:$X$333,2,0)&amp;""</f>
        <v>Does the system provide data input validation and error messages?</v>
      </c>
      <c r="C84" s="258" t="str">
        <f>VLOOKUP($A84,Questions!$A$3:$X$333,19,0)&amp;""</f>
        <v>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84" s="258" t="str">
        <f>VLOOKUP($A84,Questions!$A$3:$X$333,20,0)&amp;""</f>
        <v>Inquire about any planned improvements to these capabilities. Ask about their product roadmap, and try to understand how they prioritize security concerns in their environment.</v>
      </c>
      <c r="E84" s="58"/>
      <c r="F84" s="58"/>
      <c r="G84" s="58"/>
      <c r="H84" s="58"/>
      <c r="I84" s="58"/>
      <c r="J84" s="58"/>
      <c r="K84" s="58"/>
      <c r="L84" s="58"/>
      <c r="M84" s="58"/>
      <c r="N84" s="58"/>
      <c r="O84" s="58"/>
      <c r="P84" s="58"/>
      <c r="Q84" s="58"/>
      <c r="R84" s="58"/>
      <c r="S84" s="58"/>
      <c r="T84" s="58"/>
      <c r="U84" s="58"/>
      <c r="V84" s="58"/>
      <c r="W84" s="58"/>
      <c r="X84" s="58"/>
      <c r="Y84" s="58"/>
      <c r="Z84" s="58"/>
    </row>
    <row r="85" spans="1:26" ht="84.75" customHeight="1" x14ac:dyDescent="0.2">
      <c r="A85" s="258" t="s">
        <v>202</v>
      </c>
      <c r="B85" s="258" t="str">
        <f>VLOOKUP($A85,Questions!$A$3:$X$333,2,0)&amp;""</f>
        <v>Do you have a process and implemented procedures for managing your software supply chain (e.g., libraries, repositories, frameworks, etc.)</v>
      </c>
      <c r="C85" s="258" t="str">
        <f>VLOOKUP($A85,Questions!$A$3:$X$333,19,0)&amp;""</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solution provider's environment in more detail and/or expand the scope of the institution's assessment.</v>
      </c>
      <c r="D85" s="258" t="str">
        <f>VLOOKUP($A85,Questions!$A$3:$X$333,20,0)&amp;""</f>
        <v>Follow-up inquiries concerning software supply chain will be institution/implementation specific.</v>
      </c>
      <c r="E85" s="94"/>
      <c r="F85" s="58"/>
      <c r="G85" s="58"/>
      <c r="H85" s="58"/>
      <c r="I85" s="58"/>
      <c r="J85" s="58"/>
      <c r="K85" s="58"/>
      <c r="L85" s="58"/>
      <c r="M85" s="58"/>
      <c r="N85" s="58"/>
      <c r="O85" s="58"/>
      <c r="P85" s="58"/>
      <c r="Q85" s="58"/>
      <c r="R85" s="58"/>
      <c r="S85" s="58"/>
      <c r="T85" s="58"/>
      <c r="U85" s="58"/>
      <c r="V85" s="58"/>
      <c r="W85" s="58"/>
      <c r="X85" s="58"/>
      <c r="Y85" s="58"/>
      <c r="Z85" s="58"/>
    </row>
    <row r="86" spans="1:26" ht="67.5" customHeight="1" x14ac:dyDescent="0.2">
      <c r="A86" s="258" t="s">
        <v>204</v>
      </c>
      <c r="B86" s="258" t="str">
        <f>VLOOKUP($A86,Questions!$A$3:$X$333,2,0)&amp;""</f>
        <v>Have your developers been trained in secure coding techniques?</v>
      </c>
      <c r="C86" s="258" t="str">
        <f>VLOOKUP($A86,Questions!$A$3:$X$333,19,0)&amp;""</f>
        <v>The adherence to secure coding best practices better positions a solution provider to maintain the CIA triad. Use the knowledge of this response when evaluating other solution provider statements, particularly those focused on development and the protection of communications.</v>
      </c>
      <c r="D86" s="258" t="str">
        <f>VLOOKUP($A86,Questions!$A$3:$X$333,20,0)&amp;""</f>
        <v>If information security principles are not designed into the product lifecycle, point the solution provider to OWASP's Secure Coding Practices - Quick Reference Guide &lt;https://www.owasp.org/index.php/OWASP_Secure_Coding_Practices_-_Quick_Reference_Guide&gt;.</v>
      </c>
      <c r="E86" s="94"/>
      <c r="F86" s="58"/>
      <c r="G86" s="58"/>
      <c r="H86" s="58"/>
      <c r="I86" s="58"/>
      <c r="J86" s="58"/>
      <c r="K86" s="58"/>
      <c r="L86" s="58"/>
      <c r="M86" s="58"/>
      <c r="N86" s="58"/>
      <c r="O86" s="58"/>
      <c r="P86" s="58"/>
      <c r="Q86" s="58"/>
      <c r="R86" s="58"/>
      <c r="S86" s="58"/>
      <c r="T86" s="58"/>
      <c r="U86" s="58"/>
      <c r="V86" s="58"/>
      <c r="W86" s="58"/>
      <c r="X86" s="58"/>
      <c r="Y86" s="58"/>
      <c r="Z86" s="58"/>
    </row>
    <row r="87" spans="1:26" ht="72.75" customHeight="1" x14ac:dyDescent="0.2">
      <c r="A87" s="258" t="s">
        <v>206</v>
      </c>
      <c r="B87" s="258" t="str">
        <f>VLOOKUP($A87,Questions!$A$3:$X$333,2,0)&amp;""</f>
        <v>Was your application developed using secure coding techniques?</v>
      </c>
      <c r="C87" s="258" t="str">
        <f>VLOOKUP($A87,Questions!$A$3:$X$333,19,0)&amp;""</f>
        <v>The adherence to secure coding best practices better positions a solution provider to maintain the CIA triad. Use the knowledge of this response when evaluating other solution provider statements, particularly those focused on development and the protection of communications.</v>
      </c>
      <c r="D87" s="258" t="str">
        <f>VLOOKUP($A87,Questions!$A$3:$X$333,20,0)&amp;""</f>
        <v>If information security principles are not designed into the product lifecycle, point the solution provider to OWASP's Secure Coding Practices - Quick Reference Guide &lt;https://www.owasp.org/index.php/OWASP_Secure_Coding_Practices_-_Quick_Reference_Guide&gt;.</v>
      </c>
      <c r="E87" s="58"/>
      <c r="F87" s="58"/>
      <c r="G87" s="58"/>
      <c r="H87" s="58"/>
      <c r="I87" s="58"/>
      <c r="J87" s="58"/>
      <c r="K87" s="58"/>
      <c r="L87" s="58"/>
      <c r="M87" s="58"/>
      <c r="N87" s="58"/>
      <c r="O87" s="58"/>
      <c r="P87" s="58"/>
      <c r="Q87" s="58"/>
      <c r="R87" s="58"/>
      <c r="S87" s="58"/>
      <c r="T87" s="58"/>
      <c r="U87" s="58"/>
      <c r="V87" s="58"/>
      <c r="W87" s="58"/>
      <c r="X87" s="58"/>
      <c r="Y87" s="58"/>
      <c r="Z87" s="58"/>
    </row>
    <row r="88" spans="1:26" ht="58.5" customHeight="1" x14ac:dyDescent="0.2">
      <c r="A88" s="258" t="s">
        <v>208</v>
      </c>
      <c r="B88" s="258" t="str">
        <f>VLOOKUP($A88,Questions!$A$3:$X$333,2,0)&amp;""</f>
        <v>If mobile, is the application available from a trusted source (e.g., App Store, Google Play Store)?</v>
      </c>
      <c r="C88" s="258" t="str">
        <f>VLOOKUP($A88,Questions!$A$3:$X$333,19,0)&amp;""</f>
        <v>Distributing application via known, moderately vetted application platform decreases the chances of malicious code distribution. Stand-alone deployments (nontrusted sources) should be looked at more closely.</v>
      </c>
      <c r="D88" s="258" t="str">
        <f>VLOOKUP($A88,Questions!$A$3:$X$333,20,0)&amp;""</f>
        <v>Ask the solution provider why this deployment strategy is used. Ask if it is a restriction of the app store platform or some other environment restriction.</v>
      </c>
      <c r="E88" s="58"/>
      <c r="F88" s="58"/>
      <c r="G88" s="58"/>
      <c r="H88" s="58"/>
      <c r="I88" s="58"/>
      <c r="J88" s="58"/>
      <c r="K88" s="58"/>
      <c r="L88" s="58"/>
      <c r="M88" s="58"/>
      <c r="N88" s="58"/>
      <c r="O88" s="58"/>
      <c r="P88" s="58"/>
      <c r="Q88" s="58"/>
      <c r="R88" s="58"/>
      <c r="S88" s="58"/>
      <c r="T88" s="58"/>
      <c r="U88" s="58"/>
      <c r="V88" s="58"/>
      <c r="W88" s="58"/>
      <c r="X88" s="58"/>
      <c r="Y88" s="58"/>
      <c r="Z88" s="58"/>
    </row>
    <row r="89" spans="1:26" ht="65.25" customHeight="1" x14ac:dyDescent="0.15">
      <c r="A89" s="258" t="s">
        <v>210</v>
      </c>
      <c r="B89" s="258" t="str">
        <f>VLOOKUP($A89,Questions!$A$3:$X$333,2,0)&amp;""</f>
        <v>Do you have a fully implemented policy or procedure that details how your employees obtain administrator access to institutional instance of the application?</v>
      </c>
      <c r="C89" s="258" t="str">
        <f>VLOOKUP($A89,Questions!$A$3:$X$333,19,0)&amp;""</f>
        <v>Protecting administrative accounts is crucial to maintaining system integrity in any environment. This question is targeting privilege creep and unmanaged privileged acccounts to determine if the solution provider properly manages access control in their application/system environments.</v>
      </c>
      <c r="D89" s="258" t="str">
        <f>VLOOKUP($A89,Questions!$A$3:$X$333,20,0)&amp;""</f>
        <v>Ask the solution provider to summarize their implemented policies and/or procedures</v>
      </c>
      <c r="E89" s="49" t="s">
        <v>662</v>
      </c>
      <c r="F89" s="58"/>
      <c r="G89" s="58"/>
      <c r="H89" s="58"/>
      <c r="I89" s="58"/>
      <c r="J89" s="58"/>
      <c r="K89" s="58"/>
      <c r="L89" s="58"/>
      <c r="M89" s="58"/>
      <c r="N89" s="58"/>
      <c r="O89" s="58"/>
      <c r="P89" s="58"/>
      <c r="Q89" s="58"/>
      <c r="R89" s="58"/>
      <c r="S89" s="58"/>
      <c r="T89" s="58"/>
      <c r="U89" s="58"/>
      <c r="V89" s="58"/>
      <c r="W89" s="58"/>
      <c r="X89" s="58"/>
      <c r="Y89" s="58"/>
      <c r="Z89" s="58"/>
    </row>
    <row r="90" spans="1:26" ht="15.75" customHeight="1" x14ac:dyDescent="0.2">
      <c r="A90" s="18" t="str">
        <f>VLOOKUP(LEFT($A91,4),'Auto Responses'!$N$4:$O$38,2,0)&amp;""</f>
        <v xml:space="preserve"> Authentication, Authorization, and Account Management</v>
      </c>
      <c r="B90" s="18"/>
      <c r="C90" s="32" t="str">
        <f>Questions!$S$2</f>
        <v>Reason for Question</v>
      </c>
      <c r="D90" s="32" t="str">
        <f>Questions!$T$2</f>
        <v>Follow-Up Inquiries/Responses</v>
      </c>
      <c r="E90" s="58"/>
      <c r="F90" s="58"/>
      <c r="G90" s="58"/>
      <c r="H90" s="58"/>
      <c r="I90" s="58"/>
      <c r="J90" s="58"/>
      <c r="K90" s="58"/>
      <c r="L90" s="58"/>
      <c r="M90" s="58"/>
      <c r="N90" s="58"/>
      <c r="O90" s="58"/>
      <c r="P90" s="58"/>
      <c r="Q90" s="58"/>
      <c r="R90" s="58"/>
      <c r="S90" s="58"/>
      <c r="T90" s="58"/>
      <c r="U90" s="58"/>
      <c r="V90" s="58"/>
      <c r="W90" s="58"/>
      <c r="X90" s="58"/>
      <c r="Y90" s="58"/>
      <c r="Z90" s="58"/>
    </row>
    <row r="91" spans="1:26" ht="66.75" customHeight="1" x14ac:dyDescent="0.2">
      <c r="A91" s="258" t="s">
        <v>116</v>
      </c>
      <c r="B91" s="258" t="str">
        <f>VLOOKUP($A91,Questions!$A$3:$X$333,2,0)&amp;""</f>
        <v>Does your solution support single sign-on (SSO) protocols for user and administrator authentication?*</v>
      </c>
      <c r="C91" s="258" t="str">
        <f>VLOOKUP($A91,Questions!$A$3:$X$333,19,0)&amp;""</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1" s="258" t="str">
        <f>VLOOKUP($A91,Questions!$A$3:$X$333,20,0)&amp;""</f>
        <v>Follow-up inquiries for IAM requirements will be institution/implementation specific.</v>
      </c>
      <c r="E91" s="58"/>
      <c r="F91" s="58"/>
      <c r="G91" s="58"/>
      <c r="H91" s="58"/>
      <c r="I91" s="58"/>
      <c r="J91" s="58"/>
      <c r="K91" s="58"/>
      <c r="L91" s="58"/>
      <c r="M91" s="58"/>
      <c r="N91" s="58"/>
      <c r="O91" s="58"/>
      <c r="P91" s="58"/>
      <c r="Q91" s="58"/>
      <c r="R91" s="58"/>
      <c r="S91" s="58"/>
      <c r="T91" s="58"/>
      <c r="U91" s="58"/>
      <c r="V91" s="58"/>
      <c r="W91" s="58"/>
      <c r="X91" s="58"/>
      <c r="Y91" s="58"/>
      <c r="Z91" s="58"/>
    </row>
    <row r="92" spans="1:26" ht="46.5" customHeight="1" x14ac:dyDescent="0.2">
      <c r="A92" s="258" t="s">
        <v>118</v>
      </c>
      <c r="B92" s="258" t="str">
        <f>VLOOKUP($A92,Questions!$A$3:$X$333,2,0)&amp;""</f>
        <v>For customers not using SSO, does your solution support local authentication protocols for user and administrator authentication?*</v>
      </c>
      <c r="C92" s="258" t="str">
        <f>VLOOKUP($A92,Questions!$A$3:$X$333,19,0)&amp;""</f>
        <v xml:space="preserve">The purpose of this question is understand the solution provider's authentication infrastructure so that additional questions can be formulated for the institution's use case. If you will be using SSO, consider marking this question as "Do Not Score" in column J of the evaluation tab. </v>
      </c>
      <c r="D92" s="258" t="str">
        <f>VLOOKUP($A92,Questions!$A$3:$X$333,20,0)&amp;""</f>
        <v>The content of this response may or may not have value for the type of use case on the institution. Follow-up inquiries for authentication modes will be institution/implementation specific.</v>
      </c>
      <c r="E92" s="58"/>
      <c r="F92" s="58"/>
      <c r="G92" s="58"/>
      <c r="H92" s="58"/>
      <c r="I92" s="58"/>
      <c r="J92" s="58"/>
      <c r="K92" s="58"/>
      <c r="L92" s="58"/>
      <c r="M92" s="58"/>
      <c r="N92" s="58"/>
      <c r="O92" s="58"/>
      <c r="P92" s="58"/>
      <c r="Q92" s="58"/>
      <c r="R92" s="58"/>
      <c r="S92" s="58"/>
      <c r="T92" s="58"/>
      <c r="U92" s="58"/>
      <c r="V92" s="58"/>
      <c r="W92" s="58"/>
      <c r="X92" s="58"/>
      <c r="Y92" s="58"/>
      <c r="Z92" s="58"/>
    </row>
    <row r="93" spans="1:26" ht="31.5" customHeight="1" x14ac:dyDescent="0.2">
      <c r="A93" s="258" t="s">
        <v>120</v>
      </c>
      <c r="B93" s="258" t="str">
        <f>VLOOKUP($A93,Questions!$A$3:$X$333,2,0)&amp;""</f>
        <v>For customers not using SSO, can you enforce password/passphrase complexity requirements (provided by the institution)?*</v>
      </c>
      <c r="C93" s="258" t="str">
        <f>VLOOKUP($A93,Questions!$A$3:$X$333,19,0)&amp;""</f>
        <v xml:space="preserve">Many institutions have a policy focused on passwords/passphrases, and this question confirms the capacity of a solution provider's solution to comply. If you will be using SSO, consider marking this question as "Do Not Score" in column J of the evaluation tab. </v>
      </c>
      <c r="D93" s="258" t="str">
        <f>VLOOKUP($A93,Questions!$A$3:$X$333,20,0)&amp;""</f>
        <v>Follow-up inquiries for password/passphrase complexity requirements will be institution/implementation specific.</v>
      </c>
      <c r="E93" s="58"/>
      <c r="F93" s="58"/>
      <c r="G93" s="58"/>
      <c r="H93" s="58"/>
      <c r="I93" s="58"/>
      <c r="J93" s="58"/>
      <c r="K93" s="58"/>
      <c r="L93" s="58"/>
      <c r="M93" s="58"/>
      <c r="N93" s="58"/>
      <c r="O93" s="58"/>
      <c r="P93" s="58"/>
      <c r="Q93" s="58"/>
      <c r="R93" s="58"/>
      <c r="S93" s="58"/>
      <c r="T93" s="58"/>
      <c r="U93" s="58"/>
      <c r="V93" s="58"/>
      <c r="W93" s="58"/>
      <c r="X93" s="58"/>
      <c r="Y93" s="58"/>
      <c r="Z93" s="58"/>
    </row>
    <row r="94" spans="1:26" ht="42" customHeight="1" x14ac:dyDescent="0.2">
      <c r="A94" s="258" t="s">
        <v>121</v>
      </c>
      <c r="B94" s="258" t="str">
        <f>VLOOKUP($A94,Questions!$A$3:$X$333,2,0)&amp;""</f>
        <v>For customers not using SSO, does the system have password complexity or length limitations and/or restrictions?*</v>
      </c>
      <c r="C94" s="258" t="str">
        <f>VLOOKUP($A94,Questions!$A$3:$X$333,19,0)&amp;""</f>
        <v xml:space="preserve">Many institutions have a policy focused on passwords/passphrases, and this question confirms the capacity of a solution provider's solution to comply. If you will be using SSO, consider marking this question as "Do Not Score" in column J of the evaluation tab. </v>
      </c>
      <c r="D94" s="258" t="str">
        <f>VLOOKUP($A94,Questions!$A$3:$X$333,20,0)&amp;""</f>
        <v>Follow-up inquiries for password/passphrase limitations and/or restrictions will be institution/implementation specific.</v>
      </c>
      <c r="E94" s="58"/>
      <c r="F94" s="58"/>
      <c r="G94" s="58"/>
      <c r="H94" s="58"/>
      <c r="I94" s="58"/>
      <c r="J94" s="58"/>
      <c r="K94" s="58"/>
      <c r="L94" s="58"/>
      <c r="M94" s="58"/>
      <c r="N94" s="58"/>
      <c r="O94" s="58"/>
      <c r="P94" s="58"/>
      <c r="Q94" s="58"/>
      <c r="R94" s="58"/>
      <c r="S94" s="58"/>
      <c r="T94" s="58"/>
      <c r="U94" s="58"/>
      <c r="V94" s="58"/>
      <c r="W94" s="58"/>
      <c r="X94" s="58"/>
      <c r="Y94" s="58"/>
      <c r="Z94" s="58"/>
    </row>
    <row r="95" spans="1:26" ht="57" customHeight="1" x14ac:dyDescent="0.2">
      <c r="A95" s="258" t="s">
        <v>122</v>
      </c>
      <c r="B95" s="258" t="str">
        <f>VLOOKUP($A95,Questions!$A$3:$X$333,2,0)&amp;""</f>
        <v>For customers not using SSO, do you have documented password/passphrase reset procedures that are currently implemented in the system and/or customer support?*</v>
      </c>
      <c r="C95" s="258" t="str">
        <f>VLOOKUP($A95,Questions!$A$3:$X$333,19,0)&amp;""</f>
        <v xml:space="preserve">Account management can be a time-consuming part of an information system. Account reset capabilities, built into a system, can reduce burden on institutional support services. If you will be using SSO, consider marking this question as "Do Not Score" in column J of the evaluation tab. </v>
      </c>
      <c r="D95" s="258" t="str">
        <f>VLOOKUP($A95,Questions!$A$3:$X$333,20,0)&amp;""</f>
        <v>Ask the solution provider how end users will be supported. Ask for training documentation or knowledgebase content. Confirm solution provider and institution responsibilities in this support area (and others).</v>
      </c>
      <c r="E95" s="58"/>
      <c r="F95" s="58"/>
      <c r="G95" s="58"/>
      <c r="H95" s="58"/>
      <c r="I95" s="58"/>
      <c r="J95" s="58"/>
      <c r="K95" s="58"/>
      <c r="L95" s="58"/>
      <c r="M95" s="58"/>
      <c r="N95" s="58"/>
      <c r="O95" s="58"/>
      <c r="P95" s="58"/>
      <c r="Q95" s="58"/>
      <c r="R95" s="58"/>
      <c r="S95" s="58"/>
      <c r="T95" s="58"/>
      <c r="U95" s="58"/>
      <c r="V95" s="58"/>
      <c r="W95" s="58"/>
      <c r="X95" s="58"/>
      <c r="Y95" s="58"/>
      <c r="Z95" s="58"/>
    </row>
    <row r="96" spans="1:26" ht="50.25" customHeight="1" x14ac:dyDescent="0.2">
      <c r="A96" s="258" t="s">
        <v>123</v>
      </c>
      <c r="B96" s="258" t="str">
        <f>VLOOKUP($A96,Questions!$A$3:$X$333,2,0)&amp;""</f>
        <v>Does your organization participate in InCommon or another eduGAIN-affiliated trust federation?*</v>
      </c>
      <c r="C96" s="258" t="str">
        <f>VLOOKUP($A96,Questions!$A$3:$X$333,19,0)&amp;""</f>
        <v>This question defines the solution provider's scope of federated identity practices and their willingness to embrace higher education requirements.</v>
      </c>
      <c r="D96" s="258" t="str">
        <f>VLOOKUP($A96,Questions!$A$3:$X$333,20,0)&amp;""</f>
        <v>If a solution provider indicates that a system is stand-alone and cannot integrate with community standards, follow up with maturity questions and ask about other commodity type functions or other system requirements your institution may have.</v>
      </c>
      <c r="E96" s="58"/>
      <c r="F96" s="58"/>
      <c r="G96" s="58"/>
      <c r="H96" s="58"/>
      <c r="I96" s="58"/>
      <c r="J96" s="58"/>
      <c r="K96" s="58"/>
      <c r="L96" s="58"/>
      <c r="M96" s="58"/>
      <c r="N96" s="58"/>
      <c r="O96" s="58"/>
      <c r="P96" s="58"/>
      <c r="Q96" s="58"/>
      <c r="R96" s="58"/>
      <c r="S96" s="58"/>
      <c r="T96" s="58"/>
      <c r="U96" s="58"/>
      <c r="V96" s="58"/>
      <c r="W96" s="58"/>
      <c r="X96" s="58"/>
      <c r="Y96" s="58"/>
      <c r="Z96" s="58"/>
    </row>
    <row r="97" spans="1:26" ht="51" customHeight="1" x14ac:dyDescent="0.2">
      <c r="A97" s="258" t="s">
        <v>124</v>
      </c>
      <c r="B97" s="258" t="str">
        <f>VLOOKUP($A97,Questions!$A$3:$X$333,2,0)&amp;""</f>
        <v>Are there any passwords/passphrases hard-coded into your systems or solutions?*</v>
      </c>
      <c r="C97" s="258" t="str">
        <f>VLOOKUP($A97,Questions!$A$3:$X$333,19,0)&amp;""</f>
        <v>The response to this question can reveal the use (or not) of coding best practices. If passwords/passphrases are hard-coded into systems/productions, the solution provider should provide robust details supporting why this is required.</v>
      </c>
      <c r="D97" s="258" t="str">
        <f>VLOOKUP($A97,Questions!$A$3:$X$333,20,0)&amp;""</f>
        <v>Vague responses to this question should be met with concern. Repeat the question if the first answer is insufficient. Ask pointedly to ensure the solution provider is not misunderstanding.</v>
      </c>
      <c r="E97" s="58"/>
      <c r="F97" s="58"/>
      <c r="G97" s="58"/>
      <c r="H97" s="58"/>
      <c r="I97" s="58"/>
      <c r="J97" s="58"/>
      <c r="K97" s="58"/>
      <c r="L97" s="58"/>
      <c r="M97" s="58"/>
      <c r="N97" s="58"/>
      <c r="O97" s="58"/>
      <c r="P97" s="58"/>
      <c r="Q97" s="58"/>
      <c r="R97" s="58"/>
      <c r="S97" s="58"/>
      <c r="T97" s="58"/>
      <c r="U97" s="58"/>
      <c r="V97" s="58"/>
      <c r="W97" s="58"/>
      <c r="X97" s="58"/>
      <c r="Y97" s="58"/>
      <c r="Z97" s="58"/>
    </row>
    <row r="98" spans="1:26" ht="35.25" customHeight="1" x14ac:dyDescent="0.2">
      <c r="A98" s="258" t="s">
        <v>125</v>
      </c>
      <c r="B98" s="258" t="str">
        <f>VLOOKUP($A98,Questions!$A$3:$X$333,2,0)&amp;""</f>
        <v>Are you storing any passwords in plaintext?*</v>
      </c>
      <c r="C98" s="258" t="str">
        <f>VLOOKUP($A98,Questions!$A$3:$X$333,19,0)&amp;""</f>
        <v>The focus of this question is confidentiality. It is a straightforward question confirming the encryption of user authentication details.</v>
      </c>
      <c r="D98" s="258" t="str">
        <f>VLOOKUP($A98,Questions!$A$3:$X$333,20,0)&amp;""</f>
        <v>Follow-up inquiries for password/passphrase encrypted storage will be institution/implementation specific.</v>
      </c>
      <c r="E98" s="58"/>
      <c r="F98" s="58"/>
      <c r="G98" s="58"/>
      <c r="H98" s="58"/>
      <c r="I98" s="58"/>
      <c r="J98" s="58"/>
      <c r="K98" s="58"/>
      <c r="L98" s="58"/>
      <c r="M98" s="58"/>
      <c r="N98" s="58"/>
      <c r="O98" s="58"/>
      <c r="P98" s="58"/>
      <c r="Q98" s="58"/>
      <c r="R98" s="58"/>
      <c r="S98" s="58"/>
      <c r="T98" s="58"/>
      <c r="U98" s="58"/>
      <c r="V98" s="58"/>
      <c r="W98" s="58"/>
      <c r="X98" s="58"/>
      <c r="Y98" s="58"/>
      <c r="Z98" s="58"/>
    </row>
    <row r="99" spans="1:26" ht="72.75" customHeight="1" x14ac:dyDescent="0.2">
      <c r="A99" s="258" t="s">
        <v>126</v>
      </c>
      <c r="B99" s="258" t="str">
        <f>VLOOKUP($A99,Questions!$A$3:$X$333,2,0)&amp;""</f>
        <v>Are audit logs available that include AT LEAST all of the following: login, logout, actions performed, and source IP address?*</v>
      </c>
      <c r="C99" s="258" t="str">
        <f>VLOOKUP($A99,Questions!$A$3:$X$333,19,0)&amp;""</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99" s="258" t="str">
        <f>VLOOKUP($A99,Questions!$A$3:$X$333,20,0)&amp;""</f>
        <v>If a weak response is given, it is appropriate to ask directed questions to get specific information. Ensure that questions are targeted to ensure responses will come from the appropriate party within the solution provider.</v>
      </c>
      <c r="E99" s="58"/>
      <c r="F99" s="58"/>
      <c r="G99" s="58"/>
      <c r="H99" s="58"/>
      <c r="I99" s="58"/>
      <c r="J99" s="58"/>
      <c r="K99" s="58"/>
      <c r="L99" s="58"/>
      <c r="M99" s="58"/>
      <c r="N99" s="58"/>
      <c r="O99" s="58"/>
      <c r="P99" s="58"/>
      <c r="Q99" s="58"/>
      <c r="R99" s="58"/>
      <c r="S99" s="58"/>
      <c r="T99" s="58"/>
      <c r="U99" s="58"/>
      <c r="V99" s="58"/>
      <c r="W99" s="58"/>
      <c r="X99" s="58"/>
      <c r="Y99" s="58"/>
      <c r="Z99" s="58"/>
    </row>
    <row r="100" spans="1:26" ht="92.25" customHeight="1" x14ac:dyDescent="0.2">
      <c r="A100" s="258" t="s">
        <v>128</v>
      </c>
      <c r="B100" s="258" t="str">
        <f>VLOOKUP($A100,Questions!$A$3:$X$333,2,0)&amp;""</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0" s="258" t="str">
        <f>VLOOKUP($A100,Questions!$A$3:$X$333,19,0)&amp;""</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v>
      </c>
      <c r="D100" s="258" t="str">
        <f>VLOOKUP($A100,Questions!$A$3:$X$333,20,0)&amp;""</f>
        <v>If a weak response is given, it is appropriate to ask directed questions to get specific information. Ensure that questions are targeted to ensure responses will come from the appropriate party within the solution provider.</v>
      </c>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65.25" customHeight="1" x14ac:dyDescent="0.2">
      <c r="A101" s="258" t="s">
        <v>130</v>
      </c>
      <c r="B101" s="258" t="str">
        <f>VLOOKUP($A101,Questions!$A$3:$X$333,2,0)&amp;""</f>
        <v>Can you provide the institution documentation regarding the retention period for those logs, how logs are protected, and whether they are accessible to the customer (and if so, how)?*</v>
      </c>
      <c r="C101" s="258" t="str">
        <f>VLOOKUP($A101,Questions!$A$3:$X$333,19,0)&amp;""</f>
        <v>There are multiple components of this question. When assessing, ensure that the solution provider responds to them all. Logs that are not properly managed may not be available when needed. The purpose of this question is to ensure that the solution provider has a proper security mindset to ensure proper monitoring practices.</v>
      </c>
      <c r="D101" s="258" t="str">
        <f>VLOOKUP($A101,Questions!$A$3:$X$333,20,0)&amp;""</f>
        <v>Follow-up inquiries for logging details will be institution/implementation specific.</v>
      </c>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69" customHeight="1" x14ac:dyDescent="0.2">
      <c r="A102" s="258" t="s">
        <v>132</v>
      </c>
      <c r="B102" s="258" t="str">
        <f>VLOOKUP($A102,Questions!$A$3:$X$333,2,0)&amp;""</f>
        <v>For customers not using SSO, does your application support integration with other authentication and authorization systems?</v>
      </c>
      <c r="C102" s="258" t="str">
        <f>VLOOKUP($A102,Questions!$A$3:$X$333,19,0)&amp;""</f>
        <v xml:space="preserve">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 If you will be using SSO, consider marking this question as "Do Not Score" in column J of the evaluation tab. </v>
      </c>
      <c r="D102" s="258" t="str">
        <f>VLOOKUP($A102,Questions!$A$3:$X$333,20,0)&amp;""</f>
        <v>If a solution provider indicates that a system is stand-alone and cannot integrate with the institution's infrastructure, follow up with maturity questions and ask about other commodity type functions or other system requirements your institution may have.</v>
      </c>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57.75" customHeight="1" x14ac:dyDescent="0.2">
      <c r="A103" s="258" t="s">
        <v>133</v>
      </c>
      <c r="B103" s="258" t="str">
        <f>VLOOKUP($A103,Questions!$A$3:$X$333,2,0)&amp;""</f>
        <v>Do you allow the customer to specify attribute mappings for any needed information beyond a user identifier? (e.g., Reference eduPerson, ePPA/ePPN/ePE)</v>
      </c>
      <c r="C103" s="258" t="str">
        <f>VLOOKUP($A103,Questions!$A$3:$X$333,19,0)&amp;""</f>
        <v>This questions allows an institution to know solution provider system limitations and to help them gauge the resources (that may be needed to implement) required to successfully integrate the solution with institution systems.</v>
      </c>
      <c r="D103" s="258" t="str">
        <f>VLOOKUP($A103,Questions!$A$3:$X$333,20,0)&amp;""</f>
        <v>Follow-up inquiries for attribute mapping requirements will be institution/implementation specific.</v>
      </c>
      <c r="E103" s="94"/>
      <c r="F103" s="58"/>
      <c r="G103" s="58"/>
      <c r="H103" s="58"/>
      <c r="I103" s="58"/>
      <c r="J103" s="58"/>
      <c r="K103" s="58"/>
      <c r="L103" s="58"/>
      <c r="M103" s="58"/>
      <c r="N103" s="58"/>
      <c r="O103" s="58"/>
      <c r="P103" s="58"/>
      <c r="Q103" s="58"/>
      <c r="R103" s="58"/>
      <c r="S103" s="58"/>
      <c r="T103" s="58"/>
      <c r="U103" s="58"/>
      <c r="V103" s="58"/>
      <c r="W103" s="58"/>
      <c r="X103" s="58"/>
      <c r="Y103" s="58"/>
      <c r="Z103" s="58"/>
    </row>
    <row r="104" spans="1:26" ht="63.75" customHeight="1" x14ac:dyDescent="0.2">
      <c r="A104" s="258" t="s">
        <v>135</v>
      </c>
      <c r="B104" s="258" t="str">
        <f>VLOOKUP($A104,Questions!$A$3:$X$333,2,0)&amp;""</f>
        <v>For customers not using SSO, does your application support directory integration for user accounts?</v>
      </c>
      <c r="C104" s="258" t="str">
        <f>VLOOKUP($A104,Questions!$A$3:$X$333,19,0)&amp;""</f>
        <v xml:space="preserve">System (technical and security) administration is complex, and it is important to understand a system's capabilities to integrate with existing security and access systems. Having to maintain additional accounts increases overhead and may impact your institution's risk footprint. If you will be using SSO, consider marking this question as "Do Not Score" in column J of the evaluation tab. </v>
      </c>
      <c r="D104" s="258" t="str">
        <f>VLOOKUP($A104,Questions!$A$3:$X$333,20,0)&amp;""</f>
        <v>Follow-up inquiries for system authentication will be unique to your institution (e.g., policy, infrastructure, etc.).</v>
      </c>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67.5" customHeight="1" x14ac:dyDescent="0.2">
      <c r="A105" s="258" t="s">
        <v>136</v>
      </c>
      <c r="B105" s="258" t="str">
        <f>VLOOKUP($A105,Questions!$A$3:$X$333,2,0)&amp;""</f>
        <v>Does your solution support any of the following web SSO standards: SAML2 (with redirect flow), OIDC, CAS, or other?</v>
      </c>
      <c r="C105" s="258" t="str">
        <f>VLOOKUP($A105,Questions!$A$3:$X$333,19,0)&amp;""</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105" s="258" t="str">
        <f>VLOOKUP($A105,Questions!$A$3:$X$333,20,0)&amp;""</f>
        <v>Follow-up inquiries for IAM requirements will be institution/implementation specific.</v>
      </c>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52.5" customHeight="1" x14ac:dyDescent="0.2">
      <c r="A106" s="258" t="s">
        <v>137</v>
      </c>
      <c r="B106" s="258" t="str">
        <f>VLOOKUP($A106,Questions!$A$3:$X$333,2,0)&amp;""</f>
        <v>Do you support differentiation between email address and user identifier?</v>
      </c>
      <c r="C106" s="258" t="str">
        <f>VLOOKUP($A106,Questions!$A$3:$X$333,19,0)&amp;""</f>
        <v>This questions allows an institution to know solution provider system limitations and to help them gauge the resources (that may be needed to implement) required to successfully integrate the solution with institution systems.</v>
      </c>
      <c r="D106" s="258" t="str">
        <f>VLOOKUP($A106,Questions!$A$3:$X$333,20,0)&amp;""</f>
        <v>Follow-up inquiries for identifier requirements will be institution/implementation specific.</v>
      </c>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54" customHeight="1" x14ac:dyDescent="0.2">
      <c r="A107" s="258" t="s">
        <v>138</v>
      </c>
      <c r="B107" s="258" t="str">
        <f>VLOOKUP($A107,Questions!$A$3:$X$333,2,0)&amp;""</f>
        <v>For customers not using SSO, does your application and/or user frontend/portal support multifactor authentication (e.g., Duo, Google Authenticator, OTP, etc.)?</v>
      </c>
      <c r="C107" s="258" t="str">
        <f>VLOOKUP($A107,Questions!$A$3:$X$333,19,0)&amp;""</f>
        <v xml:space="preserve">2FA/MFA, implemented correctly, strengthens the security state of a system. 2FA/MFA is commonly implemented and in many use cases is a requirement for account protection purposes. If you will be using SSO, consider marking this question as "Do Not Score" in column J of the evaluation tab. </v>
      </c>
      <c r="D107" s="258" t="str">
        <f>VLOOKUP($A107,Questions!$A$3:$X$333,20,0)&amp;""</f>
        <v>Ask the solution provider about hardware and software options, future roadmap for implementations and support, etc.</v>
      </c>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36.75" customHeight="1" x14ac:dyDescent="0.15">
      <c r="A108" s="258" t="s">
        <v>140</v>
      </c>
      <c r="B108" s="258" t="str">
        <f>VLOOKUP($A108,Questions!$A$3:$X$333,2,0)&amp;""</f>
        <v>Does your application automatically lock the session or log out an account after a period of inactivity?</v>
      </c>
      <c r="C108" s="258" t="str">
        <f>VLOOKUP($A108,Questions!$A$3:$X$333,19,0)&amp;""</f>
        <v>This is a question to ensure account integrity and institutional data confidentiality.</v>
      </c>
      <c r="D108" s="258" t="str">
        <f>VLOOKUP($A108,Questions!$A$3:$X$333,20,0)&amp;""</f>
        <v>Follow-up inquiries for inactivity protections will be institution/implementation specific.</v>
      </c>
      <c r="E108" s="49" t="s">
        <v>662</v>
      </c>
      <c r="F108" s="58"/>
      <c r="G108" s="58"/>
      <c r="H108" s="58"/>
      <c r="I108" s="58"/>
      <c r="J108" s="58"/>
      <c r="K108" s="58"/>
      <c r="L108" s="58"/>
      <c r="M108" s="58"/>
      <c r="N108" s="58"/>
      <c r="O108" s="58"/>
      <c r="P108" s="58"/>
      <c r="Q108" s="58"/>
      <c r="R108" s="58"/>
      <c r="S108" s="58"/>
      <c r="T108" s="58"/>
      <c r="U108" s="58"/>
      <c r="V108" s="58"/>
      <c r="W108" s="58"/>
      <c r="X108" s="58"/>
      <c r="Y108" s="58"/>
      <c r="Z108" s="58"/>
    </row>
    <row r="109" spans="1:26" ht="15.75" customHeight="1" x14ac:dyDescent="0.2">
      <c r="A109" s="18" t="str">
        <f>VLOOKUP(LEFT($A110,4),'Auto Responses'!$N$4:$O$38,2,0)&amp;""</f>
        <v xml:space="preserve"> Change Management</v>
      </c>
      <c r="B109" s="18"/>
      <c r="C109" s="32" t="str">
        <f>Questions!$S$2</f>
        <v>Reason for Question</v>
      </c>
      <c r="D109" s="32" t="str">
        <f>Questions!$T$2</f>
        <v>Follow-Up Inquiries/Responses</v>
      </c>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51" customHeight="1" x14ac:dyDescent="0.2">
      <c r="A110" s="258" t="s">
        <v>61</v>
      </c>
      <c r="B110" s="258" t="str">
        <f>VLOOKUP($A110,Questions!$A$3:$X$333,2,0)&amp;""</f>
        <v>Will the institution be notified of major changes to your environment that could impact the institution's security posture?*</v>
      </c>
      <c r="C110" s="258" t="str">
        <f>VLOOKUP($A110,Questions!$A$3:$X$333,19,0)&amp;""</f>
        <v>Notification expectations should be set earlier in the contract/assessment process. Timelines, correspondence medium, and playbook details are all aspects to keep in mind when assessing this response.</v>
      </c>
      <c r="D110" s="258" t="str">
        <f>VLOOKUP($A110,Questions!$A$3:$X$333,20,0)&amp;""</f>
        <v>If the solution provider's response does not cover the details outlined in the reasoning, follow up and get specific responses for each, as needed.</v>
      </c>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57" customHeight="1" x14ac:dyDescent="0.2">
      <c r="A111" s="258" t="s">
        <v>63</v>
      </c>
      <c r="B111" s="258" t="str">
        <f>VLOOKUP($A111,Questions!$A$3:$X$333,2,0)&amp;""</f>
        <v>Does the system support client customizations from one release to another?*</v>
      </c>
      <c r="C111" s="258" t="str">
        <f>VLOOKUP($A111,Questions!$A$3:$X$333,19,0)&amp;""</f>
        <v>The solution provider's solution characteristics and the institution's use case will determine the relevancy of this question. The purpose of this question is to understand the underlying infrastructure and how it is maintained across all customers.</v>
      </c>
      <c r="D111" s="258" t="str">
        <f>VLOOKUP($A111,Questions!$A$3:$X$333,20,0)&amp;""</f>
        <v>In cases where the solution is customized for customer use cases, ensure the solution provider's response covers all aspects of code migration, including backups, data conversions, local resources from the institution, etc., as it relates to code upgrades and/or version adoptions.</v>
      </c>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75.75" customHeight="1" x14ac:dyDescent="0.2">
      <c r="A112" s="258" t="s">
        <v>66</v>
      </c>
      <c r="B112" s="258" t="str">
        <f>VLOOKUP($A112,Questions!$A$3:$X$333,2,0)&amp;""</f>
        <v>Do you have an implemented system configuration management process (e.g.,secure "gold" images, etc.)?*</v>
      </c>
      <c r="C112" s="258" t="str">
        <f>VLOOKUP($A112,Questions!$A$3:$X$333,19,0)&amp;""</f>
        <v>Hardware lifecycles and continuous software updates creates an always-changing landscape in information technology. The focus of this question is the integrity of a solution provider's infrastructure. Mismanagement of system configurations can lead to breakdowns in layers of security.</v>
      </c>
      <c r="D112" s="258" t="str">
        <f>VLOOKUP($A112,Questions!$A$3:$X$333,20,0)&amp;""</f>
        <v>Solution Providers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54" customHeight="1" x14ac:dyDescent="0.2">
      <c r="A113" s="258" t="s">
        <v>68</v>
      </c>
      <c r="B113" s="258" t="str">
        <f>VLOOKUP($A113,Questions!$A$3:$X$333,2,0)&amp;""</f>
        <v>Do you have a documented change management process?</v>
      </c>
      <c r="C113" s="258" t="str">
        <f>VLOOKUP($A113,Questions!$A$3:$X$333,19,0)&amp;""</f>
        <v>The lack of a change management function is indicative of immature program processes. Answers to this question can provide insight into how well their responses (on the HECVAT) represent their actual environment(s).</v>
      </c>
      <c r="D113" s="258" t="str">
        <f>VLOOKUP($A113,Questions!$A$3:$X$333,20,0)&amp;""</f>
        <v>If a weak response is given to this answer, response scrutiny should be increased. Questions about configuration management, system authority, and documentation are appropriate.</v>
      </c>
      <c r="E113" s="94"/>
      <c r="F113" s="58"/>
      <c r="G113" s="58"/>
      <c r="H113" s="58"/>
      <c r="I113" s="58"/>
      <c r="J113" s="58"/>
      <c r="K113" s="58"/>
      <c r="L113" s="58"/>
      <c r="M113" s="58"/>
      <c r="N113" s="58"/>
      <c r="O113" s="58"/>
      <c r="P113" s="58"/>
      <c r="Q113" s="58"/>
      <c r="R113" s="58"/>
      <c r="S113" s="58"/>
      <c r="T113" s="58"/>
      <c r="U113" s="58"/>
      <c r="V113" s="58"/>
      <c r="W113" s="58"/>
      <c r="X113" s="58"/>
      <c r="Y113" s="58"/>
      <c r="Z113" s="58"/>
    </row>
    <row r="114" spans="1:26" ht="54" customHeight="1" x14ac:dyDescent="0.2">
      <c r="A114" s="258" t="s">
        <v>70</v>
      </c>
      <c r="B114" s="258" t="str">
        <f>VLOOKUP($A114,Questions!$A$3:$X$333,2,0)&amp;""</f>
        <v>Does your change management process minimally include authorization, impact analysis, testing, and validation before moving changes to production?</v>
      </c>
      <c r="C114" s="258" t="str">
        <f>VLOOKUP($A114,Questions!$A$3:$X$333,19,0)&amp;""</f>
        <v>This question outlines a mature change management process. Changes should be analyzed for impact, officially approved, tested, and performed by authorized users.</v>
      </c>
      <c r="D114" s="258" t="str">
        <f>VLOOKUP($A114,Questions!$A$3:$X$333,20,0)&amp;""</f>
        <v>If the solution provider's response does not cover the details outlined in the reasoning, follow up and get specific responses, as needed.</v>
      </c>
      <c r="E114" s="94"/>
      <c r="F114" s="58"/>
      <c r="G114" s="58"/>
      <c r="H114" s="58"/>
      <c r="I114" s="58"/>
      <c r="J114" s="58"/>
      <c r="K114" s="58"/>
      <c r="L114" s="58"/>
      <c r="M114" s="58"/>
      <c r="N114" s="58"/>
      <c r="O114" s="58"/>
      <c r="P114" s="58"/>
      <c r="Q114" s="58"/>
      <c r="R114" s="58"/>
      <c r="S114" s="58"/>
      <c r="T114" s="58"/>
      <c r="U114" s="58"/>
      <c r="V114" s="58"/>
      <c r="W114" s="58"/>
      <c r="X114" s="58"/>
      <c r="Y114" s="58"/>
      <c r="Z114" s="58"/>
    </row>
    <row r="115" spans="1:26" ht="51" customHeight="1" x14ac:dyDescent="0.2">
      <c r="A115" s="258" t="s">
        <v>71</v>
      </c>
      <c r="B115" s="258" t="str">
        <f>VLOOKUP($A115,Questions!$A$3:$X$333,2,0)&amp;""</f>
        <v>Does your change management process verify that all required third-party libraries and dependencies are still supported with each major change?</v>
      </c>
      <c r="C115" s="258" t="str">
        <f>VLOOKUP($A115,Questions!$A$3:$X$333,19,0)&amp;""</f>
        <v>This question is fundamentally about supply chain. The solution provider should be able to document its procedures around tracking libraries maintained by third parties.</v>
      </c>
      <c r="D115" s="258" t="str">
        <f>VLOOKUP($A115,Questions!$A$3:$X$333,20,0)&amp;""</f>
        <v>If the solution provider's response does not cover the details outlined in the reasoning, follow-up and get specific responses for each, as needed.</v>
      </c>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39.75" customHeight="1" x14ac:dyDescent="0.2">
      <c r="A116" s="258" t="s">
        <v>72</v>
      </c>
      <c r="B116" s="258" t="str">
        <f>VLOOKUP($A116,Questions!$A$3:$X$333,2,0)&amp;""</f>
        <v>Do you have policy and procedure, currently implemented, managing how critical patches are applied to all systems and applications?</v>
      </c>
      <c r="C116" s="258" t="str">
        <f>VLOOKUP($A116,Questions!$A$3:$X$333,19,0)&amp;""</f>
        <v>Answers to this question will reveal the solution provider’s knowledge of their IT assets and their ability to respond to notifications about their systems and software.</v>
      </c>
      <c r="D116" s="258" t="str">
        <f>VLOOKUP($A116,Questions!$A$3:$X$333,20,0)&amp;""</f>
        <v>Follow-up inquiries for the solution provider’s patching practices will be institution/implementation specific.</v>
      </c>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66.75" customHeight="1" x14ac:dyDescent="0.2">
      <c r="A117" s="258" t="s">
        <v>74</v>
      </c>
      <c r="B117" s="258" t="str">
        <f>VLOOKUP($A117,Questions!$A$3:$X$333,2,0)&amp;""</f>
        <v>Have you implemented policies and procedures that guide how security risks are mitigated until patches can be applied?</v>
      </c>
      <c r="C117" s="258" t="str">
        <f>VLOOKUP($A117,Questions!$A$3:$X$333,19,0)&amp;""</f>
        <v>New vulnerabilities are published every day, and solution providers have a responsibility to maintain their software(s). The fundamental nature of operation will expose some risks to the system, but it is crucial that a solution provider recognize its responsibilities and have a plan to implement them, when this time arrives.</v>
      </c>
      <c r="D117" s="258" t="str">
        <f>VLOOKUP($A117,Questions!$A$3:$X$333,20,0)&amp;""</f>
        <v>Follow-up inquiries for the solution providers patching practices will be institution/implementation specific.</v>
      </c>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86.25" customHeight="1" x14ac:dyDescent="0.2">
      <c r="A118" s="258" t="s">
        <v>76</v>
      </c>
      <c r="B118" s="258" t="str">
        <f>VLOOKUP($A118,Questions!$A$3:$X$333,2,0)&amp;""</f>
        <v>Do clients have the option to not participate in or postpone an upgrade to a new release?</v>
      </c>
      <c r="C118" s="258" t="str">
        <f>VLOOKUP($A118,Questions!$A$3:$X$333,19,0)&amp;""</f>
        <v>Unplanned and/or unexpected changes in a complex environment can introduce intolerable risks to the institution. Based on the operating environment of the institution, it may be necessary to postpone (or properly plan) the change to a system. The solution provider's response should clarify their use of a "one code base" method or the ability to run multiple versions concurrently.</v>
      </c>
      <c r="D118" s="258" t="str">
        <f>VLOOKUP($A118,Questions!$A$3:$X$333,20,0)&amp;""</f>
        <v>Follow-up inquiries for solution version releases will be institution/implementation specific.</v>
      </c>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5.75" customHeight="1" x14ac:dyDescent="0.2">
      <c r="A119" s="258" t="s">
        <v>77</v>
      </c>
      <c r="B119" s="258" t="str">
        <f>VLOOKUP($A119,Questions!$A$3:$X$333,2,0)&amp;""</f>
        <v>Do you have a fully implemented solution support strategy that defines how many concurrent versions you support?</v>
      </c>
      <c r="C119" s="258" t="str">
        <f>VLOOKUP($A119,Questions!$A$3:$X$333,19,0)&amp;""</f>
        <v>Supporting multiple versions of a solution is challenging. Understanding the solution provider’s strategy and resources will provide insight into its ability to adequately support their customers.</v>
      </c>
      <c r="D119" s="258" t="str">
        <f>VLOOKUP($A119,Questions!$A$3:$X$333,20,0)&amp;""</f>
        <v>Follow-up inquiries for the solution provider’s support of concurrent versions will be institution/implementation specific.</v>
      </c>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49.5" customHeight="1" x14ac:dyDescent="0.2">
      <c r="A120" s="258" t="s">
        <v>78</v>
      </c>
      <c r="B120" s="258" t="str">
        <f>VLOOKUP($A120,Questions!$A$3:$X$333,2,0)&amp;""</f>
        <v>Do you have a release schedule for product updates?</v>
      </c>
      <c r="C120" s="258" t="str">
        <f>VLOOKUP($A120,Questions!$A$3:$X$333,19,0)&amp;""</f>
        <v>Answers to this question will reveal the solution provider’s ability to plan in the short term. This is valuable information for customers so they can anticipate updates and potential bug fixes.</v>
      </c>
      <c r="D120" s="258" t="str">
        <f>VLOOKUP($A120,Questions!$A$3:$X$333,20,0)&amp;""</f>
        <v>Follow-up inquiries for the solution provider’s solution update practices will be institution/implementation specific.</v>
      </c>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38.25" customHeight="1" x14ac:dyDescent="0.2">
      <c r="A121" s="258" t="s">
        <v>80</v>
      </c>
      <c r="B121" s="258" t="str">
        <f>VLOOKUP($A121,Questions!$A$3:$X$333,2,0)&amp;""</f>
        <v>Do you have a technology roadmap, for at least the next two years, for enhancements and bug fixes for the solution being assessed?</v>
      </c>
      <c r="C121" s="258" t="str">
        <f>VLOOKUP($A121,Questions!$A$3:$X$333,19,0)&amp;""</f>
        <v>Answers to this question will reveal the solution provider’s ability to plan for the future of their solution.</v>
      </c>
      <c r="D121" s="258" t="str">
        <f>VLOOKUP($A121,Questions!$A$3:$X$333,20,0)&amp;""</f>
        <v>Follow-up inquiries for the solution provider’s technology planning practices will be institution/implementation specific.</v>
      </c>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84.75" customHeight="1" x14ac:dyDescent="0.2">
      <c r="A122" s="258" t="s">
        <v>81</v>
      </c>
      <c r="B122" s="258" t="str">
        <f>VLOOKUP($A122,Questions!$A$3:$X$333,2,0)&amp;""</f>
        <v>Can solution updates be completed without institutional involvement (i.e., technically or organizationally)?</v>
      </c>
      <c r="C122" s="258" t="str">
        <f>VLOOKUP($A122,Questions!$A$3:$X$333,19,0)&amp;""</f>
        <v>The response to this question allows the institution to understand the information technology resources required to properly maintain the solution provider's system. Initial acquisition and setup is important to assess, but the long-term maintenance (and the risks that come with it) should be clearly defined. Use the response to this question to pivot to other questions and/or verify other solution provider responses.</v>
      </c>
      <c r="D122" s="258" t="str">
        <f>VLOOKUP($A122,Questions!$A$3:$X$333,20,0)&amp;""</f>
        <v>Vague responses to this question should be investigated further. Ask for additional documentation for customer responsibilities (in the context of information technology/security).</v>
      </c>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58.5" customHeight="1" x14ac:dyDescent="0.2">
      <c r="A123" s="258" t="s">
        <v>82</v>
      </c>
      <c r="B123" s="258" t="str">
        <f>VLOOKUP($A123,Questions!$A$3:$X$333,2,0)&amp;""</f>
        <v>Are upgrades or system changes installed during off-peak hours or in a manner that does not impact the customer?</v>
      </c>
      <c r="C123" s="258" t="str">
        <f>VLOOKUP($A123,Questions!$A$3:$X$333,19,0)&amp;""</f>
        <v>Restricting system updates to a standard maintenance timeframe is important for ensuring that changes to production systems do not impact operations. It’s also important for troubleshooting any problems that may occur as a result of the changes.</v>
      </c>
      <c r="D123" s="258" t="str">
        <f>VLOOKUP($A123,Questions!$A$3:$X$333,20,0)&amp;""</f>
        <v>If the solution provider's response does not cover the details outlined in the reasoning, follow up and get specific responses, as needed.</v>
      </c>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52.5" customHeight="1" x14ac:dyDescent="0.2">
      <c r="A124" s="258" t="s">
        <v>84</v>
      </c>
      <c r="B124" s="258" t="str">
        <f>VLOOKUP($A124,Questions!$A$3:$X$333,2,0)&amp;""</f>
        <v>Do procedures exist to provide that emergency changes are documented and authorized (including after-the-fact approval)?</v>
      </c>
      <c r="C124" s="258" t="str">
        <f>VLOOKUP($A124,Questions!$A$3:$X$333,19,0)&amp;""</f>
        <v>In the context of the CIA triad, this question is focused on system integrity, ensuring that system changes are only executed by authorized users. In the event of emergency changes, accountability and post-action review are expected.</v>
      </c>
      <c r="D124" s="258" t="str">
        <f>VLOOKUP($A124,Questions!$A$3:$X$333,20,0)&amp;""</f>
        <v>Follow up with a robust question set if a solution provider cannot clearly state full control of the integrity of their system(s).</v>
      </c>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66.75" customHeight="1" x14ac:dyDescent="0.15">
      <c r="A125" s="258" t="s">
        <v>86</v>
      </c>
      <c r="B125" s="258" t="str">
        <f>VLOOKUP($A125,Questions!$A$3:$X$333,2,0)&amp;""</f>
        <v>Do you have a systems management and configuration strategy that encompasses servers, appliances, cloud services, applications, and mobile devices (company and employee owned)?</v>
      </c>
      <c r="C125" s="258" t="str">
        <f>VLOOKUP($A125,Questions!$A$3:$X$333,19,0)&amp;""</f>
        <v>In the context of the CIA triad, this question is focused on system integrity, ensuring that system changes are only executed by authorized users. Additionally, it is expected that devices (for administrators, solution provider staff, and affiliates) that are used to access the solution provider's systems are properly managed and secured.</v>
      </c>
      <c r="D125" s="258" t="str">
        <f>VLOOKUP($A125,Questions!$A$3:$X$333,20,0)&amp;""</f>
        <v>Follow up with a robust question set if the solution provider cannot clearly state full control of the integrity of their system(s). Questions about administrator access on end-user devices and other maintenance and patching type questions are appropriate.</v>
      </c>
      <c r="E125" s="49" t="s">
        <v>662</v>
      </c>
      <c r="F125" s="58"/>
      <c r="G125" s="58"/>
      <c r="H125" s="58"/>
      <c r="I125" s="58"/>
      <c r="J125" s="58"/>
      <c r="K125" s="58"/>
      <c r="L125" s="58"/>
      <c r="M125" s="58"/>
      <c r="N125" s="58"/>
      <c r="O125" s="58"/>
      <c r="P125" s="58"/>
      <c r="Q125" s="58"/>
      <c r="R125" s="58"/>
      <c r="S125" s="58"/>
      <c r="T125" s="58"/>
      <c r="U125" s="58"/>
      <c r="V125" s="58"/>
      <c r="W125" s="58"/>
      <c r="X125" s="58"/>
      <c r="Y125" s="58"/>
      <c r="Z125" s="58"/>
    </row>
    <row r="126" spans="1:26" ht="15.75" customHeight="1" x14ac:dyDescent="0.2">
      <c r="A126" s="18" t="str">
        <f>VLOOKUP(LEFT($A127,4),'Auto Responses'!$N$4:$O$38,2,0)&amp;""</f>
        <v xml:space="preserve"> Data</v>
      </c>
      <c r="B126" s="18"/>
      <c r="C126" s="32" t="str">
        <f>Questions!$S$2</f>
        <v>Reason for Question</v>
      </c>
      <c r="D126" s="32" t="str">
        <f>Questions!$T$2</f>
        <v>Follow-Up Inquiries/Responses</v>
      </c>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50.25" customHeight="1" x14ac:dyDescent="0.2">
      <c r="A127" s="258" t="s">
        <v>142</v>
      </c>
      <c r="B127" s="258" t="str">
        <f>VLOOKUP($A127,Questions!$A$3:$X$333,2,0)&amp;""</f>
        <v>Will the institution's data be stored on any devices (database servers, file servers, SAN, NAS, etc.) configured with non-RFC 1918/4193 (i.e., publicly routable) IP addresses?*</v>
      </c>
      <c r="C127" s="258" t="str">
        <f>VLOOKUP($A127,Questions!$A$3:$X$333,19,0)&amp;""</f>
        <v>Systems that are directly exposed to public internet resources are at greater risk than those that are not. Understanding the requirements for this configuration is important, particularly when assessing compensating controls.</v>
      </c>
      <c r="D127" s="258" t="str">
        <f>VLOOKUP($A127,Questions!$A$3:$X$333,20,0)&amp;""</f>
        <v>Ask the solution provider about its infrastructure and if there is a solution that eliminates the need for this environment.</v>
      </c>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42" customHeight="1" x14ac:dyDescent="0.2">
      <c r="A128" s="258" t="s">
        <v>143</v>
      </c>
      <c r="B128" s="258" t="str">
        <f>VLOOKUP($A128,Questions!$A$3:$X$333,2,0)&amp;""</f>
        <v>Is the transport of sensitive data encrypted using security protocols/algorithms (e.g., system-to-client)?*</v>
      </c>
      <c r="C128" s="258" t="str">
        <f>VLOOKUP($A128,Questions!$A$3:$X$333,19,0)&amp;""</f>
        <v>The need for encryption in transport is unique to your institution's implementation of a system. In particular, the data flow between the system and the end users of the solution.</v>
      </c>
      <c r="D128" s="258" t="str">
        <f>VLOOKUP($A128,Questions!$A$3:$X$333,20,0)&amp;""</f>
        <v>Follow-up inquiries for data encryption between the system and end-users will be institution/implementation specific.</v>
      </c>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54.75" customHeight="1" x14ac:dyDescent="0.2">
      <c r="A129" s="258" t="s">
        <v>145</v>
      </c>
      <c r="B129" s="258" t="str">
        <f>VLOOKUP($A129,Questions!$A$3:$X$333,2,0)&amp;""</f>
        <v>Is the storage of sensitive data encrypted using security protocols/algorithms (e.g., disk encryption, at-rest, files, and within a running database)?*</v>
      </c>
      <c r="C129" s="258" t="str">
        <f>VLOOKUP($A129,Questions!$A$3:$X$333,19,0)&amp;""</f>
        <v>The need for encryption at-rest is unique to your institution's implementation of a system. In particular, system components, architectures, and data flows all factor into the need for this control.</v>
      </c>
      <c r="D129" s="258" t="str">
        <f>VLOOKUP($A129,Questions!$A$3:$X$333,20,0)&amp;""</f>
        <v>Follow-up inquiries for data encryption at-rest will be institution/implementation specific.</v>
      </c>
      <c r="E129" s="94"/>
      <c r="F129" s="58"/>
      <c r="G129" s="58"/>
      <c r="H129" s="58"/>
      <c r="I129" s="58"/>
      <c r="J129" s="58"/>
      <c r="K129" s="58"/>
      <c r="L129" s="58"/>
      <c r="M129" s="58"/>
      <c r="N129" s="58"/>
      <c r="O129" s="58"/>
      <c r="P129" s="58"/>
      <c r="Q129" s="58"/>
      <c r="R129" s="58"/>
      <c r="S129" s="58"/>
      <c r="T129" s="58"/>
      <c r="U129" s="58"/>
      <c r="V129" s="58"/>
      <c r="W129" s="58"/>
      <c r="X129" s="58"/>
      <c r="Y129" s="58"/>
      <c r="Z129" s="58"/>
    </row>
    <row r="130" spans="1:26" ht="64.5" customHeight="1" x14ac:dyDescent="0.2">
      <c r="A130" s="258" t="s">
        <v>147</v>
      </c>
      <c r="B130" s="258" t="str">
        <f>VLOOKUP($A130,Questions!$A$3:$X$333,2,0)&amp;""</f>
        <v>Do all cryptographic modules in use in your solution conform to the Federal Information Processing Standards (FIPS PUB 140-2 or 140-3)?*</v>
      </c>
      <c r="C130" s="258" t="str">
        <f>VLOOKUP($A130,Questions!$A$3:$X$333,19,0)&amp;""</f>
        <v>Beware the use of proprietary encryption implementations. Open standard encryption, preferably mature, is often preferred. Although there may be cases in which that is not the case, be sure to understand the solution provider's infrastructure and the true security of a solution provider's solution.</v>
      </c>
      <c r="D130" s="258" t="str">
        <f>VLOOKUP($A130,Questions!$A$3:$X$333,20,0)&amp;""</f>
        <v>If the solution provider cannot accommodate open standards encryption requirements, direct them to NIST's Cryptographic Standards and Guidelines document &lt;https://csrc.nist.gov/Projects/Cryptographic-Standards-and-Guidelines&gt;.</v>
      </c>
      <c r="E130" s="94"/>
      <c r="F130" s="58"/>
      <c r="G130" s="58"/>
      <c r="H130" s="58"/>
      <c r="I130" s="58"/>
      <c r="J130" s="58"/>
      <c r="K130" s="58"/>
      <c r="L130" s="58"/>
      <c r="M130" s="58"/>
      <c r="N130" s="58"/>
      <c r="O130" s="58"/>
      <c r="P130" s="58"/>
      <c r="Q130" s="58"/>
      <c r="R130" s="58"/>
      <c r="S130" s="58"/>
      <c r="T130" s="58"/>
      <c r="U130" s="58"/>
      <c r="V130" s="58"/>
      <c r="W130" s="58"/>
      <c r="X130" s="58"/>
      <c r="Y130" s="58"/>
      <c r="Z130" s="58"/>
    </row>
    <row r="131" spans="1:26" ht="53.25" customHeight="1" x14ac:dyDescent="0.2">
      <c r="A131" s="258" t="s">
        <v>149</v>
      </c>
      <c r="B131" s="258" t="str">
        <f>VLOOKUP($A131,Questions!$A$3:$X$333,2,0)&amp;""</f>
        <v>Will the institution's data be available within the system for a period of time at the completion of this contract?*</v>
      </c>
      <c r="C131" s="258" t="str">
        <f>VLOOKUP($A131,Questions!$A$3:$X$333,19,0)&amp;""</f>
        <v>When cancelling a solution, an institution will commonly want all institutional data that was provided to a solution provider. This questions allows the solution provider to state their general practices when a customer leaves their environment.</v>
      </c>
      <c r="D131" s="258" t="str">
        <f>VLOOKUP($A131,Questions!$A$3:$X$333,20,0)&amp;""</f>
        <v>A solution provider's response should be clear and concise. Be wary of vague responses to this questions and inquire about export specifics, as needed.</v>
      </c>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50.25" customHeight="1" x14ac:dyDescent="0.2">
      <c r="A132" s="258" t="s">
        <v>151</v>
      </c>
      <c r="B132" s="258" t="str">
        <f>VLOOKUP($A132,Questions!$A$3:$X$333,2,0)&amp;""</f>
        <v>Are these rights retained even through a provider acquisition or bankruptcy event?*</v>
      </c>
      <c r="C132" s="258" t="str">
        <f>VLOOKUP($A132,Questions!$A$3:$X$333,19,0)&amp;""</f>
        <v>This question clarifies the position of the institution in the case of acquisition or bankruptcy. Expect clear responses to this question. If they are vague, be sure to follow up based on institutional counsel guidance.</v>
      </c>
      <c r="D132" s="258" t="str">
        <f>VLOOKUP($A132,Questions!$A$3:$X$333,20,0)&amp;""</f>
        <v>If a solution provider's response is unsatisfactory, engage institutional counsel to appropriately address any ownership concerns.</v>
      </c>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63.75" customHeight="1" x14ac:dyDescent="0.2">
      <c r="A133" s="258" t="s">
        <v>153</v>
      </c>
      <c r="B133" s="258" t="str">
        <f>VLOOKUP($A133,Questions!$A$3:$X$333,2,0)&amp;""</f>
        <v>Do backups containing the institution's data ever leave the institution's data zone either physically or via network routing?*</v>
      </c>
      <c r="C133" s="258" t="str">
        <f>VLOOKUP($A133,Questions!$A$3:$X$333,19,0)&amp;""</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33" s="258" t="str">
        <f>VLOOKUP($A133,Questions!$A$3:$X$333,20,0)&amp;""</f>
        <v>Follow-up inquiries for data backup procedures/practices will be institution/implementation specific.</v>
      </c>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56.25" customHeight="1" x14ac:dyDescent="0.2">
      <c r="A134" s="258" t="s">
        <v>154</v>
      </c>
      <c r="B134" s="258" t="str">
        <f>VLOOKUP($A134,Questions!$A$3:$X$333,2,0)&amp;""</f>
        <v>Is media used for long-term retention of business data and archival purposes stored in a secure, environmentally protected area?*</v>
      </c>
      <c r="C134" s="258" t="str">
        <f>VLOOKUP($A134,Questions!$A$3:$X$333,19,0)&amp;""</f>
        <v>Managing media (and the data within) throughout its lifecycle is crucial to the protection of institutional data. The focus of this question is confidentiality, ensuring that media that may store institutional data is protected by well-established policy and procedure.</v>
      </c>
      <c r="D134" s="258" t="str">
        <f>VLOOKUP($A134,Questions!$A$3:$X$333,20,0)&amp;""</f>
        <v>Vague responses to this question should be investigated further. Ask for additional documentation and verify that procedure (and possibly training) exists to ensure proper media handling activity.</v>
      </c>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56.25" customHeight="1" x14ac:dyDescent="0.2">
      <c r="A135" s="258" t="s">
        <v>156</v>
      </c>
      <c r="B135" s="258" t="str">
        <f>VLOOKUP($A135,Questions!$A$3:$X$333,2,0)&amp;""</f>
        <v>At the completion of this contract, will data be returned to the institution and/or deleted from all your systems and archives?</v>
      </c>
      <c r="C135" s="258" t="str">
        <f>VLOOKUP($A135,Questions!$A$3:$X$333,19,0)&amp;""</f>
        <v>When cancelling a solution, an institution will commonly want all institutional data that was provided to a solution provider. This question allows the solution provider to state its general practices when a customer leaves its environment.</v>
      </c>
      <c r="D135" s="258" t="str">
        <f>VLOOKUP($A135,Questions!$A$3:$X$333,20,0)&amp;""</f>
        <v>A solution provider's response should be clear and concise. Be wary of vague responses to this questions and inquire about export specifics, as needed.</v>
      </c>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53.25" customHeight="1" x14ac:dyDescent="0.2">
      <c r="A136" s="258" t="s">
        <v>158</v>
      </c>
      <c r="B136" s="258" t="str">
        <f>VLOOKUP($A136,Questions!$A$3:$X$333,2,0)&amp;""</f>
        <v>Can the institution extract a full or partial backup of data?</v>
      </c>
      <c r="C136" s="258" t="str">
        <f>VLOOKUP($A136,Questions!$A$3:$X$333,19,0)&amp;""</f>
        <v>When cancelling a solution, an institution will commonly want all institutional data that was provided to a solution provider. The solution provider's response should verify if the institution can extract data or if it is a manual extraction by solution provider staff.</v>
      </c>
      <c r="D136" s="258" t="str">
        <f>VLOOKUP($A136,Questions!$A$3:$X$333,20,0)&amp;""</f>
        <v>A solution provider's response should be clear and concise. Be wary of vague responses to this questions and inquire about export specifics, as needed.</v>
      </c>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46.5" customHeight="1" x14ac:dyDescent="0.2">
      <c r="A137" s="258" t="s">
        <v>160</v>
      </c>
      <c r="B137" s="258" t="str">
        <f>VLOOKUP($A137,Questions!$A$3:$X$333,2,0)&amp;""</f>
        <v>Do current backups include all operating system software, utilities, security software, application software, and data files necessary for recovery?</v>
      </c>
      <c r="C137" s="258" t="str">
        <f>VLOOKUP($A137,Questions!$A$3:$X$333,19,0)&amp;""</f>
        <v>The purpose of this question is to define the scope of backup operations and the scope at which a solution provider may readily recover when backup restoration is required.</v>
      </c>
      <c r="D137" s="258" t="str">
        <f>VLOOKUP($A137,Questions!$A$3:$X$333,20,0)&amp;""</f>
        <v>Follow-up inquiries for backup content scope will be institution/implementation specific.</v>
      </c>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74.25" customHeight="1" x14ac:dyDescent="0.2">
      <c r="A138" s="258" t="s">
        <v>162</v>
      </c>
      <c r="B138" s="258" t="str">
        <f>VLOOKUP($A138,Questions!$A$3:$X$333,2,0)&amp;""</f>
        <v>Are you performing off-site backups (i.e., digitally moved off site)?</v>
      </c>
      <c r="C138" s="258" t="str">
        <f>VLOOKUP($A138,Questions!$A$3:$X$333,19,0)&amp;""</f>
        <v>When data is moved digitally (e.g., cloud provider, solution provider-owned facility, etc.) off-site, the policies and implemented procedures are important to know. The protections implemented to prevent compromise will be technical in nature and should be well-documented.</v>
      </c>
      <c r="D138" s="258" t="str">
        <f>VLOOKUP($A138,Questions!$A$3:$X$333,20,0)&amp;""</f>
        <v>Follow-up inquiries for off-site, digital backups will be institution/implementation specific.</v>
      </c>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56.25" customHeight="1" x14ac:dyDescent="0.2">
      <c r="A139" s="258" t="s">
        <v>164</v>
      </c>
      <c r="B139" s="258" t="str">
        <f>VLOOKUP($A139,Questions!$A$3:$X$333,2,0)&amp;""</f>
        <v>Are physical backups taken off-site (i.e., physically moved off site)?</v>
      </c>
      <c r="C139" s="258" t="str">
        <f>VLOOKUP($A139,Questions!$A$3:$X$333,19,0)&amp;""</f>
        <v>When data is moved physically (e.g.,HDD, print, etc.) off-site, the policies and implemented procedures are important to know. Unencrypted data taken outside secured areas introduces unnecessary risks.</v>
      </c>
      <c r="D139" s="258" t="str">
        <f>VLOOKUP($A139,Questions!$A$3:$X$333,20,0)&amp;""</f>
        <v>Follow-up inquiries for off-site, physical backups will be institution/implementation specific.</v>
      </c>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60" customHeight="1" x14ac:dyDescent="0.2">
      <c r="A140" s="258" t="s">
        <v>166</v>
      </c>
      <c r="B140" s="258" t="str">
        <f>VLOOKUP($A140,Questions!$A$3:$X$333,2,0)&amp;""</f>
        <v>Are data backups encrypted?</v>
      </c>
      <c r="C140" s="258" t="str">
        <f>VLOOKUP($A140,Questions!$A$3:$X$333,19,0)&amp;""</f>
        <v>The need for encryption at rest (for backups) is unique to your institution's implementation of a system. In particular, system components, architectures, and data flows all factor into the need for this control.</v>
      </c>
      <c r="D140" s="258" t="str">
        <f>VLOOKUP($A140,Questions!$A$3:$X$333,20,0)&amp;""</f>
        <v>Follow-up inquiries for data backup encryption at-rest will be institution/implementation specific.</v>
      </c>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72" customHeight="1" x14ac:dyDescent="0.2">
      <c r="A141" s="258" t="s">
        <v>168</v>
      </c>
      <c r="B141" s="258" t="str">
        <f>VLOOKUP($A141,Questions!$A$3:$X$333,2,0)&amp;""</f>
        <v>Do you have a media handling process that is documented and currently implemented that meets established business needs and regulatory requirements, including end-of-life, repurposing, and data-sanitization procedures?</v>
      </c>
      <c r="C141" s="258" t="str">
        <f>VLOOKUP($A141,Questions!$A$3:$X$333,19,0)&amp;""</f>
        <v>Managing media (and the data within) throughout its lifecycle is crucial to the protection of institutional data. The focus of this question is confidentiality, ensuring that media that may store institutional data is protected by well-established policy and procedure.</v>
      </c>
      <c r="D141" s="258" t="str">
        <f>VLOOKUP($A141,Questions!$A$3:$X$333,20,0)&amp;""</f>
        <v>Vague responses to this question should be investigated further. Ask for additional documentation and verify that procedure (and possibly training) exists to ensure proper media handling activity.</v>
      </c>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56.25" customHeight="1" x14ac:dyDescent="0.2">
      <c r="A142" s="258" t="s">
        <v>170</v>
      </c>
      <c r="B142" s="258" t="str">
        <f>VLOOKUP($A142,Questions!$A$3:$X$333,2,0)&amp;""</f>
        <v>Does the process described in DATA-15 adhere to DoD 5220.22-M and/or NIST SP 800-88 standards?</v>
      </c>
      <c r="C142" s="258" t="str">
        <f>VLOOKUP($A142,Questions!$A$3:$X$333,19,0)&amp;""</f>
        <v>Managing media (and the data within) throughout its lifecycle is crucial to the protection of institutional data. The focus of this question is confidentiality, ensuring that media that may store institutional data is protected by well-established policy and procedure.</v>
      </c>
      <c r="D142" s="258" t="str">
        <f>VLOOKUP($A142,Questions!$A$3:$X$333,20,0)&amp;""</f>
        <v>Follow-up inquiries for DoD 5220.22-M and/or SP800-88 standards will be institution specific.</v>
      </c>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68.25" customHeight="1" x14ac:dyDescent="0.2">
      <c r="A143" s="258" t="s">
        <v>171</v>
      </c>
      <c r="B143" s="258" t="str">
        <f>VLOOKUP($A143,Questions!$A$3:$X$333,2,0)&amp;""</f>
        <v>Does your staff (or third party) have access to institutional data (e.g., financial, PHI, or other sensitive information) through any means?</v>
      </c>
      <c r="C143" s="258" t="str">
        <f>VLOOKUP($A143,Questions!$A$3:$X$333,19,0)&amp;""</f>
        <v>Confidentiality is the focus of this question. Based on the capabilities of solution provider administrators, the institution may require additional safeguards to protect the confidentiality of data stored by or shared with a solution provider (e.g., additional layer of encryption, etc.).</v>
      </c>
      <c r="D143" s="258" t="str">
        <f>VLOOKUP($A143,Questions!$A$3:$X$333,20,0)&amp;""</f>
        <v>If institutional data is visible by the solution provider's system administrators, follow up with the solution provider to understand the scope of visibility, process/procedure that administrators follow, and use cases when administrators are allowed to access (view) institutional data.</v>
      </c>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43.25" customHeight="1" x14ac:dyDescent="0.2">
      <c r="A144" s="258" t="s">
        <v>173</v>
      </c>
      <c r="B144" s="258" t="str">
        <f>VLOOKUP($A144,Questions!$A$3:$X$333,2,0)&amp;""</f>
        <v>Do you have a documented and currently implemented strategy for securing employee workstations when they work remotely (i.e., not in a trusted computing environment)?</v>
      </c>
      <c r="C144" s="258" t="str">
        <f>VLOOKUP($A144,Questions!$A$3:$X$333,19,0)&amp;""</f>
        <v>Telecommuting in the IT world is the norm, and an institution should know that proper safeguards are in place when remote access is allowed. Solution Provider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solution provider's response to this question will provide insight into their overall business process. Solution Provider business activity that poses additional security risks should be met with increased concern.</v>
      </c>
      <c r="D144" s="258" t="str">
        <f>VLOOKUP($A144,Questions!$A$3:$X$333,20,0)&amp;""</f>
        <v>Vague responses to this question should be investigated further. Ask for additional documentation and verify that procedure (and possibly training) exists to ensure proper customer data handling activity.</v>
      </c>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97.5" customHeight="1" x14ac:dyDescent="0.2">
      <c r="A145" s="258" t="s">
        <v>175</v>
      </c>
      <c r="B145" s="258" t="str">
        <f>VLOOKUP($A145,Questions!$A$3:$X$333,2,0)&amp;""</f>
        <v>Does the environment provide for dedicated single-tenant capabilities? If not, describe how your solution or environment separates data from different customers (e.g., logically, physically, single tenancy, multi-tenancy).</v>
      </c>
      <c r="C145" s="258" t="str">
        <f>VLOOKUP($A145,Questions!$A$3:$X$333,19,0)&amp;""</f>
        <v>A solution provider's response to this question can reveal a system's infrastructure quickly. Off-point responses are common here, so general follow-up is often needed. Understanding how a solution provider segments its customers' data (or doesn't) affects various other controls, including network settings, use of encryption, access controls, etc. A solution provider's response here will influence potential follow-up inquiries for other HECVAT questions.</v>
      </c>
      <c r="D145" s="258" t="str">
        <f>VLOOKUP($A145,Questions!$A$3:$X$333,20,0)&amp;""</f>
        <v>Follow-up inquiries for dedicated single-tenant capabilities will be institution/implementation specific.</v>
      </c>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68.25" customHeight="1" x14ac:dyDescent="0.2">
      <c r="A146" s="258" t="s">
        <v>177</v>
      </c>
      <c r="B146" s="258" t="str">
        <f>VLOOKUP($A146,Questions!$A$3:$X$333,2,0)&amp;""</f>
        <v>Are ownership rights to all data, inputs, outputs, and metadata retained by the institution?</v>
      </c>
      <c r="C146" s="258" t="str">
        <f>VLOOKUP($A146,Questions!$A$3:$X$333,19,0)&amp;""</f>
        <v>This question clarifies the operating model of a solution provider and provides insight into the solution provider-customer paradigm of a company. Knowing whether the institution is of value to a solution provider or if the institution's data is of value to a solution provider should weigh heavily in the decision-making process.</v>
      </c>
      <c r="D146" s="258" t="str">
        <f>VLOOKUP($A146,Questions!$A$3:$X$333,20,0)&amp;""</f>
        <v>If a solution provider's response is unsatisfactory, engage institutional counsel to appropriately address any ownership concerns.</v>
      </c>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60.75" customHeight="1" x14ac:dyDescent="0.2">
      <c r="A147" s="258" t="s">
        <v>179</v>
      </c>
      <c r="B147" s="258" t="str">
        <f>VLOOKUP($A147,Questions!$A$3:$X$333,2,0)&amp;""</f>
        <v>In the event of imminent bankruptcy, closing of business, or retirement of service, will you provide 90 days for customers to get their data out of the system and migrate applications?</v>
      </c>
      <c r="C147" s="258" t="str">
        <f>VLOOKUP($A147,Questions!$A$3:$X$333,19,0)&amp;""</f>
        <v>This question clarifies the position of the institution in the case of acquisition or bankruptcy. Expect clear responses to this question. If they are vague, be sure to follow up based on institutional counsel guidance.</v>
      </c>
      <c r="D147" s="258" t="str">
        <f>VLOOKUP($A147,Questions!$A$3:$X$333,20,0)&amp;""</f>
        <v>If a solution provider's response is unsatisfactory, engage institutional counsel to appropriately address any ownership concerns.</v>
      </c>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74.25" customHeight="1" x14ac:dyDescent="0.2">
      <c r="A148" s="258" t="s">
        <v>180</v>
      </c>
      <c r="B148" s="258" t="str">
        <f>VLOOKUP($A148,Questions!$A$3:$X$333,2,0)&amp;""</f>
        <v>Are involatile backup copies made according to predefined schedules and securely stored and protected?</v>
      </c>
      <c r="C148" s="258" t="str">
        <f>VLOOKUP($A148,Questions!$A$3:$X$333,19,0)&amp;""</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8" s="258" t="str">
        <f>VLOOKUP($A148,Questions!$A$3:$X$333,20,0)&amp;""</f>
        <v>An institution's use case will drive the requirements for backup strategy. Ensure that the institution's use case and risk tolerance can be met by solution provider systems.</v>
      </c>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81" customHeight="1" x14ac:dyDescent="0.15">
      <c r="A149" s="258" t="s">
        <v>182</v>
      </c>
      <c r="B149" s="258" t="str">
        <f>VLOOKUP($A149,Questions!$A$3:$X$333,2,0)&amp;""</f>
        <v>Do you have a cryptographic key management process (generation, exchange, storage, safeguards, use, vetting, and replacement) that is documented and currently implemented, for all system components (e.g., database, system, web, etc.)?</v>
      </c>
      <c r="C149" s="258" t="str">
        <f>VLOOKUP($A149,Questions!$A$3:$X$333,19,0)&amp;""</f>
        <v>Understanding how key management is handled and the safeguards implemented by the solution provider to ensure key confidentiality in all components of a system(s) can provide insight into other complex details of a solution provider's infrastructure. Use solution provider responses to this question as a way to pivot to other infrastructure specifics, as needed to clarify potential risks.</v>
      </c>
      <c r="D149" s="258" t="str">
        <f>VLOOKUP($A149,Questions!$A$3:$X$333,20,0)&amp;""</f>
        <v>Follow up with the solution provider to ensure that all components of the system are considered. This includes system-to-system, system-to-client, applications, system accounts, etc.</v>
      </c>
      <c r="E149" s="49" t="s">
        <v>662</v>
      </c>
      <c r="F149" s="58"/>
      <c r="G149" s="58"/>
      <c r="H149" s="58"/>
      <c r="I149" s="58"/>
      <c r="J149" s="58"/>
      <c r="K149" s="58"/>
      <c r="L149" s="58"/>
      <c r="M149" s="58"/>
      <c r="N149" s="58"/>
      <c r="O149" s="58"/>
      <c r="P149" s="58"/>
      <c r="Q149" s="58"/>
      <c r="R149" s="58"/>
      <c r="S149" s="58"/>
      <c r="T149" s="58"/>
      <c r="U149" s="58"/>
      <c r="V149" s="58"/>
      <c r="W149" s="58"/>
      <c r="X149" s="58"/>
      <c r="Y149" s="58"/>
      <c r="Z149" s="58"/>
    </row>
    <row r="150" spans="1:26" ht="15.75" customHeight="1" x14ac:dyDescent="0.2">
      <c r="A150" s="18" t="str">
        <f>VLOOKUP(LEFT($A151,4),'Auto Responses'!$N$4:$O$38,2,0)&amp;""</f>
        <v xml:space="preserve"> Datacenter</v>
      </c>
      <c r="B150" s="18"/>
      <c r="C150" s="32" t="str">
        <f>Questions!$S$2</f>
        <v>Reason for Question</v>
      </c>
      <c r="D150" s="32" t="str">
        <f>Questions!$T$2</f>
        <v>Follow-Up Inquiries/Responses</v>
      </c>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56.25" customHeight="1" x14ac:dyDescent="0.2">
      <c r="A151" s="258" t="s">
        <v>212</v>
      </c>
      <c r="B151" s="258" t="str">
        <f>VLOOKUP($A151,Questions!$A$3:$X$333,2,0)&amp;""</f>
        <v>Select your hosting option.</v>
      </c>
      <c r="C151" s="258" t="str">
        <f>VLOOKUP($A151,Questions!$A$3:$X$333,19,0)&amp;""</f>
        <v>Understanding the hosting environment may reveal infrastructure risks that may not be apparent by other means and provides context to the responses provided throughout this HECVAT.</v>
      </c>
      <c r="D151" s="258" t="str">
        <f>VLOOKUP($A151,Questions!$A$3:$X$333,20,0)&amp;""</f>
        <v>Follow-up inquiries for hosting options will be institution/implementation specific.</v>
      </c>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31.25" customHeight="1" x14ac:dyDescent="0.2">
      <c r="A152" s="258" t="s">
        <v>214</v>
      </c>
      <c r="B152" s="258" t="str">
        <f>VLOOKUP($A152,Questions!$A$3:$X$333,2,0)&amp;""</f>
        <v>Is a SOC 2 Type 2 report available for the hosting environment?</v>
      </c>
      <c r="C152" s="258" t="str">
        <f>VLOOKUP($A152,Questions!$A$3:$X$333,19,0)&amp;""</f>
        <v>This question is relative to the response above. Understanding the ownership structure of the facility that will host institutional data is important for setting availability expectations and ensuring that proper contract terms are in place to protect the institution due to use of third parties. If a solution provider uses a third-party solution provider to provide data center solutions, having that solution provider's SOC 2 Type 2 provides additional insight. The ability to assess these "forth-party" solution providers is based on your institution's resources. The solution provider is responsible for providing this information; ensure that they handle their solution providers properly.</v>
      </c>
      <c r="D152" s="258" t="str">
        <f>VLOOKUP($A152,Questions!$A$3:$X$333,20,0)&amp;""</f>
        <v>Follow-up inquiries for additional solution provider's SOC 2 Type 2 reports will be institution/implementation specific.</v>
      </c>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99.75" customHeight="1" x14ac:dyDescent="0.2">
      <c r="A153" s="258" t="s">
        <v>216</v>
      </c>
      <c r="B153" s="258" t="str">
        <f>VLOOKUP($A153,Questions!$A$3:$X$333,2,0)&amp;""</f>
        <v>Are you generally able to accommodate storing each institution's data within its geographic region?</v>
      </c>
      <c r="C153" s="258" t="str">
        <f>VLOOKUP($A153,Questions!$A$3:$X$333,19,0)&amp;""</f>
        <v>An institution's location will dictate what laws and regulations apply. Because solution providers may not know where all of their customers reside, it is imperative that solution providers are able to accommodate geographic requirements for their customers. Although it is unfair to expect support for all geographic regions in common infrastructure/platform/software-as-a-service, solution providers are expected to be absolutely clear about the regions they leverage and/or support.</v>
      </c>
      <c r="D153" s="258" t="str">
        <f>VLOOKUP($A153,Questions!$A$3:$X$333,20,0)&amp;""</f>
        <v>If a solution provider is unable to accommodate storing/processing institutional data within specific regions, ask them why they are unable to. Try to determine if it's an infrastructure issue (scalability), a cost-reduction strategy (size/maturity), or some other issue.</v>
      </c>
      <c r="E153" s="94"/>
      <c r="F153" s="58"/>
      <c r="G153" s="58"/>
      <c r="H153" s="58"/>
      <c r="I153" s="58"/>
      <c r="J153" s="58"/>
      <c r="K153" s="58"/>
      <c r="L153" s="58"/>
      <c r="M153" s="58"/>
      <c r="N153" s="58"/>
      <c r="O153" s="58"/>
      <c r="P153" s="58"/>
      <c r="Q153" s="58"/>
      <c r="R153" s="58"/>
      <c r="S153" s="58"/>
      <c r="T153" s="58"/>
      <c r="U153" s="58"/>
      <c r="V153" s="58"/>
      <c r="W153" s="58"/>
      <c r="X153" s="58"/>
      <c r="Y153" s="58"/>
      <c r="Z153" s="58"/>
    </row>
    <row r="154" spans="1:26" ht="64.5" customHeight="1" x14ac:dyDescent="0.2">
      <c r="A154" s="258" t="s">
        <v>217</v>
      </c>
      <c r="B154" s="258" t="str">
        <f>VLOOKUP($A154,Questions!$A$3:$X$333,2,0)&amp;""</f>
        <v>Are the data centers staffed 24 hours a day, seven days a week (i.e., 24 x 7 x 365)?</v>
      </c>
      <c r="C154" s="258" t="str">
        <f>VLOOKUP($A154,Questions!$A$3:$X$333,19,0)&amp;""</f>
        <v>Solution Providers that operate their own datacenter(s) can implement their own monitoring strategy. Use the solution provider's response to this questions to verify/validate other responses related to ownership/co-location/physical security.</v>
      </c>
      <c r="D154" s="258" t="str">
        <f>VLOOKUP($A154,Questions!$A$3:$X$333,20,0)&amp;""</f>
        <v>Follow-up inquiries for data center staffing will be institution/implementation specific.</v>
      </c>
      <c r="E154" s="94"/>
      <c r="F154" s="58"/>
      <c r="G154" s="58"/>
      <c r="H154" s="58"/>
      <c r="I154" s="58"/>
      <c r="J154" s="58"/>
      <c r="K154" s="58"/>
      <c r="L154" s="58"/>
      <c r="M154" s="58"/>
      <c r="N154" s="58"/>
      <c r="O154" s="58"/>
      <c r="P154" s="58"/>
      <c r="Q154" s="58"/>
      <c r="R154" s="58"/>
      <c r="S154" s="58"/>
      <c r="T154" s="58"/>
      <c r="U154" s="58"/>
      <c r="V154" s="58"/>
      <c r="W154" s="58"/>
      <c r="X154" s="58"/>
      <c r="Y154" s="58"/>
      <c r="Z154" s="58"/>
    </row>
    <row r="155" spans="1:26" ht="72" customHeight="1" x14ac:dyDescent="0.2">
      <c r="A155" s="258" t="s">
        <v>219</v>
      </c>
      <c r="B155" s="258" t="str">
        <f>VLOOKUP($A155,Questions!$A$3:$X$333,2,0)&amp;""</f>
        <v>Are your servers separated from other companies via a physical barrier, such as a cage or hard walls?</v>
      </c>
      <c r="C155" s="258" t="str">
        <f>VLOOKUP($A155,Questions!$A$3:$X$333,19,0)&amp;""</f>
        <v>This question is primarily focused on system integrity. If institutional data is stored in a system that is not physically secured from unauthorized access, the need for compensating controls is often higher. Depending on the use case or solution provider infrastructure, this may not be relevant.</v>
      </c>
      <c r="D155" s="258" t="str">
        <f>VLOOKUP($A155,Questions!$A$3:$X$333,20,0)&amp;""</f>
        <v>Follow-up inquiries for system physical security will be institution/implementation specific.</v>
      </c>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78" customHeight="1" x14ac:dyDescent="0.2">
      <c r="A156" s="258" t="s">
        <v>221</v>
      </c>
      <c r="B156" s="258" t="str">
        <f>VLOOKUP($A156,Questions!$A$3:$X$333,2,0)&amp;""</f>
        <v>Does a physical barrier fully enclose the physical space, preventing unauthorized physical contact with any of your devices?*</v>
      </c>
      <c r="C156" s="258" t="str">
        <f>VLOOKUP($A156,Questions!$A$3:$X$333,19,0)&amp;""</f>
        <v>This question is primarily focused on system integrity. If institutional data is stored in a system that is not physically secured from unauthorized access, the need for compensating controls is often higher. Depending on the use case or solution provider infrastructure, this may not be relevant.</v>
      </c>
      <c r="D156" s="258" t="str">
        <f>VLOOKUP($A156,Questions!$A$3:$X$333,20,0)&amp;""</f>
        <v>Follow-up inquiries for system physical security will be institution/implementation specific.</v>
      </c>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68.25" customHeight="1" x14ac:dyDescent="0.2">
      <c r="A157" s="258" t="s">
        <v>222</v>
      </c>
      <c r="B157" s="258" t="str">
        <f>VLOOKUP($A157,Questions!$A$3:$X$333,2,0)&amp;""</f>
        <v>Are your primary and secondary data centers geographically diverse?</v>
      </c>
      <c r="C157" s="258" t="str">
        <f>VLOOKUP($A157,Questions!$A$3:$X$333,19,0)&amp;""</f>
        <v>When planning for business continuity and disaster recovery, considering geographic diversity of a solution provider's operating environment will help analysts better understand risk due to widespread technical issues as well as weather and environmental considerations.</v>
      </c>
      <c r="D157" s="258" t="str">
        <f>VLOOKUP($A157,Questions!$A$3:$X$333,20,0)&amp;""</f>
        <v>Follow-up inquiries for geographic diversity in datacenters will be institution/implementation specific.</v>
      </c>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67.5" customHeight="1" x14ac:dyDescent="0.2">
      <c r="A158" s="258" t="s">
        <v>224</v>
      </c>
      <c r="B158" s="258" t="str">
        <f>VLOOKUP($A158,Questions!$A$3:$X$333,2,0)&amp;""</f>
        <v>Is the service hosted in a high-availability environment?</v>
      </c>
      <c r="C158" s="258" t="str">
        <f>VLOOKUP($A158,Questions!$A$3:$X$333,19,0)&amp;""</f>
        <v>In the context of the CIA triad, this question is focused on the availability of a system (or set of systems).</v>
      </c>
      <c r="D158" s="258" t="str">
        <f>VLOOKUP($A158,Questions!$A$3:$X$333,20,0)&amp;""</f>
        <v>The weight placed on the solution provider's response will be specific to the institution's use case and solution requirements.</v>
      </c>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36" customHeight="1" x14ac:dyDescent="0.2">
      <c r="A159" s="258" t="s">
        <v>226</v>
      </c>
      <c r="B159" s="258" t="str">
        <f>VLOOKUP($A159,Questions!$A$3:$X$333,2,0)&amp;""</f>
        <v>Is redundant power available for all data centers where institutional data will reside?</v>
      </c>
      <c r="C159" s="258" t="str">
        <f>VLOOKUP($A159,Questions!$A$3:$X$333,19,0)&amp;""</f>
        <v>In the context of the CIA triad, this question is focused on the availability of a system (or set of systems).</v>
      </c>
      <c r="D159" s="258" t="str">
        <f>VLOOKUP($A159,Questions!$A$3:$X$333,20,0)&amp;""</f>
        <v>The weight placed on the solution provider's response will be specific to the institution's use case and solution requirements.</v>
      </c>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71.25" customHeight="1" x14ac:dyDescent="0.2">
      <c r="A160" s="258" t="s">
        <v>228</v>
      </c>
      <c r="B160" s="258" t="str">
        <f>VLOOKUP($A160,Questions!$A$3:$X$333,2,0)&amp;""</f>
        <v>Are redundant power strategies tested?*</v>
      </c>
      <c r="C160" s="258" t="str">
        <f>VLOOKUP($A160,Questions!$A$3:$X$333,19,0)&amp;""</f>
        <v>Installing (potential) redundant power and regularly testing strategies to ensure they will work when needed are very different. Vague responses to this question should be met with concern and appropriate follow up, based on your institution's risk tolerance.</v>
      </c>
      <c r="D160" s="258" t="str">
        <f>VLOOKUP($A160,Questions!$A$3:$X$333,20,0)&amp;""</f>
        <v>Follow-up inquiries for redundant power testing details will be institution/implementation specific.</v>
      </c>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53.25" customHeight="1" x14ac:dyDescent="0.2">
      <c r="A161" s="258" t="s">
        <v>230</v>
      </c>
      <c r="B161" s="258" t="str">
        <f>VLOOKUP($A161,Questions!$A$3:$X$333,2,0)&amp;""</f>
        <v>Does the center where the data will reside have cooling and fire-suppression systems that are active and regularly tested?</v>
      </c>
      <c r="C161" s="258" t="str">
        <f>VLOOKUP($A161,Questions!$A$3:$X$333,19,0)&amp;""</f>
        <v>Installing appropriate environmental controls is crucial to maintaining the integrity of the hosting site. Vague responses to this question should be met with concern and appropriate follow up, based on your institutions risk tolerance.</v>
      </c>
      <c r="D161" s="258" t="str">
        <f>VLOOKUP($A161,Questions!$A$3:$X$333,20,0)&amp;""</f>
        <v>Follow-up inquiries for cooling and fire suppression systems will be institution/implementation specific.</v>
      </c>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52.5" customHeight="1" x14ac:dyDescent="0.2">
      <c r="A162" s="258" t="s">
        <v>231</v>
      </c>
      <c r="B162" s="258" t="str">
        <f>VLOOKUP($A162,Questions!$A$3:$X$333,2,0)&amp;""</f>
        <v>Do you have Internet Service Provider (ISP) redundancy?</v>
      </c>
      <c r="C162" s="258" t="str">
        <f>VLOOKUP($A162,Questions!$A$3:$X$333,19,0)&amp;""</f>
        <v>In the context of the CIA triad, this question is focused on the availability of a system (or set of systems).</v>
      </c>
      <c r="D162" s="258" t="str">
        <f>VLOOKUP($A162,Questions!$A$3:$X$333,20,0)&amp;""</f>
        <v>The weight placed on the solution provider's response will be specific to the institution's use case and solution requirements.</v>
      </c>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39" customHeight="1" x14ac:dyDescent="0.2">
      <c r="A163" s="258" t="s">
        <v>233</v>
      </c>
      <c r="B163" s="258" t="str">
        <f>VLOOKUP($A163,Questions!$A$3:$X$333,2,0)&amp;""</f>
        <v>Does every data center where the institution's data will reside have multiple telephone company or network provider entrances to the facility?</v>
      </c>
      <c r="C163" s="258" t="str">
        <f>VLOOKUP($A163,Questions!$A$3:$X$333,19,0)&amp;""</f>
        <v>In the context of the CIA triad, this question is focused on the availability of a system (or set of systems).</v>
      </c>
      <c r="D163" s="258" t="str">
        <f>VLOOKUP($A163,Questions!$A$3:$X$333,20,0)&amp;""</f>
        <v>The weight placed on the solution provider's response will be specific to the institution's use case and solution requirements.</v>
      </c>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56.25" customHeight="1" x14ac:dyDescent="0.2">
      <c r="A164" s="258" t="s">
        <v>235</v>
      </c>
      <c r="B164" s="258" t="str">
        <f>VLOOKUP($A164,Questions!$A$3:$X$333,2,0)&amp;""</f>
        <v>Do you require multifactor authentication for all administrative accounts in your environment?</v>
      </c>
      <c r="C164" s="258" t="str">
        <f>VLOOKUP($A164,Questions!$A$3:$X$333,19,0)&amp;""</f>
        <v>2FA/MFA, implemented correctly, strengthens the security state of a system. 2FA/MFA is commonly implemented and in many use cases is a requirement for account protection purposes.</v>
      </c>
      <c r="D164" s="258" t="str">
        <f>VLOOKUP($A164,Questions!$A$3:$X$333,20,0)&amp;""</f>
        <v>Ask the solution provider about hardware and software options, future roadmap for implementations and support, etc.</v>
      </c>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51" customHeight="1" x14ac:dyDescent="0.2">
      <c r="A165" s="258" t="s">
        <v>237</v>
      </c>
      <c r="B165" s="258" t="str">
        <f>VLOOKUP($A165,Questions!$A$3:$X$333,2,0)&amp;""</f>
        <v>Are you using your cloud provider's available hardening tools or pre-hardened images?</v>
      </c>
      <c r="C165" s="258" t="str">
        <f>VLOOKUP($A165,Questions!$A$3:$X$333,19,0)&amp;""</f>
        <v>In the context of the CIA triad, this question is focused on the integrity of a system (or set of systems).</v>
      </c>
      <c r="D165" s="258" t="str">
        <f>VLOOKUP($A165,Questions!$A$3:$X$333,20,0)&amp;""</f>
        <v>Ask the solution provider about their system lifecycle practices and security methodology.</v>
      </c>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83.25" customHeight="1" x14ac:dyDescent="0.2">
      <c r="A166" s="258" t="s">
        <v>238</v>
      </c>
      <c r="B166" s="258" t="str">
        <f>VLOOKUP($A166,Questions!$A$3:$X$333,2,0)&amp;""</f>
        <v>Does your cloud solution provider have access to your encryption keys?</v>
      </c>
      <c r="C166" s="258" t="str">
        <f>VLOOKUP($A166,Questions!$A$3:$X$333,19,0)&amp;""</f>
        <v>Understanding how key management is handled and the safeguards implemented by the solution provider to ensure key confidentiality in all components of a system(s) can provide insight into other complex details of a solution provider's infrastructure. Use solution provider responses to this question as a way to pivot to other infrastructure specifics, as needed to clarify potential risks.</v>
      </c>
      <c r="D166" s="258" t="str">
        <f>VLOOKUP($A166,Questions!$A$3:$X$333,20,0)&amp;""</f>
        <v>Follow up with the solution provider to ensure that all components of the system are considered. This includes system-to-system, system-to-client, applications, system accounts, etc.</v>
      </c>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5.75" customHeight="1" x14ac:dyDescent="0.2">
      <c r="A167" s="18" t="str">
        <f>VLOOKUP(LEFT($A168,4),'Auto Responses'!$N$4:$O$38,2,0)&amp;""</f>
        <v xml:space="preserve"> Firewalls, IDS, IPS, and Networking</v>
      </c>
      <c r="B167" s="18"/>
      <c r="C167" s="32" t="str">
        <f>Questions!$S$2</f>
        <v>Reason for Question</v>
      </c>
      <c r="D167" s="32" t="str">
        <f>Questions!$T$2</f>
        <v>Follow-Up Inquiries/Responses</v>
      </c>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5.75" customHeight="1" x14ac:dyDescent="0.2">
      <c r="A168" s="258" t="s">
        <v>239</v>
      </c>
      <c r="B168" s="258" t="str">
        <f>VLOOKUP($A168,Questions!$A$3:$X$333,2,0)&amp;""</f>
        <v>Are you utilizing a stateful packet inspection (SPI) firewall?*</v>
      </c>
      <c r="C168" s="258" t="str">
        <f>VLOOKUP($A168,Questions!$A$3:$X$333,19,0)&amp;""</f>
        <v>The use case, vendor infrastructure, and types of services offered will greatly affect the need for various firewalling devices. The focus of this question is integrity, ensuring that the systems hosting institutional data are limited in need-only communications.</v>
      </c>
      <c r="D168" s="258" t="str">
        <f>VLOOKUP($A168,Questions!$A$3:$X$333,20,0)&amp;""</f>
        <v>Follow-up inquiries for firewall capabilities will be institution/implementation specific.</v>
      </c>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63.75" customHeight="1" x14ac:dyDescent="0.2">
      <c r="A169" s="258" t="s">
        <v>241</v>
      </c>
      <c r="B169" s="258" t="str">
        <f>VLOOKUP($A169,Questions!$A$3:$X$333,2,0)&amp;""</f>
        <v>Do you have a documented policy for firewall change requests?*</v>
      </c>
      <c r="C169" s="258" t="str">
        <f>VLOOKUP($A169,Questions!$A$3:$X$333,19,0)&amp;""</f>
        <v>In the context of the CIA triad, this question is focused on system integrity, ensuring that system changes are only executed by authorized users. Any change to a verified, known, secure environment should be carefully evaluated by stakeholders in a structured manner.</v>
      </c>
      <c r="D169" s="258" t="str">
        <f>VLOOKUP($A169,Questions!$A$3:$X$333,20,0)&amp;""</f>
        <v>Follow-up inquiries for firewall change requests will be institution/implementation specific.</v>
      </c>
      <c r="E169" s="94"/>
      <c r="F169" s="58"/>
      <c r="G169" s="58"/>
      <c r="H169" s="58"/>
      <c r="I169" s="58"/>
      <c r="J169" s="58"/>
      <c r="K169" s="58"/>
      <c r="L169" s="58"/>
      <c r="M169" s="58"/>
      <c r="N169" s="58"/>
      <c r="O169" s="58"/>
      <c r="P169" s="58"/>
      <c r="Q169" s="58"/>
      <c r="R169" s="58"/>
      <c r="S169" s="58"/>
      <c r="T169" s="58"/>
      <c r="U169" s="58"/>
      <c r="V169" s="58"/>
      <c r="W169" s="58"/>
      <c r="X169" s="58"/>
      <c r="Y169" s="58"/>
      <c r="Z169" s="58"/>
    </row>
    <row r="170" spans="1:26" ht="71.25" customHeight="1" x14ac:dyDescent="0.2">
      <c r="A170" s="258" t="s">
        <v>243</v>
      </c>
      <c r="B170" s="258" t="str">
        <f>VLOOKUP($A170,Questions!$A$3:$X$333,2,0)&amp;""</f>
        <v>Have you implemented an intrusion detection system (network-based)?*</v>
      </c>
      <c r="C170" s="258" t="str">
        <f>VLOOKUP($A170,Questions!$A$3:$X$333,19,0)&amp;""</f>
        <v>It is important to have detective capabilities in an information system to protect institutional data. Because this is somewhat expected in information systems, solution providers without IDSs implemented should raise concerns. Compensating controls need future evaluation, if provided by the solution provider.</v>
      </c>
      <c r="D170" s="258" t="str">
        <f>VLOOKUP($A170,Questions!$A$3:$X$333,20,0)&amp;""</f>
        <v>A security program with limited resources for event detection is not effective. Inquiries should include training for staff, reasoning behind not using IDS technologies, and how systems are monitored. Additional questions about a SIEM and other tool may be appropriate.</v>
      </c>
      <c r="E170" s="94"/>
      <c r="F170" s="58"/>
      <c r="G170" s="58"/>
      <c r="H170" s="58"/>
      <c r="I170" s="58"/>
      <c r="J170" s="58"/>
      <c r="K170" s="58"/>
      <c r="L170" s="58"/>
      <c r="M170" s="58"/>
      <c r="N170" s="58"/>
      <c r="O170" s="58"/>
      <c r="P170" s="58"/>
      <c r="Q170" s="58"/>
      <c r="R170" s="58"/>
      <c r="S170" s="58"/>
      <c r="T170" s="58"/>
      <c r="U170" s="58"/>
      <c r="V170" s="58"/>
      <c r="W170" s="58"/>
      <c r="X170" s="58"/>
      <c r="Y170" s="58"/>
      <c r="Z170" s="58"/>
    </row>
    <row r="171" spans="1:26" ht="72" customHeight="1" x14ac:dyDescent="0.2">
      <c r="A171" s="258" t="s">
        <v>245</v>
      </c>
      <c r="B171" s="258" t="str">
        <f>VLOOKUP($A171,Questions!$A$3:$X$333,2,0)&amp;""</f>
        <v>Do you employ host-based intrusion detection?*</v>
      </c>
      <c r="C171" s="258" t="str">
        <f>VLOOKUP($A171,Questions!$A$3:$X$333,19,0)&amp;""</f>
        <v>It is important to have detective capabilities in an information system to protect institutional data. Because this is somewhat expected in information systems, solution providers without IDSs implemented should raise concerns. Compensating controls need future evaluation, if provided by the solution provider.</v>
      </c>
      <c r="D171" s="258" t="str">
        <f>VLOOKUP($A171,Questions!$A$3:$X$333,20,0)&amp;""</f>
        <v>Ask the solution provider to summarize why host-based intrusion detection tools are not implemented in their environment. What compensating controls are in place to detect configuration changes and/or failures of integrity?</v>
      </c>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57.75" customHeight="1" x14ac:dyDescent="0.2">
      <c r="A172" s="258" t="s">
        <v>246</v>
      </c>
      <c r="B172" s="258" t="str">
        <f>VLOOKUP($A172,Questions!$A$3:$X$333,2,0)&amp;""</f>
        <v>Are audit logs available for all changes to the network, firewall, IDS, and IPS systems?*</v>
      </c>
      <c r="C172" s="258" t="str">
        <f>VLOOKUP($A172,Questions!$A$3:$X$333,19,0)&amp;""</f>
        <v>Strong logging capabilities are vital to the proper management of a network. Implementing an immature system that lacks sufficient logging capabilities exposes an institution to great risk.</v>
      </c>
      <c r="D172" s="258" t="str">
        <f>VLOOKUP($A172,Questions!$A$3:$X$333,20,0)&amp;""</f>
        <v>If a weak response is given to this answer, it is an indicator that a nontechnical representative populated the document and response scrutiny should be increased. If a solution provider does not answer appropriately, a follow-up request to have the question fully answered is appropriate.</v>
      </c>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51" customHeight="1" x14ac:dyDescent="0.2">
      <c r="A173" s="258" t="s">
        <v>248</v>
      </c>
      <c r="B173" s="258" t="str">
        <f>VLOOKUP($A173,Questions!$A$3:$X$333,2,0)&amp;""</f>
        <v>Is authority for firewall change approval documented? Please list approver names or titles in Additional Info.</v>
      </c>
      <c r="C173" s="258" t="str">
        <f>VLOOKUP($A173,Questions!$A$3:$X$333,19,0)&amp;""</f>
        <v>Modifications to firewall rule sets can have significant repercussions. To ensure the integrity of the rule set, this question targets the individual (or responsible party) for changes and the reasoning behind their authority.</v>
      </c>
      <c r="D173" s="258" t="str">
        <f>VLOOKUP($A173,Questions!$A$3:$X$333,20,0)&amp;""</f>
        <v>Ensure that a separation of duties exists in network security configurations. Pay close attention to responsibility overlap in small organizations, where staff often fill multiple roles.</v>
      </c>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72.75" customHeight="1" x14ac:dyDescent="0.2">
      <c r="A174" s="258" t="s">
        <v>250</v>
      </c>
      <c r="B174" s="258" t="str">
        <f>VLOOKUP($A174,Questions!$A$3:$X$333,2,0)&amp;""</f>
        <v>Have you implemented an intrusion prevention system (network-based)?</v>
      </c>
      <c r="C174" s="258" t="str">
        <f>VLOOKUP($A174,Questions!$A$3:$X$333,19,0)&amp;""</f>
        <v>It is important to have preventive capabilities in an information system to protect institutional data. Because this is somewhat expected in information systems, solution providers without IPSs implemented should raise concerns. Compensating controls need future evaluation, if provided by the solution provider.</v>
      </c>
      <c r="D174" s="258" t="str">
        <f>VLOOKUP($A174,Questions!$A$3:$X$333,20,0)&amp;""</f>
        <v>A security program with limited resources for active prevention is inefficient. Inquiries should include training for staff, reasoning behind not using IPS technologies, and how systems are actively protected and how malicious activity is stopped.</v>
      </c>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72.75" customHeight="1" x14ac:dyDescent="0.2">
      <c r="A175" s="258" t="s">
        <v>252</v>
      </c>
      <c r="B175" s="258" t="str">
        <f>VLOOKUP($A175,Questions!$A$3:$X$333,2,0)&amp;""</f>
        <v>Do you employ host-based intrusion prevention?</v>
      </c>
      <c r="C175" s="258" t="str">
        <f>VLOOKUP($A175,Questions!$A$3:$X$333,19,0)&amp;""</f>
        <v>It is important to have preventive capabilities in an information system to protect institutional data. Because this is somewhat expected in information systems, solution providers without IPSs implemented should raise concerns. Compensating controls need future evaluation, if provided by the solution provider.</v>
      </c>
      <c r="D175" s="258" t="str">
        <f>VLOOKUP($A175,Questions!$A$3:$X$333,20,0)&amp;""</f>
        <v>Ask the solution provider to summarize why host-based intrusion prevention tools are not implemented in their environment. What compensating controls are in place to detect malicious activity and to actively prevent its function?</v>
      </c>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66.75" customHeight="1" x14ac:dyDescent="0.2">
      <c r="A176" s="258" t="s">
        <v>254</v>
      </c>
      <c r="B176" s="258" t="str">
        <f>VLOOKUP($A176,Questions!$A$3:$X$333,2,0)&amp;""</f>
        <v>Are you employing any next-generation persistent threat (NGPT) monitoring?</v>
      </c>
      <c r="C176" s="258" t="str">
        <f>VLOOKUP($A176,Questions!$A$3:$X$333,19,0)&amp;""</f>
        <v>This question is primarily focused on determining the maturity of a solution provider's security program and their ability to implement and operate cutting-edge technologies. Investment in advanced technologies may indicate appropriate security program capabilities.</v>
      </c>
      <c r="D176" s="258" t="str">
        <f>VLOOKUP($A176,Questions!$A$3:$X$333,20,0)&amp;""</f>
        <v>Follow-up inquiries for next-generation persistent threat monitoring will be institution/implementation specific.</v>
      </c>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70.5" customHeight="1" x14ac:dyDescent="0.2">
      <c r="A177" s="258" t="s">
        <v>256</v>
      </c>
      <c r="B177" s="258" t="str">
        <f>VLOOKUP($A177,Questions!$A$3:$X$333,2,0)&amp;""</f>
        <v>Is intrusion monitoring performed internally or by a third-party service?</v>
      </c>
      <c r="C177" s="258" t="str">
        <f>VLOOKUP($A177,Questions!$A$3:$X$333,19,0)&amp;""</f>
        <v>This question is primarily focused on the capability of a solution provider's security program. Understanding the size and skillsets of a solution provider (taken from other responses) is needed to determine the appropriateness of the solution provider's response to this question.</v>
      </c>
      <c r="D177" s="258" t="str">
        <f>VLOOKUP($A177,Questions!$A$3:$X$333,20,0)&amp;""</f>
        <v>Follow-up inquiries for intrusion monitoring will be institution/implementation specific.</v>
      </c>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63.75" customHeight="1" x14ac:dyDescent="0.15">
      <c r="A178" s="258" t="s">
        <v>257</v>
      </c>
      <c r="B178" s="258" t="str">
        <f>VLOOKUP($A178,Questions!$A$3:$X$333,2,0)&amp;""</f>
        <v>Do you monitor for intrusions on a 24 x 7 x 365 basis?</v>
      </c>
      <c r="C178" s="258" t="str">
        <f>VLOOKUP($A178,Questions!$A$3:$X$333,19,0)&amp;""</f>
        <v>This question is primarily focused on system(s) integrity. If institutional data is stored in a system that is not physically secured from unauthorized access, the need for compensating controls is often higher. Depending on the use case or solution provider infrastructure, this may not be relevant.</v>
      </c>
      <c r="D178" s="258" t="str">
        <f>VLOOKUP($A178,Questions!$A$3:$X$333,20,0)&amp;""</f>
        <v>Follow-up inquiries for 24 x 7 x 365 monitoring will be institution/implementation specific.</v>
      </c>
      <c r="E178" s="49" t="s">
        <v>662</v>
      </c>
      <c r="F178" s="58"/>
      <c r="G178" s="58"/>
      <c r="H178" s="58"/>
      <c r="I178" s="58"/>
      <c r="J178" s="58"/>
      <c r="K178" s="58"/>
      <c r="L178" s="58"/>
      <c r="M178" s="58"/>
      <c r="N178" s="58"/>
      <c r="O178" s="58"/>
      <c r="P178" s="58"/>
      <c r="Q178" s="58"/>
      <c r="R178" s="58"/>
      <c r="S178" s="58"/>
      <c r="T178" s="58"/>
      <c r="U178" s="58"/>
      <c r="V178" s="58"/>
      <c r="W178" s="58"/>
      <c r="X178" s="58"/>
      <c r="Y178" s="58"/>
      <c r="Z178" s="58"/>
    </row>
    <row r="179" spans="1:26" ht="15.75" customHeight="1" x14ac:dyDescent="0.2">
      <c r="A179" s="18" t="str">
        <f>VLOOKUP(LEFT($A180,4),'Auto Responses'!$N$4:$O$38,2,0)&amp;""</f>
        <v xml:space="preserve"> Policies, Processes, and Procedures</v>
      </c>
      <c r="B179" s="18"/>
      <c r="C179" s="32" t="str">
        <f>Questions!$S$2</f>
        <v>Reason for Question</v>
      </c>
      <c r="D179" s="32" t="str">
        <f>Questions!$T$2</f>
        <v>Follow-Up Inquiries/Responses</v>
      </c>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69" customHeight="1" x14ac:dyDescent="0.2">
      <c r="A180" s="258" t="s">
        <v>87</v>
      </c>
      <c r="B180" s="258" t="str">
        <f>VLOOKUP($A180,Questions!$A$3:$X$333,2,0)&amp;""</f>
        <v>Do you have a documented patch management process?*</v>
      </c>
      <c r="C180" s="258" t="str">
        <f>VLOOKUP($A180,Questions!$A$3:$X$333,19,0)&amp;""</f>
        <v>In the context of the CIA triad, this question is focused on system integrity, ensuring that system changes are only executed according to policy. Additionally, it is expected that devices used to access the solution provider's systems are properly managed and secured.</v>
      </c>
      <c r="D180" s="258" t="str">
        <f>VLOOKUP($A180,Questions!$A$3:$X$333,20,0)&amp;""</f>
        <v>Follow up with a robust question set if the solution provider cannot clearly state full control of their system patching strategy. Questions about patch testing, testing environments, threat mitigation, incident remediation, etc., are appropriate.</v>
      </c>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51" customHeight="1" x14ac:dyDescent="0.2">
      <c r="A181" s="258" t="s">
        <v>88</v>
      </c>
      <c r="B181" s="258" t="str">
        <f>VLOOKUP($A181,Questions!$A$3:$X$333,2,0)&amp;""</f>
        <v>Can your organization comply with institutional policies on privacy and data protection with regard to users of institutional systems, if required?*</v>
      </c>
      <c r="C181" s="258" t="str">
        <f>VLOOKUP($A181,Questions!$A$3:$X$333,19,0)&amp;""</f>
        <v>This is a general inquiry to determine if the solution provider has reviewed the institution's policies and is committed to complying with them.</v>
      </c>
      <c r="D181" s="258" t="str">
        <f>VLOOKUP($A181,Questions!$A$3:$X$333,20,0)&amp;""</f>
        <v>If a solution provider is vague in their response, follow up with direct questions about the institution's policies and ensure the expectation of compliance is clear with the solution provider.</v>
      </c>
      <c r="E181" s="94"/>
      <c r="F181" s="58"/>
      <c r="G181" s="58"/>
      <c r="H181" s="58"/>
      <c r="I181" s="58"/>
      <c r="J181" s="58"/>
      <c r="K181" s="58"/>
      <c r="L181" s="58"/>
      <c r="M181" s="58"/>
      <c r="N181" s="58"/>
      <c r="O181" s="58"/>
      <c r="P181" s="58"/>
      <c r="Q181" s="58"/>
      <c r="R181" s="58"/>
      <c r="S181" s="58"/>
      <c r="T181" s="58"/>
      <c r="U181" s="58"/>
      <c r="V181" s="58"/>
      <c r="W181" s="58"/>
      <c r="X181" s="58"/>
      <c r="Y181" s="58"/>
      <c r="Z181" s="58"/>
    </row>
    <row r="182" spans="1:26" ht="43.5" customHeight="1" x14ac:dyDescent="0.2">
      <c r="A182" s="258" t="s">
        <v>90</v>
      </c>
      <c r="B182" s="258" t="str">
        <f>VLOOKUP($A182,Questions!$A$3:$X$333,2,0)&amp;""</f>
        <v>Is your company subject to the institution's geographic region's laws and regulations?*</v>
      </c>
      <c r="C182" s="258" t="str">
        <f>VLOOKUP($A182,Questions!$A$3:$X$333,19,0)&amp;""</f>
        <v>This is a general inquiry to determine if the solution provider is well-versed in applicable laws and regulations that apply in the institution's region of business operation.</v>
      </c>
      <c r="D182" s="258" t="str">
        <f>VLOOKUP($A182,Questions!$A$3:$X$333,20,0)&amp;""</f>
        <v>If a solution provider is vague in their response, follow up with direct questions about doing business in your state/region/country and any laws that are pertinent to the institution.</v>
      </c>
      <c r="E182" s="94"/>
      <c r="F182" s="58"/>
      <c r="G182" s="58"/>
      <c r="H182" s="58"/>
      <c r="I182" s="58"/>
      <c r="J182" s="58"/>
      <c r="K182" s="58"/>
      <c r="L182" s="58"/>
      <c r="M182" s="58"/>
      <c r="N182" s="58"/>
      <c r="O182" s="58"/>
      <c r="P182" s="58"/>
      <c r="Q182" s="58"/>
      <c r="R182" s="58"/>
      <c r="S182" s="58"/>
      <c r="T182" s="58"/>
      <c r="U182" s="58"/>
      <c r="V182" s="58"/>
      <c r="W182" s="58"/>
      <c r="X182" s="58"/>
      <c r="Y182" s="58"/>
      <c r="Z182" s="58"/>
    </row>
    <row r="183" spans="1:26" ht="65.25" customHeight="1" x14ac:dyDescent="0.2">
      <c r="A183" s="258" t="s">
        <v>92</v>
      </c>
      <c r="B183" s="258" t="str">
        <f>VLOOKUP($A183,Questions!$A$3:$X$333,2,0)&amp;""</f>
        <v>Can you accommodate encryption requirements using open standards?</v>
      </c>
      <c r="C183" s="258" t="str">
        <f>VLOOKUP($A183,Questions!$A$3:$X$333,19,0)&amp;""</f>
        <v>Beware the use of proprietary encryption implementations. Open standard encryption, preferably mature, is often preferred. Although there may be cases in which that is not the case, be sure to understand the solution provider's infrastructure and the true security of a solution provider's solution.</v>
      </c>
      <c r="D183" s="258" t="str">
        <f>VLOOKUP($A183,Questions!$A$3:$X$333,20,0)&amp;""</f>
        <v>If the solution provider cannot accommodate open standards encryption requirements, direct them to NIST's Cryptographic Standards and Guidelines document &lt;https://csrc.nist.gov/Projects/Cryptographic-Standards-and-Guidelines&gt;.</v>
      </c>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58.5" customHeight="1" x14ac:dyDescent="0.2">
      <c r="A184" s="258" t="s">
        <v>94</v>
      </c>
      <c r="B184" s="258" t="str">
        <f>VLOOKUP($A184,Questions!$A$3:$X$333,2,0)&amp;""</f>
        <v>Do you have a documented systems development life cycle (SDLC)?</v>
      </c>
      <c r="C184" s="258" t="str">
        <f>VLOOKUP($A184,Questions!$A$3:$X$333,19,0)&amp;""</f>
        <v>Mature solution lifecycle management can position a solution provider to sufficiently plan, implement, and manage systems that better protect institutional data.</v>
      </c>
      <c r="D184" s="258" t="str">
        <f>VLOOKUP($A184,Questions!$A$3:$X$333,20,0)&amp;""</f>
        <v>Although withdrawn by NIST, the Security Considerations in the Systems Development Life Cycle (SP 800-64r2) document is an excellent resource to provide guidance to solution providers (i.e., set expectations). Follow-up questions to SDLC use will be institution/implementation specific.</v>
      </c>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65.25" customHeight="1" x14ac:dyDescent="0.2">
      <c r="A185" s="258" t="s">
        <v>96</v>
      </c>
      <c r="B185" s="258" t="str">
        <f>VLOOKUP($A185,Questions!$A$3:$X$333,2,0)&amp;""</f>
        <v>Do you perform background screenings or multi-state background checks on all employees prior to their first day of work?</v>
      </c>
      <c r="C185" s="258" t="str">
        <f>VLOOKUP($A185,Questions!$A$3:$X$333,19,0)&amp;""</f>
        <v>The use of detective and preventive controls in the hiring process serves a valuable role in protecting institutional data. As these are often HR documented policies, a solution provider should have their practices well-documented and ready for review, upon request.</v>
      </c>
      <c r="D185" s="258" t="str">
        <f>VLOOKUP($A185,Questions!$A$3:$X$333,20,0)&amp;""</f>
        <v>Ask the solution provider if background checks and/or screening are conducted in any capacity, at any time during the employment period. Ask about the precautions they take to ensure the intellectual property is secured and inquire if user data is treated in an appropriate manner.</v>
      </c>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56.25" customHeight="1" x14ac:dyDescent="0.2">
      <c r="A186" s="258" t="s">
        <v>98</v>
      </c>
      <c r="B186" s="258" t="str">
        <f>VLOOKUP($A186,Questions!$A$3:$X$333,2,0)&amp;""</f>
        <v>Do you require new employees to fill out agreements and review policies?</v>
      </c>
      <c r="C186" s="258" t="str">
        <f>VLOOKUP($A186,Questions!$A$3:$X$333,19,0)&amp;""</f>
        <v>Setting the expectation of performance and increasing awareness of security-related responsibilities are part of these initial-hiring documents. Oftentimes these agreements and reviews are conducted during orientation for new employees.</v>
      </c>
      <c r="D186" s="258" t="str">
        <f>VLOOKUP($A186,Questions!$A$3:$X$333,20,0)&amp;""</f>
        <v>If a solution provider's practices are not clear, inquire about training requirements for employees, especially the frequency and scope of content.</v>
      </c>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41.75" customHeight="1" x14ac:dyDescent="0.2">
      <c r="A187" s="258" t="s">
        <v>100</v>
      </c>
      <c r="B187" s="258" t="str">
        <f>VLOOKUP($A187,Questions!$A$3:$X$333,2,0)&amp;""</f>
        <v>Do you have a documented information security policy?</v>
      </c>
      <c r="C187" s="258" t="str">
        <f>VLOOKUP($A187,Questions!$A$3:$X$333,19,0)&amp;""</f>
        <v>A shared security [responsibility] environment is expected of solution providers in today's world. Security offices alone cannot protect an institution's data. Information security, ingrained in an organization, is the best case scenario for the protection of institutional data. Security awareness and practice start in a solution provider's policies. The ability for the solution provider to respond effectively (and quickly) to a security incident is of the utmost importance. The size of a solution provider's security office will determine its capabilities during a security incident, but the incident response plan will oftentimes determine its effectiveness. Use the knowledge of this response when evaluating other solution provider statements, particularly when discussing degraded operation states.</v>
      </c>
      <c r="D187" s="258" t="str">
        <f>VLOOKUP($A187,Questions!$A$3:$X$333,20,0)&amp;""</f>
        <v>If the solution provider does not have an incident response plan, point them to the NIST Computer Security Incident Handling Guide &lt;https://csrc.nist.gov/publications/detail/sp/800-61/rev-2/final&gt;.</v>
      </c>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70.5" customHeight="1" x14ac:dyDescent="0.2">
      <c r="A188" s="258" t="s">
        <v>102</v>
      </c>
      <c r="B188" s="258" t="str">
        <f>VLOOKUP($A188,Questions!$A$3:$X$333,2,0)&amp;""</f>
        <v>Are information security principles designed into the product lifecycle?</v>
      </c>
      <c r="C188" s="258" t="str">
        <f>VLOOKUP($A188,Questions!$A$3:$X$333,19,0)&amp;""</f>
        <v>The adherence to secure coding best practices better positions a solution provider to maintain the CIA triad. Use the knowledge of this response when evaluating other solution provider statements, particularly those focused on development and the protection of communications.</v>
      </c>
      <c r="D188" s="258" t="str">
        <f>VLOOKUP($A188,Questions!$A$3:$X$333,20,0)&amp;""</f>
        <v>If information security principles are not designed into the product lifecycle, point the solution provider to OWASP's Secure Coding Practices - Quick Reference Guide &lt;https://www.owasp.org/index.php/OWASP_Secure_Coding_Practices_-_Quick_Reference_Guide&gt;.</v>
      </c>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39" customHeight="1" x14ac:dyDescent="0.2">
      <c r="A189" s="258" t="s">
        <v>104</v>
      </c>
      <c r="B189" s="258" t="str">
        <f>VLOOKUP($A189,Questions!$A$3:$X$333,2,0)&amp;""</f>
        <v>Will you comply with applicable breach notification laws?</v>
      </c>
      <c r="C189" s="258" t="str">
        <f>VLOOKUP($A189,Questions!$A$3:$X$333,19,0)&amp;""</f>
        <v>This is a general inquiry to determine if the solution provider is well-versed in applicable laws and regulations that apply in the institution's region of business operation.</v>
      </c>
      <c r="D189" s="258" t="str">
        <f>VLOOKUP($A189,Questions!$A$3:$X$333,20,0)&amp;""</f>
        <v>If a solution provider is vague in their response, follow up with direct questions about doing business in your state/region/country and any laws that are pertinent to the institution.</v>
      </c>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68.25" customHeight="1" x14ac:dyDescent="0.2">
      <c r="A190" s="258" t="s">
        <v>106</v>
      </c>
      <c r="B190" s="258" t="str">
        <f>VLOOKUP($A190,Questions!$A$3:$X$333,2,0)&amp;""</f>
        <v>Do you have an information security awareness program?</v>
      </c>
      <c r="C190" s="258" t="str">
        <f>VLOOKUP($A190,Questions!$A$3:$X$333,19,0)&amp;""</f>
        <v>Setting the expectation of security-related responsibilities throughout an organzation is favored in an information security awareness program. Solution Providers without an information security awareness campaign should be met with scrutiny on how security policies and procedures are implemented in their environment.</v>
      </c>
      <c r="D190" s="258" t="str">
        <f>VLOOKUP($A190,Questions!$A$3:$X$333,20,0)&amp;""</f>
        <v>Follow-up inquiries for information security awareness programs will be institution/implementation specific.</v>
      </c>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66.75" customHeight="1" x14ac:dyDescent="0.2">
      <c r="A191" s="258" t="s">
        <v>108</v>
      </c>
      <c r="B191" s="258" t="str">
        <f>VLOOKUP($A191,Questions!$A$3:$X$333,2,0)&amp;""</f>
        <v>Is security awareness training mandatory for all employees?</v>
      </c>
      <c r="C191" s="258" t="str">
        <f>VLOOKUP($A191,Questions!$A$3:$X$333,19,0)&amp;""</f>
        <v>Setting the expectation of security-related responsibilities throughout an organzation is favored in an information security awareness program. Solution Providers without an information security awareness campaign should be met with scrutiny on how security policies and procedures are implemented in their environment.</v>
      </c>
      <c r="D191" s="258" t="str">
        <f>VLOOKUP($A191,Questions!$A$3:$X$333,20,0)&amp;""</f>
        <v>Follow-up inquiries for information security awareness programs will be institution/implementation specific.</v>
      </c>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66.75" customHeight="1" x14ac:dyDescent="0.2">
      <c r="A192" s="258" t="s">
        <v>109</v>
      </c>
      <c r="B192" s="258" t="str">
        <f>VLOOKUP($A192,Questions!$A$3:$X$333,2,0)&amp;""</f>
        <v>Do you have process and procedure(s) documented, and currently followed, that require a review and update of the access list(s) for privileged accounts?</v>
      </c>
      <c r="C192" s="258" t="str">
        <f>VLOOKUP($A192,Questions!$A$3:$X$333,19,0)&amp;""</f>
        <v>Protecting privileged accounts is crucial to maintaining system integrity in any environment. This question is targeting privilege creep and unmanaged privileged acccounts to determine if the solution provider properly manages access control in their application/system environments.</v>
      </c>
      <c r="D192" s="258" t="str">
        <f>VLOOKUP($A192,Questions!$A$3:$X$333,20,0)&amp;""</f>
        <v>Ask the solution provider to summarize their implemented policies and/or procedures.</v>
      </c>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71.25" customHeight="1" x14ac:dyDescent="0.2">
      <c r="A193" s="258" t="s">
        <v>111</v>
      </c>
      <c r="B193" s="258" t="str">
        <f>VLOOKUP($A193,Questions!$A$3:$X$333,2,0)&amp;""</f>
        <v>Do you have documented, and currently implemented, internal audit processes and procedures?</v>
      </c>
      <c r="C193" s="258" t="str">
        <f>VLOOKUP($A193,Questions!$A$3:$X$333,19,0)&amp;""</f>
        <v>The role of an internal auditor is to verify implemented controls and highlight areas in need of improvement. Solution Providers without internal audit processes and procedures should be met with scrutiny on how security policies and procedures are monitored and verified in their environment.</v>
      </c>
      <c r="D193" s="258" t="str">
        <f>VLOOKUP($A193,Questions!$A$3:$X$333,20,0)&amp;""</f>
        <v>Follow-up inquiries for internal audit processes and procedures will be institution/implementation specific.</v>
      </c>
      <c r="E193" s="94"/>
      <c r="F193" s="58"/>
      <c r="G193" s="58"/>
      <c r="H193" s="58"/>
      <c r="I193" s="58"/>
      <c r="J193" s="58"/>
      <c r="K193" s="58"/>
      <c r="L193" s="58"/>
      <c r="M193" s="58"/>
      <c r="N193" s="58"/>
      <c r="O193" s="58"/>
      <c r="P193" s="58"/>
      <c r="Q193" s="58"/>
      <c r="R193" s="58"/>
      <c r="S193" s="58"/>
      <c r="T193" s="58"/>
      <c r="U193" s="58"/>
      <c r="V193" s="58"/>
      <c r="W193" s="58"/>
      <c r="X193" s="58"/>
      <c r="Y193" s="58"/>
      <c r="Z193" s="58"/>
    </row>
    <row r="194" spans="1:26" ht="44.25" customHeight="1" x14ac:dyDescent="0.15">
      <c r="A194" s="258" t="s">
        <v>113</v>
      </c>
      <c r="B194" s="258" t="str">
        <f>VLOOKUP($A194,Questions!$A$3:$X$333,2,0)&amp;""</f>
        <v>Does your organization have physical security controls and policies in place?</v>
      </c>
      <c r="C194" s="258" t="str">
        <f>VLOOKUP($A194,Questions!$A$3:$X$333,19,0)&amp;""</f>
        <v>This question aims to understand the physical security state of the solution provider's operating environment and whether or not physical assets are appropriately protected.</v>
      </c>
      <c r="D194" s="258" t="str">
        <f>VLOOKUP($A194,Questions!$A$3:$X$333,20,0)&amp;""</f>
        <v>Follow-up inquiries for physical security controls and policies will be institution/implementation specific.</v>
      </c>
      <c r="E194" s="49" t="s">
        <v>662</v>
      </c>
      <c r="F194" s="58"/>
      <c r="G194" s="58"/>
      <c r="H194" s="58"/>
      <c r="I194" s="58"/>
      <c r="J194" s="58"/>
      <c r="K194" s="58"/>
      <c r="L194" s="58"/>
      <c r="M194" s="58"/>
      <c r="N194" s="58"/>
      <c r="O194" s="58"/>
      <c r="P194" s="58"/>
      <c r="Q194" s="58"/>
      <c r="R194" s="58"/>
      <c r="S194" s="58"/>
      <c r="T194" s="58"/>
      <c r="U194" s="58"/>
      <c r="V194" s="58"/>
      <c r="W194" s="58"/>
      <c r="X194" s="58"/>
      <c r="Y194" s="58"/>
      <c r="Z194" s="58"/>
    </row>
    <row r="195" spans="1:26" ht="15.75" customHeight="1" x14ac:dyDescent="0.2">
      <c r="A195" s="18" t="str">
        <f>VLOOKUP(LEFT($A196,4),'Auto Responses'!$N$4:$O$38,2,0)&amp;""</f>
        <v xml:space="preserve"> Incident Handling</v>
      </c>
      <c r="B195" s="18"/>
      <c r="C195" s="32" t="str">
        <f>Questions!$S$2</f>
        <v>Reason for Question</v>
      </c>
      <c r="D195" s="32" t="str">
        <f>Questions!$T$2</f>
        <v>Follow-Up Inquiries/Responses</v>
      </c>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96.75" customHeight="1" x14ac:dyDescent="0.2">
      <c r="A196" s="258" t="s">
        <v>259</v>
      </c>
      <c r="B196" s="258" t="str">
        <f>VLOOKUP($A196,Questions!$A$3:$X$333,2,0)&amp;""</f>
        <v>Do you have a formal incident response plan?</v>
      </c>
      <c r="C196" s="258" t="str">
        <f>VLOOKUP($A196,Questions!$A$3:$X$333,19,0)&amp;""</f>
        <v>The ability for the solution provider to respond effectively (and quickly) to a security incident is of the utmost importance. The size of a solution provider's security office will determine their capabilities during a security incident, but the incident response plan will oftentimes determine their effectiveness. Use the knowledge of this response when evaluating other solution provider statements, particularly when discussing degraded operation states.</v>
      </c>
      <c r="D196" s="258" t="str">
        <f>VLOOKUP($A196,Questions!$A$3:$X$333,20,0)&amp;""</f>
        <v>If the solution provider does not have an incident response plan, direct them to the NIST Computer Security Incident Handling Guide &lt;https://csrc.nist.gov/publications/detail/sp/800-61/rev-2/final&gt;.</v>
      </c>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72.75" customHeight="1" x14ac:dyDescent="0.2">
      <c r="A197" s="258" t="s">
        <v>261</v>
      </c>
      <c r="B197" s="258" t="str">
        <f>VLOOKUP($A197,Questions!$A$3:$X$333,2,0)&amp;""</f>
        <v>Do you either have an internal incident response team or retain an external team?</v>
      </c>
      <c r="C197" s="258" t="str">
        <f>VLOOKUP($A197,Questions!$A$3:$X$333,19,0)&amp;""</f>
        <v>The ability for the solution provider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197" s="258" t="str">
        <f>VLOOKUP($A197,Questions!$A$3:$X$333,20,0)&amp;""</f>
        <v>If the solution provider does not have an incident response plan, direct them to the NIST Computer Security Incident Handling Guide &lt;https://csrc.nist.gov/publications/detail/sp/800-61/rev-2/final&gt;.</v>
      </c>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74.25" customHeight="1" x14ac:dyDescent="0.2">
      <c r="A198" s="258" t="s">
        <v>263</v>
      </c>
      <c r="B198" s="258" t="str">
        <f>VLOOKUP($A198,Questions!$A$3:$X$333,2,0)&amp;""</f>
        <v>Do you have the capability to respond to incidents on a 24 x 7 x 365 basis?</v>
      </c>
      <c r="C198" s="258" t="str">
        <f>VLOOKUP($A198,Questions!$A$3:$X$333,19,0)&amp;""</f>
        <v>The incident team structure (internal vs. external), size, and capabilities of a solution provider have a significant impact on their ability to respond to and protect an institution's data. Use the knowledge of this response when evaluating other solution provider statements.</v>
      </c>
      <c r="D198" s="258" t="str">
        <f>VLOOKUP($A198,Questions!$A$3:$X$333,20,0)&amp;""</f>
        <v>If the solution provider does not have an incident response team, direct them to the NIST Computer Security Incident Handling Guide &lt;https://csrc.nist.gov/publications/detail/sp/800-61/rev-2/final&gt;.</v>
      </c>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81" customHeight="1" x14ac:dyDescent="0.15">
      <c r="A199" s="258" t="s">
        <v>264</v>
      </c>
      <c r="B199" s="258" t="str">
        <f>VLOOKUP($A199,Questions!$A$3:$X$333,2,0)&amp;""</f>
        <v>Do you carry cyber-risk insurance to protect against unforeseen service outages, data that is lost or stolen, and security incidents?</v>
      </c>
      <c r="C199" s="258" t="str">
        <f>VLOOKUP($A199,Questions!$A$3:$X$333,19,0)&amp;""</f>
        <v>The capacity for the solution provider to respond effectively (and quickly) to a security incident is of the utmost importance. The size and talent of a solution provider's incident response team will determine their capabilities during a security incident. Use the knowledge of this response when evaluating other solution provider statements, particularly when discussing degraded operation states.</v>
      </c>
      <c r="D199" s="258" t="str">
        <f>VLOOKUP($A199,Questions!$A$3:$X$333,20,0)&amp;""</f>
        <v>If the solution provider does not have an incident response plan, point them to the NIST Computer Security Incident Handling Guide &lt;https://csrc.nist.gov/publications/detail/sp/800-61/rev-2/final&gt;.</v>
      </c>
      <c r="E199" s="49" t="s">
        <v>662</v>
      </c>
      <c r="F199" s="58"/>
      <c r="G199" s="58"/>
      <c r="H199" s="58"/>
      <c r="I199" s="58"/>
      <c r="J199" s="58"/>
      <c r="K199" s="58"/>
      <c r="L199" s="58"/>
      <c r="M199" s="58"/>
      <c r="N199" s="58"/>
      <c r="O199" s="58"/>
      <c r="P199" s="58"/>
      <c r="Q199" s="58"/>
      <c r="R199" s="58"/>
      <c r="S199" s="58"/>
      <c r="T199" s="58"/>
      <c r="U199" s="58"/>
      <c r="V199" s="58"/>
      <c r="W199" s="58"/>
      <c r="X199" s="58"/>
      <c r="Y199" s="58"/>
      <c r="Z199" s="58"/>
    </row>
    <row r="200" spans="1:26" ht="15.75" customHeight="1" x14ac:dyDescent="0.2">
      <c r="A200" s="18" t="str">
        <f>VLOOKUP(LEFT($A201,4),'Auto Responses'!$N$4:$O$38,2,0)&amp;""</f>
        <v xml:space="preserve"> Vulnerability Management</v>
      </c>
      <c r="B200" s="18"/>
      <c r="C200" s="32" t="str">
        <f>Questions!$S$2</f>
        <v>Reason for Question</v>
      </c>
      <c r="D200" s="32" t="str">
        <f>Questions!$T$2</f>
        <v>Follow-Up Inquiries/Responses</v>
      </c>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5.75" customHeight="1" x14ac:dyDescent="0.2">
      <c r="A201" s="258" t="s">
        <v>266</v>
      </c>
      <c r="B201" s="258" t="str">
        <f>VLOOKUP($A201,Questions!$A$3:$X$333,2,0)&amp;""</f>
        <v>Are your systems and applications scanned with an authenticated user account for vulnerabilities (that are remediated) prior to new releases?*</v>
      </c>
      <c r="C201" s="258" t="str">
        <f>VLOOKUP($A201,Questions!$A$3:$X$333,19,0)&amp;""</f>
        <v>Modern technologies allow for rapid deployment of features, and with them come changes to an established code environment. The focus of this question is to verify a solution provider's practice of regression testing their code and verifying that previously nonexistent risks are not introduced into a known, secured environment.</v>
      </c>
      <c r="D201" s="258" t="str">
        <f>VLOOKUP($A201,Questions!$A$3:$X$333,20,0)&amp;""</f>
        <v>Ask if there are plans to implement these processes. Ask the solution provider to summarize their decision behind not scanning their applications for vulnerabilities prior to release.</v>
      </c>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52.5" customHeight="1" x14ac:dyDescent="0.2">
      <c r="A202" s="258" t="s">
        <v>268</v>
      </c>
      <c r="B202" s="258" t="str">
        <f>VLOOKUP($A202,Questions!$A$3:$X$333,2,0)&amp;""</f>
        <v>Will you provide results of application and system vulnerability scans to the institution?*</v>
      </c>
      <c r="C202" s="258" t="str">
        <f>VLOOKUP($A202,Questions!$A$3:$X$333,19,0)&amp;""</f>
        <v>If a solution provider is scanning its applications and/or systems, oftentimes an institution will want to review the report, if possible. Preferably, any finding on the reports will have a matching mitigation action.</v>
      </c>
      <c r="D202" s="258" t="str">
        <f>VLOOKUP($A202,Questions!$A$3:$X$333,20,0)&amp;""</f>
        <v>If a solution provider is hesitant to share the report, ask for a summarized version; some insight is better than none.</v>
      </c>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66" customHeight="1" x14ac:dyDescent="0.2">
      <c r="A203" s="258" t="s">
        <v>270</v>
      </c>
      <c r="B203" s="258" t="str">
        <f>VLOOKUP($A203,Questions!$A$3:$X$333,2,0)&amp;""</f>
        <v>Will you allow the institution to perform its own vulnerability testing and/or scanning of your systems and/or application, provided that testing is performed at a mutually agreed upon time and date?*</v>
      </c>
      <c r="C203" s="258" t="str">
        <f>VLOOKUP($A203,Questions!$A$3:$X$333,19,0)&amp;""</f>
        <v>Many higher education institutions are capable of performing vulnerability assessments and/or penetration testing on their solution providers' infrastructures. This question confirms the possibility of conducting these actions against the solution provider's infrastructure.</v>
      </c>
      <c r="D203" s="258" t="str">
        <f>VLOOKUP($A203,Questions!$A$3:$X$333,20,0)&amp;""</f>
        <v>Follow-up inquiries for vulnerability scanning and penetration testing will be institution/implementation specific.</v>
      </c>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98.25" customHeight="1" x14ac:dyDescent="0.2">
      <c r="A204" s="258" t="s">
        <v>272</v>
      </c>
      <c r="B204" s="258" t="str">
        <f>VLOOKUP($A204,Questions!$A$3:$X$333,2,0)&amp;""</f>
        <v>Have your systems and applications had a third-party security assessment completed in the last year?</v>
      </c>
      <c r="C204" s="258" t="str">
        <f>VLOOKUP($A204,Questions!$A$3:$X$333,19,0)&amp;""</f>
        <v>External verification of system and application security controls are important when managing a system. Trust, but verify, is the focus of this question. HECVAT responses are taken at face value and verified within reason, in most cases. When a solution provider can attest to and provide externally provided evidence supporting that attestation, it goes a long way in building trust that the solution provider will appropriately protect institutional data.</v>
      </c>
      <c r="D204" s="258" t="str">
        <f>VLOOKUP($A204,Questions!$A$3:$X$333,20,0)&amp;""</f>
        <v>Ask if there has ever been a vulnerability scan. A short lapse in external assessment validity can be understood (if there is a planned assessment), but a significant time lapse or no scan whatsoever is cause for elevated levels of concern.</v>
      </c>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81" customHeight="1" x14ac:dyDescent="0.2">
      <c r="A205" s="258" t="s">
        <v>273</v>
      </c>
      <c r="B205" s="258" t="str">
        <f>VLOOKUP($A205,Questions!$A$3:$X$333,2,0)&amp;""</f>
        <v>Do you regularly scan for common web application security vulnerabilities (e.g., SQL injection, XSS, XSRF, etc.)?</v>
      </c>
      <c r="C205" s="258" t="str">
        <f>VLOOKUP($A205,Questions!$A$3:$X$333,19,0)&amp;""</f>
        <v>The adherence to secure coding best practices better positions a solution provider to maintain the CIA triad. Use the knowledge of this response when evaluating other solution provider statements, particularly those focused on development and the protection of communications. Solution Providers should be monitoring for and addressing these issues in their solutions.</v>
      </c>
      <c r="D205" s="258" t="str">
        <f>VLOOKUP($A205,Questions!$A$3:$X$333,20,0)&amp;""</f>
        <v>If information security principles are not designed into the product lifecycle, point the solution provider to OWASP's Secure Coding Practices - Quick Reference Guide &lt;https://www.owasp.org/index.php/OWASP_Secure_Coding_Practices_-_Quick_Reference_Guide&gt;. Inquire about the tools a solution provider uses, the interval at which systems are monitored/mitigated, and who is responsible for the process/procedure in place for this monitoring.</v>
      </c>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89.25" customHeight="1" x14ac:dyDescent="0.15">
      <c r="A206" s="258" t="s">
        <v>274</v>
      </c>
      <c r="B206" s="258" t="str">
        <f>VLOOKUP($A206,Questions!$A$3:$X$333,2,0)&amp;""</f>
        <v>Are your systems and applications regularly scanned externally for vulnerabilities?</v>
      </c>
      <c r="C206" s="258" t="str">
        <f>VLOOKUP($A206,Questions!$A$3:$X$333,19,0)&amp;""</f>
        <v>External verification of application security controls is important when managing a system. Trust, but verify, is the focus of this question. HECVAT responses are taken at face value and verified within reason, in most cases. When a solution provider can attest to and provide externally provided evidence supporting that attestation, it goes a long way in building trust that the solution provider will appropriately protect institutional data.</v>
      </c>
      <c r="D206" s="258" t="str">
        <f>VLOOKUP($A206,Questions!$A$3:$X$333,20,0)&amp;""</f>
        <v>If "no," inquire if there has ever been a vulnerability scan. A short lapse in external assessment validity can be understood (if there is a planned assessment), but a significant time lapse or no scan whatsoever is cause for elevated levels of concern.</v>
      </c>
      <c r="E206" s="49" t="s">
        <v>662</v>
      </c>
      <c r="F206" s="58"/>
      <c r="G206" s="58"/>
      <c r="H206" s="58"/>
      <c r="I206" s="58"/>
      <c r="J206" s="58"/>
      <c r="K206" s="58"/>
      <c r="L206" s="58"/>
      <c r="M206" s="58"/>
      <c r="N206" s="58"/>
      <c r="O206" s="58"/>
      <c r="P206" s="58"/>
      <c r="Q206" s="58"/>
      <c r="R206" s="58"/>
      <c r="S206" s="58"/>
      <c r="T206" s="58"/>
      <c r="U206" s="58"/>
      <c r="V206" s="58"/>
      <c r="W206" s="58"/>
      <c r="X206" s="58"/>
      <c r="Y206" s="58"/>
      <c r="Z206" s="58"/>
    </row>
    <row r="207" spans="1:26" ht="15.75" customHeight="1" x14ac:dyDescent="0.2">
      <c r="A207" s="18" t="str">
        <f>VLOOKUP(LEFT($A208,4),'Auto Responses'!$N$4:$O$38,2,0)&amp;""</f>
        <v xml:space="preserve">HIPAA Compliance </v>
      </c>
      <c r="B207" s="18"/>
      <c r="C207" s="32" t="str">
        <f>Questions!$S$2</f>
        <v>Reason for Question</v>
      </c>
      <c r="D207" s="32" t="str">
        <f>Questions!$T$2</f>
        <v>Follow-Up Inquiries/Responses</v>
      </c>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50.25" customHeight="1" x14ac:dyDescent="0.2">
      <c r="A208" s="258" t="s">
        <v>314</v>
      </c>
      <c r="B208" s="258" t="str">
        <f>VLOOKUP($A208,Questions!$A$3:$X$333,2,0)&amp;""</f>
        <v>Do your workforce members receive regular training related to the Health Insurance Portability and Accountability Act (HIPAA) Privacy and Security Rules and the HITECH Act?*</v>
      </c>
      <c r="C208" s="258" t="str">
        <f>VLOOKUP($A208,Questions!$A$3:$X$333,19,0)&amp;""</f>
        <v>HIPAA</v>
      </c>
      <c r="D208" s="258" t="str">
        <f>VLOOKUP($A208,Questions!$A$3:$X$333,20,0)&amp;""</f>
        <v>Refer to HIPAA documentation or your institution's Chief HIPAA Security Officer.</v>
      </c>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27" customHeight="1" x14ac:dyDescent="0.2">
      <c r="A209" s="258" t="s">
        <v>315</v>
      </c>
      <c r="B209" s="258" t="str">
        <f>VLOOKUP($A209,Questions!$A$3:$X$333,2,0)&amp;""</f>
        <v>Have you identified areas of risk?*</v>
      </c>
      <c r="C209" s="258" t="str">
        <f>VLOOKUP($A209,Questions!$A$3:$X$333,19,0)&amp;""</f>
        <v>HIPAA</v>
      </c>
      <c r="D209" s="258" t="str">
        <f>VLOOKUP($A209,Questions!$A$3:$X$333,20,0)&amp;""</f>
        <v>Refer to HIPAA documentation or your institution's Chief HIPAA Security Officer.</v>
      </c>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26.25" customHeight="1" x14ac:dyDescent="0.2">
      <c r="A210" s="258" t="s">
        <v>316</v>
      </c>
      <c r="B210" s="258" t="str">
        <f>VLOOKUP($A210,Questions!$A$3:$X$333,2,0)&amp;""</f>
        <v>Have the relevant policies/plans been tested?*</v>
      </c>
      <c r="C210" s="258" t="str">
        <f>VLOOKUP($A210,Questions!$A$3:$X$333,19,0)&amp;""</f>
        <v>HIPAA</v>
      </c>
      <c r="D210" s="258" t="str">
        <f>VLOOKUP($A210,Questions!$A$3:$X$333,20,0)&amp;""</f>
        <v>Refer to HIPAA documentation or your institution's Chief HIPAA Security Officer.</v>
      </c>
      <c r="E210" s="94"/>
      <c r="F210" s="58"/>
      <c r="G210" s="58"/>
      <c r="H210" s="58"/>
      <c r="I210" s="58"/>
      <c r="J210" s="58"/>
      <c r="K210" s="58"/>
      <c r="L210" s="58"/>
      <c r="M210" s="58"/>
      <c r="N210" s="58"/>
      <c r="O210" s="58"/>
      <c r="P210" s="58"/>
      <c r="Q210" s="58"/>
      <c r="R210" s="58"/>
      <c r="S210" s="58"/>
      <c r="T210" s="58"/>
      <c r="U210" s="58"/>
      <c r="V210" s="58"/>
      <c r="W210" s="58"/>
      <c r="X210" s="58"/>
      <c r="Y210" s="58"/>
      <c r="Z210" s="58"/>
    </row>
    <row r="211" spans="1:26" ht="50.25" customHeight="1" x14ac:dyDescent="0.2">
      <c r="A211" s="258" t="s">
        <v>317</v>
      </c>
      <c r="B211" s="258" t="str">
        <f>VLOOKUP($A211,Questions!$A$3:$X$333,2,0)&amp;""</f>
        <v>Have you entered into a Business Associate Agreements with all subcontractors who may have access to protected health information (PHI)?*</v>
      </c>
      <c r="C211" s="258" t="str">
        <f>VLOOKUP($A211,Questions!$A$3:$X$333,19,0)&amp;""</f>
        <v>HIPAA</v>
      </c>
      <c r="D211" s="258" t="str">
        <f>VLOOKUP($A211,Questions!$A$3:$X$333,20,0)&amp;""</f>
        <v>Refer to HIPAA documentation or your institution's Chief HIPAA Security Officer.</v>
      </c>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36" customHeight="1" x14ac:dyDescent="0.2">
      <c r="A212" s="258" t="s">
        <v>318</v>
      </c>
      <c r="B212" s="258" t="str">
        <f>VLOOKUP($A212,Questions!$A$3:$X$333,2,0)&amp;""</f>
        <v>Do you monitor or receive information regarding changes in HIPAA regulations?</v>
      </c>
      <c r="C212" s="258" t="str">
        <f>VLOOKUP($A212,Questions!$A$3:$X$333,19,0)&amp;""</f>
        <v>HIPAA</v>
      </c>
      <c r="D212" s="258" t="str">
        <f>VLOOKUP($A212,Questions!$A$3:$X$333,20,0)&amp;""</f>
        <v>Refer to HIPAA documentation or your institution's Chief HIPAA Security Officer.</v>
      </c>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36.75" customHeight="1" x14ac:dyDescent="0.2">
      <c r="A213" s="258" t="s">
        <v>319</v>
      </c>
      <c r="B213" s="258" t="str">
        <f>VLOOKUP($A213,Questions!$A$3:$X$333,2,0)&amp;""</f>
        <v>Has your organization designated HIPAA Privacy and Security officers as required by the rules?</v>
      </c>
      <c r="C213" s="258" t="str">
        <f>VLOOKUP($A213,Questions!$A$3:$X$333,19,0)&amp;""</f>
        <v>HIPAA</v>
      </c>
      <c r="D213" s="258" t="str">
        <f>VLOOKUP($A213,Questions!$A$3:$X$333,20,0)&amp;""</f>
        <v>Refer to HIPAA documentation or your institution's Chief HIPAA Security Officer.</v>
      </c>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42" customHeight="1" x14ac:dyDescent="0.2">
      <c r="A214" s="258" t="s">
        <v>320</v>
      </c>
      <c r="B214" s="258" t="str">
        <f>VLOOKUP($A214,Questions!$A$3:$X$333,2,0)&amp;""</f>
        <v>Do you comply with the requirements of the Health Information Technology for Economic and Clinical Health Act (HITECH)?</v>
      </c>
      <c r="C214" s="258" t="str">
        <f>VLOOKUP($A214,Questions!$A$3:$X$333,19,0)&amp;""</f>
        <v>HIPAA</v>
      </c>
      <c r="D214" s="258" t="str">
        <f>VLOOKUP($A214,Questions!$A$3:$X$333,20,0)&amp;""</f>
        <v>Refer to HIPAA documentation or your institution's Chief HIPAA Security Officer.</v>
      </c>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40.5" customHeight="1" x14ac:dyDescent="0.2">
      <c r="A215" s="258" t="s">
        <v>321</v>
      </c>
      <c r="B215" s="258" t="str">
        <f>VLOOKUP($A215,Questions!$A$3:$X$333,2,0)&amp;""</f>
        <v>Have you conducted a risk analysis as required under the HIPAA Security Rule?</v>
      </c>
      <c r="C215" s="258" t="str">
        <f>VLOOKUP($A215,Questions!$A$3:$X$333,19,0)&amp;""</f>
        <v>HIPAA</v>
      </c>
      <c r="D215" s="258" t="str">
        <f>VLOOKUP($A215,Questions!$A$3:$X$333,20,0)&amp;""</f>
        <v>Refer to HIPAA documentation or your institution's Chief HIPAA Security Officer.</v>
      </c>
      <c r="E215" s="94"/>
      <c r="F215" s="58"/>
      <c r="G215" s="58"/>
      <c r="H215" s="58"/>
      <c r="I215" s="58"/>
      <c r="J215" s="58"/>
      <c r="K215" s="58"/>
      <c r="L215" s="58"/>
      <c r="M215" s="58"/>
      <c r="N215" s="58"/>
      <c r="O215" s="58"/>
      <c r="P215" s="58"/>
      <c r="Q215" s="58"/>
      <c r="R215" s="58"/>
      <c r="S215" s="58"/>
      <c r="T215" s="58"/>
      <c r="U215" s="58"/>
      <c r="V215" s="58"/>
      <c r="W215" s="58"/>
      <c r="X215" s="58"/>
      <c r="Y215" s="58"/>
      <c r="Z215" s="58"/>
    </row>
    <row r="216" spans="1:26" ht="25.5" customHeight="1" x14ac:dyDescent="0.2">
      <c r="A216" s="258" t="s">
        <v>322</v>
      </c>
      <c r="B216" s="258" t="str">
        <f>VLOOKUP($A216,Questions!$A$3:$X$333,2,0)&amp;""</f>
        <v>Have you taken actions to mitigate the identified risks?</v>
      </c>
      <c r="C216" s="258" t="str">
        <f>VLOOKUP($A216,Questions!$A$3:$X$333,19,0)&amp;""</f>
        <v>HIPAA</v>
      </c>
      <c r="D216" s="258" t="str">
        <f>VLOOKUP($A216,Questions!$A$3:$X$333,20,0)&amp;""</f>
        <v>Refer to HIPAA documentation or your institution's Chief HIPAA Security Officer.</v>
      </c>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39.75" customHeight="1" x14ac:dyDescent="0.2">
      <c r="A217" s="258" t="s">
        <v>323</v>
      </c>
      <c r="B217" s="258" t="str">
        <f>VLOOKUP($A217,Questions!$A$3:$X$333,2,0)&amp;""</f>
        <v>Does your application require user and system administrator password changes at a frequency no greater than 90 days?</v>
      </c>
      <c r="C217" s="258" t="str">
        <f>VLOOKUP($A217,Questions!$A$3:$X$333,19,0)&amp;""</f>
        <v>HIPAA</v>
      </c>
      <c r="D217" s="258" t="str">
        <f>VLOOKUP($A217,Questions!$A$3:$X$333,20,0)&amp;""</f>
        <v>Refer to HIPAA documentation or your institution's Chief HIPAA Security Officer.</v>
      </c>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42.75" customHeight="1" x14ac:dyDescent="0.2">
      <c r="A218" s="258" t="s">
        <v>324</v>
      </c>
      <c r="B218" s="258" t="str">
        <f>VLOOKUP($A218,Questions!$A$3:$X$333,2,0)&amp;""</f>
        <v>Does your application require users to set their own password after an administrator reset or on first use of the account?</v>
      </c>
      <c r="C218" s="258" t="str">
        <f>VLOOKUP($A218,Questions!$A$3:$X$333,19,0)&amp;""</f>
        <v>HIPAA</v>
      </c>
      <c r="D218" s="258" t="str">
        <f>VLOOKUP($A218,Questions!$A$3:$X$333,20,0)&amp;""</f>
        <v>Refer to HIPAA documentation or your institution's Chief HIPAA Security Officer.</v>
      </c>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39.75" customHeight="1" x14ac:dyDescent="0.2">
      <c r="A219" s="258" t="s">
        <v>325</v>
      </c>
      <c r="B219" s="258" t="str">
        <f>VLOOKUP($A219,Questions!$A$3:$X$333,2,0)&amp;""</f>
        <v>Does your application lock out an account after a number of failed login attempts?</v>
      </c>
      <c r="C219" s="258" t="str">
        <f>VLOOKUP($A219,Questions!$A$3:$X$333,19,0)&amp;""</f>
        <v>HIPAA</v>
      </c>
      <c r="D219" s="258" t="str">
        <f>VLOOKUP($A219,Questions!$A$3:$X$333,20,0)&amp;""</f>
        <v>Refer to HIPAA documentation or your institution's Chief HIPAA Security Officer.</v>
      </c>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39.75" customHeight="1" x14ac:dyDescent="0.2">
      <c r="A220" s="258" t="s">
        <v>326</v>
      </c>
      <c r="B220" s="258" t="str">
        <f>VLOOKUP($A220,Questions!$A$3:$X$333,2,0)&amp;""</f>
        <v>Does your application automatically lock or log-out an account after a period of inactivity?</v>
      </c>
      <c r="C220" s="258" t="str">
        <f>VLOOKUP($A220,Questions!$A$3:$X$333,19,0)&amp;""</f>
        <v>HIPAA</v>
      </c>
      <c r="D220" s="258" t="str">
        <f>VLOOKUP($A220,Questions!$A$3:$X$333,20,0)&amp;""</f>
        <v>Refer to HIPAA documentation or your institution's Chief HIPAA Security Officer.</v>
      </c>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40.5" customHeight="1" x14ac:dyDescent="0.2">
      <c r="A221" s="258" t="s">
        <v>327</v>
      </c>
      <c r="B221" s="258" t="str">
        <f>VLOOKUP($A221,Questions!$A$3:$X$333,2,0)&amp;""</f>
        <v>Are passwords visible in plain text, whether when stored or entered, including service level accounts (i.e., database accounts, etc.)?</v>
      </c>
      <c r="C221" s="258" t="str">
        <f>VLOOKUP($A221,Questions!$A$3:$X$333,19,0)&amp;""</f>
        <v>HIPAA</v>
      </c>
      <c r="D221" s="258" t="str">
        <f>VLOOKUP($A221,Questions!$A$3:$X$333,20,0)&amp;""</f>
        <v>Refer to HIPAA documentation or your institution's Chief HIPAA Security Officer.</v>
      </c>
      <c r="E221" s="94"/>
      <c r="F221" s="58"/>
      <c r="G221" s="58"/>
      <c r="H221" s="58"/>
      <c r="I221" s="58"/>
      <c r="J221" s="58"/>
      <c r="K221" s="58"/>
      <c r="L221" s="58"/>
      <c r="M221" s="58"/>
      <c r="N221" s="58"/>
      <c r="O221" s="58"/>
      <c r="P221" s="58"/>
      <c r="Q221" s="58"/>
      <c r="R221" s="58"/>
      <c r="S221" s="58"/>
      <c r="T221" s="58"/>
      <c r="U221" s="58"/>
      <c r="V221" s="58"/>
      <c r="W221" s="58"/>
      <c r="X221" s="58"/>
      <c r="Y221" s="58"/>
      <c r="Z221" s="58"/>
    </row>
    <row r="222" spans="1:26" ht="39" customHeight="1" x14ac:dyDescent="0.2">
      <c r="A222" s="258" t="s">
        <v>328</v>
      </c>
      <c r="B222" s="258" t="str">
        <f>VLOOKUP($A222,Questions!$A$3:$X$333,2,0)&amp;""</f>
        <v>If the application is institution-hosted, can all service level and administrative account passwords be changed by the institution?</v>
      </c>
      <c r="C222" s="258" t="str">
        <f>VLOOKUP($A222,Questions!$A$3:$X$333,19,0)&amp;""</f>
        <v>HIPAA</v>
      </c>
      <c r="D222" s="258" t="str">
        <f>VLOOKUP($A222,Questions!$A$3:$X$333,20,0)&amp;""</f>
        <v>Refer to HIPAA documentation or your institution's Chief HIPAA Security Officer.</v>
      </c>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23.25" customHeight="1" x14ac:dyDescent="0.2">
      <c r="A223" s="258" t="s">
        <v>329</v>
      </c>
      <c r="B223" s="258" t="str">
        <f>VLOOKUP($A223,Questions!$A$3:$X$333,2,0)&amp;""</f>
        <v>Does your application provide the ability to define user access levels?</v>
      </c>
      <c r="C223" s="258" t="str">
        <f>VLOOKUP($A223,Questions!$A$3:$X$333,19,0)&amp;""</f>
        <v>HIPAA</v>
      </c>
      <c r="D223" s="258" t="str">
        <f>VLOOKUP($A223,Questions!$A$3:$X$333,20,0)&amp;""</f>
        <v>Refer to HIPAA documentation or your institution's Chief HIPAA Security Officer.</v>
      </c>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39.75" customHeight="1" x14ac:dyDescent="0.2">
      <c r="A224" s="258" t="s">
        <v>330</v>
      </c>
      <c r="B224" s="258" t="str">
        <f>VLOOKUP($A224,Questions!$A$3:$X$333,2,0)&amp;""</f>
        <v>Does your application support varying levels of access to administrative tasks defined individually per user?</v>
      </c>
      <c r="C224" s="258" t="str">
        <f>VLOOKUP($A224,Questions!$A$3:$X$333,19,0)&amp;""</f>
        <v>HIPAA</v>
      </c>
      <c r="D224" s="258" t="str">
        <f>VLOOKUP($A224,Questions!$A$3:$X$333,20,0)&amp;""</f>
        <v>Refer to HIPAA documentation or your institution's Chief HIPAA Security Officer.</v>
      </c>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38.25" customHeight="1" x14ac:dyDescent="0.2">
      <c r="A225" s="258" t="s">
        <v>331</v>
      </c>
      <c r="B225" s="258" t="str">
        <f>VLOOKUP($A225,Questions!$A$3:$X$333,2,0)&amp;""</f>
        <v>Does your application support varying levels of access to records based on user ID?</v>
      </c>
      <c r="C225" s="258" t="str">
        <f>VLOOKUP($A225,Questions!$A$3:$X$333,19,0)&amp;""</f>
        <v>HIPAA</v>
      </c>
      <c r="D225" s="258" t="str">
        <f>VLOOKUP($A225,Questions!$A$3:$X$333,20,0)&amp;""</f>
        <v>Refer to HIPAA documentation or your institution's Chief HIPAA Security Officer.</v>
      </c>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36" customHeight="1" x14ac:dyDescent="0.2">
      <c r="A226" s="258" t="s">
        <v>332</v>
      </c>
      <c r="B226" s="258" t="str">
        <f>VLOOKUP($A226,Questions!$A$3:$X$333,2,0)&amp;""</f>
        <v>Is there a limit to the number of groups to which a user can be assigned?</v>
      </c>
      <c r="C226" s="258" t="str">
        <f>VLOOKUP($A226,Questions!$A$3:$X$333,19,0)&amp;""</f>
        <v>HIPAA</v>
      </c>
      <c r="D226" s="258" t="str">
        <f>VLOOKUP($A226,Questions!$A$3:$X$333,20,0)&amp;""</f>
        <v>Refer to HIPAA documentation or your institution's Chief HIPAA Security Officer.</v>
      </c>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5.75" customHeight="1" x14ac:dyDescent="0.2">
      <c r="A227" s="258" t="s">
        <v>333</v>
      </c>
      <c r="B227" s="258" t="str">
        <f>VLOOKUP($A227,Questions!$A$3:$X$333,2,0)&amp;""</f>
        <v>Do accounts used for solution provider-supplied remote support abide by the same authentication policies and access logging as the rest of the system?</v>
      </c>
      <c r="C227" s="258" t="str">
        <f>VLOOKUP($A227,Questions!$A$3:$X$333,19,0)&amp;""</f>
        <v>HIPAA</v>
      </c>
      <c r="D227" s="258" t="str">
        <f>VLOOKUP($A227,Questions!$A$3:$X$333,20,0)&amp;""</f>
        <v>Refer to HIPAA documentation or your institution's Chief HIPAA Security Officer.</v>
      </c>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34.5" customHeight="1" x14ac:dyDescent="0.2">
      <c r="A228" s="258" t="s">
        <v>334</v>
      </c>
      <c r="B228" s="258" t="str">
        <f>VLOOKUP($A228,Questions!$A$3:$X$333,2,0)&amp;""</f>
        <v>Does the application log record access including specific user, date/time of access, and originating IP or device?</v>
      </c>
      <c r="C228" s="258" t="str">
        <f>VLOOKUP($A228,Questions!$A$3:$X$333,19,0)&amp;""</f>
        <v>HIPAA</v>
      </c>
      <c r="D228" s="258" t="str">
        <f>VLOOKUP($A228,Questions!$A$3:$X$333,20,0)&amp;""</f>
        <v>Refer to HIPAA documentation or your institution's Chief HIPAA Security Officer.</v>
      </c>
      <c r="E228" s="94"/>
      <c r="F228" s="58"/>
      <c r="G228" s="58"/>
      <c r="H228" s="58"/>
      <c r="I228" s="58"/>
      <c r="J228" s="58"/>
      <c r="K228" s="58"/>
      <c r="L228" s="58"/>
      <c r="M228" s="58"/>
      <c r="N228" s="58"/>
      <c r="O228" s="58"/>
      <c r="P228" s="58"/>
      <c r="Q228" s="58"/>
      <c r="R228" s="58"/>
      <c r="S228" s="58"/>
      <c r="T228" s="58"/>
      <c r="U228" s="58"/>
      <c r="V228" s="58"/>
      <c r="W228" s="58"/>
      <c r="X228" s="58"/>
      <c r="Y228" s="58"/>
      <c r="Z228" s="58"/>
    </row>
    <row r="229" spans="1:26" ht="52.5" customHeight="1" x14ac:dyDescent="0.2">
      <c r="A229" s="258" t="s">
        <v>335</v>
      </c>
      <c r="B229" s="258" t="str">
        <f>VLOOKUP($A229,Questions!$A$3:$X$333,2,0)&amp;""</f>
        <v>Does the application log administrative activity, such as user account access changes and password changes, including specific user, date/time of changes, and originating IP or device?</v>
      </c>
      <c r="C229" s="258" t="str">
        <f>VLOOKUP($A229,Questions!$A$3:$X$333,19,0)&amp;""</f>
        <v>HIPAA</v>
      </c>
      <c r="D229" s="258" t="str">
        <f>VLOOKUP($A229,Questions!$A$3:$X$333,20,0)&amp;""</f>
        <v>Refer to HIPAA documentation or your institution's Chief HIPAA Security Officer.</v>
      </c>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21" customHeight="1" x14ac:dyDescent="0.2">
      <c r="A230" s="258" t="s">
        <v>336</v>
      </c>
      <c r="B230" s="258" t="str">
        <f>VLOOKUP($A230,Questions!$A$3:$X$333,2,0)&amp;""</f>
        <v>Do you retain logs for at least as long as required by HIPAA regulations?</v>
      </c>
      <c r="C230" s="258" t="str">
        <f>VLOOKUP($A230,Questions!$A$3:$X$333,19,0)&amp;""</f>
        <v>HIPAA</v>
      </c>
      <c r="D230" s="258" t="str">
        <f>VLOOKUP($A230,Questions!$A$3:$X$333,20,0)&amp;""</f>
        <v>Refer to HIPAA documentation or your institution's Chief HIPAA Security Officer.</v>
      </c>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23.25" customHeight="1" x14ac:dyDescent="0.2">
      <c r="A231" s="258" t="s">
        <v>337</v>
      </c>
      <c r="B231" s="258" t="str">
        <f>VLOOKUP($A231,Questions!$A$3:$X$333,2,0)&amp;""</f>
        <v>Can the application logs be archived?</v>
      </c>
      <c r="C231" s="258" t="str">
        <f>VLOOKUP($A231,Questions!$A$3:$X$333,19,0)&amp;""</f>
        <v>HIPAA</v>
      </c>
      <c r="D231" s="258" t="str">
        <f>VLOOKUP($A231,Questions!$A$3:$X$333,20,0)&amp;""</f>
        <v>Refer to HIPAA documentation or your institution's Chief HIPAA Security Officer.</v>
      </c>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24.75" customHeight="1" x14ac:dyDescent="0.2">
      <c r="A232" s="258" t="s">
        <v>338</v>
      </c>
      <c r="B232" s="258" t="str">
        <f>VLOOKUP($A232,Questions!$A$3:$X$333,2,0)&amp;""</f>
        <v>Can the application logs be saved externally?</v>
      </c>
      <c r="C232" s="258" t="str">
        <f>VLOOKUP($A232,Questions!$A$3:$X$333,19,0)&amp;""</f>
        <v>HIPAA</v>
      </c>
      <c r="D232" s="258" t="str">
        <f>VLOOKUP($A232,Questions!$A$3:$X$333,20,0)&amp;""</f>
        <v>Refer to HIPAA documentation or your institution's Chief HIPAA Security Officer.</v>
      </c>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39" customHeight="1" x14ac:dyDescent="0.2">
      <c r="A233" s="258" t="s">
        <v>339</v>
      </c>
      <c r="B233" s="258" t="str">
        <f>VLOOKUP($A233,Questions!$A$3:$X$333,2,0)&amp;""</f>
        <v>Do you have a disaster recovery plan and emergency mode operation plan?</v>
      </c>
      <c r="C233" s="258" t="str">
        <f>VLOOKUP($A233,Questions!$A$3:$X$333,19,0)&amp;""</f>
        <v>HIPAA</v>
      </c>
      <c r="D233" s="258" t="str">
        <f>VLOOKUP($A233,Questions!$A$3:$X$333,20,0)&amp;""</f>
        <v>Refer to HIPAA documentation or your institution's Chief HIPAA Security Officer.</v>
      </c>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23.25" customHeight="1" x14ac:dyDescent="0.2">
      <c r="A234" s="258" t="s">
        <v>340</v>
      </c>
      <c r="B234" s="258" t="str">
        <f>VLOOKUP($A234,Questions!$A$3:$X$333,2,0)&amp;""</f>
        <v>Can you provide a HIPAA compliance attestation document?</v>
      </c>
      <c r="C234" s="258" t="str">
        <f>VLOOKUP($A234,Questions!$A$3:$X$333,19,0)&amp;""</f>
        <v>HIPAA</v>
      </c>
      <c r="D234" s="258" t="str">
        <f>VLOOKUP($A234,Questions!$A$3:$X$333,20,0)&amp;""</f>
        <v>Refer to HIPAA documentation or your institution's Chief HIPAA Security Officer.</v>
      </c>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22.5" customHeight="1" x14ac:dyDescent="0.2">
      <c r="A235" s="258" t="s">
        <v>341</v>
      </c>
      <c r="B235" s="258" t="str">
        <f>VLOOKUP($A235,Questions!$A$3:$X$333,2,0)&amp;""</f>
        <v>Are you willing to enter into a Business Associate Agreement (BAA)?</v>
      </c>
      <c r="C235" s="258" t="str">
        <f>VLOOKUP($A235,Questions!$A$3:$X$333,19,0)&amp;""</f>
        <v>HIPAA</v>
      </c>
      <c r="D235" s="258" t="str">
        <f>VLOOKUP($A235,Questions!$A$3:$X$333,20,0)&amp;""</f>
        <v>Refer to HIPAA documentation or your institution's Chief HIPAA Security Officer.</v>
      </c>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33" customHeight="1" x14ac:dyDescent="0.15">
      <c r="A236" s="258" t="s">
        <v>342</v>
      </c>
      <c r="B236" s="258" t="str">
        <f>VLOOKUP($A236,Questions!$A$3:$X$333,2,0)&amp;""</f>
        <v>Do your data backup and retention policies and practices meet HIPAA requirements?</v>
      </c>
      <c r="C236" s="258" t="str">
        <f>VLOOKUP($A236,Questions!$A$3:$X$333,19,0)&amp;""</f>
        <v>HIPAA</v>
      </c>
      <c r="D236" s="258" t="str">
        <f>VLOOKUP($A236,Questions!$A$3:$X$333,20,0)&amp;""</f>
        <v>Refer to HIPAA documentation or your institution's Chief HIPAA Security Officer.</v>
      </c>
      <c r="E236" s="49" t="s">
        <v>662</v>
      </c>
      <c r="F236" s="58"/>
      <c r="G236" s="58"/>
      <c r="H236" s="58"/>
      <c r="I236" s="58"/>
      <c r="J236" s="58"/>
      <c r="K236" s="58"/>
      <c r="L236" s="58"/>
      <c r="M236" s="58"/>
      <c r="N236" s="58"/>
      <c r="O236" s="58"/>
      <c r="P236" s="58"/>
      <c r="Q236" s="58"/>
      <c r="R236" s="58"/>
      <c r="S236" s="58"/>
      <c r="T236" s="58"/>
      <c r="U236" s="58"/>
      <c r="V236" s="58"/>
      <c r="W236" s="58"/>
      <c r="X236" s="58"/>
      <c r="Y236" s="58"/>
      <c r="Z236" s="58"/>
    </row>
    <row r="237" spans="1:26" ht="15.75" customHeight="1" x14ac:dyDescent="0.2">
      <c r="A237" s="18" t="str">
        <f>VLOOKUP(LEFT($A238,4),'Auto Responses'!$N$4:$O$38,2,0)&amp;""</f>
        <v xml:space="preserve"> Payment Card Industry Data Security Standard (PCI DSS)</v>
      </c>
      <c r="B237" s="18"/>
      <c r="C237" s="32" t="str">
        <f>Questions!$S$2</f>
        <v>Reason for Question</v>
      </c>
      <c r="D237" s="32" t="str">
        <f>Questions!$T$2</f>
        <v>Follow-Up Inquiries/Responses</v>
      </c>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36" customHeight="1" x14ac:dyDescent="0.2">
      <c r="A238" s="258" t="s">
        <v>343</v>
      </c>
      <c r="B238" s="258" t="str">
        <f>VLOOKUP($A238,Questions!$A$3:$X$333,2,0)&amp;""</f>
        <v>Do you have a current, executed within the past year, Attestation of Compliance (AoC) or Report on Compliance (RoC)?*</v>
      </c>
      <c r="C238" s="258" t="str">
        <f>VLOOKUP($A238,Questions!$A$3:$X$333,19,0)&amp;""</f>
        <v>PCI DSS</v>
      </c>
      <c r="D238" s="258" t="str">
        <f>VLOOKUP($A238,Questions!$A$3:$X$333,20,0)&amp;""</f>
        <v>Refer to PCI DSS documentation or your institution's treasurer's office.</v>
      </c>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36.75" customHeight="1" x14ac:dyDescent="0.2">
      <c r="A239" s="258" t="s">
        <v>344</v>
      </c>
      <c r="B239" s="258" t="str">
        <f>VLOOKUP($A239,Questions!$A$3:$X$333,2,0)&amp;""</f>
        <v>Is the application listed as an approved Payment Application Data Security Standard (PA-DSS) application?*</v>
      </c>
      <c r="C239" s="258" t="str">
        <f>VLOOKUP($A239,Questions!$A$3:$X$333,19,0)&amp;""</f>
        <v>PCI DSS</v>
      </c>
      <c r="D239" s="258" t="str">
        <f>VLOOKUP($A239,Questions!$A$3:$X$333,20,0)&amp;""</f>
        <v>Refer to PCI DSS documentation or your institution's treasurer's office.</v>
      </c>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40.5" customHeight="1" x14ac:dyDescent="0.2">
      <c r="A240" s="258" t="s">
        <v>345</v>
      </c>
      <c r="B240" s="258" t="str">
        <f>VLOOKUP($A240,Questions!$A$3:$X$333,2,0)&amp;""</f>
        <v>Does the system or solutions use a third party to collect, store, process, or transmit cardholder (payment/credit/debt card) data?*</v>
      </c>
      <c r="C240" s="258" t="str">
        <f>VLOOKUP($A240,Questions!$A$3:$X$333,19,0)&amp;""</f>
        <v>PCI DSS</v>
      </c>
      <c r="D240" s="258" t="str">
        <f>VLOOKUP($A240,Questions!$A$3:$X$333,20,0)&amp;""</f>
        <v>Refer to PCI DSS documentation or your institution's treasurer's office.</v>
      </c>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39" customHeight="1" x14ac:dyDescent="0.2">
      <c r="A241" s="258" t="s">
        <v>346</v>
      </c>
      <c r="B241" s="258" t="str">
        <f>VLOOKUP($A241,Questions!$A$3:$X$333,2,0)&amp;""</f>
        <v>Do your systems or solutions store, process, or transmit cardholder (payment/credit/debt card) data?</v>
      </c>
      <c r="C241" s="258" t="str">
        <f>VLOOKUP($A241,Questions!$A$3:$X$333,19,0)&amp;""</f>
        <v>PCI DSS</v>
      </c>
      <c r="D241" s="258" t="str">
        <f>VLOOKUP($A241,Questions!$A$3:$X$333,20,0)&amp;""</f>
        <v>Refer to PCI DSS documentation or your institution's treasurer's office.</v>
      </c>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38.25" customHeight="1" x14ac:dyDescent="0.2">
      <c r="A242" s="258" t="s">
        <v>347</v>
      </c>
      <c r="B242" s="258" t="str">
        <f>VLOOKUP($A242,Questions!$A$3:$X$333,2,0)&amp;""</f>
        <v>Are you compliant with the Payment Card Industry Data Security Standard (PCI DSS)?</v>
      </c>
      <c r="C242" s="258" t="str">
        <f>VLOOKUP($A242,Questions!$A$3:$X$333,19,0)&amp;""</f>
        <v>PCI DSS</v>
      </c>
      <c r="D242" s="258" t="str">
        <f>VLOOKUP($A242,Questions!$A$3:$X$333,20,0)&amp;""</f>
        <v>Refer to PCI DSS documentation or your institution's treasurer's office.</v>
      </c>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28.5" customHeight="1" x14ac:dyDescent="0.2">
      <c r="A243" s="258" t="s">
        <v>348</v>
      </c>
      <c r="B243" s="258" t="str">
        <f>VLOOKUP($A243,Questions!$A$3:$X$333,2,0)&amp;""</f>
        <v>Are you classified as a service provider?</v>
      </c>
      <c r="C243" s="258" t="str">
        <f>VLOOKUP($A243,Questions!$A$3:$X$333,19,0)&amp;""</f>
        <v>PCI DSS</v>
      </c>
      <c r="D243" s="258" t="str">
        <f>VLOOKUP($A243,Questions!$A$3:$X$333,20,0)&amp;""</f>
        <v>Refer to PCI DSS documentation or your institution's treasurer's office.</v>
      </c>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29.25" customHeight="1" x14ac:dyDescent="0.2">
      <c r="A244" s="258" t="s">
        <v>349</v>
      </c>
      <c r="B244" s="258" t="str">
        <f>VLOOKUP($A244,Questions!$A$3:$X$333,2,0)&amp;""</f>
        <v>Are you on the list of Visa approved service providers?</v>
      </c>
      <c r="C244" s="258" t="str">
        <f>VLOOKUP($A244,Questions!$A$3:$X$333,19,0)&amp;""</f>
        <v>PCI DSS</v>
      </c>
      <c r="D244" s="258" t="str">
        <f>VLOOKUP($A244,Questions!$A$3:$X$333,20,0)&amp;""</f>
        <v>Refer to PCI DSS documentation or your institution's treasurer's office.</v>
      </c>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26.25" customHeight="1" x14ac:dyDescent="0.2">
      <c r="A245" s="258" t="s">
        <v>350</v>
      </c>
      <c r="B245" s="258" t="str">
        <f>VLOOKUP($A245,Questions!$A$3:$X$333,2,0)&amp;""</f>
        <v>Are you classified as a merchant? If so, what level (1, 2, 3, 4)?</v>
      </c>
      <c r="C245" s="258" t="str">
        <f>VLOOKUP($A245,Questions!$A$3:$X$333,19,0)&amp;""</f>
        <v>PCI DSS</v>
      </c>
      <c r="D245" s="258" t="str">
        <f>VLOOKUP($A245,Questions!$A$3:$X$333,20,0)&amp;""</f>
        <v>Refer to PCI DSS documentation or your institution's treasurer's office.</v>
      </c>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36.75" customHeight="1" x14ac:dyDescent="0.2">
      <c r="A246" s="258" t="s">
        <v>351</v>
      </c>
      <c r="B246" s="258" t="str">
        <f>VLOOKUP($A246,Questions!$A$3:$X$333,2,0)&amp;""</f>
        <v>Describe the architecture employed by the system to verify and authorize credit card transactions.</v>
      </c>
      <c r="C246" s="258" t="str">
        <f>VLOOKUP($A246,Questions!$A$3:$X$333,19,0)&amp;""</f>
        <v>PCI DSS</v>
      </c>
      <c r="D246" s="258" t="str">
        <f>VLOOKUP($A246,Questions!$A$3:$X$333,20,0)&amp;""</f>
        <v>Refer to PCI DSS documentation or your institution's treasurer's office.</v>
      </c>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22.5" customHeight="1" x14ac:dyDescent="0.2">
      <c r="A247" s="258" t="s">
        <v>352</v>
      </c>
      <c r="B247" s="258" t="str">
        <f>VLOOKUP($A247,Questions!$A$3:$X$333,2,0)&amp;""</f>
        <v>What payment processors/gateways does the system support?</v>
      </c>
      <c r="C247" s="258" t="str">
        <f>VLOOKUP($A247,Questions!$A$3:$X$333,19,0)&amp;""</f>
        <v>PCI DSS</v>
      </c>
      <c r="D247" s="258" t="str">
        <f>VLOOKUP($A247,Questions!$A$3:$X$333,20,0)&amp;""</f>
        <v>Refer to PCI DSS documentation or your institution's treasurer's office.</v>
      </c>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24.75" customHeight="1" x14ac:dyDescent="0.2">
      <c r="A248" s="258" t="s">
        <v>353</v>
      </c>
      <c r="B248" s="258" t="str">
        <f>VLOOKUP($A248,Questions!$A$3:$X$333,2,0)&amp;""</f>
        <v>Can the application be installed in a PCI DSS–compliant manner?</v>
      </c>
      <c r="C248" s="258" t="str">
        <f>VLOOKUP($A248,Questions!$A$3:$X$333,19,0)&amp;""</f>
        <v>PCI DSS</v>
      </c>
      <c r="D248" s="258" t="str">
        <f>VLOOKUP($A248,Questions!$A$3:$X$333,20,0)&amp;""</f>
        <v>Refer to PCI DSS documentation or your institution's treasurer's office.</v>
      </c>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51" customHeight="1" x14ac:dyDescent="0.15">
      <c r="A249" s="258" t="s">
        <v>354</v>
      </c>
      <c r="B249" s="258" t="str">
        <f>VLOOKUP($A249,Questions!$A$3:$X$333,2,0)&amp;""</f>
        <v>Include documentation describing the system's abilities to comply with the PCI DSS and any features or capabilities of the system that must be added or changed in order to operate in compliance with the standards.</v>
      </c>
      <c r="C249" s="258" t="str">
        <f>VLOOKUP($A249,Questions!$A$3:$X$333,19,0)&amp;""</f>
        <v>PCI DSS</v>
      </c>
      <c r="D249" s="258" t="str">
        <f>VLOOKUP($A249,Questions!$A$3:$X$333,20,0)&amp;""</f>
        <v>Refer to PCI DSS documentation or your institution's treasurer's office.</v>
      </c>
      <c r="E249" s="49" t="s">
        <v>662</v>
      </c>
      <c r="F249" s="58"/>
      <c r="G249" s="58"/>
      <c r="H249" s="58"/>
      <c r="I249" s="58"/>
      <c r="J249" s="58"/>
      <c r="K249" s="58"/>
      <c r="L249" s="58"/>
      <c r="M249" s="58"/>
      <c r="N249" s="58"/>
      <c r="O249" s="58"/>
      <c r="P249" s="58"/>
      <c r="Q249" s="58"/>
      <c r="R249" s="58"/>
      <c r="S249" s="58"/>
      <c r="T249" s="58"/>
      <c r="U249" s="58"/>
      <c r="V249" s="58"/>
      <c r="W249" s="58"/>
      <c r="X249" s="58"/>
      <c r="Y249" s="58"/>
      <c r="Z249" s="58"/>
    </row>
    <row r="250" spans="1:26" ht="15.75" customHeight="1" x14ac:dyDescent="0.2">
      <c r="A250" s="18" t="str">
        <f>VLOOKUP(LEFT($A251,4),'Auto Responses'!$N$4:$O$38,2,0)&amp;""</f>
        <v xml:space="preserve"> On-Premises Data Solutions</v>
      </c>
      <c r="B250" s="18"/>
      <c r="C250" s="32" t="str">
        <f>Questions!$S$2</f>
        <v>Reason for Question</v>
      </c>
      <c r="D250" s="32" t="str">
        <f>Questions!$T$2</f>
        <v>Follow-Up Inquiries/Responses</v>
      </c>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68.25" customHeight="1" x14ac:dyDescent="0.2">
      <c r="A251" s="258" t="s">
        <v>355</v>
      </c>
      <c r="B251" s="258" t="str">
        <f>VLOOKUP($A251,Questions!$A$3:$X$333,2,0)&amp;""</f>
        <v>Do you support role-based access control (RBAC) for system administrators?</v>
      </c>
      <c r="C251" s="258" t="str">
        <f>VLOOKUP($A251,Questions!$A$3:$X$333,19,0)&amp;""</f>
        <v>Managing a solution may rely on various professionals to administer a system. This question is focused on how administration, and the segregation of functions, can be implemented within the system. Securing the administration portion of a system has additional implications (e.g., logging, administration, etc.) beyond that of end users.</v>
      </c>
      <c r="D251" s="258" t="str">
        <f>VLOOKUP($A251,Questions!$A$3:$X$333,20,0)&amp;""</f>
        <v>Ask the solution provider to summarize the best practices for securing their system(s) administratively without the use of RBAC. Make sure to understand the administrative requirements/overhead introduced in the solution provider's environment.</v>
      </c>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71.25" customHeight="1" x14ac:dyDescent="0.2">
      <c r="A252" s="258" t="s">
        <v>356</v>
      </c>
      <c r="B252" s="258" t="str">
        <f>VLOOKUP($A252,Questions!$A$3:$X$333,2,0)&amp;""</f>
        <v>Can your employees access customer systems remotely?</v>
      </c>
      <c r="C252" s="258" t="str">
        <f>VLOOKUP($A252,Questions!$A$3:$X$333,19,0)&amp;""</f>
        <v>Telecommuting in the IT world is common. An institution should know that proper safeguards are in place if remote access is allowed. Solution Provider responses vary greatly on this, so confirm the context of the response if it is not clear. Many cloud services can only be managed remotely, so there is often a gray area to interpret for this response.</v>
      </c>
      <c r="D252" s="258" t="str">
        <f>VLOOKUP($A252,Questions!$A$3:$X$333,20,0)&amp;""</f>
        <v>Ask the solution provider to summarize the reasoning behind this business process and request additional documentation that outlines the security controls implemented to safeguard institutional data.</v>
      </c>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68.25" customHeight="1" x14ac:dyDescent="0.2">
      <c r="A253" s="258" t="s">
        <v>357</v>
      </c>
      <c r="B253" s="258" t="str">
        <f>VLOOKUP($A253,Questions!$A$3:$X$333,2,0)&amp;""</f>
        <v>Can you provide overall system and/or application architecture diagrams including a full description of the data communications architecture for all components of the system?</v>
      </c>
      <c r="C253" s="258" t="str">
        <f>VLOOKUP($A253,Questions!$A$3:$X$333,19,0)&amp;""</f>
        <v>Many systems can be used a variety of ways. We want these implementation type diagrams so that we can understand the "real" use of the solution.</v>
      </c>
      <c r="D253" s="258" t="str">
        <f>VLOOKUP($A253,Questions!$A$3:$X$333,20,0)&amp;""</f>
        <v>Additional requests for documentation are made when other parts of the HECVAT are insufficient. Although supporting documentation is helpful, many solution providers do not provide it. We try to be specific with our follow-up questions so that solution providers understand we are not looking for 20-50 page whitepapers (sales documentation).</v>
      </c>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76.5" customHeight="1" x14ac:dyDescent="0.2">
      <c r="A254" s="258" t="s">
        <v>358</v>
      </c>
      <c r="B254" s="258" t="str">
        <f>VLOOKUP($A254,Questions!$A$3:$X$333,2,0)&amp;""</f>
        <v>Do you require remote management of the system?</v>
      </c>
      <c r="C254" s="258" t="str">
        <f>VLOOKUP($A254,Questions!$A$3:$X$333,19,0)&amp;""</f>
        <v>Telecommuting in the IT world is common. An institution should know that proper safeguards are in place, if remote access is allowed. Solution Provider responses vary greatly on this, so confirm the context of the response if it is not clear. Many cloud services can only be managed remotely, so there is often a gray area to interpret for this response.</v>
      </c>
      <c r="D254" s="258" t="str">
        <f>VLOOKUP($A254,Questions!$A$3:$X$333,20,0)&amp;""</f>
        <v>Ask the solution provider to summarize the reasoning behind this business process and request additional documentation that outlines the security controls implemented to safeguard institutional data.</v>
      </c>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81" customHeight="1" x14ac:dyDescent="0.2">
      <c r="A255" s="258" t="s">
        <v>359</v>
      </c>
      <c r="B255" s="258" t="str">
        <f>VLOOKUP($A255,Questions!$A$3:$X$333,2,0)&amp;""</f>
        <v>If you answered "yes" to OPEM-04, are your remote actions and changes logged or otherwise visible to the campus?</v>
      </c>
      <c r="C255" s="258" t="str">
        <f>VLOOKUP($A255,Questions!$A$3:$X$333,19,0)&amp;""</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remote access logging.</v>
      </c>
      <c r="D255" s="258" t="str">
        <f>VLOOKUP($A255,Questions!$A$3:$X$333,20,0)&amp;""</f>
        <v>If a weak response is given to this answer, it is appropriate to ask directed answers to get specific information. Ensure that questions are targeted to ensure responses will come from the appropriate party within the solution provider.</v>
      </c>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38.25" customHeight="1" x14ac:dyDescent="0.2">
      <c r="A256" s="258" t="s">
        <v>360</v>
      </c>
      <c r="B256" s="258" t="str">
        <f>VLOOKUP($A256,Questions!$A$3:$X$333,2,0)&amp;""</f>
        <v>If you maintain remote access to the system, will you handle data in a FERPA-compliant manner?</v>
      </c>
      <c r="C256" s="258" t="str">
        <f>VLOOKUP($A256,Questions!$A$3:$X$333,19,0)&amp;""</f>
        <v>This is standard documentation, relevant to institution implementations requiring FERPA compliance.</v>
      </c>
      <c r="D256" s="258" t="str">
        <f>VLOOKUP($A256,Questions!$A$3:$X$333,20,0)&amp;""</f>
        <v>Follow-up inquiries for FERPA compliance details will be institution/implementation specific.</v>
      </c>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61.5" customHeight="1" x14ac:dyDescent="0.2">
      <c r="A257" s="258" t="s">
        <v>361</v>
      </c>
      <c r="B257" s="258" t="str">
        <f>VLOOKUP($A257,Questions!$A$3:$X$333,2,0)&amp;""</f>
        <v>Do you support campus status monitoring through SNMPv3 or other means?</v>
      </c>
      <c r="C257" s="258" t="str">
        <f>VLOOKUP($A257,Questions!$A$3:$X$333,19,0)&amp;""</f>
        <v>Standard documentation question. With an on-premise device, the possibility to tie-in with existing monitoring/management systems is beneficial. The solution provider's response should be clear and concise.</v>
      </c>
      <c r="D257" s="258" t="str">
        <f>VLOOKUP($A257,Questions!$A$3:$X$333,20,0)&amp;""</f>
        <v>Follow-up inquiries for monitoring via SNMPv3 will be institution/implementation specific.</v>
      </c>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54" customHeight="1" x14ac:dyDescent="0.2">
      <c r="A258" s="258" t="s">
        <v>362</v>
      </c>
      <c r="B258" s="258" t="str">
        <f>VLOOKUP($A258,Questions!$A$3:$X$333,2,0)&amp;""</f>
        <v>Describe or provide a reference to any other safeguards used to monitor for malicious activity.</v>
      </c>
      <c r="C258" s="258" t="str">
        <f>VLOOKUP($A258,Questions!$A$3:$X$333,19,0)&amp;""</f>
        <v>This question is primarily focused on system(s) integrity and confidentiality. The solution provider's response should clearly state the system(s) capabilities to properly monitor for (and alert for) malicious activity.</v>
      </c>
      <c r="D258" s="258" t="str">
        <f>VLOOKUP($A258,Questions!$A$3:$X$333,20,0)&amp;""</f>
        <v>Follow-up inquiries for system monitoring will be institution/implementation specific.</v>
      </c>
      <c r="E258" s="94"/>
      <c r="F258" s="58"/>
      <c r="G258" s="58"/>
      <c r="H258" s="58"/>
      <c r="I258" s="58"/>
      <c r="J258" s="58"/>
      <c r="K258" s="58"/>
      <c r="L258" s="58"/>
      <c r="M258" s="58"/>
      <c r="N258" s="58"/>
      <c r="O258" s="58"/>
      <c r="P258" s="58"/>
      <c r="Q258" s="58"/>
      <c r="R258" s="58"/>
      <c r="S258" s="58"/>
      <c r="T258" s="58"/>
      <c r="U258" s="58"/>
      <c r="V258" s="58"/>
      <c r="W258" s="58"/>
      <c r="X258" s="58"/>
      <c r="Y258" s="58"/>
      <c r="Z258" s="58"/>
    </row>
    <row r="259" spans="1:26" ht="15.75" customHeight="1" x14ac:dyDescent="0.2">
      <c r="A259" s="258" t="s">
        <v>363</v>
      </c>
      <c r="B259" s="258" t="str">
        <f>VLOOKUP($A259,Questions!$A$3:$X$333,2,0)&amp;""</f>
        <v>Describe how long your organization has conducted business in this area.</v>
      </c>
      <c r="C259" s="258" t="str">
        <f>VLOOKUP($A259,Questions!$A$3:$X$333,19,0)&amp;""</f>
        <v>We want to establish longevity of a solution and whether or not a solution provider is new to the higher education space.</v>
      </c>
      <c r="D259" s="258" t="str">
        <f>VLOOKUP($A259,Questions!$A$3:$X$333,20,0)&amp;""</f>
        <v>Normally a solution provider will state their overall longevity but not talk about the software/service/product under evaluation. Follow-ups includes specific questions about the origins of the software/service/product and references will be requested.</v>
      </c>
      <c r="E259" s="94"/>
      <c r="F259" s="58"/>
      <c r="G259" s="58"/>
      <c r="H259" s="58"/>
      <c r="I259" s="58"/>
      <c r="J259" s="58"/>
      <c r="K259" s="58"/>
      <c r="L259" s="58"/>
      <c r="M259" s="58"/>
      <c r="N259" s="58"/>
      <c r="O259" s="58"/>
      <c r="P259" s="58"/>
      <c r="Q259" s="58"/>
      <c r="R259" s="58"/>
      <c r="S259" s="58"/>
      <c r="T259" s="58"/>
      <c r="U259" s="58"/>
      <c r="V259" s="58"/>
      <c r="W259" s="58"/>
      <c r="X259" s="58"/>
      <c r="Y259" s="58"/>
      <c r="Z259" s="58"/>
    </row>
    <row r="260" spans="1:26" ht="60.75" customHeight="1" x14ac:dyDescent="0.15">
      <c r="A260" s="258" t="s">
        <v>364</v>
      </c>
      <c r="B260" s="258" t="str">
        <f>VLOOKUP($A260,Questions!$A$3:$X$333,2,0)&amp;""</f>
        <v>Do you have existing higher education customers?</v>
      </c>
      <c r="C260" s="258" t="str">
        <f>VLOOKUP($A260,Questions!$A$3:$X$333,19,0)&amp;""</f>
        <v>Higher education is a unique vertical. A solution provider's response to this question can help an analyst set the context for all solution provider responses. Established and/or mature solutions are more likely to have current higher education customers, and therefore understand the environment that we operate in.</v>
      </c>
      <c r="D260" s="258" t="str">
        <f>VLOOKUP($A260,Questions!$A$3:$X$333,20,0)&amp;""</f>
        <v>A simple "yes" without any references or supporting information should be questioned. Question the size of institutions that are using the solution and the scope of their implementations.</v>
      </c>
      <c r="E260" s="49" t="s">
        <v>662</v>
      </c>
      <c r="F260" s="58"/>
      <c r="G260" s="58"/>
      <c r="H260" s="58"/>
      <c r="I260" s="58"/>
      <c r="J260" s="58"/>
      <c r="K260" s="58"/>
      <c r="L260" s="58"/>
      <c r="M260" s="58"/>
      <c r="N260" s="58"/>
      <c r="O260" s="58"/>
      <c r="P260" s="58"/>
      <c r="Q260" s="58"/>
      <c r="R260" s="58"/>
      <c r="S260" s="58"/>
      <c r="T260" s="58"/>
      <c r="U260" s="58"/>
      <c r="V260" s="58"/>
      <c r="W260" s="58"/>
      <c r="X260" s="58"/>
      <c r="Y260" s="58"/>
      <c r="Z260" s="58"/>
    </row>
    <row r="261" spans="1:26" ht="15.75" customHeight="1" x14ac:dyDescent="0.2">
      <c r="A261" s="18" t="str">
        <f>VLOOKUP(LEFT($A262,4),'Auto Responses'!$N$4:$O$38,2,0)&amp;""</f>
        <v xml:space="preserve"> General Privacy</v>
      </c>
      <c r="B261" s="18"/>
      <c r="C261" s="32" t="str">
        <f>Questions!$S$2</f>
        <v>Reason for Question</v>
      </c>
      <c r="D261" s="32" t="str">
        <f>Questions!$T$2</f>
        <v>Follow-Up Inquiries/Responses</v>
      </c>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21" customHeight="1" x14ac:dyDescent="0.2">
      <c r="A262" s="258" t="s">
        <v>431</v>
      </c>
      <c r="B262" s="258" t="str">
        <f>VLOOKUP($A262,Questions!$A$3:$X$333,2,0)&amp;""</f>
        <v>Does your solution process FERPA-related data?</v>
      </c>
      <c r="C262" s="258" t="str">
        <f>VLOOKUP($A262,Questions!$A$3:$X$333,19,0)&amp;""</f>
        <v/>
      </c>
      <c r="D262" s="258" t="str">
        <f>VLOOKUP($A262,Questions!$A$3:$X$333,20,0)&amp;""</f>
        <v/>
      </c>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25.5" customHeight="1" x14ac:dyDescent="0.2">
      <c r="A263" s="258" t="s">
        <v>433</v>
      </c>
      <c r="B263" s="258" t="str">
        <f>VLOOKUP($A263,Questions!$A$3:$X$333,2,0)&amp;""</f>
        <v>Does your solution process GDPR-related or PIPL-related data?</v>
      </c>
      <c r="C263" s="258" t="str">
        <f>VLOOKUP($A263,Questions!$A$3:$X$333,19,0)&amp;""</f>
        <v>To be added in a later version</v>
      </c>
      <c r="D263" s="258" t="str">
        <f>VLOOKUP($A263,Questions!$A$3:$X$333,20,0)&amp;""</f>
        <v>To be added in a later version</v>
      </c>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34.5" customHeight="1" x14ac:dyDescent="0.2">
      <c r="A264" s="258" t="s">
        <v>435</v>
      </c>
      <c r="B264" s="258" t="str">
        <f>VLOOKUP($A264,Questions!$A$3:$X$333,2,0)&amp;""</f>
        <v>Does your solution process personal data regulated by state law(s) (e.g., CCPA)?</v>
      </c>
      <c r="C264" s="258" t="str">
        <f>VLOOKUP($A264,Questions!$A$3:$X$333,19,0)&amp;""</f>
        <v/>
      </c>
      <c r="D264" s="258" t="str">
        <f>VLOOKUP($A264,Questions!$A$3:$X$333,20,0)&amp;""</f>
        <v/>
      </c>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33" customHeight="1" x14ac:dyDescent="0.2">
      <c r="A265" s="258" t="s">
        <v>437</v>
      </c>
      <c r="B265" s="258" t="str">
        <f>VLOOKUP($A265,Questions!$A$3:$X$333,2,0)&amp;""</f>
        <v>Does your solution process user-provided data that may contain regulated information?</v>
      </c>
      <c r="C265" s="258" t="str">
        <f>VLOOKUP($A265,Questions!$A$3:$X$333,19,0)&amp;""</f>
        <v/>
      </c>
      <c r="D265" s="258" t="str">
        <f>VLOOKUP($A265,Questions!$A$3:$X$333,20,0)&amp;""</f>
        <v/>
      </c>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24.75" customHeight="1" x14ac:dyDescent="0.15">
      <c r="A266" s="258" t="s">
        <v>439</v>
      </c>
      <c r="B266" s="258" t="str">
        <f>VLOOKUP($A266,Questions!$A$3:$X$333,2,0)&amp;""</f>
        <v>Web Link to Product/Service Privacy Notice</v>
      </c>
      <c r="C266" s="258" t="str">
        <f>VLOOKUP($A266,Questions!$A$3:$X$333,19,0)&amp;""</f>
        <v/>
      </c>
      <c r="D266" s="258" t="str">
        <f>VLOOKUP($A266,Questions!$A$3:$X$333,20,0)&amp;""</f>
        <v/>
      </c>
      <c r="E266" s="49" t="s">
        <v>662</v>
      </c>
      <c r="F266" s="58"/>
      <c r="G266" s="58"/>
      <c r="H266" s="58"/>
      <c r="I266" s="58"/>
      <c r="J266" s="58"/>
      <c r="K266" s="58"/>
      <c r="L266" s="58"/>
      <c r="M266" s="58"/>
      <c r="N266" s="58"/>
      <c r="O266" s="58"/>
      <c r="P266" s="58"/>
      <c r="Q266" s="58"/>
      <c r="R266" s="58"/>
      <c r="S266" s="58"/>
      <c r="T266" s="58"/>
      <c r="U266" s="58"/>
      <c r="V266" s="58"/>
      <c r="W266" s="58"/>
      <c r="X266" s="58"/>
      <c r="Y266" s="58"/>
      <c r="Z266" s="58"/>
    </row>
    <row r="267" spans="1:26" ht="15.75" customHeight="1" x14ac:dyDescent="0.2">
      <c r="A267" s="18" t="str">
        <f>VLOOKUP(LEFT($A268,4),'Auto Responses'!$N$4:$O$38,2,0)&amp;""</f>
        <v xml:space="preserve"> Privacy-Specific Company Details</v>
      </c>
      <c r="B267" s="18"/>
      <c r="C267" s="32" t="str">
        <f>Questions!$S$2</f>
        <v>Reason for Question</v>
      </c>
      <c r="D267" s="32" t="str">
        <f>Questions!$T$2</f>
        <v>Follow-Up Inquiries/Responses</v>
      </c>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60" customHeight="1" x14ac:dyDescent="0.2">
      <c r="A268" s="258" t="s">
        <v>441</v>
      </c>
      <c r="B268" s="258" t="str">
        <f>VLOOKUP($A268,Questions!$A$3:$X$333,2,0)&amp;""</f>
        <v>Have you had a personal data breach in the past three years that involved reporting to a governmental agency, notice to individuals (including voluntary notice), or notice to another organization or institution?*</v>
      </c>
      <c r="C268" s="258" t="str">
        <f>VLOOKUP($A268,Questions!$A$3:$X$333,19,0)&amp;""</f>
        <v>To be added in a later version</v>
      </c>
      <c r="D268" s="258" t="str">
        <f>VLOOKUP($A268,Questions!$A$3:$X$333,20,0)&amp;""</f>
        <v>To be added in a later version</v>
      </c>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36.75" customHeight="1" x14ac:dyDescent="0.2">
      <c r="A269" s="258" t="s">
        <v>443</v>
      </c>
      <c r="B269" s="258" t="str">
        <f>VLOOKUP($A269,Questions!$A$3:$X$333,2,0)&amp;""</f>
        <v>Use this area to share information about your privacy practices that will assist those who are assessing your company data privacy program.*</v>
      </c>
      <c r="C269" s="258" t="str">
        <f>VLOOKUP($A269,Questions!$A$3:$X$333,19,0)&amp;""</f>
        <v/>
      </c>
      <c r="D269" s="258" t="str">
        <f>VLOOKUP($A269,Questions!$A$3:$X$333,20,0)&amp;""</f>
        <v/>
      </c>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35.25" customHeight="1" x14ac:dyDescent="0.2">
      <c r="A270" s="258" t="s">
        <v>445</v>
      </c>
      <c r="B270" s="258" t="str">
        <f>VLOOKUP($A270,Questions!$A$3:$X$333,2,0)&amp;""</f>
        <v>Have you had any data privacy policy or law violations in the past 36 months?</v>
      </c>
      <c r="C270" s="258" t="str">
        <f>VLOOKUP($A270,Questions!$A$3:$X$333,19,0)&amp;""</f>
        <v/>
      </c>
      <c r="D270" s="258" t="str">
        <f>VLOOKUP($A270,Questions!$A$3:$X$333,20,0)&amp;""</f>
        <v/>
      </c>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21.75" customHeight="1" x14ac:dyDescent="0.15">
      <c r="A271" s="258" t="s">
        <v>446</v>
      </c>
      <c r="B271" s="258" t="str">
        <f>VLOOKUP($A271,Questions!$A$3:$X$333,2,0)&amp;""</f>
        <v>Do you have a dedicated data privacy staff or office?</v>
      </c>
      <c r="C271" s="258" t="str">
        <f>VLOOKUP($A271,Questions!$A$3:$X$333,19,0)&amp;""</f>
        <v/>
      </c>
      <c r="D271" s="258" t="str">
        <f>VLOOKUP($A271,Questions!$A$3:$X$333,20,0)&amp;""</f>
        <v/>
      </c>
      <c r="E271" s="49" t="s">
        <v>662</v>
      </c>
      <c r="F271" s="58"/>
      <c r="G271" s="58"/>
      <c r="H271" s="58"/>
      <c r="I271" s="58"/>
      <c r="J271" s="58"/>
      <c r="K271" s="58"/>
      <c r="L271" s="58"/>
      <c r="M271" s="58"/>
      <c r="N271" s="58"/>
      <c r="O271" s="58"/>
      <c r="P271" s="58"/>
      <c r="Q271" s="58"/>
      <c r="R271" s="58"/>
      <c r="S271" s="58"/>
      <c r="T271" s="58"/>
      <c r="U271" s="58"/>
      <c r="V271" s="58"/>
      <c r="W271" s="58"/>
      <c r="X271" s="58"/>
      <c r="Y271" s="58"/>
      <c r="Z271" s="58"/>
    </row>
    <row r="272" spans="1:26" ht="15.75" customHeight="1" x14ac:dyDescent="0.2">
      <c r="A272" s="18" t="str">
        <f>VLOOKUP(LEFT($A273,4),'Auto Responses'!$N$4:$O$38,2,0)&amp;""</f>
        <v xml:space="preserve"> Privacy-Specific Documentation</v>
      </c>
      <c r="B272" s="18"/>
      <c r="C272" s="32" t="str">
        <f>Questions!$S$2</f>
        <v>Reason for Question</v>
      </c>
      <c r="D272" s="32" t="str">
        <f>Questions!$T$2</f>
        <v>Follow-Up Inquiries/Responses</v>
      </c>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36" customHeight="1" x14ac:dyDescent="0.2">
      <c r="A273" s="258" t="s">
        <v>448</v>
      </c>
      <c r="B273" s="258" t="str">
        <f>VLOOKUP($A273,Questions!$A$3:$X$333,2,0)&amp;""</f>
        <v>If you have completed a SOC 2 audit, does it include the Privacy Trust Service Principle?</v>
      </c>
      <c r="C273" s="258" t="str">
        <f>VLOOKUP($A273,Questions!$A$3:$X$333,19,0)&amp;""</f>
        <v>To be added in a later version</v>
      </c>
      <c r="D273" s="258" t="str">
        <f>VLOOKUP($A273,Questions!$A$3:$X$333,20,0)&amp;""</f>
        <v>To be added in a later version</v>
      </c>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38.25" customHeight="1" x14ac:dyDescent="0.2">
      <c r="A274" s="258" t="s">
        <v>450</v>
      </c>
      <c r="B274" s="258" t="str">
        <f>VLOOKUP($A274,Questions!$A$3:$X$333,2,0)&amp;""</f>
        <v>Do you conform with a specific industry-standard privacy framework (e.g., NIST Privacy Framework, GDPR, ISO 27701)?</v>
      </c>
      <c r="C274" s="258" t="str">
        <f>VLOOKUP($A274,Questions!$A$3:$X$333,19,0)&amp;""</f>
        <v/>
      </c>
      <c r="D274" s="258" t="str">
        <f>VLOOKUP($A274,Questions!$A$3:$X$333,20,0)&amp;""</f>
        <v/>
      </c>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39" customHeight="1" x14ac:dyDescent="0.15">
      <c r="A275" s="258" t="s">
        <v>452</v>
      </c>
      <c r="B275" s="258" t="str">
        <f>VLOOKUP($A275,Questions!$A$3:$X$333,2,0)&amp;""</f>
        <v>Does your employee onboarding and offboarding policy include training of employees on information security and data privacy?</v>
      </c>
      <c r="C275" s="258" t="str">
        <f>VLOOKUP($A275,Questions!$A$3:$X$333,19,0)&amp;""</f>
        <v/>
      </c>
      <c r="D275" s="258" t="str">
        <f>VLOOKUP($A275,Questions!$A$3:$X$333,20,0)&amp;""</f>
        <v/>
      </c>
      <c r="E275" s="49" t="s">
        <v>662</v>
      </c>
      <c r="F275" s="58"/>
      <c r="G275" s="58"/>
      <c r="H275" s="58"/>
      <c r="I275" s="58"/>
      <c r="J275" s="58"/>
      <c r="K275" s="58"/>
      <c r="L275" s="58"/>
      <c r="M275" s="58"/>
      <c r="N275" s="58"/>
      <c r="O275" s="58"/>
      <c r="P275" s="58"/>
      <c r="Q275" s="58"/>
      <c r="R275" s="58"/>
      <c r="S275" s="58"/>
      <c r="T275" s="58"/>
      <c r="U275" s="58"/>
      <c r="V275" s="58"/>
      <c r="W275" s="58"/>
      <c r="X275" s="58"/>
      <c r="Y275" s="58"/>
      <c r="Z275" s="58"/>
    </row>
    <row r="276" spans="1:26" ht="15.75" customHeight="1" x14ac:dyDescent="0.2">
      <c r="A276" s="18" t="str">
        <f>VLOOKUP(LEFT($A277,4),'Auto Responses'!$N$4:$O$38,2,0)&amp;""</f>
        <v xml:space="preserve"> Privacy of Third Parties</v>
      </c>
      <c r="B276" s="18"/>
      <c r="C276" s="32" t="str">
        <f>Questions!$S$2</f>
        <v>Reason for Question</v>
      </c>
      <c r="D276" s="32" t="str">
        <f>Questions!$T$2</f>
        <v>Follow-Up Inquiries/Responses</v>
      </c>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50.25" customHeight="1" x14ac:dyDescent="0.2">
      <c r="A277" s="258" t="s">
        <v>454</v>
      </c>
      <c r="B277" s="258" t="str">
        <f>VLOOKUP($A277,Questions!$A$3:$X$333,2,0)&amp;""</f>
        <v>Do you have contractual agreements with third parties that require them to maintain standards and to comply with all regulatory requirements?*</v>
      </c>
      <c r="C277" s="258" t="str">
        <f>VLOOKUP($A277,Questions!$A$3:$X$333,19,0)&amp;""</f>
        <v>To be added in a later version</v>
      </c>
      <c r="D277" s="258" t="str">
        <f>VLOOKUP($A277,Questions!$A$3:$X$333,20,0)&amp;""</f>
        <v>To be added in a later version</v>
      </c>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60.75" customHeight="1" x14ac:dyDescent="0.15">
      <c r="A278" s="258" t="s">
        <v>456</v>
      </c>
      <c r="B278" s="258" t="str">
        <f>VLOOKUP($A278,Questions!$A$3:$X$333,2,0)&amp;""</f>
        <v xml:space="preserve">Do you perform privacy impact assesments of third parties that collect, process, or have access to personal data to ensure they meet industry and regulatory standards and to mitigate harmful, unethical, or discriminatory impacts on data subjects? </v>
      </c>
      <c r="C278" s="258" t="str">
        <f>VLOOKUP($A278,Questions!$A$3:$X$333,19,0)&amp;""</f>
        <v/>
      </c>
      <c r="D278" s="258" t="str">
        <f>VLOOKUP($A278,Questions!$A$3:$X$333,20,0)&amp;""</f>
        <v/>
      </c>
      <c r="E278" s="49" t="s">
        <v>662</v>
      </c>
      <c r="F278" s="58"/>
      <c r="G278" s="58"/>
      <c r="H278" s="58"/>
      <c r="I278" s="58"/>
      <c r="J278" s="58"/>
      <c r="K278" s="58"/>
      <c r="L278" s="58"/>
      <c r="M278" s="58"/>
      <c r="N278" s="58"/>
      <c r="O278" s="58"/>
      <c r="P278" s="58"/>
      <c r="Q278" s="58"/>
      <c r="R278" s="58"/>
      <c r="S278" s="58"/>
      <c r="T278" s="58"/>
      <c r="U278" s="58"/>
      <c r="V278" s="58"/>
      <c r="W278" s="58"/>
      <c r="X278" s="58"/>
      <c r="Y278" s="58"/>
      <c r="Z278" s="58"/>
    </row>
    <row r="279" spans="1:26" ht="15.75" customHeight="1" x14ac:dyDescent="0.2">
      <c r="A279" s="18" t="str">
        <f>VLOOKUP(LEFT($A280,4),'Auto Responses'!$N$4:$O$38,2,0)&amp;""</f>
        <v xml:space="preserve"> Privacy Change Management</v>
      </c>
      <c r="B279" s="18"/>
      <c r="C279" s="32" t="str">
        <f>Questions!$S$2</f>
        <v>Reason for Question</v>
      </c>
      <c r="D279" s="32" t="str">
        <f>Questions!$T$2</f>
        <v>Follow-Up Inquiries/Responses</v>
      </c>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39" customHeight="1" x14ac:dyDescent="0.2">
      <c r="A280" s="258" t="s">
        <v>458</v>
      </c>
      <c r="B280" s="258" t="str">
        <f>VLOOKUP($A280,Questions!$A$3:$X$333,2,0)&amp;""</f>
        <v>Does your change management process include privacy review and approval?</v>
      </c>
      <c r="C280" s="258" t="str">
        <f>VLOOKUP($A280,Questions!$A$3:$X$333,19,0)&amp;""</f>
        <v>To be added in a later version</v>
      </c>
      <c r="D280" s="258" t="str">
        <f>VLOOKUP($A280,Questions!$A$3:$X$333,20,0)&amp;""</f>
        <v>To be added in a later version</v>
      </c>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38.25" customHeight="1" x14ac:dyDescent="0.15">
      <c r="A281" s="258" t="s">
        <v>460</v>
      </c>
      <c r="B281" s="258" t="str">
        <f>VLOOKUP($A281,Questions!$A$3:$X$333,2,0)&amp;""</f>
        <v>Do you have policy and procedure, currently implemented, guiding how privacy risks are mitigated until they can be resolved?</v>
      </c>
      <c r="C281" s="258" t="str">
        <f>VLOOKUP($A281,Questions!$A$3:$X$333,19,0)&amp;""</f>
        <v/>
      </c>
      <c r="D281" s="258" t="str">
        <f>VLOOKUP($A281,Questions!$A$3:$X$333,20,0)&amp;""</f>
        <v/>
      </c>
      <c r="E281" s="49" t="s">
        <v>662</v>
      </c>
      <c r="F281" s="58"/>
      <c r="G281" s="58"/>
      <c r="H281" s="58"/>
      <c r="I281" s="58"/>
      <c r="J281" s="58"/>
      <c r="K281" s="58"/>
      <c r="L281" s="58"/>
      <c r="M281" s="58"/>
      <c r="N281" s="58"/>
      <c r="O281" s="58"/>
      <c r="P281" s="58"/>
      <c r="Q281" s="58"/>
      <c r="R281" s="58"/>
      <c r="S281" s="58"/>
      <c r="T281" s="58"/>
      <c r="U281" s="58"/>
      <c r="V281" s="58"/>
      <c r="W281" s="58"/>
      <c r="X281" s="58"/>
      <c r="Y281" s="58"/>
      <c r="Z281" s="58"/>
    </row>
    <row r="282" spans="1:26" ht="15.75" customHeight="1" x14ac:dyDescent="0.2">
      <c r="A282" s="18" t="str">
        <f>VLOOKUP(LEFT($A283,4),'Auto Responses'!$N$4:$O$38,2,0)&amp;""</f>
        <v xml:space="preserve"> Privacy of Sensitive Data</v>
      </c>
      <c r="B282" s="18"/>
      <c r="C282" s="32" t="str">
        <f>Questions!$S$2</f>
        <v>Reason for Question</v>
      </c>
      <c r="D282" s="32" t="str">
        <f>Questions!$T$2</f>
        <v>Follow-Up Inquiries/Responses</v>
      </c>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40.5" customHeight="1" x14ac:dyDescent="0.2">
      <c r="A283" s="258" t="s">
        <v>462</v>
      </c>
      <c r="B283" s="258" t="str">
        <f>VLOOKUP($A283,Questions!$A$3:$X$333,2,0)&amp;""</f>
        <v>Do you collect, process, or store demographic information?*</v>
      </c>
      <c r="C283" s="258" t="str">
        <f>VLOOKUP($A283,Questions!$A$3:$X$333,19,0)&amp;""</f>
        <v>To be added in a later version</v>
      </c>
      <c r="D283" s="258" t="str">
        <f>VLOOKUP($A283,Questions!$A$3:$X$333,20,0)&amp;""</f>
        <v>To be added in a later version</v>
      </c>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39" customHeight="1" x14ac:dyDescent="0.2">
      <c r="A284" s="258" t="s">
        <v>464</v>
      </c>
      <c r="B284" s="258" t="str">
        <f>VLOOKUP($A284,Questions!$A$3:$X$333,2,0)&amp;""</f>
        <v>Do you capture or create genetic, biometric, or behaviometric information (e.g.,  facial recognition or fingerprints)?*</v>
      </c>
      <c r="C284" s="258" t="str">
        <f>VLOOKUP($A284,Questions!$A$3:$X$333,19,0)&amp;""</f>
        <v/>
      </c>
      <c r="D284" s="258" t="str">
        <f>VLOOKUP($A284,Questions!$A$3:$X$333,20,0)&amp;""</f>
        <v/>
      </c>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50.25" customHeight="1" x14ac:dyDescent="0.2">
      <c r="A285" s="258" t="s">
        <v>466</v>
      </c>
      <c r="B285" s="258" t="str">
        <f>VLOOKUP($A285,Questions!$A$3:$X$333,2,0)&amp;""</f>
        <v>Do you combine institutional data (including "de-identified," "anonymized," or otherwise masked data) with personal data from any other sources?*</v>
      </c>
      <c r="C285" s="258" t="str">
        <f>VLOOKUP($A285,Questions!$A$3:$X$333,19,0)&amp;""</f>
        <v/>
      </c>
      <c r="D285" s="258" t="str">
        <f>VLOOKUP($A285,Questions!$A$3:$X$333,20,0)&amp;""</f>
        <v/>
      </c>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36" customHeight="1" x14ac:dyDescent="0.2">
      <c r="A286" s="258" t="s">
        <v>468</v>
      </c>
      <c r="B286" s="258" t="str">
        <f>VLOOKUP($A286,Questions!$A$3:$X$333,2,0)&amp;""</f>
        <v>Is institutional data coming into or going out of the United States at any point during collection, processing, storage, or archiving?</v>
      </c>
      <c r="C286" s="258" t="str">
        <f>VLOOKUP($A286,Questions!$A$3:$X$333,19,0)&amp;""</f>
        <v/>
      </c>
      <c r="D286" s="258" t="str">
        <f>VLOOKUP($A286,Questions!$A$3:$X$333,20,0)&amp;""</f>
        <v/>
      </c>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8.75" customHeight="1" x14ac:dyDescent="0.2">
      <c r="A287" s="258" t="s">
        <v>470</v>
      </c>
      <c r="B287" s="258" t="str">
        <f>VLOOKUP($A287,Questions!$A$3:$X$333,2,0)&amp;""</f>
        <v>Do you capture device information (e.g., IP address, MAC address)?</v>
      </c>
      <c r="C287" s="258" t="str">
        <f>VLOOKUP($A287,Questions!$A$3:$X$333,19,0)&amp;""</f>
        <v/>
      </c>
      <c r="D287" s="258" t="str">
        <f>VLOOKUP($A287,Questions!$A$3:$X$333,20,0)&amp;""</f>
        <v/>
      </c>
      <c r="E287" s="258"/>
      <c r="F287" s="258"/>
      <c r="G287" s="258"/>
      <c r="H287" s="258"/>
      <c r="I287" s="258"/>
      <c r="J287" s="258"/>
      <c r="K287" s="258"/>
      <c r="L287" s="258"/>
      <c r="M287" s="258"/>
      <c r="N287" s="258"/>
      <c r="O287" s="258"/>
      <c r="P287" s="258"/>
      <c r="Q287" s="258"/>
      <c r="R287" s="258"/>
      <c r="S287" s="258"/>
      <c r="T287" s="258"/>
      <c r="U287" s="258"/>
      <c r="V287" s="258"/>
      <c r="W287" s="258"/>
      <c r="X287" s="258"/>
      <c r="Y287" s="258"/>
      <c r="Z287" s="258"/>
    </row>
    <row r="288" spans="1:26" ht="34.5" customHeight="1" x14ac:dyDescent="0.2">
      <c r="A288" s="258" t="s">
        <v>472</v>
      </c>
      <c r="B288" s="258" t="str">
        <f>VLOOKUP($A288,Questions!$A$3:$X$333,2,0)&amp;""</f>
        <v>Does any part of this service/project involve a web/app tracking component (e.g., use of web-tracking pixels, cookies)?</v>
      </c>
      <c r="C288" s="258" t="str">
        <f>VLOOKUP($A288,Questions!$A$3:$X$333,19,0)&amp;""</f>
        <v/>
      </c>
      <c r="D288" s="258" t="str">
        <f>VLOOKUP($A288,Questions!$A$3:$X$333,20,0)&amp;""</f>
        <v/>
      </c>
      <c r="E288" s="258"/>
      <c r="F288" s="258"/>
      <c r="G288" s="258"/>
      <c r="H288" s="258"/>
      <c r="I288" s="258"/>
      <c r="J288" s="258"/>
      <c r="K288" s="258"/>
      <c r="L288" s="258"/>
      <c r="M288" s="258"/>
      <c r="N288" s="258"/>
      <c r="O288" s="258"/>
      <c r="P288" s="258"/>
      <c r="Q288" s="258"/>
      <c r="R288" s="258"/>
      <c r="S288" s="258"/>
      <c r="T288" s="258"/>
      <c r="U288" s="258"/>
      <c r="V288" s="258"/>
      <c r="W288" s="258"/>
      <c r="X288" s="258"/>
      <c r="Y288" s="258"/>
      <c r="Z288" s="258"/>
    </row>
    <row r="289" spans="1:26" ht="36.75" customHeight="1" x14ac:dyDescent="0.2">
      <c r="A289" s="258" t="s">
        <v>474</v>
      </c>
      <c r="B289" s="258" t="str">
        <f>VLOOKUP($A289,Questions!$A$3:$X$333,2,0)&amp;""</f>
        <v>Does your staff (or a third party) have access to institutional data (e.g., financial, PHI, or other sensitive information) through any means?</v>
      </c>
      <c r="C289" s="258" t="str">
        <f>VLOOKUP($A289,Questions!$A$3:$X$333,19,0)&amp;""</f>
        <v/>
      </c>
      <c r="D289" s="258" t="str">
        <f>VLOOKUP($A289,Questions!$A$3:$X$333,20,0)&amp;""</f>
        <v/>
      </c>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36.75" customHeight="1" x14ac:dyDescent="0.15">
      <c r="A290" s="258" t="s">
        <v>476</v>
      </c>
      <c r="B290" s="258" t="str">
        <f>VLOOKUP($A290,Questions!$A$3:$X$333,2,0)&amp;""</f>
        <v>Will you handle personal data in a manner compliant with all relevant laws, regulations, and applicable institution policies?</v>
      </c>
      <c r="C290" s="258" t="str">
        <f>VLOOKUP($A290,Questions!$A$3:$X$333,19,0)&amp;""</f>
        <v/>
      </c>
      <c r="D290" s="258" t="str">
        <f>VLOOKUP($A290,Questions!$A$3:$X$333,20,0)&amp;""</f>
        <v/>
      </c>
      <c r="E290" s="49" t="s">
        <v>662</v>
      </c>
      <c r="F290" s="58"/>
      <c r="G290" s="58"/>
      <c r="H290" s="58"/>
      <c r="I290" s="58"/>
      <c r="J290" s="58"/>
      <c r="K290" s="58"/>
      <c r="L290" s="58"/>
      <c r="M290" s="58"/>
      <c r="N290" s="58"/>
      <c r="O290" s="58"/>
      <c r="P290" s="58"/>
      <c r="Q290" s="58"/>
      <c r="R290" s="58"/>
      <c r="S290" s="58"/>
      <c r="T290" s="58"/>
      <c r="U290" s="58"/>
      <c r="V290" s="58"/>
      <c r="W290" s="58"/>
      <c r="X290" s="58"/>
      <c r="Y290" s="58"/>
      <c r="Z290" s="58"/>
    </row>
    <row r="291" spans="1:26" ht="15.75" customHeight="1" x14ac:dyDescent="0.2">
      <c r="A291" s="18" t="str">
        <f>VLOOKUP(LEFT($A292,4),'Auto Responses'!$N$4:$O$38,2,0)&amp;""</f>
        <v xml:space="preserve"> Privacy Policies and Procedures</v>
      </c>
      <c r="B291" s="18"/>
      <c r="C291" s="32" t="str">
        <f>Questions!$S$2</f>
        <v>Reason for Question</v>
      </c>
      <c r="D291" s="32" t="str">
        <f>Questions!$T$2</f>
        <v>Follow-Up Inquiries/Responses</v>
      </c>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9.5" customHeight="1" x14ac:dyDescent="0.2">
      <c r="A292" s="258" t="s">
        <v>478</v>
      </c>
      <c r="B292" s="258" t="str">
        <f>VLOOKUP($A292,Questions!$A$3:$X$333,2,0)&amp;""</f>
        <v>Do you have a documented privacy management process?</v>
      </c>
      <c r="C292" s="258" t="str">
        <f>VLOOKUP($A292,Questions!$A$3:$X$333,19,0)&amp;""</f>
        <v>To be added in a later version</v>
      </c>
      <c r="D292" s="258" t="str">
        <f>VLOOKUP($A292,Questions!$A$3:$X$333,20,0)&amp;""</f>
        <v>To be added in a later version</v>
      </c>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36.75" customHeight="1" x14ac:dyDescent="0.2">
      <c r="A293" s="258" t="s">
        <v>480</v>
      </c>
      <c r="B293" s="258" t="str">
        <f>VLOOKUP($A293,Questions!$A$3:$X$333,2,0)&amp;""</f>
        <v>Are privacy principles designed into the product lifecycle (i.e., privacy-by-design)?</v>
      </c>
      <c r="C293" s="258" t="str">
        <f>VLOOKUP($A293,Questions!$A$3:$X$333,19,0)&amp;""</f>
        <v/>
      </c>
      <c r="D293" s="258" t="str">
        <f>VLOOKUP($A293,Questions!$A$3:$X$333,20,0)&amp;""</f>
        <v/>
      </c>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21" customHeight="1" x14ac:dyDescent="0.2">
      <c r="A294" s="258" t="s">
        <v>482</v>
      </c>
      <c r="B294" s="258" t="str">
        <f>VLOOKUP($A294,Questions!$A$3:$X$333,2,0)&amp;""</f>
        <v>Will you comply with applicable breach notification laws?</v>
      </c>
      <c r="C294" s="258" t="str">
        <f>VLOOKUP($A294,Questions!$A$3:$X$333,19,0)&amp;""</f>
        <v/>
      </c>
      <c r="D294" s="258" t="str">
        <f>VLOOKUP($A294,Questions!$A$3:$X$333,20,0)&amp;""</f>
        <v/>
      </c>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34.5" customHeight="1" x14ac:dyDescent="0.2">
      <c r="A295" s="258" t="s">
        <v>484</v>
      </c>
      <c r="B295" s="258" t="str">
        <f>VLOOKUP($A295,Questions!$A$3:$X$333,2,0)&amp;""</f>
        <v>Will you comply with the institution's policies regarding user privacy and data protection?</v>
      </c>
      <c r="C295" s="258" t="str">
        <f>VLOOKUP($A295,Questions!$A$3:$X$333,19,0)&amp;""</f>
        <v/>
      </c>
      <c r="D295" s="258" t="str">
        <f>VLOOKUP($A295,Questions!$A$3:$X$333,20,0)&amp;""</f>
        <v/>
      </c>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40.5" customHeight="1" x14ac:dyDescent="0.2">
      <c r="A296" s="258" t="s">
        <v>486</v>
      </c>
      <c r="B296" s="258" t="str">
        <f>VLOOKUP($A296,Questions!$A$3:$X$333,2,0)&amp;""</f>
        <v>Is your company subject to the laws and regulations of the institution's geographic region?</v>
      </c>
      <c r="C296" s="258" t="str">
        <f>VLOOKUP($A296,Questions!$A$3:$X$333,19,0)&amp;""</f>
        <v/>
      </c>
      <c r="D296" s="258" t="str">
        <f>VLOOKUP($A296,Questions!$A$3:$X$333,20,0)&amp;""</f>
        <v/>
      </c>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21.75" customHeight="1" x14ac:dyDescent="0.2">
      <c r="A297" s="258" t="s">
        <v>488</v>
      </c>
      <c r="B297" s="258" t="str">
        <f>VLOOKUP($A297,Questions!$A$3:$X$333,2,0)&amp;""</f>
        <v>Do you have a privacy awareness/training program?*</v>
      </c>
      <c r="C297" s="258" t="str">
        <f>VLOOKUP($A297,Questions!$A$3:$X$333,19,0)&amp;""</f>
        <v/>
      </c>
      <c r="D297" s="258" t="str">
        <f>VLOOKUP($A297,Questions!$A$3:$X$333,20,0)&amp;""</f>
        <v/>
      </c>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27.75" customHeight="1" x14ac:dyDescent="0.2">
      <c r="A298" s="258" t="s">
        <v>490</v>
      </c>
      <c r="B298" s="258" t="str">
        <f>VLOOKUP($A298,Questions!$A$3:$X$333,2,0)&amp;""</f>
        <v>Is privacy awareness training mandatory for all employees?</v>
      </c>
      <c r="C298" s="258" t="str">
        <f>VLOOKUP($A298,Questions!$A$3:$X$333,19,0)&amp;""</f>
        <v/>
      </c>
      <c r="D298" s="258" t="str">
        <f>VLOOKUP($A298,Questions!$A$3:$X$333,20,0)&amp;""</f>
        <v/>
      </c>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36" customHeight="1" x14ac:dyDescent="0.2">
      <c r="A299" s="258" t="s">
        <v>492</v>
      </c>
      <c r="B299" s="258" t="str">
        <f>VLOOKUP($A299,Questions!$A$3:$X$333,2,0)&amp;""</f>
        <v>Is AI privacy and ethics awareness/training required for all employees who work with AI?</v>
      </c>
      <c r="C299" s="258" t="str">
        <f>VLOOKUP($A299,Questions!$A$3:$X$333,19,0)&amp;""</f>
        <v/>
      </c>
      <c r="D299" s="258" t="str">
        <f>VLOOKUP($A299,Questions!$A$3:$X$333,20,0)&amp;""</f>
        <v/>
      </c>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32.25" customHeight="1" x14ac:dyDescent="0.2">
      <c r="A300" s="258" t="s">
        <v>494</v>
      </c>
      <c r="B300" s="258" t="str">
        <f>VLOOKUP($A300,Questions!$A$3:$X$333,2,0)&amp;""</f>
        <v>Do you have any decision-making processes that are completely automated (i.e., there is no human involvement)?</v>
      </c>
      <c r="C300" s="258" t="str">
        <f>VLOOKUP($A300,Questions!$A$3:$X$333,19,0)&amp;""</f>
        <v/>
      </c>
      <c r="D300" s="258" t="str">
        <f>VLOOKUP($A300,Questions!$A$3:$X$333,20,0)&amp;""</f>
        <v/>
      </c>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48" customHeight="1" x14ac:dyDescent="0.2">
      <c r="A301" s="258" t="s">
        <v>496</v>
      </c>
      <c r="B301" s="258" t="str">
        <f>VLOOKUP($A301,Questions!$A$3:$X$333,2,0)&amp;""</f>
        <v>Do you have a documented process for managing automated processing, including validations, monitoring, and data subject requests?</v>
      </c>
      <c r="C301" s="258" t="str">
        <f>VLOOKUP($A301,Questions!$A$3:$X$333,19,0)&amp;""</f>
        <v/>
      </c>
      <c r="D301" s="258" t="str">
        <f>VLOOKUP($A301,Questions!$A$3:$X$333,20,0)&amp;""</f>
        <v/>
      </c>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39" customHeight="1" x14ac:dyDescent="0.2">
      <c r="A302" s="258" t="s">
        <v>498</v>
      </c>
      <c r="B302" s="258" t="str">
        <f>VLOOKUP($A302,Questions!$A$3:$X$333,2,0)&amp;""</f>
        <v>Do you have a documented policy for sharing information with law enforcement?</v>
      </c>
      <c r="C302" s="258" t="str">
        <f>VLOOKUP($A302,Questions!$A$3:$X$333,19,0)&amp;""</f>
        <v/>
      </c>
      <c r="D302" s="258" t="str">
        <f>VLOOKUP($A302,Questions!$A$3:$X$333,20,0)&amp;""</f>
        <v/>
      </c>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33" customHeight="1" x14ac:dyDescent="0.2">
      <c r="A303" s="258" t="s">
        <v>499</v>
      </c>
      <c r="B303" s="258" t="str">
        <f>VLOOKUP($A303,Questions!$A$3:$X$333,2,0)&amp;""</f>
        <v>Do you share any institutional data with law enforcement without a valid warrant?*</v>
      </c>
      <c r="C303" s="258" t="str">
        <f>VLOOKUP($A303,Questions!$A$3:$X$333,19,0)&amp;""</f>
        <v/>
      </c>
      <c r="D303" s="258" t="str">
        <f>VLOOKUP($A303,Questions!$A$3:$X$333,20,0)&amp;""</f>
        <v/>
      </c>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24.75" customHeight="1" x14ac:dyDescent="0.15">
      <c r="A304" s="258" t="s">
        <v>500</v>
      </c>
      <c r="B304" s="258" t="str">
        <f>VLOOKUP($A304,Questions!$A$3:$X$333,2,0)&amp;""</f>
        <v>Does your incident response team include a privacy analyst/officer?</v>
      </c>
      <c r="C304" s="258" t="str">
        <f>VLOOKUP($A304,Questions!$A$3:$X$333,19,0)&amp;""</f>
        <v/>
      </c>
      <c r="D304" s="258" t="str">
        <f>VLOOKUP($A304,Questions!$A$3:$X$333,20,0)&amp;""</f>
        <v/>
      </c>
      <c r="E304" s="49" t="s">
        <v>662</v>
      </c>
      <c r="F304" s="58"/>
      <c r="G304" s="58"/>
      <c r="H304" s="58"/>
      <c r="I304" s="58"/>
      <c r="J304" s="58"/>
      <c r="K304" s="58"/>
      <c r="L304" s="58"/>
      <c r="M304" s="58"/>
      <c r="N304" s="58"/>
      <c r="O304" s="58"/>
      <c r="P304" s="58"/>
      <c r="Q304" s="58"/>
      <c r="R304" s="58"/>
      <c r="S304" s="58"/>
      <c r="T304" s="58"/>
      <c r="U304" s="58"/>
      <c r="V304" s="58"/>
      <c r="W304" s="58"/>
      <c r="X304" s="58"/>
      <c r="Y304" s="58"/>
      <c r="Z304" s="58"/>
    </row>
    <row r="305" spans="1:26" ht="15.75" customHeight="1" x14ac:dyDescent="0.2">
      <c r="A305" s="18" t="str">
        <f>VLOOKUP(LEFT($A306,4),'Auto Responses'!$N$4:$O$38,2,0)&amp;""</f>
        <v xml:space="preserve"> International Privacy</v>
      </c>
      <c r="B305" s="18"/>
      <c r="C305" s="32" t="str">
        <f>Questions!$S$2</f>
        <v>Reason for Question</v>
      </c>
      <c r="D305" s="32" t="str">
        <f>Questions!$T$2</f>
        <v>Follow-Up Inquiries/Responses</v>
      </c>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31.5" customHeight="1" x14ac:dyDescent="0.2">
      <c r="A306" s="258" t="s">
        <v>502</v>
      </c>
      <c r="B306" s="258" t="str">
        <f>VLOOKUP($A306,Questions!$A$3:$X$333,2,0)&amp;""</f>
        <v>Will data be collected from or processed in or stored in the European Economic Area (EEA)?</v>
      </c>
      <c r="C306" s="258" t="str">
        <f>VLOOKUP($A306,Questions!$A$3:$X$333,19,0)&amp;""</f>
        <v>To be added in a later version</v>
      </c>
      <c r="D306" s="258" t="str">
        <f>VLOOKUP($A306,Questions!$A$3:$X$333,20,0)&amp;""</f>
        <v>To be added in a later version</v>
      </c>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24.75" customHeight="1" x14ac:dyDescent="0.2">
      <c r="A307" s="258" t="s">
        <v>504</v>
      </c>
      <c r="B307" s="258" t="str">
        <f>VLOOKUP($A307,Questions!$A$3:$X$333,2,0)&amp;""</f>
        <v>Do you have a data protection officer (DPO)?</v>
      </c>
      <c r="C307" s="258" t="str">
        <f>VLOOKUP($A307,Questions!$A$3:$X$333,19,0)&amp;""</f>
        <v/>
      </c>
      <c r="D307" s="258" t="str">
        <f>VLOOKUP($A307,Questions!$A$3:$X$333,20,0)&amp;""</f>
        <v/>
      </c>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33" customHeight="1" x14ac:dyDescent="0.2">
      <c r="A308" s="258" t="s">
        <v>506</v>
      </c>
      <c r="B308" s="258" t="str">
        <f>VLOOKUP($A308,Questions!$A$3:$X$333,2,0)&amp;""</f>
        <v>Will you sign appropriate GDPR Standard Contractual Clauses (SCCs) with the institution?</v>
      </c>
      <c r="C308" s="258" t="str">
        <f>VLOOKUP($A308,Questions!$A$3:$X$333,19,0)&amp;""</f>
        <v/>
      </c>
      <c r="D308" s="258" t="str">
        <f>VLOOKUP($A308,Questions!$A$3:$X$333,20,0)&amp;""</f>
        <v/>
      </c>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22.5" customHeight="1" x14ac:dyDescent="0.2">
      <c r="A309" s="258" t="s">
        <v>508</v>
      </c>
      <c r="B309" s="258" t="str">
        <f>VLOOKUP($A309,Questions!$A$3:$X$333,2,0)&amp;""</f>
        <v>Will data be collected from or processed in or stored in China?</v>
      </c>
      <c r="C309" s="258" t="str">
        <f>VLOOKUP($A309,Questions!$A$3:$X$333,19,0)&amp;""</f>
        <v/>
      </c>
      <c r="D309" s="258" t="str">
        <f>VLOOKUP($A309,Questions!$A$3:$X$333,20,0)&amp;""</f>
        <v/>
      </c>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34.5" customHeight="1" x14ac:dyDescent="0.15">
      <c r="A310" s="258" t="s">
        <v>510</v>
      </c>
      <c r="B310" s="258" t="str">
        <f>VLOOKUP($A310,Questions!$A$3:$X$333,2,0)&amp;""</f>
        <v>Do you comply with PIPL security, privacy, and data localization requirements?</v>
      </c>
      <c r="C310" s="258" t="str">
        <f>VLOOKUP($A310,Questions!$A$3:$X$333,19,0)&amp;""</f>
        <v/>
      </c>
      <c r="D310" s="258" t="str">
        <f>VLOOKUP($A310,Questions!$A$3:$X$333,20,0)&amp;""</f>
        <v/>
      </c>
      <c r="E310" s="49" t="s">
        <v>662</v>
      </c>
      <c r="F310" s="58"/>
      <c r="G310" s="58"/>
      <c r="H310" s="58"/>
      <c r="I310" s="58"/>
      <c r="J310" s="58"/>
      <c r="K310" s="58"/>
      <c r="L310" s="58"/>
      <c r="M310" s="58"/>
      <c r="N310" s="58"/>
      <c r="O310" s="58"/>
      <c r="P310" s="58"/>
      <c r="Q310" s="58"/>
      <c r="R310" s="58"/>
      <c r="S310" s="58"/>
      <c r="T310" s="58"/>
      <c r="U310" s="58"/>
      <c r="V310" s="58"/>
      <c r="W310" s="58"/>
      <c r="X310" s="58"/>
      <c r="Y310" s="58"/>
      <c r="Z310" s="58"/>
    </row>
    <row r="311" spans="1:26" ht="15.75" customHeight="1" x14ac:dyDescent="0.2">
      <c r="A311" s="18" t="str">
        <f>VLOOKUP(LEFT($A312,4),'Auto Responses'!$N$4:$O$38,2,0)&amp;""</f>
        <v xml:space="preserve"> Data Privacy</v>
      </c>
      <c r="B311" s="18"/>
      <c r="C311" s="32" t="str">
        <f>Questions!$S$2</f>
        <v>Reason for Question</v>
      </c>
      <c r="D311" s="32" t="str">
        <f>Questions!$T$2</f>
        <v>Follow-Up Inquiries/Responses</v>
      </c>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5.75" customHeight="1" x14ac:dyDescent="0.2">
      <c r="A312" s="258" t="s">
        <v>512</v>
      </c>
      <c r="B312" s="258" t="str">
        <f>VLOOKUP($A312,Questions!$A$3:$X$333,2,0)&amp;""</f>
        <v>Have you performed a Data Privacy Impact Assesssment for the solution/project?</v>
      </c>
      <c r="C312" s="258" t="str">
        <f>VLOOKUP($A312,Questions!$A$3:$X$333,19,0)&amp;""</f>
        <v>To be added in a later version</v>
      </c>
      <c r="D312" s="258" t="str">
        <f>VLOOKUP($A312,Questions!$A$3:$X$333,20,0)&amp;""</f>
        <v>To be added in a later version</v>
      </c>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5.75" customHeight="1" x14ac:dyDescent="0.2">
      <c r="A313" s="258" t="s">
        <v>514</v>
      </c>
      <c r="B313" s="258" t="str">
        <f>VLOOKUP($A313,Questions!$A$3:$X$333,2,0)&amp;""</f>
        <v>Do you provide an end-user privacy notice about privacy policies and procedures that identify the purpose(s) for which personal information is collected, used, retained, and disclosed?</v>
      </c>
      <c r="C313" s="258" t="str">
        <f>VLOOKUP($A313,Questions!$A$3:$X$333,19,0)&amp;""</f>
        <v/>
      </c>
      <c r="D313" s="258" t="str">
        <f>VLOOKUP($A313,Questions!$A$3:$X$333,20,0)&amp;""</f>
        <v/>
      </c>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5.75" customHeight="1" x14ac:dyDescent="0.2">
      <c r="A314" s="258" t="s">
        <v>516</v>
      </c>
      <c r="B314" s="258" t="str">
        <f>VLOOKUP($A314,Questions!$A$3:$X$333,2,0)&amp;""</f>
        <v>Do you describe the choices available to the individual and obtain implicit or explicit consent with respect to the collection, use, and disclosure of personal information?</v>
      </c>
      <c r="C314" s="258" t="str">
        <f>VLOOKUP($A314,Questions!$A$3:$X$333,19,0)&amp;""</f>
        <v/>
      </c>
      <c r="D314" s="258" t="str">
        <f>VLOOKUP($A314,Questions!$A$3:$X$333,20,0)&amp;""</f>
        <v/>
      </c>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5.75" customHeight="1" x14ac:dyDescent="0.2">
      <c r="A315" s="258" t="s">
        <v>518</v>
      </c>
      <c r="B315" s="258" t="str">
        <f>VLOOKUP($A315,Questions!$A$3:$X$333,2,0)&amp;""</f>
        <v>Do you collect personal information only for the purpose(s) identified in the agreement with an institution or, if there is none, the purpose(s) identified in the privacy notice?</v>
      </c>
      <c r="C315" s="258" t="str">
        <f>VLOOKUP($A315,Questions!$A$3:$X$333,19,0)&amp;""</f>
        <v/>
      </c>
      <c r="D315" s="258" t="str">
        <f>VLOOKUP($A315,Questions!$A$3:$X$333,20,0)&amp;""</f>
        <v/>
      </c>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24.75" customHeight="1" x14ac:dyDescent="0.2">
      <c r="A316" s="258" t="s">
        <v>520</v>
      </c>
      <c r="B316" s="258" t="str">
        <f>VLOOKUP($A316,Questions!$A$3:$X$333,2,0)&amp;""</f>
        <v>Do you have a documented list of personal data your service maintains?</v>
      </c>
      <c r="C316" s="258" t="str">
        <f>VLOOKUP($A316,Questions!$A$3:$X$333,19,0)&amp;""</f>
        <v/>
      </c>
      <c r="D316" s="258" t="str">
        <f>VLOOKUP($A316,Questions!$A$3:$X$333,20,0)&amp;""</f>
        <v/>
      </c>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5.75" customHeight="1" x14ac:dyDescent="0.2">
      <c r="A317" s="258" t="s">
        <v>522</v>
      </c>
      <c r="B317" s="258" t="str">
        <f>VLOOKUP($A317,Questions!$A$3:$X$333,2,0)&amp;""</f>
        <v>Do you retain personal information for only as long as necessary to fulfill the stated purpose(s) or as required by law or regulation and thereafter appropriately dispose of such information?</v>
      </c>
      <c r="C317" s="258" t="str">
        <f>VLOOKUP($A317,Questions!$A$3:$X$333,19,0)&amp;""</f>
        <v/>
      </c>
      <c r="D317" s="258" t="str">
        <f>VLOOKUP($A317,Questions!$A$3:$X$333,20,0)&amp;""</f>
        <v/>
      </c>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5.75" customHeight="1" x14ac:dyDescent="0.2">
      <c r="A318" s="258" t="s">
        <v>524</v>
      </c>
      <c r="B318" s="258" t="str">
        <f>VLOOKUP($A318,Questions!$A$3:$X$333,2,0)&amp;""</f>
        <v>Do you provide individuals with access to their personal information for review and update (i.e., data subject rights)?</v>
      </c>
      <c r="C318" s="258" t="str">
        <f>VLOOKUP($A318,Questions!$A$3:$X$333,19,0)&amp;""</f>
        <v/>
      </c>
      <c r="D318" s="258" t="str">
        <f>VLOOKUP($A318,Questions!$A$3:$X$333,20,0)&amp;""</f>
        <v/>
      </c>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5.75" customHeight="1" x14ac:dyDescent="0.2">
      <c r="A319" s="258" t="s">
        <v>525</v>
      </c>
      <c r="B319" s="258" t="str">
        <f>VLOOKUP($A319,Questions!$A$3:$X$333,2,0)&amp;""</f>
        <v>Do you disclose personal information to third parties only for the purpose(s) identified in the privacy notice or with the implicit or explicit consent of the individual?</v>
      </c>
      <c r="C319" s="258" t="str">
        <f>VLOOKUP($A319,Questions!$A$3:$X$333,19,0)&amp;""</f>
        <v/>
      </c>
      <c r="D319" s="258" t="str">
        <f>VLOOKUP($A319,Questions!$A$3:$X$333,20,0)&amp;""</f>
        <v/>
      </c>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5.75" customHeight="1" x14ac:dyDescent="0.2">
      <c r="A320" s="258" t="s">
        <v>527</v>
      </c>
      <c r="B320" s="258" t="str">
        <f>VLOOKUP($A320,Questions!$A$3:$X$333,2,0)&amp;""</f>
        <v>Do you protect personal information against unauthorized access (both physical and logical)?</v>
      </c>
      <c r="C320" s="258" t="str">
        <f>VLOOKUP($A320,Questions!$A$3:$X$333,19,0)&amp;""</f>
        <v/>
      </c>
      <c r="D320" s="258" t="str">
        <f>VLOOKUP($A320,Questions!$A$3:$X$333,20,0)&amp;""</f>
        <v/>
      </c>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40.5" customHeight="1" x14ac:dyDescent="0.2">
      <c r="A321" s="258" t="s">
        <v>529</v>
      </c>
      <c r="B321" s="258" t="str">
        <f>VLOOKUP($A321,Questions!$A$3:$X$333,2,0)&amp;""</f>
        <v>Do you maintain accurate, complete, and relevant personal information for the purposes identified in the privacy notice?</v>
      </c>
      <c r="C321" s="258" t="str">
        <f>VLOOKUP($A321,Questions!$A$3:$X$333,19,0)&amp;""</f>
        <v/>
      </c>
      <c r="D321" s="258" t="str">
        <f>VLOOKUP($A321,Questions!$A$3:$X$333,20,0)&amp;""</f>
        <v/>
      </c>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35.25" customHeight="1" x14ac:dyDescent="0.2">
      <c r="A322" s="258" t="s">
        <v>531</v>
      </c>
      <c r="B322" s="258" t="str">
        <f>VLOOKUP($A322,Questions!$A$3:$X$333,2,0)&amp;""</f>
        <v>Do you have procedures to address privacy-related noncompliance complaints and disputes?</v>
      </c>
      <c r="C322" s="258" t="str">
        <f>VLOOKUP($A322,Questions!$A$3:$X$333,19,0)&amp;""</f>
        <v/>
      </c>
      <c r="D322" s="258" t="str">
        <f>VLOOKUP($A322,Questions!$A$3:$X$333,20,0)&amp;""</f>
        <v/>
      </c>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22.5" customHeight="1" x14ac:dyDescent="0.2">
      <c r="A323" s="258" t="s">
        <v>533</v>
      </c>
      <c r="B323" s="258" t="str">
        <f>VLOOKUP($A323,Questions!$A$3:$X$333,2,0)&amp;""</f>
        <v>Do you "anonymize," "de-identify," or otherwise mask personal data?</v>
      </c>
      <c r="C323" s="258" t="str">
        <f>VLOOKUP($A323,Questions!$A$3:$X$333,19,0)&amp;""</f>
        <v/>
      </c>
      <c r="D323" s="258" t="str">
        <f>VLOOKUP($A323,Questions!$A$3:$X$333,20,0)&amp;""</f>
        <v/>
      </c>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78" customHeight="1" x14ac:dyDescent="0.2">
      <c r="A324" s="258" t="s">
        <v>535</v>
      </c>
      <c r="B324" s="258" t="str">
        <f>VLOOKUP($A324,Questions!$A$3:$X$333,2,0)&amp;""</f>
        <v xml:space="preserve">Do you or your subprocessors use or disclose "anonymized," "de-identified," or otherwise masked data for any purpose other than those identified in the agreement with an institution (e.g., sharing with ad networks or data brokers, marketing, creation of profiles, analytics unrelated to services provided to institution)? </v>
      </c>
      <c r="C324" s="258" t="str">
        <f>VLOOKUP($A324,Questions!$A$3:$X$333,19,0)&amp;""</f>
        <v/>
      </c>
      <c r="D324" s="258" t="str">
        <f>VLOOKUP($A324,Questions!$A$3:$X$333,20,0)&amp;""</f>
        <v/>
      </c>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35.25" customHeight="1" x14ac:dyDescent="0.2">
      <c r="A325" s="258" t="s">
        <v>537</v>
      </c>
      <c r="B325" s="258" t="str">
        <f>VLOOKUP($A325,Questions!$A$3:$X$333,2,0)&amp;""</f>
        <v>Do you certify stop-processing requests, including any data that is processed by a third party on your behalf?</v>
      </c>
      <c r="C325" s="258" t="str">
        <f>VLOOKUP($A325,Questions!$A$3:$X$333,19,0)&amp;""</f>
        <v/>
      </c>
      <c r="D325" s="258" t="str">
        <f>VLOOKUP($A325,Questions!$A$3:$X$333,20,0)&amp;""</f>
        <v/>
      </c>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21" customHeight="1" x14ac:dyDescent="0.15">
      <c r="A326" s="258" t="s">
        <v>539</v>
      </c>
      <c r="B326" s="258" t="str">
        <f>VLOOKUP($A326,Questions!$A$3:$X$333,2,0)&amp;""</f>
        <v>Do you have a process to review code for ethical considerations?</v>
      </c>
      <c r="C326" s="258" t="str">
        <f>VLOOKUP($A326,Questions!$A$3:$X$333,19,0)&amp;""</f>
        <v/>
      </c>
      <c r="D326" s="258" t="str">
        <f>VLOOKUP($A326,Questions!$A$3:$X$333,20,0)&amp;""</f>
        <v/>
      </c>
      <c r="E326" s="49" t="s">
        <v>662</v>
      </c>
      <c r="F326" s="58"/>
      <c r="G326" s="58"/>
      <c r="H326" s="58"/>
      <c r="I326" s="58"/>
      <c r="J326" s="58"/>
      <c r="K326" s="58"/>
      <c r="L326" s="58"/>
      <c r="M326" s="58"/>
      <c r="N326" s="58"/>
      <c r="O326" s="58"/>
      <c r="P326" s="58"/>
      <c r="Q326" s="58"/>
      <c r="R326" s="58"/>
      <c r="S326" s="58"/>
      <c r="T326" s="58"/>
      <c r="U326" s="58"/>
      <c r="V326" s="58"/>
      <c r="W326" s="58"/>
      <c r="X326" s="58"/>
      <c r="Y326" s="58"/>
      <c r="Z326" s="58"/>
    </row>
    <row r="327" spans="1:26" ht="15.75" customHeight="1" x14ac:dyDescent="0.2">
      <c r="A327" s="18" t="str">
        <f>VLOOKUP(LEFT($A328,4),'Auto Responses'!$N$4:$O$38,2,0)&amp;""</f>
        <v xml:space="preserve"> Privacy and AI</v>
      </c>
      <c r="B327" s="18"/>
      <c r="C327" s="32" t="str">
        <f>Questions!$S$2</f>
        <v>Reason for Question</v>
      </c>
      <c r="D327" s="32" t="str">
        <f>Questions!$T$2</f>
        <v>Follow-Up Inquiries/Responses</v>
      </c>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42.75" customHeight="1" x14ac:dyDescent="0.2">
      <c r="A328" s="258" t="s">
        <v>541</v>
      </c>
      <c r="B328" s="258" t="str">
        <f>VLOOKUP($A328,Questions!$A$3:$X$333,2,0)&amp;""</f>
        <v>Does your service use AI for the processing of institutional data?</v>
      </c>
      <c r="C328" s="258" t="str">
        <f>VLOOKUP($A328,Questions!$A$3:$X$333,18,0)&amp;""</f>
        <v/>
      </c>
      <c r="D328" s="258" t="str">
        <f>VLOOKUP($A328,Questions!$A$3:$X$333,19,0)&amp;""</f>
        <v>To be added in a later version</v>
      </c>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42.75" customHeight="1" x14ac:dyDescent="0.2">
      <c r="A329" s="258" t="s">
        <v>543</v>
      </c>
      <c r="B329" s="258" t="str">
        <f>VLOOKUP($A329,Questions!$A$3:$X$333,2,0)&amp;""</f>
        <v>Is any institutional data retained in AI processing?*</v>
      </c>
      <c r="C329" s="258" t="str">
        <f>VLOOKUP($A329,Questions!$A$3:$X$333,18,0)&amp;""</f>
        <v>Please explain why this does not apply to your product or service.</v>
      </c>
      <c r="D329" s="258" t="str">
        <f>VLOOKUP($A329,Questions!$A$3:$X$333,19,0)&amp;""</f>
        <v/>
      </c>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42.75" customHeight="1" x14ac:dyDescent="0.2">
      <c r="A330" s="258" t="s">
        <v>545</v>
      </c>
      <c r="B330" s="258" t="str">
        <f>VLOOKUP($A330,Questions!$A$3:$X$333,2,0)&amp;""</f>
        <v>Do you have agreements in place with third parties or subprocessors regarding the protection of customer data and use of AI?*</v>
      </c>
      <c r="C330" s="258" t="str">
        <f>VLOOKUP($A330,Questions!$A$3:$X$333,18,0)&amp;""</f>
        <v>Please explain why this does not apply to your product or service.</v>
      </c>
      <c r="D330" s="258" t="str">
        <f>VLOOKUP($A330,Questions!$A$3:$X$333,19,0)&amp;""</f>
        <v/>
      </c>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42.75" customHeight="1" x14ac:dyDescent="0.2">
      <c r="A331" s="258" t="s">
        <v>547</v>
      </c>
      <c r="B331" s="258" t="str">
        <f>VLOOKUP($A331,Questions!$A$3:$X$333,2,0)&amp;""</f>
        <v>Will institutional data be processed through a third party or subprocessor that also uses AI?</v>
      </c>
      <c r="C331" s="258" t="str">
        <f>VLOOKUP($A331,Questions!$A$3:$X$333,18,0)&amp;""</f>
        <v/>
      </c>
      <c r="D331" s="258" t="str">
        <f>VLOOKUP($A331,Questions!$A$3:$X$333,19,0)&amp;""</f>
        <v/>
      </c>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42.75" customHeight="1" x14ac:dyDescent="0.2">
      <c r="A332" s="258" t="s">
        <v>549</v>
      </c>
      <c r="B332" s="258" t="str">
        <f>VLOOKUP($A332,Questions!$A$3:$X$333,2,0)&amp;""</f>
        <v>Is AI processing limited to fully licensed commercial enterprise AI services?</v>
      </c>
      <c r="C332" s="258" t="str">
        <f>VLOOKUP($A332,Questions!$A$3:$X$333,18,0)&amp;""</f>
        <v>Please explain why this does not apply to your product or service.</v>
      </c>
      <c r="D332" s="258" t="str">
        <f>VLOOKUP($A332,Questions!$A$3:$X$333,19,0)&amp;""</f>
        <v/>
      </c>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42.75" customHeight="1" x14ac:dyDescent="0.2">
      <c r="A333" s="258" t="s">
        <v>551</v>
      </c>
      <c r="B333" s="258" t="str">
        <f>VLOOKUP($A333,Questions!$A$3:$X$333,2,0)&amp;""</f>
        <v>Will institutional data be used or processed by any shared AI services?</v>
      </c>
      <c r="C333" s="258" t="str">
        <f>VLOOKUP($A333,Questions!$A$3:$X$333,18,0)&amp;""</f>
        <v/>
      </c>
      <c r="D333" s="258" t="str">
        <f>VLOOKUP($A333,Questions!$A$3:$X$333,19,0)&amp;""</f>
        <v/>
      </c>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42.75" customHeight="1" x14ac:dyDescent="0.2">
      <c r="A334" s="258" t="s">
        <v>553</v>
      </c>
      <c r="B334" s="258" t="str">
        <f>VLOOKUP($A334,Questions!$A$3:$X$333,2,0)&amp;""</f>
        <v>Do you have safeguards in place to protect institutional data and data privacy from unintended AI queries or processing?</v>
      </c>
      <c r="C334" s="258" t="str">
        <f>VLOOKUP($A334,Questions!$A$3:$X$333,18,0)&amp;""</f>
        <v/>
      </c>
      <c r="D334" s="258" t="str">
        <f>VLOOKUP($A334,Questions!$A$3:$X$333,19,0)&amp;""</f>
        <v/>
      </c>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42.75" customHeight="1" x14ac:dyDescent="0.2">
      <c r="A335" s="258" t="s">
        <v>555</v>
      </c>
      <c r="B335" s="258" t="str">
        <f>VLOOKUP($A335,Questions!$A$3:$X$333,2,0)&amp;""</f>
        <v>Do you provide choice to the user to opt out of AI use?</v>
      </c>
      <c r="C335" s="258" t="str">
        <f>VLOOKUP($A335,Questions!$A$3:$X$333,18,0)&amp;""</f>
        <v>Please explain why this does not apply to your product or service.</v>
      </c>
      <c r="D335" s="258" t="str">
        <f>VLOOKUP($A335,Questions!$A$3:$X$333,19,0)&amp;""</f>
        <v/>
      </c>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42.75" customHeight="1" x14ac:dyDescent="0.2">
      <c r="A336" s="18" t="str">
        <f>VLOOKUP(LEFT($A337,4),'Auto Responses'!$N$4:$O$38,2,0)&amp;""</f>
        <v xml:space="preserve"> AI Qualifying Questions</v>
      </c>
      <c r="B336" s="18"/>
      <c r="C336" s="32" t="str">
        <f>Questions!$S$2</f>
        <v>Reason for Question</v>
      </c>
      <c r="D336" s="32" t="str">
        <f>Questions!$T$2</f>
        <v>Follow-Up Inquiries/Responses</v>
      </c>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42.75" customHeight="1" x14ac:dyDescent="0.2">
      <c r="A337" s="258" t="s">
        <v>368</v>
      </c>
      <c r="B337" s="258" t="str">
        <f>VLOOKUP($A337,Questions!$A$3:$X$333,2,0)&amp;""</f>
        <v>Does your solution leverage machine learning (ML) or do you plan to do so in the next 12 months?</v>
      </c>
      <c r="C337" s="258" t="str">
        <f>VLOOKUP($A337,Questions!$A$3:$X$333,19,0)&amp;""</f>
        <v>To be added in a later version</v>
      </c>
      <c r="D337" s="258" t="str">
        <f>VLOOKUP($A337,Questions!$A$3:$X$333,20,0)&amp;""</f>
        <v>To be added in a later version</v>
      </c>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42.75" customHeight="1" x14ac:dyDescent="0.15">
      <c r="A338" s="258" t="s">
        <v>370</v>
      </c>
      <c r="B338" s="258" t="str">
        <f>VLOOKUP($A338,Questions!$A$3:$X$333,2,0)&amp;""</f>
        <v>Does your solution leverage a large language model (LLM) or do you plan to do so in the next 12 months?</v>
      </c>
      <c r="C338" s="258" t="str">
        <f>VLOOKUP($A338,Questions!$A$3:$X$333,19,0)&amp;""</f>
        <v/>
      </c>
      <c r="D338" s="258" t="str">
        <f>VLOOKUP($A338,Questions!$A$3:$X$333,20,0)&amp;""</f>
        <v/>
      </c>
      <c r="E338" s="49" t="s">
        <v>662</v>
      </c>
      <c r="F338" s="58"/>
      <c r="G338" s="58"/>
      <c r="H338" s="58"/>
      <c r="I338" s="58"/>
      <c r="J338" s="58"/>
      <c r="K338" s="58"/>
      <c r="L338" s="58"/>
      <c r="M338" s="58"/>
      <c r="N338" s="58"/>
      <c r="O338" s="58"/>
      <c r="P338" s="58"/>
      <c r="Q338" s="58"/>
      <c r="R338" s="58"/>
      <c r="S338" s="58"/>
      <c r="T338" s="58"/>
      <c r="U338" s="58"/>
      <c r="V338" s="58"/>
      <c r="W338" s="58"/>
      <c r="X338" s="58"/>
      <c r="Y338" s="58"/>
      <c r="Z338" s="58"/>
    </row>
    <row r="339" spans="1:26" ht="42.75" customHeight="1" x14ac:dyDescent="0.2">
      <c r="A339" s="18" t="str">
        <f>VLOOKUP(LEFT($A340,4),'Auto Responses'!$N$4:$O$38,2,0)&amp;""</f>
        <v xml:space="preserve"> General AI Questions</v>
      </c>
      <c r="B339" s="18"/>
      <c r="C339" s="32" t="str">
        <f>Questions!$S$2</f>
        <v>Reason for Question</v>
      </c>
      <c r="D339" s="32" t="str">
        <f>Questions!$T$2</f>
        <v>Follow-Up Inquiries/Responses</v>
      </c>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42.75" customHeight="1" x14ac:dyDescent="0.2">
      <c r="A340" s="258" t="s">
        <v>372</v>
      </c>
      <c r="B340" s="258" t="str">
        <f>VLOOKUP($A340,Questions!$A$3:$X$333,2,0)&amp;""</f>
        <v>Does your solution have an AI risk model when developing or implementing your solution's AI model?*</v>
      </c>
      <c r="C340" s="258" t="str">
        <f>VLOOKUP($A340,Questions!$A$3:$X$333,19,0)&amp;""</f>
        <v>To be added in a later version</v>
      </c>
      <c r="D340" s="258" t="str">
        <f>VLOOKUP($A340,Questions!$A$3:$X$333,20,0)&amp;""</f>
        <v>To be added in a later version</v>
      </c>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42.75" customHeight="1" x14ac:dyDescent="0.2">
      <c r="A341" s="258" t="s">
        <v>374</v>
      </c>
      <c r="B341" s="258" t="str">
        <f>VLOOKUP($A341,Questions!$A$3:$X$333,2,0)&amp;""</f>
        <v>Can your solution's AI features be disabled by tenant and/or user?*</v>
      </c>
      <c r="C341" s="258" t="str">
        <f>VLOOKUP($A341,Questions!$A$3:$X$333,19,0)&amp;""</f>
        <v/>
      </c>
      <c r="D341" s="258" t="str">
        <f>VLOOKUP($A341,Questions!$A$3:$X$333,20,0)&amp;""</f>
        <v/>
      </c>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42.75" customHeight="1" x14ac:dyDescent="0.2">
      <c r="A342" s="258" t="s">
        <v>376</v>
      </c>
      <c r="B342" s="258" t="str">
        <f>VLOOKUP($A342,Questions!$A$3:$X$333,2,0)&amp;""</f>
        <v>Have your staff completed responsible AI training?*</v>
      </c>
      <c r="C342" s="258" t="str">
        <f>VLOOKUP($A342,Questions!$A$3:$X$333,19,0)&amp;""</f>
        <v/>
      </c>
      <c r="D342" s="258" t="str">
        <f>VLOOKUP($A342,Questions!$A$3:$X$333,20,0)&amp;""</f>
        <v/>
      </c>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42.75" customHeight="1" x14ac:dyDescent="0.2">
      <c r="A343" s="258" t="s">
        <v>378</v>
      </c>
      <c r="B343" s="258" t="str">
        <f>VLOOKUP($A343,Questions!$A$3:$X$333,2,0)&amp;""</f>
        <v>Please describe the capabilities of your solution's AI features.</v>
      </c>
      <c r="C343" s="258" t="str">
        <f>VLOOKUP($A343,Questions!$A$3:$X$333,19,0)&amp;""</f>
        <v/>
      </c>
      <c r="D343" s="258" t="str">
        <f>VLOOKUP($A343,Questions!$A$3:$X$333,20,0)&amp;""</f>
        <v/>
      </c>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42.75" customHeight="1" x14ac:dyDescent="0.15">
      <c r="A344" s="258" t="s">
        <v>380</v>
      </c>
      <c r="B344" s="258" t="str">
        <f>VLOOKUP($A344,Questions!$A$3:$X$333,2,0)&amp;""</f>
        <v>Does your solution support business rules to protect sensitive data from being ingested by the AI model?</v>
      </c>
      <c r="C344" s="258" t="str">
        <f>VLOOKUP($A344,Questions!$A$3:$X$333,19,0)&amp;""</f>
        <v/>
      </c>
      <c r="D344" s="258" t="str">
        <f>VLOOKUP($A344,Questions!$A$3:$X$333,20,0)&amp;""</f>
        <v/>
      </c>
      <c r="E344" s="49" t="s">
        <v>662</v>
      </c>
      <c r="F344" s="58"/>
      <c r="G344" s="58"/>
      <c r="H344" s="58"/>
      <c r="I344" s="58"/>
      <c r="J344" s="58"/>
      <c r="K344" s="58"/>
      <c r="L344" s="58"/>
      <c r="M344" s="58"/>
      <c r="N344" s="58"/>
      <c r="O344" s="58"/>
      <c r="P344" s="58"/>
      <c r="Q344" s="58"/>
      <c r="R344" s="58"/>
      <c r="S344" s="58"/>
      <c r="T344" s="58"/>
      <c r="U344" s="58"/>
      <c r="V344" s="58"/>
      <c r="W344" s="58"/>
      <c r="X344" s="58"/>
      <c r="Y344" s="58"/>
      <c r="Z344" s="58"/>
    </row>
    <row r="345" spans="1:26" ht="42.75" customHeight="1" x14ac:dyDescent="0.2">
      <c r="A345" s="18" t="str">
        <f>VLOOKUP(LEFT($A346,4),'Auto Responses'!$N$4:$O$38,2,0)&amp;""</f>
        <v xml:space="preserve"> AI Policy</v>
      </c>
      <c r="B345" s="18"/>
      <c r="C345" s="32" t="str">
        <f>Questions!$S$2</f>
        <v>Reason for Question</v>
      </c>
      <c r="D345" s="32" t="str">
        <f>Questions!$T$2</f>
        <v>Follow-Up Inquiries/Responses</v>
      </c>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65.25" customHeight="1" x14ac:dyDescent="0.2">
      <c r="A346" s="258" t="s">
        <v>382</v>
      </c>
      <c r="B346" s="258" t="str">
        <f>VLOOKUP($A346,Questions!$A$3:$X$333,2,0)&amp;""</f>
        <v>Are your AI developer's policies, processes, procedures, and practices across the organization related to the mapping, measuring, and managing of AI risks conspicuously posted, unambiguous, and implemented effectively?*</v>
      </c>
      <c r="C346" s="258" t="str">
        <f>VLOOKUP($A346,Questions!$A$3:$X$333,19,0)&amp;""</f>
        <v>To be added in a later version</v>
      </c>
      <c r="D346" s="258" t="str">
        <f>VLOOKUP($A346,Questions!$A$3:$X$333,20,0)&amp;""</f>
        <v>To be added in a later version</v>
      </c>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42.75" customHeight="1" x14ac:dyDescent="0.2">
      <c r="A347" s="258" t="s">
        <v>384</v>
      </c>
      <c r="B347" s="258" t="str">
        <f>VLOOKUP($A347,Questions!$A$3:$X$333,2,0)&amp;""</f>
        <v>Have you identified and measured AI risks?*</v>
      </c>
      <c r="C347" s="258" t="str">
        <f>VLOOKUP($A347,Questions!$A$3:$X$333,19,0)&amp;""</f>
        <v/>
      </c>
      <c r="D347" s="258" t="str">
        <f>VLOOKUP($A347,Questions!$A$3:$X$333,20,0)&amp;""</f>
        <v/>
      </c>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42.75" customHeight="1" x14ac:dyDescent="0.2">
      <c r="A348" s="258" t="s">
        <v>386</v>
      </c>
      <c r="B348" s="258" t="str">
        <f>VLOOKUP($A348,Questions!$A$3:$X$333,2,0)&amp;""</f>
        <v>In the event of an incident, can your solution's AI features be disabled in a timely manner?*</v>
      </c>
      <c r="C348" s="258" t="str">
        <f>VLOOKUP($A348,Questions!$A$3:$X$333,19,0)&amp;""</f>
        <v/>
      </c>
      <c r="D348" s="258" t="str">
        <f>VLOOKUP($A348,Questions!$A$3:$X$333,20,0)&amp;""</f>
        <v/>
      </c>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42.75" customHeight="1" x14ac:dyDescent="0.2">
      <c r="A349" s="258" t="s">
        <v>388</v>
      </c>
      <c r="B349" s="258" t="str">
        <f>VLOOKUP($A349,Questions!$A$3:$X$333,2,0)&amp;""</f>
        <v>If disabled because of an incident, can your solution's AI features be re-enabled in a timely manner?*</v>
      </c>
      <c r="C349" s="258" t="str">
        <f>VLOOKUP($A349,Questions!$A$3:$X$333,19,0)&amp;""</f>
        <v/>
      </c>
      <c r="D349" s="258" t="str">
        <f>VLOOKUP($A349,Questions!$A$3:$X$333,20,0)&amp;""</f>
        <v/>
      </c>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42.75" customHeight="1" x14ac:dyDescent="0.15">
      <c r="A350" s="258" t="s">
        <v>390</v>
      </c>
      <c r="B350" s="258" t="str">
        <f>VLOOKUP($A350,Questions!$A$3:$X$333,2,0)&amp;""</f>
        <v>Do you have documented technical and procedural processes to address potential negative impacts of AI as described by the AI Risk Management Framework (RMF)?</v>
      </c>
      <c r="C350" s="258" t="str">
        <f>VLOOKUP($A350,Questions!$A$3:$X$333,19,0)&amp;""</f>
        <v/>
      </c>
      <c r="D350" s="258" t="str">
        <f>VLOOKUP($A350,Questions!$A$3:$X$333,20,0)&amp;""</f>
        <v/>
      </c>
      <c r="E350" s="49" t="s">
        <v>662</v>
      </c>
      <c r="F350" s="58"/>
      <c r="G350" s="58"/>
      <c r="H350" s="58"/>
      <c r="I350" s="58"/>
      <c r="J350" s="58"/>
      <c r="K350" s="58"/>
      <c r="L350" s="58"/>
      <c r="M350" s="58"/>
      <c r="N350" s="58"/>
      <c r="O350" s="58"/>
      <c r="P350" s="58"/>
      <c r="Q350" s="58"/>
      <c r="R350" s="58"/>
      <c r="S350" s="58"/>
      <c r="T350" s="58"/>
      <c r="U350" s="58"/>
      <c r="V350" s="58"/>
      <c r="W350" s="58"/>
      <c r="X350" s="58"/>
      <c r="Y350" s="58"/>
      <c r="Z350" s="58"/>
    </row>
    <row r="351" spans="1:26" ht="42.75" customHeight="1" x14ac:dyDescent="0.2">
      <c r="A351" s="18" t="str">
        <f>VLOOKUP(LEFT($A352,4),'Auto Responses'!$N$4:$O$38,2,0)&amp;""</f>
        <v xml:space="preserve"> AI Data Security</v>
      </c>
      <c r="B351" s="18"/>
      <c r="C351" s="32" t="str">
        <f>Questions!$S$2</f>
        <v>Reason for Question</v>
      </c>
      <c r="D351" s="32" t="str">
        <f>Questions!$T$2</f>
        <v>Follow-Up Inquiries/Responses</v>
      </c>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42.75" customHeight="1" x14ac:dyDescent="0.2">
      <c r="A352" s="258" t="s">
        <v>392</v>
      </c>
      <c r="B352" s="258" t="str">
        <f>VLOOKUP($A352,Questions!$A$3:$X$333,2,0)&amp;""</f>
        <v>If sensitive data is introduced to your solution's AI model, can the data be removed from the AI model by request?*</v>
      </c>
      <c r="C352" s="258" t="str">
        <f>VLOOKUP($A352,Questions!$A$3:$X$333,19,0)&amp;""</f>
        <v>To be added in a later version</v>
      </c>
      <c r="D352" s="258" t="str">
        <f>VLOOKUP($A352,Questions!$A$3:$X$333,20,0)&amp;""</f>
        <v>To be added in a later version</v>
      </c>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42.75" customHeight="1" x14ac:dyDescent="0.2">
      <c r="A353" s="258" t="s">
        <v>394</v>
      </c>
      <c r="B353" s="258" t="str">
        <f>VLOOKUP($A353,Questions!$A$3:$X$333,2,0)&amp;""</f>
        <v>Is user input data used to influence your solution's AI model?*</v>
      </c>
      <c r="C353" s="258" t="str">
        <f>VLOOKUP($A353,Questions!$A$3:$X$333,19,0)&amp;""</f>
        <v/>
      </c>
      <c r="D353" s="258" t="str">
        <f>VLOOKUP($A353,Questions!$A$3:$X$333,20,0)&amp;""</f>
        <v/>
      </c>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42.75" customHeight="1" x14ac:dyDescent="0.2">
      <c r="A354" s="258" t="s">
        <v>396</v>
      </c>
      <c r="B354" s="258" t="str">
        <f>VLOOKUP($A354,Questions!$A$3:$X$333,2,0)&amp;""</f>
        <v>Do you provide logging for your solution's AI feature(s) that includes user, date, and action taken?*</v>
      </c>
      <c r="C354" s="258" t="str">
        <f>VLOOKUP($A354,Questions!$A$3:$X$333,19,0)&amp;""</f>
        <v/>
      </c>
      <c r="D354" s="258" t="str">
        <f>VLOOKUP($A354,Questions!$A$3:$X$333,20,0)&amp;""</f>
        <v/>
      </c>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42.75" customHeight="1" x14ac:dyDescent="0.2">
      <c r="A355" s="258" t="s">
        <v>398</v>
      </c>
      <c r="B355" s="258" t="str">
        <f>VLOOKUP($A355,Questions!$A$3:$X$333,2,0)&amp;""</f>
        <v>Please describe how you validate user inputs.</v>
      </c>
      <c r="C355" s="258" t="str">
        <f>VLOOKUP($A355,Questions!$A$3:$X$333,19,0)&amp;""</f>
        <v/>
      </c>
      <c r="D355" s="258" t="str">
        <f>VLOOKUP($A355,Questions!$A$3:$X$333,20,0)&amp;""</f>
        <v/>
      </c>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42.75" customHeight="1" x14ac:dyDescent="0.15">
      <c r="A356" s="258" t="s">
        <v>400</v>
      </c>
      <c r="B356" s="258" t="str">
        <f>VLOOKUP($A356,Questions!$A$3:$X$333,2,0)&amp;""</f>
        <v>Do you plan for and mitigate supply-chain risk related to your AI features?</v>
      </c>
      <c r="C356" s="258" t="str">
        <f>VLOOKUP($A356,Questions!$A$3:$X$333,19,0)&amp;""</f>
        <v/>
      </c>
      <c r="D356" s="258" t="str">
        <f>VLOOKUP($A356,Questions!$A$3:$X$333,20,0)&amp;""</f>
        <v/>
      </c>
      <c r="E356" s="49" t="s">
        <v>662</v>
      </c>
      <c r="F356" s="58"/>
      <c r="G356" s="58"/>
      <c r="H356" s="58"/>
      <c r="I356" s="58"/>
      <c r="J356" s="58"/>
      <c r="K356" s="58"/>
      <c r="L356" s="58"/>
      <c r="M356" s="58"/>
      <c r="N356" s="58"/>
      <c r="O356" s="58"/>
      <c r="P356" s="58"/>
      <c r="Q356" s="58"/>
      <c r="R356" s="58"/>
      <c r="S356" s="58"/>
      <c r="T356" s="58"/>
      <c r="U356" s="58"/>
      <c r="V356" s="58"/>
      <c r="W356" s="58"/>
      <c r="X356" s="58"/>
      <c r="Y356" s="58"/>
      <c r="Z356" s="58"/>
    </row>
    <row r="357" spans="1:26" ht="42.75" customHeight="1" x14ac:dyDescent="0.2">
      <c r="A357" s="18" t="str">
        <f>VLOOKUP(LEFT($A358,4),'Auto Responses'!$N$4:$O$38,2,0)&amp;""</f>
        <v xml:space="preserve"> AI Machine Learning</v>
      </c>
      <c r="B357" s="18"/>
      <c r="C357" s="32" t="str">
        <f>Questions!$S$2</f>
        <v>Reason for Question</v>
      </c>
      <c r="D357" s="32" t="str">
        <f>Questions!$T$2</f>
        <v>Follow-Up Inquiries/Responses</v>
      </c>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42.75" customHeight="1" x14ac:dyDescent="0.2">
      <c r="A358" s="258" t="s">
        <v>402</v>
      </c>
      <c r="B358" s="258" t="str">
        <f>VLOOKUP($A358,Questions!$A$3:$X$333,2,0)&amp;""</f>
        <v>Do you separate ML training data from your ML solution data?*</v>
      </c>
      <c r="C358" s="258" t="str">
        <f>VLOOKUP($A358,Questions!$A$3:$X$333,19,0)&amp;""</f>
        <v>To be added in a later version</v>
      </c>
      <c r="D358" s="258" t="str">
        <f>VLOOKUP($A358,Questions!$A$3:$X$333,20,0)&amp;""</f>
        <v>To be added in a later version</v>
      </c>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42.75" customHeight="1" x14ac:dyDescent="0.2">
      <c r="A359" s="258" t="s">
        <v>404</v>
      </c>
      <c r="B359" s="258" t="str">
        <f>VLOOKUP($A359,Questions!$A$3:$X$333,2,0)&amp;""</f>
        <v>Do you authenticate and verify your ML model's feedback?*</v>
      </c>
      <c r="C359" s="258" t="str">
        <f>VLOOKUP($A359,Questions!$A$3:$X$333,19,0)&amp;""</f>
        <v/>
      </c>
      <c r="D359" s="258" t="str">
        <f>VLOOKUP($A359,Questions!$A$3:$X$333,20,0)&amp;""</f>
        <v/>
      </c>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42.75" customHeight="1" x14ac:dyDescent="0.2">
      <c r="A360" s="258" t="s">
        <v>406</v>
      </c>
      <c r="B360" s="258" t="str">
        <f>VLOOKUP($A360,Questions!$A$3:$X$333,2,0)&amp;""</f>
        <v>Is your ML training data vetted, validated, and verified before training the solution's AI model?</v>
      </c>
      <c r="C360" s="258" t="str">
        <f>VLOOKUP($A360,Questions!$A$3:$X$333,19,0)&amp;""</f>
        <v/>
      </c>
      <c r="D360" s="258" t="str">
        <f>VLOOKUP($A360,Questions!$A$3:$X$333,20,0)&amp;""</f>
        <v/>
      </c>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42.75" customHeight="1" x14ac:dyDescent="0.2">
      <c r="A361" s="258" t="s">
        <v>408</v>
      </c>
      <c r="B361" s="258" t="str">
        <f>VLOOKUP($A361,Questions!$A$3:$X$333,2,0)&amp;""</f>
        <v>Is your ML training data monitored and audited?</v>
      </c>
      <c r="C361" s="258" t="str">
        <f>VLOOKUP($A361,Questions!$A$3:$X$333,19,0)&amp;""</f>
        <v/>
      </c>
      <c r="D361" s="258" t="str">
        <f>VLOOKUP($A361,Questions!$A$3:$X$333,20,0)&amp;""</f>
        <v/>
      </c>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42.75" customHeight="1" x14ac:dyDescent="0.2">
      <c r="A362" s="258" t="s">
        <v>410</v>
      </c>
      <c r="B362" s="258" t="str">
        <f>VLOOKUP($A362,Questions!$A$3:$X$333,2,0)&amp;""</f>
        <v>Have you limited access to your ML training data to only staff with an explicit business need?</v>
      </c>
      <c r="C362" s="258" t="str">
        <f>VLOOKUP($A362,Questions!$A$3:$X$333,19,0)&amp;""</f>
        <v/>
      </c>
      <c r="D362" s="258" t="str">
        <f>VLOOKUP($A362,Questions!$A$3:$X$333,20,0)&amp;""</f>
        <v/>
      </c>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42.75" customHeight="1" x14ac:dyDescent="0.2">
      <c r="A363" s="258" t="s">
        <v>412</v>
      </c>
      <c r="B363" s="258" t="str">
        <f>VLOOKUP($A363,Questions!$A$3:$X$333,2,0)&amp;""</f>
        <v>Have you implemented adversarial training or other model defense mechanisms to protect your ML-related features?</v>
      </c>
      <c r="C363" s="258" t="str">
        <f>VLOOKUP($A363,Questions!$A$3:$X$333,19,0)&amp;""</f>
        <v/>
      </c>
      <c r="D363" s="258" t="str">
        <f>VLOOKUP($A363,Questions!$A$3:$X$333,20,0)&amp;""</f>
        <v/>
      </c>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42.75" customHeight="1" x14ac:dyDescent="0.2">
      <c r="A364" s="258" t="s">
        <v>414</v>
      </c>
      <c r="B364" s="258" t="str">
        <f>VLOOKUP($A364,Questions!$A$3:$X$333,2,0)&amp;""</f>
        <v>Do you make your ML model transparent through documentation and log inputs and outputs?</v>
      </c>
      <c r="C364" s="258" t="str">
        <f>VLOOKUP($A364,Questions!$A$3:$X$333,19,0)&amp;""</f>
        <v/>
      </c>
      <c r="D364" s="258" t="str">
        <f>VLOOKUP($A364,Questions!$A$3:$X$333,20,0)&amp;""</f>
        <v/>
      </c>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42.75" customHeight="1" x14ac:dyDescent="0.15">
      <c r="A365" s="258" t="s">
        <v>416</v>
      </c>
      <c r="B365" s="258" t="str">
        <f>VLOOKUP($A365,Questions!$A$3:$X$333,2,0)&amp;""</f>
        <v>Do you watermark your ML training data?</v>
      </c>
      <c r="C365" s="258" t="str">
        <f>VLOOKUP($A365,Questions!$A$3:$X$333,19,0)&amp;""</f>
        <v/>
      </c>
      <c r="D365" s="258" t="str">
        <f>VLOOKUP($A365,Questions!$A$3:$X$333,20,0)&amp;""</f>
        <v/>
      </c>
      <c r="E365" s="49" t="s">
        <v>662</v>
      </c>
      <c r="F365" s="58"/>
      <c r="G365" s="58"/>
      <c r="H365" s="58"/>
      <c r="I365" s="58"/>
      <c r="J365" s="58"/>
      <c r="K365" s="58"/>
      <c r="L365" s="58"/>
      <c r="M365" s="58"/>
      <c r="N365" s="58"/>
      <c r="O365" s="58"/>
      <c r="P365" s="58"/>
      <c r="Q365" s="58"/>
      <c r="R365" s="58"/>
      <c r="S365" s="58"/>
      <c r="T365" s="58"/>
      <c r="U365" s="58"/>
      <c r="V365" s="58"/>
      <c r="W365" s="58"/>
      <c r="X365" s="58"/>
      <c r="Y365" s="58"/>
      <c r="Z365" s="58"/>
    </row>
    <row r="366" spans="1:26" ht="42.75" customHeight="1" x14ac:dyDescent="0.2">
      <c r="A366" s="18" t="str">
        <f>VLOOKUP(LEFT($A367,4),'Auto Responses'!$N$4:$O$38,2,0)&amp;""</f>
        <v xml:space="preserve"> AI Large Language Model (LLM)</v>
      </c>
      <c r="B366" s="18"/>
      <c r="C366" s="32" t="str">
        <f>Questions!$S$2</f>
        <v>Reason for Question</v>
      </c>
      <c r="D366" s="32" t="str">
        <f>Questions!$T$2</f>
        <v>Follow-Up Inquiries/Responses</v>
      </c>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42.75" customHeight="1" x14ac:dyDescent="0.2">
      <c r="A367" s="258" t="s">
        <v>417</v>
      </c>
      <c r="B367" s="258" t="str">
        <f>VLOOKUP($A367,Questions!$A$3:$X$333,2,0)&amp;""</f>
        <v>Do you limit your solution's LLM privileges by default?*</v>
      </c>
      <c r="C367" s="258" t="str">
        <f>VLOOKUP($A367,Questions!$A$3:$X$333,19,0)&amp;""</f>
        <v>To be added in a later version</v>
      </c>
      <c r="D367" s="258" t="str">
        <f>VLOOKUP($A367,Questions!$A$3:$X$333,20,0)&amp;""</f>
        <v>To be added in a later version</v>
      </c>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42.75" customHeight="1" x14ac:dyDescent="0.2">
      <c r="A368" s="258" t="s">
        <v>419</v>
      </c>
      <c r="B368" s="258" t="str">
        <f>VLOOKUP($A368,Questions!$A$3:$X$333,2,0)&amp;""</f>
        <v>Is your LLM training data vetted, validated, and verified before training the solution's AI model?*</v>
      </c>
      <c r="C368" s="258" t="str">
        <f>VLOOKUP($A368,Questions!$A$3:$X$333,19,0)&amp;""</f>
        <v/>
      </c>
      <c r="D368" s="258" t="str">
        <f>VLOOKUP($A368,Questions!$A$3:$X$333,20,0)&amp;""</f>
        <v/>
      </c>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42.75" customHeight="1" x14ac:dyDescent="0.2">
      <c r="A369" s="258" t="s">
        <v>421</v>
      </c>
      <c r="B369" s="258" t="str">
        <f>VLOOKUP($A369,Questions!$A$3:$X$333,2,0)&amp;""</f>
        <v>Do any actions taken by your solution's LLM features or plugins require human intervention?*</v>
      </c>
      <c r="C369" s="258" t="str">
        <f>VLOOKUP($A369,Questions!$A$3:$X$333,19,0)&amp;""</f>
        <v/>
      </c>
      <c r="D369" s="258" t="str">
        <f>VLOOKUP($A369,Questions!$A$3:$X$333,20,0)&amp;""</f>
        <v/>
      </c>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42.75" customHeight="1" x14ac:dyDescent="0.2">
      <c r="A370" s="258" t="s">
        <v>423</v>
      </c>
      <c r="B370" s="258" t="str">
        <f>VLOOKUP($A370,Questions!$A$3:$X$333,2,0)&amp;""</f>
        <v>Do you limit multiple LLM model plugins being called as part of a single input?*</v>
      </c>
      <c r="C370" s="258" t="str">
        <f>VLOOKUP($A370,Questions!$A$3:$X$333,19,0)&amp;""</f>
        <v/>
      </c>
      <c r="D370" s="258" t="str">
        <f>VLOOKUP($A370,Questions!$A$3:$X$333,20,0)&amp;""</f>
        <v/>
      </c>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42.75" customHeight="1" x14ac:dyDescent="0.2">
      <c r="A371" s="258" t="s">
        <v>425</v>
      </c>
      <c r="B371" s="258" t="str">
        <f>VLOOKUP($A371,Questions!$A$3:$X$333,2,0)&amp;""</f>
        <v>Do you limit your solution's LLM resource use per request, per step, and per action?</v>
      </c>
      <c r="C371" s="258" t="str">
        <f>VLOOKUP($A371,Questions!$A$3:$X$333,19,0)&amp;""</f>
        <v/>
      </c>
      <c r="D371" s="258" t="str">
        <f>VLOOKUP($A371,Questions!$A$3:$X$333,20,0)&amp;""</f>
        <v/>
      </c>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42.75" customHeight="1" x14ac:dyDescent="0.15">
      <c r="A372" s="258" t="s">
        <v>427</v>
      </c>
      <c r="B372" s="258" t="str">
        <f>VLOOKUP($A372,Questions!$A$3:$X$333,2,0)&amp;""</f>
        <v>Do you leverage LLM model tuning or other model validation mechanisms?</v>
      </c>
      <c r="C372" s="258" t="str">
        <f>VLOOKUP($A372,Questions!$A$3:$X$333,19,0)&amp;""</f>
        <v/>
      </c>
      <c r="D372" s="258" t="str">
        <f>VLOOKUP($A372,Questions!$A$3:$X$333,20,0)&amp;""</f>
        <v/>
      </c>
      <c r="E372" s="49" t="s">
        <v>662</v>
      </c>
      <c r="F372" s="58"/>
      <c r="G372" s="58"/>
      <c r="H372" s="58"/>
      <c r="I372" s="58"/>
      <c r="J372" s="58"/>
      <c r="K372" s="58"/>
      <c r="L372" s="58"/>
      <c r="M372" s="58"/>
      <c r="N372" s="58"/>
      <c r="O372" s="58"/>
      <c r="P372" s="58"/>
      <c r="Q372" s="58"/>
      <c r="R372" s="58"/>
      <c r="S372" s="58"/>
      <c r="T372" s="58"/>
      <c r="U372" s="58"/>
      <c r="V372" s="58"/>
      <c r="W372" s="58"/>
      <c r="X372" s="58"/>
      <c r="Y372" s="58"/>
      <c r="Z372" s="58"/>
    </row>
    <row r="373" spans="1:26" ht="15.75" customHeight="1" x14ac:dyDescent="0.15">
      <c r="A373" s="94" t="s">
        <v>429</v>
      </c>
      <c r="B373" s="2"/>
      <c r="C373" s="3"/>
      <c r="D373" s="4"/>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5.75" customHeight="1" x14ac:dyDescent="0.15">
      <c r="A374" s="58"/>
      <c r="B374" s="2"/>
      <c r="C374" s="3"/>
      <c r="D374" s="4"/>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5.75" customHeight="1" x14ac:dyDescent="0.15">
      <c r="A375" s="58"/>
      <c r="B375" s="2"/>
      <c r="C375" s="3"/>
      <c r="D375" s="4"/>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5.75" customHeight="1" x14ac:dyDescent="0.15">
      <c r="A376" s="58"/>
      <c r="B376" s="2"/>
      <c r="C376" s="3"/>
      <c r="D376" s="4"/>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5.75" customHeight="1" x14ac:dyDescent="0.15">
      <c r="A377" s="58"/>
      <c r="B377" s="2"/>
      <c r="C377" s="3"/>
      <c r="D377" s="4"/>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5.75" customHeight="1" x14ac:dyDescent="0.15">
      <c r="A378" s="58"/>
      <c r="B378" s="2"/>
      <c r="C378" s="3"/>
      <c r="D378" s="4"/>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5.75" customHeight="1" x14ac:dyDescent="0.15">
      <c r="A379" s="58"/>
      <c r="B379" s="2"/>
      <c r="C379" s="3"/>
      <c r="D379" s="4"/>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5.75" customHeight="1" x14ac:dyDescent="0.15">
      <c r="A380" s="58"/>
      <c r="B380" s="2"/>
      <c r="C380" s="3"/>
      <c r="D380" s="4"/>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5.75" customHeight="1" x14ac:dyDescent="0.15">
      <c r="A381" s="58"/>
      <c r="B381" s="2"/>
      <c r="C381" s="3"/>
      <c r="D381" s="4"/>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5.75" customHeight="1" x14ac:dyDescent="0.15">
      <c r="A382" s="58"/>
      <c r="B382" s="2"/>
      <c r="C382" s="3"/>
      <c r="D382" s="4"/>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5.75" customHeight="1" x14ac:dyDescent="0.15">
      <c r="A383" s="58"/>
      <c r="B383" s="2"/>
      <c r="C383" s="3"/>
      <c r="D383" s="4"/>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5.75" customHeight="1" x14ac:dyDescent="0.15">
      <c r="A384" s="58"/>
      <c r="B384" s="2"/>
      <c r="C384" s="3"/>
      <c r="D384" s="4"/>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5.75" customHeight="1" x14ac:dyDescent="0.15">
      <c r="A385" s="58"/>
      <c r="B385" s="2"/>
      <c r="C385" s="3"/>
      <c r="D385" s="4"/>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5.75" customHeight="1" x14ac:dyDescent="0.15">
      <c r="A386" s="58"/>
      <c r="B386" s="2"/>
      <c r="C386" s="3"/>
      <c r="D386" s="4"/>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5.75" customHeight="1" x14ac:dyDescent="0.15">
      <c r="A387" s="58"/>
      <c r="B387" s="2"/>
      <c r="C387" s="3"/>
      <c r="D387" s="4"/>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5.75" customHeight="1" x14ac:dyDescent="0.15">
      <c r="A388" s="58"/>
      <c r="B388" s="2"/>
      <c r="C388" s="3"/>
      <c r="D388" s="4"/>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5.75" customHeight="1" x14ac:dyDescent="0.15">
      <c r="A389" s="58"/>
      <c r="B389" s="2"/>
      <c r="C389" s="3"/>
      <c r="D389" s="4"/>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5.75" customHeight="1" x14ac:dyDescent="0.15">
      <c r="A390" s="58"/>
      <c r="B390" s="2"/>
      <c r="C390" s="3"/>
      <c r="D390" s="4"/>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5.75" customHeight="1" x14ac:dyDescent="0.15">
      <c r="A391" s="58"/>
      <c r="B391" s="2"/>
      <c r="C391" s="3"/>
      <c r="D391" s="4"/>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5.75" customHeight="1" x14ac:dyDescent="0.15">
      <c r="A392" s="58"/>
      <c r="B392" s="2"/>
      <c r="C392" s="3"/>
      <c r="D392" s="4"/>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5.75" customHeight="1" x14ac:dyDescent="0.15">
      <c r="A393" s="58"/>
      <c r="B393" s="2"/>
      <c r="C393" s="3"/>
      <c r="D393" s="4"/>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5.75" customHeight="1" x14ac:dyDescent="0.15">
      <c r="A394" s="58"/>
      <c r="B394" s="2"/>
      <c r="C394" s="3"/>
      <c r="D394" s="4"/>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5.75" customHeight="1" x14ac:dyDescent="0.15">
      <c r="A395" s="58"/>
      <c r="B395" s="2"/>
      <c r="C395" s="3"/>
      <c r="D395" s="4"/>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5.75" customHeight="1" x14ac:dyDescent="0.15">
      <c r="A396" s="58"/>
      <c r="B396" s="2"/>
      <c r="C396" s="3"/>
      <c r="D396" s="4"/>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5.75" customHeight="1" x14ac:dyDescent="0.15">
      <c r="A397" s="58"/>
      <c r="B397" s="2"/>
      <c r="C397" s="3"/>
      <c r="D397" s="4"/>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5.75" customHeight="1" x14ac:dyDescent="0.15">
      <c r="A398" s="58"/>
      <c r="B398" s="2"/>
      <c r="C398" s="3"/>
      <c r="D398" s="4"/>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5.75" customHeight="1" x14ac:dyDescent="0.15">
      <c r="A399" s="58"/>
      <c r="B399" s="2"/>
      <c r="C399" s="3"/>
      <c r="D399" s="4"/>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5.75" customHeight="1" x14ac:dyDescent="0.15">
      <c r="A400" s="58"/>
      <c r="B400" s="2"/>
      <c r="C400" s="3"/>
      <c r="D400" s="4"/>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5.75" customHeight="1" x14ac:dyDescent="0.15">
      <c r="A401" s="58"/>
      <c r="B401" s="2"/>
      <c r="C401" s="3"/>
      <c r="D401" s="4"/>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5.75" customHeight="1" x14ac:dyDescent="0.15">
      <c r="A402" s="58"/>
      <c r="B402" s="2"/>
      <c r="C402" s="3"/>
      <c r="D402" s="4"/>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5.75" customHeight="1" x14ac:dyDescent="0.15">
      <c r="A403" s="58"/>
      <c r="B403" s="2"/>
      <c r="C403" s="3"/>
      <c r="D403" s="4"/>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5.75" customHeight="1" x14ac:dyDescent="0.15">
      <c r="A404" s="58"/>
      <c r="B404" s="2"/>
      <c r="C404" s="3"/>
      <c r="D404" s="4"/>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5.75" customHeight="1" x14ac:dyDescent="0.15">
      <c r="A405" s="58"/>
      <c r="B405" s="2"/>
      <c r="C405" s="3"/>
      <c r="D405" s="4"/>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5.75" customHeight="1" x14ac:dyDescent="0.15">
      <c r="A406" s="58"/>
      <c r="B406" s="2"/>
      <c r="C406" s="3"/>
      <c r="D406" s="4"/>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5.75" customHeight="1" x14ac:dyDescent="0.15">
      <c r="A407" s="58"/>
      <c r="B407" s="2"/>
      <c r="C407" s="3"/>
      <c r="D407" s="4"/>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5.75" customHeight="1" x14ac:dyDescent="0.15">
      <c r="A408" s="58"/>
      <c r="B408" s="2"/>
      <c r="C408" s="3"/>
      <c r="D408" s="4"/>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5.75" customHeight="1" x14ac:dyDescent="0.15">
      <c r="A409" s="58"/>
      <c r="B409" s="2"/>
      <c r="C409" s="3"/>
      <c r="D409" s="4"/>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5.75" customHeight="1" x14ac:dyDescent="0.15">
      <c r="A410" s="58"/>
      <c r="B410" s="2"/>
      <c r="C410" s="3"/>
      <c r="D410" s="4"/>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5.75" customHeight="1" x14ac:dyDescent="0.15">
      <c r="A411" s="58"/>
      <c r="B411" s="2"/>
      <c r="C411" s="3"/>
      <c r="D411" s="4"/>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5.75" customHeight="1" x14ac:dyDescent="0.15">
      <c r="A412" s="58"/>
      <c r="B412" s="2"/>
      <c r="C412" s="3"/>
      <c r="D412" s="4"/>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5.75" customHeight="1" x14ac:dyDescent="0.15">
      <c r="A413" s="58"/>
      <c r="B413" s="2"/>
      <c r="C413" s="3"/>
      <c r="D413" s="4"/>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5.75" customHeight="1" x14ac:dyDescent="0.15">
      <c r="A414" s="58"/>
      <c r="B414" s="2"/>
      <c r="C414" s="3"/>
      <c r="D414" s="4"/>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5.75" customHeight="1" x14ac:dyDescent="0.15">
      <c r="A415" s="58"/>
      <c r="B415" s="2"/>
      <c r="C415" s="3"/>
      <c r="D415" s="4"/>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5.75" customHeight="1" x14ac:dyDescent="0.15">
      <c r="A416" s="58"/>
      <c r="B416" s="2"/>
      <c r="C416" s="3"/>
      <c r="D416" s="4"/>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5.75" customHeight="1" x14ac:dyDescent="0.15">
      <c r="A417" s="58"/>
      <c r="B417" s="2"/>
      <c r="C417" s="3"/>
      <c r="D417" s="4"/>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5.75" customHeight="1" x14ac:dyDescent="0.15">
      <c r="A418" s="58"/>
      <c r="B418" s="2"/>
      <c r="C418" s="3"/>
      <c r="D418" s="4"/>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5.75" customHeight="1" x14ac:dyDescent="0.15">
      <c r="A419" s="58"/>
      <c r="B419" s="2"/>
      <c r="C419" s="3"/>
      <c r="D419" s="4"/>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5.75" customHeight="1" x14ac:dyDescent="0.15">
      <c r="A420" s="58"/>
      <c r="B420" s="2"/>
      <c r="C420" s="3"/>
      <c r="D420" s="4"/>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5.75" customHeight="1" x14ac:dyDescent="0.15">
      <c r="A421" s="58"/>
      <c r="B421" s="2"/>
      <c r="C421" s="3"/>
      <c r="D421" s="4"/>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5.75" customHeight="1" x14ac:dyDescent="0.15">
      <c r="A422" s="58"/>
      <c r="B422" s="2"/>
      <c r="C422" s="3"/>
      <c r="D422" s="4"/>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5.75" customHeight="1" x14ac:dyDescent="0.15">
      <c r="A423" s="58"/>
      <c r="B423" s="2"/>
      <c r="C423" s="3"/>
      <c r="D423" s="4"/>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5.75" customHeight="1" x14ac:dyDescent="0.15">
      <c r="A424" s="58"/>
      <c r="B424" s="2"/>
      <c r="C424" s="3"/>
      <c r="D424" s="4"/>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5.75" customHeight="1" x14ac:dyDescent="0.15">
      <c r="A425" s="58"/>
      <c r="B425" s="2"/>
      <c r="C425" s="3"/>
      <c r="D425" s="4"/>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5.75" customHeight="1" x14ac:dyDescent="0.15">
      <c r="A426" s="58"/>
      <c r="B426" s="2"/>
      <c r="C426" s="3"/>
      <c r="D426" s="4"/>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5.75" customHeight="1" x14ac:dyDescent="0.15">
      <c r="A427" s="58"/>
      <c r="B427" s="2"/>
      <c r="C427" s="3"/>
      <c r="D427" s="4"/>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5.75" customHeight="1" x14ac:dyDescent="0.15">
      <c r="A428" s="58"/>
      <c r="B428" s="2"/>
      <c r="C428" s="3"/>
      <c r="D428" s="4"/>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5.75" customHeight="1" x14ac:dyDescent="0.15">
      <c r="A429" s="58"/>
      <c r="B429" s="2"/>
      <c r="C429" s="3"/>
      <c r="D429" s="4"/>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5.75" customHeight="1" x14ac:dyDescent="0.15">
      <c r="A430" s="58"/>
      <c r="B430" s="2"/>
      <c r="C430" s="3"/>
      <c r="D430" s="4"/>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5.75" customHeight="1" x14ac:dyDescent="0.15">
      <c r="A431" s="58"/>
      <c r="B431" s="2"/>
      <c r="C431" s="3"/>
      <c r="D431" s="4"/>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5.75" customHeight="1" x14ac:dyDescent="0.15">
      <c r="A432" s="58"/>
      <c r="B432" s="2"/>
      <c r="C432" s="3"/>
      <c r="D432" s="4"/>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5.75" customHeight="1" x14ac:dyDescent="0.15">
      <c r="A433" s="58"/>
      <c r="B433" s="2"/>
      <c r="C433" s="3"/>
      <c r="D433" s="4"/>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5.75" customHeight="1" x14ac:dyDescent="0.15">
      <c r="A434" s="58"/>
      <c r="B434" s="2"/>
      <c r="C434" s="3"/>
      <c r="D434" s="4"/>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5.75" customHeight="1" x14ac:dyDescent="0.15">
      <c r="A435" s="58"/>
      <c r="B435" s="2"/>
      <c r="C435" s="3"/>
      <c r="D435" s="4"/>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5.75" customHeight="1" x14ac:dyDescent="0.15">
      <c r="A436" s="58"/>
      <c r="B436" s="2"/>
      <c r="C436" s="3"/>
      <c r="D436" s="4"/>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5.75" customHeight="1" x14ac:dyDescent="0.15">
      <c r="A437" s="58"/>
      <c r="B437" s="2"/>
      <c r="C437" s="3"/>
      <c r="D437" s="4"/>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5.75" customHeight="1" x14ac:dyDescent="0.15">
      <c r="A438" s="58"/>
      <c r="B438" s="2"/>
      <c r="C438" s="3"/>
      <c r="D438" s="4"/>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5.75" customHeight="1" x14ac:dyDescent="0.15">
      <c r="A439" s="58"/>
      <c r="B439" s="2"/>
      <c r="C439" s="3"/>
      <c r="D439" s="4"/>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5.75" customHeight="1" x14ac:dyDescent="0.15">
      <c r="A440" s="58"/>
      <c r="B440" s="2"/>
      <c r="C440" s="3"/>
      <c r="D440" s="4"/>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5.75" customHeight="1" x14ac:dyDescent="0.15">
      <c r="A441" s="58"/>
      <c r="B441" s="2"/>
      <c r="C441" s="3"/>
      <c r="D441" s="4"/>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5.75" customHeight="1" x14ac:dyDescent="0.15">
      <c r="A442" s="58"/>
      <c r="B442" s="2"/>
      <c r="C442" s="3"/>
      <c r="D442" s="4"/>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5.75" customHeight="1" x14ac:dyDescent="0.15">
      <c r="A443" s="58"/>
      <c r="B443" s="2"/>
      <c r="C443" s="3"/>
      <c r="D443" s="4"/>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5.75" customHeight="1" x14ac:dyDescent="0.15">
      <c r="A444" s="58"/>
      <c r="B444" s="2"/>
      <c r="C444" s="3"/>
      <c r="D444" s="4"/>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5.75" customHeight="1" x14ac:dyDescent="0.15">
      <c r="A445" s="58"/>
      <c r="B445" s="2"/>
      <c r="C445" s="3"/>
      <c r="D445" s="4"/>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5.75" customHeight="1" x14ac:dyDescent="0.15">
      <c r="A446" s="58"/>
      <c r="B446" s="2"/>
      <c r="C446" s="3"/>
      <c r="D446" s="4"/>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5.75" customHeight="1" x14ac:dyDescent="0.15">
      <c r="A447" s="58"/>
      <c r="B447" s="2"/>
      <c r="C447" s="3"/>
      <c r="D447" s="4"/>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5.75" customHeight="1" x14ac:dyDescent="0.15">
      <c r="A448" s="58"/>
      <c r="B448" s="2"/>
      <c r="C448" s="3"/>
      <c r="D448" s="4"/>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5.75" customHeight="1" x14ac:dyDescent="0.15">
      <c r="A449" s="58"/>
      <c r="B449" s="2"/>
      <c r="C449" s="3"/>
      <c r="D449" s="4"/>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5.75" customHeight="1" x14ac:dyDescent="0.15">
      <c r="A450" s="58"/>
      <c r="B450" s="2"/>
      <c r="C450" s="3"/>
      <c r="D450" s="4"/>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5.75" customHeight="1" x14ac:dyDescent="0.15">
      <c r="A451" s="58"/>
      <c r="B451" s="2"/>
      <c r="C451" s="3"/>
      <c r="D451" s="4"/>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5.75" customHeight="1" x14ac:dyDescent="0.15">
      <c r="A452" s="58"/>
      <c r="B452" s="2"/>
      <c r="C452" s="3"/>
      <c r="D452" s="4"/>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5.75" customHeight="1" x14ac:dyDescent="0.15">
      <c r="A453" s="58"/>
      <c r="B453" s="2"/>
      <c r="C453" s="3"/>
      <c r="D453" s="4"/>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5.75" customHeight="1" x14ac:dyDescent="0.15">
      <c r="A454" s="58"/>
      <c r="B454" s="2"/>
      <c r="C454" s="3"/>
      <c r="D454" s="4"/>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5.75" customHeight="1" x14ac:dyDescent="0.15">
      <c r="A455" s="58"/>
      <c r="B455" s="2"/>
      <c r="C455" s="3"/>
      <c r="D455" s="4"/>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5.75" customHeight="1" x14ac:dyDescent="0.15">
      <c r="A456" s="58"/>
      <c r="B456" s="2"/>
      <c r="C456" s="3"/>
      <c r="D456" s="4"/>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5.75" customHeight="1" x14ac:dyDescent="0.15">
      <c r="A457" s="58"/>
      <c r="B457" s="2"/>
      <c r="C457" s="3"/>
      <c r="D457" s="4"/>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5.75" customHeight="1" x14ac:dyDescent="0.15">
      <c r="A458" s="58"/>
      <c r="B458" s="2"/>
      <c r="C458" s="3"/>
      <c r="D458" s="4"/>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5.75" customHeight="1" x14ac:dyDescent="0.15">
      <c r="A459" s="58"/>
      <c r="B459" s="2"/>
      <c r="C459" s="3"/>
      <c r="D459" s="4"/>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5.75" customHeight="1" x14ac:dyDescent="0.15">
      <c r="A460" s="58"/>
      <c r="B460" s="2"/>
      <c r="C460" s="3"/>
      <c r="D460" s="4"/>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5.75" customHeight="1" x14ac:dyDescent="0.15">
      <c r="A461" s="58"/>
      <c r="B461" s="2"/>
      <c r="C461" s="3"/>
      <c r="D461" s="4"/>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5.75" customHeight="1" x14ac:dyDescent="0.15">
      <c r="A462" s="58"/>
      <c r="B462" s="2"/>
      <c r="C462" s="3"/>
      <c r="D462" s="4"/>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5.75" customHeight="1" x14ac:dyDescent="0.15">
      <c r="A463" s="58"/>
      <c r="B463" s="2"/>
      <c r="C463" s="3"/>
      <c r="D463" s="4"/>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5.75" customHeight="1" x14ac:dyDescent="0.15">
      <c r="A464" s="58"/>
      <c r="B464" s="2"/>
      <c r="C464" s="3"/>
      <c r="D464" s="4"/>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5.75" customHeight="1" x14ac:dyDescent="0.15">
      <c r="A465" s="58"/>
      <c r="B465" s="2"/>
      <c r="C465" s="3"/>
      <c r="D465" s="4"/>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5.75" customHeight="1" x14ac:dyDescent="0.15">
      <c r="A466" s="58"/>
      <c r="B466" s="2"/>
      <c r="C466" s="3"/>
      <c r="D466" s="4"/>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5.75" customHeight="1" x14ac:dyDescent="0.15">
      <c r="A467" s="58"/>
      <c r="B467" s="2"/>
      <c r="C467" s="3"/>
      <c r="D467" s="4"/>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5.75" customHeight="1" x14ac:dyDescent="0.15">
      <c r="A468" s="58"/>
      <c r="B468" s="2"/>
      <c r="C468" s="3"/>
      <c r="D468" s="4"/>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5.75" customHeight="1" x14ac:dyDescent="0.15">
      <c r="A469" s="58"/>
      <c r="B469" s="2"/>
      <c r="C469" s="3"/>
      <c r="D469" s="4"/>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5.75" customHeight="1" x14ac:dyDescent="0.15">
      <c r="A470" s="58"/>
      <c r="B470" s="2"/>
      <c r="C470" s="3"/>
      <c r="D470" s="4"/>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5.75" customHeight="1" x14ac:dyDescent="0.15">
      <c r="A471" s="58"/>
      <c r="B471" s="2"/>
      <c r="C471" s="3"/>
      <c r="D471" s="4"/>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5.75" customHeight="1" x14ac:dyDescent="0.15">
      <c r="A472" s="58"/>
      <c r="B472" s="2"/>
      <c r="C472" s="3"/>
      <c r="D472" s="4"/>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5.75" customHeight="1" x14ac:dyDescent="0.15">
      <c r="A473" s="58"/>
      <c r="B473" s="2"/>
      <c r="C473" s="3"/>
      <c r="D473" s="4"/>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5.75" customHeight="1" x14ac:dyDescent="0.15">
      <c r="A474" s="58"/>
      <c r="B474" s="2"/>
      <c r="C474" s="3"/>
      <c r="D474" s="4"/>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5.75" customHeight="1" x14ac:dyDescent="0.15">
      <c r="A475" s="58"/>
      <c r="B475" s="2"/>
      <c r="C475" s="3"/>
      <c r="D475" s="4"/>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5.75" customHeight="1" x14ac:dyDescent="0.15">
      <c r="A476" s="58"/>
      <c r="B476" s="2"/>
      <c r="C476" s="3"/>
      <c r="D476" s="4"/>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5.75" customHeight="1" x14ac:dyDescent="0.15">
      <c r="A477" s="58"/>
      <c r="B477" s="2"/>
      <c r="C477" s="3"/>
      <c r="D477" s="4"/>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5.75" customHeight="1" x14ac:dyDescent="0.15">
      <c r="A478" s="58"/>
      <c r="B478" s="2"/>
      <c r="C478" s="3"/>
      <c r="D478" s="4"/>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5.75" customHeight="1" x14ac:dyDescent="0.15">
      <c r="A479" s="58"/>
      <c r="B479" s="2"/>
      <c r="C479" s="3"/>
      <c r="D479" s="4"/>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5.75" customHeight="1" x14ac:dyDescent="0.15">
      <c r="A480" s="58"/>
      <c r="B480" s="2"/>
      <c r="C480" s="3"/>
      <c r="D480" s="4"/>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5.75" customHeight="1" x14ac:dyDescent="0.15">
      <c r="A481" s="58"/>
      <c r="B481" s="2"/>
      <c r="C481" s="3"/>
      <c r="D481" s="4"/>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5.75" customHeight="1" x14ac:dyDescent="0.15">
      <c r="A482" s="58"/>
      <c r="B482" s="2"/>
      <c r="C482" s="3"/>
      <c r="D482" s="4"/>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5.75" customHeight="1" x14ac:dyDescent="0.15">
      <c r="A483" s="58"/>
      <c r="B483" s="2"/>
      <c r="C483" s="3"/>
      <c r="D483" s="4"/>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5.75" customHeight="1" x14ac:dyDescent="0.15">
      <c r="A484" s="58"/>
      <c r="B484" s="2"/>
      <c r="C484" s="3"/>
      <c r="D484" s="4"/>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5.75" customHeight="1" x14ac:dyDescent="0.15">
      <c r="A485" s="58"/>
      <c r="B485" s="2"/>
      <c r="C485" s="3"/>
      <c r="D485" s="4"/>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5.75" customHeight="1" x14ac:dyDescent="0.15">
      <c r="A486" s="58"/>
      <c r="B486" s="2"/>
      <c r="C486" s="3"/>
      <c r="D486" s="4"/>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5.75" customHeight="1" x14ac:dyDescent="0.15">
      <c r="A487" s="58"/>
      <c r="B487" s="2"/>
      <c r="C487" s="3"/>
      <c r="D487" s="4"/>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5.75" customHeight="1" x14ac:dyDescent="0.15">
      <c r="A488" s="58"/>
      <c r="B488" s="2"/>
      <c r="C488" s="3"/>
      <c r="D488" s="4"/>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5.75" customHeight="1" x14ac:dyDescent="0.15">
      <c r="A489" s="58"/>
      <c r="B489" s="2"/>
      <c r="C489" s="3"/>
      <c r="D489" s="4"/>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5.75" customHeight="1" x14ac:dyDescent="0.15">
      <c r="A490" s="58"/>
      <c r="B490" s="2"/>
      <c r="C490" s="3"/>
      <c r="D490" s="4"/>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5.75" customHeight="1" x14ac:dyDescent="0.15">
      <c r="A491" s="58"/>
      <c r="B491" s="2"/>
      <c r="C491" s="3"/>
      <c r="D491" s="4"/>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5.75" customHeight="1" x14ac:dyDescent="0.15">
      <c r="A492" s="58"/>
      <c r="B492" s="2"/>
      <c r="C492" s="3"/>
      <c r="D492" s="4"/>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5.75" customHeight="1" x14ac:dyDescent="0.15">
      <c r="A493" s="58"/>
      <c r="B493" s="2"/>
      <c r="C493" s="3"/>
      <c r="D493" s="4"/>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5.75" customHeight="1" x14ac:dyDescent="0.15">
      <c r="A494" s="58"/>
      <c r="B494" s="2"/>
      <c r="C494" s="3"/>
      <c r="D494" s="4"/>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5.75" customHeight="1" x14ac:dyDescent="0.15">
      <c r="A495" s="58"/>
      <c r="B495" s="2"/>
      <c r="C495" s="3"/>
      <c r="D495" s="4"/>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5.75" customHeight="1" x14ac:dyDescent="0.15">
      <c r="A496" s="58"/>
      <c r="B496" s="2"/>
      <c r="C496" s="3"/>
      <c r="D496" s="4"/>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5.75" customHeight="1" x14ac:dyDescent="0.15">
      <c r="A497" s="58"/>
      <c r="B497" s="2"/>
      <c r="C497" s="3"/>
      <c r="D497" s="4"/>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5.75" customHeight="1" x14ac:dyDescent="0.15">
      <c r="A498" s="58"/>
      <c r="B498" s="2"/>
      <c r="C498" s="3"/>
      <c r="D498" s="4"/>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5.75" customHeight="1" x14ac:dyDescent="0.15">
      <c r="A499" s="58"/>
      <c r="B499" s="2"/>
      <c r="C499" s="3"/>
      <c r="D499" s="4"/>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5.75" customHeight="1" x14ac:dyDescent="0.15">
      <c r="A500" s="58"/>
      <c r="B500" s="2"/>
      <c r="C500" s="3"/>
      <c r="D500" s="4"/>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5.75" customHeight="1" x14ac:dyDescent="0.15">
      <c r="A501" s="58"/>
      <c r="B501" s="2"/>
      <c r="C501" s="3"/>
      <c r="D501" s="4"/>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5.75" customHeight="1" x14ac:dyDescent="0.15">
      <c r="A502" s="58"/>
      <c r="B502" s="2"/>
      <c r="C502" s="3"/>
      <c r="D502" s="4"/>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5.75" customHeight="1" x14ac:dyDescent="0.15">
      <c r="A503" s="58"/>
      <c r="B503" s="2"/>
      <c r="C503" s="3"/>
      <c r="D503" s="4"/>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5.75" customHeight="1" x14ac:dyDescent="0.15">
      <c r="A504" s="58"/>
      <c r="B504" s="2"/>
      <c r="C504" s="3"/>
      <c r="D504" s="4"/>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5.75" customHeight="1" x14ac:dyDescent="0.15">
      <c r="A505" s="58"/>
      <c r="B505" s="2"/>
      <c r="C505" s="3"/>
      <c r="D505" s="4"/>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5.75" customHeight="1" x14ac:dyDescent="0.15">
      <c r="A506" s="58"/>
      <c r="B506" s="2"/>
      <c r="C506" s="3"/>
      <c r="D506" s="4"/>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5.75" customHeight="1" x14ac:dyDescent="0.15">
      <c r="A507" s="58"/>
      <c r="B507" s="2"/>
      <c r="C507" s="3"/>
      <c r="D507" s="4"/>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5.75" customHeight="1" x14ac:dyDescent="0.15">
      <c r="A508" s="58"/>
      <c r="B508" s="2"/>
      <c r="C508" s="3"/>
      <c r="D508" s="4"/>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5.75" customHeight="1" x14ac:dyDescent="0.15">
      <c r="A509" s="58"/>
      <c r="B509" s="2"/>
      <c r="C509" s="3"/>
      <c r="D509" s="4"/>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5.75" customHeight="1" x14ac:dyDescent="0.15">
      <c r="A510" s="58"/>
      <c r="B510" s="2"/>
      <c r="C510" s="3"/>
      <c r="D510" s="4"/>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5.75" customHeight="1" x14ac:dyDescent="0.15">
      <c r="A511" s="58"/>
      <c r="B511" s="2"/>
      <c r="C511" s="3"/>
      <c r="D511" s="4"/>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5.75" customHeight="1" x14ac:dyDescent="0.15">
      <c r="A512" s="58"/>
      <c r="B512" s="2"/>
      <c r="C512" s="3"/>
      <c r="D512" s="4"/>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5.75" customHeight="1" x14ac:dyDescent="0.15">
      <c r="A513" s="58"/>
      <c r="B513" s="2"/>
      <c r="C513" s="3"/>
      <c r="D513" s="4"/>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5.75" customHeight="1" x14ac:dyDescent="0.15">
      <c r="A514" s="58"/>
      <c r="B514" s="2"/>
      <c r="C514" s="3"/>
      <c r="D514" s="4"/>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5.75" customHeight="1" x14ac:dyDescent="0.15">
      <c r="A515" s="58"/>
      <c r="B515" s="2"/>
      <c r="C515" s="3"/>
      <c r="D515" s="4"/>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5.75" customHeight="1" x14ac:dyDescent="0.15">
      <c r="A516" s="58"/>
      <c r="B516" s="2"/>
      <c r="C516" s="3"/>
      <c r="D516" s="4"/>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5.75" customHeight="1" x14ac:dyDescent="0.15">
      <c r="A517" s="58"/>
      <c r="B517" s="2"/>
      <c r="C517" s="3"/>
      <c r="D517" s="4"/>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5.75" customHeight="1" x14ac:dyDescent="0.15">
      <c r="A518" s="58"/>
      <c r="B518" s="2"/>
      <c r="C518" s="3"/>
      <c r="D518" s="4"/>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5.75" customHeight="1" x14ac:dyDescent="0.15">
      <c r="A519" s="58"/>
      <c r="B519" s="2"/>
      <c r="C519" s="3"/>
      <c r="D519" s="4"/>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5.75" customHeight="1" x14ac:dyDescent="0.15">
      <c r="A520" s="58"/>
      <c r="B520" s="2"/>
      <c r="C520" s="3"/>
      <c r="D520" s="4"/>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5.75" customHeight="1" x14ac:dyDescent="0.15">
      <c r="A521" s="58"/>
      <c r="B521" s="2"/>
      <c r="C521" s="3"/>
      <c r="D521" s="4"/>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5.75" customHeight="1" x14ac:dyDescent="0.15">
      <c r="A522" s="58"/>
      <c r="B522" s="2"/>
      <c r="C522" s="3"/>
      <c r="D522" s="4"/>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5.75" customHeight="1" x14ac:dyDescent="0.15">
      <c r="A523" s="58"/>
      <c r="B523" s="2"/>
      <c r="C523" s="3"/>
      <c r="D523" s="4"/>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5.75" customHeight="1" x14ac:dyDescent="0.15">
      <c r="A524" s="58"/>
      <c r="B524" s="2"/>
      <c r="C524" s="3"/>
      <c r="D524" s="4"/>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5.75" customHeight="1" x14ac:dyDescent="0.15">
      <c r="A525" s="58"/>
      <c r="B525" s="2"/>
      <c r="C525" s="3"/>
      <c r="D525" s="4"/>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5.75" customHeight="1" x14ac:dyDescent="0.15">
      <c r="A526" s="58"/>
      <c r="B526" s="2"/>
      <c r="C526" s="3"/>
      <c r="D526" s="4"/>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5.75" customHeight="1" x14ac:dyDescent="0.15">
      <c r="A527" s="58"/>
      <c r="B527" s="2"/>
      <c r="C527" s="3"/>
      <c r="D527" s="4"/>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5.75" customHeight="1" x14ac:dyDescent="0.15">
      <c r="A528" s="58"/>
      <c r="B528" s="2"/>
      <c r="C528" s="3"/>
      <c r="D528" s="4"/>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5.75" customHeight="1" x14ac:dyDescent="0.15">
      <c r="A529" s="58"/>
      <c r="B529" s="2"/>
      <c r="C529" s="3"/>
      <c r="D529" s="4"/>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5.75" customHeight="1" x14ac:dyDescent="0.15">
      <c r="A530" s="58"/>
      <c r="B530" s="2"/>
      <c r="C530" s="3"/>
      <c r="D530" s="4"/>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5.75" customHeight="1" x14ac:dyDescent="0.15">
      <c r="A531" s="58"/>
      <c r="B531" s="2"/>
      <c r="C531" s="3"/>
      <c r="D531" s="4"/>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5.75" customHeight="1" x14ac:dyDescent="0.15">
      <c r="A532" s="58"/>
      <c r="B532" s="2"/>
      <c r="C532" s="3"/>
      <c r="D532" s="4"/>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5.75" customHeight="1" x14ac:dyDescent="0.15">
      <c r="A533" s="58"/>
      <c r="B533" s="2"/>
      <c r="C533" s="3"/>
      <c r="D533" s="4"/>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5.75" customHeight="1" x14ac:dyDescent="0.15">
      <c r="A534" s="58"/>
      <c r="B534" s="2"/>
      <c r="C534" s="3"/>
      <c r="D534" s="4"/>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5.75" customHeight="1" x14ac:dyDescent="0.15">
      <c r="A535" s="58"/>
      <c r="B535" s="2"/>
      <c r="C535" s="3"/>
      <c r="D535" s="4"/>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5.75" customHeight="1" x14ac:dyDescent="0.15">
      <c r="A536" s="58"/>
      <c r="B536" s="2"/>
      <c r="C536" s="3"/>
      <c r="D536" s="4"/>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5.75" customHeight="1" x14ac:dyDescent="0.15">
      <c r="A537" s="58"/>
      <c r="B537" s="2"/>
      <c r="C537" s="3"/>
      <c r="D537" s="4"/>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5.75" customHeight="1" x14ac:dyDescent="0.15">
      <c r="A538" s="58"/>
      <c r="B538" s="2"/>
      <c r="C538" s="3"/>
      <c r="D538" s="4"/>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5.75" customHeight="1" x14ac:dyDescent="0.15">
      <c r="A539" s="58"/>
      <c r="B539" s="2"/>
      <c r="C539" s="3"/>
      <c r="D539" s="4"/>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5.75" customHeight="1" x14ac:dyDescent="0.15">
      <c r="A540" s="58"/>
      <c r="B540" s="2"/>
      <c r="C540" s="3"/>
      <c r="D540" s="4"/>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5.75" customHeight="1" x14ac:dyDescent="0.15">
      <c r="A541" s="58"/>
      <c r="B541" s="2"/>
      <c r="C541" s="3"/>
      <c r="D541" s="4"/>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5.75" customHeight="1" x14ac:dyDescent="0.15">
      <c r="A542" s="58"/>
      <c r="B542" s="2"/>
      <c r="C542" s="3"/>
      <c r="D542" s="4"/>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5.75" customHeight="1" x14ac:dyDescent="0.15">
      <c r="A543" s="58"/>
      <c r="B543" s="2"/>
      <c r="C543" s="3"/>
      <c r="D543" s="4"/>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5.75" customHeight="1" x14ac:dyDescent="0.15">
      <c r="A544" s="58"/>
      <c r="B544" s="2"/>
      <c r="C544" s="3"/>
      <c r="D544" s="4"/>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5.75" customHeight="1" x14ac:dyDescent="0.15">
      <c r="A545" s="58"/>
      <c r="B545" s="2"/>
      <c r="C545" s="3"/>
      <c r="D545" s="4"/>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5.75" customHeight="1" x14ac:dyDescent="0.15">
      <c r="A546" s="58"/>
      <c r="B546" s="2"/>
      <c r="C546" s="3"/>
      <c r="D546" s="4"/>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5.75" customHeight="1" x14ac:dyDescent="0.15">
      <c r="A547" s="58"/>
      <c r="B547" s="2"/>
      <c r="C547" s="3"/>
      <c r="D547" s="4"/>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5.75" customHeight="1" x14ac:dyDescent="0.15">
      <c r="A548" s="58"/>
      <c r="B548" s="2"/>
      <c r="C548" s="3"/>
      <c r="D548" s="4"/>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5.75" customHeight="1" x14ac:dyDescent="0.15">
      <c r="A549" s="58"/>
      <c r="B549" s="2"/>
      <c r="C549" s="3"/>
      <c r="D549" s="4"/>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5.75" customHeight="1" x14ac:dyDescent="0.15">
      <c r="A550" s="58"/>
      <c r="B550" s="2"/>
      <c r="C550" s="3"/>
      <c r="D550" s="4"/>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5.75" customHeight="1" x14ac:dyDescent="0.15">
      <c r="A551" s="58"/>
      <c r="B551" s="2"/>
      <c r="C551" s="3"/>
      <c r="D551" s="4"/>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5.75" customHeight="1" x14ac:dyDescent="0.15">
      <c r="A552" s="58"/>
      <c r="B552" s="2"/>
      <c r="C552" s="3"/>
      <c r="D552" s="4"/>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5.75" customHeight="1" x14ac:dyDescent="0.15">
      <c r="A553" s="58"/>
      <c r="B553" s="2"/>
      <c r="C553" s="3"/>
      <c r="D553" s="4"/>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5.75" customHeight="1" x14ac:dyDescent="0.15">
      <c r="A554" s="58"/>
      <c r="B554" s="2"/>
      <c r="C554" s="3"/>
      <c r="D554" s="4"/>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5.75" customHeight="1" x14ac:dyDescent="0.15">
      <c r="A555" s="58"/>
      <c r="B555" s="2"/>
      <c r="C555" s="3"/>
      <c r="D555" s="4"/>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5.75" customHeight="1" x14ac:dyDescent="0.15">
      <c r="A556" s="58"/>
      <c r="B556" s="2"/>
      <c r="C556" s="3"/>
      <c r="D556" s="4"/>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5.75" customHeight="1" x14ac:dyDescent="0.15">
      <c r="A557" s="58"/>
      <c r="B557" s="2"/>
      <c r="C557" s="3"/>
      <c r="D557" s="4"/>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5.75" customHeight="1" x14ac:dyDescent="0.15">
      <c r="A558" s="58"/>
      <c r="B558" s="2"/>
      <c r="C558" s="3"/>
      <c r="D558" s="4"/>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5.75" customHeight="1" x14ac:dyDescent="0.15">
      <c r="A559" s="58"/>
      <c r="B559" s="2"/>
      <c r="C559" s="3"/>
      <c r="D559" s="4"/>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5.75" customHeight="1" x14ac:dyDescent="0.15">
      <c r="A560" s="58"/>
      <c r="B560" s="2"/>
      <c r="C560" s="3"/>
      <c r="D560" s="4"/>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5.75" customHeight="1" x14ac:dyDescent="0.15">
      <c r="A561" s="58"/>
      <c r="B561" s="2"/>
      <c r="C561" s="3"/>
      <c r="D561" s="4"/>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5.75" customHeight="1" x14ac:dyDescent="0.15">
      <c r="A562" s="58"/>
      <c r="B562" s="2"/>
      <c r="C562" s="3"/>
      <c r="D562" s="4"/>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5.75" customHeight="1" x14ac:dyDescent="0.15">
      <c r="A563" s="58"/>
      <c r="B563" s="2"/>
      <c r="C563" s="3"/>
      <c r="D563" s="4"/>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5.75" customHeight="1" x14ac:dyDescent="0.15">
      <c r="A564" s="58"/>
      <c r="B564" s="2"/>
      <c r="C564" s="3"/>
      <c r="D564" s="4"/>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5.75" customHeight="1" x14ac:dyDescent="0.15">
      <c r="A565" s="58"/>
      <c r="B565" s="2"/>
      <c r="C565" s="3"/>
      <c r="D565" s="4"/>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5.75" customHeight="1" x14ac:dyDescent="0.15">
      <c r="A566" s="58"/>
      <c r="B566" s="2"/>
      <c r="C566" s="3"/>
      <c r="D566" s="4"/>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5.75" customHeight="1" x14ac:dyDescent="0.15">
      <c r="A567" s="58"/>
      <c r="B567" s="2"/>
      <c r="C567" s="3"/>
      <c r="D567" s="4"/>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5.75" customHeight="1" x14ac:dyDescent="0.15">
      <c r="A568" s="58"/>
      <c r="B568" s="2"/>
      <c r="C568" s="3"/>
      <c r="D568" s="4"/>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5.75" customHeight="1" x14ac:dyDescent="0.15">
      <c r="A569" s="58"/>
      <c r="B569" s="2"/>
      <c r="C569" s="3"/>
      <c r="D569" s="4"/>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5.75" customHeight="1" x14ac:dyDescent="0.15">
      <c r="A570" s="58"/>
      <c r="B570" s="2"/>
      <c r="C570" s="3"/>
      <c r="D570" s="4"/>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5.75" customHeight="1" x14ac:dyDescent="0.15">
      <c r="A571" s="58"/>
      <c r="B571" s="2"/>
      <c r="C571" s="3"/>
      <c r="D571" s="4"/>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5.75" customHeight="1" x14ac:dyDescent="0.15">
      <c r="A572" s="58"/>
      <c r="B572" s="2"/>
      <c r="C572" s="3"/>
      <c r="D572" s="4"/>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5.75" customHeight="1" x14ac:dyDescent="0.15">
      <c r="A573" s="58"/>
      <c r="B573" s="2"/>
      <c r="C573" s="3"/>
      <c r="D573" s="4"/>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5.75" customHeight="1" x14ac:dyDescent="0.15">
      <c r="A574" s="58"/>
      <c r="B574" s="2"/>
      <c r="C574" s="3"/>
      <c r="D574" s="4"/>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5.75" customHeight="1" x14ac:dyDescent="0.15">
      <c r="A575" s="58"/>
      <c r="B575" s="2"/>
      <c r="C575" s="3"/>
      <c r="D575" s="4"/>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5.75" customHeight="1" x14ac:dyDescent="0.15">
      <c r="A576" s="58"/>
      <c r="B576" s="2"/>
      <c r="C576" s="3"/>
      <c r="D576" s="4"/>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5.75" customHeight="1" x14ac:dyDescent="0.15">
      <c r="A577" s="58"/>
      <c r="B577" s="2"/>
      <c r="C577" s="3"/>
      <c r="D577" s="4"/>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5.75" customHeight="1" x14ac:dyDescent="0.15">
      <c r="A578" s="58"/>
      <c r="B578" s="2"/>
      <c r="C578" s="3"/>
      <c r="D578" s="4"/>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5.75" customHeight="1" x14ac:dyDescent="0.15">
      <c r="A579" s="58"/>
      <c r="B579" s="2"/>
      <c r="C579" s="3"/>
      <c r="D579" s="4"/>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5.75" customHeight="1" x14ac:dyDescent="0.15">
      <c r="A580" s="58"/>
      <c r="B580" s="2"/>
      <c r="C580" s="3"/>
      <c r="D580" s="4"/>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5.75" customHeight="1" x14ac:dyDescent="0.15">
      <c r="A581" s="58"/>
      <c r="B581" s="2"/>
      <c r="C581" s="3"/>
      <c r="D581" s="4"/>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5.75" customHeight="1" x14ac:dyDescent="0.15">
      <c r="A582" s="58"/>
      <c r="B582" s="2"/>
      <c r="C582" s="3"/>
      <c r="D582" s="4"/>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5.75" customHeight="1" x14ac:dyDescent="0.15">
      <c r="A583" s="58"/>
      <c r="B583" s="2"/>
      <c r="C583" s="3"/>
      <c r="D583" s="4"/>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5.75" customHeight="1" x14ac:dyDescent="0.15">
      <c r="A584" s="58"/>
      <c r="B584" s="2"/>
      <c r="C584" s="3"/>
      <c r="D584" s="4"/>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5.75" customHeight="1" x14ac:dyDescent="0.15">
      <c r="A585" s="58"/>
      <c r="B585" s="2"/>
      <c r="C585" s="3"/>
      <c r="D585" s="4"/>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5.75" customHeight="1" x14ac:dyDescent="0.15">
      <c r="A586" s="58"/>
      <c r="B586" s="2"/>
      <c r="C586" s="3"/>
      <c r="D586" s="4"/>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5.75" customHeight="1" x14ac:dyDescent="0.15">
      <c r="A587" s="58"/>
      <c r="B587" s="2"/>
      <c r="C587" s="3"/>
      <c r="D587" s="4"/>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5.75" customHeight="1" x14ac:dyDescent="0.15">
      <c r="A588" s="58"/>
      <c r="B588" s="2"/>
      <c r="C588" s="3"/>
      <c r="D588" s="4"/>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5.75" customHeight="1" x14ac:dyDescent="0.15">
      <c r="A589" s="58"/>
      <c r="B589" s="2"/>
      <c r="C589" s="3"/>
      <c r="D589" s="4"/>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5.75" customHeight="1" x14ac:dyDescent="0.15">
      <c r="A590" s="58"/>
      <c r="B590" s="2"/>
      <c r="C590" s="3"/>
      <c r="D590" s="4"/>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5.75" customHeight="1" x14ac:dyDescent="0.15">
      <c r="A591" s="58"/>
      <c r="B591" s="2"/>
      <c r="C591" s="3"/>
      <c r="D591" s="4"/>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5.75" customHeight="1" x14ac:dyDescent="0.15">
      <c r="A592" s="58"/>
      <c r="B592" s="2"/>
      <c r="C592" s="3"/>
      <c r="D592" s="4"/>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5.75" customHeight="1" x14ac:dyDescent="0.15">
      <c r="A593" s="58"/>
      <c r="B593" s="2"/>
      <c r="C593" s="3"/>
      <c r="D593" s="4"/>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5.75" customHeight="1" x14ac:dyDescent="0.15">
      <c r="A594" s="58"/>
      <c r="B594" s="2"/>
      <c r="C594" s="3"/>
      <c r="D594" s="4"/>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5.75" customHeight="1" x14ac:dyDescent="0.15">
      <c r="A595" s="58"/>
      <c r="B595" s="2"/>
      <c r="C595" s="3"/>
      <c r="D595" s="4"/>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5.75" customHeight="1" x14ac:dyDescent="0.15">
      <c r="A596" s="58"/>
      <c r="B596" s="2"/>
      <c r="C596" s="3"/>
      <c r="D596" s="4"/>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5.75" customHeight="1" x14ac:dyDescent="0.15">
      <c r="A597" s="58"/>
      <c r="B597" s="2"/>
      <c r="C597" s="3"/>
      <c r="D597" s="4"/>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5.75" customHeight="1" x14ac:dyDescent="0.15">
      <c r="A598" s="58"/>
      <c r="B598" s="2"/>
      <c r="C598" s="3"/>
      <c r="D598" s="4"/>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5.75" customHeight="1" x14ac:dyDescent="0.15">
      <c r="A599" s="58"/>
      <c r="B599" s="2"/>
      <c r="C599" s="3"/>
      <c r="D599" s="4"/>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5.75" customHeight="1" x14ac:dyDescent="0.15">
      <c r="A600" s="58"/>
      <c r="B600" s="2"/>
      <c r="C600" s="3"/>
      <c r="D600" s="4"/>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5.75" customHeight="1" x14ac:dyDescent="0.15">
      <c r="A601" s="58"/>
      <c r="B601" s="2"/>
      <c r="C601" s="3"/>
      <c r="D601" s="4"/>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5.75" customHeight="1" x14ac:dyDescent="0.15">
      <c r="A602" s="58"/>
      <c r="B602" s="2"/>
      <c r="C602" s="3"/>
      <c r="D602" s="4"/>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5.75" customHeight="1" x14ac:dyDescent="0.15">
      <c r="A603" s="58"/>
      <c r="B603" s="2"/>
      <c r="C603" s="3"/>
      <c r="D603" s="4"/>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5.75" customHeight="1" x14ac:dyDescent="0.15">
      <c r="A604" s="58"/>
      <c r="B604" s="2"/>
      <c r="C604" s="3"/>
      <c r="D604" s="4"/>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5.75" customHeight="1" x14ac:dyDescent="0.15">
      <c r="A605" s="58"/>
      <c r="B605" s="2"/>
      <c r="C605" s="3"/>
      <c r="D605" s="4"/>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5.75" customHeight="1" x14ac:dyDescent="0.15">
      <c r="A606" s="58"/>
      <c r="B606" s="2"/>
      <c r="C606" s="3"/>
      <c r="D606" s="4"/>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5.75" customHeight="1" x14ac:dyDescent="0.15">
      <c r="A607" s="58"/>
      <c r="B607" s="2"/>
      <c r="C607" s="3"/>
      <c r="D607" s="4"/>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5.75" customHeight="1" x14ac:dyDescent="0.15">
      <c r="A608" s="58"/>
      <c r="B608" s="2"/>
      <c r="C608" s="3"/>
      <c r="D608" s="4"/>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5.75" customHeight="1" x14ac:dyDescent="0.15">
      <c r="A609" s="58"/>
      <c r="B609" s="2"/>
      <c r="C609" s="3"/>
      <c r="D609" s="4"/>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5.75" customHeight="1" x14ac:dyDescent="0.15">
      <c r="A610" s="58"/>
      <c r="B610" s="2"/>
      <c r="C610" s="3"/>
      <c r="D610" s="4"/>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5.75" customHeight="1" x14ac:dyDescent="0.15">
      <c r="A611" s="58"/>
      <c r="B611" s="2"/>
      <c r="C611" s="3"/>
      <c r="D611" s="4"/>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5.75" customHeight="1" x14ac:dyDescent="0.15">
      <c r="A612" s="58"/>
      <c r="B612" s="2"/>
      <c r="C612" s="3"/>
      <c r="D612" s="4"/>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5.75" customHeight="1" x14ac:dyDescent="0.15">
      <c r="A613" s="58"/>
      <c r="B613" s="2"/>
      <c r="C613" s="3"/>
      <c r="D613" s="4"/>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5.75" customHeight="1" x14ac:dyDescent="0.15">
      <c r="A614" s="58"/>
      <c r="B614" s="2"/>
      <c r="C614" s="3"/>
      <c r="D614" s="4"/>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5.75" customHeight="1" x14ac:dyDescent="0.15">
      <c r="A615" s="58"/>
      <c r="B615" s="2"/>
      <c r="C615" s="3"/>
      <c r="D615" s="4"/>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5.75" customHeight="1" x14ac:dyDescent="0.15">
      <c r="A616" s="58"/>
      <c r="B616" s="2"/>
      <c r="C616" s="3"/>
      <c r="D616" s="4"/>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5.75" customHeight="1" x14ac:dyDescent="0.15">
      <c r="A617" s="58"/>
      <c r="B617" s="2"/>
      <c r="C617" s="3"/>
      <c r="D617" s="4"/>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5.75" customHeight="1" x14ac:dyDescent="0.15">
      <c r="A618" s="58"/>
      <c r="B618" s="2"/>
      <c r="C618" s="3"/>
      <c r="D618" s="4"/>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5.75" customHeight="1" x14ac:dyDescent="0.15">
      <c r="A619" s="58"/>
      <c r="B619" s="2"/>
      <c r="C619" s="3"/>
      <c r="D619" s="4"/>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5.75" customHeight="1" x14ac:dyDescent="0.15">
      <c r="A620" s="58"/>
      <c r="B620" s="2"/>
      <c r="C620" s="3"/>
      <c r="D620" s="4"/>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5.75" customHeight="1" x14ac:dyDescent="0.15">
      <c r="A621" s="58"/>
      <c r="B621" s="2"/>
      <c r="C621" s="3"/>
      <c r="D621" s="4"/>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5.75" customHeight="1" x14ac:dyDescent="0.15">
      <c r="A622" s="58"/>
      <c r="B622" s="2"/>
      <c r="C622" s="3"/>
      <c r="D622" s="4"/>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5.75" customHeight="1" x14ac:dyDescent="0.15">
      <c r="A623" s="58"/>
      <c r="B623" s="2"/>
      <c r="C623" s="3"/>
      <c r="D623" s="4"/>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5.75" customHeight="1" x14ac:dyDescent="0.15">
      <c r="A624" s="58"/>
      <c r="B624" s="2"/>
      <c r="C624" s="3"/>
      <c r="D624" s="4"/>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5.75" customHeight="1" x14ac:dyDescent="0.15">
      <c r="A625" s="58"/>
      <c r="B625" s="2"/>
      <c r="C625" s="3"/>
      <c r="D625" s="4"/>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5.75" customHeight="1" x14ac:dyDescent="0.15">
      <c r="A626" s="58"/>
      <c r="B626" s="2"/>
      <c r="C626" s="3"/>
      <c r="D626" s="4"/>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5.75" customHeight="1" x14ac:dyDescent="0.15">
      <c r="A627" s="58"/>
      <c r="B627" s="2"/>
      <c r="C627" s="3"/>
      <c r="D627" s="4"/>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5.75" customHeight="1" x14ac:dyDescent="0.15">
      <c r="A628" s="58"/>
      <c r="B628" s="2"/>
      <c r="C628" s="3"/>
      <c r="D628" s="4"/>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5.75" customHeight="1" x14ac:dyDescent="0.15">
      <c r="A629" s="58"/>
      <c r="B629" s="2"/>
      <c r="C629" s="3"/>
      <c r="D629" s="4"/>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5.75" customHeight="1" x14ac:dyDescent="0.15">
      <c r="A630" s="58"/>
      <c r="B630" s="2"/>
      <c r="C630" s="3"/>
      <c r="D630" s="4"/>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5.75" customHeight="1" x14ac:dyDescent="0.15">
      <c r="A631" s="58"/>
      <c r="B631" s="2"/>
      <c r="C631" s="3"/>
      <c r="D631" s="4"/>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5.75" customHeight="1" x14ac:dyDescent="0.15">
      <c r="A632" s="58"/>
      <c r="B632" s="2"/>
      <c r="C632" s="3"/>
      <c r="D632" s="4"/>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5.75" customHeight="1" x14ac:dyDescent="0.15">
      <c r="A633" s="58"/>
      <c r="B633" s="2"/>
      <c r="C633" s="3"/>
      <c r="D633" s="4"/>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5.75" customHeight="1" x14ac:dyDescent="0.15">
      <c r="A634" s="58"/>
      <c r="B634" s="2"/>
      <c r="C634" s="3"/>
      <c r="D634" s="4"/>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5.75" customHeight="1" x14ac:dyDescent="0.15">
      <c r="A635" s="58"/>
      <c r="B635" s="2"/>
      <c r="C635" s="3"/>
      <c r="D635" s="4"/>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5.75" customHeight="1" x14ac:dyDescent="0.15">
      <c r="A636" s="58"/>
      <c r="B636" s="2"/>
      <c r="C636" s="3"/>
      <c r="D636" s="4"/>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5.75" customHeight="1" x14ac:dyDescent="0.15">
      <c r="A637" s="58"/>
      <c r="B637" s="2"/>
      <c r="C637" s="3"/>
      <c r="D637" s="4"/>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5.75" customHeight="1" x14ac:dyDescent="0.15">
      <c r="A638" s="58"/>
      <c r="B638" s="2"/>
      <c r="C638" s="3"/>
      <c r="D638" s="4"/>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5.75" customHeight="1" x14ac:dyDescent="0.15">
      <c r="A639" s="58"/>
      <c r="B639" s="2"/>
      <c r="C639" s="3"/>
      <c r="D639" s="4"/>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5.75" customHeight="1" x14ac:dyDescent="0.15">
      <c r="A640" s="58"/>
      <c r="B640" s="2"/>
      <c r="C640" s="3"/>
      <c r="D640" s="4"/>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5.75" customHeight="1" x14ac:dyDescent="0.15">
      <c r="A641" s="58"/>
      <c r="B641" s="2"/>
      <c r="C641" s="3"/>
      <c r="D641" s="4"/>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5.75" customHeight="1" x14ac:dyDescent="0.15">
      <c r="A642" s="58"/>
      <c r="B642" s="2"/>
      <c r="C642" s="3"/>
      <c r="D642" s="4"/>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5.75" customHeight="1" x14ac:dyDescent="0.15">
      <c r="A643" s="58"/>
      <c r="B643" s="2"/>
      <c r="C643" s="3"/>
      <c r="D643" s="4"/>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5.75" customHeight="1" x14ac:dyDescent="0.15">
      <c r="A644" s="58"/>
      <c r="B644" s="2"/>
      <c r="C644" s="3"/>
      <c r="D644" s="4"/>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5.75" customHeight="1" x14ac:dyDescent="0.15">
      <c r="A645" s="58"/>
      <c r="B645" s="2"/>
      <c r="C645" s="3"/>
      <c r="D645" s="4"/>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5.75" customHeight="1" x14ac:dyDescent="0.15">
      <c r="A646" s="58"/>
      <c r="B646" s="2"/>
      <c r="C646" s="3"/>
      <c r="D646" s="4"/>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5.75" customHeight="1" x14ac:dyDescent="0.15">
      <c r="A647" s="58"/>
      <c r="B647" s="2"/>
      <c r="C647" s="3"/>
      <c r="D647" s="4"/>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5.75" customHeight="1" x14ac:dyDescent="0.15">
      <c r="A648" s="58"/>
      <c r="B648" s="2"/>
      <c r="C648" s="3"/>
      <c r="D648" s="4"/>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5.75" customHeight="1" x14ac:dyDescent="0.15">
      <c r="A649" s="58"/>
      <c r="B649" s="2"/>
      <c r="C649" s="3"/>
      <c r="D649" s="4"/>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5.75" customHeight="1" x14ac:dyDescent="0.15">
      <c r="A650" s="58"/>
      <c r="B650" s="2"/>
      <c r="C650" s="3"/>
      <c r="D650" s="4"/>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5.75" customHeight="1" x14ac:dyDescent="0.15">
      <c r="A651" s="58"/>
      <c r="B651" s="2"/>
      <c r="C651" s="3"/>
      <c r="D651" s="4"/>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5.75" customHeight="1" x14ac:dyDescent="0.15">
      <c r="A652" s="58"/>
      <c r="B652" s="2"/>
      <c r="C652" s="3"/>
      <c r="D652" s="4"/>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5.75" customHeight="1" x14ac:dyDescent="0.15">
      <c r="A653" s="58"/>
      <c r="B653" s="2"/>
      <c r="C653" s="3"/>
      <c r="D653" s="4"/>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5.75" customHeight="1" x14ac:dyDescent="0.15">
      <c r="A654" s="58"/>
      <c r="B654" s="2"/>
      <c r="C654" s="3"/>
      <c r="D654" s="4"/>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5.75" customHeight="1" x14ac:dyDescent="0.15">
      <c r="A655" s="58"/>
      <c r="B655" s="2"/>
      <c r="C655" s="3"/>
      <c r="D655" s="4"/>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5.75" customHeight="1" x14ac:dyDescent="0.15">
      <c r="A656" s="58"/>
      <c r="B656" s="2"/>
      <c r="C656" s="3"/>
      <c r="D656" s="4"/>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5.75" customHeight="1" x14ac:dyDescent="0.15">
      <c r="A657" s="58"/>
      <c r="B657" s="2"/>
      <c r="C657" s="3"/>
      <c r="D657" s="4"/>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5.75" customHeight="1" x14ac:dyDescent="0.15">
      <c r="A658" s="58"/>
      <c r="B658" s="2"/>
      <c r="C658" s="3"/>
      <c r="D658" s="4"/>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5.75" customHeight="1" x14ac:dyDescent="0.15">
      <c r="A659" s="58"/>
      <c r="B659" s="2"/>
      <c r="C659" s="3"/>
      <c r="D659" s="4"/>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5.75" customHeight="1" x14ac:dyDescent="0.15">
      <c r="A660" s="58"/>
      <c r="B660" s="2"/>
      <c r="C660" s="3"/>
      <c r="D660" s="4"/>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5.75" customHeight="1" x14ac:dyDescent="0.15">
      <c r="A661" s="58"/>
      <c r="B661" s="2"/>
      <c r="C661" s="3"/>
      <c r="D661" s="4"/>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5.75" customHeight="1" x14ac:dyDescent="0.15">
      <c r="A662" s="58"/>
      <c r="B662" s="2"/>
      <c r="C662" s="3"/>
      <c r="D662" s="4"/>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5.75" customHeight="1" x14ac:dyDescent="0.15">
      <c r="A663" s="58"/>
      <c r="B663" s="2"/>
      <c r="C663" s="3"/>
      <c r="D663" s="4"/>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5.75" customHeight="1" x14ac:dyDescent="0.15">
      <c r="A664" s="58"/>
      <c r="B664" s="2"/>
      <c r="C664" s="3"/>
      <c r="D664" s="4"/>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5.75" customHeight="1" x14ac:dyDescent="0.15">
      <c r="A665" s="58"/>
      <c r="B665" s="2"/>
      <c r="C665" s="3"/>
      <c r="D665" s="4"/>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5.75" customHeight="1" x14ac:dyDescent="0.15">
      <c r="A666" s="58"/>
      <c r="B666" s="2"/>
      <c r="C666" s="3"/>
      <c r="D666" s="4"/>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5.75" customHeight="1" x14ac:dyDescent="0.15">
      <c r="A667" s="58"/>
      <c r="B667" s="2"/>
      <c r="C667" s="3"/>
      <c r="D667" s="4"/>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5.75" customHeight="1" x14ac:dyDescent="0.15">
      <c r="A668" s="58"/>
      <c r="B668" s="2"/>
      <c r="C668" s="3"/>
      <c r="D668" s="4"/>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5.75" customHeight="1" x14ac:dyDescent="0.15">
      <c r="A669" s="58"/>
      <c r="B669" s="2"/>
      <c r="C669" s="3"/>
      <c r="D669" s="4"/>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5.75" customHeight="1" x14ac:dyDescent="0.15">
      <c r="A670" s="58"/>
      <c r="B670" s="2"/>
      <c r="C670" s="3"/>
      <c r="D670" s="4"/>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5.75" customHeight="1" x14ac:dyDescent="0.15">
      <c r="A671" s="58"/>
      <c r="B671" s="2"/>
      <c r="C671" s="3"/>
      <c r="D671" s="4"/>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5.75" customHeight="1" x14ac:dyDescent="0.15">
      <c r="A672" s="58"/>
      <c r="B672" s="2"/>
      <c r="C672" s="3"/>
      <c r="D672" s="4"/>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5.75" customHeight="1" x14ac:dyDescent="0.15">
      <c r="A673" s="58"/>
      <c r="B673" s="2"/>
      <c r="C673" s="3"/>
      <c r="D673" s="4"/>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5.75" customHeight="1" x14ac:dyDescent="0.15">
      <c r="A674" s="58"/>
      <c r="B674" s="2"/>
      <c r="C674" s="3"/>
      <c r="D674" s="4"/>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5.75" customHeight="1" x14ac:dyDescent="0.15">
      <c r="A675" s="58"/>
      <c r="B675" s="2"/>
      <c r="C675" s="3"/>
      <c r="D675" s="4"/>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5.75" customHeight="1" x14ac:dyDescent="0.15">
      <c r="A676" s="58"/>
      <c r="B676" s="2"/>
      <c r="C676" s="3"/>
      <c r="D676" s="4"/>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5.75" customHeight="1" x14ac:dyDescent="0.15">
      <c r="A677" s="58"/>
      <c r="B677" s="2"/>
      <c r="C677" s="3"/>
      <c r="D677" s="4"/>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5.75" customHeight="1" x14ac:dyDescent="0.15">
      <c r="A678" s="58"/>
      <c r="B678" s="2"/>
      <c r="C678" s="3"/>
      <c r="D678" s="4"/>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5.75" customHeight="1" x14ac:dyDescent="0.15">
      <c r="A679" s="58"/>
      <c r="B679" s="2"/>
      <c r="C679" s="3"/>
      <c r="D679" s="4"/>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5.75" customHeight="1" x14ac:dyDescent="0.15">
      <c r="A680" s="58"/>
      <c r="B680" s="2"/>
      <c r="C680" s="3"/>
      <c r="D680" s="4"/>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5.75" customHeight="1" x14ac:dyDescent="0.15">
      <c r="A681" s="58"/>
      <c r="B681" s="2"/>
      <c r="C681" s="3"/>
      <c r="D681" s="4"/>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5.75" customHeight="1" x14ac:dyDescent="0.15">
      <c r="A682" s="58"/>
      <c r="B682" s="2"/>
      <c r="C682" s="3"/>
      <c r="D682" s="4"/>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5.75" customHeight="1" x14ac:dyDescent="0.15">
      <c r="A683" s="58"/>
      <c r="B683" s="2"/>
      <c r="C683" s="3"/>
      <c r="D683" s="4"/>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5.75" customHeight="1" x14ac:dyDescent="0.15">
      <c r="A684" s="58"/>
      <c r="B684" s="2"/>
      <c r="C684" s="3"/>
      <c r="D684" s="4"/>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5.75" customHeight="1" x14ac:dyDescent="0.15">
      <c r="A685" s="58"/>
      <c r="B685" s="2"/>
      <c r="C685" s="3"/>
      <c r="D685" s="4"/>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5.75" customHeight="1" x14ac:dyDescent="0.15">
      <c r="A686" s="58"/>
      <c r="B686" s="2"/>
      <c r="C686" s="3"/>
      <c r="D686" s="4"/>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5.75" customHeight="1" x14ac:dyDescent="0.15">
      <c r="A687" s="58"/>
      <c r="B687" s="2"/>
      <c r="C687" s="3"/>
      <c r="D687" s="4"/>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5.75" customHeight="1" x14ac:dyDescent="0.15">
      <c r="A688" s="58"/>
      <c r="B688" s="2"/>
      <c r="C688" s="3"/>
      <c r="D688" s="4"/>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5.75" customHeight="1" x14ac:dyDescent="0.15">
      <c r="A689" s="58"/>
      <c r="B689" s="2"/>
      <c r="C689" s="3"/>
      <c r="D689" s="4"/>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5.75" customHeight="1" x14ac:dyDescent="0.15">
      <c r="A690" s="58"/>
      <c r="B690" s="2"/>
      <c r="C690" s="3"/>
      <c r="D690" s="4"/>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5.75" customHeight="1" x14ac:dyDescent="0.15">
      <c r="A691" s="58"/>
      <c r="B691" s="2"/>
      <c r="C691" s="3"/>
      <c r="D691" s="4"/>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5.75" customHeight="1" x14ac:dyDescent="0.15">
      <c r="A692" s="58"/>
      <c r="B692" s="2"/>
      <c r="C692" s="3"/>
      <c r="D692" s="4"/>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5.75" customHeight="1" x14ac:dyDescent="0.15">
      <c r="A693" s="58"/>
      <c r="B693" s="2"/>
      <c r="C693" s="3"/>
      <c r="D693" s="4"/>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5.75" customHeight="1" x14ac:dyDescent="0.15">
      <c r="A694" s="58"/>
      <c r="B694" s="2"/>
      <c r="C694" s="3"/>
      <c r="D694" s="4"/>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5.75" customHeight="1" x14ac:dyDescent="0.15">
      <c r="A695" s="58"/>
      <c r="B695" s="2"/>
      <c r="C695" s="3"/>
      <c r="D695" s="4"/>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5.75" customHeight="1" x14ac:dyDescent="0.15">
      <c r="A696" s="58"/>
      <c r="B696" s="2"/>
      <c r="C696" s="3"/>
      <c r="D696" s="4"/>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5.75" customHeight="1" x14ac:dyDescent="0.15">
      <c r="A697" s="58"/>
      <c r="B697" s="2"/>
      <c r="C697" s="3"/>
      <c r="D697" s="4"/>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5.75" customHeight="1" x14ac:dyDescent="0.15">
      <c r="A698" s="58"/>
      <c r="B698" s="2"/>
      <c r="C698" s="3"/>
      <c r="D698" s="4"/>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5.75" customHeight="1" x14ac:dyDescent="0.15">
      <c r="A699" s="58"/>
      <c r="B699" s="2"/>
      <c r="C699" s="3"/>
      <c r="D699" s="4"/>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5.75" customHeight="1" x14ac:dyDescent="0.15">
      <c r="A700" s="58"/>
      <c r="B700" s="2"/>
      <c r="C700" s="3"/>
      <c r="D700" s="4"/>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5.75" customHeight="1" x14ac:dyDescent="0.15">
      <c r="A701" s="58"/>
      <c r="B701" s="2"/>
      <c r="C701" s="3"/>
      <c r="D701" s="4"/>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5.75" customHeight="1" x14ac:dyDescent="0.15">
      <c r="A702" s="58"/>
      <c r="B702" s="2"/>
      <c r="C702" s="3"/>
      <c r="D702" s="4"/>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5.75" customHeight="1" x14ac:dyDescent="0.15">
      <c r="A703" s="58"/>
      <c r="B703" s="2"/>
      <c r="C703" s="3"/>
      <c r="D703" s="4"/>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5.75" customHeight="1" x14ac:dyDescent="0.15">
      <c r="A704" s="58"/>
      <c r="B704" s="2"/>
      <c r="C704" s="3"/>
      <c r="D704" s="4"/>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5.75" customHeight="1" x14ac:dyDescent="0.15">
      <c r="A705" s="58"/>
      <c r="B705" s="2"/>
      <c r="C705" s="3"/>
      <c r="D705" s="4"/>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5.75" customHeight="1" x14ac:dyDescent="0.15">
      <c r="A706" s="58"/>
      <c r="B706" s="2"/>
      <c r="C706" s="3"/>
      <c r="D706" s="4"/>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5.75" customHeight="1" x14ac:dyDescent="0.15">
      <c r="A707" s="58"/>
      <c r="B707" s="2"/>
      <c r="C707" s="3"/>
      <c r="D707" s="4"/>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5.75" customHeight="1" x14ac:dyDescent="0.15">
      <c r="A708" s="58"/>
      <c r="B708" s="2"/>
      <c r="C708" s="3"/>
      <c r="D708" s="4"/>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5.75" customHeight="1" x14ac:dyDescent="0.15">
      <c r="A709" s="58"/>
      <c r="B709" s="2"/>
      <c r="C709" s="3"/>
      <c r="D709" s="4"/>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5.75" customHeight="1" x14ac:dyDescent="0.15">
      <c r="A710" s="58"/>
      <c r="B710" s="2"/>
      <c r="C710" s="3"/>
      <c r="D710" s="4"/>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5.75" customHeight="1" x14ac:dyDescent="0.15">
      <c r="A711" s="58"/>
      <c r="B711" s="2"/>
      <c r="C711" s="3"/>
      <c r="D711" s="4"/>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5.75" customHeight="1" x14ac:dyDescent="0.15">
      <c r="A712" s="58"/>
      <c r="B712" s="2"/>
      <c r="C712" s="3"/>
      <c r="D712" s="4"/>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5.75" customHeight="1" x14ac:dyDescent="0.15">
      <c r="A713" s="58"/>
      <c r="B713" s="2"/>
      <c r="C713" s="3"/>
      <c r="D713" s="4"/>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5.75" customHeight="1" x14ac:dyDescent="0.15">
      <c r="A714" s="58"/>
      <c r="B714" s="2"/>
      <c r="C714" s="3"/>
      <c r="D714" s="4"/>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5.75" customHeight="1" x14ac:dyDescent="0.15">
      <c r="A715" s="58"/>
      <c r="B715" s="2"/>
      <c r="C715" s="3"/>
      <c r="D715" s="4"/>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5.75" customHeight="1" x14ac:dyDescent="0.15">
      <c r="A716" s="58"/>
      <c r="B716" s="2"/>
      <c r="C716" s="3"/>
      <c r="D716" s="4"/>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5.75" customHeight="1" x14ac:dyDescent="0.15">
      <c r="A717" s="58"/>
      <c r="B717" s="2"/>
      <c r="C717" s="3"/>
      <c r="D717" s="4"/>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5.75" customHeight="1" x14ac:dyDescent="0.15">
      <c r="A718" s="58"/>
      <c r="B718" s="2"/>
      <c r="C718" s="3"/>
      <c r="D718" s="4"/>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5.75" customHeight="1" x14ac:dyDescent="0.15">
      <c r="A719" s="58"/>
      <c r="B719" s="2"/>
      <c r="C719" s="3"/>
      <c r="D719" s="4"/>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5.75" customHeight="1" x14ac:dyDescent="0.15">
      <c r="A720" s="58"/>
      <c r="B720" s="2"/>
      <c r="C720" s="3"/>
      <c r="D720" s="4"/>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5.75" customHeight="1" x14ac:dyDescent="0.15">
      <c r="A721" s="58"/>
      <c r="B721" s="2"/>
      <c r="C721" s="3"/>
      <c r="D721" s="4"/>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5.75" customHeight="1" x14ac:dyDescent="0.15">
      <c r="A722" s="58"/>
      <c r="B722" s="2"/>
      <c r="C722" s="3"/>
      <c r="D722" s="4"/>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5.75" customHeight="1" x14ac:dyDescent="0.15">
      <c r="A723" s="58"/>
      <c r="B723" s="2"/>
      <c r="C723" s="3"/>
      <c r="D723" s="4"/>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5.75" customHeight="1" x14ac:dyDescent="0.15">
      <c r="A724" s="58"/>
      <c r="B724" s="2"/>
      <c r="C724" s="3"/>
      <c r="D724" s="4"/>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5.75" customHeight="1" x14ac:dyDescent="0.15">
      <c r="A725" s="58"/>
      <c r="B725" s="2"/>
      <c r="C725" s="3"/>
      <c r="D725" s="4"/>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5.75" customHeight="1" x14ac:dyDescent="0.15">
      <c r="A726" s="58"/>
      <c r="B726" s="2"/>
      <c r="C726" s="3"/>
      <c r="D726" s="4"/>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5.75" customHeight="1" x14ac:dyDescent="0.15">
      <c r="A727" s="58"/>
      <c r="B727" s="2"/>
      <c r="C727" s="3"/>
      <c r="D727" s="4"/>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5.75" customHeight="1" x14ac:dyDescent="0.15">
      <c r="A728" s="58"/>
      <c r="B728" s="2"/>
      <c r="C728" s="3"/>
      <c r="D728" s="4"/>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5.75" customHeight="1" x14ac:dyDescent="0.15">
      <c r="A729" s="58"/>
      <c r="B729" s="2"/>
      <c r="C729" s="3"/>
      <c r="D729" s="4"/>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5.75" customHeight="1" x14ac:dyDescent="0.15">
      <c r="A730" s="58"/>
      <c r="B730" s="2"/>
      <c r="C730" s="3"/>
      <c r="D730" s="4"/>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5.75" customHeight="1" x14ac:dyDescent="0.15">
      <c r="A731" s="58"/>
      <c r="B731" s="2"/>
      <c r="C731" s="3"/>
      <c r="D731" s="4"/>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5.75" customHeight="1" x14ac:dyDescent="0.15">
      <c r="A732" s="58"/>
      <c r="B732" s="2"/>
      <c r="C732" s="3"/>
      <c r="D732" s="4"/>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5.75" customHeight="1" x14ac:dyDescent="0.15">
      <c r="A733" s="58"/>
      <c r="B733" s="2"/>
      <c r="C733" s="3"/>
      <c r="D733" s="4"/>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5.75" customHeight="1" x14ac:dyDescent="0.15">
      <c r="A734" s="58"/>
      <c r="B734" s="2"/>
      <c r="C734" s="3"/>
      <c r="D734" s="4"/>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5.75" customHeight="1" x14ac:dyDescent="0.15">
      <c r="A735" s="58"/>
      <c r="B735" s="2"/>
      <c r="C735" s="3"/>
      <c r="D735" s="4"/>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5.75" customHeight="1" x14ac:dyDescent="0.15">
      <c r="A736" s="58"/>
      <c r="B736" s="2"/>
      <c r="C736" s="3"/>
      <c r="D736" s="4"/>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5.75" customHeight="1" x14ac:dyDescent="0.15">
      <c r="A737" s="58"/>
      <c r="B737" s="2"/>
      <c r="C737" s="3"/>
      <c r="D737" s="4"/>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5.75" customHeight="1" x14ac:dyDescent="0.15">
      <c r="A738" s="58"/>
      <c r="B738" s="2"/>
      <c r="C738" s="3"/>
      <c r="D738" s="4"/>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5.75" customHeight="1" x14ac:dyDescent="0.15">
      <c r="A739" s="58"/>
      <c r="B739" s="2"/>
      <c r="C739" s="3"/>
      <c r="D739" s="4"/>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5.75" customHeight="1" x14ac:dyDescent="0.15">
      <c r="A740" s="58"/>
      <c r="B740" s="2"/>
      <c r="C740" s="3"/>
      <c r="D740" s="4"/>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5.75" customHeight="1" x14ac:dyDescent="0.15">
      <c r="A741" s="58"/>
      <c r="B741" s="2"/>
      <c r="C741" s="3"/>
      <c r="D741" s="4"/>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5.75" customHeight="1" x14ac:dyDescent="0.15">
      <c r="A742" s="58"/>
      <c r="B742" s="2"/>
      <c r="C742" s="3"/>
      <c r="D742" s="4"/>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5.75" customHeight="1" x14ac:dyDescent="0.15">
      <c r="A743" s="58"/>
      <c r="B743" s="2"/>
      <c r="C743" s="3"/>
      <c r="D743" s="4"/>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5.75" customHeight="1" x14ac:dyDescent="0.15">
      <c r="A744" s="58"/>
      <c r="B744" s="2"/>
      <c r="C744" s="3"/>
      <c r="D744" s="4"/>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5.75" customHeight="1" x14ac:dyDescent="0.15">
      <c r="A745" s="58"/>
      <c r="B745" s="2"/>
      <c r="C745" s="3"/>
      <c r="D745" s="4"/>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5.75" customHeight="1" x14ac:dyDescent="0.15">
      <c r="A746" s="58"/>
      <c r="B746" s="2"/>
      <c r="C746" s="3"/>
      <c r="D746" s="4"/>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5.75" customHeight="1" x14ac:dyDescent="0.15">
      <c r="A747" s="58"/>
      <c r="B747" s="2"/>
      <c r="C747" s="3"/>
      <c r="D747" s="4"/>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5.75" customHeight="1" x14ac:dyDescent="0.15">
      <c r="A748" s="58"/>
      <c r="B748" s="2"/>
      <c r="C748" s="3"/>
      <c r="D748" s="4"/>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5.75" customHeight="1" x14ac:dyDescent="0.15">
      <c r="A749" s="58"/>
      <c r="B749" s="2"/>
      <c r="C749" s="3"/>
      <c r="D749" s="4"/>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5.75" customHeight="1" x14ac:dyDescent="0.15">
      <c r="A750" s="58"/>
      <c r="B750" s="2"/>
      <c r="C750" s="3"/>
      <c r="D750" s="4"/>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5.75" customHeight="1" x14ac:dyDescent="0.15">
      <c r="A751" s="58"/>
      <c r="B751" s="2"/>
      <c r="C751" s="3"/>
      <c r="D751" s="4"/>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5.75" customHeight="1" x14ac:dyDescent="0.15">
      <c r="A752" s="58"/>
      <c r="B752" s="2"/>
      <c r="C752" s="3"/>
      <c r="D752" s="4"/>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5.75" customHeight="1" x14ac:dyDescent="0.15">
      <c r="A753" s="58"/>
      <c r="B753" s="2"/>
      <c r="C753" s="3"/>
      <c r="D753" s="4"/>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5.75" customHeight="1" x14ac:dyDescent="0.15">
      <c r="A754" s="58"/>
      <c r="B754" s="2"/>
      <c r="C754" s="3"/>
      <c r="D754" s="4"/>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5.75" customHeight="1" x14ac:dyDescent="0.15">
      <c r="A755" s="58"/>
      <c r="B755" s="2"/>
      <c r="C755" s="3"/>
      <c r="D755" s="4"/>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5.75" customHeight="1" x14ac:dyDescent="0.15">
      <c r="A756" s="58"/>
      <c r="B756" s="2"/>
      <c r="C756" s="3"/>
      <c r="D756" s="4"/>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5.75" customHeight="1" x14ac:dyDescent="0.15">
      <c r="A757" s="58"/>
      <c r="B757" s="2"/>
      <c r="C757" s="3"/>
      <c r="D757" s="4"/>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5.75" customHeight="1" x14ac:dyDescent="0.15">
      <c r="A758" s="58"/>
      <c r="B758" s="2"/>
      <c r="C758" s="3"/>
      <c r="D758" s="4"/>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5.75" customHeight="1" x14ac:dyDescent="0.15">
      <c r="A759" s="58"/>
      <c r="B759" s="2"/>
      <c r="C759" s="3"/>
      <c r="D759" s="4"/>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5.75" customHeight="1" x14ac:dyDescent="0.15">
      <c r="A760" s="58"/>
      <c r="B760" s="2"/>
      <c r="C760" s="3"/>
      <c r="D760" s="4"/>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5.75" customHeight="1" x14ac:dyDescent="0.15">
      <c r="A761" s="58"/>
      <c r="B761" s="2"/>
      <c r="C761" s="3"/>
      <c r="D761" s="4"/>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5.75" customHeight="1" x14ac:dyDescent="0.15">
      <c r="A762" s="58"/>
      <c r="B762" s="2"/>
      <c r="C762" s="3"/>
      <c r="D762" s="4"/>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5.75" customHeight="1" x14ac:dyDescent="0.15">
      <c r="A763" s="58"/>
      <c r="B763" s="2"/>
      <c r="C763" s="3"/>
      <c r="D763" s="4"/>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5.75" customHeight="1" x14ac:dyDescent="0.15">
      <c r="A764" s="58"/>
      <c r="B764" s="2"/>
      <c r="C764" s="3"/>
      <c r="D764" s="4"/>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5.75" customHeight="1" x14ac:dyDescent="0.15">
      <c r="A765" s="58"/>
      <c r="B765" s="2"/>
      <c r="C765" s="3"/>
      <c r="D765" s="4"/>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5.75" customHeight="1" x14ac:dyDescent="0.15">
      <c r="A766" s="58"/>
      <c r="B766" s="2"/>
      <c r="C766" s="3"/>
      <c r="D766" s="4"/>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5.75" customHeight="1" x14ac:dyDescent="0.15">
      <c r="A767" s="58"/>
      <c r="B767" s="2"/>
      <c r="C767" s="3"/>
      <c r="D767" s="4"/>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5.75" customHeight="1" x14ac:dyDescent="0.15">
      <c r="A768" s="58"/>
      <c r="B768" s="2"/>
      <c r="C768" s="3"/>
      <c r="D768" s="4"/>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5.75" customHeight="1" x14ac:dyDescent="0.15">
      <c r="A769" s="58"/>
      <c r="B769" s="2"/>
      <c r="C769" s="3"/>
      <c r="D769" s="4"/>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5.75" customHeight="1" x14ac:dyDescent="0.15">
      <c r="A770" s="58"/>
      <c r="B770" s="2"/>
      <c r="C770" s="3"/>
      <c r="D770" s="4"/>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5.75" customHeight="1" x14ac:dyDescent="0.15">
      <c r="A771" s="58"/>
      <c r="B771" s="2"/>
      <c r="C771" s="3"/>
      <c r="D771" s="4"/>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5.75" customHeight="1" x14ac:dyDescent="0.15">
      <c r="A772" s="58"/>
      <c r="B772" s="2"/>
      <c r="C772" s="3"/>
      <c r="D772" s="4"/>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5.75" customHeight="1" x14ac:dyDescent="0.15">
      <c r="A773" s="58"/>
      <c r="B773" s="2"/>
      <c r="C773" s="3"/>
      <c r="D773" s="4"/>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5.75" customHeight="1" x14ac:dyDescent="0.15">
      <c r="A774" s="58"/>
      <c r="B774" s="2"/>
      <c r="C774" s="3"/>
      <c r="D774" s="4"/>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5.75" customHeight="1" x14ac:dyDescent="0.15">
      <c r="A775" s="58"/>
      <c r="B775" s="2"/>
      <c r="C775" s="3"/>
      <c r="D775" s="4"/>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5.75" customHeight="1" x14ac:dyDescent="0.15">
      <c r="A776" s="58"/>
      <c r="B776" s="2"/>
      <c r="C776" s="3"/>
      <c r="D776" s="4"/>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5.75" customHeight="1" x14ac:dyDescent="0.15">
      <c r="A777" s="58"/>
      <c r="B777" s="2"/>
      <c r="C777" s="3"/>
      <c r="D777" s="4"/>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5.75" customHeight="1" x14ac:dyDescent="0.15">
      <c r="A778" s="58"/>
      <c r="B778" s="2"/>
      <c r="C778" s="3"/>
      <c r="D778" s="4"/>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5.75" customHeight="1" x14ac:dyDescent="0.15">
      <c r="A779" s="58"/>
      <c r="B779" s="2"/>
      <c r="C779" s="3"/>
      <c r="D779" s="4"/>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5.75" customHeight="1" x14ac:dyDescent="0.15">
      <c r="A780" s="58"/>
      <c r="B780" s="2"/>
      <c r="C780" s="3"/>
      <c r="D780" s="4"/>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5.75" customHeight="1" x14ac:dyDescent="0.15">
      <c r="A781" s="58"/>
      <c r="B781" s="2"/>
      <c r="C781" s="3"/>
      <c r="D781" s="4"/>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5.75" customHeight="1" x14ac:dyDescent="0.15">
      <c r="A782" s="58"/>
      <c r="B782" s="2"/>
      <c r="C782" s="3"/>
      <c r="D782" s="4"/>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5.75" customHeight="1" x14ac:dyDescent="0.15">
      <c r="A783" s="58"/>
      <c r="B783" s="2"/>
      <c r="C783" s="3"/>
      <c r="D783" s="4"/>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5.75" customHeight="1" x14ac:dyDescent="0.15">
      <c r="A784" s="58"/>
      <c r="B784" s="2"/>
      <c r="C784" s="3"/>
      <c r="D784" s="4"/>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5.75" customHeight="1" x14ac:dyDescent="0.15">
      <c r="A785" s="58"/>
      <c r="B785" s="2"/>
      <c r="C785" s="3"/>
      <c r="D785" s="4"/>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5.75" customHeight="1" x14ac:dyDescent="0.15">
      <c r="A786" s="58"/>
      <c r="B786" s="2"/>
      <c r="C786" s="3"/>
      <c r="D786" s="4"/>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5.75" customHeight="1" x14ac:dyDescent="0.15">
      <c r="A787" s="58"/>
      <c r="B787" s="2"/>
      <c r="C787" s="3"/>
      <c r="D787" s="4"/>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5.75" customHeight="1" x14ac:dyDescent="0.15">
      <c r="A788" s="58"/>
      <c r="B788" s="2"/>
      <c r="C788" s="3"/>
      <c r="D788" s="4"/>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5.75" customHeight="1" x14ac:dyDescent="0.15">
      <c r="A789" s="58"/>
      <c r="B789" s="2"/>
      <c r="C789" s="3"/>
      <c r="D789" s="4"/>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5.75" customHeight="1" x14ac:dyDescent="0.15">
      <c r="A790" s="58"/>
      <c r="B790" s="2"/>
      <c r="C790" s="3"/>
      <c r="D790" s="4"/>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5.75" customHeight="1" x14ac:dyDescent="0.15">
      <c r="A791" s="58"/>
      <c r="B791" s="2"/>
      <c r="C791" s="3"/>
      <c r="D791" s="4"/>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5.75" customHeight="1" x14ac:dyDescent="0.15">
      <c r="A792" s="58"/>
      <c r="B792" s="2"/>
      <c r="C792" s="3"/>
      <c r="D792" s="4"/>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5.75" customHeight="1" x14ac:dyDescent="0.15">
      <c r="A793" s="58"/>
      <c r="B793" s="2"/>
      <c r="C793" s="3"/>
      <c r="D793" s="4"/>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5.75" customHeight="1" x14ac:dyDescent="0.15">
      <c r="A794" s="58"/>
      <c r="B794" s="2"/>
      <c r="C794" s="3"/>
      <c r="D794" s="4"/>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5.75" customHeight="1" x14ac:dyDescent="0.15">
      <c r="A795" s="58"/>
      <c r="B795" s="2"/>
      <c r="C795" s="3"/>
      <c r="D795" s="4"/>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5.75" customHeight="1" x14ac:dyDescent="0.15">
      <c r="A796" s="58"/>
      <c r="B796" s="2"/>
      <c r="C796" s="3"/>
      <c r="D796" s="4"/>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5.75" customHeight="1" x14ac:dyDescent="0.15">
      <c r="A797" s="58"/>
      <c r="B797" s="2"/>
      <c r="C797" s="3"/>
      <c r="D797" s="4"/>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5.75" customHeight="1" x14ac:dyDescent="0.15">
      <c r="A798" s="58"/>
      <c r="B798" s="2"/>
      <c r="C798" s="3"/>
      <c r="D798" s="4"/>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5.75" customHeight="1" x14ac:dyDescent="0.15">
      <c r="A799" s="58"/>
      <c r="B799" s="2"/>
      <c r="C799" s="3"/>
      <c r="D799" s="4"/>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5.75" customHeight="1" x14ac:dyDescent="0.15">
      <c r="A800" s="58"/>
      <c r="B800" s="2"/>
      <c r="C800" s="3"/>
      <c r="D800" s="4"/>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5.75" customHeight="1" x14ac:dyDescent="0.15">
      <c r="A801" s="58"/>
      <c r="B801" s="2"/>
      <c r="C801" s="3"/>
      <c r="D801" s="4"/>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5.75" customHeight="1" x14ac:dyDescent="0.15">
      <c r="A802" s="58"/>
      <c r="B802" s="2"/>
      <c r="C802" s="3"/>
      <c r="D802" s="4"/>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5.75" customHeight="1" x14ac:dyDescent="0.15">
      <c r="A803" s="58"/>
      <c r="B803" s="2"/>
      <c r="C803" s="3"/>
      <c r="D803" s="4"/>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5.75" customHeight="1" x14ac:dyDescent="0.15">
      <c r="A804" s="58"/>
      <c r="B804" s="2"/>
      <c r="C804" s="3"/>
      <c r="D804" s="4"/>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5.75" customHeight="1" x14ac:dyDescent="0.15">
      <c r="A805" s="58"/>
      <c r="B805" s="2"/>
      <c r="C805" s="3"/>
      <c r="D805" s="4"/>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5.75" customHeight="1" x14ac:dyDescent="0.15">
      <c r="A806" s="58"/>
      <c r="B806" s="2"/>
      <c r="C806" s="3"/>
      <c r="D806" s="4"/>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5.75" customHeight="1" x14ac:dyDescent="0.15">
      <c r="A807" s="58"/>
      <c r="B807" s="2"/>
      <c r="C807" s="3"/>
      <c r="D807" s="4"/>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5.75" customHeight="1" x14ac:dyDescent="0.15">
      <c r="A808" s="58"/>
      <c r="B808" s="2"/>
      <c r="C808" s="3"/>
      <c r="D808" s="4"/>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5.75" customHeight="1" x14ac:dyDescent="0.15">
      <c r="A809" s="58"/>
      <c r="B809" s="2"/>
      <c r="C809" s="3"/>
      <c r="D809" s="4"/>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5.75" customHeight="1" x14ac:dyDescent="0.15">
      <c r="A810" s="58"/>
      <c r="B810" s="2"/>
      <c r="C810" s="3"/>
      <c r="D810" s="4"/>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5.75" customHeight="1" x14ac:dyDescent="0.15">
      <c r="A811" s="58"/>
      <c r="B811" s="2"/>
      <c r="C811" s="3"/>
      <c r="D811" s="4"/>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5.75" customHeight="1" x14ac:dyDescent="0.15">
      <c r="A812" s="58"/>
      <c r="B812" s="2"/>
      <c r="C812" s="3"/>
      <c r="D812" s="4"/>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5.75" customHeight="1" x14ac:dyDescent="0.15">
      <c r="A813" s="58"/>
      <c r="B813" s="2"/>
      <c r="C813" s="3"/>
      <c r="D813" s="4"/>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5.75" customHeight="1" x14ac:dyDescent="0.15">
      <c r="A814" s="58"/>
      <c r="B814" s="2"/>
      <c r="C814" s="3"/>
      <c r="D814" s="4"/>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5.75" customHeight="1" x14ac:dyDescent="0.15">
      <c r="A815" s="58"/>
      <c r="B815" s="2"/>
      <c r="C815" s="3"/>
      <c r="D815" s="4"/>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5.75" customHeight="1" x14ac:dyDescent="0.15">
      <c r="A816" s="58"/>
      <c r="B816" s="2"/>
      <c r="C816" s="3"/>
      <c r="D816" s="4"/>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5.75" customHeight="1" x14ac:dyDescent="0.15">
      <c r="A817" s="58"/>
      <c r="B817" s="2"/>
      <c r="C817" s="3"/>
      <c r="D817" s="4"/>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5.75" customHeight="1" x14ac:dyDescent="0.15">
      <c r="A818" s="58"/>
      <c r="B818" s="2"/>
      <c r="C818" s="3"/>
      <c r="D818" s="4"/>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5.75" customHeight="1" x14ac:dyDescent="0.15">
      <c r="A819" s="58"/>
      <c r="B819" s="2"/>
      <c r="C819" s="3"/>
      <c r="D819" s="4"/>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5.75" customHeight="1" x14ac:dyDescent="0.15">
      <c r="A820" s="58"/>
      <c r="B820" s="2"/>
      <c r="C820" s="3"/>
      <c r="D820" s="4"/>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5.75" customHeight="1" x14ac:dyDescent="0.15">
      <c r="A821" s="58"/>
      <c r="B821" s="2"/>
      <c r="C821" s="3"/>
      <c r="D821" s="4"/>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5.75" customHeight="1" x14ac:dyDescent="0.15">
      <c r="A822" s="58"/>
      <c r="B822" s="2"/>
      <c r="C822" s="3"/>
      <c r="D822" s="4"/>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5.75" customHeight="1" x14ac:dyDescent="0.15">
      <c r="A823" s="58"/>
      <c r="B823" s="2"/>
      <c r="C823" s="3"/>
      <c r="D823" s="4"/>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5.75" customHeight="1" x14ac:dyDescent="0.15">
      <c r="A824" s="58"/>
      <c r="B824" s="2"/>
      <c r="C824" s="3"/>
      <c r="D824" s="4"/>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5.75" customHeight="1" x14ac:dyDescent="0.15">
      <c r="A825" s="58"/>
      <c r="B825" s="2"/>
      <c r="C825" s="3"/>
      <c r="D825" s="4"/>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5.75" customHeight="1" x14ac:dyDescent="0.15">
      <c r="A826" s="58"/>
      <c r="B826" s="2"/>
      <c r="C826" s="3"/>
      <c r="D826" s="4"/>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5.75" customHeight="1" x14ac:dyDescent="0.15">
      <c r="A827" s="58"/>
      <c r="B827" s="2"/>
      <c r="C827" s="3"/>
      <c r="D827" s="4"/>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5.75" customHeight="1" x14ac:dyDescent="0.15">
      <c r="A828" s="58"/>
      <c r="B828" s="2"/>
      <c r="C828" s="3"/>
      <c r="D828" s="4"/>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5.75" customHeight="1" x14ac:dyDescent="0.15">
      <c r="A829" s="58"/>
      <c r="B829" s="2"/>
      <c r="C829" s="3"/>
      <c r="D829" s="4"/>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5.75" customHeight="1" x14ac:dyDescent="0.15">
      <c r="A830" s="58"/>
      <c r="B830" s="2"/>
      <c r="C830" s="3"/>
      <c r="D830" s="4"/>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5.75" customHeight="1" x14ac:dyDescent="0.15">
      <c r="A831" s="58"/>
      <c r="B831" s="2"/>
      <c r="C831" s="3"/>
      <c r="D831" s="4"/>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5.75" customHeight="1" x14ac:dyDescent="0.15">
      <c r="A832" s="58"/>
      <c r="B832" s="2"/>
      <c r="C832" s="3"/>
      <c r="D832" s="4"/>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5.75" customHeight="1" x14ac:dyDescent="0.15">
      <c r="A833" s="58"/>
      <c r="B833" s="2"/>
      <c r="C833" s="3"/>
      <c r="D833" s="4"/>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5.75" customHeight="1" x14ac:dyDescent="0.15">
      <c r="A834" s="58"/>
      <c r="B834" s="2"/>
      <c r="C834" s="3"/>
      <c r="D834" s="4"/>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5.75" customHeight="1" x14ac:dyDescent="0.15">
      <c r="A835" s="58"/>
      <c r="B835" s="2"/>
      <c r="C835" s="3"/>
      <c r="D835" s="4"/>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5.75" customHeight="1" x14ac:dyDescent="0.15">
      <c r="A836" s="58"/>
      <c r="B836" s="2"/>
      <c r="C836" s="3"/>
      <c r="D836" s="4"/>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5.75" customHeight="1" x14ac:dyDescent="0.15">
      <c r="A837" s="58"/>
      <c r="B837" s="2"/>
      <c r="C837" s="3"/>
      <c r="D837" s="4"/>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5.75" customHeight="1" x14ac:dyDescent="0.15">
      <c r="A838" s="58"/>
      <c r="B838" s="2"/>
      <c r="C838" s="3"/>
      <c r="D838" s="4"/>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5.75" customHeight="1" x14ac:dyDescent="0.15">
      <c r="A839" s="58"/>
      <c r="B839" s="2"/>
      <c r="C839" s="3"/>
      <c r="D839" s="4"/>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5.75" customHeight="1" x14ac:dyDescent="0.15">
      <c r="A840" s="58"/>
      <c r="B840" s="2"/>
      <c r="C840" s="3"/>
      <c r="D840" s="4"/>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5.75" customHeight="1" x14ac:dyDescent="0.15">
      <c r="A841" s="58"/>
      <c r="B841" s="2"/>
      <c r="C841" s="3"/>
      <c r="D841" s="4"/>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5.75" customHeight="1" x14ac:dyDescent="0.15">
      <c r="A842" s="58"/>
      <c r="B842" s="2"/>
      <c r="C842" s="3"/>
      <c r="D842" s="4"/>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5.75" customHeight="1" x14ac:dyDescent="0.15">
      <c r="A843" s="58"/>
      <c r="B843" s="2"/>
      <c r="C843" s="3"/>
      <c r="D843" s="4"/>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5.75" customHeight="1" x14ac:dyDescent="0.15">
      <c r="A844" s="58"/>
      <c r="B844" s="2"/>
      <c r="C844" s="3"/>
      <c r="D844" s="4"/>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5.75" customHeight="1" x14ac:dyDescent="0.15">
      <c r="A845" s="58"/>
      <c r="B845" s="2"/>
      <c r="C845" s="3"/>
      <c r="D845" s="4"/>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5.75" customHeight="1" x14ac:dyDescent="0.15">
      <c r="A846" s="58"/>
      <c r="B846" s="2"/>
      <c r="C846" s="3"/>
      <c r="D846" s="4"/>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5.75" customHeight="1" x14ac:dyDescent="0.15">
      <c r="A847" s="58"/>
      <c r="B847" s="2"/>
      <c r="C847" s="3"/>
      <c r="D847" s="4"/>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5.75" customHeight="1" x14ac:dyDescent="0.15">
      <c r="A848" s="58"/>
      <c r="B848" s="2"/>
      <c r="C848" s="3"/>
      <c r="D848" s="4"/>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5.75" customHeight="1" x14ac:dyDescent="0.15">
      <c r="A849" s="58"/>
      <c r="B849" s="2"/>
      <c r="C849" s="3"/>
      <c r="D849" s="4"/>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5.75" customHeight="1" x14ac:dyDescent="0.15">
      <c r="A850" s="58"/>
      <c r="B850" s="2"/>
      <c r="C850" s="3"/>
      <c r="D850" s="4"/>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5.75" customHeight="1" x14ac:dyDescent="0.15">
      <c r="A851" s="58"/>
      <c r="B851" s="2"/>
      <c r="C851" s="3"/>
      <c r="D851" s="4"/>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5.75" customHeight="1" x14ac:dyDescent="0.15">
      <c r="A852" s="58"/>
      <c r="B852" s="2"/>
      <c r="C852" s="3"/>
      <c r="D852" s="4"/>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5.75" customHeight="1" x14ac:dyDescent="0.15">
      <c r="A853" s="58"/>
      <c r="B853" s="2"/>
      <c r="C853" s="3"/>
      <c r="D853" s="4"/>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5.75" customHeight="1" x14ac:dyDescent="0.15">
      <c r="A854" s="58"/>
      <c r="B854" s="2"/>
      <c r="C854" s="3"/>
      <c r="D854" s="4"/>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5.75" customHeight="1" x14ac:dyDescent="0.15">
      <c r="A855" s="58"/>
      <c r="B855" s="2"/>
      <c r="C855" s="3"/>
      <c r="D855" s="4"/>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5.75" customHeight="1" x14ac:dyDescent="0.15">
      <c r="A856" s="58"/>
      <c r="B856" s="2"/>
      <c r="C856" s="3"/>
      <c r="D856" s="4"/>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5.75" customHeight="1" x14ac:dyDescent="0.15">
      <c r="A857" s="58"/>
      <c r="B857" s="2"/>
      <c r="C857" s="3"/>
      <c r="D857" s="4"/>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5.75" customHeight="1" x14ac:dyDescent="0.15">
      <c r="A858" s="58"/>
      <c r="B858" s="2"/>
      <c r="C858" s="3"/>
      <c r="D858" s="4"/>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5.75" customHeight="1" x14ac:dyDescent="0.15">
      <c r="A859" s="58"/>
      <c r="B859" s="2"/>
      <c r="C859" s="3"/>
      <c r="D859" s="4"/>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5.75" customHeight="1" x14ac:dyDescent="0.15">
      <c r="A860" s="58"/>
      <c r="B860" s="2"/>
      <c r="C860" s="3"/>
      <c r="D860" s="4"/>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5.75" customHeight="1" x14ac:dyDescent="0.15">
      <c r="A861" s="58"/>
      <c r="B861" s="2"/>
      <c r="C861" s="3"/>
      <c r="D861" s="4"/>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5.75" customHeight="1" x14ac:dyDescent="0.15">
      <c r="A862" s="58"/>
      <c r="B862" s="2"/>
      <c r="C862" s="3"/>
      <c r="D862" s="4"/>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5.75" customHeight="1" x14ac:dyDescent="0.15">
      <c r="A863" s="58"/>
      <c r="B863" s="2"/>
      <c r="C863" s="3"/>
      <c r="D863" s="4"/>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5.75" customHeight="1" x14ac:dyDescent="0.15">
      <c r="A864" s="58"/>
      <c r="B864" s="2"/>
      <c r="C864" s="3"/>
      <c r="D864" s="4"/>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5.75" customHeight="1" x14ac:dyDescent="0.15">
      <c r="A865" s="58"/>
      <c r="B865" s="2"/>
      <c r="C865" s="3"/>
      <c r="D865" s="4"/>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5.75" customHeight="1" x14ac:dyDescent="0.15">
      <c r="A866" s="58"/>
      <c r="B866" s="2"/>
      <c r="C866" s="3"/>
      <c r="D866" s="4"/>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5.75" customHeight="1" x14ac:dyDescent="0.15">
      <c r="A867" s="58"/>
      <c r="B867" s="2"/>
      <c r="C867" s="3"/>
      <c r="D867" s="4"/>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5.75" customHeight="1" x14ac:dyDescent="0.15">
      <c r="A868" s="58"/>
      <c r="B868" s="2"/>
      <c r="C868" s="3"/>
      <c r="D868" s="4"/>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5.75" customHeight="1" x14ac:dyDescent="0.15">
      <c r="A869" s="58"/>
      <c r="B869" s="2"/>
      <c r="C869" s="3"/>
      <c r="D869" s="4"/>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5.75" customHeight="1" x14ac:dyDescent="0.15">
      <c r="A870" s="58"/>
      <c r="B870" s="2"/>
      <c r="C870" s="3"/>
      <c r="D870" s="4"/>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5.75" customHeight="1" x14ac:dyDescent="0.15">
      <c r="A871" s="58"/>
      <c r="B871" s="2"/>
      <c r="C871" s="3"/>
      <c r="D871" s="4"/>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5.75" customHeight="1" x14ac:dyDescent="0.15">
      <c r="A872" s="58"/>
      <c r="B872" s="2"/>
      <c r="C872" s="3"/>
      <c r="D872" s="4"/>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5.75" customHeight="1" x14ac:dyDescent="0.15">
      <c r="A873" s="58"/>
      <c r="B873" s="2"/>
      <c r="C873" s="3"/>
      <c r="D873" s="4"/>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5.75" customHeight="1" x14ac:dyDescent="0.15">
      <c r="A874" s="58"/>
      <c r="B874" s="2"/>
      <c r="C874" s="3"/>
      <c r="D874" s="4"/>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5.75" customHeight="1" x14ac:dyDescent="0.15">
      <c r="A875" s="58"/>
      <c r="B875" s="2"/>
      <c r="C875" s="3"/>
      <c r="D875" s="4"/>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5.75" customHeight="1" x14ac:dyDescent="0.15">
      <c r="A876" s="58"/>
      <c r="B876" s="2"/>
      <c r="C876" s="3"/>
      <c r="D876" s="4"/>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5.75" customHeight="1" x14ac:dyDescent="0.15">
      <c r="A877" s="58"/>
      <c r="B877" s="2"/>
      <c r="C877" s="3"/>
      <c r="D877" s="4"/>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5.75" customHeight="1" x14ac:dyDescent="0.15">
      <c r="A878" s="58"/>
      <c r="B878" s="2"/>
      <c r="C878" s="3"/>
      <c r="D878" s="4"/>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5.75" customHeight="1" x14ac:dyDescent="0.15">
      <c r="A879" s="58"/>
      <c r="B879" s="2"/>
      <c r="C879" s="3"/>
      <c r="D879" s="4"/>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5.75" customHeight="1" x14ac:dyDescent="0.15">
      <c r="A880" s="58"/>
      <c r="B880" s="2"/>
      <c r="C880" s="3"/>
      <c r="D880" s="4"/>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5.75" customHeight="1" x14ac:dyDescent="0.15">
      <c r="A881" s="58"/>
      <c r="B881" s="2"/>
      <c r="C881" s="3"/>
      <c r="D881" s="4"/>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5.75" customHeight="1" x14ac:dyDescent="0.15">
      <c r="A882" s="58"/>
      <c r="B882" s="2"/>
      <c r="C882" s="3"/>
      <c r="D882" s="4"/>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5.75" customHeight="1" x14ac:dyDescent="0.15">
      <c r="A883" s="58"/>
      <c r="B883" s="2"/>
      <c r="C883" s="3"/>
      <c r="D883" s="4"/>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5.75" customHeight="1" x14ac:dyDescent="0.15">
      <c r="A884" s="58"/>
      <c r="B884" s="2"/>
      <c r="C884" s="3"/>
      <c r="D884" s="4"/>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5.75" customHeight="1" x14ac:dyDescent="0.15">
      <c r="A885" s="58"/>
      <c r="B885" s="2"/>
      <c r="C885" s="3"/>
      <c r="D885" s="4"/>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5.75" customHeight="1" x14ac:dyDescent="0.15">
      <c r="A886" s="58"/>
      <c r="B886" s="2"/>
      <c r="C886" s="3"/>
      <c r="D886" s="4"/>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5.75" customHeight="1" x14ac:dyDescent="0.15">
      <c r="A887" s="58"/>
      <c r="B887" s="2"/>
      <c r="C887" s="3"/>
      <c r="D887" s="4"/>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5.75" customHeight="1" x14ac:dyDescent="0.15">
      <c r="A888" s="58"/>
      <c r="B888" s="2"/>
      <c r="C888" s="3"/>
      <c r="D888" s="4"/>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5.75" customHeight="1" x14ac:dyDescent="0.15">
      <c r="A889" s="58"/>
      <c r="B889" s="2"/>
      <c r="C889" s="3"/>
      <c r="D889" s="4"/>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5.75" customHeight="1" x14ac:dyDescent="0.15">
      <c r="A890" s="58"/>
      <c r="B890" s="2"/>
      <c r="C890" s="3"/>
      <c r="D890" s="4"/>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5.75" customHeight="1" x14ac:dyDescent="0.15">
      <c r="A891" s="58"/>
      <c r="B891" s="2"/>
      <c r="C891" s="3"/>
      <c r="D891" s="4"/>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5.75" customHeight="1" x14ac:dyDescent="0.15">
      <c r="A892" s="58"/>
      <c r="B892" s="2"/>
      <c r="C892" s="3"/>
      <c r="D892" s="4"/>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5.75" customHeight="1" x14ac:dyDescent="0.15">
      <c r="A893" s="58"/>
      <c r="B893" s="2"/>
      <c r="C893" s="3"/>
      <c r="D893" s="4"/>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5.75" customHeight="1" x14ac:dyDescent="0.15">
      <c r="A894" s="58"/>
      <c r="B894" s="2"/>
      <c r="C894" s="3"/>
      <c r="D894" s="4"/>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5.75" customHeight="1" x14ac:dyDescent="0.15">
      <c r="A895" s="58"/>
      <c r="B895" s="2"/>
      <c r="C895" s="3"/>
      <c r="D895" s="4"/>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5.75" customHeight="1" x14ac:dyDescent="0.15">
      <c r="A896" s="58"/>
      <c r="B896" s="2"/>
      <c r="C896" s="3"/>
      <c r="D896" s="4"/>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5.75" customHeight="1" x14ac:dyDescent="0.15">
      <c r="A897" s="58"/>
      <c r="B897" s="2"/>
      <c r="C897" s="3"/>
      <c r="D897" s="4"/>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5.75" customHeight="1" x14ac:dyDescent="0.15">
      <c r="A898" s="58"/>
      <c r="B898" s="2"/>
      <c r="C898" s="3"/>
      <c r="D898" s="4"/>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5.75" customHeight="1" x14ac:dyDescent="0.15">
      <c r="A899" s="58"/>
      <c r="B899" s="2"/>
      <c r="C899" s="3"/>
      <c r="D899" s="4"/>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5.75" customHeight="1" x14ac:dyDescent="0.15">
      <c r="A900" s="58"/>
      <c r="B900" s="2"/>
      <c r="C900" s="3"/>
      <c r="D900" s="4"/>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5.75" customHeight="1" x14ac:dyDescent="0.15">
      <c r="A901" s="58"/>
      <c r="B901" s="2"/>
      <c r="C901" s="3"/>
      <c r="D901" s="4"/>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5.75" customHeight="1" x14ac:dyDescent="0.15">
      <c r="A902" s="58"/>
      <c r="B902" s="2"/>
      <c r="C902" s="3"/>
      <c r="D902" s="4"/>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5.75" customHeight="1" x14ac:dyDescent="0.15">
      <c r="A903" s="58"/>
      <c r="B903" s="2"/>
      <c r="C903" s="3"/>
      <c r="D903" s="4"/>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5.75" customHeight="1" x14ac:dyDescent="0.15">
      <c r="A904" s="58"/>
      <c r="B904" s="2"/>
      <c r="C904" s="3"/>
      <c r="D904" s="4"/>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5.75" customHeight="1" x14ac:dyDescent="0.15">
      <c r="A905" s="58"/>
      <c r="B905" s="2"/>
      <c r="C905" s="3"/>
      <c r="D905" s="4"/>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5.75" customHeight="1" x14ac:dyDescent="0.15">
      <c r="A906" s="58"/>
      <c r="B906" s="2"/>
      <c r="C906" s="3"/>
      <c r="D906" s="4"/>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5.75" customHeight="1" x14ac:dyDescent="0.15">
      <c r="A907" s="58"/>
      <c r="B907" s="2"/>
      <c r="C907" s="3"/>
      <c r="D907" s="4"/>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5.75" customHeight="1" x14ac:dyDescent="0.15">
      <c r="A908" s="58"/>
      <c r="B908" s="2"/>
      <c r="C908" s="3"/>
      <c r="D908" s="4"/>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5.75" customHeight="1" x14ac:dyDescent="0.15">
      <c r="A909" s="58"/>
      <c r="B909" s="2"/>
      <c r="C909" s="3"/>
      <c r="D909" s="4"/>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5.75" customHeight="1" x14ac:dyDescent="0.15">
      <c r="A910" s="58"/>
      <c r="B910" s="2"/>
      <c r="C910" s="3"/>
      <c r="D910" s="4"/>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5.75" customHeight="1" x14ac:dyDescent="0.15">
      <c r="A911" s="58"/>
      <c r="B911" s="2"/>
      <c r="C911" s="3"/>
      <c r="D911" s="4"/>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5.75" customHeight="1" x14ac:dyDescent="0.15">
      <c r="A912" s="58"/>
      <c r="B912" s="2"/>
      <c r="C912" s="3"/>
      <c r="D912" s="4"/>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5.75" customHeight="1" x14ac:dyDescent="0.15">
      <c r="A913" s="58"/>
      <c r="B913" s="2"/>
      <c r="C913" s="3"/>
      <c r="D913" s="4"/>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5.75" customHeight="1" x14ac:dyDescent="0.15">
      <c r="A914" s="58"/>
      <c r="B914" s="2"/>
      <c r="C914" s="3"/>
      <c r="D914" s="4"/>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5.75" customHeight="1" x14ac:dyDescent="0.15">
      <c r="A915" s="58"/>
      <c r="B915" s="2"/>
      <c r="C915" s="3"/>
      <c r="D915" s="4"/>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5.75" customHeight="1" x14ac:dyDescent="0.15">
      <c r="A916" s="58"/>
      <c r="B916" s="2"/>
      <c r="C916" s="3"/>
      <c r="D916" s="4"/>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5.75" customHeight="1" x14ac:dyDescent="0.15">
      <c r="A917" s="58"/>
      <c r="B917" s="2"/>
      <c r="C917" s="3"/>
      <c r="D917" s="4"/>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5.75" customHeight="1" x14ac:dyDescent="0.15">
      <c r="A918" s="58"/>
      <c r="B918" s="2"/>
      <c r="C918" s="3"/>
      <c r="D918" s="4"/>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5.75" customHeight="1" x14ac:dyDescent="0.15">
      <c r="A919" s="58"/>
      <c r="B919" s="2"/>
      <c r="C919" s="3"/>
      <c r="D919" s="4"/>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5.75" customHeight="1" x14ac:dyDescent="0.15">
      <c r="A920" s="58"/>
      <c r="B920" s="2"/>
      <c r="C920" s="3"/>
      <c r="D920" s="4"/>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5.75" customHeight="1" x14ac:dyDescent="0.15">
      <c r="A921" s="58"/>
      <c r="B921" s="2"/>
      <c r="C921" s="3"/>
      <c r="D921" s="4"/>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5.75" customHeight="1" x14ac:dyDescent="0.15">
      <c r="A922" s="58"/>
      <c r="B922" s="2"/>
      <c r="C922" s="3"/>
      <c r="D922" s="4"/>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5.75" customHeight="1" x14ac:dyDescent="0.15">
      <c r="A923" s="58"/>
      <c r="B923" s="2"/>
      <c r="C923" s="3"/>
      <c r="D923" s="4"/>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5.75" customHeight="1" x14ac:dyDescent="0.15">
      <c r="A924" s="58"/>
      <c r="B924" s="2"/>
      <c r="C924" s="3"/>
      <c r="D924" s="4"/>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5.75" customHeight="1" x14ac:dyDescent="0.15">
      <c r="A925" s="58"/>
      <c r="B925" s="2"/>
      <c r="C925" s="3"/>
      <c r="D925" s="4"/>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5.75" customHeight="1" x14ac:dyDescent="0.15">
      <c r="A926" s="58"/>
      <c r="B926" s="2"/>
      <c r="C926" s="3"/>
      <c r="D926" s="4"/>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5.75" customHeight="1" x14ac:dyDescent="0.15">
      <c r="A927" s="58"/>
      <c r="B927" s="2"/>
      <c r="C927" s="3"/>
      <c r="D927" s="4"/>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5.75" customHeight="1" x14ac:dyDescent="0.15">
      <c r="A928" s="58"/>
      <c r="B928" s="2"/>
      <c r="C928" s="3"/>
      <c r="D928" s="4"/>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5.75" customHeight="1" x14ac:dyDescent="0.15">
      <c r="A929" s="58"/>
      <c r="B929" s="2"/>
      <c r="C929" s="3"/>
      <c r="D929" s="4"/>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5.75" customHeight="1" x14ac:dyDescent="0.15">
      <c r="A930" s="58"/>
      <c r="B930" s="2"/>
      <c r="C930" s="3"/>
      <c r="D930" s="4"/>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5.75" customHeight="1" x14ac:dyDescent="0.15">
      <c r="A931" s="58"/>
      <c r="B931" s="2"/>
      <c r="C931" s="3"/>
      <c r="D931" s="4"/>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5.75" customHeight="1" x14ac:dyDescent="0.15">
      <c r="A932" s="58"/>
      <c r="B932" s="2"/>
      <c r="C932" s="3"/>
      <c r="D932" s="4"/>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5.75" customHeight="1" x14ac:dyDescent="0.15">
      <c r="A933" s="58"/>
      <c r="B933" s="2"/>
      <c r="C933" s="3"/>
      <c r="D933" s="4"/>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5.75" customHeight="1" x14ac:dyDescent="0.15">
      <c r="A934" s="58"/>
      <c r="B934" s="2"/>
      <c r="C934" s="3"/>
      <c r="D934" s="4"/>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5.75" customHeight="1" x14ac:dyDescent="0.15">
      <c r="A935" s="58"/>
      <c r="B935" s="2"/>
      <c r="C935" s="3"/>
      <c r="D935" s="4"/>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5.75" customHeight="1" x14ac:dyDescent="0.15">
      <c r="A936" s="58"/>
      <c r="B936" s="2"/>
      <c r="C936" s="3"/>
      <c r="D936" s="4"/>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5.75" customHeight="1" x14ac:dyDescent="0.15">
      <c r="A937" s="58"/>
      <c r="B937" s="2"/>
      <c r="C937" s="3"/>
      <c r="D937" s="4"/>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5.75" customHeight="1" x14ac:dyDescent="0.15">
      <c r="A938" s="58"/>
      <c r="B938" s="2"/>
      <c r="C938" s="3"/>
      <c r="D938" s="4"/>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5.75" customHeight="1" x14ac:dyDescent="0.15">
      <c r="A939" s="58"/>
      <c r="B939" s="2"/>
      <c r="C939" s="3"/>
      <c r="D939" s="4"/>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5.75" customHeight="1" x14ac:dyDescent="0.15">
      <c r="A940" s="58"/>
      <c r="B940" s="2"/>
      <c r="C940" s="3"/>
      <c r="D940" s="4"/>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5.75" customHeight="1" x14ac:dyDescent="0.15">
      <c r="A941" s="58"/>
      <c r="B941" s="2"/>
      <c r="C941" s="3"/>
      <c r="D941" s="4"/>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5.75" customHeight="1" x14ac:dyDescent="0.15">
      <c r="A942" s="58"/>
      <c r="B942" s="2"/>
      <c r="C942" s="3"/>
      <c r="D942" s="4"/>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5.75" customHeight="1" x14ac:dyDescent="0.15">
      <c r="A943" s="58"/>
      <c r="B943" s="2"/>
      <c r="C943" s="3"/>
      <c r="D943" s="4"/>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5.75" customHeight="1" x14ac:dyDescent="0.15">
      <c r="A944" s="58"/>
      <c r="B944" s="2"/>
      <c r="C944" s="3"/>
      <c r="D944" s="4"/>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5.75" customHeight="1" x14ac:dyDescent="0.15">
      <c r="A945" s="58"/>
      <c r="B945" s="2"/>
      <c r="C945" s="3"/>
      <c r="D945" s="4"/>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5.75" customHeight="1" x14ac:dyDescent="0.15">
      <c r="A946" s="58"/>
      <c r="B946" s="2"/>
      <c r="C946" s="3"/>
      <c r="D946" s="4"/>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5.75" customHeight="1" x14ac:dyDescent="0.15">
      <c r="A947" s="58"/>
      <c r="B947" s="2"/>
      <c r="C947" s="3"/>
      <c r="D947" s="4"/>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5.75" customHeight="1" x14ac:dyDescent="0.15">
      <c r="A948" s="58"/>
      <c r="B948" s="2"/>
      <c r="C948" s="3"/>
      <c r="D948" s="4"/>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5.75" customHeight="1" x14ac:dyDescent="0.15">
      <c r="A949" s="58"/>
      <c r="B949" s="2"/>
      <c r="C949" s="3"/>
      <c r="D949" s="4"/>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5.75" customHeight="1" x14ac:dyDescent="0.15">
      <c r="A950" s="58"/>
      <c r="B950" s="2"/>
      <c r="C950" s="3"/>
      <c r="D950" s="4"/>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5.75" customHeight="1" x14ac:dyDescent="0.15">
      <c r="A951" s="58"/>
      <c r="B951" s="2"/>
      <c r="C951" s="3"/>
      <c r="D951" s="4"/>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5.75" customHeight="1" x14ac:dyDescent="0.15">
      <c r="A952" s="58"/>
      <c r="B952" s="2"/>
      <c r="C952" s="3"/>
      <c r="D952" s="4"/>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5.75" customHeight="1" x14ac:dyDescent="0.15">
      <c r="A953" s="58"/>
      <c r="B953" s="2"/>
      <c r="C953" s="3"/>
      <c r="D953" s="4"/>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5.75" customHeight="1" x14ac:dyDescent="0.15">
      <c r="A954" s="58"/>
      <c r="B954" s="2"/>
      <c r="C954" s="3"/>
      <c r="D954" s="4"/>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5.75" customHeight="1" x14ac:dyDescent="0.15">
      <c r="A955" s="58"/>
      <c r="B955" s="2"/>
      <c r="C955" s="3"/>
      <c r="D955" s="4"/>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5.75" customHeight="1" x14ac:dyDescent="0.15">
      <c r="A956" s="58"/>
      <c r="B956" s="2"/>
      <c r="C956" s="3"/>
      <c r="D956" s="4"/>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5.75" customHeight="1" x14ac:dyDescent="0.15">
      <c r="A957" s="58"/>
      <c r="B957" s="2"/>
      <c r="C957" s="3"/>
      <c r="D957" s="4"/>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5.75" customHeight="1" x14ac:dyDescent="0.15">
      <c r="A958" s="58"/>
      <c r="B958" s="2"/>
      <c r="C958" s="3"/>
      <c r="D958" s="4"/>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5.75" customHeight="1" x14ac:dyDescent="0.15">
      <c r="A959" s="58"/>
      <c r="B959" s="2"/>
      <c r="C959" s="3"/>
      <c r="D959" s="4"/>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5.75" customHeight="1" x14ac:dyDescent="0.15">
      <c r="A960" s="58"/>
      <c r="B960" s="2"/>
      <c r="C960" s="3"/>
      <c r="D960" s="4"/>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5.75" customHeight="1" x14ac:dyDescent="0.15">
      <c r="A961" s="58"/>
      <c r="B961" s="2"/>
      <c r="C961" s="3"/>
      <c r="D961" s="4"/>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5.75" customHeight="1" x14ac:dyDescent="0.15">
      <c r="A962" s="58"/>
      <c r="B962" s="2"/>
      <c r="C962" s="3"/>
      <c r="D962" s="4"/>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5.75" customHeight="1" x14ac:dyDescent="0.15">
      <c r="A963" s="58"/>
      <c r="B963" s="2"/>
      <c r="C963" s="3"/>
      <c r="D963" s="4"/>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5.75" customHeight="1" x14ac:dyDescent="0.15">
      <c r="A964" s="58"/>
      <c r="B964" s="2"/>
      <c r="C964" s="3"/>
      <c r="D964" s="4"/>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5.75" customHeight="1" x14ac:dyDescent="0.15">
      <c r="A965" s="58"/>
      <c r="B965" s="2"/>
      <c r="C965" s="3"/>
      <c r="D965" s="4"/>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5.75" customHeight="1" x14ac:dyDescent="0.15">
      <c r="A966" s="58"/>
      <c r="B966" s="2"/>
      <c r="C966" s="3"/>
      <c r="D966" s="4"/>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5.75" customHeight="1" x14ac:dyDescent="0.15">
      <c r="A967" s="58"/>
      <c r="B967" s="2"/>
      <c r="C967" s="3"/>
      <c r="D967" s="4"/>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5.75" customHeight="1" x14ac:dyDescent="0.15">
      <c r="A968" s="58"/>
      <c r="B968" s="2"/>
      <c r="C968" s="3"/>
      <c r="D968" s="4"/>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5.75" customHeight="1" x14ac:dyDescent="0.15">
      <c r="A969" s="58"/>
      <c r="B969" s="2"/>
      <c r="C969" s="3"/>
      <c r="D969" s="4"/>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5.75" customHeight="1" x14ac:dyDescent="0.15">
      <c r="A970" s="58"/>
      <c r="B970" s="2"/>
      <c r="C970" s="3"/>
      <c r="D970" s="4"/>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5.75" customHeight="1" x14ac:dyDescent="0.15">
      <c r="A971" s="58"/>
      <c r="B971" s="2"/>
      <c r="C971" s="3"/>
      <c r="D971" s="4"/>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5.75" customHeight="1" x14ac:dyDescent="0.15">
      <c r="A972" s="58"/>
      <c r="B972" s="2"/>
      <c r="C972" s="3"/>
      <c r="D972" s="4"/>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5.75" customHeight="1" x14ac:dyDescent="0.15">
      <c r="A973" s="58"/>
      <c r="B973" s="2"/>
      <c r="C973" s="3"/>
      <c r="D973" s="4"/>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5.75" customHeight="1" x14ac:dyDescent="0.15">
      <c r="A974" s="58"/>
      <c r="B974" s="2"/>
      <c r="C974" s="3"/>
      <c r="D974" s="4"/>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5.75" customHeight="1" x14ac:dyDescent="0.15">
      <c r="A975" s="58"/>
      <c r="B975" s="2"/>
      <c r="C975" s="3"/>
      <c r="D975" s="4"/>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5.75" customHeight="1" x14ac:dyDescent="0.15">
      <c r="A976" s="58"/>
      <c r="B976" s="2"/>
      <c r="C976" s="3"/>
      <c r="D976" s="4"/>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5.75" customHeight="1" x14ac:dyDescent="0.15">
      <c r="A977" s="58"/>
      <c r="B977" s="2"/>
      <c r="C977" s="3"/>
      <c r="D977" s="4"/>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5.75" customHeight="1" x14ac:dyDescent="0.15">
      <c r="A978" s="58"/>
      <c r="B978" s="2"/>
      <c r="C978" s="3"/>
      <c r="D978" s="4"/>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5.75" customHeight="1" x14ac:dyDescent="0.15">
      <c r="A979" s="58"/>
      <c r="B979" s="2"/>
      <c r="C979" s="3"/>
      <c r="D979" s="4"/>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5.75" customHeight="1" x14ac:dyDescent="0.15">
      <c r="A980" s="58"/>
      <c r="B980" s="2"/>
      <c r="C980" s="3"/>
      <c r="D980" s="4"/>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5.75" customHeight="1" x14ac:dyDescent="0.15">
      <c r="A981" s="58"/>
      <c r="B981" s="2"/>
      <c r="C981" s="3"/>
      <c r="D981" s="4"/>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5.75" customHeight="1" x14ac:dyDescent="0.15">
      <c r="A982" s="58"/>
      <c r="B982" s="2"/>
      <c r="C982" s="3"/>
      <c r="D982" s="4"/>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5.75" customHeight="1" x14ac:dyDescent="0.15">
      <c r="A983" s="58"/>
      <c r="B983" s="2"/>
      <c r="C983" s="3"/>
      <c r="D983" s="4"/>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5.75" customHeight="1" x14ac:dyDescent="0.15">
      <c r="A984" s="58"/>
      <c r="B984" s="2"/>
      <c r="C984" s="3"/>
      <c r="D984" s="4"/>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5.75" customHeight="1" x14ac:dyDescent="0.15">
      <c r="A985" s="58"/>
      <c r="B985" s="2"/>
      <c r="C985" s="3"/>
      <c r="D985" s="4"/>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5.75" customHeight="1" x14ac:dyDescent="0.15">
      <c r="A986" s="58"/>
      <c r="B986" s="2"/>
      <c r="C986" s="3"/>
      <c r="D986" s="4"/>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5.75" customHeight="1" x14ac:dyDescent="0.15">
      <c r="A987" s="58"/>
      <c r="B987" s="2"/>
      <c r="C987" s="3"/>
      <c r="D987" s="4"/>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5.75" customHeight="1" x14ac:dyDescent="0.15">
      <c r="A988" s="58"/>
      <c r="B988" s="2"/>
      <c r="C988" s="3"/>
      <c r="D988" s="4"/>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5.75" customHeight="1" x14ac:dyDescent="0.15">
      <c r="A989" s="58"/>
      <c r="B989" s="2"/>
      <c r="C989" s="3"/>
      <c r="D989" s="4"/>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5.75" customHeight="1" x14ac:dyDescent="0.15">
      <c r="A990" s="58"/>
      <c r="B990" s="2"/>
      <c r="C990" s="3"/>
      <c r="D990" s="4"/>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5.75" customHeight="1" x14ac:dyDescent="0.15">
      <c r="A991" s="58"/>
      <c r="B991" s="2"/>
      <c r="C991" s="3"/>
      <c r="D991" s="4"/>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5.75" customHeight="1" x14ac:dyDescent="0.15">
      <c r="A992" s="58"/>
      <c r="B992" s="2"/>
      <c r="C992" s="3"/>
      <c r="D992" s="4"/>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5.75" customHeight="1" x14ac:dyDescent="0.15">
      <c r="A993" s="58"/>
      <c r="B993" s="2"/>
      <c r="C993" s="3"/>
      <c r="D993" s="4"/>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5.75" customHeight="1" x14ac:dyDescent="0.15">
      <c r="A994" s="58"/>
      <c r="B994" s="2"/>
      <c r="C994" s="3"/>
      <c r="D994" s="4"/>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5.75" customHeight="1" x14ac:dyDescent="0.15">
      <c r="A995" s="58"/>
      <c r="B995" s="2"/>
      <c r="C995" s="3"/>
      <c r="D995" s="4"/>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5.75" customHeight="1" x14ac:dyDescent="0.15">
      <c r="A996" s="58"/>
      <c r="B996" s="2"/>
      <c r="C996" s="3"/>
      <c r="D996" s="4"/>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5.75" customHeight="1" x14ac:dyDescent="0.15">
      <c r="A997" s="58"/>
      <c r="B997" s="2"/>
      <c r="C997" s="3"/>
      <c r="D997" s="4"/>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5.75" customHeight="1" x14ac:dyDescent="0.15">
      <c r="A998" s="58"/>
      <c r="B998" s="2"/>
      <c r="C998" s="3"/>
      <c r="D998" s="4"/>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5.75" customHeight="1" x14ac:dyDescent="0.15">
      <c r="A999" s="58"/>
      <c r="B999" s="2"/>
      <c r="C999" s="3"/>
      <c r="D999" s="4"/>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5.75" customHeight="1" x14ac:dyDescent="0.15">
      <c r="A1000" s="58"/>
      <c r="B1000" s="2"/>
      <c r="C1000" s="3"/>
      <c r="D1000" s="4"/>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hyperlinks>
    <hyperlink ref="A3" r:id="rId1" xr:uid="{00000000-0004-0000-0B00-000000000000}"/>
    <hyperlink ref="A4" r:id="rId2" xr:uid="{00000000-0004-0000-0B00-000001000000}"/>
  </hyperlink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outlinePr summaryBelow="0" summaryRight="0"/>
  </sheetPr>
  <dimension ref="A1:Z100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baseColWidth="10" defaultColWidth="9.125" defaultRowHeight="15" customHeight="1" x14ac:dyDescent="0.2"/>
  <cols>
    <col min="1" max="1" width="8.75" style="310" customWidth="1"/>
    <col min="2" max="2" width="35.75" style="310" customWidth="1"/>
    <col min="3" max="3" width="6.25" style="310" customWidth="1"/>
    <col min="4" max="4" width="5.875" style="310" customWidth="1"/>
    <col min="5" max="5" width="6.75" style="310" customWidth="1"/>
    <col min="6" max="7" width="7.25" style="310" customWidth="1"/>
    <col min="8" max="9" width="7.5" style="310" customWidth="1"/>
    <col min="10" max="10" width="6.875" style="310" customWidth="1"/>
    <col min="11" max="11" width="15.375" style="310" customWidth="1"/>
    <col min="12" max="12" width="12.75" style="310" customWidth="1"/>
    <col min="13" max="13" width="8.75" style="310" customWidth="1"/>
    <col min="14" max="20" width="18.25" style="310" customWidth="1"/>
    <col min="21" max="22" width="8.75" style="310" customWidth="1"/>
    <col min="23" max="23" width="10.875" style="310" customWidth="1"/>
    <col min="24" max="24" width="11.25" style="310" customWidth="1"/>
    <col min="25" max="26" width="8.75" style="310" customWidth="1"/>
  </cols>
  <sheetData>
    <row r="1" spans="1:26" ht="15.75" hidden="1" customHeight="1" x14ac:dyDescent="0.2">
      <c r="A1" s="265" t="s">
        <v>671</v>
      </c>
      <c r="B1" s="266"/>
      <c r="C1" s="266"/>
      <c r="D1" s="266"/>
      <c r="E1" s="266"/>
      <c r="F1" s="266"/>
      <c r="G1" s="266"/>
      <c r="H1" s="266"/>
      <c r="I1" s="266"/>
      <c r="J1" s="266"/>
      <c r="K1" s="266"/>
      <c r="L1" s="266"/>
      <c r="M1" s="266"/>
      <c r="N1" s="266"/>
      <c r="O1" s="266"/>
      <c r="P1" s="266"/>
      <c r="Q1" s="266"/>
      <c r="R1" s="266"/>
      <c r="S1" s="266"/>
      <c r="T1" s="266"/>
      <c r="U1" s="266"/>
      <c r="V1" s="266"/>
      <c r="W1" s="266"/>
      <c r="X1" s="266"/>
      <c r="Y1" s="266"/>
      <c r="Z1" s="266"/>
    </row>
    <row r="2" spans="1:26" ht="15.75" customHeight="1" x14ac:dyDescent="0.2">
      <c r="A2" s="267" t="s">
        <v>672</v>
      </c>
      <c r="B2" s="267" t="s">
        <v>612</v>
      </c>
      <c r="C2" s="268" t="s">
        <v>673</v>
      </c>
      <c r="D2" s="268" t="s">
        <v>674</v>
      </c>
      <c r="E2" s="268" t="s">
        <v>675</v>
      </c>
      <c r="F2" s="268" t="s">
        <v>676</v>
      </c>
      <c r="G2" s="268" t="s">
        <v>677</v>
      </c>
      <c r="H2" s="268" t="s">
        <v>678</v>
      </c>
      <c r="I2" s="268" t="s">
        <v>679</v>
      </c>
      <c r="J2" s="268" t="s">
        <v>680</v>
      </c>
      <c r="K2" s="269" t="s">
        <v>681</v>
      </c>
      <c r="L2" s="268" t="s">
        <v>682</v>
      </c>
      <c r="M2" s="270" t="s">
        <v>683</v>
      </c>
      <c r="N2" s="268" t="s">
        <v>684</v>
      </c>
      <c r="O2" s="268" t="s">
        <v>685</v>
      </c>
      <c r="P2" s="268" t="s">
        <v>686</v>
      </c>
      <c r="Q2" s="268" t="s">
        <v>687</v>
      </c>
      <c r="R2" s="268" t="s">
        <v>688</v>
      </c>
      <c r="S2" s="271" t="s">
        <v>689</v>
      </c>
      <c r="T2" s="271" t="s">
        <v>690</v>
      </c>
      <c r="U2" s="272" t="s">
        <v>614</v>
      </c>
      <c r="V2" s="272" t="s">
        <v>691</v>
      </c>
      <c r="W2" s="272" t="s">
        <v>616</v>
      </c>
      <c r="X2" s="272" t="s">
        <v>692</v>
      </c>
      <c r="Y2" s="266"/>
      <c r="Z2" s="266"/>
    </row>
    <row r="3" spans="1:26" ht="15.75" customHeight="1" x14ac:dyDescent="0.2">
      <c r="A3" s="273" t="s">
        <v>4</v>
      </c>
      <c r="B3" s="273" t="s">
        <v>693</v>
      </c>
      <c r="C3" s="273">
        <v>1</v>
      </c>
      <c r="D3" s="273">
        <v>1</v>
      </c>
      <c r="E3" s="273">
        <v>1</v>
      </c>
      <c r="F3" s="273">
        <v>1</v>
      </c>
      <c r="G3" s="273">
        <v>1</v>
      </c>
      <c r="H3" s="273">
        <v>1</v>
      </c>
      <c r="I3" s="273">
        <v>1</v>
      </c>
      <c r="J3" s="273">
        <v>1</v>
      </c>
      <c r="K3" s="273" t="s">
        <v>694</v>
      </c>
      <c r="L3" s="273" t="s">
        <v>695</v>
      </c>
      <c r="M3" s="273">
        <v>0</v>
      </c>
      <c r="N3" s="273"/>
      <c r="O3" s="273"/>
      <c r="P3" s="273"/>
      <c r="Q3" s="273"/>
      <c r="R3" s="273"/>
      <c r="S3" s="273"/>
      <c r="T3" s="273"/>
      <c r="U3" s="273" t="s">
        <v>696</v>
      </c>
      <c r="V3" s="273"/>
      <c r="W3" s="273"/>
      <c r="X3" s="273">
        <f t="shared" ref="X3:X66" si="0">IF($W3="Critical Importance",20,IF($W3="Minor Importance",5,10))</f>
        <v>10</v>
      </c>
      <c r="Y3" s="266"/>
      <c r="Z3" s="266"/>
    </row>
    <row r="4" spans="1:26" ht="15.75" customHeight="1" x14ac:dyDescent="0.2">
      <c r="A4" s="273" t="s">
        <v>5</v>
      </c>
      <c r="B4" s="273" t="s">
        <v>697</v>
      </c>
      <c r="C4" s="273">
        <v>1</v>
      </c>
      <c r="D4" s="273">
        <v>1</v>
      </c>
      <c r="E4" s="273">
        <v>1</v>
      </c>
      <c r="F4" s="273">
        <v>1</v>
      </c>
      <c r="G4" s="273">
        <v>1</v>
      </c>
      <c r="H4" s="273">
        <v>1</v>
      </c>
      <c r="I4" s="273">
        <v>1</v>
      </c>
      <c r="J4" s="273">
        <v>1</v>
      </c>
      <c r="K4" s="273" t="s">
        <v>694</v>
      </c>
      <c r="L4" s="273" t="s">
        <v>695</v>
      </c>
      <c r="M4" s="273" t="s">
        <v>698</v>
      </c>
      <c r="N4" s="273"/>
      <c r="O4" s="273"/>
      <c r="P4" s="273"/>
      <c r="Q4" s="273"/>
      <c r="R4" s="273"/>
      <c r="S4" s="273"/>
      <c r="T4" s="273"/>
      <c r="U4" s="273" t="s">
        <v>696</v>
      </c>
      <c r="V4" s="273"/>
      <c r="W4" s="273"/>
      <c r="X4" s="273">
        <f t="shared" si="0"/>
        <v>10</v>
      </c>
      <c r="Y4" s="266"/>
      <c r="Z4" s="266"/>
    </row>
    <row r="5" spans="1:26" ht="15.75" customHeight="1" x14ac:dyDescent="0.2">
      <c r="A5" s="273" t="s">
        <v>6</v>
      </c>
      <c r="B5" s="273" t="s">
        <v>699</v>
      </c>
      <c r="C5" s="273">
        <v>1</v>
      </c>
      <c r="D5" s="273">
        <v>1</v>
      </c>
      <c r="E5" s="273">
        <v>1</v>
      </c>
      <c r="F5" s="273">
        <v>1</v>
      </c>
      <c r="G5" s="273">
        <v>1</v>
      </c>
      <c r="H5" s="273">
        <v>1</v>
      </c>
      <c r="I5" s="273">
        <v>1</v>
      </c>
      <c r="J5" s="273">
        <v>1</v>
      </c>
      <c r="K5" s="273" t="s">
        <v>694</v>
      </c>
      <c r="L5" s="273" t="s">
        <v>695</v>
      </c>
      <c r="M5" s="273" t="s">
        <v>698</v>
      </c>
      <c r="N5" s="273"/>
      <c r="O5" s="273"/>
      <c r="P5" s="273"/>
      <c r="Q5" s="273"/>
      <c r="R5" s="273"/>
      <c r="S5" s="273"/>
      <c r="T5" s="273"/>
      <c r="U5" s="273" t="s">
        <v>696</v>
      </c>
      <c r="V5" s="273"/>
      <c r="W5" s="273"/>
      <c r="X5" s="273">
        <f t="shared" si="0"/>
        <v>10</v>
      </c>
      <c r="Y5" s="266"/>
      <c r="Z5" s="266"/>
    </row>
    <row r="6" spans="1:26" ht="15.75" customHeight="1" x14ac:dyDescent="0.2">
      <c r="A6" s="273" t="s">
        <v>7</v>
      </c>
      <c r="B6" s="273" t="s">
        <v>700</v>
      </c>
      <c r="C6" s="273">
        <v>1</v>
      </c>
      <c r="D6" s="273">
        <v>1</v>
      </c>
      <c r="E6" s="273">
        <v>0</v>
      </c>
      <c r="F6" s="273">
        <v>0</v>
      </c>
      <c r="G6" s="273">
        <v>0</v>
      </c>
      <c r="H6" s="273">
        <v>0</v>
      </c>
      <c r="I6" s="273">
        <v>0</v>
      </c>
      <c r="J6" s="273">
        <v>0</v>
      </c>
      <c r="K6" s="273" t="s">
        <v>694</v>
      </c>
      <c r="L6" s="273" t="s">
        <v>695</v>
      </c>
      <c r="M6" s="273" t="s">
        <v>698</v>
      </c>
      <c r="N6" s="273"/>
      <c r="O6" s="273"/>
      <c r="P6" s="273"/>
      <c r="Q6" s="273"/>
      <c r="R6" s="273"/>
      <c r="S6" s="273"/>
      <c r="T6" s="273"/>
      <c r="U6" s="273" t="s">
        <v>696</v>
      </c>
      <c r="V6" s="273"/>
      <c r="W6" s="273"/>
      <c r="X6" s="273">
        <f t="shared" si="0"/>
        <v>10</v>
      </c>
      <c r="Y6" s="266"/>
      <c r="Z6" s="266"/>
    </row>
    <row r="7" spans="1:26" ht="15.75" customHeight="1" x14ac:dyDescent="0.2">
      <c r="A7" s="273" t="s">
        <v>8</v>
      </c>
      <c r="B7" s="273" t="s">
        <v>701</v>
      </c>
      <c r="C7" s="273">
        <v>1</v>
      </c>
      <c r="D7" s="273">
        <v>1</v>
      </c>
      <c r="E7" s="273">
        <v>0</v>
      </c>
      <c r="F7" s="273">
        <v>0</v>
      </c>
      <c r="G7" s="273">
        <v>0</v>
      </c>
      <c r="H7" s="273">
        <v>0</v>
      </c>
      <c r="I7" s="273">
        <v>0</v>
      </c>
      <c r="J7" s="273">
        <v>0</v>
      </c>
      <c r="K7" s="273" t="s">
        <v>694</v>
      </c>
      <c r="L7" s="273" t="s">
        <v>695</v>
      </c>
      <c r="M7" s="273" t="s">
        <v>698</v>
      </c>
      <c r="N7" s="273"/>
      <c r="O7" s="273"/>
      <c r="P7" s="273"/>
      <c r="Q7" s="273"/>
      <c r="R7" s="273"/>
      <c r="S7" s="273"/>
      <c r="T7" s="273"/>
      <c r="U7" s="273" t="s">
        <v>696</v>
      </c>
      <c r="V7" s="273"/>
      <c r="W7" s="273"/>
      <c r="X7" s="273">
        <f t="shared" si="0"/>
        <v>10</v>
      </c>
      <c r="Y7" s="266"/>
      <c r="Z7" s="266"/>
    </row>
    <row r="8" spans="1:26" ht="15.75" customHeight="1" x14ac:dyDescent="0.2">
      <c r="A8" s="273" t="s">
        <v>9</v>
      </c>
      <c r="B8" s="273" t="s">
        <v>702</v>
      </c>
      <c r="C8" s="273">
        <v>1</v>
      </c>
      <c r="D8" s="273">
        <v>1</v>
      </c>
      <c r="E8" s="273">
        <v>0</v>
      </c>
      <c r="F8" s="273">
        <v>0</v>
      </c>
      <c r="G8" s="273">
        <v>0</v>
      </c>
      <c r="H8" s="273">
        <v>0</v>
      </c>
      <c r="I8" s="273">
        <v>0</v>
      </c>
      <c r="J8" s="273">
        <v>0</v>
      </c>
      <c r="K8" s="273" t="s">
        <v>694</v>
      </c>
      <c r="L8" s="273" t="s">
        <v>695</v>
      </c>
      <c r="M8" s="273" t="s">
        <v>698</v>
      </c>
      <c r="N8" s="273"/>
      <c r="O8" s="273"/>
      <c r="P8" s="273"/>
      <c r="Q8" s="273"/>
      <c r="R8" s="273"/>
      <c r="S8" s="273"/>
      <c r="T8" s="273"/>
      <c r="U8" s="273" t="s">
        <v>696</v>
      </c>
      <c r="V8" s="273"/>
      <c r="W8" s="273"/>
      <c r="X8" s="273">
        <f t="shared" si="0"/>
        <v>10</v>
      </c>
      <c r="Y8" s="266"/>
      <c r="Z8" s="266"/>
    </row>
    <row r="9" spans="1:26" ht="15.75" customHeight="1" x14ac:dyDescent="0.2">
      <c r="A9" s="273" t="s">
        <v>10</v>
      </c>
      <c r="B9" s="273" t="s">
        <v>703</v>
      </c>
      <c r="C9" s="273">
        <v>1</v>
      </c>
      <c r="D9" s="273">
        <v>1</v>
      </c>
      <c r="E9" s="273">
        <v>0</v>
      </c>
      <c r="F9" s="273">
        <v>0</v>
      </c>
      <c r="G9" s="273">
        <v>0</v>
      </c>
      <c r="H9" s="273">
        <v>0</v>
      </c>
      <c r="I9" s="273">
        <v>0</v>
      </c>
      <c r="J9" s="273">
        <v>0</v>
      </c>
      <c r="K9" s="273" t="s">
        <v>694</v>
      </c>
      <c r="L9" s="273" t="s">
        <v>695</v>
      </c>
      <c r="M9" s="273" t="s">
        <v>698</v>
      </c>
      <c r="N9" s="273"/>
      <c r="O9" s="273"/>
      <c r="P9" s="273"/>
      <c r="Q9" s="273"/>
      <c r="R9" s="273"/>
      <c r="S9" s="273"/>
      <c r="T9" s="273"/>
      <c r="U9" s="273" t="s">
        <v>696</v>
      </c>
      <c r="V9" s="273"/>
      <c r="W9" s="273"/>
      <c r="X9" s="273">
        <f t="shared" si="0"/>
        <v>10</v>
      </c>
      <c r="Y9" s="266"/>
      <c r="Z9" s="266"/>
    </row>
    <row r="10" spans="1:26" ht="15.75" customHeight="1" x14ac:dyDescent="0.2">
      <c r="A10" s="273" t="s">
        <v>11</v>
      </c>
      <c r="B10" s="273" t="s">
        <v>704</v>
      </c>
      <c r="C10" s="273">
        <v>1</v>
      </c>
      <c r="D10" s="273">
        <v>1</v>
      </c>
      <c r="E10" s="273">
        <v>1</v>
      </c>
      <c r="F10" s="273">
        <v>1</v>
      </c>
      <c r="G10" s="273">
        <v>1</v>
      </c>
      <c r="H10" s="273">
        <v>1</v>
      </c>
      <c r="I10" s="273">
        <v>1</v>
      </c>
      <c r="J10" s="273">
        <v>1</v>
      </c>
      <c r="K10" s="273" t="s">
        <v>694</v>
      </c>
      <c r="L10" s="273" t="s">
        <v>695</v>
      </c>
      <c r="M10" s="273"/>
      <c r="N10" s="273"/>
      <c r="O10" s="273"/>
      <c r="P10" s="273"/>
      <c r="Q10" s="273"/>
      <c r="R10" s="273"/>
      <c r="S10" s="273"/>
      <c r="T10" s="273"/>
      <c r="U10" s="273" t="s">
        <v>696</v>
      </c>
      <c r="V10" s="273"/>
      <c r="W10" s="273"/>
      <c r="X10" s="273">
        <f t="shared" si="0"/>
        <v>10</v>
      </c>
      <c r="Y10" s="266"/>
      <c r="Z10" s="266"/>
    </row>
    <row r="11" spans="1:26" ht="15.75" customHeight="1" x14ac:dyDescent="0.2">
      <c r="A11" s="273" t="s">
        <v>12</v>
      </c>
      <c r="B11" s="273" t="s">
        <v>705</v>
      </c>
      <c r="C11" s="273">
        <v>1</v>
      </c>
      <c r="D11" s="273">
        <v>0</v>
      </c>
      <c r="E11" s="273">
        <v>0</v>
      </c>
      <c r="F11" s="273">
        <v>0</v>
      </c>
      <c r="G11" s="273">
        <v>0</v>
      </c>
      <c r="H11" s="273">
        <v>0</v>
      </c>
      <c r="I11" s="273">
        <v>0</v>
      </c>
      <c r="J11" s="273">
        <v>1</v>
      </c>
      <c r="K11" s="273" t="s">
        <v>694</v>
      </c>
      <c r="L11" s="273" t="s">
        <v>695</v>
      </c>
      <c r="M11" s="273" t="s">
        <v>698</v>
      </c>
      <c r="N11" s="273"/>
      <c r="O11" s="273"/>
      <c r="P11" s="273"/>
      <c r="Q11" s="273"/>
      <c r="R11" s="273"/>
      <c r="S11" s="273" t="s">
        <v>706</v>
      </c>
      <c r="T11" s="273" t="s">
        <v>707</v>
      </c>
      <c r="U11" s="273" t="s">
        <v>696</v>
      </c>
      <c r="V11" s="273"/>
      <c r="W11" s="273"/>
      <c r="X11" s="273">
        <f t="shared" si="0"/>
        <v>10</v>
      </c>
      <c r="Y11" s="266"/>
      <c r="Z11" s="266"/>
    </row>
    <row r="12" spans="1:26" ht="15.75" customHeight="1" x14ac:dyDescent="0.2">
      <c r="A12" s="273" t="s">
        <v>17</v>
      </c>
      <c r="B12" s="273" t="s">
        <v>708</v>
      </c>
      <c r="C12" s="273">
        <v>1</v>
      </c>
      <c r="D12" s="273">
        <v>0</v>
      </c>
      <c r="E12" s="273">
        <v>0</v>
      </c>
      <c r="F12" s="273">
        <v>0</v>
      </c>
      <c r="G12" s="273">
        <v>0</v>
      </c>
      <c r="H12" s="273">
        <v>0</v>
      </c>
      <c r="I12" s="273">
        <v>0</v>
      </c>
      <c r="J12" s="273">
        <v>1</v>
      </c>
      <c r="K12" s="273"/>
      <c r="L12" s="273" t="s">
        <v>709</v>
      </c>
      <c r="M12" s="273" t="s">
        <v>698</v>
      </c>
      <c r="N12" s="273"/>
      <c r="O12" s="273"/>
      <c r="P12" s="273" t="s">
        <v>710</v>
      </c>
      <c r="Q12" s="273" t="s">
        <v>711</v>
      </c>
      <c r="R12" s="273"/>
      <c r="S12" s="273" t="s">
        <v>712</v>
      </c>
      <c r="T12" s="273" t="s">
        <v>713</v>
      </c>
      <c r="U12" s="273" t="s">
        <v>39</v>
      </c>
      <c r="V12" s="273" t="s">
        <v>698</v>
      </c>
      <c r="W12" s="273" t="s">
        <v>714</v>
      </c>
      <c r="X12" s="273">
        <f t="shared" si="0"/>
        <v>20</v>
      </c>
      <c r="Y12" s="266"/>
      <c r="Z12" s="266"/>
    </row>
    <row r="13" spans="1:26" ht="15.75" customHeight="1" x14ac:dyDescent="0.2">
      <c r="A13" s="273" t="s">
        <v>18</v>
      </c>
      <c r="B13" s="273" t="s">
        <v>715</v>
      </c>
      <c r="C13" s="273">
        <v>1</v>
      </c>
      <c r="D13" s="273">
        <v>0</v>
      </c>
      <c r="E13" s="273">
        <v>0</v>
      </c>
      <c r="F13" s="273">
        <v>0</v>
      </c>
      <c r="G13" s="273">
        <v>0</v>
      </c>
      <c r="H13" s="273">
        <v>0</v>
      </c>
      <c r="I13" s="273">
        <v>0</v>
      </c>
      <c r="J13" s="273">
        <v>1</v>
      </c>
      <c r="K13" s="273"/>
      <c r="L13" s="273" t="s">
        <v>696</v>
      </c>
      <c r="M13" s="273" t="s">
        <v>698</v>
      </c>
      <c r="N13" s="273"/>
      <c r="O13" s="273" t="s">
        <v>716</v>
      </c>
      <c r="P13" s="273"/>
      <c r="Q13" s="273"/>
      <c r="R13" s="273"/>
      <c r="S13" s="273" t="s">
        <v>717</v>
      </c>
      <c r="T13" s="273" t="s">
        <v>718</v>
      </c>
      <c r="U13" s="273" t="s">
        <v>696</v>
      </c>
      <c r="V13" s="273" t="s">
        <v>698</v>
      </c>
      <c r="W13" s="273" t="s">
        <v>719</v>
      </c>
      <c r="X13" s="273">
        <f t="shared" si="0"/>
        <v>5</v>
      </c>
      <c r="Y13" s="266"/>
      <c r="Z13" s="266"/>
    </row>
    <row r="14" spans="1:26" ht="15.75" customHeight="1" x14ac:dyDescent="0.2">
      <c r="A14" s="273" t="s">
        <v>19</v>
      </c>
      <c r="B14" s="273" t="s">
        <v>720</v>
      </c>
      <c r="C14" s="273">
        <v>1</v>
      </c>
      <c r="D14" s="273">
        <v>0</v>
      </c>
      <c r="E14" s="273">
        <v>0</v>
      </c>
      <c r="F14" s="273">
        <v>0</v>
      </c>
      <c r="G14" s="273">
        <v>0</v>
      </c>
      <c r="H14" s="273">
        <v>0</v>
      </c>
      <c r="I14" s="273">
        <v>0</v>
      </c>
      <c r="J14" s="273">
        <v>1</v>
      </c>
      <c r="K14" s="273"/>
      <c r="L14" s="273" t="s">
        <v>709</v>
      </c>
      <c r="M14" s="273" t="s">
        <v>698</v>
      </c>
      <c r="N14" s="273"/>
      <c r="O14" s="273"/>
      <c r="P14" s="273" t="s">
        <v>721</v>
      </c>
      <c r="Q14" s="273"/>
      <c r="R14" s="273"/>
      <c r="S14" s="273" t="s">
        <v>722</v>
      </c>
      <c r="T14" s="273" t="s">
        <v>723</v>
      </c>
      <c r="U14" s="273" t="s">
        <v>39</v>
      </c>
      <c r="V14" s="273" t="s">
        <v>698</v>
      </c>
      <c r="W14" s="273" t="s">
        <v>719</v>
      </c>
      <c r="X14" s="273">
        <f t="shared" si="0"/>
        <v>5</v>
      </c>
      <c r="Y14" s="266"/>
      <c r="Z14" s="266"/>
    </row>
    <row r="15" spans="1:26" ht="15.75" customHeight="1" x14ac:dyDescent="0.2">
      <c r="A15" s="273" t="s">
        <v>20</v>
      </c>
      <c r="B15" s="273" t="s">
        <v>724</v>
      </c>
      <c r="C15" s="273">
        <v>1</v>
      </c>
      <c r="D15" s="273">
        <v>0</v>
      </c>
      <c r="E15" s="273">
        <v>0</v>
      </c>
      <c r="F15" s="273">
        <v>0</v>
      </c>
      <c r="G15" s="273">
        <v>0</v>
      </c>
      <c r="H15" s="273">
        <v>0</v>
      </c>
      <c r="I15" s="273">
        <v>0</v>
      </c>
      <c r="J15" s="273">
        <v>1</v>
      </c>
      <c r="K15" s="273"/>
      <c r="L15" s="273" t="s">
        <v>709</v>
      </c>
      <c r="M15" s="273" t="s">
        <v>698</v>
      </c>
      <c r="N15" s="273"/>
      <c r="O15" s="273"/>
      <c r="P15" s="273" t="s">
        <v>725</v>
      </c>
      <c r="Q15" s="273" t="s">
        <v>726</v>
      </c>
      <c r="R15" s="273"/>
      <c r="S15" s="273" t="s">
        <v>727</v>
      </c>
      <c r="T15" s="273" t="s">
        <v>728</v>
      </c>
      <c r="U15" s="273" t="s">
        <v>39</v>
      </c>
      <c r="V15" s="273" t="s">
        <v>698</v>
      </c>
      <c r="W15" s="273" t="s">
        <v>719</v>
      </c>
      <c r="X15" s="273">
        <f t="shared" si="0"/>
        <v>5</v>
      </c>
      <c r="Y15" s="266"/>
      <c r="Z15" s="266"/>
    </row>
    <row r="16" spans="1:26" ht="15.75" customHeight="1" x14ac:dyDescent="0.2">
      <c r="A16" s="273" t="s">
        <v>21</v>
      </c>
      <c r="B16" s="273" t="s">
        <v>729</v>
      </c>
      <c r="C16" s="273">
        <v>1</v>
      </c>
      <c r="D16" s="273">
        <v>0</v>
      </c>
      <c r="E16" s="273">
        <v>0</v>
      </c>
      <c r="F16" s="273">
        <v>0</v>
      </c>
      <c r="G16" s="273">
        <v>0</v>
      </c>
      <c r="H16" s="273">
        <v>0</v>
      </c>
      <c r="I16" s="273">
        <v>0</v>
      </c>
      <c r="J16" s="273">
        <v>0</v>
      </c>
      <c r="K16" s="273"/>
      <c r="L16" s="273" t="s">
        <v>695</v>
      </c>
      <c r="M16" s="273">
        <v>0</v>
      </c>
      <c r="N16" s="273"/>
      <c r="O16" s="273" t="s">
        <v>730</v>
      </c>
      <c r="P16" s="273"/>
      <c r="Q16" s="273"/>
      <c r="R16" s="273"/>
      <c r="S16" s="273" t="s">
        <v>731</v>
      </c>
      <c r="T16" s="273" t="s">
        <v>732</v>
      </c>
      <c r="U16" s="273" t="s">
        <v>696</v>
      </c>
      <c r="V16" s="273">
        <v>0</v>
      </c>
      <c r="W16" s="273" t="s">
        <v>719</v>
      </c>
      <c r="X16" s="273">
        <f t="shared" si="0"/>
        <v>5</v>
      </c>
      <c r="Y16" s="266"/>
      <c r="Z16" s="266"/>
    </row>
    <row r="17" spans="1:26" ht="15.75" customHeight="1" x14ac:dyDescent="0.2">
      <c r="A17" s="273" t="s">
        <v>23</v>
      </c>
      <c r="B17" s="274" t="s">
        <v>733</v>
      </c>
      <c r="C17" s="273">
        <v>1</v>
      </c>
      <c r="D17" s="273">
        <v>0</v>
      </c>
      <c r="E17" s="273">
        <v>1</v>
      </c>
      <c r="F17" s="273">
        <v>1</v>
      </c>
      <c r="G17" s="273">
        <v>0</v>
      </c>
      <c r="H17" s="273">
        <v>0</v>
      </c>
      <c r="I17" s="273">
        <v>0</v>
      </c>
      <c r="J17" s="273">
        <v>0</v>
      </c>
      <c r="K17" s="273" t="s">
        <v>694</v>
      </c>
      <c r="L17" s="273" t="s">
        <v>695</v>
      </c>
      <c r="M17" s="273"/>
      <c r="N17" s="273"/>
      <c r="O17" s="273" t="s">
        <v>607</v>
      </c>
      <c r="P17" s="273" t="s">
        <v>734</v>
      </c>
      <c r="Q17" s="273" t="s">
        <v>735</v>
      </c>
      <c r="R17" s="273"/>
      <c r="S17" s="273"/>
      <c r="T17" s="273"/>
      <c r="U17" s="273" t="s">
        <v>696</v>
      </c>
      <c r="V17" s="273"/>
      <c r="W17" s="273"/>
      <c r="X17" s="273">
        <f t="shared" si="0"/>
        <v>10</v>
      </c>
      <c r="Y17" s="266"/>
      <c r="Z17" s="266"/>
    </row>
    <row r="18" spans="1:26" ht="15.75" customHeight="1" x14ac:dyDescent="0.2">
      <c r="A18" s="273" t="s">
        <v>24</v>
      </c>
      <c r="B18" s="273" t="s">
        <v>736</v>
      </c>
      <c r="C18" s="273">
        <v>1</v>
      </c>
      <c r="D18" s="273">
        <v>0</v>
      </c>
      <c r="E18" s="273">
        <v>0</v>
      </c>
      <c r="F18" s="273">
        <v>0</v>
      </c>
      <c r="G18" s="273">
        <v>1</v>
      </c>
      <c r="H18" s="273">
        <v>0</v>
      </c>
      <c r="I18" s="273">
        <v>0</v>
      </c>
      <c r="J18" s="273">
        <v>0</v>
      </c>
      <c r="K18" s="273" t="s">
        <v>694</v>
      </c>
      <c r="L18" s="273" t="s">
        <v>695</v>
      </c>
      <c r="M18" s="273"/>
      <c r="N18" s="273"/>
      <c r="O18" s="273" t="s">
        <v>737</v>
      </c>
      <c r="P18" s="273" t="s">
        <v>738</v>
      </c>
      <c r="Q18" s="273" t="s">
        <v>739</v>
      </c>
      <c r="R18" s="273"/>
      <c r="S18" s="273"/>
      <c r="T18" s="273"/>
      <c r="U18" s="273" t="s">
        <v>696</v>
      </c>
      <c r="V18" s="273"/>
      <c r="W18" s="273"/>
      <c r="X18" s="273">
        <f t="shared" si="0"/>
        <v>10</v>
      </c>
      <c r="Y18" s="266"/>
      <c r="Z18" s="266"/>
    </row>
    <row r="19" spans="1:26" ht="15.75" customHeight="1" x14ac:dyDescent="0.2">
      <c r="A19" s="273" t="s">
        <v>25</v>
      </c>
      <c r="B19" s="273" t="s">
        <v>740</v>
      </c>
      <c r="C19" s="273">
        <v>1</v>
      </c>
      <c r="D19" s="273">
        <v>0</v>
      </c>
      <c r="E19" s="273">
        <v>0</v>
      </c>
      <c r="F19" s="273">
        <v>0</v>
      </c>
      <c r="G19" s="273">
        <v>0</v>
      </c>
      <c r="H19" s="273">
        <v>1</v>
      </c>
      <c r="I19" s="273">
        <v>0</v>
      </c>
      <c r="J19" s="273">
        <v>0</v>
      </c>
      <c r="K19" s="273" t="s">
        <v>694</v>
      </c>
      <c r="L19" s="273" t="s">
        <v>695</v>
      </c>
      <c r="M19" s="273"/>
      <c r="N19" s="273"/>
      <c r="O19" s="273"/>
      <c r="P19" s="273" t="s">
        <v>741</v>
      </c>
      <c r="Q19" s="273" t="s">
        <v>742</v>
      </c>
      <c r="R19" s="273"/>
      <c r="S19" s="273"/>
      <c r="T19" s="273"/>
      <c r="U19" s="273" t="s">
        <v>696</v>
      </c>
      <c r="V19" s="273"/>
      <c r="W19" s="273"/>
      <c r="X19" s="273">
        <f t="shared" si="0"/>
        <v>10</v>
      </c>
      <c r="Y19" s="266"/>
      <c r="Z19" s="266"/>
    </row>
    <row r="20" spans="1:26" ht="15.75" customHeight="1" x14ac:dyDescent="0.2">
      <c r="A20" s="273" t="s">
        <v>26</v>
      </c>
      <c r="B20" s="273" t="s">
        <v>743</v>
      </c>
      <c r="C20" s="273">
        <v>1</v>
      </c>
      <c r="D20" s="273">
        <v>0</v>
      </c>
      <c r="E20" s="273">
        <v>0</v>
      </c>
      <c r="F20" s="273">
        <v>0</v>
      </c>
      <c r="G20" s="273">
        <v>0</v>
      </c>
      <c r="H20" s="273">
        <v>0</v>
      </c>
      <c r="I20" s="273">
        <v>1</v>
      </c>
      <c r="J20" s="273">
        <v>1</v>
      </c>
      <c r="K20" s="273" t="s">
        <v>694</v>
      </c>
      <c r="L20" s="273" t="s">
        <v>695</v>
      </c>
      <c r="M20" s="273"/>
      <c r="N20" s="273"/>
      <c r="O20" s="273"/>
      <c r="P20" s="273" t="s">
        <v>744</v>
      </c>
      <c r="Q20" s="273" t="s">
        <v>745</v>
      </c>
      <c r="R20" s="273"/>
      <c r="S20" s="273"/>
      <c r="T20" s="273"/>
      <c r="U20" s="273" t="s">
        <v>696</v>
      </c>
      <c r="V20" s="273"/>
      <c r="W20" s="273"/>
      <c r="X20" s="273">
        <f t="shared" si="0"/>
        <v>10</v>
      </c>
      <c r="Y20" s="266"/>
      <c r="Z20" s="266"/>
    </row>
    <row r="21" spans="1:26" ht="15.75" customHeight="1" x14ac:dyDescent="0.2">
      <c r="A21" s="273" t="s">
        <v>27</v>
      </c>
      <c r="B21" s="273" t="s">
        <v>746</v>
      </c>
      <c r="C21" s="273">
        <v>1</v>
      </c>
      <c r="D21" s="273">
        <v>0</v>
      </c>
      <c r="E21" s="273">
        <v>0</v>
      </c>
      <c r="F21" s="273">
        <v>0</v>
      </c>
      <c r="G21" s="273">
        <v>0</v>
      </c>
      <c r="H21" s="273">
        <v>1</v>
      </c>
      <c r="I21" s="273">
        <v>0</v>
      </c>
      <c r="J21" s="273">
        <v>1</v>
      </c>
      <c r="K21" s="273" t="s">
        <v>694</v>
      </c>
      <c r="L21" s="273" t="s">
        <v>695</v>
      </c>
      <c r="M21" s="273" t="s">
        <v>698</v>
      </c>
      <c r="N21" s="273"/>
      <c r="O21" s="273" t="s">
        <v>747</v>
      </c>
      <c r="P21" s="273" t="s">
        <v>748</v>
      </c>
      <c r="Q21" s="273" t="s">
        <v>749</v>
      </c>
      <c r="R21" s="273"/>
      <c r="S21" s="273"/>
      <c r="T21" s="273"/>
      <c r="U21" s="273" t="s">
        <v>696</v>
      </c>
      <c r="V21" s="273"/>
      <c r="W21" s="273"/>
      <c r="X21" s="273">
        <f t="shared" si="0"/>
        <v>10</v>
      </c>
      <c r="Y21" s="266"/>
      <c r="Z21" s="266"/>
    </row>
    <row r="22" spans="1:26" ht="15.75" customHeight="1" x14ac:dyDescent="0.2">
      <c r="A22" s="273" t="s">
        <v>28</v>
      </c>
      <c r="B22" s="273" t="s">
        <v>750</v>
      </c>
      <c r="C22" s="273">
        <v>1</v>
      </c>
      <c r="D22" s="273">
        <v>0</v>
      </c>
      <c r="E22" s="273">
        <v>0</v>
      </c>
      <c r="F22" s="273">
        <v>0</v>
      </c>
      <c r="G22" s="273">
        <v>0</v>
      </c>
      <c r="H22" s="273">
        <v>1</v>
      </c>
      <c r="I22" s="273">
        <v>0</v>
      </c>
      <c r="J22" s="273">
        <v>1</v>
      </c>
      <c r="K22" s="273" t="s">
        <v>694</v>
      </c>
      <c r="L22" s="273" t="s">
        <v>695</v>
      </c>
      <c r="M22" s="273" t="s">
        <v>698</v>
      </c>
      <c r="N22" s="273"/>
      <c r="O22" s="273" t="s">
        <v>751</v>
      </c>
      <c r="P22" s="273" t="s">
        <v>752</v>
      </c>
      <c r="Q22" s="273" t="s">
        <v>753</v>
      </c>
      <c r="R22" s="273"/>
      <c r="S22" s="273"/>
      <c r="T22" s="273"/>
      <c r="U22" s="273" t="s">
        <v>696</v>
      </c>
      <c r="V22" s="273"/>
      <c r="W22" s="273"/>
      <c r="X22" s="273">
        <f t="shared" si="0"/>
        <v>10</v>
      </c>
      <c r="Y22" s="266"/>
      <c r="Z22" s="266"/>
    </row>
    <row r="23" spans="1:26" ht="93.75" customHeight="1" x14ac:dyDescent="0.2">
      <c r="A23" s="273" t="s">
        <v>29</v>
      </c>
      <c r="B23" s="273" t="s">
        <v>754</v>
      </c>
      <c r="C23" s="273">
        <v>1</v>
      </c>
      <c r="D23" s="273">
        <v>0</v>
      </c>
      <c r="E23" s="273">
        <v>0</v>
      </c>
      <c r="F23" s="273">
        <v>0</v>
      </c>
      <c r="G23" s="273">
        <v>0</v>
      </c>
      <c r="H23" s="273">
        <v>1</v>
      </c>
      <c r="I23" s="273">
        <v>0</v>
      </c>
      <c r="J23" s="273">
        <v>0</v>
      </c>
      <c r="K23" s="273" t="s">
        <v>694</v>
      </c>
      <c r="L23" s="273" t="s">
        <v>695</v>
      </c>
      <c r="M23" s="273"/>
      <c r="N23" s="273"/>
      <c r="O23" s="273"/>
      <c r="P23" s="275" t="s">
        <v>755</v>
      </c>
      <c r="Q23" s="275" t="s">
        <v>756</v>
      </c>
      <c r="R23" s="275"/>
      <c r="S23" s="273"/>
      <c r="T23" s="273"/>
      <c r="U23" s="273" t="s">
        <v>696</v>
      </c>
      <c r="V23" s="273"/>
      <c r="W23" s="273"/>
      <c r="X23" s="273">
        <f t="shared" si="0"/>
        <v>10</v>
      </c>
      <c r="Y23" s="266"/>
      <c r="Z23" s="266"/>
    </row>
    <row r="24" spans="1:26" ht="81.75" customHeight="1" x14ac:dyDescent="0.2">
      <c r="A24" s="273" t="s">
        <v>30</v>
      </c>
      <c r="B24" s="273" t="s">
        <v>757</v>
      </c>
      <c r="C24" s="273">
        <v>1</v>
      </c>
      <c r="D24" s="273">
        <v>0</v>
      </c>
      <c r="E24" s="273">
        <v>0</v>
      </c>
      <c r="F24" s="273">
        <v>0</v>
      </c>
      <c r="G24" s="273">
        <v>0</v>
      </c>
      <c r="H24" s="273">
        <v>0</v>
      </c>
      <c r="I24" s="273">
        <v>0</v>
      </c>
      <c r="J24" s="273">
        <v>1</v>
      </c>
      <c r="K24" s="273" t="s">
        <v>694</v>
      </c>
      <c r="L24" s="273" t="s">
        <v>695</v>
      </c>
      <c r="M24" s="273"/>
      <c r="N24" s="273"/>
      <c r="O24" s="276" t="s">
        <v>758</v>
      </c>
      <c r="P24" s="277" t="s">
        <v>759</v>
      </c>
      <c r="Q24" s="277" t="s">
        <v>760</v>
      </c>
      <c r="R24" s="278"/>
      <c r="S24" s="279"/>
      <c r="T24" s="273"/>
      <c r="U24" s="273" t="s">
        <v>696</v>
      </c>
      <c r="V24" s="273"/>
      <c r="W24" s="273"/>
      <c r="X24" s="273">
        <f t="shared" si="0"/>
        <v>10</v>
      </c>
      <c r="Y24" s="266"/>
      <c r="Z24" s="266"/>
    </row>
    <row r="25" spans="1:26" ht="15.75" customHeight="1" x14ac:dyDescent="0.2">
      <c r="A25" s="273" t="s">
        <v>38</v>
      </c>
      <c r="B25" s="273" t="s">
        <v>761</v>
      </c>
      <c r="C25" s="273">
        <v>0</v>
      </c>
      <c r="D25" s="273">
        <v>1</v>
      </c>
      <c r="E25" s="273">
        <v>0</v>
      </c>
      <c r="F25" s="273">
        <v>0</v>
      </c>
      <c r="G25" s="273">
        <v>0</v>
      </c>
      <c r="H25" s="273">
        <v>0</v>
      </c>
      <c r="I25" s="273">
        <v>0</v>
      </c>
      <c r="J25" s="273">
        <v>1</v>
      </c>
      <c r="K25" s="273"/>
      <c r="L25" s="273" t="s">
        <v>762</v>
      </c>
      <c r="M25" s="273"/>
      <c r="N25" s="273"/>
      <c r="O25" s="273"/>
      <c r="P25" s="280"/>
      <c r="Q25" s="280"/>
      <c r="R25" s="280"/>
      <c r="S25" s="273"/>
      <c r="T25" s="273"/>
      <c r="U25" s="273" t="s">
        <v>39</v>
      </c>
      <c r="V25" s="273"/>
      <c r="W25" s="273" t="s">
        <v>714</v>
      </c>
      <c r="X25" s="273">
        <f t="shared" si="0"/>
        <v>20</v>
      </c>
      <c r="Y25" s="266"/>
      <c r="Z25" s="266"/>
    </row>
    <row r="26" spans="1:26" ht="15.75" customHeight="1" x14ac:dyDescent="0.2">
      <c r="A26" s="273" t="s">
        <v>41</v>
      </c>
      <c r="B26" s="273" t="s">
        <v>763</v>
      </c>
      <c r="C26" s="273">
        <v>0</v>
      </c>
      <c r="D26" s="273">
        <v>1</v>
      </c>
      <c r="E26" s="273">
        <v>0</v>
      </c>
      <c r="F26" s="273">
        <v>0</v>
      </c>
      <c r="G26" s="273">
        <v>0</v>
      </c>
      <c r="H26" s="273">
        <v>0</v>
      </c>
      <c r="I26" s="273">
        <v>0</v>
      </c>
      <c r="J26" s="273">
        <v>1</v>
      </c>
      <c r="K26" s="273"/>
      <c r="L26" s="273" t="s">
        <v>762</v>
      </c>
      <c r="M26" s="273"/>
      <c r="N26" s="273"/>
      <c r="O26" s="273"/>
      <c r="P26" s="273"/>
      <c r="Q26" s="273"/>
      <c r="R26" s="273"/>
      <c r="S26" s="273"/>
      <c r="T26" s="273"/>
      <c r="U26" s="273" t="s">
        <v>39</v>
      </c>
      <c r="V26" s="273"/>
      <c r="W26" s="273" t="s">
        <v>714</v>
      </c>
      <c r="X26" s="273">
        <f t="shared" si="0"/>
        <v>20</v>
      </c>
      <c r="Y26" s="266"/>
      <c r="Z26" s="266"/>
    </row>
    <row r="27" spans="1:26" ht="15.75" customHeight="1" x14ac:dyDescent="0.2">
      <c r="A27" s="273" t="s">
        <v>42</v>
      </c>
      <c r="B27" s="273" t="s">
        <v>764</v>
      </c>
      <c r="C27" s="273">
        <v>0</v>
      </c>
      <c r="D27" s="273">
        <v>1</v>
      </c>
      <c r="E27" s="273">
        <v>0</v>
      </c>
      <c r="F27" s="273">
        <v>0</v>
      </c>
      <c r="G27" s="273">
        <v>0</v>
      </c>
      <c r="H27" s="273">
        <v>0</v>
      </c>
      <c r="I27" s="273">
        <v>0</v>
      </c>
      <c r="J27" s="273">
        <v>1</v>
      </c>
      <c r="K27" s="273"/>
      <c r="L27" s="273" t="s">
        <v>762</v>
      </c>
      <c r="M27" s="273" t="s">
        <v>14</v>
      </c>
      <c r="N27" s="273"/>
      <c r="O27" s="273"/>
      <c r="P27" s="273" t="s">
        <v>765</v>
      </c>
      <c r="Q27" s="273" t="s">
        <v>766</v>
      </c>
      <c r="R27" s="273"/>
      <c r="S27" s="273" t="s">
        <v>767</v>
      </c>
      <c r="T27" s="273" t="s">
        <v>768</v>
      </c>
      <c r="U27" s="273" t="s">
        <v>39</v>
      </c>
      <c r="V27" s="273" t="s">
        <v>698</v>
      </c>
      <c r="W27" s="273" t="s">
        <v>769</v>
      </c>
      <c r="X27" s="273">
        <f t="shared" si="0"/>
        <v>10</v>
      </c>
      <c r="Y27" s="266"/>
      <c r="Z27" s="266"/>
    </row>
    <row r="28" spans="1:26" ht="15.75" customHeight="1" x14ac:dyDescent="0.2">
      <c r="A28" s="273" t="s">
        <v>44</v>
      </c>
      <c r="B28" s="273" t="s">
        <v>770</v>
      </c>
      <c r="C28" s="273">
        <v>0</v>
      </c>
      <c r="D28" s="273">
        <v>1</v>
      </c>
      <c r="E28" s="273">
        <v>0</v>
      </c>
      <c r="F28" s="273">
        <v>0</v>
      </c>
      <c r="G28" s="273">
        <v>0</v>
      </c>
      <c r="H28" s="273">
        <v>0</v>
      </c>
      <c r="I28" s="273">
        <v>0</v>
      </c>
      <c r="J28" s="273">
        <v>1</v>
      </c>
      <c r="K28" s="273"/>
      <c r="L28" s="273" t="s">
        <v>762</v>
      </c>
      <c r="M28" s="273" t="s">
        <v>14</v>
      </c>
      <c r="N28" s="273"/>
      <c r="O28" s="273"/>
      <c r="P28" s="273" t="s">
        <v>771</v>
      </c>
      <c r="Q28" s="273" t="s">
        <v>772</v>
      </c>
      <c r="R28" s="273"/>
      <c r="S28" s="273" t="s">
        <v>773</v>
      </c>
      <c r="T28" s="273" t="s">
        <v>774</v>
      </c>
      <c r="U28" s="273" t="s">
        <v>39</v>
      </c>
      <c r="V28" s="273" t="s">
        <v>698</v>
      </c>
      <c r="W28" s="273" t="s">
        <v>769</v>
      </c>
      <c r="X28" s="273">
        <f t="shared" si="0"/>
        <v>10</v>
      </c>
      <c r="Y28" s="266"/>
      <c r="Z28" s="266"/>
    </row>
    <row r="29" spans="1:26" ht="15.75" customHeight="1" x14ac:dyDescent="0.2">
      <c r="A29" s="273" t="s">
        <v>46</v>
      </c>
      <c r="B29" s="273" t="s">
        <v>775</v>
      </c>
      <c r="C29" s="273">
        <v>0</v>
      </c>
      <c r="D29" s="273">
        <v>1</v>
      </c>
      <c r="E29" s="273">
        <v>0</v>
      </c>
      <c r="F29" s="273">
        <v>0</v>
      </c>
      <c r="G29" s="273">
        <v>0</v>
      </c>
      <c r="H29" s="273">
        <v>0</v>
      </c>
      <c r="I29" s="273">
        <v>0</v>
      </c>
      <c r="J29" s="273">
        <v>1</v>
      </c>
      <c r="K29" s="273"/>
      <c r="L29" s="273" t="s">
        <v>762</v>
      </c>
      <c r="M29" s="273" t="s">
        <v>14</v>
      </c>
      <c r="N29" s="273"/>
      <c r="O29" s="273"/>
      <c r="P29" s="273" t="s">
        <v>776</v>
      </c>
      <c r="Q29" s="273" t="s">
        <v>777</v>
      </c>
      <c r="R29" s="273"/>
      <c r="S29" s="273" t="s">
        <v>778</v>
      </c>
      <c r="T29" s="273" t="s">
        <v>779</v>
      </c>
      <c r="U29" s="273" t="s">
        <v>39</v>
      </c>
      <c r="V29" s="273" t="s">
        <v>698</v>
      </c>
      <c r="W29" s="273" t="s">
        <v>769</v>
      </c>
      <c r="X29" s="273">
        <f t="shared" si="0"/>
        <v>10</v>
      </c>
      <c r="Y29" s="266"/>
      <c r="Z29" s="266"/>
    </row>
    <row r="30" spans="1:26" ht="15.75" customHeight="1" x14ac:dyDescent="0.2">
      <c r="A30" s="273" t="s">
        <v>48</v>
      </c>
      <c r="B30" s="273" t="s">
        <v>780</v>
      </c>
      <c r="C30" s="273">
        <v>0</v>
      </c>
      <c r="D30" s="273">
        <v>1</v>
      </c>
      <c r="E30" s="273">
        <v>0</v>
      </c>
      <c r="F30" s="273">
        <v>0</v>
      </c>
      <c r="G30" s="273">
        <v>0</v>
      </c>
      <c r="H30" s="273">
        <v>0</v>
      </c>
      <c r="I30" s="273">
        <v>0</v>
      </c>
      <c r="J30" s="273">
        <v>1</v>
      </c>
      <c r="K30" s="273"/>
      <c r="L30" s="273" t="s">
        <v>762</v>
      </c>
      <c r="M30" s="273" t="s">
        <v>14</v>
      </c>
      <c r="N30" s="273"/>
      <c r="O30" s="273"/>
      <c r="P30" s="273" t="s">
        <v>781</v>
      </c>
      <c r="Q30" s="273" t="s">
        <v>782</v>
      </c>
      <c r="R30" s="273"/>
      <c r="S30" s="273" t="s">
        <v>783</v>
      </c>
      <c r="T30" s="273" t="s">
        <v>779</v>
      </c>
      <c r="U30" s="273" t="s">
        <v>39</v>
      </c>
      <c r="V30" s="273" t="s">
        <v>698</v>
      </c>
      <c r="W30" s="273" t="s">
        <v>769</v>
      </c>
      <c r="X30" s="273">
        <f t="shared" si="0"/>
        <v>10</v>
      </c>
      <c r="Y30" s="266"/>
      <c r="Z30" s="266"/>
    </row>
    <row r="31" spans="1:26" ht="15.75" customHeight="1" x14ac:dyDescent="0.2">
      <c r="A31" s="273" t="s">
        <v>50</v>
      </c>
      <c r="B31" s="273" t="s">
        <v>784</v>
      </c>
      <c r="C31" s="273">
        <v>0</v>
      </c>
      <c r="D31" s="273">
        <v>1</v>
      </c>
      <c r="E31" s="273">
        <v>0</v>
      </c>
      <c r="F31" s="273">
        <v>0</v>
      </c>
      <c r="G31" s="273">
        <v>0</v>
      </c>
      <c r="H31" s="273">
        <v>0</v>
      </c>
      <c r="I31" s="273">
        <v>0</v>
      </c>
      <c r="J31" s="273">
        <v>1</v>
      </c>
      <c r="K31" s="273"/>
      <c r="L31" s="273" t="s">
        <v>762</v>
      </c>
      <c r="M31" s="273" t="s">
        <v>14</v>
      </c>
      <c r="N31" s="273"/>
      <c r="O31" s="273"/>
      <c r="P31" s="273" t="s">
        <v>785</v>
      </c>
      <c r="Q31" s="273" t="s">
        <v>786</v>
      </c>
      <c r="R31" s="273"/>
      <c r="S31" s="273" t="s">
        <v>787</v>
      </c>
      <c r="T31" s="273" t="s">
        <v>788</v>
      </c>
      <c r="U31" s="273" t="s">
        <v>39</v>
      </c>
      <c r="V31" s="273" t="s">
        <v>698</v>
      </c>
      <c r="W31" s="273" t="s">
        <v>769</v>
      </c>
      <c r="X31" s="273">
        <f t="shared" si="0"/>
        <v>10</v>
      </c>
      <c r="Y31" s="266"/>
      <c r="Z31" s="266"/>
    </row>
    <row r="32" spans="1:26" ht="15.75" customHeight="1" x14ac:dyDescent="0.2">
      <c r="A32" s="277" t="s">
        <v>276</v>
      </c>
      <c r="B32" s="273" t="s">
        <v>789</v>
      </c>
      <c r="C32" s="273">
        <v>0</v>
      </c>
      <c r="D32" s="273">
        <v>0</v>
      </c>
      <c r="E32" s="273">
        <v>0</v>
      </c>
      <c r="F32" s="273">
        <v>0</v>
      </c>
      <c r="G32" s="273">
        <v>1</v>
      </c>
      <c r="H32" s="273">
        <v>0</v>
      </c>
      <c r="I32" s="273">
        <v>0</v>
      </c>
      <c r="J32" s="273">
        <v>0</v>
      </c>
      <c r="K32" s="273" t="s">
        <v>694</v>
      </c>
      <c r="L32" s="273" t="s">
        <v>695</v>
      </c>
      <c r="M32" s="273" t="s">
        <v>698</v>
      </c>
      <c r="N32" s="273" t="s">
        <v>790</v>
      </c>
      <c r="O32" s="273"/>
      <c r="P32" s="273"/>
      <c r="Q32" s="273"/>
      <c r="R32" s="273"/>
      <c r="S32" s="273"/>
      <c r="T32" s="273"/>
      <c r="U32" s="273" t="s">
        <v>696</v>
      </c>
      <c r="V32" s="273"/>
      <c r="W32" s="273"/>
      <c r="X32" s="273">
        <f t="shared" si="0"/>
        <v>10</v>
      </c>
      <c r="Y32" s="266"/>
      <c r="Z32" s="266"/>
    </row>
    <row r="33" spans="1:26" ht="15.75" customHeight="1" x14ac:dyDescent="0.2">
      <c r="A33" s="277" t="s">
        <v>277</v>
      </c>
      <c r="B33" s="273" t="s">
        <v>791</v>
      </c>
      <c r="C33" s="273">
        <v>0</v>
      </c>
      <c r="D33" s="273">
        <v>0</v>
      </c>
      <c r="E33" s="273">
        <v>0</v>
      </c>
      <c r="F33" s="273">
        <v>0</v>
      </c>
      <c r="G33" s="273">
        <v>1</v>
      </c>
      <c r="H33" s="273">
        <v>0</v>
      </c>
      <c r="I33" s="273">
        <v>0</v>
      </c>
      <c r="J33" s="273">
        <v>0</v>
      </c>
      <c r="K33" s="273" t="s">
        <v>694</v>
      </c>
      <c r="L33" s="273" t="s">
        <v>695</v>
      </c>
      <c r="M33" s="273" t="s">
        <v>698</v>
      </c>
      <c r="N33" s="273" t="s">
        <v>790</v>
      </c>
      <c r="O33" s="273"/>
      <c r="P33" s="273"/>
      <c r="Q33" s="273"/>
      <c r="R33" s="273"/>
      <c r="S33" s="273"/>
      <c r="T33" s="273"/>
      <c r="U33" s="273" t="s">
        <v>696</v>
      </c>
      <c r="V33" s="273"/>
      <c r="W33" s="273"/>
      <c r="X33" s="273">
        <f t="shared" si="0"/>
        <v>10</v>
      </c>
      <c r="Y33" s="266"/>
      <c r="Z33" s="266"/>
    </row>
    <row r="34" spans="1:26" ht="15.75" customHeight="1" x14ac:dyDescent="0.2">
      <c r="A34" s="277" t="s">
        <v>278</v>
      </c>
      <c r="B34" s="273" t="s">
        <v>792</v>
      </c>
      <c r="C34" s="273">
        <v>0</v>
      </c>
      <c r="D34" s="273">
        <v>0</v>
      </c>
      <c r="E34" s="273">
        <v>0</v>
      </c>
      <c r="F34" s="273">
        <v>0</v>
      </c>
      <c r="G34" s="273">
        <v>1</v>
      </c>
      <c r="H34" s="273">
        <v>0</v>
      </c>
      <c r="I34" s="273">
        <v>0</v>
      </c>
      <c r="J34" s="273">
        <v>0</v>
      </c>
      <c r="K34" s="273" t="s">
        <v>694</v>
      </c>
      <c r="L34" s="273" t="s">
        <v>695</v>
      </c>
      <c r="M34" s="273" t="s">
        <v>698</v>
      </c>
      <c r="N34" s="273" t="s">
        <v>790</v>
      </c>
      <c r="O34" s="273"/>
      <c r="P34" s="273"/>
      <c r="Q34" s="273"/>
      <c r="R34" s="273"/>
      <c r="S34" s="273"/>
      <c r="T34" s="273"/>
      <c r="U34" s="273" t="s">
        <v>696</v>
      </c>
      <c r="V34" s="273"/>
      <c r="W34" s="273"/>
      <c r="X34" s="273">
        <f t="shared" si="0"/>
        <v>10</v>
      </c>
      <c r="Y34" s="266"/>
      <c r="Z34" s="266"/>
    </row>
    <row r="35" spans="1:26" ht="15.75" customHeight="1" x14ac:dyDescent="0.2">
      <c r="A35" s="277" t="s">
        <v>279</v>
      </c>
      <c r="B35" s="273" t="s">
        <v>793</v>
      </c>
      <c r="C35" s="273">
        <v>0</v>
      </c>
      <c r="D35" s="273">
        <v>0</v>
      </c>
      <c r="E35" s="273">
        <v>0</v>
      </c>
      <c r="F35" s="273">
        <v>0</v>
      </c>
      <c r="G35" s="273">
        <v>1</v>
      </c>
      <c r="H35" s="273">
        <v>0</v>
      </c>
      <c r="I35" s="273">
        <v>0</v>
      </c>
      <c r="J35" s="273">
        <v>0</v>
      </c>
      <c r="K35" s="273" t="s">
        <v>694</v>
      </c>
      <c r="L35" s="273" t="s">
        <v>695</v>
      </c>
      <c r="M35" s="273" t="s">
        <v>698</v>
      </c>
      <c r="N35" s="273" t="s">
        <v>790</v>
      </c>
      <c r="O35" s="273"/>
      <c r="P35" s="273"/>
      <c r="Q35" s="273"/>
      <c r="R35" s="273"/>
      <c r="S35" s="273"/>
      <c r="T35" s="273"/>
      <c r="U35" s="273" t="s">
        <v>696</v>
      </c>
      <c r="V35" s="273"/>
      <c r="W35" s="273"/>
      <c r="X35" s="273">
        <f t="shared" si="0"/>
        <v>10</v>
      </c>
      <c r="Y35" s="266"/>
      <c r="Z35" s="266"/>
    </row>
    <row r="36" spans="1:26" ht="15.75" customHeight="1" x14ac:dyDescent="0.2">
      <c r="A36" s="277" t="s">
        <v>280</v>
      </c>
      <c r="B36" s="273" t="s">
        <v>794</v>
      </c>
      <c r="C36" s="273">
        <v>0</v>
      </c>
      <c r="D36" s="273">
        <v>0</v>
      </c>
      <c r="E36" s="273">
        <v>0</v>
      </c>
      <c r="F36" s="273">
        <v>0</v>
      </c>
      <c r="G36" s="273">
        <v>1</v>
      </c>
      <c r="H36" s="273">
        <v>0</v>
      </c>
      <c r="I36" s="273">
        <v>0</v>
      </c>
      <c r="J36" s="273">
        <v>0</v>
      </c>
      <c r="K36" s="273"/>
      <c r="L36" s="273" t="s">
        <v>695</v>
      </c>
      <c r="M36" s="273" t="s">
        <v>698</v>
      </c>
      <c r="N36" s="273" t="s">
        <v>790</v>
      </c>
      <c r="O36" s="273" t="s">
        <v>795</v>
      </c>
      <c r="P36" s="273"/>
      <c r="Q36" s="273"/>
      <c r="R36" s="273"/>
      <c r="S36" s="273"/>
      <c r="T36" s="273"/>
      <c r="U36" s="273" t="s">
        <v>696</v>
      </c>
      <c r="V36" s="273"/>
      <c r="W36" s="273" t="s">
        <v>769</v>
      </c>
      <c r="X36" s="273">
        <f t="shared" si="0"/>
        <v>10</v>
      </c>
      <c r="Y36" s="266"/>
      <c r="Z36" s="266"/>
    </row>
    <row r="37" spans="1:26" ht="15.75" customHeight="1" x14ac:dyDescent="0.2">
      <c r="A37" s="277" t="s">
        <v>282</v>
      </c>
      <c r="B37" s="273" t="s">
        <v>796</v>
      </c>
      <c r="C37" s="273">
        <v>0</v>
      </c>
      <c r="D37" s="273">
        <v>0</v>
      </c>
      <c r="E37" s="273">
        <v>0</v>
      </c>
      <c r="F37" s="273">
        <v>0</v>
      </c>
      <c r="G37" s="273">
        <v>1</v>
      </c>
      <c r="H37" s="273">
        <v>0</v>
      </c>
      <c r="I37" s="273">
        <v>0</v>
      </c>
      <c r="J37" s="273">
        <v>1</v>
      </c>
      <c r="K37" s="273"/>
      <c r="L37" s="273" t="s">
        <v>797</v>
      </c>
      <c r="M37" s="273" t="s">
        <v>14</v>
      </c>
      <c r="N37" s="273" t="s">
        <v>790</v>
      </c>
      <c r="O37" s="273" t="s">
        <v>798</v>
      </c>
      <c r="P37" s="273" t="s">
        <v>799</v>
      </c>
      <c r="Q37" s="273" t="s">
        <v>800</v>
      </c>
      <c r="R37" s="273"/>
      <c r="S37" s="273" t="s">
        <v>801</v>
      </c>
      <c r="T37" s="273" t="s">
        <v>802</v>
      </c>
      <c r="U37" s="273" t="s">
        <v>39</v>
      </c>
      <c r="V37" s="273" t="s">
        <v>698</v>
      </c>
      <c r="W37" s="273" t="s">
        <v>714</v>
      </c>
      <c r="X37" s="273">
        <f t="shared" si="0"/>
        <v>20</v>
      </c>
      <c r="Y37" s="266"/>
      <c r="Z37" s="266"/>
    </row>
    <row r="38" spans="1:26" ht="80.25" customHeight="1" x14ac:dyDescent="0.2">
      <c r="A38" s="277" t="s">
        <v>284</v>
      </c>
      <c r="B38" s="273" t="s">
        <v>803</v>
      </c>
      <c r="C38" s="273">
        <v>0</v>
      </c>
      <c r="D38" s="273">
        <v>0</v>
      </c>
      <c r="E38" s="273">
        <v>0</v>
      </c>
      <c r="F38" s="273">
        <v>0</v>
      </c>
      <c r="G38" s="273">
        <v>1</v>
      </c>
      <c r="H38" s="273">
        <v>0</v>
      </c>
      <c r="I38" s="273">
        <v>0</v>
      </c>
      <c r="J38" s="273">
        <v>0</v>
      </c>
      <c r="K38" s="273"/>
      <c r="L38" s="273" t="s">
        <v>797</v>
      </c>
      <c r="M38" s="273"/>
      <c r="N38" s="273" t="s">
        <v>790</v>
      </c>
      <c r="O38" s="273"/>
      <c r="P38" s="273"/>
      <c r="Q38" s="273"/>
      <c r="R38" s="273"/>
      <c r="S38" s="273" t="s">
        <v>804</v>
      </c>
      <c r="T38" s="273"/>
      <c r="U38" s="273" t="s">
        <v>39</v>
      </c>
      <c r="V38" s="273"/>
      <c r="W38" s="273" t="s">
        <v>714</v>
      </c>
      <c r="X38" s="273">
        <f t="shared" si="0"/>
        <v>20</v>
      </c>
      <c r="Y38" s="266"/>
      <c r="Z38" s="266"/>
    </row>
    <row r="39" spans="1:26" ht="15.75" customHeight="1" x14ac:dyDescent="0.2">
      <c r="A39" s="277" t="s">
        <v>286</v>
      </c>
      <c r="B39" s="273" t="s">
        <v>805</v>
      </c>
      <c r="C39" s="273">
        <v>0</v>
      </c>
      <c r="D39" s="273">
        <v>0</v>
      </c>
      <c r="E39" s="273">
        <v>0</v>
      </c>
      <c r="F39" s="273">
        <v>0</v>
      </c>
      <c r="G39" s="273">
        <v>1</v>
      </c>
      <c r="H39" s="273">
        <v>0</v>
      </c>
      <c r="I39" s="273">
        <v>0</v>
      </c>
      <c r="J39" s="273">
        <v>0</v>
      </c>
      <c r="K39" s="273"/>
      <c r="L39" s="273" t="s">
        <v>797</v>
      </c>
      <c r="M39" s="273"/>
      <c r="N39" s="273" t="s">
        <v>790</v>
      </c>
      <c r="O39" s="273" t="s">
        <v>806</v>
      </c>
      <c r="P39" s="273"/>
      <c r="Q39" s="273"/>
      <c r="R39" s="273"/>
      <c r="S39" s="273" t="s">
        <v>804</v>
      </c>
      <c r="T39" s="273"/>
      <c r="U39" s="273" t="s">
        <v>39</v>
      </c>
      <c r="V39" s="273"/>
      <c r="W39" s="273" t="s">
        <v>714</v>
      </c>
      <c r="X39" s="273">
        <f t="shared" si="0"/>
        <v>20</v>
      </c>
      <c r="Y39" s="266"/>
      <c r="Z39" s="266"/>
    </row>
    <row r="40" spans="1:26" ht="15.75" customHeight="1" x14ac:dyDescent="0.2">
      <c r="A40" s="277" t="s">
        <v>287</v>
      </c>
      <c r="B40" s="273" t="s">
        <v>807</v>
      </c>
      <c r="C40" s="273">
        <v>0</v>
      </c>
      <c r="D40" s="273">
        <v>0</v>
      </c>
      <c r="E40" s="273">
        <v>0</v>
      </c>
      <c r="F40" s="273">
        <v>0</v>
      </c>
      <c r="G40" s="273">
        <v>1</v>
      </c>
      <c r="H40" s="273">
        <v>0</v>
      </c>
      <c r="I40" s="273">
        <v>0</v>
      </c>
      <c r="J40" s="273">
        <v>0</v>
      </c>
      <c r="K40" s="273"/>
      <c r="L40" s="273" t="s">
        <v>797</v>
      </c>
      <c r="M40" s="273" t="s">
        <v>698</v>
      </c>
      <c r="N40" s="273" t="s">
        <v>790</v>
      </c>
      <c r="O40" s="273" t="s">
        <v>808</v>
      </c>
      <c r="P40" s="273" t="s">
        <v>809</v>
      </c>
      <c r="Q40" s="273" t="s">
        <v>810</v>
      </c>
      <c r="R40" s="273"/>
      <c r="S40" s="273"/>
      <c r="T40" s="273" t="s">
        <v>811</v>
      </c>
      <c r="U40" s="273" t="s">
        <v>39</v>
      </c>
      <c r="V40" s="273" t="s">
        <v>698</v>
      </c>
      <c r="W40" s="273" t="s">
        <v>714</v>
      </c>
      <c r="X40" s="273">
        <f t="shared" si="0"/>
        <v>20</v>
      </c>
      <c r="Y40" s="266"/>
      <c r="Z40" s="266"/>
    </row>
    <row r="41" spans="1:26" ht="15.75" customHeight="1" x14ac:dyDescent="0.2">
      <c r="A41" s="277" t="s">
        <v>288</v>
      </c>
      <c r="B41" s="273" t="s">
        <v>812</v>
      </c>
      <c r="C41" s="273">
        <v>0</v>
      </c>
      <c r="D41" s="273">
        <v>0</v>
      </c>
      <c r="E41" s="273">
        <v>0</v>
      </c>
      <c r="F41" s="273">
        <v>0</v>
      </c>
      <c r="G41" s="273">
        <v>1</v>
      </c>
      <c r="H41" s="273">
        <v>0</v>
      </c>
      <c r="I41" s="273">
        <v>0</v>
      </c>
      <c r="J41" s="273">
        <v>1</v>
      </c>
      <c r="K41" s="273"/>
      <c r="L41" s="273" t="s">
        <v>797</v>
      </c>
      <c r="M41" s="273" t="s">
        <v>14</v>
      </c>
      <c r="N41" s="273" t="s">
        <v>790</v>
      </c>
      <c r="O41" s="273" t="s">
        <v>813</v>
      </c>
      <c r="P41" s="273" t="s">
        <v>814</v>
      </c>
      <c r="Q41" s="273" t="s">
        <v>815</v>
      </c>
      <c r="R41" s="273"/>
      <c r="S41" s="273" t="s">
        <v>816</v>
      </c>
      <c r="T41" s="273" t="s">
        <v>817</v>
      </c>
      <c r="U41" s="273" t="s">
        <v>39</v>
      </c>
      <c r="V41" s="273" t="s">
        <v>698</v>
      </c>
      <c r="W41" s="273" t="s">
        <v>769</v>
      </c>
      <c r="X41" s="273">
        <f t="shared" si="0"/>
        <v>10</v>
      </c>
      <c r="Y41" s="266"/>
      <c r="Z41" s="266"/>
    </row>
    <row r="42" spans="1:26" ht="15.75" customHeight="1" x14ac:dyDescent="0.2">
      <c r="A42" s="277" t="s">
        <v>289</v>
      </c>
      <c r="B42" s="273" t="s">
        <v>818</v>
      </c>
      <c r="C42" s="273">
        <v>0</v>
      </c>
      <c r="D42" s="273">
        <v>0</v>
      </c>
      <c r="E42" s="273">
        <v>0</v>
      </c>
      <c r="F42" s="273">
        <v>0</v>
      </c>
      <c r="G42" s="273">
        <v>1</v>
      </c>
      <c r="H42" s="273">
        <v>0</v>
      </c>
      <c r="I42" s="273">
        <v>0</v>
      </c>
      <c r="J42" s="273">
        <v>0</v>
      </c>
      <c r="K42" s="273"/>
      <c r="L42" s="273" t="s">
        <v>797</v>
      </c>
      <c r="M42" s="273" t="s">
        <v>698</v>
      </c>
      <c r="N42" s="273" t="s">
        <v>790</v>
      </c>
      <c r="O42" s="273" t="s">
        <v>819</v>
      </c>
      <c r="P42" s="273" t="s">
        <v>820</v>
      </c>
      <c r="Q42" s="273" t="s">
        <v>821</v>
      </c>
      <c r="R42" s="273"/>
      <c r="S42" s="273" t="s">
        <v>822</v>
      </c>
      <c r="T42" s="273"/>
      <c r="U42" s="273" t="s">
        <v>39</v>
      </c>
      <c r="V42" s="273" t="s">
        <v>698</v>
      </c>
      <c r="W42" s="273" t="s">
        <v>769</v>
      </c>
      <c r="X42" s="273">
        <f t="shared" si="0"/>
        <v>10</v>
      </c>
      <c r="Y42" s="266"/>
      <c r="Z42" s="266"/>
    </row>
    <row r="43" spans="1:26" ht="15.75" customHeight="1" x14ac:dyDescent="0.2">
      <c r="A43" s="277" t="s">
        <v>290</v>
      </c>
      <c r="B43" s="273" t="s">
        <v>823</v>
      </c>
      <c r="C43" s="273">
        <v>0</v>
      </c>
      <c r="D43" s="273">
        <v>0</v>
      </c>
      <c r="E43" s="273">
        <v>0</v>
      </c>
      <c r="F43" s="273">
        <v>0</v>
      </c>
      <c r="G43" s="273">
        <v>1</v>
      </c>
      <c r="H43" s="273">
        <v>0</v>
      </c>
      <c r="I43" s="273">
        <v>0</v>
      </c>
      <c r="J43" s="273">
        <v>0</v>
      </c>
      <c r="K43" s="273"/>
      <c r="L43" s="273" t="s">
        <v>797</v>
      </c>
      <c r="M43" s="273" t="s">
        <v>698</v>
      </c>
      <c r="N43" s="273" t="s">
        <v>790</v>
      </c>
      <c r="O43" s="273"/>
      <c r="P43" s="273" t="s">
        <v>824</v>
      </c>
      <c r="Q43" s="273" t="s">
        <v>825</v>
      </c>
      <c r="R43" s="273"/>
      <c r="S43" s="273" t="s">
        <v>826</v>
      </c>
      <c r="T43" s="273"/>
      <c r="U43" s="273" t="s">
        <v>39</v>
      </c>
      <c r="V43" s="273" t="s">
        <v>698</v>
      </c>
      <c r="W43" s="273" t="s">
        <v>769</v>
      </c>
      <c r="X43" s="273">
        <f t="shared" si="0"/>
        <v>10</v>
      </c>
      <c r="Y43" s="266"/>
      <c r="Z43" s="266"/>
    </row>
    <row r="44" spans="1:26" ht="15.75" customHeight="1" x14ac:dyDescent="0.2">
      <c r="A44" s="277" t="s">
        <v>291</v>
      </c>
      <c r="B44" s="273" t="s">
        <v>827</v>
      </c>
      <c r="C44" s="273">
        <v>0</v>
      </c>
      <c r="D44" s="273">
        <v>0</v>
      </c>
      <c r="E44" s="273">
        <v>0</v>
      </c>
      <c r="F44" s="273">
        <v>0</v>
      </c>
      <c r="G44" s="273">
        <v>1</v>
      </c>
      <c r="H44" s="273">
        <v>0</v>
      </c>
      <c r="I44" s="273">
        <v>0</v>
      </c>
      <c r="J44" s="273">
        <v>0</v>
      </c>
      <c r="K44" s="273"/>
      <c r="L44" s="273" t="s">
        <v>797</v>
      </c>
      <c r="M44" s="273" t="s">
        <v>698</v>
      </c>
      <c r="N44" s="273" t="s">
        <v>790</v>
      </c>
      <c r="O44" s="273" t="s">
        <v>828</v>
      </c>
      <c r="P44" s="273" t="s">
        <v>829</v>
      </c>
      <c r="Q44" s="273" t="s">
        <v>830</v>
      </c>
      <c r="R44" s="273"/>
      <c r="S44" s="273" t="s">
        <v>831</v>
      </c>
      <c r="T44" s="273"/>
      <c r="U44" s="273" t="s">
        <v>39</v>
      </c>
      <c r="V44" s="273" t="s">
        <v>698</v>
      </c>
      <c r="W44" s="273" t="s">
        <v>769</v>
      </c>
      <c r="X44" s="273">
        <f t="shared" si="0"/>
        <v>10</v>
      </c>
      <c r="Y44" s="266"/>
      <c r="Z44" s="266"/>
    </row>
    <row r="45" spans="1:26" ht="15.75" customHeight="1" x14ac:dyDescent="0.2">
      <c r="A45" s="277" t="s">
        <v>292</v>
      </c>
      <c r="B45" s="273" t="s">
        <v>832</v>
      </c>
      <c r="C45" s="273">
        <v>0</v>
      </c>
      <c r="D45" s="273">
        <v>0</v>
      </c>
      <c r="E45" s="273">
        <v>0</v>
      </c>
      <c r="F45" s="273">
        <v>0</v>
      </c>
      <c r="G45" s="273">
        <v>1</v>
      </c>
      <c r="H45" s="273">
        <v>0</v>
      </c>
      <c r="I45" s="273">
        <v>0</v>
      </c>
      <c r="J45" s="273">
        <v>0</v>
      </c>
      <c r="K45" s="273"/>
      <c r="L45" s="273" t="s">
        <v>797</v>
      </c>
      <c r="M45" s="273" t="s">
        <v>698</v>
      </c>
      <c r="N45" s="273" t="s">
        <v>790</v>
      </c>
      <c r="O45" s="273" t="s">
        <v>833</v>
      </c>
      <c r="P45" s="273" t="s">
        <v>834</v>
      </c>
      <c r="Q45" s="273" t="s">
        <v>835</v>
      </c>
      <c r="R45" s="273"/>
      <c r="S45" s="273" t="s">
        <v>836</v>
      </c>
      <c r="T45" s="273" t="s">
        <v>837</v>
      </c>
      <c r="U45" s="273" t="s">
        <v>39</v>
      </c>
      <c r="V45" s="273" t="s">
        <v>698</v>
      </c>
      <c r="W45" s="273" t="s">
        <v>769</v>
      </c>
      <c r="X45" s="273">
        <f t="shared" si="0"/>
        <v>10</v>
      </c>
      <c r="Y45" s="266"/>
      <c r="Z45" s="266"/>
    </row>
    <row r="46" spans="1:26" ht="15.75" customHeight="1" x14ac:dyDescent="0.2">
      <c r="A46" s="277" t="s">
        <v>294</v>
      </c>
      <c r="B46" s="273" t="s">
        <v>838</v>
      </c>
      <c r="C46" s="273">
        <v>0</v>
      </c>
      <c r="D46" s="273">
        <v>0</v>
      </c>
      <c r="E46" s="273">
        <v>0</v>
      </c>
      <c r="F46" s="273">
        <v>0</v>
      </c>
      <c r="G46" s="273">
        <v>1</v>
      </c>
      <c r="H46" s="273">
        <v>0</v>
      </c>
      <c r="I46" s="273">
        <v>0</v>
      </c>
      <c r="J46" s="273">
        <v>0</v>
      </c>
      <c r="K46" s="273"/>
      <c r="L46" s="273" t="s">
        <v>797</v>
      </c>
      <c r="M46" s="273" t="s">
        <v>698</v>
      </c>
      <c r="N46" s="273" t="s">
        <v>790</v>
      </c>
      <c r="O46" s="273" t="s">
        <v>839</v>
      </c>
      <c r="P46" s="273" t="s">
        <v>840</v>
      </c>
      <c r="Q46" s="273" t="s">
        <v>841</v>
      </c>
      <c r="R46" s="273"/>
      <c r="S46" s="273" t="s">
        <v>842</v>
      </c>
      <c r="T46" s="273"/>
      <c r="U46" s="273" t="s">
        <v>39</v>
      </c>
      <c r="V46" s="273" t="s">
        <v>698</v>
      </c>
      <c r="W46" s="273" t="s">
        <v>769</v>
      </c>
      <c r="X46" s="273">
        <f t="shared" si="0"/>
        <v>10</v>
      </c>
      <c r="Y46" s="266"/>
      <c r="Z46" s="266"/>
    </row>
    <row r="47" spans="1:26" ht="15.75" customHeight="1" x14ac:dyDescent="0.2">
      <c r="A47" s="277" t="s">
        <v>296</v>
      </c>
      <c r="B47" s="273" t="s">
        <v>843</v>
      </c>
      <c r="C47" s="273">
        <v>0</v>
      </c>
      <c r="D47" s="273">
        <v>0</v>
      </c>
      <c r="E47" s="273">
        <v>0</v>
      </c>
      <c r="F47" s="273">
        <v>0</v>
      </c>
      <c r="G47" s="273">
        <v>1</v>
      </c>
      <c r="H47" s="273">
        <v>0</v>
      </c>
      <c r="I47" s="273">
        <v>0</v>
      </c>
      <c r="J47" s="273">
        <v>0</v>
      </c>
      <c r="K47" s="273"/>
      <c r="L47" s="273" t="s">
        <v>797</v>
      </c>
      <c r="M47" s="273" t="s">
        <v>698</v>
      </c>
      <c r="N47" s="273" t="s">
        <v>790</v>
      </c>
      <c r="O47" s="273" t="s">
        <v>844</v>
      </c>
      <c r="P47" s="273" t="s">
        <v>845</v>
      </c>
      <c r="Q47" s="273" t="s">
        <v>846</v>
      </c>
      <c r="R47" s="273"/>
      <c r="S47" s="273" t="s">
        <v>847</v>
      </c>
      <c r="T47" s="266"/>
      <c r="U47" s="273" t="s">
        <v>39</v>
      </c>
      <c r="V47" s="273" t="s">
        <v>698</v>
      </c>
      <c r="W47" s="273" t="s">
        <v>769</v>
      </c>
      <c r="X47" s="273">
        <f t="shared" si="0"/>
        <v>10</v>
      </c>
      <c r="Y47" s="266"/>
      <c r="Z47" s="266"/>
    </row>
    <row r="48" spans="1:26" ht="15.75" customHeight="1" x14ac:dyDescent="0.2">
      <c r="A48" s="277" t="s">
        <v>298</v>
      </c>
      <c r="B48" s="273" t="s">
        <v>848</v>
      </c>
      <c r="C48" s="273">
        <v>0</v>
      </c>
      <c r="D48" s="273">
        <v>0</v>
      </c>
      <c r="E48" s="273">
        <v>0</v>
      </c>
      <c r="F48" s="273">
        <v>0</v>
      </c>
      <c r="G48" s="273">
        <v>1</v>
      </c>
      <c r="H48" s="273">
        <v>0</v>
      </c>
      <c r="I48" s="273">
        <v>0</v>
      </c>
      <c r="J48" s="273">
        <v>0</v>
      </c>
      <c r="K48" s="273"/>
      <c r="L48" s="273" t="s">
        <v>797</v>
      </c>
      <c r="M48" s="273" t="s">
        <v>698</v>
      </c>
      <c r="N48" s="273" t="s">
        <v>790</v>
      </c>
      <c r="O48" s="273"/>
      <c r="P48" s="273" t="s">
        <v>849</v>
      </c>
      <c r="Q48" s="273" t="s">
        <v>850</v>
      </c>
      <c r="R48" s="273"/>
      <c r="S48" s="273" t="s">
        <v>851</v>
      </c>
      <c r="T48" s="273" t="s">
        <v>852</v>
      </c>
      <c r="U48" s="273" t="s">
        <v>39</v>
      </c>
      <c r="V48" s="273" t="s">
        <v>698</v>
      </c>
      <c r="W48" s="273" t="s">
        <v>769</v>
      </c>
      <c r="X48" s="273">
        <f t="shared" si="0"/>
        <v>10</v>
      </c>
      <c r="Y48" s="266"/>
      <c r="Z48" s="266"/>
    </row>
    <row r="49" spans="1:26" ht="15.75" customHeight="1" x14ac:dyDescent="0.2">
      <c r="A49" s="277" t="s">
        <v>300</v>
      </c>
      <c r="B49" s="273" t="s">
        <v>853</v>
      </c>
      <c r="C49" s="273">
        <v>0</v>
      </c>
      <c r="D49" s="273">
        <v>0</v>
      </c>
      <c r="E49" s="273">
        <v>0</v>
      </c>
      <c r="F49" s="273">
        <v>0</v>
      </c>
      <c r="G49" s="273">
        <v>1</v>
      </c>
      <c r="H49" s="273">
        <v>0</v>
      </c>
      <c r="I49" s="273">
        <v>0</v>
      </c>
      <c r="J49" s="273">
        <v>0</v>
      </c>
      <c r="K49" s="273"/>
      <c r="L49" s="273" t="s">
        <v>797</v>
      </c>
      <c r="M49" s="273" t="s">
        <v>698</v>
      </c>
      <c r="N49" s="273" t="s">
        <v>790</v>
      </c>
      <c r="O49" s="273" t="s">
        <v>854</v>
      </c>
      <c r="P49" s="273"/>
      <c r="Q49" s="273" t="s">
        <v>855</v>
      </c>
      <c r="R49" s="273"/>
      <c r="S49" s="273" t="s">
        <v>856</v>
      </c>
      <c r="T49" s="273"/>
      <c r="U49" s="273" t="s">
        <v>64</v>
      </c>
      <c r="V49" s="273" t="s">
        <v>698</v>
      </c>
      <c r="W49" s="273" t="s">
        <v>769</v>
      </c>
      <c r="X49" s="273">
        <f t="shared" si="0"/>
        <v>10</v>
      </c>
      <c r="Y49" s="266"/>
      <c r="Z49" s="266"/>
    </row>
    <row r="50" spans="1:26" ht="15.75" customHeight="1" x14ac:dyDescent="0.2">
      <c r="A50" s="273" t="s">
        <v>52</v>
      </c>
      <c r="B50" s="273" t="s">
        <v>857</v>
      </c>
      <c r="C50" s="273">
        <v>0</v>
      </c>
      <c r="D50" s="273">
        <v>1</v>
      </c>
      <c r="E50" s="273">
        <v>0</v>
      </c>
      <c r="F50" s="273">
        <v>0</v>
      </c>
      <c r="G50" s="273">
        <v>0</v>
      </c>
      <c r="H50" s="273">
        <v>0</v>
      </c>
      <c r="I50" s="273">
        <v>0</v>
      </c>
      <c r="J50" s="273">
        <v>1</v>
      </c>
      <c r="K50" s="273"/>
      <c r="L50" s="273" t="s">
        <v>762</v>
      </c>
      <c r="M50" s="273" t="s">
        <v>698</v>
      </c>
      <c r="N50" s="273"/>
      <c r="O50" s="273"/>
      <c r="P50" s="273" t="s">
        <v>858</v>
      </c>
      <c r="Q50" s="273" t="s">
        <v>859</v>
      </c>
      <c r="R50" s="273"/>
      <c r="S50" s="273" t="s">
        <v>860</v>
      </c>
      <c r="T50" s="273" t="s">
        <v>861</v>
      </c>
      <c r="U50" s="273" t="s">
        <v>39</v>
      </c>
      <c r="V50" s="273" t="s">
        <v>698</v>
      </c>
      <c r="W50" s="273" t="s">
        <v>714</v>
      </c>
      <c r="X50" s="273">
        <f t="shared" si="0"/>
        <v>20</v>
      </c>
      <c r="Y50" s="266"/>
      <c r="Z50" s="266"/>
    </row>
    <row r="51" spans="1:26" ht="15.75" customHeight="1" x14ac:dyDescent="0.2">
      <c r="A51" s="273" t="s">
        <v>54</v>
      </c>
      <c r="B51" s="273" t="s">
        <v>862</v>
      </c>
      <c r="C51" s="273">
        <v>0</v>
      </c>
      <c r="D51" s="273">
        <v>1</v>
      </c>
      <c r="E51" s="273">
        <v>0</v>
      </c>
      <c r="F51" s="273">
        <v>0</v>
      </c>
      <c r="G51" s="273">
        <v>0</v>
      </c>
      <c r="H51" s="273">
        <v>0</v>
      </c>
      <c r="I51" s="273">
        <v>0</v>
      </c>
      <c r="J51" s="273">
        <v>1</v>
      </c>
      <c r="K51" s="273"/>
      <c r="L51" s="273" t="s">
        <v>762</v>
      </c>
      <c r="M51" s="273" t="s">
        <v>698</v>
      </c>
      <c r="N51" s="273"/>
      <c r="O51" s="273" t="s">
        <v>863</v>
      </c>
      <c r="P51" s="273"/>
      <c r="Q51" s="273" t="s">
        <v>863</v>
      </c>
      <c r="R51" s="273"/>
      <c r="S51" s="273" t="s">
        <v>864</v>
      </c>
      <c r="T51" s="273" t="s">
        <v>865</v>
      </c>
      <c r="U51" s="273" t="s">
        <v>39</v>
      </c>
      <c r="V51" s="273" t="s">
        <v>698</v>
      </c>
      <c r="W51" s="273" t="s">
        <v>714</v>
      </c>
      <c r="X51" s="273">
        <f t="shared" si="0"/>
        <v>20</v>
      </c>
      <c r="Y51" s="266"/>
      <c r="Z51" s="266"/>
    </row>
    <row r="52" spans="1:26" ht="15.75" customHeight="1" x14ac:dyDescent="0.2">
      <c r="A52" s="273" t="s">
        <v>56</v>
      </c>
      <c r="B52" s="273" t="s">
        <v>866</v>
      </c>
      <c r="C52" s="273">
        <v>0</v>
      </c>
      <c r="D52" s="273">
        <v>1</v>
      </c>
      <c r="E52" s="273">
        <v>0</v>
      </c>
      <c r="F52" s="273">
        <v>0</v>
      </c>
      <c r="G52" s="273">
        <v>0</v>
      </c>
      <c r="H52" s="273">
        <v>0</v>
      </c>
      <c r="I52" s="273">
        <v>0</v>
      </c>
      <c r="J52" s="273">
        <v>1</v>
      </c>
      <c r="K52" s="273"/>
      <c r="L52" s="273" t="s">
        <v>762</v>
      </c>
      <c r="M52" s="273" t="s">
        <v>698</v>
      </c>
      <c r="N52" s="273"/>
      <c r="O52" s="273"/>
      <c r="P52" s="273"/>
      <c r="Q52" s="273"/>
      <c r="R52" s="273"/>
      <c r="S52" s="273" t="s">
        <v>867</v>
      </c>
      <c r="T52" s="273" t="s">
        <v>868</v>
      </c>
      <c r="U52" s="273" t="s">
        <v>39</v>
      </c>
      <c r="V52" s="273" t="s">
        <v>698</v>
      </c>
      <c r="W52" s="273" t="s">
        <v>714</v>
      </c>
      <c r="X52" s="273">
        <f t="shared" si="0"/>
        <v>20</v>
      </c>
      <c r="Y52" s="266"/>
      <c r="Z52" s="266"/>
    </row>
    <row r="53" spans="1:26" ht="15.75" customHeight="1" x14ac:dyDescent="0.2">
      <c r="A53" s="273" t="s">
        <v>58</v>
      </c>
      <c r="B53" s="273" t="s">
        <v>869</v>
      </c>
      <c r="C53" s="273">
        <v>0</v>
      </c>
      <c r="D53" s="273">
        <v>1</v>
      </c>
      <c r="E53" s="273">
        <v>0</v>
      </c>
      <c r="F53" s="273">
        <v>0</v>
      </c>
      <c r="G53" s="273">
        <v>0</v>
      </c>
      <c r="H53" s="273">
        <v>0</v>
      </c>
      <c r="I53" s="273">
        <v>0</v>
      </c>
      <c r="J53" s="273">
        <v>1</v>
      </c>
      <c r="K53" s="273"/>
      <c r="L53" s="273" t="s">
        <v>762</v>
      </c>
      <c r="M53" s="273" t="s">
        <v>698</v>
      </c>
      <c r="N53" s="273"/>
      <c r="O53" s="273" t="s">
        <v>870</v>
      </c>
      <c r="P53" s="273" t="s">
        <v>871</v>
      </c>
      <c r="Q53" s="273" t="s">
        <v>872</v>
      </c>
      <c r="R53" s="273"/>
      <c r="S53" s="273" t="s">
        <v>873</v>
      </c>
      <c r="T53" s="273" t="s">
        <v>874</v>
      </c>
      <c r="U53" s="273" t="s">
        <v>39</v>
      </c>
      <c r="V53" s="273" t="s">
        <v>698</v>
      </c>
      <c r="W53" s="273" t="s">
        <v>714</v>
      </c>
      <c r="X53" s="273">
        <f t="shared" si="0"/>
        <v>20</v>
      </c>
      <c r="Y53" s="266"/>
      <c r="Z53" s="266"/>
    </row>
    <row r="54" spans="1:26" ht="15.75" customHeight="1" x14ac:dyDescent="0.2">
      <c r="A54" s="273" t="s">
        <v>59</v>
      </c>
      <c r="B54" s="273" t="s">
        <v>875</v>
      </c>
      <c r="C54" s="273">
        <v>0</v>
      </c>
      <c r="D54" s="273">
        <v>1</v>
      </c>
      <c r="E54" s="273">
        <v>0</v>
      </c>
      <c r="F54" s="273">
        <v>0</v>
      </c>
      <c r="G54" s="273">
        <v>0</v>
      </c>
      <c r="H54" s="273">
        <v>0</v>
      </c>
      <c r="I54" s="273">
        <v>0</v>
      </c>
      <c r="J54" s="273">
        <v>0</v>
      </c>
      <c r="K54" s="273"/>
      <c r="L54" s="273" t="s">
        <v>762</v>
      </c>
      <c r="M54" s="273" t="s">
        <v>698</v>
      </c>
      <c r="N54" s="273"/>
      <c r="O54" s="273" t="s">
        <v>876</v>
      </c>
      <c r="P54" s="273" t="s">
        <v>877</v>
      </c>
      <c r="Q54" s="273" t="s">
        <v>878</v>
      </c>
      <c r="R54" s="273"/>
      <c r="S54" s="273" t="s">
        <v>879</v>
      </c>
      <c r="T54" s="273" t="s">
        <v>880</v>
      </c>
      <c r="U54" s="273" t="s">
        <v>39</v>
      </c>
      <c r="V54" s="273" t="s">
        <v>698</v>
      </c>
      <c r="W54" s="273" t="s">
        <v>769</v>
      </c>
      <c r="X54" s="273">
        <f t="shared" si="0"/>
        <v>10</v>
      </c>
      <c r="Y54" s="266"/>
      <c r="Z54" s="266"/>
    </row>
    <row r="55" spans="1:26" ht="15.75" customHeight="1" x14ac:dyDescent="0.2">
      <c r="A55" s="273" t="s">
        <v>305</v>
      </c>
      <c r="B55" s="273" t="s">
        <v>881</v>
      </c>
      <c r="C55" s="273">
        <v>0</v>
      </c>
      <c r="D55" s="273">
        <v>0</v>
      </c>
      <c r="E55" s="273">
        <v>0</v>
      </c>
      <c r="F55" s="273">
        <v>0</v>
      </c>
      <c r="G55" s="273">
        <v>0</v>
      </c>
      <c r="H55" s="273">
        <v>1</v>
      </c>
      <c r="I55" s="273">
        <v>0</v>
      </c>
      <c r="J55" s="273">
        <v>1</v>
      </c>
      <c r="K55" s="273"/>
      <c r="L55" s="273" t="s">
        <v>882</v>
      </c>
      <c r="M55" s="273" t="s">
        <v>698</v>
      </c>
      <c r="N55" s="273" t="s">
        <v>883</v>
      </c>
      <c r="O55" s="273"/>
      <c r="P55" s="273"/>
      <c r="Q55" s="273"/>
      <c r="R55" s="273"/>
      <c r="S55" s="273" t="s">
        <v>884</v>
      </c>
      <c r="T55" s="273" t="s">
        <v>707</v>
      </c>
      <c r="U55" s="273" t="s">
        <v>64</v>
      </c>
      <c r="V55" s="273" t="s">
        <v>698</v>
      </c>
      <c r="W55" s="273" t="s">
        <v>714</v>
      </c>
      <c r="X55" s="273">
        <f t="shared" si="0"/>
        <v>20</v>
      </c>
      <c r="Y55" s="266"/>
      <c r="Z55" s="266"/>
    </row>
    <row r="56" spans="1:26" ht="15.75" customHeight="1" x14ac:dyDescent="0.2">
      <c r="A56" s="273" t="s">
        <v>306</v>
      </c>
      <c r="B56" s="273" t="s">
        <v>885</v>
      </c>
      <c r="C56" s="273">
        <v>0</v>
      </c>
      <c r="D56" s="273">
        <v>0</v>
      </c>
      <c r="E56" s="273">
        <v>0</v>
      </c>
      <c r="F56" s="273">
        <v>0</v>
      </c>
      <c r="G56" s="273">
        <v>0</v>
      </c>
      <c r="H56" s="273">
        <v>1</v>
      </c>
      <c r="I56" s="273">
        <v>0</v>
      </c>
      <c r="J56" s="273">
        <v>1</v>
      </c>
      <c r="K56" s="273"/>
      <c r="L56" s="273" t="s">
        <v>882</v>
      </c>
      <c r="M56" s="273" t="s">
        <v>698</v>
      </c>
      <c r="N56" s="273" t="s">
        <v>883</v>
      </c>
      <c r="O56" s="273"/>
      <c r="P56" s="273"/>
      <c r="Q56" s="273"/>
      <c r="R56" s="273"/>
      <c r="S56" s="273" t="s">
        <v>884</v>
      </c>
      <c r="T56" s="273" t="s">
        <v>707</v>
      </c>
      <c r="U56" s="273" t="s">
        <v>39</v>
      </c>
      <c r="V56" s="273" t="s">
        <v>698</v>
      </c>
      <c r="W56" s="273" t="s">
        <v>714</v>
      </c>
      <c r="X56" s="273">
        <f t="shared" si="0"/>
        <v>20</v>
      </c>
      <c r="Y56" s="266"/>
      <c r="Z56" s="266"/>
    </row>
    <row r="57" spans="1:26" ht="15.75" customHeight="1" x14ac:dyDescent="0.2">
      <c r="A57" s="273" t="s">
        <v>307</v>
      </c>
      <c r="B57" s="273" t="s">
        <v>886</v>
      </c>
      <c r="C57" s="273">
        <v>0</v>
      </c>
      <c r="D57" s="273">
        <v>0</v>
      </c>
      <c r="E57" s="273">
        <v>0</v>
      </c>
      <c r="F57" s="273">
        <v>0</v>
      </c>
      <c r="G57" s="273">
        <v>0</v>
      </c>
      <c r="H57" s="273">
        <v>1</v>
      </c>
      <c r="I57" s="273">
        <v>0</v>
      </c>
      <c r="J57" s="273">
        <v>1</v>
      </c>
      <c r="K57" s="273"/>
      <c r="L57" s="273" t="s">
        <v>882</v>
      </c>
      <c r="M57" s="273" t="s">
        <v>698</v>
      </c>
      <c r="N57" s="273" t="s">
        <v>883</v>
      </c>
      <c r="O57" s="273"/>
      <c r="P57" s="273"/>
      <c r="Q57" s="273"/>
      <c r="R57" s="273"/>
      <c r="S57" s="273" t="s">
        <v>884</v>
      </c>
      <c r="T57" s="273" t="s">
        <v>707</v>
      </c>
      <c r="U57" s="273" t="s">
        <v>39</v>
      </c>
      <c r="V57" s="273" t="s">
        <v>698</v>
      </c>
      <c r="W57" s="273" t="s">
        <v>714</v>
      </c>
      <c r="X57" s="273">
        <f t="shared" si="0"/>
        <v>20</v>
      </c>
      <c r="Y57" s="266"/>
      <c r="Z57" s="266"/>
    </row>
    <row r="58" spans="1:26" ht="15.75" customHeight="1" x14ac:dyDescent="0.2">
      <c r="A58" s="273" t="s">
        <v>308</v>
      </c>
      <c r="B58" s="273" t="s">
        <v>887</v>
      </c>
      <c r="C58" s="273">
        <v>0</v>
      </c>
      <c r="D58" s="273">
        <v>0</v>
      </c>
      <c r="E58" s="273">
        <v>0</v>
      </c>
      <c r="F58" s="273">
        <v>0</v>
      </c>
      <c r="G58" s="273">
        <v>0</v>
      </c>
      <c r="H58" s="273">
        <v>1</v>
      </c>
      <c r="I58" s="273">
        <v>0</v>
      </c>
      <c r="J58" s="273">
        <v>1</v>
      </c>
      <c r="K58" s="273"/>
      <c r="L58" s="273" t="s">
        <v>882</v>
      </c>
      <c r="M58" s="273" t="s">
        <v>698</v>
      </c>
      <c r="N58" s="273" t="s">
        <v>883</v>
      </c>
      <c r="O58" s="273"/>
      <c r="P58" s="273"/>
      <c r="Q58" s="273"/>
      <c r="R58" s="273"/>
      <c r="S58" s="273" t="s">
        <v>884</v>
      </c>
      <c r="T58" s="273" t="s">
        <v>707</v>
      </c>
      <c r="U58" s="273" t="s">
        <v>39</v>
      </c>
      <c r="V58" s="273" t="s">
        <v>698</v>
      </c>
      <c r="W58" s="273" t="s">
        <v>714</v>
      </c>
      <c r="X58" s="273">
        <f t="shared" si="0"/>
        <v>20</v>
      </c>
      <c r="Y58" s="266"/>
      <c r="Z58" s="266"/>
    </row>
    <row r="59" spans="1:26" ht="15.75" customHeight="1" x14ac:dyDescent="0.2">
      <c r="A59" s="273" t="s">
        <v>309</v>
      </c>
      <c r="B59" s="273" t="s">
        <v>888</v>
      </c>
      <c r="C59" s="273">
        <v>0</v>
      </c>
      <c r="D59" s="273">
        <v>0</v>
      </c>
      <c r="E59" s="273">
        <v>0</v>
      </c>
      <c r="F59" s="273">
        <v>0</v>
      </c>
      <c r="G59" s="273">
        <v>0</v>
      </c>
      <c r="H59" s="273">
        <v>1</v>
      </c>
      <c r="I59" s="273">
        <v>0</v>
      </c>
      <c r="J59" s="273">
        <v>1</v>
      </c>
      <c r="K59" s="273"/>
      <c r="L59" s="273" t="s">
        <v>882</v>
      </c>
      <c r="M59" s="273" t="s">
        <v>698</v>
      </c>
      <c r="N59" s="273" t="s">
        <v>883</v>
      </c>
      <c r="O59" s="273"/>
      <c r="P59" s="273"/>
      <c r="Q59" s="273"/>
      <c r="R59" s="273"/>
      <c r="S59" s="273" t="s">
        <v>884</v>
      </c>
      <c r="T59" s="273" t="s">
        <v>707</v>
      </c>
      <c r="U59" s="273" t="s">
        <v>64</v>
      </c>
      <c r="V59" s="273" t="s">
        <v>698</v>
      </c>
      <c r="W59" s="273" t="s">
        <v>769</v>
      </c>
      <c r="X59" s="273">
        <f t="shared" si="0"/>
        <v>10</v>
      </c>
      <c r="Y59" s="266"/>
      <c r="Z59" s="266"/>
    </row>
    <row r="60" spans="1:26" ht="15.75" customHeight="1" x14ac:dyDescent="0.2">
      <c r="A60" s="273" t="s">
        <v>310</v>
      </c>
      <c r="B60" s="273" t="s">
        <v>889</v>
      </c>
      <c r="C60" s="273">
        <v>0</v>
      </c>
      <c r="D60" s="273">
        <v>0</v>
      </c>
      <c r="E60" s="273">
        <v>0</v>
      </c>
      <c r="F60" s="273">
        <v>0</v>
      </c>
      <c r="G60" s="273">
        <v>0</v>
      </c>
      <c r="H60" s="273">
        <v>1</v>
      </c>
      <c r="I60" s="273">
        <v>0</v>
      </c>
      <c r="J60" s="273">
        <v>1</v>
      </c>
      <c r="K60" s="273"/>
      <c r="L60" s="273" t="s">
        <v>882</v>
      </c>
      <c r="M60" s="273" t="s">
        <v>698</v>
      </c>
      <c r="N60" s="273" t="s">
        <v>883</v>
      </c>
      <c r="O60" s="273"/>
      <c r="P60" s="273"/>
      <c r="Q60" s="273"/>
      <c r="R60" s="273"/>
      <c r="S60" s="273" t="s">
        <v>884</v>
      </c>
      <c r="T60" s="273" t="s">
        <v>707</v>
      </c>
      <c r="U60" s="273" t="s">
        <v>64</v>
      </c>
      <c r="V60" s="273" t="s">
        <v>698</v>
      </c>
      <c r="W60" s="273" t="s">
        <v>769</v>
      </c>
      <c r="X60" s="273">
        <f t="shared" si="0"/>
        <v>10</v>
      </c>
      <c r="Y60" s="266"/>
      <c r="Z60" s="266"/>
    </row>
    <row r="61" spans="1:26" ht="15.75" customHeight="1" x14ac:dyDescent="0.2">
      <c r="A61" s="273" t="s">
        <v>311</v>
      </c>
      <c r="B61" s="273" t="s">
        <v>890</v>
      </c>
      <c r="C61" s="273">
        <v>0</v>
      </c>
      <c r="D61" s="273">
        <v>0</v>
      </c>
      <c r="E61" s="273">
        <v>0</v>
      </c>
      <c r="F61" s="273">
        <v>0</v>
      </c>
      <c r="G61" s="273">
        <v>0</v>
      </c>
      <c r="H61" s="273">
        <v>1</v>
      </c>
      <c r="I61" s="273">
        <v>0</v>
      </c>
      <c r="J61" s="273">
        <v>1</v>
      </c>
      <c r="K61" s="273"/>
      <c r="L61" s="273" t="s">
        <v>882</v>
      </c>
      <c r="M61" s="273" t="s">
        <v>698</v>
      </c>
      <c r="N61" s="273" t="s">
        <v>883</v>
      </c>
      <c r="O61" s="273"/>
      <c r="P61" s="273"/>
      <c r="Q61" s="273"/>
      <c r="R61" s="273"/>
      <c r="S61" s="273" t="s">
        <v>884</v>
      </c>
      <c r="T61" s="273" t="s">
        <v>707</v>
      </c>
      <c r="U61" s="273" t="s">
        <v>64</v>
      </c>
      <c r="V61" s="273" t="s">
        <v>698</v>
      </c>
      <c r="W61" s="273" t="s">
        <v>769</v>
      </c>
      <c r="X61" s="273">
        <f t="shared" si="0"/>
        <v>10</v>
      </c>
      <c r="Y61" s="266"/>
      <c r="Z61" s="266"/>
    </row>
    <row r="62" spans="1:26" ht="15.75" customHeight="1" x14ac:dyDescent="0.2">
      <c r="A62" s="273" t="s">
        <v>312</v>
      </c>
      <c r="B62" s="273" t="s">
        <v>891</v>
      </c>
      <c r="C62" s="273">
        <v>0</v>
      </c>
      <c r="D62" s="273">
        <v>0</v>
      </c>
      <c r="E62" s="273">
        <v>0</v>
      </c>
      <c r="F62" s="273">
        <v>0</v>
      </c>
      <c r="G62" s="273">
        <v>0</v>
      </c>
      <c r="H62" s="273">
        <v>1</v>
      </c>
      <c r="I62" s="273">
        <v>0</v>
      </c>
      <c r="J62" s="273">
        <v>1</v>
      </c>
      <c r="K62" s="273"/>
      <c r="L62" s="273" t="s">
        <v>882</v>
      </c>
      <c r="M62" s="273" t="s">
        <v>698</v>
      </c>
      <c r="N62" s="273" t="s">
        <v>883</v>
      </c>
      <c r="O62" s="273"/>
      <c r="P62" s="273" t="s">
        <v>892</v>
      </c>
      <c r="Q62" s="273"/>
      <c r="R62" s="273"/>
      <c r="S62" s="273" t="s">
        <v>884</v>
      </c>
      <c r="T62" s="273" t="s">
        <v>707</v>
      </c>
      <c r="U62" s="273" t="s">
        <v>64</v>
      </c>
      <c r="V62" s="273" t="s">
        <v>698</v>
      </c>
      <c r="W62" s="273" t="s">
        <v>769</v>
      </c>
      <c r="X62" s="273">
        <f t="shared" si="0"/>
        <v>10</v>
      </c>
      <c r="Y62" s="266"/>
      <c r="Z62" s="266"/>
    </row>
    <row r="63" spans="1:26" ht="15.75" customHeight="1" x14ac:dyDescent="0.2">
      <c r="A63" s="273" t="s">
        <v>313</v>
      </c>
      <c r="B63" s="273" t="s">
        <v>893</v>
      </c>
      <c r="C63" s="273">
        <v>0</v>
      </c>
      <c r="D63" s="273">
        <v>0</v>
      </c>
      <c r="E63" s="273">
        <v>0</v>
      </c>
      <c r="F63" s="273">
        <v>0</v>
      </c>
      <c r="G63" s="273">
        <v>0</v>
      </c>
      <c r="H63" s="273">
        <v>1</v>
      </c>
      <c r="I63" s="273">
        <v>0</v>
      </c>
      <c r="J63" s="273">
        <v>1</v>
      </c>
      <c r="K63" s="273"/>
      <c r="L63" s="273" t="s">
        <v>882</v>
      </c>
      <c r="M63" s="273" t="s">
        <v>698</v>
      </c>
      <c r="N63" s="273" t="s">
        <v>883</v>
      </c>
      <c r="O63" s="273"/>
      <c r="P63" s="273" t="s">
        <v>894</v>
      </c>
      <c r="Q63" s="273"/>
      <c r="R63" s="273"/>
      <c r="S63" s="273" t="s">
        <v>884</v>
      </c>
      <c r="T63" s="273" t="s">
        <v>707</v>
      </c>
      <c r="U63" s="273" t="s">
        <v>64</v>
      </c>
      <c r="V63" s="273" t="s">
        <v>698</v>
      </c>
      <c r="W63" s="273" t="s">
        <v>769</v>
      </c>
      <c r="X63" s="273">
        <f t="shared" si="0"/>
        <v>10</v>
      </c>
      <c r="Y63" s="266"/>
      <c r="Z63" s="266"/>
    </row>
    <row r="64" spans="1:26" ht="15.75" customHeight="1" x14ac:dyDescent="0.2">
      <c r="A64" s="273" t="s">
        <v>184</v>
      </c>
      <c r="B64" s="273" t="s">
        <v>895</v>
      </c>
      <c r="C64" s="273">
        <v>0</v>
      </c>
      <c r="D64" s="273">
        <v>0</v>
      </c>
      <c r="E64" s="273">
        <v>0</v>
      </c>
      <c r="F64" s="273">
        <v>1</v>
      </c>
      <c r="G64" s="273">
        <v>0</v>
      </c>
      <c r="H64" s="273">
        <v>0</v>
      </c>
      <c r="I64" s="273">
        <v>0</v>
      </c>
      <c r="J64" s="273">
        <v>1</v>
      </c>
      <c r="K64" s="273"/>
      <c r="L64" s="273" t="s">
        <v>896</v>
      </c>
      <c r="M64" s="273" t="s">
        <v>698</v>
      </c>
      <c r="N64" s="273" t="s">
        <v>897</v>
      </c>
      <c r="O64" s="273" t="s">
        <v>898</v>
      </c>
      <c r="P64" s="273" t="s">
        <v>899</v>
      </c>
      <c r="Q64" s="273" t="s">
        <v>900</v>
      </c>
      <c r="R64" s="273"/>
      <c r="S64" s="273" t="s">
        <v>901</v>
      </c>
      <c r="T64" s="273" t="s">
        <v>902</v>
      </c>
      <c r="U64" s="273" t="s">
        <v>39</v>
      </c>
      <c r="V64" s="273" t="s">
        <v>698</v>
      </c>
      <c r="W64" s="273" t="s">
        <v>714</v>
      </c>
      <c r="X64" s="273">
        <f t="shared" si="0"/>
        <v>20</v>
      </c>
      <c r="Y64" s="266"/>
      <c r="Z64" s="266"/>
    </row>
    <row r="65" spans="1:26" ht="15.75" customHeight="1" x14ac:dyDescent="0.2">
      <c r="A65" s="273" t="s">
        <v>186</v>
      </c>
      <c r="B65" s="273" t="s">
        <v>903</v>
      </c>
      <c r="C65" s="273">
        <v>0</v>
      </c>
      <c r="D65" s="273">
        <v>0</v>
      </c>
      <c r="E65" s="273">
        <v>0</v>
      </c>
      <c r="F65" s="273">
        <v>1</v>
      </c>
      <c r="G65" s="273">
        <v>0</v>
      </c>
      <c r="H65" s="273">
        <v>0</v>
      </c>
      <c r="I65" s="273">
        <v>0</v>
      </c>
      <c r="J65" s="273">
        <v>0</v>
      </c>
      <c r="K65" s="273"/>
      <c r="L65" s="273" t="s">
        <v>896</v>
      </c>
      <c r="M65" s="273" t="s">
        <v>698</v>
      </c>
      <c r="N65" s="273" t="s">
        <v>897</v>
      </c>
      <c r="O65" s="273"/>
      <c r="P65" s="273" t="s">
        <v>904</v>
      </c>
      <c r="Q65" s="273" t="s">
        <v>905</v>
      </c>
      <c r="R65" s="273"/>
      <c r="S65" s="273" t="s">
        <v>906</v>
      </c>
      <c r="T65" s="273" t="s">
        <v>907</v>
      </c>
      <c r="U65" s="273" t="s">
        <v>39</v>
      </c>
      <c r="V65" s="273" t="s">
        <v>698</v>
      </c>
      <c r="W65" s="273" t="s">
        <v>714</v>
      </c>
      <c r="X65" s="273">
        <f t="shared" si="0"/>
        <v>20</v>
      </c>
      <c r="Y65" s="266"/>
      <c r="Z65" s="266"/>
    </row>
    <row r="66" spans="1:26" ht="15.75" customHeight="1" x14ac:dyDescent="0.2">
      <c r="A66" s="273" t="s">
        <v>188</v>
      </c>
      <c r="B66" s="273" t="s">
        <v>908</v>
      </c>
      <c r="C66" s="273">
        <v>0</v>
      </c>
      <c r="D66" s="273">
        <v>0</v>
      </c>
      <c r="E66" s="273">
        <v>0</v>
      </c>
      <c r="F66" s="273">
        <v>1</v>
      </c>
      <c r="G66" s="273">
        <v>0</v>
      </c>
      <c r="H66" s="273">
        <v>0</v>
      </c>
      <c r="I66" s="273">
        <v>0</v>
      </c>
      <c r="J66" s="273">
        <v>0</v>
      </c>
      <c r="K66" s="273"/>
      <c r="L66" s="273" t="s">
        <v>896</v>
      </c>
      <c r="M66" s="273" t="s">
        <v>698</v>
      </c>
      <c r="N66" s="273" t="s">
        <v>897</v>
      </c>
      <c r="O66" s="273" t="s">
        <v>909</v>
      </c>
      <c r="P66" s="273" t="s">
        <v>910</v>
      </c>
      <c r="Q66" s="273" t="s">
        <v>911</v>
      </c>
      <c r="R66" s="273"/>
      <c r="S66" s="273" t="s">
        <v>912</v>
      </c>
      <c r="T66" s="273" t="s">
        <v>913</v>
      </c>
      <c r="U66" s="273" t="s">
        <v>39</v>
      </c>
      <c r="V66" s="273" t="s">
        <v>698</v>
      </c>
      <c r="W66" s="273" t="s">
        <v>714</v>
      </c>
      <c r="X66" s="273">
        <f t="shared" si="0"/>
        <v>20</v>
      </c>
      <c r="Y66" s="266"/>
      <c r="Z66" s="266"/>
    </row>
    <row r="67" spans="1:26" ht="15.75" customHeight="1" x14ac:dyDescent="0.2">
      <c r="A67" s="273" t="s">
        <v>190</v>
      </c>
      <c r="B67" s="273" t="s">
        <v>914</v>
      </c>
      <c r="C67" s="273">
        <v>0</v>
      </c>
      <c r="D67" s="273">
        <v>0</v>
      </c>
      <c r="E67" s="273">
        <v>0</v>
      </c>
      <c r="F67" s="273">
        <v>1</v>
      </c>
      <c r="G67" s="273">
        <v>0</v>
      </c>
      <c r="H67" s="273">
        <v>0</v>
      </c>
      <c r="I67" s="273">
        <v>0</v>
      </c>
      <c r="J67" s="273">
        <v>1</v>
      </c>
      <c r="K67" s="273"/>
      <c r="L67" s="273" t="s">
        <v>896</v>
      </c>
      <c r="M67" s="273" t="s">
        <v>698</v>
      </c>
      <c r="N67" s="273" t="s">
        <v>897</v>
      </c>
      <c r="O67" s="273"/>
      <c r="P67" s="273" t="s">
        <v>915</v>
      </c>
      <c r="Q67" s="273" t="s">
        <v>916</v>
      </c>
      <c r="R67" s="273"/>
      <c r="S67" s="273" t="s">
        <v>917</v>
      </c>
      <c r="T67" s="273" t="s">
        <v>918</v>
      </c>
      <c r="U67" s="273" t="s">
        <v>64</v>
      </c>
      <c r="V67" s="273" t="s">
        <v>698</v>
      </c>
      <c r="W67" s="273" t="s">
        <v>714</v>
      </c>
      <c r="X67" s="273">
        <f t="shared" ref="X67:X130" si="1">IF($W67="Critical Importance",20,IF($W67="Minor Importance",5,10))</f>
        <v>20</v>
      </c>
      <c r="Y67" s="266"/>
      <c r="Z67" s="266"/>
    </row>
    <row r="68" spans="1:26" ht="15.75" customHeight="1" x14ac:dyDescent="0.2">
      <c r="A68" s="273" t="s">
        <v>192</v>
      </c>
      <c r="B68" s="273" t="s">
        <v>919</v>
      </c>
      <c r="C68" s="273">
        <v>0</v>
      </c>
      <c r="D68" s="273">
        <v>0</v>
      </c>
      <c r="E68" s="273">
        <v>0</v>
      </c>
      <c r="F68" s="273">
        <v>1</v>
      </c>
      <c r="G68" s="273">
        <v>0</v>
      </c>
      <c r="H68" s="273">
        <v>0</v>
      </c>
      <c r="I68" s="273">
        <v>0</v>
      </c>
      <c r="J68" s="273">
        <v>0</v>
      </c>
      <c r="K68" s="273"/>
      <c r="L68" s="273" t="s">
        <v>896</v>
      </c>
      <c r="M68" s="273" t="s">
        <v>698</v>
      </c>
      <c r="N68" s="273" t="s">
        <v>897</v>
      </c>
      <c r="O68" s="273"/>
      <c r="P68" s="273" t="s">
        <v>920</v>
      </c>
      <c r="Q68" s="273" t="s">
        <v>921</v>
      </c>
      <c r="R68" s="273"/>
      <c r="S68" s="273" t="s">
        <v>922</v>
      </c>
      <c r="T68" s="273" t="s">
        <v>923</v>
      </c>
      <c r="U68" s="273" t="s">
        <v>39</v>
      </c>
      <c r="V68" s="273" t="s">
        <v>698</v>
      </c>
      <c r="W68" s="273" t="s">
        <v>714</v>
      </c>
      <c r="X68" s="273">
        <f t="shared" si="1"/>
        <v>20</v>
      </c>
      <c r="Y68" s="266"/>
      <c r="Z68" s="266"/>
    </row>
    <row r="69" spans="1:26" ht="15.75" customHeight="1" x14ac:dyDescent="0.2">
      <c r="A69" s="273" t="s">
        <v>194</v>
      </c>
      <c r="B69" s="273" t="s">
        <v>924</v>
      </c>
      <c r="C69" s="273">
        <v>0</v>
      </c>
      <c r="D69" s="273">
        <v>0</v>
      </c>
      <c r="E69" s="273">
        <v>0</v>
      </c>
      <c r="F69" s="273">
        <v>1</v>
      </c>
      <c r="G69" s="273">
        <v>0</v>
      </c>
      <c r="H69" s="273">
        <v>0</v>
      </c>
      <c r="I69" s="273">
        <v>0</v>
      </c>
      <c r="J69" s="273">
        <v>0</v>
      </c>
      <c r="K69" s="273"/>
      <c r="L69" s="273" t="s">
        <v>896</v>
      </c>
      <c r="M69" s="273" t="s">
        <v>698</v>
      </c>
      <c r="N69" s="273" t="s">
        <v>897</v>
      </c>
      <c r="O69" s="273"/>
      <c r="P69" s="273" t="s">
        <v>925</v>
      </c>
      <c r="Q69" s="273" t="s">
        <v>926</v>
      </c>
      <c r="R69" s="273"/>
      <c r="S69" s="273" t="s">
        <v>927</v>
      </c>
      <c r="T69" s="273" t="s">
        <v>928</v>
      </c>
      <c r="U69" s="273" t="s">
        <v>39</v>
      </c>
      <c r="V69" s="273" t="s">
        <v>698</v>
      </c>
      <c r="W69" s="273" t="s">
        <v>714</v>
      </c>
      <c r="X69" s="273">
        <f t="shared" si="1"/>
        <v>20</v>
      </c>
      <c r="Y69" s="266"/>
      <c r="Z69" s="266"/>
    </row>
    <row r="70" spans="1:26" ht="15.75" customHeight="1" x14ac:dyDescent="0.2">
      <c r="A70" s="273" t="s">
        <v>196</v>
      </c>
      <c r="B70" s="273" t="s">
        <v>929</v>
      </c>
      <c r="C70" s="273">
        <v>0</v>
      </c>
      <c r="D70" s="273">
        <v>0</v>
      </c>
      <c r="E70" s="273">
        <v>0</v>
      </c>
      <c r="F70" s="273">
        <v>1</v>
      </c>
      <c r="G70" s="273">
        <v>0</v>
      </c>
      <c r="H70" s="273">
        <v>0</v>
      </c>
      <c r="I70" s="273">
        <v>0</v>
      </c>
      <c r="J70" s="273">
        <v>0</v>
      </c>
      <c r="K70" s="273"/>
      <c r="L70" s="273" t="s">
        <v>896</v>
      </c>
      <c r="M70" s="273" t="s">
        <v>698</v>
      </c>
      <c r="N70" s="273" t="s">
        <v>897</v>
      </c>
      <c r="O70" s="273"/>
      <c r="P70" s="273" t="s">
        <v>930</v>
      </c>
      <c r="Q70" s="273" t="s">
        <v>931</v>
      </c>
      <c r="R70" s="273"/>
      <c r="S70" s="273" t="s">
        <v>932</v>
      </c>
      <c r="T70" s="273" t="s">
        <v>933</v>
      </c>
      <c r="U70" s="273" t="s">
        <v>39</v>
      </c>
      <c r="V70" s="273" t="s">
        <v>698</v>
      </c>
      <c r="W70" s="273" t="s">
        <v>714</v>
      </c>
      <c r="X70" s="273">
        <f t="shared" si="1"/>
        <v>20</v>
      </c>
      <c r="Y70" s="266"/>
      <c r="Z70" s="266"/>
    </row>
    <row r="71" spans="1:26" ht="15.75" customHeight="1" x14ac:dyDescent="0.2">
      <c r="A71" s="273" t="s">
        <v>198</v>
      </c>
      <c r="B71" s="273" t="s">
        <v>934</v>
      </c>
      <c r="C71" s="273">
        <v>0</v>
      </c>
      <c r="D71" s="273">
        <v>0</v>
      </c>
      <c r="E71" s="273">
        <v>0</v>
      </c>
      <c r="F71" s="273">
        <v>1</v>
      </c>
      <c r="G71" s="273">
        <v>0</v>
      </c>
      <c r="H71" s="273">
        <v>0</v>
      </c>
      <c r="I71" s="273">
        <v>0</v>
      </c>
      <c r="J71" s="273">
        <v>1</v>
      </c>
      <c r="K71" s="273"/>
      <c r="L71" s="273" t="s">
        <v>896</v>
      </c>
      <c r="M71" s="273" t="s">
        <v>698</v>
      </c>
      <c r="N71" s="273" t="s">
        <v>897</v>
      </c>
      <c r="O71" s="273" t="s">
        <v>935</v>
      </c>
      <c r="P71" s="273" t="s">
        <v>936</v>
      </c>
      <c r="Q71" s="273"/>
      <c r="R71" s="273"/>
      <c r="S71" s="273" t="s">
        <v>937</v>
      </c>
      <c r="T71" s="273" t="s">
        <v>938</v>
      </c>
      <c r="U71" s="273" t="s">
        <v>39</v>
      </c>
      <c r="V71" s="273" t="s">
        <v>698</v>
      </c>
      <c r="W71" s="273" t="s">
        <v>769</v>
      </c>
      <c r="X71" s="273">
        <f t="shared" si="1"/>
        <v>10</v>
      </c>
      <c r="Y71" s="266"/>
      <c r="Z71" s="266"/>
    </row>
    <row r="72" spans="1:26" ht="15.75" customHeight="1" x14ac:dyDescent="0.2">
      <c r="A72" s="273" t="s">
        <v>200</v>
      </c>
      <c r="B72" s="273" t="s">
        <v>939</v>
      </c>
      <c r="C72" s="273">
        <v>0</v>
      </c>
      <c r="D72" s="273">
        <v>0</v>
      </c>
      <c r="E72" s="273">
        <v>0</v>
      </c>
      <c r="F72" s="273">
        <v>1</v>
      </c>
      <c r="G72" s="273">
        <v>0</v>
      </c>
      <c r="H72" s="273">
        <v>0</v>
      </c>
      <c r="I72" s="273">
        <v>0</v>
      </c>
      <c r="J72" s="273">
        <v>0</v>
      </c>
      <c r="K72" s="273"/>
      <c r="L72" s="273" t="s">
        <v>896</v>
      </c>
      <c r="M72" s="273" t="s">
        <v>698</v>
      </c>
      <c r="N72" s="273" t="s">
        <v>897</v>
      </c>
      <c r="O72" s="273"/>
      <c r="P72" s="273" t="s">
        <v>940</v>
      </c>
      <c r="Q72" s="273" t="s">
        <v>941</v>
      </c>
      <c r="R72" s="273"/>
      <c r="S72" s="273" t="s">
        <v>942</v>
      </c>
      <c r="T72" s="273" t="s">
        <v>943</v>
      </c>
      <c r="U72" s="273" t="s">
        <v>39</v>
      </c>
      <c r="V72" s="273" t="s">
        <v>698</v>
      </c>
      <c r="W72" s="273" t="s">
        <v>769</v>
      </c>
      <c r="X72" s="273">
        <f t="shared" si="1"/>
        <v>10</v>
      </c>
      <c r="Y72" s="266"/>
      <c r="Z72" s="266"/>
    </row>
    <row r="73" spans="1:26" ht="15.75" customHeight="1" x14ac:dyDescent="0.2">
      <c r="A73" s="273" t="s">
        <v>202</v>
      </c>
      <c r="B73" s="273" t="s">
        <v>944</v>
      </c>
      <c r="C73" s="273">
        <v>0</v>
      </c>
      <c r="D73" s="273">
        <v>0</v>
      </c>
      <c r="E73" s="273">
        <v>0</v>
      </c>
      <c r="F73" s="273">
        <v>1</v>
      </c>
      <c r="G73" s="273">
        <v>0</v>
      </c>
      <c r="H73" s="273">
        <v>0</v>
      </c>
      <c r="I73" s="273">
        <v>0</v>
      </c>
      <c r="J73" s="273">
        <v>0</v>
      </c>
      <c r="K73" s="273"/>
      <c r="L73" s="273" t="s">
        <v>896</v>
      </c>
      <c r="M73" s="273" t="s">
        <v>698</v>
      </c>
      <c r="N73" s="273" t="s">
        <v>897</v>
      </c>
      <c r="O73" s="273" t="s">
        <v>945</v>
      </c>
      <c r="P73" s="273" t="s">
        <v>785</v>
      </c>
      <c r="Q73" s="273" t="s">
        <v>946</v>
      </c>
      <c r="R73" s="273"/>
      <c r="S73" s="273" t="s">
        <v>947</v>
      </c>
      <c r="T73" s="273" t="s">
        <v>948</v>
      </c>
      <c r="U73" s="273" t="s">
        <v>39</v>
      </c>
      <c r="V73" s="273" t="s">
        <v>698</v>
      </c>
      <c r="W73" s="273" t="s">
        <v>769</v>
      </c>
      <c r="X73" s="273">
        <f t="shared" si="1"/>
        <v>10</v>
      </c>
      <c r="Y73" s="266"/>
      <c r="Z73" s="266"/>
    </row>
    <row r="74" spans="1:26" ht="15.75" customHeight="1" x14ac:dyDescent="0.2">
      <c r="A74" s="273" t="s">
        <v>204</v>
      </c>
      <c r="B74" s="273" t="s">
        <v>949</v>
      </c>
      <c r="C74" s="273">
        <v>0</v>
      </c>
      <c r="D74" s="273">
        <v>0</v>
      </c>
      <c r="E74" s="273">
        <v>0</v>
      </c>
      <c r="F74" s="273">
        <v>1</v>
      </c>
      <c r="G74" s="273">
        <v>0</v>
      </c>
      <c r="H74" s="273">
        <v>0</v>
      </c>
      <c r="I74" s="273">
        <v>0</v>
      </c>
      <c r="J74" s="273">
        <v>0</v>
      </c>
      <c r="K74" s="273"/>
      <c r="L74" s="273" t="s">
        <v>896</v>
      </c>
      <c r="M74" s="273" t="s">
        <v>698</v>
      </c>
      <c r="N74" s="273" t="s">
        <v>897</v>
      </c>
      <c r="O74" s="273"/>
      <c r="P74" s="273" t="s">
        <v>950</v>
      </c>
      <c r="Q74" s="273" t="s">
        <v>951</v>
      </c>
      <c r="R74" s="273"/>
      <c r="S74" s="273" t="s">
        <v>952</v>
      </c>
      <c r="T74" s="273" t="s">
        <v>953</v>
      </c>
      <c r="U74" s="273" t="s">
        <v>39</v>
      </c>
      <c r="V74" s="273" t="s">
        <v>698</v>
      </c>
      <c r="W74" s="273" t="s">
        <v>769</v>
      </c>
      <c r="X74" s="273">
        <f t="shared" si="1"/>
        <v>10</v>
      </c>
      <c r="Y74" s="266"/>
      <c r="Z74" s="266"/>
    </row>
    <row r="75" spans="1:26" ht="15.75" customHeight="1" x14ac:dyDescent="0.2">
      <c r="A75" s="273" t="s">
        <v>206</v>
      </c>
      <c r="B75" s="273" t="s">
        <v>954</v>
      </c>
      <c r="C75" s="273">
        <v>0</v>
      </c>
      <c r="D75" s="273">
        <v>0</v>
      </c>
      <c r="E75" s="273">
        <v>0</v>
      </c>
      <c r="F75" s="273">
        <v>1</v>
      </c>
      <c r="G75" s="273">
        <v>0</v>
      </c>
      <c r="H75" s="273">
        <v>0</v>
      </c>
      <c r="I75" s="273">
        <v>0</v>
      </c>
      <c r="J75" s="273">
        <v>0</v>
      </c>
      <c r="K75" s="273"/>
      <c r="L75" s="273" t="s">
        <v>896</v>
      </c>
      <c r="M75" s="273" t="s">
        <v>698</v>
      </c>
      <c r="N75" s="273" t="s">
        <v>897</v>
      </c>
      <c r="O75" s="273"/>
      <c r="P75" s="273" t="s">
        <v>955</v>
      </c>
      <c r="Q75" s="273" t="s">
        <v>956</v>
      </c>
      <c r="R75" s="273"/>
      <c r="S75" s="273" t="s">
        <v>952</v>
      </c>
      <c r="T75" s="273" t="s">
        <v>953</v>
      </c>
      <c r="U75" s="273" t="s">
        <v>39</v>
      </c>
      <c r="V75" s="273" t="s">
        <v>698</v>
      </c>
      <c r="W75" s="273" t="s">
        <v>769</v>
      </c>
      <c r="X75" s="273">
        <f t="shared" si="1"/>
        <v>10</v>
      </c>
      <c r="Y75" s="266"/>
      <c r="Z75" s="266"/>
    </row>
    <row r="76" spans="1:26" ht="15.75" customHeight="1" x14ac:dyDescent="0.2">
      <c r="A76" s="273" t="s">
        <v>208</v>
      </c>
      <c r="B76" s="273" t="s">
        <v>957</v>
      </c>
      <c r="C76" s="273">
        <v>0</v>
      </c>
      <c r="D76" s="273">
        <v>0</v>
      </c>
      <c r="E76" s="273">
        <v>0</v>
      </c>
      <c r="F76" s="273">
        <v>1</v>
      </c>
      <c r="G76" s="273">
        <v>0</v>
      </c>
      <c r="H76" s="273">
        <v>0</v>
      </c>
      <c r="I76" s="273">
        <v>0</v>
      </c>
      <c r="J76" s="273">
        <v>0</v>
      </c>
      <c r="K76" s="273"/>
      <c r="L76" s="273" t="s">
        <v>896</v>
      </c>
      <c r="M76" s="273" t="s">
        <v>698</v>
      </c>
      <c r="N76" s="273" t="s">
        <v>897</v>
      </c>
      <c r="O76" s="273" t="s">
        <v>958</v>
      </c>
      <c r="P76" s="273" t="s">
        <v>959</v>
      </c>
      <c r="Q76" s="273" t="s">
        <v>960</v>
      </c>
      <c r="R76" s="273" t="s">
        <v>961</v>
      </c>
      <c r="S76" s="273" t="s">
        <v>962</v>
      </c>
      <c r="T76" s="273" t="s">
        <v>963</v>
      </c>
      <c r="U76" s="273" t="s">
        <v>39</v>
      </c>
      <c r="V76" s="273" t="s">
        <v>698</v>
      </c>
      <c r="W76" s="273" t="s">
        <v>719</v>
      </c>
      <c r="X76" s="273">
        <f t="shared" si="1"/>
        <v>5</v>
      </c>
      <c r="Y76" s="266"/>
      <c r="Z76" s="266"/>
    </row>
    <row r="77" spans="1:26" ht="15.75" customHeight="1" x14ac:dyDescent="0.2">
      <c r="A77" s="273" t="s">
        <v>210</v>
      </c>
      <c r="B77" s="273" t="s">
        <v>964</v>
      </c>
      <c r="C77" s="273">
        <v>0</v>
      </c>
      <c r="D77" s="273">
        <v>0</v>
      </c>
      <c r="E77" s="273">
        <v>0</v>
      </c>
      <c r="F77" s="273">
        <v>1</v>
      </c>
      <c r="G77" s="273">
        <v>0</v>
      </c>
      <c r="H77" s="273">
        <v>0</v>
      </c>
      <c r="I77" s="273">
        <v>0</v>
      </c>
      <c r="J77" s="273">
        <v>0</v>
      </c>
      <c r="K77" s="273"/>
      <c r="L77" s="273" t="s">
        <v>896</v>
      </c>
      <c r="M77" s="273" t="s">
        <v>698</v>
      </c>
      <c r="N77" s="273" t="s">
        <v>897</v>
      </c>
      <c r="O77" s="273"/>
      <c r="P77" s="273" t="s">
        <v>965</v>
      </c>
      <c r="Q77" s="273" t="s">
        <v>966</v>
      </c>
      <c r="R77" s="273"/>
      <c r="S77" s="273" t="s">
        <v>967</v>
      </c>
      <c r="T77" s="273" t="s">
        <v>968</v>
      </c>
      <c r="U77" s="273" t="s">
        <v>39</v>
      </c>
      <c r="V77" s="273" t="s">
        <v>698</v>
      </c>
      <c r="W77" s="273" t="s">
        <v>719</v>
      </c>
      <c r="X77" s="273">
        <f t="shared" si="1"/>
        <v>5</v>
      </c>
      <c r="Y77" s="266"/>
      <c r="Z77" s="266"/>
    </row>
    <row r="78" spans="1:26" ht="15.75" customHeight="1" x14ac:dyDescent="0.2">
      <c r="A78" s="273" t="s">
        <v>116</v>
      </c>
      <c r="B78" s="273" t="s">
        <v>969</v>
      </c>
      <c r="C78" s="273">
        <v>0</v>
      </c>
      <c r="D78" s="273">
        <v>0</v>
      </c>
      <c r="E78" s="273">
        <v>1</v>
      </c>
      <c r="F78" s="273">
        <v>0</v>
      </c>
      <c r="G78" s="273">
        <v>0</v>
      </c>
      <c r="H78" s="273">
        <v>0</v>
      </c>
      <c r="I78" s="273">
        <v>0</v>
      </c>
      <c r="J78" s="273">
        <v>1</v>
      </c>
      <c r="K78" s="273"/>
      <c r="L78" s="273" t="s">
        <v>675</v>
      </c>
      <c r="M78" s="273" t="s">
        <v>698</v>
      </c>
      <c r="N78" s="273" t="s">
        <v>897</v>
      </c>
      <c r="O78" s="273" t="s">
        <v>970</v>
      </c>
      <c r="P78" s="273" t="s">
        <v>971</v>
      </c>
      <c r="Q78" s="273" t="s">
        <v>972</v>
      </c>
      <c r="R78" s="273"/>
      <c r="S78" s="273" t="s">
        <v>973</v>
      </c>
      <c r="T78" s="273" t="s">
        <v>974</v>
      </c>
      <c r="U78" s="273" t="s">
        <v>39</v>
      </c>
      <c r="V78" s="273" t="s">
        <v>698</v>
      </c>
      <c r="W78" s="273" t="s">
        <v>714</v>
      </c>
      <c r="X78" s="273">
        <f t="shared" si="1"/>
        <v>20</v>
      </c>
      <c r="Y78" s="266"/>
      <c r="Z78" s="266"/>
    </row>
    <row r="79" spans="1:26" ht="15.75" customHeight="1" x14ac:dyDescent="0.2">
      <c r="A79" s="273" t="s">
        <v>118</v>
      </c>
      <c r="B79" s="273" t="s">
        <v>975</v>
      </c>
      <c r="C79" s="273">
        <v>0</v>
      </c>
      <c r="D79" s="273">
        <v>0</v>
      </c>
      <c r="E79" s="273">
        <v>1</v>
      </c>
      <c r="F79" s="273">
        <v>0</v>
      </c>
      <c r="G79" s="273">
        <v>0</v>
      </c>
      <c r="H79" s="273">
        <v>0</v>
      </c>
      <c r="I79" s="273">
        <v>0</v>
      </c>
      <c r="J79" s="273">
        <v>1</v>
      </c>
      <c r="K79" s="273"/>
      <c r="L79" s="273" t="s">
        <v>675</v>
      </c>
      <c r="M79" s="273" t="s">
        <v>698</v>
      </c>
      <c r="N79" s="273" t="s">
        <v>897</v>
      </c>
      <c r="O79" s="273"/>
      <c r="P79" s="273" t="s">
        <v>976</v>
      </c>
      <c r="Q79" s="273" t="s">
        <v>977</v>
      </c>
      <c r="R79" s="273"/>
      <c r="S79" s="273" t="s">
        <v>978</v>
      </c>
      <c r="T79" s="273" t="s">
        <v>979</v>
      </c>
      <c r="U79" s="273" t="s">
        <v>39</v>
      </c>
      <c r="V79" s="273" t="s">
        <v>698</v>
      </c>
      <c r="W79" s="273" t="s">
        <v>714</v>
      </c>
      <c r="X79" s="273">
        <f t="shared" si="1"/>
        <v>20</v>
      </c>
      <c r="Y79" s="266"/>
      <c r="Z79" s="266"/>
    </row>
    <row r="80" spans="1:26" ht="15.75" customHeight="1" x14ac:dyDescent="0.2">
      <c r="A80" s="273" t="s">
        <v>120</v>
      </c>
      <c r="B80" s="273" t="s">
        <v>980</v>
      </c>
      <c r="C80" s="273">
        <v>0</v>
      </c>
      <c r="D80" s="273">
        <v>0</v>
      </c>
      <c r="E80" s="273">
        <v>1</v>
      </c>
      <c r="F80" s="273">
        <v>0</v>
      </c>
      <c r="G80" s="273">
        <v>0</v>
      </c>
      <c r="H80" s="273">
        <v>0</v>
      </c>
      <c r="I80" s="273">
        <v>0</v>
      </c>
      <c r="J80" s="273">
        <v>0</v>
      </c>
      <c r="K80" s="273"/>
      <c r="L80" s="273" t="s">
        <v>675</v>
      </c>
      <c r="M80" s="273" t="s">
        <v>698</v>
      </c>
      <c r="N80" s="273" t="s">
        <v>897</v>
      </c>
      <c r="O80" s="273"/>
      <c r="P80" s="273" t="s">
        <v>981</v>
      </c>
      <c r="Q80" s="273" t="s">
        <v>982</v>
      </c>
      <c r="R80" s="273"/>
      <c r="S80" s="273" t="s">
        <v>983</v>
      </c>
      <c r="T80" s="273" t="s">
        <v>984</v>
      </c>
      <c r="U80" s="273" t="s">
        <v>39</v>
      </c>
      <c r="V80" s="273" t="s">
        <v>698</v>
      </c>
      <c r="W80" s="273" t="s">
        <v>714</v>
      </c>
      <c r="X80" s="273">
        <f t="shared" si="1"/>
        <v>20</v>
      </c>
      <c r="Y80" s="266"/>
      <c r="Z80" s="266"/>
    </row>
    <row r="81" spans="1:26" ht="15.75" customHeight="1" x14ac:dyDescent="0.2">
      <c r="A81" s="273" t="s">
        <v>121</v>
      </c>
      <c r="B81" s="273" t="s">
        <v>985</v>
      </c>
      <c r="C81" s="273">
        <v>0</v>
      </c>
      <c r="D81" s="273">
        <v>0</v>
      </c>
      <c r="E81" s="273">
        <v>1</v>
      </c>
      <c r="F81" s="273">
        <v>0</v>
      </c>
      <c r="G81" s="273">
        <v>0</v>
      </c>
      <c r="H81" s="273">
        <v>0</v>
      </c>
      <c r="I81" s="273">
        <v>0</v>
      </c>
      <c r="J81" s="273">
        <v>0</v>
      </c>
      <c r="K81" s="273"/>
      <c r="L81" s="273" t="s">
        <v>675</v>
      </c>
      <c r="M81" s="273" t="s">
        <v>698</v>
      </c>
      <c r="N81" s="273" t="s">
        <v>897</v>
      </c>
      <c r="O81" s="273" t="s">
        <v>986</v>
      </c>
      <c r="P81" s="273"/>
      <c r="Q81" s="273" t="s">
        <v>987</v>
      </c>
      <c r="R81" s="273"/>
      <c r="S81" s="273" t="s">
        <v>983</v>
      </c>
      <c r="T81" s="273" t="s">
        <v>988</v>
      </c>
      <c r="U81" s="273" t="s">
        <v>64</v>
      </c>
      <c r="V81" s="273" t="s">
        <v>698</v>
      </c>
      <c r="W81" s="273" t="s">
        <v>714</v>
      </c>
      <c r="X81" s="273">
        <f t="shared" si="1"/>
        <v>20</v>
      </c>
      <c r="Y81" s="266"/>
      <c r="Z81" s="266"/>
    </row>
    <row r="82" spans="1:26" ht="15.75" customHeight="1" x14ac:dyDescent="0.2">
      <c r="A82" s="273" t="s">
        <v>122</v>
      </c>
      <c r="B82" s="273" t="s">
        <v>989</v>
      </c>
      <c r="C82" s="273">
        <v>0</v>
      </c>
      <c r="D82" s="273">
        <v>0</v>
      </c>
      <c r="E82" s="273">
        <v>1</v>
      </c>
      <c r="F82" s="273">
        <v>0</v>
      </c>
      <c r="G82" s="273">
        <v>0</v>
      </c>
      <c r="H82" s="273">
        <v>0</v>
      </c>
      <c r="I82" s="273">
        <v>0</v>
      </c>
      <c r="J82" s="273">
        <v>0</v>
      </c>
      <c r="K82" s="273"/>
      <c r="L82" s="273" t="s">
        <v>675</v>
      </c>
      <c r="M82" s="273" t="s">
        <v>698</v>
      </c>
      <c r="N82" s="273" t="s">
        <v>897</v>
      </c>
      <c r="O82" s="273"/>
      <c r="P82" s="273" t="s">
        <v>990</v>
      </c>
      <c r="Q82" s="273" t="s">
        <v>991</v>
      </c>
      <c r="R82" s="273"/>
      <c r="S82" s="273" t="s">
        <v>992</v>
      </c>
      <c r="T82" s="273" t="s">
        <v>993</v>
      </c>
      <c r="U82" s="273" t="s">
        <v>39</v>
      </c>
      <c r="V82" s="273" t="s">
        <v>698</v>
      </c>
      <c r="W82" s="273" t="s">
        <v>714</v>
      </c>
      <c r="X82" s="273">
        <f t="shared" si="1"/>
        <v>20</v>
      </c>
      <c r="Y82" s="266"/>
      <c r="Z82" s="266"/>
    </row>
    <row r="83" spans="1:26" ht="15.75" customHeight="1" x14ac:dyDescent="0.2">
      <c r="A83" s="273" t="s">
        <v>123</v>
      </c>
      <c r="B83" s="273" t="s">
        <v>994</v>
      </c>
      <c r="C83" s="273">
        <v>0</v>
      </c>
      <c r="D83" s="273">
        <v>0</v>
      </c>
      <c r="E83" s="273">
        <v>1</v>
      </c>
      <c r="F83" s="273">
        <v>0</v>
      </c>
      <c r="G83" s="273">
        <v>0</v>
      </c>
      <c r="H83" s="273">
        <v>0</v>
      </c>
      <c r="I83" s="273">
        <v>0</v>
      </c>
      <c r="J83" s="273">
        <v>0</v>
      </c>
      <c r="K83" s="273"/>
      <c r="L83" s="273" t="s">
        <v>675</v>
      </c>
      <c r="M83" s="273" t="s">
        <v>698</v>
      </c>
      <c r="N83" s="273" t="s">
        <v>897</v>
      </c>
      <c r="O83" s="273"/>
      <c r="P83" s="273" t="s">
        <v>995</v>
      </c>
      <c r="Q83" s="273" t="s">
        <v>996</v>
      </c>
      <c r="R83" s="273"/>
      <c r="S83" s="273" t="s">
        <v>997</v>
      </c>
      <c r="T83" s="273" t="s">
        <v>998</v>
      </c>
      <c r="U83" s="273" t="s">
        <v>39</v>
      </c>
      <c r="V83" s="273" t="s">
        <v>698</v>
      </c>
      <c r="W83" s="273" t="s">
        <v>714</v>
      </c>
      <c r="X83" s="273">
        <f t="shared" si="1"/>
        <v>20</v>
      </c>
      <c r="Y83" s="266"/>
      <c r="Z83" s="266"/>
    </row>
    <row r="84" spans="1:26" ht="15.75" customHeight="1" x14ac:dyDescent="0.2">
      <c r="A84" s="273" t="s">
        <v>124</v>
      </c>
      <c r="B84" s="273" t="s">
        <v>999</v>
      </c>
      <c r="C84" s="273">
        <v>0</v>
      </c>
      <c r="D84" s="273">
        <v>0</v>
      </c>
      <c r="E84" s="273">
        <v>1</v>
      </c>
      <c r="F84" s="273">
        <v>0</v>
      </c>
      <c r="G84" s="273">
        <v>0</v>
      </c>
      <c r="H84" s="273">
        <v>0</v>
      </c>
      <c r="I84" s="273">
        <v>0</v>
      </c>
      <c r="J84" s="273">
        <v>0</v>
      </c>
      <c r="K84" s="273"/>
      <c r="L84" s="273" t="s">
        <v>675</v>
      </c>
      <c r="M84" s="273" t="s">
        <v>698</v>
      </c>
      <c r="N84" s="273" t="s">
        <v>897</v>
      </c>
      <c r="O84" s="273"/>
      <c r="P84" s="273"/>
      <c r="Q84" s="273" t="s">
        <v>1000</v>
      </c>
      <c r="R84" s="273"/>
      <c r="S84" s="273" t="s">
        <v>1001</v>
      </c>
      <c r="T84" s="273" t="s">
        <v>1002</v>
      </c>
      <c r="U84" s="273" t="s">
        <v>64</v>
      </c>
      <c r="V84" s="273" t="s">
        <v>698</v>
      </c>
      <c r="W84" s="273" t="s">
        <v>714</v>
      </c>
      <c r="X84" s="273">
        <f t="shared" si="1"/>
        <v>20</v>
      </c>
      <c r="Y84" s="266"/>
      <c r="Z84" s="266"/>
    </row>
    <row r="85" spans="1:26" ht="15.75" customHeight="1" x14ac:dyDescent="0.2">
      <c r="A85" s="273" t="s">
        <v>125</v>
      </c>
      <c r="B85" s="273" t="s">
        <v>1003</v>
      </c>
      <c r="C85" s="273">
        <v>0</v>
      </c>
      <c r="D85" s="273">
        <v>0</v>
      </c>
      <c r="E85" s="273">
        <v>1</v>
      </c>
      <c r="F85" s="273">
        <v>0</v>
      </c>
      <c r="G85" s="273">
        <v>0</v>
      </c>
      <c r="H85" s="273">
        <v>0</v>
      </c>
      <c r="I85" s="273">
        <v>0</v>
      </c>
      <c r="J85" s="273">
        <v>0</v>
      </c>
      <c r="K85" s="273"/>
      <c r="L85" s="273" t="s">
        <v>675</v>
      </c>
      <c r="M85" s="273" t="s">
        <v>698</v>
      </c>
      <c r="N85" s="273" t="s">
        <v>897</v>
      </c>
      <c r="O85" s="273"/>
      <c r="P85" s="273"/>
      <c r="Q85" s="273" t="s">
        <v>1004</v>
      </c>
      <c r="R85" s="273"/>
      <c r="S85" s="273" t="s">
        <v>1005</v>
      </c>
      <c r="T85" s="273" t="s">
        <v>1006</v>
      </c>
      <c r="U85" s="273" t="s">
        <v>64</v>
      </c>
      <c r="V85" s="273" t="s">
        <v>698</v>
      </c>
      <c r="W85" s="273" t="s">
        <v>714</v>
      </c>
      <c r="X85" s="273">
        <f t="shared" si="1"/>
        <v>20</v>
      </c>
      <c r="Y85" s="266"/>
      <c r="Z85" s="266"/>
    </row>
    <row r="86" spans="1:26" ht="15.75" customHeight="1" x14ac:dyDescent="0.2">
      <c r="A86" s="273" t="s">
        <v>126</v>
      </c>
      <c r="B86" s="273" t="s">
        <v>1007</v>
      </c>
      <c r="C86" s="273">
        <v>0</v>
      </c>
      <c r="D86" s="273">
        <v>0</v>
      </c>
      <c r="E86" s="273">
        <v>1</v>
      </c>
      <c r="F86" s="273">
        <v>0</v>
      </c>
      <c r="G86" s="273">
        <v>0</v>
      </c>
      <c r="H86" s="273">
        <v>0</v>
      </c>
      <c r="I86" s="273">
        <v>0</v>
      </c>
      <c r="J86" s="273">
        <v>1</v>
      </c>
      <c r="K86" s="273"/>
      <c r="L86" s="273" t="s">
        <v>675</v>
      </c>
      <c r="M86" s="273" t="s">
        <v>698</v>
      </c>
      <c r="N86" s="273" t="s">
        <v>897</v>
      </c>
      <c r="O86" s="273"/>
      <c r="P86" s="273" t="s">
        <v>1008</v>
      </c>
      <c r="Q86" s="273"/>
      <c r="R86" s="273"/>
      <c r="S86" s="273" t="s">
        <v>1009</v>
      </c>
      <c r="T86" s="273" t="s">
        <v>1010</v>
      </c>
      <c r="U86" s="273" t="s">
        <v>39</v>
      </c>
      <c r="V86" s="273" t="s">
        <v>698</v>
      </c>
      <c r="W86" s="273" t="s">
        <v>714</v>
      </c>
      <c r="X86" s="273">
        <f t="shared" si="1"/>
        <v>20</v>
      </c>
      <c r="Y86" s="266"/>
      <c r="Z86" s="266"/>
    </row>
    <row r="87" spans="1:26" ht="15.75" customHeight="1" x14ac:dyDescent="0.2">
      <c r="A87" s="273" t="s">
        <v>128</v>
      </c>
      <c r="B87" s="273" t="s">
        <v>1011</v>
      </c>
      <c r="C87" s="273">
        <v>0</v>
      </c>
      <c r="D87" s="273">
        <v>0</v>
      </c>
      <c r="E87" s="273">
        <v>1</v>
      </c>
      <c r="F87" s="273">
        <v>0</v>
      </c>
      <c r="G87" s="273">
        <v>0</v>
      </c>
      <c r="H87" s="273">
        <v>0</v>
      </c>
      <c r="I87" s="273">
        <v>0</v>
      </c>
      <c r="J87" s="273">
        <v>0</v>
      </c>
      <c r="K87" s="273"/>
      <c r="L87" s="273" t="s">
        <v>696</v>
      </c>
      <c r="M87" s="273" t="s">
        <v>698</v>
      </c>
      <c r="N87" s="273" t="s">
        <v>897</v>
      </c>
      <c r="O87" s="273" t="s">
        <v>1012</v>
      </c>
      <c r="P87" s="273"/>
      <c r="Q87" s="273"/>
      <c r="R87" s="273"/>
      <c r="S87" s="273" t="s">
        <v>1013</v>
      </c>
      <c r="T87" s="273" t="s">
        <v>1010</v>
      </c>
      <c r="U87" s="273" t="s">
        <v>696</v>
      </c>
      <c r="V87" s="273" t="s">
        <v>698</v>
      </c>
      <c r="W87" s="273" t="s">
        <v>714</v>
      </c>
      <c r="X87" s="273">
        <f t="shared" si="1"/>
        <v>20</v>
      </c>
      <c r="Y87" s="266"/>
      <c r="Z87" s="266"/>
    </row>
    <row r="88" spans="1:26" ht="15.75" customHeight="1" x14ac:dyDescent="0.2">
      <c r="A88" s="273" t="s">
        <v>130</v>
      </c>
      <c r="B88" s="273" t="s">
        <v>1014</v>
      </c>
      <c r="C88" s="273">
        <v>0</v>
      </c>
      <c r="D88" s="273">
        <v>0</v>
      </c>
      <c r="E88" s="273">
        <v>1</v>
      </c>
      <c r="F88" s="273">
        <v>0</v>
      </c>
      <c r="G88" s="273">
        <v>0</v>
      </c>
      <c r="H88" s="273">
        <v>0</v>
      </c>
      <c r="I88" s="273">
        <v>0</v>
      </c>
      <c r="J88" s="273">
        <v>1</v>
      </c>
      <c r="K88" s="273"/>
      <c r="L88" s="273" t="s">
        <v>675</v>
      </c>
      <c r="M88" s="273" t="s">
        <v>698</v>
      </c>
      <c r="N88" s="273" t="s">
        <v>897</v>
      </c>
      <c r="O88" s="273" t="s">
        <v>1015</v>
      </c>
      <c r="P88" s="273"/>
      <c r="Q88" s="273"/>
      <c r="R88" s="273"/>
      <c r="S88" s="273" t="s">
        <v>1016</v>
      </c>
      <c r="T88" s="273" t="s">
        <v>1017</v>
      </c>
      <c r="U88" s="273" t="s">
        <v>39</v>
      </c>
      <c r="V88" s="273" t="s">
        <v>698</v>
      </c>
      <c r="W88" s="273" t="s">
        <v>714</v>
      </c>
      <c r="X88" s="273">
        <f t="shared" si="1"/>
        <v>20</v>
      </c>
      <c r="Y88" s="266"/>
      <c r="Z88" s="266"/>
    </row>
    <row r="89" spans="1:26" ht="15.75" customHeight="1" x14ac:dyDescent="0.2">
      <c r="A89" s="273" t="s">
        <v>132</v>
      </c>
      <c r="B89" s="273" t="s">
        <v>1018</v>
      </c>
      <c r="C89" s="273">
        <v>0</v>
      </c>
      <c r="D89" s="273">
        <v>0</v>
      </c>
      <c r="E89" s="273">
        <v>1</v>
      </c>
      <c r="F89" s="273">
        <v>0</v>
      </c>
      <c r="G89" s="273">
        <v>0</v>
      </c>
      <c r="H89" s="273">
        <v>0</v>
      </c>
      <c r="I89" s="273">
        <v>0</v>
      </c>
      <c r="J89" s="273">
        <v>0</v>
      </c>
      <c r="K89" s="273"/>
      <c r="L89" s="273" t="s">
        <v>675</v>
      </c>
      <c r="M89" s="273" t="s">
        <v>698</v>
      </c>
      <c r="N89" s="273" t="s">
        <v>897</v>
      </c>
      <c r="O89" s="273"/>
      <c r="P89" s="273" t="s">
        <v>1019</v>
      </c>
      <c r="Q89" s="273" t="s">
        <v>1020</v>
      </c>
      <c r="R89" s="273"/>
      <c r="S89" s="273" t="s">
        <v>1021</v>
      </c>
      <c r="T89" s="273" t="s">
        <v>1022</v>
      </c>
      <c r="U89" s="273" t="s">
        <v>39</v>
      </c>
      <c r="V89" s="273" t="s">
        <v>698</v>
      </c>
      <c r="W89" s="273" t="s">
        <v>769</v>
      </c>
      <c r="X89" s="273">
        <f t="shared" si="1"/>
        <v>10</v>
      </c>
      <c r="Y89" s="266"/>
      <c r="Z89" s="266"/>
    </row>
    <row r="90" spans="1:26" ht="15.75" customHeight="1" x14ac:dyDescent="0.2">
      <c r="A90" s="273" t="s">
        <v>133</v>
      </c>
      <c r="B90" s="273" t="s">
        <v>1023</v>
      </c>
      <c r="C90" s="273">
        <v>0</v>
      </c>
      <c r="D90" s="273">
        <v>0</v>
      </c>
      <c r="E90" s="273">
        <v>1</v>
      </c>
      <c r="F90" s="273">
        <v>0</v>
      </c>
      <c r="G90" s="273">
        <v>0</v>
      </c>
      <c r="H90" s="273">
        <v>0</v>
      </c>
      <c r="I90" s="273">
        <v>0</v>
      </c>
      <c r="J90" s="273">
        <v>0</v>
      </c>
      <c r="K90" s="273"/>
      <c r="L90" s="273" t="s">
        <v>675</v>
      </c>
      <c r="M90" s="273" t="s">
        <v>698</v>
      </c>
      <c r="N90" s="273" t="s">
        <v>897</v>
      </c>
      <c r="O90" s="273"/>
      <c r="P90" s="273" t="s">
        <v>1024</v>
      </c>
      <c r="Q90" s="273"/>
      <c r="R90" s="273"/>
      <c r="S90" s="273" t="s">
        <v>1025</v>
      </c>
      <c r="T90" s="273" t="s">
        <v>1026</v>
      </c>
      <c r="U90" s="273" t="s">
        <v>39</v>
      </c>
      <c r="V90" s="273" t="s">
        <v>698</v>
      </c>
      <c r="W90" s="273" t="s">
        <v>769</v>
      </c>
      <c r="X90" s="273">
        <f t="shared" si="1"/>
        <v>10</v>
      </c>
      <c r="Y90" s="266"/>
      <c r="Z90" s="266"/>
    </row>
    <row r="91" spans="1:26" ht="15.75" customHeight="1" x14ac:dyDescent="0.2">
      <c r="A91" s="273" t="s">
        <v>135</v>
      </c>
      <c r="B91" s="273" t="s">
        <v>1027</v>
      </c>
      <c r="C91" s="273">
        <v>0</v>
      </c>
      <c r="D91" s="273">
        <v>0</v>
      </c>
      <c r="E91" s="273">
        <v>1</v>
      </c>
      <c r="F91" s="273">
        <v>0</v>
      </c>
      <c r="G91" s="273">
        <v>0</v>
      </c>
      <c r="H91" s="273">
        <v>0</v>
      </c>
      <c r="I91" s="273">
        <v>0</v>
      </c>
      <c r="J91" s="273">
        <v>0</v>
      </c>
      <c r="K91" s="273"/>
      <c r="L91" s="273" t="s">
        <v>675</v>
      </c>
      <c r="M91" s="273" t="s">
        <v>698</v>
      </c>
      <c r="N91" s="273" t="s">
        <v>897</v>
      </c>
      <c r="O91" s="273"/>
      <c r="P91" s="273" t="s">
        <v>1028</v>
      </c>
      <c r="Q91" s="273" t="s">
        <v>1029</v>
      </c>
      <c r="R91" s="273"/>
      <c r="S91" s="273" t="s">
        <v>1030</v>
      </c>
      <c r="T91" s="273" t="s">
        <v>1031</v>
      </c>
      <c r="U91" s="273" t="s">
        <v>39</v>
      </c>
      <c r="V91" s="273" t="s">
        <v>698</v>
      </c>
      <c r="W91" s="273" t="s">
        <v>769</v>
      </c>
      <c r="X91" s="273">
        <f t="shared" si="1"/>
        <v>10</v>
      </c>
      <c r="Y91" s="266"/>
      <c r="Z91" s="266"/>
    </row>
    <row r="92" spans="1:26" ht="15.75" customHeight="1" x14ac:dyDescent="0.2">
      <c r="A92" s="273" t="s">
        <v>136</v>
      </c>
      <c r="B92" s="273" t="s">
        <v>1032</v>
      </c>
      <c r="C92" s="273">
        <v>0</v>
      </c>
      <c r="D92" s="273">
        <v>0</v>
      </c>
      <c r="E92" s="273">
        <v>1</v>
      </c>
      <c r="F92" s="273">
        <v>0</v>
      </c>
      <c r="G92" s="273">
        <v>0</v>
      </c>
      <c r="H92" s="273">
        <v>0</v>
      </c>
      <c r="I92" s="273">
        <v>0</v>
      </c>
      <c r="J92" s="273">
        <v>0</v>
      </c>
      <c r="K92" s="273"/>
      <c r="L92" s="273" t="s">
        <v>675</v>
      </c>
      <c r="M92" s="273" t="s">
        <v>698</v>
      </c>
      <c r="N92" s="273" t="s">
        <v>897</v>
      </c>
      <c r="O92" s="273" t="s">
        <v>1033</v>
      </c>
      <c r="P92" s="273" t="s">
        <v>1034</v>
      </c>
      <c r="Q92" s="273" t="s">
        <v>1035</v>
      </c>
      <c r="R92" s="273"/>
      <c r="S92" s="273" t="s">
        <v>973</v>
      </c>
      <c r="T92" s="273" t="s">
        <v>974</v>
      </c>
      <c r="U92" s="273" t="s">
        <v>39</v>
      </c>
      <c r="V92" s="273" t="s">
        <v>698</v>
      </c>
      <c r="W92" s="273" t="s">
        <v>719</v>
      </c>
      <c r="X92" s="273">
        <f t="shared" si="1"/>
        <v>5</v>
      </c>
      <c r="Y92" s="266"/>
      <c r="Z92" s="266"/>
    </row>
    <row r="93" spans="1:26" ht="15.75" customHeight="1" x14ac:dyDescent="0.2">
      <c r="A93" s="273" t="s">
        <v>137</v>
      </c>
      <c r="B93" s="273" t="s">
        <v>1036</v>
      </c>
      <c r="C93" s="273">
        <v>0</v>
      </c>
      <c r="D93" s="273">
        <v>0</v>
      </c>
      <c r="E93" s="273">
        <v>1</v>
      </c>
      <c r="F93" s="273">
        <v>0</v>
      </c>
      <c r="G93" s="273">
        <v>0</v>
      </c>
      <c r="H93" s="273">
        <v>0</v>
      </c>
      <c r="I93" s="273">
        <v>0</v>
      </c>
      <c r="J93" s="273">
        <v>0</v>
      </c>
      <c r="K93" s="273"/>
      <c r="L93" s="273" t="s">
        <v>675</v>
      </c>
      <c r="M93" s="273" t="s">
        <v>698</v>
      </c>
      <c r="N93" s="273" t="s">
        <v>897</v>
      </c>
      <c r="O93" s="273"/>
      <c r="P93" s="273" t="s">
        <v>1037</v>
      </c>
      <c r="Q93" s="273"/>
      <c r="R93" s="273"/>
      <c r="S93" s="273" t="s">
        <v>1025</v>
      </c>
      <c r="T93" s="273" t="s">
        <v>1038</v>
      </c>
      <c r="U93" s="273" t="s">
        <v>39</v>
      </c>
      <c r="V93" s="273" t="s">
        <v>698</v>
      </c>
      <c r="W93" s="273" t="s">
        <v>719</v>
      </c>
      <c r="X93" s="273">
        <f t="shared" si="1"/>
        <v>5</v>
      </c>
      <c r="Y93" s="266"/>
      <c r="Z93" s="266"/>
    </row>
    <row r="94" spans="1:26" ht="15.75" customHeight="1" x14ac:dyDescent="0.2">
      <c r="A94" s="273" t="s">
        <v>138</v>
      </c>
      <c r="B94" s="273" t="s">
        <v>1039</v>
      </c>
      <c r="C94" s="273">
        <v>0</v>
      </c>
      <c r="D94" s="273">
        <v>0</v>
      </c>
      <c r="E94" s="273">
        <v>1</v>
      </c>
      <c r="F94" s="273">
        <v>0</v>
      </c>
      <c r="G94" s="273">
        <v>0</v>
      </c>
      <c r="H94" s="273">
        <v>0</v>
      </c>
      <c r="I94" s="273">
        <v>0</v>
      </c>
      <c r="J94" s="273">
        <v>1</v>
      </c>
      <c r="K94" s="273"/>
      <c r="L94" s="273" t="s">
        <v>675</v>
      </c>
      <c r="M94" s="273" t="s">
        <v>698</v>
      </c>
      <c r="N94" s="273" t="s">
        <v>897</v>
      </c>
      <c r="O94" s="273"/>
      <c r="P94" s="273" t="s">
        <v>1040</v>
      </c>
      <c r="Q94" s="273" t="s">
        <v>1041</v>
      </c>
      <c r="R94" s="273"/>
      <c r="S94" s="273" t="s">
        <v>1042</v>
      </c>
      <c r="T94" s="273" t="s">
        <v>1043</v>
      </c>
      <c r="U94" s="273" t="s">
        <v>39</v>
      </c>
      <c r="V94" s="273" t="s">
        <v>698</v>
      </c>
      <c r="W94" s="273" t="s">
        <v>719</v>
      </c>
      <c r="X94" s="273">
        <f t="shared" si="1"/>
        <v>5</v>
      </c>
      <c r="Y94" s="266"/>
      <c r="Z94" s="266"/>
    </row>
    <row r="95" spans="1:26" ht="15.75" customHeight="1" x14ac:dyDescent="0.2">
      <c r="A95" s="273" t="s">
        <v>140</v>
      </c>
      <c r="B95" s="273" t="s">
        <v>1044</v>
      </c>
      <c r="C95" s="273">
        <v>0</v>
      </c>
      <c r="D95" s="273">
        <v>0</v>
      </c>
      <c r="E95" s="273">
        <v>1</v>
      </c>
      <c r="F95" s="273">
        <v>0</v>
      </c>
      <c r="G95" s="273">
        <v>0</v>
      </c>
      <c r="H95" s="273">
        <v>0</v>
      </c>
      <c r="I95" s="273">
        <v>0</v>
      </c>
      <c r="J95" s="273">
        <v>1</v>
      </c>
      <c r="K95" s="273"/>
      <c r="L95" s="273" t="s">
        <v>675</v>
      </c>
      <c r="M95" s="273" t="s">
        <v>698</v>
      </c>
      <c r="N95" s="273" t="s">
        <v>897</v>
      </c>
      <c r="O95" s="273"/>
      <c r="P95" s="273" t="s">
        <v>1045</v>
      </c>
      <c r="Q95" s="273" t="s">
        <v>1046</v>
      </c>
      <c r="R95" s="273"/>
      <c r="S95" s="273" t="s">
        <v>1047</v>
      </c>
      <c r="T95" s="273" t="s">
        <v>1048</v>
      </c>
      <c r="U95" s="273" t="s">
        <v>39</v>
      </c>
      <c r="V95" s="273" t="s">
        <v>698</v>
      </c>
      <c r="W95" s="273" t="s">
        <v>719</v>
      </c>
      <c r="X95" s="273">
        <f t="shared" si="1"/>
        <v>5</v>
      </c>
      <c r="Y95" s="266"/>
      <c r="Z95" s="266"/>
    </row>
    <row r="96" spans="1:26" ht="15.75" customHeight="1" x14ac:dyDescent="0.2">
      <c r="A96" s="277" t="s">
        <v>61</v>
      </c>
      <c r="B96" s="273" t="s">
        <v>1049</v>
      </c>
      <c r="C96" s="273">
        <v>0</v>
      </c>
      <c r="D96" s="273">
        <v>1</v>
      </c>
      <c r="E96" s="273">
        <v>0</v>
      </c>
      <c r="F96" s="273">
        <v>0</v>
      </c>
      <c r="G96" s="273">
        <v>0</v>
      </c>
      <c r="H96" s="273">
        <v>0</v>
      </c>
      <c r="I96" s="273">
        <v>0</v>
      </c>
      <c r="J96" s="273">
        <v>0</v>
      </c>
      <c r="K96" s="273"/>
      <c r="L96" s="273" t="s">
        <v>762</v>
      </c>
      <c r="M96" s="273" t="s">
        <v>698</v>
      </c>
      <c r="N96" s="273"/>
      <c r="O96" s="273"/>
      <c r="P96" s="273" t="s">
        <v>1050</v>
      </c>
      <c r="Q96" s="273" t="s">
        <v>1051</v>
      </c>
      <c r="R96" s="273"/>
      <c r="S96" s="273" t="s">
        <v>1052</v>
      </c>
      <c r="T96" s="273" t="s">
        <v>1053</v>
      </c>
      <c r="U96" s="273" t="s">
        <v>39</v>
      </c>
      <c r="V96" s="273" t="s">
        <v>698</v>
      </c>
      <c r="W96" s="273" t="s">
        <v>714</v>
      </c>
      <c r="X96" s="273">
        <f t="shared" si="1"/>
        <v>20</v>
      </c>
      <c r="Y96" s="266"/>
      <c r="Z96" s="266"/>
    </row>
    <row r="97" spans="1:26" ht="15.75" customHeight="1" x14ac:dyDescent="0.2">
      <c r="A97" s="277" t="s">
        <v>63</v>
      </c>
      <c r="B97" s="273" t="s">
        <v>1054</v>
      </c>
      <c r="C97" s="273">
        <v>0</v>
      </c>
      <c r="D97" s="273">
        <v>1</v>
      </c>
      <c r="E97" s="273">
        <v>0</v>
      </c>
      <c r="F97" s="273">
        <v>0</v>
      </c>
      <c r="G97" s="273">
        <v>0</v>
      </c>
      <c r="H97" s="273">
        <v>0</v>
      </c>
      <c r="I97" s="273">
        <v>0</v>
      </c>
      <c r="J97" s="273">
        <v>0</v>
      </c>
      <c r="K97" s="273"/>
      <c r="L97" s="273" t="s">
        <v>762</v>
      </c>
      <c r="M97" s="273" t="s">
        <v>698</v>
      </c>
      <c r="N97" s="273"/>
      <c r="O97" s="273" t="s">
        <v>1055</v>
      </c>
      <c r="P97" s="273" t="s">
        <v>1056</v>
      </c>
      <c r="Q97" s="273" t="s">
        <v>1057</v>
      </c>
      <c r="R97" s="273" t="s">
        <v>961</v>
      </c>
      <c r="S97" s="273" t="s">
        <v>1058</v>
      </c>
      <c r="T97" s="273" t="s">
        <v>1059</v>
      </c>
      <c r="U97" s="273" t="s">
        <v>39</v>
      </c>
      <c r="V97" s="273" t="s">
        <v>698</v>
      </c>
      <c r="W97" s="273" t="s">
        <v>714</v>
      </c>
      <c r="X97" s="273">
        <f t="shared" si="1"/>
        <v>20</v>
      </c>
      <c r="Y97" s="266"/>
      <c r="Z97" s="266"/>
    </row>
    <row r="98" spans="1:26" ht="15.75" customHeight="1" x14ac:dyDescent="0.2">
      <c r="A98" s="277" t="s">
        <v>66</v>
      </c>
      <c r="B98" s="273" t="s">
        <v>1060</v>
      </c>
      <c r="C98" s="273">
        <v>0</v>
      </c>
      <c r="D98" s="273">
        <v>1</v>
      </c>
      <c r="E98" s="273">
        <v>0</v>
      </c>
      <c r="F98" s="273">
        <v>0</v>
      </c>
      <c r="G98" s="273">
        <v>0</v>
      </c>
      <c r="H98" s="273">
        <v>0</v>
      </c>
      <c r="I98" s="273">
        <v>0</v>
      </c>
      <c r="J98" s="273">
        <v>0</v>
      </c>
      <c r="K98" s="273"/>
      <c r="L98" s="273" t="s">
        <v>762</v>
      </c>
      <c r="M98" s="273" t="s">
        <v>698</v>
      </c>
      <c r="N98" s="273"/>
      <c r="O98" s="273"/>
      <c r="P98" s="273" t="s">
        <v>1061</v>
      </c>
      <c r="Q98" s="273" t="s">
        <v>1062</v>
      </c>
      <c r="R98" s="273" t="s">
        <v>961</v>
      </c>
      <c r="S98" s="273" t="s">
        <v>1063</v>
      </c>
      <c r="T98" s="273" t="s">
        <v>1064</v>
      </c>
      <c r="U98" s="273" t="s">
        <v>39</v>
      </c>
      <c r="V98" s="273" t="s">
        <v>698</v>
      </c>
      <c r="W98" s="273" t="s">
        <v>714</v>
      </c>
      <c r="X98" s="273">
        <f t="shared" si="1"/>
        <v>20</v>
      </c>
      <c r="Y98" s="266"/>
      <c r="Z98" s="266"/>
    </row>
    <row r="99" spans="1:26" ht="15.75" customHeight="1" x14ac:dyDescent="0.2">
      <c r="A99" s="277" t="s">
        <v>68</v>
      </c>
      <c r="B99" s="273" t="s">
        <v>1065</v>
      </c>
      <c r="C99" s="273">
        <v>0</v>
      </c>
      <c r="D99" s="273">
        <v>1</v>
      </c>
      <c r="E99" s="273">
        <v>0</v>
      </c>
      <c r="F99" s="273">
        <v>0</v>
      </c>
      <c r="G99" s="273">
        <v>0</v>
      </c>
      <c r="H99" s="273">
        <v>0</v>
      </c>
      <c r="I99" s="273">
        <v>0</v>
      </c>
      <c r="J99" s="273">
        <v>1</v>
      </c>
      <c r="K99" s="273"/>
      <c r="L99" s="273" t="s">
        <v>762</v>
      </c>
      <c r="M99" s="273" t="s">
        <v>14</v>
      </c>
      <c r="N99" s="273"/>
      <c r="O99" s="273"/>
      <c r="P99" s="273" t="s">
        <v>785</v>
      </c>
      <c r="Q99" s="273" t="s">
        <v>1066</v>
      </c>
      <c r="R99" s="273"/>
      <c r="S99" s="273" t="s">
        <v>1067</v>
      </c>
      <c r="T99" s="273" t="s">
        <v>1068</v>
      </c>
      <c r="U99" s="273" t="s">
        <v>39</v>
      </c>
      <c r="V99" s="273" t="s">
        <v>698</v>
      </c>
      <c r="W99" s="273" t="s">
        <v>769</v>
      </c>
      <c r="X99" s="273">
        <f t="shared" si="1"/>
        <v>10</v>
      </c>
      <c r="Y99" s="266"/>
      <c r="Z99" s="266"/>
    </row>
    <row r="100" spans="1:26" ht="232.5" customHeight="1" x14ac:dyDescent="0.2">
      <c r="A100" s="277" t="s">
        <v>70</v>
      </c>
      <c r="B100" s="273" t="s">
        <v>1069</v>
      </c>
      <c r="C100" s="273">
        <v>0</v>
      </c>
      <c r="D100" s="273">
        <v>1</v>
      </c>
      <c r="E100" s="273">
        <v>0</v>
      </c>
      <c r="F100" s="273">
        <v>0</v>
      </c>
      <c r="G100" s="273">
        <v>0</v>
      </c>
      <c r="H100" s="273">
        <v>0</v>
      </c>
      <c r="I100" s="273">
        <v>0</v>
      </c>
      <c r="J100" s="273">
        <v>1</v>
      </c>
      <c r="K100" s="273"/>
      <c r="L100" s="273" t="s">
        <v>762</v>
      </c>
      <c r="M100" s="273" t="s">
        <v>698</v>
      </c>
      <c r="N100" s="273"/>
      <c r="O100" s="273"/>
      <c r="P100" s="273" t="s">
        <v>1070</v>
      </c>
      <c r="Q100" s="273" t="s">
        <v>1071</v>
      </c>
      <c r="R100" s="273"/>
      <c r="S100" s="273" t="s">
        <v>1072</v>
      </c>
      <c r="T100" s="273" t="s">
        <v>1073</v>
      </c>
      <c r="U100" s="273" t="s">
        <v>39</v>
      </c>
      <c r="V100" s="273" t="s">
        <v>698</v>
      </c>
      <c r="W100" s="273" t="s">
        <v>769</v>
      </c>
      <c r="X100" s="273">
        <f t="shared" si="1"/>
        <v>10</v>
      </c>
      <c r="Y100" s="266"/>
      <c r="Z100" s="266"/>
    </row>
    <row r="101" spans="1:26" ht="139.5" customHeight="1" x14ac:dyDescent="0.2">
      <c r="A101" s="277" t="s">
        <v>71</v>
      </c>
      <c r="B101" s="273" t="s">
        <v>1074</v>
      </c>
      <c r="C101" s="273">
        <v>0</v>
      </c>
      <c r="D101" s="273">
        <v>1</v>
      </c>
      <c r="E101" s="273">
        <v>0</v>
      </c>
      <c r="F101" s="273">
        <v>0</v>
      </c>
      <c r="G101" s="273">
        <v>0</v>
      </c>
      <c r="H101" s="273">
        <v>0</v>
      </c>
      <c r="I101" s="273">
        <v>0</v>
      </c>
      <c r="J101" s="273">
        <v>0</v>
      </c>
      <c r="K101" s="273"/>
      <c r="L101" s="273" t="s">
        <v>762</v>
      </c>
      <c r="M101" s="273" t="s">
        <v>698</v>
      </c>
      <c r="N101" s="273"/>
      <c r="O101" s="273"/>
      <c r="P101" s="273" t="s">
        <v>1075</v>
      </c>
      <c r="Q101" s="273" t="s">
        <v>1076</v>
      </c>
      <c r="R101" s="273"/>
      <c r="S101" s="273" t="s">
        <v>1077</v>
      </c>
      <c r="T101" s="273" t="s">
        <v>1078</v>
      </c>
      <c r="U101" s="273" t="s">
        <v>39</v>
      </c>
      <c r="V101" s="273" t="s">
        <v>698</v>
      </c>
      <c r="W101" s="273" t="s">
        <v>769</v>
      </c>
      <c r="X101" s="273">
        <f t="shared" si="1"/>
        <v>10</v>
      </c>
      <c r="Y101" s="266"/>
      <c r="Z101" s="266"/>
    </row>
    <row r="102" spans="1:26" ht="15.75" customHeight="1" x14ac:dyDescent="0.2">
      <c r="A102" s="277" t="s">
        <v>72</v>
      </c>
      <c r="B102" s="273" t="s">
        <v>1079</v>
      </c>
      <c r="C102" s="273">
        <v>0</v>
      </c>
      <c r="D102" s="273">
        <v>1</v>
      </c>
      <c r="E102" s="273">
        <v>0</v>
      </c>
      <c r="F102" s="273">
        <v>0</v>
      </c>
      <c r="G102" s="273">
        <v>0</v>
      </c>
      <c r="H102" s="273">
        <v>0</v>
      </c>
      <c r="I102" s="273">
        <v>0</v>
      </c>
      <c r="J102" s="273">
        <v>0</v>
      </c>
      <c r="K102" s="273"/>
      <c r="L102" s="273" t="s">
        <v>762</v>
      </c>
      <c r="M102" s="273" t="s">
        <v>698</v>
      </c>
      <c r="N102" s="273"/>
      <c r="O102" s="273"/>
      <c r="P102" s="273" t="s">
        <v>1080</v>
      </c>
      <c r="Q102" s="273" t="s">
        <v>1081</v>
      </c>
      <c r="R102" s="273"/>
      <c r="S102" s="273" t="s">
        <v>1082</v>
      </c>
      <c r="T102" s="273" t="s">
        <v>1083</v>
      </c>
      <c r="U102" s="273" t="s">
        <v>39</v>
      </c>
      <c r="V102" s="273" t="s">
        <v>698</v>
      </c>
      <c r="W102" s="273" t="s">
        <v>769</v>
      </c>
      <c r="X102" s="273">
        <f t="shared" si="1"/>
        <v>10</v>
      </c>
      <c r="Y102" s="266"/>
      <c r="Z102" s="266"/>
    </row>
    <row r="103" spans="1:26" ht="214.5" customHeight="1" x14ac:dyDescent="0.2">
      <c r="A103" s="277" t="s">
        <v>74</v>
      </c>
      <c r="B103" s="273" t="s">
        <v>1084</v>
      </c>
      <c r="C103" s="273">
        <v>0</v>
      </c>
      <c r="D103" s="273">
        <v>1</v>
      </c>
      <c r="E103" s="273">
        <v>0</v>
      </c>
      <c r="F103" s="273">
        <v>0</v>
      </c>
      <c r="G103" s="273">
        <v>0</v>
      </c>
      <c r="H103" s="273">
        <v>0</v>
      </c>
      <c r="I103" s="273">
        <v>0</v>
      </c>
      <c r="J103" s="273">
        <v>0</v>
      </c>
      <c r="K103" s="273"/>
      <c r="L103" s="273" t="s">
        <v>762</v>
      </c>
      <c r="M103" s="273" t="s">
        <v>698</v>
      </c>
      <c r="N103" s="273"/>
      <c r="O103" s="273"/>
      <c r="P103" s="273" t="s">
        <v>1085</v>
      </c>
      <c r="Q103" s="273" t="s">
        <v>1086</v>
      </c>
      <c r="R103" s="273"/>
      <c r="S103" s="273" t="s">
        <v>1087</v>
      </c>
      <c r="T103" s="273" t="s">
        <v>1088</v>
      </c>
      <c r="U103" s="273" t="s">
        <v>39</v>
      </c>
      <c r="V103" s="273" t="s">
        <v>698</v>
      </c>
      <c r="W103" s="273" t="s">
        <v>769</v>
      </c>
      <c r="X103" s="273">
        <f t="shared" si="1"/>
        <v>10</v>
      </c>
      <c r="Y103" s="266"/>
      <c r="Z103" s="266"/>
    </row>
    <row r="104" spans="1:26" ht="244.5" customHeight="1" x14ac:dyDescent="0.2">
      <c r="A104" s="277" t="s">
        <v>76</v>
      </c>
      <c r="B104" s="273" t="s">
        <v>1089</v>
      </c>
      <c r="C104" s="273">
        <v>0</v>
      </c>
      <c r="D104" s="273">
        <v>1</v>
      </c>
      <c r="E104" s="273">
        <v>0</v>
      </c>
      <c r="F104" s="273">
        <v>0</v>
      </c>
      <c r="G104" s="273">
        <v>0</v>
      </c>
      <c r="H104" s="273">
        <v>0</v>
      </c>
      <c r="I104" s="273">
        <v>0</v>
      </c>
      <c r="J104" s="273">
        <v>0</v>
      </c>
      <c r="K104" s="273"/>
      <c r="L104" s="273" t="s">
        <v>762</v>
      </c>
      <c r="M104" s="273" t="s">
        <v>698</v>
      </c>
      <c r="N104" s="273"/>
      <c r="O104" s="273"/>
      <c r="P104" s="273" t="s">
        <v>1090</v>
      </c>
      <c r="Q104" s="273" t="s">
        <v>1091</v>
      </c>
      <c r="R104" s="273"/>
      <c r="S104" s="273" t="s">
        <v>1092</v>
      </c>
      <c r="T104" s="273" t="s">
        <v>1093</v>
      </c>
      <c r="U104" s="273" t="s">
        <v>39</v>
      </c>
      <c r="V104" s="273" t="s">
        <v>698</v>
      </c>
      <c r="W104" s="273" t="s">
        <v>719</v>
      </c>
      <c r="X104" s="273">
        <f t="shared" si="1"/>
        <v>5</v>
      </c>
      <c r="Y104" s="266"/>
      <c r="Z104" s="266"/>
    </row>
    <row r="105" spans="1:26" ht="15.75" customHeight="1" x14ac:dyDescent="0.2">
      <c r="A105" s="277" t="s">
        <v>77</v>
      </c>
      <c r="B105" s="273" t="s">
        <v>1094</v>
      </c>
      <c r="C105" s="273">
        <v>0</v>
      </c>
      <c r="D105" s="273">
        <v>1</v>
      </c>
      <c r="E105" s="273">
        <v>0</v>
      </c>
      <c r="F105" s="273">
        <v>0</v>
      </c>
      <c r="G105" s="273">
        <v>0</v>
      </c>
      <c r="H105" s="273">
        <v>0</v>
      </c>
      <c r="I105" s="273">
        <v>0</v>
      </c>
      <c r="J105" s="273">
        <v>0</v>
      </c>
      <c r="K105" s="273"/>
      <c r="L105" s="273" t="s">
        <v>762</v>
      </c>
      <c r="M105" s="273" t="s">
        <v>698</v>
      </c>
      <c r="N105" s="273"/>
      <c r="O105" s="273" t="s">
        <v>1095</v>
      </c>
      <c r="P105" s="273" t="s">
        <v>1096</v>
      </c>
      <c r="Q105" s="273" t="s">
        <v>1097</v>
      </c>
      <c r="R105" s="273"/>
      <c r="S105" s="273" t="s">
        <v>1098</v>
      </c>
      <c r="T105" s="273" t="s">
        <v>1099</v>
      </c>
      <c r="U105" s="273" t="s">
        <v>39</v>
      </c>
      <c r="V105" s="273" t="s">
        <v>698</v>
      </c>
      <c r="W105" s="273" t="s">
        <v>719</v>
      </c>
      <c r="X105" s="273">
        <f t="shared" si="1"/>
        <v>5</v>
      </c>
      <c r="Y105" s="266"/>
      <c r="Z105" s="266"/>
    </row>
    <row r="106" spans="1:26" ht="15.75" customHeight="1" x14ac:dyDescent="0.2">
      <c r="A106" s="277" t="s">
        <v>78</v>
      </c>
      <c r="B106" s="273" t="s">
        <v>1100</v>
      </c>
      <c r="C106" s="273">
        <v>0</v>
      </c>
      <c r="D106" s="273">
        <v>1</v>
      </c>
      <c r="E106" s="273">
        <v>0</v>
      </c>
      <c r="F106" s="273">
        <v>0</v>
      </c>
      <c r="G106" s="273">
        <v>0</v>
      </c>
      <c r="H106" s="273">
        <v>0</v>
      </c>
      <c r="I106" s="273">
        <v>0</v>
      </c>
      <c r="J106" s="273">
        <v>0</v>
      </c>
      <c r="K106" s="273"/>
      <c r="L106" s="273" t="s">
        <v>762</v>
      </c>
      <c r="M106" s="273" t="s">
        <v>698</v>
      </c>
      <c r="N106" s="273"/>
      <c r="O106" s="273"/>
      <c r="P106" s="273" t="s">
        <v>1101</v>
      </c>
      <c r="Q106" s="273" t="s">
        <v>1102</v>
      </c>
      <c r="R106" s="273"/>
      <c r="S106" s="273" t="s">
        <v>1103</v>
      </c>
      <c r="T106" s="273" t="s">
        <v>1104</v>
      </c>
      <c r="U106" s="273" t="s">
        <v>39</v>
      </c>
      <c r="V106" s="273" t="s">
        <v>698</v>
      </c>
      <c r="W106" s="273" t="s">
        <v>719</v>
      </c>
      <c r="X106" s="273">
        <f t="shared" si="1"/>
        <v>5</v>
      </c>
      <c r="Y106" s="266"/>
      <c r="Z106" s="266"/>
    </row>
    <row r="107" spans="1:26" ht="15.75" customHeight="1" x14ac:dyDescent="0.2">
      <c r="A107" s="277" t="s">
        <v>80</v>
      </c>
      <c r="B107" s="273" t="s">
        <v>1105</v>
      </c>
      <c r="C107" s="273">
        <v>0</v>
      </c>
      <c r="D107" s="273">
        <v>1</v>
      </c>
      <c r="E107" s="273">
        <v>0</v>
      </c>
      <c r="F107" s="273">
        <v>0</v>
      </c>
      <c r="G107" s="273">
        <v>0</v>
      </c>
      <c r="H107" s="273">
        <v>0</v>
      </c>
      <c r="I107" s="273">
        <v>0</v>
      </c>
      <c r="J107" s="273">
        <v>0</v>
      </c>
      <c r="K107" s="273"/>
      <c r="L107" s="273" t="s">
        <v>762</v>
      </c>
      <c r="M107" s="273" t="s">
        <v>698</v>
      </c>
      <c r="N107" s="273"/>
      <c r="O107" s="273"/>
      <c r="P107" s="273" t="s">
        <v>1106</v>
      </c>
      <c r="Q107" s="273" t="s">
        <v>1107</v>
      </c>
      <c r="R107" s="273"/>
      <c r="S107" s="273" t="s">
        <v>1108</v>
      </c>
      <c r="T107" s="273" t="s">
        <v>1109</v>
      </c>
      <c r="U107" s="273" t="s">
        <v>39</v>
      </c>
      <c r="V107" s="273" t="s">
        <v>698</v>
      </c>
      <c r="W107" s="273" t="s">
        <v>719</v>
      </c>
      <c r="X107" s="273">
        <f t="shared" si="1"/>
        <v>5</v>
      </c>
      <c r="Y107" s="266"/>
      <c r="Z107" s="266"/>
    </row>
    <row r="108" spans="1:26" ht="276.75" customHeight="1" x14ac:dyDescent="0.2">
      <c r="A108" s="277" t="s">
        <v>81</v>
      </c>
      <c r="B108" s="273" t="s">
        <v>1110</v>
      </c>
      <c r="C108" s="273">
        <v>0</v>
      </c>
      <c r="D108" s="273">
        <v>1</v>
      </c>
      <c r="E108" s="273">
        <v>0</v>
      </c>
      <c r="F108" s="273">
        <v>0</v>
      </c>
      <c r="G108" s="273">
        <v>0</v>
      </c>
      <c r="H108" s="273">
        <v>0</v>
      </c>
      <c r="I108" s="273">
        <v>0</v>
      </c>
      <c r="J108" s="273">
        <v>0</v>
      </c>
      <c r="K108" s="273"/>
      <c r="L108" s="273" t="s">
        <v>762</v>
      </c>
      <c r="M108" s="273" t="s">
        <v>698</v>
      </c>
      <c r="N108" s="273"/>
      <c r="O108" s="273"/>
      <c r="P108" s="273" t="s">
        <v>1111</v>
      </c>
      <c r="Q108" s="273"/>
      <c r="R108" s="273"/>
      <c r="S108" s="273" t="s">
        <v>1112</v>
      </c>
      <c r="T108" s="273" t="s">
        <v>1113</v>
      </c>
      <c r="U108" s="273" t="s">
        <v>39</v>
      </c>
      <c r="V108" s="273" t="s">
        <v>698</v>
      </c>
      <c r="W108" s="273" t="s">
        <v>719</v>
      </c>
      <c r="X108" s="273">
        <f t="shared" si="1"/>
        <v>5</v>
      </c>
      <c r="Y108" s="266"/>
      <c r="Z108" s="266"/>
    </row>
    <row r="109" spans="1:26" ht="174" customHeight="1" x14ac:dyDescent="0.2">
      <c r="A109" s="277" t="s">
        <v>82</v>
      </c>
      <c r="B109" s="273" t="s">
        <v>1114</v>
      </c>
      <c r="C109" s="273">
        <v>0</v>
      </c>
      <c r="D109" s="273">
        <v>1</v>
      </c>
      <c r="E109" s="273">
        <v>0</v>
      </c>
      <c r="F109" s="273">
        <v>0</v>
      </c>
      <c r="G109" s="273">
        <v>0</v>
      </c>
      <c r="H109" s="273">
        <v>0</v>
      </c>
      <c r="I109" s="273">
        <v>0</v>
      </c>
      <c r="J109" s="273">
        <v>0</v>
      </c>
      <c r="K109" s="273"/>
      <c r="L109" s="273" t="s">
        <v>762</v>
      </c>
      <c r="M109" s="273" t="s">
        <v>698</v>
      </c>
      <c r="N109" s="273"/>
      <c r="O109" s="273"/>
      <c r="P109" s="273" t="s">
        <v>1115</v>
      </c>
      <c r="Q109" s="273" t="s">
        <v>1116</v>
      </c>
      <c r="R109" s="273"/>
      <c r="S109" s="273" t="s">
        <v>1117</v>
      </c>
      <c r="T109" s="273" t="s">
        <v>1073</v>
      </c>
      <c r="U109" s="273" t="s">
        <v>39</v>
      </c>
      <c r="V109" s="273" t="s">
        <v>698</v>
      </c>
      <c r="W109" s="273" t="s">
        <v>719</v>
      </c>
      <c r="X109" s="273">
        <f t="shared" si="1"/>
        <v>5</v>
      </c>
      <c r="Y109" s="266"/>
      <c r="Z109" s="266"/>
    </row>
    <row r="110" spans="1:26" ht="15.75" customHeight="1" x14ac:dyDescent="0.2">
      <c r="A110" s="277" t="s">
        <v>84</v>
      </c>
      <c r="B110" s="273" t="s">
        <v>1118</v>
      </c>
      <c r="C110" s="273">
        <v>0</v>
      </c>
      <c r="D110" s="273">
        <v>1</v>
      </c>
      <c r="E110" s="273">
        <v>0</v>
      </c>
      <c r="F110" s="273">
        <v>0</v>
      </c>
      <c r="G110" s="273">
        <v>0</v>
      </c>
      <c r="H110" s="273">
        <v>0</v>
      </c>
      <c r="I110" s="273">
        <v>0</v>
      </c>
      <c r="J110" s="273">
        <v>0</v>
      </c>
      <c r="K110" s="273"/>
      <c r="L110" s="273" t="s">
        <v>762</v>
      </c>
      <c r="M110" s="273" t="s">
        <v>698</v>
      </c>
      <c r="N110" s="273"/>
      <c r="O110" s="273"/>
      <c r="P110" s="273" t="s">
        <v>1119</v>
      </c>
      <c r="Q110" s="273" t="s">
        <v>1120</v>
      </c>
      <c r="R110" s="273"/>
      <c r="S110" s="273" t="s">
        <v>1121</v>
      </c>
      <c r="T110" s="273" t="s">
        <v>1122</v>
      </c>
      <c r="U110" s="273" t="s">
        <v>39</v>
      </c>
      <c r="V110" s="273" t="s">
        <v>698</v>
      </c>
      <c r="W110" s="273" t="s">
        <v>719</v>
      </c>
      <c r="X110" s="273">
        <f t="shared" si="1"/>
        <v>5</v>
      </c>
      <c r="Y110" s="266"/>
      <c r="Z110" s="266"/>
    </row>
    <row r="111" spans="1:26" ht="15.75" customHeight="1" x14ac:dyDescent="0.2">
      <c r="A111" s="277" t="s">
        <v>86</v>
      </c>
      <c r="B111" s="273" t="s">
        <v>1123</v>
      </c>
      <c r="C111" s="273">
        <v>0</v>
      </c>
      <c r="D111" s="273">
        <v>1</v>
      </c>
      <c r="E111" s="273">
        <v>0</v>
      </c>
      <c r="F111" s="273">
        <v>0</v>
      </c>
      <c r="G111" s="273">
        <v>0</v>
      </c>
      <c r="H111" s="273">
        <v>0</v>
      </c>
      <c r="I111" s="273">
        <v>0</v>
      </c>
      <c r="J111" s="273">
        <v>0</v>
      </c>
      <c r="K111" s="273"/>
      <c r="L111" s="273" t="s">
        <v>762</v>
      </c>
      <c r="M111" s="273" t="s">
        <v>698</v>
      </c>
      <c r="N111" s="273"/>
      <c r="O111" s="273"/>
      <c r="P111" s="273" t="s">
        <v>1124</v>
      </c>
      <c r="Q111" s="273" t="s">
        <v>1125</v>
      </c>
      <c r="R111" s="273"/>
      <c r="S111" s="273" t="s">
        <v>860</v>
      </c>
      <c r="T111" s="273" t="s">
        <v>861</v>
      </c>
      <c r="U111" s="273" t="s">
        <v>39</v>
      </c>
      <c r="V111" s="273" t="s">
        <v>698</v>
      </c>
      <c r="W111" s="273" t="s">
        <v>719</v>
      </c>
      <c r="X111" s="273">
        <f t="shared" si="1"/>
        <v>5</v>
      </c>
      <c r="Y111" s="266"/>
      <c r="Z111" s="266"/>
    </row>
    <row r="112" spans="1:26" ht="15.75" customHeight="1" x14ac:dyDescent="0.2">
      <c r="A112" s="273" t="s">
        <v>142</v>
      </c>
      <c r="B112" s="273" t="s">
        <v>1126</v>
      </c>
      <c r="C112" s="273">
        <v>0</v>
      </c>
      <c r="D112" s="273">
        <v>0</v>
      </c>
      <c r="E112" s="273">
        <v>1</v>
      </c>
      <c r="F112" s="273">
        <v>0</v>
      </c>
      <c r="G112" s="273">
        <v>0</v>
      </c>
      <c r="H112" s="273">
        <v>0</v>
      </c>
      <c r="I112" s="273">
        <v>0</v>
      </c>
      <c r="J112" s="273">
        <v>0</v>
      </c>
      <c r="K112" s="273"/>
      <c r="L112" s="273" t="s">
        <v>675</v>
      </c>
      <c r="M112" s="273" t="s">
        <v>698</v>
      </c>
      <c r="N112" s="273" t="s">
        <v>897</v>
      </c>
      <c r="O112" s="273"/>
      <c r="P112" s="273"/>
      <c r="Q112" s="273" t="s">
        <v>1127</v>
      </c>
      <c r="R112" s="273"/>
      <c r="S112" s="273" t="s">
        <v>1128</v>
      </c>
      <c r="T112" s="273" t="s">
        <v>1129</v>
      </c>
      <c r="U112" s="273" t="s">
        <v>64</v>
      </c>
      <c r="V112" s="273" t="s">
        <v>698</v>
      </c>
      <c r="W112" s="273" t="s">
        <v>714</v>
      </c>
      <c r="X112" s="273">
        <f t="shared" si="1"/>
        <v>20</v>
      </c>
      <c r="Y112" s="266"/>
      <c r="Z112" s="266"/>
    </row>
    <row r="113" spans="1:26" ht="15.75" customHeight="1" x14ac:dyDescent="0.2">
      <c r="A113" s="273" t="s">
        <v>143</v>
      </c>
      <c r="B113" s="273" t="s">
        <v>1130</v>
      </c>
      <c r="C113" s="273">
        <v>0</v>
      </c>
      <c r="D113" s="273">
        <v>0</v>
      </c>
      <c r="E113" s="273">
        <v>1</v>
      </c>
      <c r="F113" s="273">
        <v>0</v>
      </c>
      <c r="G113" s="273">
        <v>0</v>
      </c>
      <c r="H113" s="273">
        <v>0</v>
      </c>
      <c r="I113" s="273">
        <v>0</v>
      </c>
      <c r="J113" s="273">
        <v>1</v>
      </c>
      <c r="K113" s="273"/>
      <c r="L113" s="273" t="s">
        <v>675</v>
      </c>
      <c r="M113" s="273" t="s">
        <v>698</v>
      </c>
      <c r="N113" s="273" t="s">
        <v>897</v>
      </c>
      <c r="O113" s="273"/>
      <c r="P113" s="273" t="s">
        <v>1131</v>
      </c>
      <c r="Q113" s="273" t="s">
        <v>1132</v>
      </c>
      <c r="R113" s="273"/>
      <c r="S113" s="273" t="s">
        <v>1133</v>
      </c>
      <c r="T113" s="273" t="s">
        <v>1134</v>
      </c>
      <c r="U113" s="273" t="s">
        <v>39</v>
      </c>
      <c r="V113" s="273" t="s">
        <v>698</v>
      </c>
      <c r="W113" s="273" t="s">
        <v>714</v>
      </c>
      <c r="X113" s="273">
        <f t="shared" si="1"/>
        <v>20</v>
      </c>
      <c r="Y113" s="266"/>
      <c r="Z113" s="266"/>
    </row>
    <row r="114" spans="1:26" ht="15.75" customHeight="1" x14ac:dyDescent="0.2">
      <c r="A114" s="273" t="s">
        <v>145</v>
      </c>
      <c r="B114" s="273" t="s">
        <v>1135</v>
      </c>
      <c r="C114" s="273">
        <v>0</v>
      </c>
      <c r="D114" s="273">
        <v>0</v>
      </c>
      <c r="E114" s="273">
        <v>1</v>
      </c>
      <c r="F114" s="273">
        <v>0</v>
      </c>
      <c r="G114" s="273">
        <v>0</v>
      </c>
      <c r="H114" s="273">
        <v>0</v>
      </c>
      <c r="I114" s="273">
        <v>0</v>
      </c>
      <c r="J114" s="273">
        <v>1</v>
      </c>
      <c r="K114" s="273"/>
      <c r="L114" s="273" t="s">
        <v>675</v>
      </c>
      <c r="M114" s="273" t="s">
        <v>698</v>
      </c>
      <c r="N114" s="273" t="s">
        <v>897</v>
      </c>
      <c r="O114" s="273"/>
      <c r="P114" s="273" t="s">
        <v>1136</v>
      </c>
      <c r="Q114" s="273" t="s">
        <v>1137</v>
      </c>
      <c r="R114" s="273"/>
      <c r="S114" s="273" t="s">
        <v>1138</v>
      </c>
      <c r="T114" s="273" t="s">
        <v>1139</v>
      </c>
      <c r="U114" s="273" t="s">
        <v>39</v>
      </c>
      <c r="V114" s="273" t="s">
        <v>698</v>
      </c>
      <c r="W114" s="273" t="s">
        <v>714</v>
      </c>
      <c r="X114" s="273">
        <f t="shared" si="1"/>
        <v>20</v>
      </c>
      <c r="Y114" s="266"/>
      <c r="Z114" s="266"/>
    </row>
    <row r="115" spans="1:26" ht="15.75" customHeight="1" x14ac:dyDescent="0.2">
      <c r="A115" s="273" t="s">
        <v>147</v>
      </c>
      <c r="B115" s="273" t="s">
        <v>1140</v>
      </c>
      <c r="C115" s="273">
        <v>0</v>
      </c>
      <c r="D115" s="273">
        <v>0</v>
      </c>
      <c r="E115" s="273">
        <v>1</v>
      </c>
      <c r="F115" s="273">
        <v>0</v>
      </c>
      <c r="G115" s="273">
        <v>0</v>
      </c>
      <c r="H115" s="273">
        <v>0</v>
      </c>
      <c r="I115" s="273">
        <v>0</v>
      </c>
      <c r="J115" s="273">
        <v>0</v>
      </c>
      <c r="K115" s="273"/>
      <c r="L115" s="273" t="s">
        <v>675</v>
      </c>
      <c r="M115" s="273" t="s">
        <v>698</v>
      </c>
      <c r="N115" s="273" t="s">
        <v>897</v>
      </c>
      <c r="O115" s="273"/>
      <c r="P115" s="273" t="s">
        <v>1141</v>
      </c>
      <c r="Q115" s="273" t="s">
        <v>1142</v>
      </c>
      <c r="R115" s="273"/>
      <c r="S115" s="273" t="s">
        <v>1143</v>
      </c>
      <c r="T115" s="273" t="s">
        <v>1144</v>
      </c>
      <c r="U115" s="273" t="s">
        <v>39</v>
      </c>
      <c r="V115" s="273" t="s">
        <v>698</v>
      </c>
      <c r="W115" s="273" t="s">
        <v>714</v>
      </c>
      <c r="X115" s="273">
        <f t="shared" si="1"/>
        <v>20</v>
      </c>
      <c r="Y115" s="266"/>
      <c r="Z115" s="266"/>
    </row>
    <row r="116" spans="1:26" ht="15.75" customHeight="1" x14ac:dyDescent="0.2">
      <c r="A116" s="273" t="s">
        <v>149</v>
      </c>
      <c r="B116" s="273" t="s">
        <v>1145</v>
      </c>
      <c r="C116" s="273">
        <v>0</v>
      </c>
      <c r="D116" s="273">
        <v>0</v>
      </c>
      <c r="E116" s="273">
        <v>1</v>
      </c>
      <c r="F116" s="273">
        <v>0</v>
      </c>
      <c r="G116" s="273">
        <v>0</v>
      </c>
      <c r="H116" s="273">
        <v>0</v>
      </c>
      <c r="I116" s="273">
        <v>0</v>
      </c>
      <c r="J116" s="273">
        <v>1</v>
      </c>
      <c r="K116" s="273"/>
      <c r="L116" s="273" t="s">
        <v>675</v>
      </c>
      <c r="M116" s="273" t="s">
        <v>698</v>
      </c>
      <c r="N116" s="273" t="s">
        <v>897</v>
      </c>
      <c r="O116" s="273"/>
      <c r="P116" s="273" t="s">
        <v>1146</v>
      </c>
      <c r="Q116" s="273" t="s">
        <v>1147</v>
      </c>
      <c r="R116" s="273"/>
      <c r="S116" s="273" t="s">
        <v>1148</v>
      </c>
      <c r="T116" s="273" t="s">
        <v>1149</v>
      </c>
      <c r="U116" s="273" t="s">
        <v>39</v>
      </c>
      <c r="V116" s="273" t="s">
        <v>698</v>
      </c>
      <c r="W116" s="273" t="s">
        <v>714</v>
      </c>
      <c r="X116" s="273">
        <f t="shared" si="1"/>
        <v>20</v>
      </c>
      <c r="Y116" s="266"/>
      <c r="Z116" s="266"/>
    </row>
    <row r="117" spans="1:26" ht="15.75" customHeight="1" x14ac:dyDescent="0.2">
      <c r="A117" s="273" t="s">
        <v>151</v>
      </c>
      <c r="B117" s="273" t="s">
        <v>1150</v>
      </c>
      <c r="C117" s="273">
        <v>0</v>
      </c>
      <c r="D117" s="273">
        <v>0</v>
      </c>
      <c r="E117" s="273">
        <v>1</v>
      </c>
      <c r="F117" s="273">
        <v>0</v>
      </c>
      <c r="G117" s="273">
        <v>0</v>
      </c>
      <c r="H117" s="273">
        <v>0</v>
      </c>
      <c r="I117" s="273">
        <v>0</v>
      </c>
      <c r="J117" s="273">
        <v>1</v>
      </c>
      <c r="K117" s="273"/>
      <c r="L117" s="273" t="s">
        <v>675</v>
      </c>
      <c r="M117" s="273" t="s">
        <v>698</v>
      </c>
      <c r="N117" s="273" t="s">
        <v>897</v>
      </c>
      <c r="O117" s="273"/>
      <c r="P117" s="273" t="s">
        <v>1151</v>
      </c>
      <c r="Q117" s="273" t="s">
        <v>1152</v>
      </c>
      <c r="R117" s="273"/>
      <c r="S117" s="273" t="s">
        <v>1153</v>
      </c>
      <c r="T117" s="273" t="s">
        <v>1154</v>
      </c>
      <c r="U117" s="273" t="s">
        <v>39</v>
      </c>
      <c r="V117" s="273" t="s">
        <v>698</v>
      </c>
      <c r="W117" s="273" t="s">
        <v>714</v>
      </c>
      <c r="X117" s="273">
        <f t="shared" si="1"/>
        <v>20</v>
      </c>
      <c r="Y117" s="266"/>
      <c r="Z117" s="266"/>
    </row>
    <row r="118" spans="1:26" ht="15.75" customHeight="1" x14ac:dyDescent="0.2">
      <c r="A118" s="273" t="s">
        <v>153</v>
      </c>
      <c r="B118" s="273" t="s">
        <v>1155</v>
      </c>
      <c r="C118" s="273">
        <v>0</v>
      </c>
      <c r="D118" s="273">
        <v>0</v>
      </c>
      <c r="E118" s="273">
        <v>1</v>
      </c>
      <c r="F118" s="273">
        <v>0</v>
      </c>
      <c r="G118" s="273">
        <v>0</v>
      </c>
      <c r="H118" s="273">
        <v>0</v>
      </c>
      <c r="I118" s="273">
        <v>0</v>
      </c>
      <c r="J118" s="273">
        <v>0</v>
      </c>
      <c r="K118" s="273"/>
      <c r="L118" s="273" t="s">
        <v>675</v>
      </c>
      <c r="M118" s="273" t="s">
        <v>698</v>
      </c>
      <c r="N118" s="273" t="s">
        <v>897</v>
      </c>
      <c r="O118" s="273"/>
      <c r="P118" s="273"/>
      <c r="Q118" s="273" t="s">
        <v>1156</v>
      </c>
      <c r="R118" s="273"/>
      <c r="S118" s="273" t="s">
        <v>1157</v>
      </c>
      <c r="T118" s="273" t="s">
        <v>1158</v>
      </c>
      <c r="U118" s="273" t="s">
        <v>64</v>
      </c>
      <c r="V118" s="273" t="s">
        <v>698</v>
      </c>
      <c r="W118" s="273" t="s">
        <v>714</v>
      </c>
      <c r="X118" s="273">
        <f t="shared" si="1"/>
        <v>20</v>
      </c>
      <c r="Y118" s="266"/>
      <c r="Z118" s="266"/>
    </row>
    <row r="119" spans="1:26" ht="15.75" customHeight="1" x14ac:dyDescent="0.2">
      <c r="A119" s="273" t="s">
        <v>154</v>
      </c>
      <c r="B119" s="273" t="s">
        <v>1159</v>
      </c>
      <c r="C119" s="273">
        <v>0</v>
      </c>
      <c r="D119" s="273">
        <v>0</v>
      </c>
      <c r="E119" s="273">
        <v>1</v>
      </c>
      <c r="F119" s="273">
        <v>0</v>
      </c>
      <c r="G119" s="273">
        <v>0</v>
      </c>
      <c r="H119" s="273">
        <v>0</v>
      </c>
      <c r="I119" s="273">
        <v>0</v>
      </c>
      <c r="J119" s="273">
        <v>0</v>
      </c>
      <c r="K119" s="273"/>
      <c r="L119" s="273" t="s">
        <v>675</v>
      </c>
      <c r="M119" s="273" t="s">
        <v>698</v>
      </c>
      <c r="N119" s="273" t="s">
        <v>897</v>
      </c>
      <c r="O119" s="273"/>
      <c r="P119" s="273" t="s">
        <v>1160</v>
      </c>
      <c r="Q119" s="273" t="s">
        <v>1161</v>
      </c>
      <c r="R119" s="273"/>
      <c r="S119" s="273" t="s">
        <v>1162</v>
      </c>
      <c r="T119" s="273" t="s">
        <v>1163</v>
      </c>
      <c r="U119" s="273" t="s">
        <v>39</v>
      </c>
      <c r="V119" s="273" t="s">
        <v>698</v>
      </c>
      <c r="W119" s="273" t="s">
        <v>714</v>
      </c>
      <c r="X119" s="273">
        <f t="shared" si="1"/>
        <v>20</v>
      </c>
      <c r="Y119" s="266"/>
      <c r="Z119" s="266"/>
    </row>
    <row r="120" spans="1:26" ht="15.75" customHeight="1" x14ac:dyDescent="0.2">
      <c r="A120" s="273" t="s">
        <v>156</v>
      </c>
      <c r="B120" s="273" t="s">
        <v>1164</v>
      </c>
      <c r="C120" s="273">
        <v>0</v>
      </c>
      <c r="D120" s="273">
        <v>0</v>
      </c>
      <c r="E120" s="273">
        <v>1</v>
      </c>
      <c r="F120" s="273">
        <v>0</v>
      </c>
      <c r="G120" s="273">
        <v>0</v>
      </c>
      <c r="H120" s="273">
        <v>0</v>
      </c>
      <c r="I120" s="273">
        <v>0</v>
      </c>
      <c r="J120" s="273">
        <v>1</v>
      </c>
      <c r="K120" s="273"/>
      <c r="L120" s="273" t="s">
        <v>675</v>
      </c>
      <c r="M120" s="273" t="s">
        <v>698</v>
      </c>
      <c r="N120" s="273" t="s">
        <v>897</v>
      </c>
      <c r="O120" s="273" t="s">
        <v>1165</v>
      </c>
      <c r="P120" s="273" t="s">
        <v>1166</v>
      </c>
      <c r="Q120" s="273" t="s">
        <v>1147</v>
      </c>
      <c r="R120" s="273"/>
      <c r="S120" s="273" t="s">
        <v>1167</v>
      </c>
      <c r="T120" s="273" t="s">
        <v>1149</v>
      </c>
      <c r="U120" s="273" t="s">
        <v>39</v>
      </c>
      <c r="V120" s="273" t="s">
        <v>698</v>
      </c>
      <c r="W120" s="273" t="s">
        <v>769</v>
      </c>
      <c r="X120" s="273">
        <f t="shared" si="1"/>
        <v>10</v>
      </c>
      <c r="Y120" s="266"/>
      <c r="Z120" s="266"/>
    </row>
    <row r="121" spans="1:26" ht="15.75" customHeight="1" x14ac:dyDescent="0.2">
      <c r="A121" s="273" t="s">
        <v>158</v>
      </c>
      <c r="B121" s="273" t="s">
        <v>1168</v>
      </c>
      <c r="C121" s="273">
        <v>0</v>
      </c>
      <c r="D121" s="273">
        <v>0</v>
      </c>
      <c r="E121" s="273">
        <v>1</v>
      </c>
      <c r="F121" s="273">
        <v>0</v>
      </c>
      <c r="G121" s="273">
        <v>0</v>
      </c>
      <c r="H121" s="273">
        <v>0</v>
      </c>
      <c r="I121" s="273">
        <v>0</v>
      </c>
      <c r="J121" s="273">
        <v>1</v>
      </c>
      <c r="K121" s="273"/>
      <c r="L121" s="273" t="s">
        <v>675</v>
      </c>
      <c r="M121" s="273" t="s">
        <v>698</v>
      </c>
      <c r="N121" s="273" t="s">
        <v>897</v>
      </c>
      <c r="O121" s="273"/>
      <c r="P121" s="273" t="s">
        <v>1169</v>
      </c>
      <c r="Q121" s="273" t="s">
        <v>1170</v>
      </c>
      <c r="R121" s="273"/>
      <c r="S121" s="273" t="s">
        <v>1171</v>
      </c>
      <c r="T121" s="273" t="s">
        <v>1149</v>
      </c>
      <c r="U121" s="273" t="s">
        <v>39</v>
      </c>
      <c r="V121" s="273" t="s">
        <v>698</v>
      </c>
      <c r="W121" s="273" t="s">
        <v>769</v>
      </c>
      <c r="X121" s="273">
        <f t="shared" si="1"/>
        <v>10</v>
      </c>
      <c r="Y121" s="266"/>
      <c r="Z121" s="266"/>
    </row>
    <row r="122" spans="1:26" ht="15.75" customHeight="1" x14ac:dyDescent="0.2">
      <c r="A122" s="273" t="s">
        <v>160</v>
      </c>
      <c r="B122" s="273" t="s">
        <v>1172</v>
      </c>
      <c r="C122" s="273">
        <v>0</v>
      </c>
      <c r="D122" s="273">
        <v>0</v>
      </c>
      <c r="E122" s="273">
        <v>1</v>
      </c>
      <c r="F122" s="273">
        <v>0</v>
      </c>
      <c r="G122" s="273">
        <v>0</v>
      </c>
      <c r="H122" s="273">
        <v>0</v>
      </c>
      <c r="I122" s="273">
        <v>0</v>
      </c>
      <c r="J122" s="273">
        <v>1</v>
      </c>
      <c r="K122" s="273"/>
      <c r="L122" s="273" t="s">
        <v>675</v>
      </c>
      <c r="M122" s="273" t="s">
        <v>698</v>
      </c>
      <c r="N122" s="273" t="s">
        <v>897</v>
      </c>
      <c r="O122" s="273"/>
      <c r="P122" s="273" t="s">
        <v>1173</v>
      </c>
      <c r="Q122" s="273" t="s">
        <v>1174</v>
      </c>
      <c r="R122" s="273"/>
      <c r="S122" s="273" t="s">
        <v>1175</v>
      </c>
      <c r="T122" s="273" t="s">
        <v>1176</v>
      </c>
      <c r="U122" s="273" t="s">
        <v>39</v>
      </c>
      <c r="V122" s="273" t="s">
        <v>698</v>
      </c>
      <c r="W122" s="273" t="s">
        <v>769</v>
      </c>
      <c r="X122" s="273">
        <f t="shared" si="1"/>
        <v>10</v>
      </c>
      <c r="Y122" s="266"/>
      <c r="Z122" s="266"/>
    </row>
    <row r="123" spans="1:26" ht="15.75" customHeight="1" x14ac:dyDescent="0.2">
      <c r="A123" s="273" t="s">
        <v>162</v>
      </c>
      <c r="B123" s="273" t="s">
        <v>1177</v>
      </c>
      <c r="C123" s="273">
        <v>0</v>
      </c>
      <c r="D123" s="273">
        <v>0</v>
      </c>
      <c r="E123" s="273">
        <v>1</v>
      </c>
      <c r="F123" s="273">
        <v>0</v>
      </c>
      <c r="G123" s="273">
        <v>0</v>
      </c>
      <c r="H123" s="273">
        <v>0</v>
      </c>
      <c r="I123" s="273">
        <v>0</v>
      </c>
      <c r="J123" s="273">
        <v>1</v>
      </c>
      <c r="K123" s="273"/>
      <c r="L123" s="273" t="s">
        <v>675</v>
      </c>
      <c r="M123" s="273" t="s">
        <v>698</v>
      </c>
      <c r="N123" s="273" t="s">
        <v>897</v>
      </c>
      <c r="O123" s="273"/>
      <c r="P123" s="273" t="s">
        <v>1178</v>
      </c>
      <c r="Q123" s="273" t="s">
        <v>1179</v>
      </c>
      <c r="R123" s="273"/>
      <c r="S123" s="273" t="s">
        <v>1180</v>
      </c>
      <c r="T123" s="273" t="s">
        <v>1181</v>
      </c>
      <c r="U123" s="273" t="s">
        <v>39</v>
      </c>
      <c r="V123" s="273" t="s">
        <v>698</v>
      </c>
      <c r="W123" s="273" t="s">
        <v>769</v>
      </c>
      <c r="X123" s="273">
        <f t="shared" si="1"/>
        <v>10</v>
      </c>
      <c r="Y123" s="266"/>
      <c r="Z123" s="266"/>
    </row>
    <row r="124" spans="1:26" ht="148.5" customHeight="1" x14ac:dyDescent="0.2">
      <c r="A124" s="273" t="s">
        <v>164</v>
      </c>
      <c r="B124" s="273" t="s">
        <v>1182</v>
      </c>
      <c r="C124" s="273">
        <v>0</v>
      </c>
      <c r="D124" s="273">
        <v>0</v>
      </c>
      <c r="E124" s="273">
        <v>1</v>
      </c>
      <c r="F124" s="273">
        <v>0</v>
      </c>
      <c r="G124" s="273">
        <v>0</v>
      </c>
      <c r="H124" s="273">
        <v>0</v>
      </c>
      <c r="I124" s="273">
        <v>0</v>
      </c>
      <c r="J124" s="273">
        <v>1</v>
      </c>
      <c r="K124" s="273"/>
      <c r="L124" s="273" t="s">
        <v>675</v>
      </c>
      <c r="M124" s="273" t="s">
        <v>698</v>
      </c>
      <c r="N124" s="273" t="s">
        <v>897</v>
      </c>
      <c r="O124" s="273"/>
      <c r="P124" s="273" t="s">
        <v>1183</v>
      </c>
      <c r="Q124" s="273" t="s">
        <v>1184</v>
      </c>
      <c r="R124" s="273"/>
      <c r="S124" s="273" t="s">
        <v>1185</v>
      </c>
      <c r="T124" s="273" t="s">
        <v>1186</v>
      </c>
      <c r="U124" s="273" t="s">
        <v>39</v>
      </c>
      <c r="V124" s="273" t="s">
        <v>698</v>
      </c>
      <c r="W124" s="273" t="s">
        <v>769</v>
      </c>
      <c r="X124" s="273">
        <f t="shared" si="1"/>
        <v>10</v>
      </c>
      <c r="Y124" s="266"/>
      <c r="Z124" s="266"/>
    </row>
    <row r="125" spans="1:26" ht="147" customHeight="1" x14ac:dyDescent="0.2">
      <c r="A125" s="273" t="s">
        <v>166</v>
      </c>
      <c r="B125" s="273" t="s">
        <v>1187</v>
      </c>
      <c r="C125" s="273">
        <v>0</v>
      </c>
      <c r="D125" s="273">
        <v>0</v>
      </c>
      <c r="E125" s="273">
        <v>1</v>
      </c>
      <c r="F125" s="273">
        <v>0</v>
      </c>
      <c r="G125" s="273">
        <v>0</v>
      </c>
      <c r="H125" s="273">
        <v>0</v>
      </c>
      <c r="I125" s="273">
        <v>0</v>
      </c>
      <c r="J125" s="273">
        <v>1</v>
      </c>
      <c r="K125" s="273"/>
      <c r="L125" s="273" t="s">
        <v>675</v>
      </c>
      <c r="M125" s="273" t="s">
        <v>698</v>
      </c>
      <c r="N125" s="273" t="s">
        <v>897</v>
      </c>
      <c r="O125" s="273"/>
      <c r="P125" s="273" t="s">
        <v>1188</v>
      </c>
      <c r="Q125" s="273" t="s">
        <v>1189</v>
      </c>
      <c r="R125" s="273"/>
      <c r="S125" s="273" t="s">
        <v>1190</v>
      </c>
      <c r="T125" s="273" t="s">
        <v>1191</v>
      </c>
      <c r="U125" s="273" t="s">
        <v>39</v>
      </c>
      <c r="V125" s="273" t="s">
        <v>698</v>
      </c>
      <c r="W125" s="273" t="s">
        <v>719</v>
      </c>
      <c r="X125" s="273">
        <f t="shared" si="1"/>
        <v>5</v>
      </c>
      <c r="Y125" s="266"/>
      <c r="Z125" s="266"/>
    </row>
    <row r="126" spans="1:26" ht="15.75" customHeight="1" x14ac:dyDescent="0.2">
      <c r="A126" s="273" t="s">
        <v>168</v>
      </c>
      <c r="B126" s="273" t="s">
        <v>1192</v>
      </c>
      <c r="C126" s="273">
        <v>0</v>
      </c>
      <c r="D126" s="273">
        <v>0</v>
      </c>
      <c r="E126" s="273">
        <v>1</v>
      </c>
      <c r="F126" s="273">
        <v>0</v>
      </c>
      <c r="G126" s="273">
        <v>0</v>
      </c>
      <c r="H126" s="273">
        <v>0</v>
      </c>
      <c r="I126" s="273">
        <v>0</v>
      </c>
      <c r="J126" s="273">
        <v>0</v>
      </c>
      <c r="K126" s="273"/>
      <c r="L126" s="273" t="s">
        <v>675</v>
      </c>
      <c r="M126" s="273" t="s">
        <v>698</v>
      </c>
      <c r="N126" s="273" t="s">
        <v>897</v>
      </c>
      <c r="O126" s="273"/>
      <c r="P126" s="273" t="s">
        <v>1193</v>
      </c>
      <c r="Q126" s="273" t="s">
        <v>1194</v>
      </c>
      <c r="R126" s="273"/>
      <c r="S126" s="273" t="s">
        <v>1162</v>
      </c>
      <c r="T126" s="273" t="s">
        <v>1163</v>
      </c>
      <c r="U126" s="273" t="s">
        <v>39</v>
      </c>
      <c r="V126" s="273" t="s">
        <v>698</v>
      </c>
      <c r="W126" s="273" t="s">
        <v>769</v>
      </c>
      <c r="X126" s="273">
        <f t="shared" si="1"/>
        <v>10</v>
      </c>
      <c r="Y126" s="266"/>
      <c r="Z126" s="266"/>
    </row>
    <row r="127" spans="1:26" ht="15.75" customHeight="1" x14ac:dyDescent="0.2">
      <c r="A127" s="273" t="s">
        <v>170</v>
      </c>
      <c r="B127" s="273" t="s">
        <v>1195</v>
      </c>
      <c r="C127" s="273">
        <v>0</v>
      </c>
      <c r="D127" s="273">
        <v>0</v>
      </c>
      <c r="E127" s="273">
        <v>1</v>
      </c>
      <c r="F127" s="273">
        <v>0</v>
      </c>
      <c r="G127" s="273">
        <v>0</v>
      </c>
      <c r="H127" s="273">
        <v>0</v>
      </c>
      <c r="I127" s="273">
        <v>0</v>
      </c>
      <c r="J127" s="273">
        <v>0</v>
      </c>
      <c r="K127" s="273"/>
      <c r="L127" s="273" t="s">
        <v>675</v>
      </c>
      <c r="M127" s="273" t="s">
        <v>698</v>
      </c>
      <c r="N127" s="273" t="s">
        <v>897</v>
      </c>
      <c r="O127" s="273"/>
      <c r="P127" s="273" t="s">
        <v>1196</v>
      </c>
      <c r="Q127" s="273"/>
      <c r="R127" s="273"/>
      <c r="S127" s="273" t="s">
        <v>1162</v>
      </c>
      <c r="T127" s="273" t="s">
        <v>1197</v>
      </c>
      <c r="U127" s="273" t="s">
        <v>39</v>
      </c>
      <c r="V127" s="273" t="s">
        <v>698</v>
      </c>
      <c r="W127" s="273" t="s">
        <v>769</v>
      </c>
      <c r="X127" s="273">
        <f t="shared" si="1"/>
        <v>10</v>
      </c>
      <c r="Y127" s="266"/>
      <c r="Z127" s="266"/>
    </row>
    <row r="128" spans="1:26" ht="15.75" customHeight="1" x14ac:dyDescent="0.2">
      <c r="A128" s="273" t="s">
        <v>171</v>
      </c>
      <c r="B128" s="273" t="s">
        <v>1198</v>
      </c>
      <c r="C128" s="273">
        <v>0</v>
      </c>
      <c r="D128" s="273">
        <v>0</v>
      </c>
      <c r="E128" s="273">
        <v>1</v>
      </c>
      <c r="F128" s="273">
        <v>0</v>
      </c>
      <c r="G128" s="273">
        <v>0</v>
      </c>
      <c r="H128" s="273">
        <v>0</v>
      </c>
      <c r="I128" s="273">
        <v>0</v>
      </c>
      <c r="J128" s="273">
        <v>1</v>
      </c>
      <c r="K128" s="273"/>
      <c r="L128" s="273" t="s">
        <v>675</v>
      </c>
      <c r="M128" s="273" t="s">
        <v>698</v>
      </c>
      <c r="N128" s="273" t="s">
        <v>897</v>
      </c>
      <c r="O128" s="273"/>
      <c r="P128" s="273"/>
      <c r="Q128" s="273" t="s">
        <v>1199</v>
      </c>
      <c r="R128" s="273"/>
      <c r="S128" s="273" t="s">
        <v>1200</v>
      </c>
      <c r="T128" s="273" t="s">
        <v>1201</v>
      </c>
      <c r="U128" s="273" t="s">
        <v>39</v>
      </c>
      <c r="V128" s="273" t="s">
        <v>698</v>
      </c>
      <c r="W128" s="273" t="s">
        <v>769</v>
      </c>
      <c r="X128" s="273">
        <f t="shared" si="1"/>
        <v>10</v>
      </c>
      <c r="Y128" s="266"/>
      <c r="Z128" s="266"/>
    </row>
    <row r="129" spans="1:26" ht="408.75" customHeight="1" x14ac:dyDescent="0.2">
      <c r="A129" s="273" t="s">
        <v>173</v>
      </c>
      <c r="B129" s="273" t="s">
        <v>1202</v>
      </c>
      <c r="C129" s="273">
        <v>0</v>
      </c>
      <c r="D129" s="273">
        <v>0</v>
      </c>
      <c r="E129" s="273">
        <v>1</v>
      </c>
      <c r="F129" s="273">
        <v>0</v>
      </c>
      <c r="G129" s="273">
        <v>0</v>
      </c>
      <c r="H129" s="273">
        <v>0</v>
      </c>
      <c r="I129" s="273">
        <v>0</v>
      </c>
      <c r="J129" s="273">
        <v>0</v>
      </c>
      <c r="K129" s="273"/>
      <c r="L129" s="273" t="s">
        <v>675</v>
      </c>
      <c r="M129" s="273" t="s">
        <v>698</v>
      </c>
      <c r="N129" s="273" t="s">
        <v>897</v>
      </c>
      <c r="O129" s="273"/>
      <c r="P129" s="273"/>
      <c r="Q129" s="273" t="s">
        <v>1203</v>
      </c>
      <c r="R129" s="273"/>
      <c r="S129" s="273" t="s">
        <v>1204</v>
      </c>
      <c r="T129" s="273" t="s">
        <v>1205</v>
      </c>
      <c r="U129" s="273" t="s">
        <v>39</v>
      </c>
      <c r="V129" s="273" t="s">
        <v>698</v>
      </c>
      <c r="W129" s="273" t="s">
        <v>769</v>
      </c>
      <c r="X129" s="273">
        <f t="shared" si="1"/>
        <v>10</v>
      </c>
      <c r="Y129" s="266"/>
      <c r="Z129" s="266"/>
    </row>
    <row r="130" spans="1:26" ht="294" customHeight="1" x14ac:dyDescent="0.2">
      <c r="A130" s="273" t="s">
        <v>175</v>
      </c>
      <c r="B130" s="273" t="s">
        <v>1206</v>
      </c>
      <c r="C130" s="273">
        <v>0</v>
      </c>
      <c r="D130" s="273">
        <v>0</v>
      </c>
      <c r="E130" s="273">
        <v>1</v>
      </c>
      <c r="F130" s="273">
        <v>0</v>
      </c>
      <c r="G130" s="273">
        <v>0</v>
      </c>
      <c r="H130" s="273">
        <v>0</v>
      </c>
      <c r="I130" s="273">
        <v>0</v>
      </c>
      <c r="J130" s="273">
        <v>0</v>
      </c>
      <c r="K130" s="273"/>
      <c r="L130" s="273" t="s">
        <v>675</v>
      </c>
      <c r="M130" s="273" t="s">
        <v>698</v>
      </c>
      <c r="N130" s="273" t="s">
        <v>897</v>
      </c>
      <c r="O130" s="273"/>
      <c r="P130" s="273" t="s">
        <v>1207</v>
      </c>
      <c r="Q130" s="273" t="s">
        <v>1208</v>
      </c>
      <c r="R130" s="273"/>
      <c r="S130" s="273" t="s">
        <v>1209</v>
      </c>
      <c r="T130" s="273" t="s">
        <v>1210</v>
      </c>
      <c r="U130" s="273" t="s">
        <v>39</v>
      </c>
      <c r="V130" s="273" t="s">
        <v>698</v>
      </c>
      <c r="W130" s="273" t="s">
        <v>719</v>
      </c>
      <c r="X130" s="273">
        <f t="shared" si="1"/>
        <v>5</v>
      </c>
      <c r="Y130" s="266"/>
      <c r="Z130" s="266"/>
    </row>
    <row r="131" spans="1:26" ht="220.5" customHeight="1" x14ac:dyDescent="0.2">
      <c r="A131" s="273" t="s">
        <v>177</v>
      </c>
      <c r="B131" s="273" t="s">
        <v>1211</v>
      </c>
      <c r="C131" s="273">
        <v>0</v>
      </c>
      <c r="D131" s="273">
        <v>0</v>
      </c>
      <c r="E131" s="273">
        <v>1</v>
      </c>
      <c r="F131" s="273">
        <v>0</v>
      </c>
      <c r="G131" s="273">
        <v>0</v>
      </c>
      <c r="H131" s="273">
        <v>0</v>
      </c>
      <c r="I131" s="273">
        <v>0</v>
      </c>
      <c r="J131" s="273">
        <v>1</v>
      </c>
      <c r="K131" s="273"/>
      <c r="L131" s="273" t="s">
        <v>675</v>
      </c>
      <c r="M131" s="273" t="s">
        <v>698</v>
      </c>
      <c r="N131" s="273" t="s">
        <v>897</v>
      </c>
      <c r="O131" s="273"/>
      <c r="P131" s="273" t="s">
        <v>1212</v>
      </c>
      <c r="Q131" s="273" t="s">
        <v>1213</v>
      </c>
      <c r="R131" s="273"/>
      <c r="S131" s="273" t="s">
        <v>1214</v>
      </c>
      <c r="T131" s="273" t="s">
        <v>1154</v>
      </c>
      <c r="U131" s="273" t="s">
        <v>39</v>
      </c>
      <c r="V131" s="273" t="s">
        <v>698</v>
      </c>
      <c r="W131" s="273" t="s">
        <v>719</v>
      </c>
      <c r="X131" s="273">
        <f t="shared" ref="X131:X194" si="2">IF($W131="Critical Importance",20,IF($W131="Minor Importance",5,10))</f>
        <v>5</v>
      </c>
      <c r="Y131" s="266"/>
      <c r="Z131" s="266"/>
    </row>
    <row r="132" spans="1:26" ht="15.75" customHeight="1" x14ac:dyDescent="0.2">
      <c r="A132" s="273" t="s">
        <v>179</v>
      </c>
      <c r="B132" s="273" t="s">
        <v>1215</v>
      </c>
      <c r="C132" s="273">
        <v>0</v>
      </c>
      <c r="D132" s="273">
        <v>0</v>
      </c>
      <c r="E132" s="273">
        <v>1</v>
      </c>
      <c r="F132" s="273">
        <v>0</v>
      </c>
      <c r="G132" s="273">
        <v>0</v>
      </c>
      <c r="H132" s="273">
        <v>0</v>
      </c>
      <c r="I132" s="273">
        <v>0</v>
      </c>
      <c r="J132" s="273">
        <v>1</v>
      </c>
      <c r="K132" s="273"/>
      <c r="L132" s="273" t="s">
        <v>675</v>
      </c>
      <c r="M132" s="273" t="s">
        <v>698</v>
      </c>
      <c r="N132" s="273" t="s">
        <v>897</v>
      </c>
      <c r="O132" s="273"/>
      <c r="P132" s="273" t="s">
        <v>1216</v>
      </c>
      <c r="Q132" s="273" t="s">
        <v>1217</v>
      </c>
      <c r="R132" s="273"/>
      <c r="S132" s="273" t="s">
        <v>1153</v>
      </c>
      <c r="T132" s="273" t="s">
        <v>1154</v>
      </c>
      <c r="U132" s="273" t="s">
        <v>39</v>
      </c>
      <c r="V132" s="273" t="s">
        <v>698</v>
      </c>
      <c r="W132" s="273" t="s">
        <v>719</v>
      </c>
      <c r="X132" s="273">
        <f t="shared" si="2"/>
        <v>5</v>
      </c>
      <c r="Y132" s="266"/>
      <c r="Z132" s="266"/>
    </row>
    <row r="133" spans="1:26" ht="15.75" customHeight="1" x14ac:dyDescent="0.2">
      <c r="A133" s="273" t="s">
        <v>180</v>
      </c>
      <c r="B133" s="273" t="s">
        <v>1218</v>
      </c>
      <c r="C133" s="273">
        <v>0</v>
      </c>
      <c r="D133" s="273">
        <v>0</v>
      </c>
      <c r="E133" s="273">
        <v>1</v>
      </c>
      <c r="F133" s="273">
        <v>0</v>
      </c>
      <c r="G133" s="273">
        <v>0</v>
      </c>
      <c r="H133" s="273">
        <v>0</v>
      </c>
      <c r="I133" s="273">
        <v>0</v>
      </c>
      <c r="J133" s="273">
        <v>1</v>
      </c>
      <c r="K133" s="273"/>
      <c r="L133" s="273" t="s">
        <v>675</v>
      </c>
      <c r="M133" s="273" t="s">
        <v>698</v>
      </c>
      <c r="N133" s="273" t="s">
        <v>897</v>
      </c>
      <c r="O133" s="273" t="s">
        <v>1219</v>
      </c>
      <c r="P133" s="273" t="s">
        <v>1220</v>
      </c>
      <c r="Q133" s="273" t="s">
        <v>1221</v>
      </c>
      <c r="R133" s="273"/>
      <c r="S133" s="273" t="s">
        <v>1222</v>
      </c>
      <c r="T133" s="273" t="s">
        <v>1223</v>
      </c>
      <c r="U133" s="273" t="s">
        <v>39</v>
      </c>
      <c r="V133" s="273" t="s">
        <v>698</v>
      </c>
      <c r="W133" s="273" t="s">
        <v>719</v>
      </c>
      <c r="X133" s="273">
        <f t="shared" si="2"/>
        <v>5</v>
      </c>
      <c r="Y133" s="266"/>
      <c r="Z133" s="266"/>
    </row>
    <row r="134" spans="1:26" ht="15.75" customHeight="1" x14ac:dyDescent="0.2">
      <c r="A134" s="273" t="s">
        <v>182</v>
      </c>
      <c r="B134" s="273" t="s">
        <v>1224</v>
      </c>
      <c r="C134" s="273">
        <v>0</v>
      </c>
      <c r="D134" s="273">
        <v>0</v>
      </c>
      <c r="E134" s="273">
        <v>1</v>
      </c>
      <c r="F134" s="273">
        <v>0</v>
      </c>
      <c r="G134" s="273">
        <v>0</v>
      </c>
      <c r="H134" s="273">
        <v>0</v>
      </c>
      <c r="I134" s="273">
        <v>0</v>
      </c>
      <c r="J134" s="273">
        <v>0</v>
      </c>
      <c r="K134" s="273"/>
      <c r="L134" s="273" t="s">
        <v>675</v>
      </c>
      <c r="M134" s="273" t="s">
        <v>698</v>
      </c>
      <c r="N134" s="273" t="s">
        <v>897</v>
      </c>
      <c r="O134" s="273" t="s">
        <v>1225</v>
      </c>
      <c r="P134" s="273"/>
      <c r="Q134" s="273"/>
      <c r="R134" s="273"/>
      <c r="S134" s="273" t="s">
        <v>1226</v>
      </c>
      <c r="T134" s="273" t="s">
        <v>1227</v>
      </c>
      <c r="U134" s="273" t="s">
        <v>39</v>
      </c>
      <c r="V134" s="273" t="s">
        <v>698</v>
      </c>
      <c r="W134" s="273" t="s">
        <v>719</v>
      </c>
      <c r="X134" s="273">
        <f t="shared" si="2"/>
        <v>5</v>
      </c>
      <c r="Y134" s="266"/>
      <c r="Z134" s="266"/>
    </row>
    <row r="135" spans="1:26" ht="15.75" customHeight="1" x14ac:dyDescent="0.2">
      <c r="A135" s="277" t="s">
        <v>212</v>
      </c>
      <c r="B135" s="273" t="s">
        <v>1228</v>
      </c>
      <c r="C135" s="273">
        <v>0</v>
      </c>
      <c r="D135" s="273">
        <v>0</v>
      </c>
      <c r="E135" s="273">
        <v>0</v>
      </c>
      <c r="F135" s="273">
        <v>1</v>
      </c>
      <c r="G135" s="273">
        <v>0</v>
      </c>
      <c r="H135" s="273">
        <v>0</v>
      </c>
      <c r="I135" s="273">
        <v>0</v>
      </c>
      <c r="J135" s="273">
        <v>1</v>
      </c>
      <c r="K135" s="273"/>
      <c r="L135" s="273" t="s">
        <v>696</v>
      </c>
      <c r="M135" s="273" t="s">
        <v>698</v>
      </c>
      <c r="N135" s="273" t="s">
        <v>1229</v>
      </c>
      <c r="O135" s="273" t="s">
        <v>1230</v>
      </c>
      <c r="P135" s="273"/>
      <c r="Q135" s="273"/>
      <c r="R135" s="273"/>
      <c r="S135" s="273" t="s">
        <v>1231</v>
      </c>
      <c r="T135" s="273" t="s">
        <v>1232</v>
      </c>
      <c r="U135" s="273" t="s">
        <v>696</v>
      </c>
      <c r="V135" s="273" t="s">
        <v>698</v>
      </c>
      <c r="W135" s="273"/>
      <c r="X135" s="273">
        <f t="shared" si="2"/>
        <v>10</v>
      </c>
      <c r="Y135" s="266"/>
      <c r="Z135" s="266"/>
    </row>
    <row r="136" spans="1:26" ht="15.75" customHeight="1" x14ac:dyDescent="0.2">
      <c r="A136" s="273" t="s">
        <v>214</v>
      </c>
      <c r="B136" s="273" t="s">
        <v>1233</v>
      </c>
      <c r="C136" s="273">
        <v>0</v>
      </c>
      <c r="D136" s="273">
        <v>0</v>
      </c>
      <c r="E136" s="273">
        <v>0</v>
      </c>
      <c r="F136" s="273">
        <v>1</v>
      </c>
      <c r="G136" s="273">
        <v>0</v>
      </c>
      <c r="H136" s="273">
        <v>0</v>
      </c>
      <c r="I136" s="273">
        <v>0</v>
      </c>
      <c r="J136" s="273">
        <v>0</v>
      </c>
      <c r="K136" s="273"/>
      <c r="L136" s="273" t="s">
        <v>896</v>
      </c>
      <c r="M136" s="273" t="s">
        <v>698</v>
      </c>
      <c r="N136" s="273"/>
      <c r="O136" s="273"/>
      <c r="P136" s="273"/>
      <c r="Q136" s="273" t="s">
        <v>1234</v>
      </c>
      <c r="R136" s="273"/>
      <c r="S136" s="273" t="s">
        <v>1235</v>
      </c>
      <c r="T136" s="273" t="s">
        <v>1236</v>
      </c>
      <c r="U136" s="273" t="s">
        <v>39</v>
      </c>
      <c r="V136" s="273" t="s">
        <v>698</v>
      </c>
      <c r="W136" s="273" t="s">
        <v>769</v>
      </c>
      <c r="X136" s="273">
        <f t="shared" si="2"/>
        <v>10</v>
      </c>
      <c r="Y136" s="266"/>
      <c r="Z136" s="266"/>
    </row>
    <row r="137" spans="1:26" ht="339.75" customHeight="1" x14ac:dyDescent="0.2">
      <c r="A137" s="277" t="s">
        <v>216</v>
      </c>
      <c r="B137" s="273" t="s">
        <v>1237</v>
      </c>
      <c r="C137" s="273">
        <v>0</v>
      </c>
      <c r="D137" s="273">
        <v>0</v>
      </c>
      <c r="E137" s="273">
        <v>0</v>
      </c>
      <c r="F137" s="273">
        <v>1</v>
      </c>
      <c r="G137" s="273">
        <v>0</v>
      </c>
      <c r="H137" s="273">
        <v>0</v>
      </c>
      <c r="I137" s="273">
        <v>0</v>
      </c>
      <c r="J137" s="273">
        <v>1</v>
      </c>
      <c r="K137" s="273"/>
      <c r="L137" s="273" t="s">
        <v>896</v>
      </c>
      <c r="M137" s="273" t="s">
        <v>698</v>
      </c>
      <c r="N137" s="273"/>
      <c r="O137" s="273" t="s">
        <v>1238</v>
      </c>
      <c r="P137" s="273" t="s">
        <v>1239</v>
      </c>
      <c r="Q137" s="273"/>
      <c r="R137" s="273"/>
      <c r="S137" s="273" t="s">
        <v>1240</v>
      </c>
      <c r="T137" s="273" t="s">
        <v>1241</v>
      </c>
      <c r="U137" s="273" t="s">
        <v>39</v>
      </c>
      <c r="V137" s="273" t="s">
        <v>698</v>
      </c>
      <c r="W137" s="273" t="s">
        <v>769</v>
      </c>
      <c r="X137" s="273">
        <f t="shared" si="2"/>
        <v>10</v>
      </c>
      <c r="Y137" s="266"/>
      <c r="Z137" s="266"/>
    </row>
    <row r="138" spans="1:26" ht="186" customHeight="1" x14ac:dyDescent="0.2">
      <c r="A138" s="273" t="s">
        <v>217</v>
      </c>
      <c r="B138" s="273" t="s">
        <v>1242</v>
      </c>
      <c r="C138" s="273">
        <v>0</v>
      </c>
      <c r="D138" s="273">
        <v>0</v>
      </c>
      <c r="E138" s="273">
        <v>0</v>
      </c>
      <c r="F138" s="273">
        <v>1</v>
      </c>
      <c r="G138" s="273">
        <v>0</v>
      </c>
      <c r="H138" s="273">
        <v>0</v>
      </c>
      <c r="I138" s="273">
        <v>0</v>
      </c>
      <c r="J138" s="273">
        <v>0</v>
      </c>
      <c r="K138" s="273"/>
      <c r="L138" s="273" t="s">
        <v>896</v>
      </c>
      <c r="M138" s="273" t="s">
        <v>698</v>
      </c>
      <c r="N138" s="273"/>
      <c r="O138" s="273"/>
      <c r="P138" s="273" t="s">
        <v>1243</v>
      </c>
      <c r="Q138" s="273" t="s">
        <v>1244</v>
      </c>
      <c r="R138" s="273"/>
      <c r="S138" s="273" t="s">
        <v>1245</v>
      </c>
      <c r="T138" s="273" t="s">
        <v>1246</v>
      </c>
      <c r="U138" s="273" t="s">
        <v>39</v>
      </c>
      <c r="V138" s="273" t="s">
        <v>698</v>
      </c>
      <c r="W138" s="273" t="s">
        <v>769</v>
      </c>
      <c r="X138" s="273">
        <f t="shared" si="2"/>
        <v>10</v>
      </c>
      <c r="Y138" s="266"/>
      <c r="Z138" s="266"/>
    </row>
    <row r="139" spans="1:26" ht="15.75" customHeight="1" x14ac:dyDescent="0.2">
      <c r="A139" s="277" t="s">
        <v>219</v>
      </c>
      <c r="B139" s="273" t="s">
        <v>1247</v>
      </c>
      <c r="C139" s="273">
        <v>0</v>
      </c>
      <c r="D139" s="273">
        <v>0</v>
      </c>
      <c r="E139" s="273">
        <v>0</v>
      </c>
      <c r="F139" s="273">
        <v>1</v>
      </c>
      <c r="G139" s="273">
        <v>0</v>
      </c>
      <c r="H139" s="273">
        <v>0</v>
      </c>
      <c r="I139" s="273">
        <v>0</v>
      </c>
      <c r="J139" s="273">
        <v>0</v>
      </c>
      <c r="K139" s="273"/>
      <c r="L139" s="273" t="s">
        <v>896</v>
      </c>
      <c r="M139" s="273" t="s">
        <v>698</v>
      </c>
      <c r="N139" s="273"/>
      <c r="O139" s="273"/>
      <c r="P139" s="273" t="s">
        <v>1248</v>
      </c>
      <c r="Q139" s="273" t="s">
        <v>1249</v>
      </c>
      <c r="R139" s="273"/>
      <c r="S139" s="273" t="s">
        <v>1250</v>
      </c>
      <c r="T139" s="273" t="s">
        <v>1251</v>
      </c>
      <c r="U139" s="273" t="s">
        <v>39</v>
      </c>
      <c r="V139" s="273" t="s">
        <v>698</v>
      </c>
      <c r="W139" s="273" t="s">
        <v>769</v>
      </c>
      <c r="X139" s="273">
        <f t="shared" si="2"/>
        <v>10</v>
      </c>
      <c r="Y139" s="266"/>
      <c r="Z139" s="266"/>
    </row>
    <row r="140" spans="1:26" ht="15.75" customHeight="1" x14ac:dyDescent="0.2">
      <c r="A140" s="273" t="s">
        <v>221</v>
      </c>
      <c r="B140" s="273" t="s">
        <v>1252</v>
      </c>
      <c r="C140" s="273">
        <v>0</v>
      </c>
      <c r="D140" s="273">
        <v>0</v>
      </c>
      <c r="E140" s="273">
        <v>0</v>
      </c>
      <c r="F140" s="273">
        <v>1</v>
      </c>
      <c r="G140" s="273">
        <v>0</v>
      </c>
      <c r="H140" s="273">
        <v>0</v>
      </c>
      <c r="I140" s="273">
        <v>0</v>
      </c>
      <c r="J140" s="273">
        <v>0</v>
      </c>
      <c r="K140" s="273"/>
      <c r="L140" s="273" t="s">
        <v>896</v>
      </c>
      <c r="M140" s="273" t="s">
        <v>698</v>
      </c>
      <c r="N140" s="273"/>
      <c r="O140" s="273"/>
      <c r="P140" s="273" t="s">
        <v>1253</v>
      </c>
      <c r="Q140" s="273"/>
      <c r="R140" s="273"/>
      <c r="S140" s="273" t="s">
        <v>1250</v>
      </c>
      <c r="T140" s="273" t="s">
        <v>1251</v>
      </c>
      <c r="U140" s="273" t="s">
        <v>39</v>
      </c>
      <c r="V140" s="273" t="s">
        <v>698</v>
      </c>
      <c r="W140" s="273" t="s">
        <v>714</v>
      </c>
      <c r="X140" s="273">
        <f t="shared" si="2"/>
        <v>20</v>
      </c>
      <c r="Y140" s="266"/>
      <c r="Z140" s="266"/>
    </row>
    <row r="141" spans="1:26" ht="214.5" customHeight="1" x14ac:dyDescent="0.2">
      <c r="A141" s="277" t="s">
        <v>222</v>
      </c>
      <c r="B141" s="273" t="s">
        <v>1254</v>
      </c>
      <c r="C141" s="273">
        <v>0</v>
      </c>
      <c r="D141" s="273">
        <v>0</v>
      </c>
      <c r="E141" s="273">
        <v>0</v>
      </c>
      <c r="F141" s="273">
        <v>1</v>
      </c>
      <c r="G141" s="273">
        <v>0</v>
      </c>
      <c r="H141" s="273">
        <v>0</v>
      </c>
      <c r="I141" s="273">
        <v>0</v>
      </c>
      <c r="J141" s="273">
        <v>0</v>
      </c>
      <c r="K141" s="273"/>
      <c r="L141" s="273" t="s">
        <v>896</v>
      </c>
      <c r="M141" s="273" t="s">
        <v>698</v>
      </c>
      <c r="N141" s="273"/>
      <c r="O141" s="273"/>
      <c r="P141" s="273" t="s">
        <v>1255</v>
      </c>
      <c r="Q141" s="273" t="s">
        <v>1256</v>
      </c>
      <c r="R141" s="273"/>
      <c r="S141" s="273" t="s">
        <v>1257</v>
      </c>
      <c r="T141" s="273" t="s">
        <v>1258</v>
      </c>
      <c r="U141" s="273" t="s">
        <v>39</v>
      </c>
      <c r="V141" s="273" t="s">
        <v>698</v>
      </c>
      <c r="W141" s="273" t="s">
        <v>769</v>
      </c>
      <c r="X141" s="273">
        <f t="shared" si="2"/>
        <v>10</v>
      </c>
      <c r="Y141" s="266"/>
      <c r="Z141" s="266"/>
    </row>
    <row r="142" spans="1:26" ht="15.75" customHeight="1" x14ac:dyDescent="0.2">
      <c r="A142" s="273" t="s">
        <v>224</v>
      </c>
      <c r="B142" s="273" t="s">
        <v>1259</v>
      </c>
      <c r="C142" s="273">
        <v>0</v>
      </c>
      <c r="D142" s="273">
        <v>0</v>
      </c>
      <c r="E142" s="273">
        <v>0</v>
      </c>
      <c r="F142" s="273">
        <v>1</v>
      </c>
      <c r="G142" s="273">
        <v>0</v>
      </c>
      <c r="H142" s="273">
        <v>0</v>
      </c>
      <c r="I142" s="273">
        <v>0</v>
      </c>
      <c r="J142" s="273">
        <v>0</v>
      </c>
      <c r="K142" s="273"/>
      <c r="L142" s="273" t="s">
        <v>896</v>
      </c>
      <c r="M142" s="273" t="s">
        <v>698</v>
      </c>
      <c r="N142" s="273"/>
      <c r="O142" s="273"/>
      <c r="P142" s="273" t="s">
        <v>1260</v>
      </c>
      <c r="Q142" s="273" t="s">
        <v>1261</v>
      </c>
      <c r="R142" s="273"/>
      <c r="S142" s="273" t="s">
        <v>1262</v>
      </c>
      <c r="T142" s="273" t="s">
        <v>1263</v>
      </c>
      <c r="U142" s="273" t="s">
        <v>39</v>
      </c>
      <c r="V142" s="273" t="s">
        <v>698</v>
      </c>
      <c r="W142" s="273" t="s">
        <v>769</v>
      </c>
      <c r="X142" s="273">
        <f t="shared" si="2"/>
        <v>10</v>
      </c>
      <c r="Y142" s="266"/>
      <c r="Z142" s="266"/>
    </row>
    <row r="143" spans="1:26" ht="15.75" customHeight="1" x14ac:dyDescent="0.2">
      <c r="A143" s="277" t="s">
        <v>226</v>
      </c>
      <c r="B143" s="273" t="s">
        <v>1264</v>
      </c>
      <c r="C143" s="273">
        <v>0</v>
      </c>
      <c r="D143" s="273">
        <v>0</v>
      </c>
      <c r="E143" s="273">
        <v>0</v>
      </c>
      <c r="F143" s="273">
        <v>1</v>
      </c>
      <c r="G143" s="273">
        <v>0</v>
      </c>
      <c r="H143" s="273">
        <v>0</v>
      </c>
      <c r="I143" s="273">
        <v>0</v>
      </c>
      <c r="J143" s="273">
        <v>0</v>
      </c>
      <c r="K143" s="273"/>
      <c r="L143" s="273" t="s">
        <v>896</v>
      </c>
      <c r="M143" s="273" t="s">
        <v>698</v>
      </c>
      <c r="N143" s="273"/>
      <c r="O143" s="273"/>
      <c r="P143" s="273" t="s">
        <v>1265</v>
      </c>
      <c r="Q143" s="273" t="s">
        <v>1266</v>
      </c>
      <c r="R143" s="273"/>
      <c r="S143" s="273" t="s">
        <v>1262</v>
      </c>
      <c r="T143" s="273" t="s">
        <v>1263</v>
      </c>
      <c r="U143" s="273" t="s">
        <v>39</v>
      </c>
      <c r="V143" s="273" t="s">
        <v>698</v>
      </c>
      <c r="W143" s="273" t="s">
        <v>769</v>
      </c>
      <c r="X143" s="273">
        <f t="shared" si="2"/>
        <v>10</v>
      </c>
      <c r="Y143" s="266"/>
      <c r="Z143" s="266"/>
    </row>
    <row r="144" spans="1:26" ht="192.75" customHeight="1" x14ac:dyDescent="0.2">
      <c r="A144" s="273" t="s">
        <v>228</v>
      </c>
      <c r="B144" s="273" t="s">
        <v>1267</v>
      </c>
      <c r="C144" s="273">
        <v>0</v>
      </c>
      <c r="D144" s="273">
        <v>0</v>
      </c>
      <c r="E144" s="273">
        <v>0</v>
      </c>
      <c r="F144" s="273">
        <v>1</v>
      </c>
      <c r="G144" s="273">
        <v>0</v>
      </c>
      <c r="H144" s="273">
        <v>0</v>
      </c>
      <c r="I144" s="273">
        <v>0</v>
      </c>
      <c r="J144" s="273">
        <v>0</v>
      </c>
      <c r="K144" s="273"/>
      <c r="L144" s="273" t="s">
        <v>896</v>
      </c>
      <c r="M144" s="273" t="s">
        <v>698</v>
      </c>
      <c r="N144" s="273"/>
      <c r="O144" s="273"/>
      <c r="P144" s="273" t="s">
        <v>1268</v>
      </c>
      <c r="Q144" s="273" t="s">
        <v>1269</v>
      </c>
      <c r="R144" s="273"/>
      <c r="S144" s="273" t="s">
        <v>1270</v>
      </c>
      <c r="T144" s="273" t="s">
        <v>1271</v>
      </c>
      <c r="U144" s="273" t="s">
        <v>39</v>
      </c>
      <c r="V144" s="273" t="s">
        <v>698</v>
      </c>
      <c r="W144" s="273" t="s">
        <v>714</v>
      </c>
      <c r="X144" s="273">
        <f t="shared" si="2"/>
        <v>20</v>
      </c>
      <c r="Y144" s="266"/>
      <c r="Z144" s="266"/>
    </row>
    <row r="145" spans="1:26" ht="15.75" customHeight="1" x14ac:dyDescent="0.2">
      <c r="A145" s="277" t="s">
        <v>230</v>
      </c>
      <c r="B145" s="273" t="s">
        <v>1272</v>
      </c>
      <c r="C145" s="273">
        <v>0</v>
      </c>
      <c r="D145" s="273">
        <v>0</v>
      </c>
      <c r="E145" s="273">
        <v>0</v>
      </c>
      <c r="F145" s="273">
        <v>1</v>
      </c>
      <c r="G145" s="273">
        <v>0</v>
      </c>
      <c r="H145" s="273">
        <v>0</v>
      </c>
      <c r="I145" s="273">
        <v>0</v>
      </c>
      <c r="J145" s="273">
        <v>0</v>
      </c>
      <c r="K145" s="273"/>
      <c r="L145" s="273" t="s">
        <v>896</v>
      </c>
      <c r="M145" s="273" t="s">
        <v>698</v>
      </c>
      <c r="N145" s="273"/>
      <c r="O145" s="273"/>
      <c r="P145" s="273"/>
      <c r="Q145" s="273"/>
      <c r="R145" s="273"/>
      <c r="S145" s="273" t="s">
        <v>1273</v>
      </c>
      <c r="T145" s="273" t="s">
        <v>1274</v>
      </c>
      <c r="U145" s="273" t="s">
        <v>39</v>
      </c>
      <c r="V145" s="273" t="s">
        <v>698</v>
      </c>
      <c r="W145" s="273" t="s">
        <v>769</v>
      </c>
      <c r="X145" s="273">
        <f t="shared" si="2"/>
        <v>10</v>
      </c>
      <c r="Y145" s="266"/>
      <c r="Z145" s="266"/>
    </row>
    <row r="146" spans="1:26" ht="15.75" customHeight="1" x14ac:dyDescent="0.2">
      <c r="A146" s="273" t="s">
        <v>231</v>
      </c>
      <c r="B146" s="273" t="s">
        <v>1275</v>
      </c>
      <c r="C146" s="273">
        <v>0</v>
      </c>
      <c r="D146" s="273">
        <v>0</v>
      </c>
      <c r="E146" s="273">
        <v>0</v>
      </c>
      <c r="F146" s="273">
        <v>1</v>
      </c>
      <c r="G146" s="273">
        <v>0</v>
      </c>
      <c r="H146" s="273">
        <v>0</v>
      </c>
      <c r="I146" s="273">
        <v>0</v>
      </c>
      <c r="J146" s="273">
        <v>0</v>
      </c>
      <c r="K146" s="273"/>
      <c r="L146" s="273" t="s">
        <v>896</v>
      </c>
      <c r="M146" s="273" t="s">
        <v>698</v>
      </c>
      <c r="N146" s="273"/>
      <c r="O146" s="273" t="s">
        <v>1276</v>
      </c>
      <c r="P146" s="273"/>
      <c r="Q146" s="273" t="s">
        <v>1277</v>
      </c>
      <c r="R146" s="273"/>
      <c r="S146" s="273" t="s">
        <v>1262</v>
      </c>
      <c r="T146" s="273" t="s">
        <v>1263</v>
      </c>
      <c r="U146" s="273" t="s">
        <v>39</v>
      </c>
      <c r="V146" s="273" t="s">
        <v>698</v>
      </c>
      <c r="W146" s="273" t="s">
        <v>769</v>
      </c>
      <c r="X146" s="273">
        <f t="shared" si="2"/>
        <v>10</v>
      </c>
      <c r="Y146" s="266"/>
      <c r="Z146" s="266"/>
    </row>
    <row r="147" spans="1:26" ht="15.75" customHeight="1" x14ac:dyDescent="0.2">
      <c r="A147" s="277" t="s">
        <v>233</v>
      </c>
      <c r="B147" s="273" t="s">
        <v>1278</v>
      </c>
      <c r="C147" s="273">
        <v>0</v>
      </c>
      <c r="D147" s="273">
        <v>0</v>
      </c>
      <c r="E147" s="273">
        <v>0</v>
      </c>
      <c r="F147" s="273">
        <v>1</v>
      </c>
      <c r="G147" s="273">
        <v>0</v>
      </c>
      <c r="H147" s="273">
        <v>0</v>
      </c>
      <c r="I147" s="273">
        <v>0</v>
      </c>
      <c r="J147" s="273">
        <v>0</v>
      </c>
      <c r="K147" s="273"/>
      <c r="L147" s="273" t="s">
        <v>896</v>
      </c>
      <c r="M147" s="273" t="s">
        <v>698</v>
      </c>
      <c r="N147" s="273"/>
      <c r="O147" s="273"/>
      <c r="P147" s="273" t="s">
        <v>1279</v>
      </c>
      <c r="Q147" s="273" t="s">
        <v>1280</v>
      </c>
      <c r="R147" s="273"/>
      <c r="S147" s="273" t="s">
        <v>1262</v>
      </c>
      <c r="T147" s="273" t="s">
        <v>1263</v>
      </c>
      <c r="U147" s="273" t="s">
        <v>39</v>
      </c>
      <c r="V147" s="273" t="s">
        <v>698</v>
      </c>
      <c r="W147" s="273" t="s">
        <v>769</v>
      </c>
      <c r="X147" s="273">
        <f t="shared" si="2"/>
        <v>10</v>
      </c>
      <c r="Y147" s="266"/>
      <c r="Z147" s="266"/>
    </row>
    <row r="148" spans="1:26" ht="15.75" customHeight="1" x14ac:dyDescent="0.2">
      <c r="A148" s="273" t="s">
        <v>235</v>
      </c>
      <c r="B148" s="273" t="s">
        <v>1281</v>
      </c>
      <c r="C148" s="273">
        <v>0</v>
      </c>
      <c r="D148" s="273">
        <v>0</v>
      </c>
      <c r="E148" s="273">
        <v>0</v>
      </c>
      <c r="F148" s="273">
        <v>1</v>
      </c>
      <c r="G148" s="273">
        <v>0</v>
      </c>
      <c r="H148" s="273">
        <v>0</v>
      </c>
      <c r="I148" s="273">
        <v>0</v>
      </c>
      <c r="J148" s="273">
        <v>0</v>
      </c>
      <c r="K148" s="273"/>
      <c r="L148" s="273" t="s">
        <v>896</v>
      </c>
      <c r="M148" s="273" t="s">
        <v>698</v>
      </c>
      <c r="N148" s="273"/>
      <c r="O148" s="273"/>
      <c r="P148" s="273" t="s">
        <v>1282</v>
      </c>
      <c r="Q148" s="273" t="s">
        <v>1283</v>
      </c>
      <c r="R148" s="273"/>
      <c r="S148" s="273" t="s">
        <v>1284</v>
      </c>
      <c r="T148" s="273" t="s">
        <v>1043</v>
      </c>
      <c r="U148" s="273" t="s">
        <v>39</v>
      </c>
      <c r="V148" s="273" t="s">
        <v>698</v>
      </c>
      <c r="W148" s="273" t="s">
        <v>769</v>
      </c>
      <c r="X148" s="273">
        <f t="shared" si="2"/>
        <v>10</v>
      </c>
      <c r="Y148" s="266"/>
      <c r="Z148" s="266"/>
    </row>
    <row r="149" spans="1:26" ht="15.75" customHeight="1" x14ac:dyDescent="0.2">
      <c r="A149" s="277" t="s">
        <v>237</v>
      </c>
      <c r="B149" s="273" t="s">
        <v>1285</v>
      </c>
      <c r="C149" s="273">
        <v>0</v>
      </c>
      <c r="D149" s="273">
        <v>0</v>
      </c>
      <c r="E149" s="273">
        <v>0</v>
      </c>
      <c r="F149" s="273">
        <v>1</v>
      </c>
      <c r="G149" s="273">
        <v>0</v>
      </c>
      <c r="H149" s="273">
        <v>0</v>
      </c>
      <c r="I149" s="273">
        <v>0</v>
      </c>
      <c r="J149" s="273">
        <v>0</v>
      </c>
      <c r="K149" s="273"/>
      <c r="L149" s="273" t="s">
        <v>896</v>
      </c>
      <c r="M149" s="273" t="s">
        <v>698</v>
      </c>
      <c r="N149" s="273"/>
      <c r="O149" s="273"/>
      <c r="P149" s="273" t="s">
        <v>1286</v>
      </c>
      <c r="Q149" s="273"/>
      <c r="R149" s="273"/>
      <c r="S149" s="273" t="s">
        <v>1287</v>
      </c>
      <c r="T149" s="273" t="s">
        <v>1288</v>
      </c>
      <c r="U149" s="273" t="s">
        <v>39</v>
      </c>
      <c r="V149" s="273" t="s">
        <v>698</v>
      </c>
      <c r="W149" s="273" t="s">
        <v>769</v>
      </c>
      <c r="X149" s="273">
        <f t="shared" si="2"/>
        <v>10</v>
      </c>
      <c r="Y149" s="266"/>
      <c r="Z149" s="266"/>
    </row>
    <row r="150" spans="1:26" ht="15.75" customHeight="1" x14ac:dyDescent="0.2">
      <c r="A150" s="273" t="s">
        <v>238</v>
      </c>
      <c r="B150" s="273" t="s">
        <v>1289</v>
      </c>
      <c r="C150" s="273">
        <v>0</v>
      </c>
      <c r="D150" s="273">
        <v>0</v>
      </c>
      <c r="E150" s="273">
        <v>0</v>
      </c>
      <c r="F150" s="273">
        <v>1</v>
      </c>
      <c r="G150" s="273">
        <v>0</v>
      </c>
      <c r="H150" s="273">
        <v>0</v>
      </c>
      <c r="I150" s="273">
        <v>0</v>
      </c>
      <c r="J150" s="273">
        <v>0</v>
      </c>
      <c r="K150" s="273"/>
      <c r="L150" s="273" t="s">
        <v>896</v>
      </c>
      <c r="M150" s="273" t="s">
        <v>698</v>
      </c>
      <c r="N150" s="273"/>
      <c r="O150" s="273" t="s">
        <v>1290</v>
      </c>
      <c r="P150" s="273"/>
      <c r="Q150" s="273"/>
      <c r="R150" s="273"/>
      <c r="S150" s="273" t="s">
        <v>1226</v>
      </c>
      <c r="T150" s="273" t="s">
        <v>1227</v>
      </c>
      <c r="U150" s="273" t="s">
        <v>64</v>
      </c>
      <c r="V150" s="273" t="s">
        <v>698</v>
      </c>
      <c r="W150" s="273" t="s">
        <v>769</v>
      </c>
      <c r="X150" s="273">
        <f t="shared" si="2"/>
        <v>10</v>
      </c>
      <c r="Y150" s="266"/>
      <c r="Z150" s="266"/>
    </row>
    <row r="151" spans="1:26" ht="183" customHeight="1" x14ac:dyDescent="0.2">
      <c r="A151" s="273" t="s">
        <v>239</v>
      </c>
      <c r="B151" s="273" t="s">
        <v>1291</v>
      </c>
      <c r="C151" s="273">
        <v>0</v>
      </c>
      <c r="D151" s="273">
        <v>0</v>
      </c>
      <c r="E151" s="273">
        <v>0</v>
      </c>
      <c r="F151" s="273">
        <v>1</v>
      </c>
      <c r="G151" s="273">
        <v>0</v>
      </c>
      <c r="H151" s="273">
        <v>0</v>
      </c>
      <c r="I151" s="273">
        <v>0</v>
      </c>
      <c r="J151" s="273">
        <v>1</v>
      </c>
      <c r="K151" s="273"/>
      <c r="L151" s="273" t="s">
        <v>896</v>
      </c>
      <c r="M151" s="273" t="s">
        <v>698</v>
      </c>
      <c r="N151" s="273" t="s">
        <v>897</v>
      </c>
      <c r="O151" s="273"/>
      <c r="P151" s="273" t="s">
        <v>1292</v>
      </c>
      <c r="Q151" s="273" t="s">
        <v>1293</v>
      </c>
      <c r="R151" s="273"/>
      <c r="S151" s="273" t="s">
        <v>1294</v>
      </c>
      <c r="T151" s="273" t="s">
        <v>1295</v>
      </c>
      <c r="U151" s="273" t="s">
        <v>39</v>
      </c>
      <c r="V151" s="273" t="s">
        <v>698</v>
      </c>
      <c r="W151" s="273" t="s">
        <v>714</v>
      </c>
      <c r="X151" s="273">
        <f t="shared" si="2"/>
        <v>20</v>
      </c>
      <c r="Y151" s="266"/>
      <c r="Z151" s="266"/>
    </row>
    <row r="152" spans="1:26" ht="181.5" customHeight="1" x14ac:dyDescent="0.2">
      <c r="A152" s="273" t="s">
        <v>241</v>
      </c>
      <c r="B152" s="273" t="s">
        <v>1296</v>
      </c>
      <c r="C152" s="273">
        <v>0</v>
      </c>
      <c r="D152" s="273">
        <v>0</v>
      </c>
      <c r="E152" s="273">
        <v>0</v>
      </c>
      <c r="F152" s="273">
        <v>1</v>
      </c>
      <c r="G152" s="273">
        <v>0</v>
      </c>
      <c r="H152" s="273">
        <v>0</v>
      </c>
      <c r="I152" s="273">
        <v>0</v>
      </c>
      <c r="J152" s="273">
        <v>1</v>
      </c>
      <c r="K152" s="273"/>
      <c r="L152" s="273" t="s">
        <v>896</v>
      </c>
      <c r="M152" s="273" t="s">
        <v>698</v>
      </c>
      <c r="N152" s="273" t="s">
        <v>897</v>
      </c>
      <c r="O152" s="273"/>
      <c r="P152" s="273" t="s">
        <v>1297</v>
      </c>
      <c r="Q152" s="273" t="s">
        <v>1298</v>
      </c>
      <c r="R152" s="273"/>
      <c r="S152" s="273" t="s">
        <v>1299</v>
      </c>
      <c r="T152" s="273" t="s">
        <v>1300</v>
      </c>
      <c r="U152" s="273" t="s">
        <v>39</v>
      </c>
      <c r="V152" s="273" t="s">
        <v>698</v>
      </c>
      <c r="W152" s="273" t="s">
        <v>714</v>
      </c>
      <c r="X152" s="273">
        <f t="shared" si="2"/>
        <v>20</v>
      </c>
      <c r="Y152" s="266"/>
      <c r="Z152" s="266"/>
    </row>
    <row r="153" spans="1:26" ht="204.75" customHeight="1" x14ac:dyDescent="0.2">
      <c r="A153" s="273" t="s">
        <v>243</v>
      </c>
      <c r="B153" s="273" t="s">
        <v>1301</v>
      </c>
      <c r="C153" s="273">
        <v>0</v>
      </c>
      <c r="D153" s="273">
        <v>0</v>
      </c>
      <c r="E153" s="273">
        <v>0</v>
      </c>
      <c r="F153" s="273">
        <v>1</v>
      </c>
      <c r="G153" s="273">
        <v>0</v>
      </c>
      <c r="H153" s="273">
        <v>0</v>
      </c>
      <c r="I153" s="273">
        <v>0</v>
      </c>
      <c r="J153" s="273">
        <v>1</v>
      </c>
      <c r="K153" s="273"/>
      <c r="L153" s="273" t="s">
        <v>896</v>
      </c>
      <c r="M153" s="273" t="s">
        <v>698</v>
      </c>
      <c r="N153" s="273" t="s">
        <v>897</v>
      </c>
      <c r="O153" s="273"/>
      <c r="P153" s="273" t="s">
        <v>1302</v>
      </c>
      <c r="Q153" s="273" t="s">
        <v>1303</v>
      </c>
      <c r="R153" s="273"/>
      <c r="S153" s="273" t="s">
        <v>1304</v>
      </c>
      <c r="T153" s="273" t="s">
        <v>1305</v>
      </c>
      <c r="U153" s="273" t="s">
        <v>39</v>
      </c>
      <c r="V153" s="273" t="s">
        <v>698</v>
      </c>
      <c r="W153" s="273" t="s">
        <v>714</v>
      </c>
      <c r="X153" s="273">
        <f t="shared" si="2"/>
        <v>20</v>
      </c>
      <c r="Y153" s="266"/>
      <c r="Z153" s="266"/>
    </row>
    <row r="154" spans="1:26" ht="203.25" customHeight="1" x14ac:dyDescent="0.2">
      <c r="A154" s="273" t="s">
        <v>245</v>
      </c>
      <c r="B154" s="273" t="s">
        <v>1306</v>
      </c>
      <c r="C154" s="273">
        <v>0</v>
      </c>
      <c r="D154" s="273">
        <v>0</v>
      </c>
      <c r="E154" s="273">
        <v>0</v>
      </c>
      <c r="F154" s="273">
        <v>1</v>
      </c>
      <c r="G154" s="273">
        <v>0</v>
      </c>
      <c r="H154" s="273">
        <v>0</v>
      </c>
      <c r="I154" s="273">
        <v>0</v>
      </c>
      <c r="J154" s="273">
        <v>0</v>
      </c>
      <c r="K154" s="273"/>
      <c r="L154" s="273" t="s">
        <v>896</v>
      </c>
      <c r="M154" s="273" t="s">
        <v>698</v>
      </c>
      <c r="N154" s="273" t="s">
        <v>897</v>
      </c>
      <c r="O154" s="273"/>
      <c r="P154" s="273" t="s">
        <v>1307</v>
      </c>
      <c r="Q154" s="273" t="s">
        <v>1308</v>
      </c>
      <c r="R154" s="273" t="s">
        <v>961</v>
      </c>
      <c r="S154" s="273" t="s">
        <v>1304</v>
      </c>
      <c r="T154" s="273" t="s">
        <v>1309</v>
      </c>
      <c r="U154" s="273" t="s">
        <v>39</v>
      </c>
      <c r="V154" s="273" t="s">
        <v>698</v>
      </c>
      <c r="W154" s="273" t="s">
        <v>714</v>
      </c>
      <c r="X154" s="273">
        <f t="shared" si="2"/>
        <v>20</v>
      </c>
      <c r="Y154" s="266"/>
      <c r="Z154" s="266"/>
    </row>
    <row r="155" spans="1:26" ht="15.75" customHeight="1" x14ac:dyDescent="0.2">
      <c r="A155" s="273" t="s">
        <v>246</v>
      </c>
      <c r="B155" s="273" t="s">
        <v>1310</v>
      </c>
      <c r="C155" s="273">
        <v>0</v>
      </c>
      <c r="D155" s="273">
        <v>0</v>
      </c>
      <c r="E155" s="273">
        <v>0</v>
      </c>
      <c r="F155" s="273">
        <v>1</v>
      </c>
      <c r="G155" s="273">
        <v>0</v>
      </c>
      <c r="H155" s="273">
        <v>0</v>
      </c>
      <c r="I155" s="273">
        <v>0</v>
      </c>
      <c r="J155" s="273">
        <v>0</v>
      </c>
      <c r="K155" s="273"/>
      <c r="L155" s="273" t="s">
        <v>896</v>
      </c>
      <c r="M155" s="273" t="s">
        <v>698</v>
      </c>
      <c r="N155" s="273" t="s">
        <v>897</v>
      </c>
      <c r="O155" s="273"/>
      <c r="P155" s="273" t="s">
        <v>1311</v>
      </c>
      <c r="Q155" s="273" t="s">
        <v>1312</v>
      </c>
      <c r="R155" s="273"/>
      <c r="S155" s="273" t="s">
        <v>1313</v>
      </c>
      <c r="T155" s="273" t="s">
        <v>1314</v>
      </c>
      <c r="U155" s="273" t="s">
        <v>39</v>
      </c>
      <c r="V155" s="273" t="s">
        <v>698</v>
      </c>
      <c r="W155" s="273" t="s">
        <v>714</v>
      </c>
      <c r="X155" s="273">
        <f t="shared" si="2"/>
        <v>20</v>
      </c>
      <c r="Y155" s="266"/>
      <c r="Z155" s="266"/>
    </row>
    <row r="156" spans="1:26" ht="165.75" customHeight="1" x14ac:dyDescent="0.2">
      <c r="A156" s="273" t="s">
        <v>248</v>
      </c>
      <c r="B156" s="273" t="s">
        <v>1315</v>
      </c>
      <c r="C156" s="273">
        <v>0</v>
      </c>
      <c r="D156" s="273">
        <v>0</v>
      </c>
      <c r="E156" s="273">
        <v>0</v>
      </c>
      <c r="F156" s="273">
        <v>1</v>
      </c>
      <c r="G156" s="273">
        <v>0</v>
      </c>
      <c r="H156" s="273">
        <v>0</v>
      </c>
      <c r="I156" s="273">
        <v>0</v>
      </c>
      <c r="J156" s="273">
        <v>1</v>
      </c>
      <c r="K156" s="273"/>
      <c r="L156" s="273" t="s">
        <v>896</v>
      </c>
      <c r="M156" s="273" t="s">
        <v>698</v>
      </c>
      <c r="N156" s="273" t="s">
        <v>897</v>
      </c>
      <c r="O156" s="273"/>
      <c r="P156" s="273" t="s">
        <v>1316</v>
      </c>
      <c r="Q156" s="273" t="s">
        <v>1317</v>
      </c>
      <c r="R156" s="273"/>
      <c r="S156" s="273" t="s">
        <v>1318</v>
      </c>
      <c r="T156" s="273" t="s">
        <v>1319</v>
      </c>
      <c r="U156" s="273" t="s">
        <v>39</v>
      </c>
      <c r="V156" s="273" t="s">
        <v>698</v>
      </c>
      <c r="W156" s="273" t="s">
        <v>769</v>
      </c>
      <c r="X156" s="273">
        <f t="shared" si="2"/>
        <v>10</v>
      </c>
      <c r="Y156" s="266"/>
      <c r="Z156" s="266"/>
    </row>
    <row r="157" spans="1:26" ht="216" customHeight="1" x14ac:dyDescent="0.2">
      <c r="A157" s="273" t="s">
        <v>250</v>
      </c>
      <c r="B157" s="273" t="s">
        <v>1320</v>
      </c>
      <c r="C157" s="273">
        <v>0</v>
      </c>
      <c r="D157" s="273">
        <v>0</v>
      </c>
      <c r="E157" s="273">
        <v>0</v>
      </c>
      <c r="F157" s="273">
        <v>1</v>
      </c>
      <c r="G157" s="273">
        <v>0</v>
      </c>
      <c r="H157" s="273">
        <v>0</v>
      </c>
      <c r="I157" s="273">
        <v>0</v>
      </c>
      <c r="J157" s="273">
        <v>1</v>
      </c>
      <c r="K157" s="273"/>
      <c r="L157" s="273" t="s">
        <v>896</v>
      </c>
      <c r="M157" s="273" t="s">
        <v>698</v>
      </c>
      <c r="N157" s="273" t="s">
        <v>897</v>
      </c>
      <c r="O157" s="273"/>
      <c r="P157" s="273" t="s">
        <v>1321</v>
      </c>
      <c r="Q157" s="273" t="s">
        <v>1322</v>
      </c>
      <c r="R157" s="273"/>
      <c r="S157" s="273" t="s">
        <v>1323</v>
      </c>
      <c r="T157" s="273" t="s">
        <v>1324</v>
      </c>
      <c r="U157" s="273" t="s">
        <v>39</v>
      </c>
      <c r="V157" s="273" t="s">
        <v>698</v>
      </c>
      <c r="W157" s="273" t="s">
        <v>769</v>
      </c>
      <c r="X157" s="273">
        <f t="shared" si="2"/>
        <v>10</v>
      </c>
      <c r="Y157" s="266"/>
      <c r="Z157" s="266"/>
    </row>
    <row r="158" spans="1:26" ht="210.75" customHeight="1" x14ac:dyDescent="0.2">
      <c r="A158" s="273" t="s">
        <v>252</v>
      </c>
      <c r="B158" s="273" t="s">
        <v>1325</v>
      </c>
      <c r="C158" s="273">
        <v>0</v>
      </c>
      <c r="D158" s="273">
        <v>0</v>
      </c>
      <c r="E158" s="273">
        <v>0</v>
      </c>
      <c r="F158" s="273">
        <v>1</v>
      </c>
      <c r="G158" s="273">
        <v>0</v>
      </c>
      <c r="H158" s="273">
        <v>0</v>
      </c>
      <c r="I158" s="273">
        <v>0</v>
      </c>
      <c r="J158" s="273">
        <v>0</v>
      </c>
      <c r="K158" s="273"/>
      <c r="L158" s="273" t="s">
        <v>896</v>
      </c>
      <c r="M158" s="273" t="s">
        <v>698</v>
      </c>
      <c r="N158" s="273" t="s">
        <v>897</v>
      </c>
      <c r="O158" s="273"/>
      <c r="P158" s="273" t="s">
        <v>1326</v>
      </c>
      <c r="Q158" s="273" t="s">
        <v>1327</v>
      </c>
      <c r="R158" s="273" t="s">
        <v>961</v>
      </c>
      <c r="S158" s="273" t="s">
        <v>1323</v>
      </c>
      <c r="T158" s="273" t="s">
        <v>1328</v>
      </c>
      <c r="U158" s="273" t="s">
        <v>39</v>
      </c>
      <c r="V158" s="273" t="s">
        <v>698</v>
      </c>
      <c r="W158" s="273" t="s">
        <v>769</v>
      </c>
      <c r="X158" s="273">
        <f t="shared" si="2"/>
        <v>10</v>
      </c>
      <c r="Y158" s="266"/>
      <c r="Z158" s="266"/>
    </row>
    <row r="159" spans="1:26" ht="175.5" customHeight="1" x14ac:dyDescent="0.2">
      <c r="A159" s="273" t="s">
        <v>254</v>
      </c>
      <c r="B159" s="273" t="s">
        <v>1329</v>
      </c>
      <c r="C159" s="273">
        <v>0</v>
      </c>
      <c r="D159" s="273">
        <v>0</v>
      </c>
      <c r="E159" s="273">
        <v>0</v>
      </c>
      <c r="F159" s="273">
        <v>1</v>
      </c>
      <c r="G159" s="273">
        <v>0</v>
      </c>
      <c r="H159" s="273">
        <v>0</v>
      </c>
      <c r="I159" s="273">
        <v>0</v>
      </c>
      <c r="J159" s="273">
        <v>0</v>
      </c>
      <c r="K159" s="273"/>
      <c r="L159" s="273" t="s">
        <v>896</v>
      </c>
      <c r="M159" s="273" t="s">
        <v>698</v>
      </c>
      <c r="N159" s="273" t="s">
        <v>897</v>
      </c>
      <c r="O159" s="273"/>
      <c r="P159" s="273" t="s">
        <v>1330</v>
      </c>
      <c r="Q159" s="273" t="s">
        <v>1331</v>
      </c>
      <c r="R159" s="273"/>
      <c r="S159" s="273" t="s">
        <v>1332</v>
      </c>
      <c r="T159" s="273" t="s">
        <v>1333</v>
      </c>
      <c r="U159" s="273" t="s">
        <v>39</v>
      </c>
      <c r="V159" s="273" t="s">
        <v>698</v>
      </c>
      <c r="W159" s="273" t="s">
        <v>769</v>
      </c>
      <c r="X159" s="273">
        <f t="shared" si="2"/>
        <v>10</v>
      </c>
      <c r="Y159" s="266"/>
      <c r="Z159" s="266"/>
    </row>
    <row r="160" spans="1:26" ht="192.75" customHeight="1" x14ac:dyDescent="0.2">
      <c r="A160" s="273" t="s">
        <v>256</v>
      </c>
      <c r="B160" s="273" t="s">
        <v>1334</v>
      </c>
      <c r="C160" s="273">
        <v>0</v>
      </c>
      <c r="D160" s="273">
        <v>0</v>
      </c>
      <c r="E160" s="273">
        <v>0</v>
      </c>
      <c r="F160" s="273">
        <v>1</v>
      </c>
      <c r="G160" s="273">
        <v>0</v>
      </c>
      <c r="H160" s="273">
        <v>0</v>
      </c>
      <c r="I160" s="273">
        <v>0</v>
      </c>
      <c r="J160" s="273">
        <v>0</v>
      </c>
      <c r="K160" s="273"/>
      <c r="L160" s="273" t="s">
        <v>696</v>
      </c>
      <c r="M160" s="273" t="s">
        <v>698</v>
      </c>
      <c r="N160" s="273" t="s">
        <v>897</v>
      </c>
      <c r="O160" s="273" t="s">
        <v>1335</v>
      </c>
      <c r="P160" s="273"/>
      <c r="Q160" s="273"/>
      <c r="R160" s="273"/>
      <c r="S160" s="273" t="s">
        <v>1336</v>
      </c>
      <c r="T160" s="273" t="s">
        <v>1337</v>
      </c>
      <c r="U160" s="273" t="s">
        <v>696</v>
      </c>
      <c r="V160" s="273" t="s">
        <v>698</v>
      </c>
      <c r="W160" s="273" t="s">
        <v>769</v>
      </c>
      <c r="X160" s="273">
        <f t="shared" si="2"/>
        <v>10</v>
      </c>
      <c r="Y160" s="266"/>
      <c r="Z160" s="266"/>
    </row>
    <row r="161" spans="1:26" ht="15.75" customHeight="1" x14ac:dyDescent="0.2">
      <c r="A161" s="273" t="s">
        <v>257</v>
      </c>
      <c r="B161" s="273" t="s">
        <v>1338</v>
      </c>
      <c r="C161" s="273">
        <v>0</v>
      </c>
      <c r="D161" s="273">
        <v>0</v>
      </c>
      <c r="E161" s="273">
        <v>0</v>
      </c>
      <c r="F161" s="273">
        <v>1</v>
      </c>
      <c r="G161" s="273">
        <v>0</v>
      </c>
      <c r="H161" s="273">
        <v>0</v>
      </c>
      <c r="I161" s="273">
        <v>0</v>
      </c>
      <c r="J161" s="273">
        <v>1</v>
      </c>
      <c r="K161" s="273"/>
      <c r="L161" s="273" t="s">
        <v>896</v>
      </c>
      <c r="M161" s="273" t="s">
        <v>698</v>
      </c>
      <c r="N161" s="273" t="s">
        <v>897</v>
      </c>
      <c r="O161" s="273"/>
      <c r="P161" s="273" t="s">
        <v>1339</v>
      </c>
      <c r="Q161" s="273" t="s">
        <v>1340</v>
      </c>
      <c r="R161" s="273"/>
      <c r="S161" s="273" t="s">
        <v>1341</v>
      </c>
      <c r="T161" s="273" t="s">
        <v>1342</v>
      </c>
      <c r="U161" s="273" t="s">
        <v>39</v>
      </c>
      <c r="V161" s="273" t="s">
        <v>698</v>
      </c>
      <c r="W161" s="273" t="s">
        <v>719</v>
      </c>
      <c r="X161" s="273">
        <f t="shared" si="2"/>
        <v>5</v>
      </c>
      <c r="Y161" s="266"/>
      <c r="Z161" s="266"/>
    </row>
    <row r="162" spans="1:26" ht="15.75" customHeight="1" x14ac:dyDescent="0.2">
      <c r="A162" s="273" t="s">
        <v>87</v>
      </c>
      <c r="B162" s="273" t="s">
        <v>1343</v>
      </c>
      <c r="C162" s="273">
        <v>0</v>
      </c>
      <c r="D162" s="273">
        <v>1</v>
      </c>
      <c r="E162" s="273">
        <v>0</v>
      </c>
      <c r="F162" s="273">
        <v>0</v>
      </c>
      <c r="G162" s="273">
        <v>0</v>
      </c>
      <c r="H162" s="273">
        <v>0</v>
      </c>
      <c r="I162" s="273">
        <v>0</v>
      </c>
      <c r="J162" s="273">
        <v>0</v>
      </c>
      <c r="K162" s="273"/>
      <c r="L162" s="273" t="s">
        <v>762</v>
      </c>
      <c r="M162" s="273" t="s">
        <v>698</v>
      </c>
      <c r="N162" s="273"/>
      <c r="O162" s="273"/>
      <c r="P162" s="273"/>
      <c r="Q162" s="273"/>
      <c r="R162" s="273"/>
      <c r="S162" s="273" t="s">
        <v>1344</v>
      </c>
      <c r="T162" s="273" t="s">
        <v>1345</v>
      </c>
      <c r="U162" s="273" t="s">
        <v>39</v>
      </c>
      <c r="V162" s="273" t="s">
        <v>698</v>
      </c>
      <c r="W162" s="273" t="s">
        <v>714</v>
      </c>
      <c r="X162" s="273">
        <f t="shared" si="2"/>
        <v>20</v>
      </c>
      <c r="Y162" s="266"/>
      <c r="Z162" s="266"/>
    </row>
    <row r="163" spans="1:26" ht="15.75" customHeight="1" x14ac:dyDescent="0.2">
      <c r="A163" s="273" t="s">
        <v>88</v>
      </c>
      <c r="B163" s="273" t="s">
        <v>1346</v>
      </c>
      <c r="C163" s="273">
        <v>0</v>
      </c>
      <c r="D163" s="273">
        <v>1</v>
      </c>
      <c r="E163" s="273">
        <v>0</v>
      </c>
      <c r="F163" s="273">
        <v>0</v>
      </c>
      <c r="G163" s="273">
        <v>0</v>
      </c>
      <c r="H163" s="273">
        <v>0</v>
      </c>
      <c r="I163" s="273">
        <v>0</v>
      </c>
      <c r="J163" s="273">
        <v>0</v>
      </c>
      <c r="K163" s="273"/>
      <c r="L163" s="273" t="s">
        <v>762</v>
      </c>
      <c r="M163" s="273" t="s">
        <v>698</v>
      </c>
      <c r="N163" s="273"/>
      <c r="O163" s="273"/>
      <c r="P163" s="273" t="s">
        <v>1347</v>
      </c>
      <c r="Q163" s="273" t="s">
        <v>1348</v>
      </c>
      <c r="R163" s="273"/>
      <c r="S163" s="273" t="s">
        <v>1349</v>
      </c>
      <c r="T163" s="273" t="s">
        <v>1350</v>
      </c>
      <c r="U163" s="273" t="s">
        <v>39</v>
      </c>
      <c r="V163" s="273" t="s">
        <v>698</v>
      </c>
      <c r="W163" s="273" t="s">
        <v>714</v>
      </c>
      <c r="X163" s="273">
        <f t="shared" si="2"/>
        <v>20</v>
      </c>
      <c r="Y163" s="266"/>
      <c r="Z163" s="266"/>
    </row>
    <row r="164" spans="1:26" ht="15.75" customHeight="1" x14ac:dyDescent="0.2">
      <c r="A164" s="273" t="s">
        <v>90</v>
      </c>
      <c r="B164" s="273" t="s">
        <v>1351</v>
      </c>
      <c r="C164" s="273">
        <v>0</v>
      </c>
      <c r="D164" s="273">
        <v>1</v>
      </c>
      <c r="E164" s="273">
        <v>0</v>
      </c>
      <c r="F164" s="273">
        <v>0</v>
      </c>
      <c r="G164" s="273">
        <v>0</v>
      </c>
      <c r="H164" s="273">
        <v>0</v>
      </c>
      <c r="I164" s="273">
        <v>0</v>
      </c>
      <c r="J164" s="273">
        <v>0</v>
      </c>
      <c r="K164" s="273"/>
      <c r="L164" s="273" t="s">
        <v>762</v>
      </c>
      <c r="M164" s="273" t="s">
        <v>698</v>
      </c>
      <c r="N164" s="273"/>
      <c r="O164" s="273" t="s">
        <v>1352</v>
      </c>
      <c r="P164" s="273"/>
      <c r="Q164" s="273"/>
      <c r="R164" s="273"/>
      <c r="S164" s="273" t="s">
        <v>1353</v>
      </c>
      <c r="T164" s="273" t="s">
        <v>1354</v>
      </c>
      <c r="U164" s="273" t="s">
        <v>39</v>
      </c>
      <c r="V164" s="273" t="s">
        <v>698</v>
      </c>
      <c r="W164" s="273" t="s">
        <v>714</v>
      </c>
      <c r="X164" s="273">
        <f t="shared" si="2"/>
        <v>20</v>
      </c>
      <c r="Y164" s="266"/>
      <c r="Z164" s="266"/>
    </row>
    <row r="165" spans="1:26" ht="15.75" customHeight="1" x14ac:dyDescent="0.2">
      <c r="A165" s="273" t="s">
        <v>92</v>
      </c>
      <c r="B165" s="273" t="s">
        <v>1355</v>
      </c>
      <c r="C165" s="273">
        <v>0</v>
      </c>
      <c r="D165" s="273">
        <v>1</v>
      </c>
      <c r="E165" s="273">
        <v>0</v>
      </c>
      <c r="F165" s="273">
        <v>0</v>
      </c>
      <c r="G165" s="273">
        <v>0</v>
      </c>
      <c r="H165" s="273">
        <v>0</v>
      </c>
      <c r="I165" s="273">
        <v>0</v>
      </c>
      <c r="J165" s="273">
        <v>0</v>
      </c>
      <c r="K165" s="273"/>
      <c r="L165" s="273" t="s">
        <v>762</v>
      </c>
      <c r="M165" s="273" t="s">
        <v>698</v>
      </c>
      <c r="N165" s="273"/>
      <c r="O165" s="273"/>
      <c r="P165" s="273"/>
      <c r="Q165" s="273"/>
      <c r="R165" s="273"/>
      <c r="S165" s="273" t="s">
        <v>1143</v>
      </c>
      <c r="T165" s="273" t="s">
        <v>1144</v>
      </c>
      <c r="U165" s="273" t="s">
        <v>39</v>
      </c>
      <c r="V165" s="273" t="s">
        <v>698</v>
      </c>
      <c r="W165" s="273" t="s">
        <v>769</v>
      </c>
      <c r="X165" s="273">
        <f t="shared" si="2"/>
        <v>10</v>
      </c>
      <c r="Y165" s="266"/>
      <c r="Z165" s="266"/>
    </row>
    <row r="166" spans="1:26" ht="15.75" customHeight="1" x14ac:dyDescent="0.2">
      <c r="A166" s="273" t="s">
        <v>94</v>
      </c>
      <c r="B166" s="273" t="s">
        <v>1356</v>
      </c>
      <c r="C166" s="273">
        <v>0</v>
      </c>
      <c r="D166" s="273">
        <v>1</v>
      </c>
      <c r="E166" s="273">
        <v>0</v>
      </c>
      <c r="F166" s="273">
        <v>0</v>
      </c>
      <c r="G166" s="273">
        <v>0</v>
      </c>
      <c r="H166" s="273">
        <v>0</v>
      </c>
      <c r="I166" s="273">
        <v>0</v>
      </c>
      <c r="J166" s="273">
        <v>1</v>
      </c>
      <c r="K166" s="273"/>
      <c r="L166" s="273" t="s">
        <v>762</v>
      </c>
      <c r="M166" s="273" t="s">
        <v>698</v>
      </c>
      <c r="N166" s="273"/>
      <c r="O166" s="273"/>
      <c r="P166" s="273" t="s">
        <v>1357</v>
      </c>
      <c r="Q166" s="273" t="s">
        <v>1358</v>
      </c>
      <c r="R166" s="273"/>
      <c r="S166" s="273" t="s">
        <v>1359</v>
      </c>
      <c r="T166" s="273" t="s">
        <v>1360</v>
      </c>
      <c r="U166" s="273" t="s">
        <v>39</v>
      </c>
      <c r="V166" s="273" t="s">
        <v>698</v>
      </c>
      <c r="W166" s="273" t="s">
        <v>769</v>
      </c>
      <c r="X166" s="273">
        <f t="shared" si="2"/>
        <v>10</v>
      </c>
      <c r="Y166" s="266"/>
      <c r="Z166" s="266"/>
    </row>
    <row r="167" spans="1:26" ht="196.5" customHeight="1" x14ac:dyDescent="0.2">
      <c r="A167" s="273" t="s">
        <v>96</v>
      </c>
      <c r="B167" s="273" t="s">
        <v>1361</v>
      </c>
      <c r="C167" s="273">
        <v>0</v>
      </c>
      <c r="D167" s="273">
        <v>1</v>
      </c>
      <c r="E167" s="273">
        <v>0</v>
      </c>
      <c r="F167" s="273">
        <v>0</v>
      </c>
      <c r="G167" s="273">
        <v>0</v>
      </c>
      <c r="H167" s="273">
        <v>0</v>
      </c>
      <c r="I167" s="273">
        <v>0</v>
      </c>
      <c r="J167" s="273">
        <v>0</v>
      </c>
      <c r="K167" s="273"/>
      <c r="L167" s="273" t="s">
        <v>762</v>
      </c>
      <c r="M167" s="273" t="s">
        <v>698</v>
      </c>
      <c r="N167" s="273"/>
      <c r="O167" s="273"/>
      <c r="P167" s="273" t="s">
        <v>1362</v>
      </c>
      <c r="Q167" s="273" t="s">
        <v>1363</v>
      </c>
      <c r="R167" s="273"/>
      <c r="S167" s="273" t="s">
        <v>1364</v>
      </c>
      <c r="T167" s="273" t="s">
        <v>1365</v>
      </c>
      <c r="U167" s="273" t="s">
        <v>39</v>
      </c>
      <c r="V167" s="273" t="s">
        <v>698</v>
      </c>
      <c r="W167" s="273" t="s">
        <v>769</v>
      </c>
      <c r="X167" s="273">
        <f t="shared" si="2"/>
        <v>10</v>
      </c>
      <c r="Y167" s="266"/>
      <c r="Z167" s="266"/>
    </row>
    <row r="168" spans="1:26" ht="15.75" customHeight="1" x14ac:dyDescent="0.2">
      <c r="A168" s="273" t="s">
        <v>98</v>
      </c>
      <c r="B168" s="273" t="s">
        <v>1366</v>
      </c>
      <c r="C168" s="273">
        <v>0</v>
      </c>
      <c r="D168" s="273">
        <v>1</v>
      </c>
      <c r="E168" s="273">
        <v>0</v>
      </c>
      <c r="F168" s="273">
        <v>0</v>
      </c>
      <c r="G168" s="273">
        <v>0</v>
      </c>
      <c r="H168" s="273">
        <v>0</v>
      </c>
      <c r="I168" s="273">
        <v>0</v>
      </c>
      <c r="J168" s="273">
        <v>0</v>
      </c>
      <c r="K168" s="273"/>
      <c r="L168" s="273" t="s">
        <v>762</v>
      </c>
      <c r="M168" s="273" t="s">
        <v>698</v>
      </c>
      <c r="N168" s="273"/>
      <c r="O168" s="273"/>
      <c r="P168" s="273" t="s">
        <v>1367</v>
      </c>
      <c r="Q168" s="273" t="s">
        <v>1368</v>
      </c>
      <c r="R168" s="273"/>
      <c r="S168" s="273" t="s">
        <v>1369</v>
      </c>
      <c r="T168" s="273" t="s">
        <v>1370</v>
      </c>
      <c r="U168" s="273" t="s">
        <v>39</v>
      </c>
      <c r="V168" s="273" t="s">
        <v>698</v>
      </c>
      <c r="W168" s="273" t="s">
        <v>769</v>
      </c>
      <c r="X168" s="273">
        <f t="shared" si="2"/>
        <v>10</v>
      </c>
      <c r="Y168" s="266"/>
      <c r="Z168" s="266"/>
    </row>
    <row r="169" spans="1:26" ht="15.75" customHeight="1" x14ac:dyDescent="0.2">
      <c r="A169" s="273" t="s">
        <v>100</v>
      </c>
      <c r="B169" s="273" t="s">
        <v>1371</v>
      </c>
      <c r="C169" s="273">
        <v>0</v>
      </c>
      <c r="D169" s="273">
        <v>1</v>
      </c>
      <c r="E169" s="273">
        <v>0</v>
      </c>
      <c r="F169" s="273">
        <v>0</v>
      </c>
      <c r="G169" s="273">
        <v>0</v>
      </c>
      <c r="H169" s="273">
        <v>0</v>
      </c>
      <c r="I169" s="273">
        <v>0</v>
      </c>
      <c r="J169" s="273">
        <v>1</v>
      </c>
      <c r="K169" s="273"/>
      <c r="L169" s="273" t="s">
        <v>762</v>
      </c>
      <c r="M169" s="273" t="s">
        <v>698</v>
      </c>
      <c r="N169" s="273"/>
      <c r="O169" s="273"/>
      <c r="P169" s="273" t="s">
        <v>1372</v>
      </c>
      <c r="Q169" s="273" t="s">
        <v>1373</v>
      </c>
      <c r="R169" s="273"/>
      <c r="S169" s="273" t="s">
        <v>1374</v>
      </c>
      <c r="T169" s="273" t="s">
        <v>1375</v>
      </c>
      <c r="U169" s="273" t="s">
        <v>39</v>
      </c>
      <c r="V169" s="273" t="s">
        <v>698</v>
      </c>
      <c r="W169" s="273" t="s">
        <v>769</v>
      </c>
      <c r="X169" s="273">
        <f t="shared" si="2"/>
        <v>10</v>
      </c>
      <c r="Y169" s="266"/>
      <c r="Z169" s="266"/>
    </row>
    <row r="170" spans="1:26" ht="15.75" customHeight="1" x14ac:dyDescent="0.2">
      <c r="A170" s="273" t="s">
        <v>102</v>
      </c>
      <c r="B170" s="273" t="s">
        <v>1376</v>
      </c>
      <c r="C170" s="273">
        <v>0</v>
      </c>
      <c r="D170" s="273">
        <v>1</v>
      </c>
      <c r="E170" s="273">
        <v>0</v>
      </c>
      <c r="F170" s="273">
        <v>0</v>
      </c>
      <c r="G170" s="273">
        <v>0</v>
      </c>
      <c r="H170" s="273">
        <v>0</v>
      </c>
      <c r="I170" s="273">
        <v>0</v>
      </c>
      <c r="J170" s="273">
        <v>1</v>
      </c>
      <c r="K170" s="273"/>
      <c r="L170" s="273" t="s">
        <v>762</v>
      </c>
      <c r="M170" s="273" t="s">
        <v>698</v>
      </c>
      <c r="N170" s="273"/>
      <c r="O170" s="273"/>
      <c r="P170" s="273" t="s">
        <v>1377</v>
      </c>
      <c r="Q170" s="273" t="s">
        <v>1378</v>
      </c>
      <c r="R170" s="273"/>
      <c r="S170" s="273" t="s">
        <v>952</v>
      </c>
      <c r="T170" s="273" t="s">
        <v>953</v>
      </c>
      <c r="U170" s="273" t="s">
        <v>39</v>
      </c>
      <c r="V170" s="273" t="s">
        <v>698</v>
      </c>
      <c r="W170" s="273" t="s">
        <v>719</v>
      </c>
      <c r="X170" s="273">
        <f t="shared" si="2"/>
        <v>5</v>
      </c>
      <c r="Y170" s="266"/>
      <c r="Z170" s="266"/>
    </row>
    <row r="171" spans="1:26" ht="15.75" customHeight="1" x14ac:dyDescent="0.2">
      <c r="A171" s="273" t="s">
        <v>104</v>
      </c>
      <c r="B171" s="273" t="s">
        <v>1379</v>
      </c>
      <c r="C171" s="273">
        <v>0</v>
      </c>
      <c r="D171" s="273">
        <v>1</v>
      </c>
      <c r="E171" s="273">
        <v>0</v>
      </c>
      <c r="F171" s="273">
        <v>0</v>
      </c>
      <c r="G171" s="273">
        <v>0</v>
      </c>
      <c r="H171" s="273">
        <v>0</v>
      </c>
      <c r="I171" s="273">
        <v>0</v>
      </c>
      <c r="J171" s="273">
        <v>0</v>
      </c>
      <c r="K171" s="273"/>
      <c r="L171" s="273" t="s">
        <v>762</v>
      </c>
      <c r="M171" s="273" t="s">
        <v>698</v>
      </c>
      <c r="N171" s="273"/>
      <c r="O171" s="273"/>
      <c r="P171" s="273" t="s">
        <v>1380</v>
      </c>
      <c r="Q171" s="273" t="s">
        <v>1381</v>
      </c>
      <c r="R171" s="273"/>
      <c r="S171" s="273" t="s">
        <v>1353</v>
      </c>
      <c r="T171" s="273" t="s">
        <v>1354</v>
      </c>
      <c r="U171" s="273" t="s">
        <v>39</v>
      </c>
      <c r="V171" s="273" t="s">
        <v>698</v>
      </c>
      <c r="W171" s="273" t="s">
        <v>719</v>
      </c>
      <c r="X171" s="273">
        <f t="shared" si="2"/>
        <v>5</v>
      </c>
      <c r="Y171" s="266"/>
      <c r="Z171" s="266"/>
    </row>
    <row r="172" spans="1:26" ht="240" customHeight="1" x14ac:dyDescent="0.2">
      <c r="A172" s="273" t="s">
        <v>106</v>
      </c>
      <c r="B172" s="273" t="s">
        <v>1382</v>
      </c>
      <c r="C172" s="273">
        <v>0</v>
      </c>
      <c r="D172" s="273">
        <v>1</v>
      </c>
      <c r="E172" s="273">
        <v>0</v>
      </c>
      <c r="F172" s="273">
        <v>0</v>
      </c>
      <c r="G172" s="273">
        <v>0</v>
      </c>
      <c r="H172" s="273">
        <v>0</v>
      </c>
      <c r="I172" s="273">
        <v>0</v>
      </c>
      <c r="J172" s="273">
        <v>1</v>
      </c>
      <c r="K172" s="273"/>
      <c r="L172" s="273" t="s">
        <v>762</v>
      </c>
      <c r="M172" s="273" t="s">
        <v>698</v>
      </c>
      <c r="N172" s="273"/>
      <c r="O172" s="273"/>
      <c r="P172" s="273" t="s">
        <v>1383</v>
      </c>
      <c r="Q172" s="273" t="s">
        <v>1384</v>
      </c>
      <c r="R172" s="273"/>
      <c r="S172" s="273" t="s">
        <v>1385</v>
      </c>
      <c r="T172" s="273" t="s">
        <v>1386</v>
      </c>
      <c r="U172" s="273" t="s">
        <v>39</v>
      </c>
      <c r="V172" s="273" t="s">
        <v>698</v>
      </c>
      <c r="W172" s="273" t="s">
        <v>719</v>
      </c>
      <c r="X172" s="273">
        <f t="shared" si="2"/>
        <v>5</v>
      </c>
      <c r="Y172" s="266"/>
      <c r="Z172" s="266"/>
    </row>
    <row r="173" spans="1:26" ht="243" customHeight="1" x14ac:dyDescent="0.2">
      <c r="A173" s="273" t="s">
        <v>108</v>
      </c>
      <c r="B173" s="273" t="s">
        <v>1387</v>
      </c>
      <c r="C173" s="273">
        <v>0</v>
      </c>
      <c r="D173" s="273">
        <v>1</v>
      </c>
      <c r="E173" s="273">
        <v>0</v>
      </c>
      <c r="F173" s="273">
        <v>0</v>
      </c>
      <c r="G173" s="273">
        <v>0</v>
      </c>
      <c r="H173" s="273">
        <v>0</v>
      </c>
      <c r="I173" s="273">
        <v>0</v>
      </c>
      <c r="J173" s="273">
        <v>1</v>
      </c>
      <c r="K173" s="273"/>
      <c r="L173" s="273" t="s">
        <v>762</v>
      </c>
      <c r="M173" s="273" t="s">
        <v>698</v>
      </c>
      <c r="N173" s="273"/>
      <c r="O173" s="273"/>
      <c r="P173" s="273" t="s">
        <v>1388</v>
      </c>
      <c r="Q173" s="273" t="s">
        <v>1389</v>
      </c>
      <c r="R173" s="273"/>
      <c r="S173" s="273" t="s">
        <v>1385</v>
      </c>
      <c r="T173" s="273" t="s">
        <v>1386</v>
      </c>
      <c r="U173" s="273" t="s">
        <v>39</v>
      </c>
      <c r="V173" s="273" t="s">
        <v>698</v>
      </c>
      <c r="W173" s="273" t="s">
        <v>719</v>
      </c>
      <c r="X173" s="273">
        <f t="shared" si="2"/>
        <v>5</v>
      </c>
      <c r="Y173" s="266"/>
      <c r="Z173" s="266"/>
    </row>
    <row r="174" spans="1:26" ht="15.75" customHeight="1" x14ac:dyDescent="0.2">
      <c r="A174" s="273" t="s">
        <v>109</v>
      </c>
      <c r="B174" s="273" t="s">
        <v>1390</v>
      </c>
      <c r="C174" s="273">
        <v>0</v>
      </c>
      <c r="D174" s="273">
        <v>1</v>
      </c>
      <c r="E174" s="273">
        <v>0</v>
      </c>
      <c r="F174" s="273">
        <v>0</v>
      </c>
      <c r="G174" s="273">
        <v>0</v>
      </c>
      <c r="H174" s="273">
        <v>0</v>
      </c>
      <c r="I174" s="273">
        <v>0</v>
      </c>
      <c r="J174" s="273">
        <v>0</v>
      </c>
      <c r="K174" s="273"/>
      <c r="L174" s="273" t="s">
        <v>762</v>
      </c>
      <c r="M174" s="273" t="s">
        <v>698</v>
      </c>
      <c r="N174" s="273"/>
      <c r="O174" s="273"/>
      <c r="P174" s="273" t="s">
        <v>1391</v>
      </c>
      <c r="Q174" s="273" t="s">
        <v>1392</v>
      </c>
      <c r="R174" s="273"/>
      <c r="S174" s="273" t="s">
        <v>1393</v>
      </c>
      <c r="T174" s="273" t="s">
        <v>1394</v>
      </c>
      <c r="U174" s="273" t="s">
        <v>39</v>
      </c>
      <c r="V174" s="273" t="s">
        <v>698</v>
      </c>
      <c r="W174" s="273" t="s">
        <v>719</v>
      </c>
      <c r="X174" s="273">
        <f t="shared" si="2"/>
        <v>5</v>
      </c>
      <c r="Y174" s="266"/>
      <c r="Z174" s="266"/>
    </row>
    <row r="175" spans="1:26" ht="206.25" customHeight="1" x14ac:dyDescent="0.2">
      <c r="A175" s="273" t="s">
        <v>111</v>
      </c>
      <c r="B175" s="273" t="s">
        <v>1395</v>
      </c>
      <c r="C175" s="273">
        <v>0</v>
      </c>
      <c r="D175" s="273">
        <v>1</v>
      </c>
      <c r="E175" s="273">
        <v>0</v>
      </c>
      <c r="F175" s="273">
        <v>0</v>
      </c>
      <c r="G175" s="273">
        <v>0</v>
      </c>
      <c r="H175" s="273">
        <v>0</v>
      </c>
      <c r="I175" s="273">
        <v>0</v>
      </c>
      <c r="J175" s="273">
        <v>1</v>
      </c>
      <c r="K175" s="273"/>
      <c r="L175" s="273" t="s">
        <v>762</v>
      </c>
      <c r="M175" s="273" t="s">
        <v>698</v>
      </c>
      <c r="N175" s="273"/>
      <c r="O175" s="273"/>
      <c r="P175" s="273" t="s">
        <v>1396</v>
      </c>
      <c r="Q175" s="273" t="s">
        <v>1397</v>
      </c>
      <c r="R175" s="273"/>
      <c r="S175" s="273" t="s">
        <v>1398</v>
      </c>
      <c r="T175" s="273" t="s">
        <v>1399</v>
      </c>
      <c r="U175" s="273" t="s">
        <v>39</v>
      </c>
      <c r="V175" s="273" t="s">
        <v>698</v>
      </c>
      <c r="W175" s="273" t="s">
        <v>719</v>
      </c>
      <c r="X175" s="273">
        <f t="shared" si="2"/>
        <v>5</v>
      </c>
      <c r="Y175" s="266"/>
      <c r="Z175" s="266"/>
    </row>
    <row r="176" spans="1:26" ht="127.5" customHeight="1" x14ac:dyDescent="0.2">
      <c r="A176" s="273" t="s">
        <v>113</v>
      </c>
      <c r="B176" s="273" t="s">
        <v>1400</v>
      </c>
      <c r="C176" s="273">
        <v>0</v>
      </c>
      <c r="D176" s="273">
        <v>1</v>
      </c>
      <c r="E176" s="273">
        <v>0</v>
      </c>
      <c r="F176" s="273">
        <v>0</v>
      </c>
      <c r="G176" s="273">
        <v>0</v>
      </c>
      <c r="H176" s="273">
        <v>0</v>
      </c>
      <c r="I176" s="273">
        <v>0</v>
      </c>
      <c r="J176" s="273">
        <v>1</v>
      </c>
      <c r="K176" s="273"/>
      <c r="L176" s="273" t="s">
        <v>762</v>
      </c>
      <c r="M176" s="273" t="s">
        <v>698</v>
      </c>
      <c r="N176" s="273"/>
      <c r="O176" s="273"/>
      <c r="P176" s="273" t="s">
        <v>1401</v>
      </c>
      <c r="Q176" s="273" t="s">
        <v>1402</v>
      </c>
      <c r="R176" s="273" t="s">
        <v>961</v>
      </c>
      <c r="S176" s="273" t="s">
        <v>1403</v>
      </c>
      <c r="T176" s="273" t="s">
        <v>1404</v>
      </c>
      <c r="U176" s="273" t="s">
        <v>39</v>
      </c>
      <c r="V176" s="273" t="s">
        <v>698</v>
      </c>
      <c r="W176" s="273" t="s">
        <v>719</v>
      </c>
      <c r="X176" s="273">
        <f t="shared" si="2"/>
        <v>5</v>
      </c>
      <c r="Y176" s="266"/>
      <c r="Z176" s="266"/>
    </row>
    <row r="177" spans="1:26" ht="15.75" customHeight="1" x14ac:dyDescent="0.2">
      <c r="A177" s="273" t="s">
        <v>259</v>
      </c>
      <c r="B177" s="273" t="s">
        <v>1405</v>
      </c>
      <c r="C177" s="273">
        <v>0</v>
      </c>
      <c r="D177" s="273">
        <v>0</v>
      </c>
      <c r="E177" s="273">
        <v>0</v>
      </c>
      <c r="F177" s="273">
        <v>1</v>
      </c>
      <c r="G177" s="273">
        <v>0</v>
      </c>
      <c r="H177" s="273">
        <v>0</v>
      </c>
      <c r="I177" s="273">
        <v>0</v>
      </c>
      <c r="J177" s="273">
        <v>1</v>
      </c>
      <c r="K177" s="273"/>
      <c r="L177" s="273" t="s">
        <v>896</v>
      </c>
      <c r="M177" s="273" t="s">
        <v>698</v>
      </c>
      <c r="N177" s="273" t="s">
        <v>897</v>
      </c>
      <c r="O177" s="273"/>
      <c r="P177" s="273" t="s">
        <v>1406</v>
      </c>
      <c r="Q177" s="273" t="s">
        <v>1407</v>
      </c>
      <c r="R177" s="273"/>
      <c r="S177" s="273" t="s">
        <v>1408</v>
      </c>
      <c r="T177" s="273" t="s">
        <v>1409</v>
      </c>
      <c r="U177" s="273" t="s">
        <v>39</v>
      </c>
      <c r="V177" s="273" t="s">
        <v>698</v>
      </c>
      <c r="W177" s="273" t="s">
        <v>769</v>
      </c>
      <c r="X177" s="273">
        <f t="shared" si="2"/>
        <v>10</v>
      </c>
      <c r="Y177" s="266"/>
      <c r="Z177" s="266"/>
    </row>
    <row r="178" spans="1:26" ht="221.25" customHeight="1" x14ac:dyDescent="0.2">
      <c r="A178" s="273" t="s">
        <v>261</v>
      </c>
      <c r="B178" s="273" t="s">
        <v>1410</v>
      </c>
      <c r="C178" s="273">
        <v>0</v>
      </c>
      <c r="D178" s="273">
        <v>0</v>
      </c>
      <c r="E178" s="273">
        <v>0</v>
      </c>
      <c r="F178" s="273">
        <v>1</v>
      </c>
      <c r="G178" s="273">
        <v>0</v>
      </c>
      <c r="H178" s="273">
        <v>0</v>
      </c>
      <c r="I178" s="273">
        <v>0</v>
      </c>
      <c r="J178" s="273">
        <v>1</v>
      </c>
      <c r="K178" s="273"/>
      <c r="L178" s="273" t="s">
        <v>896</v>
      </c>
      <c r="M178" s="273" t="s">
        <v>698</v>
      </c>
      <c r="N178" s="273" t="s">
        <v>897</v>
      </c>
      <c r="O178" s="273"/>
      <c r="P178" s="273" t="s">
        <v>1411</v>
      </c>
      <c r="Q178" s="273" t="s">
        <v>1412</v>
      </c>
      <c r="R178" s="273"/>
      <c r="S178" s="273" t="s">
        <v>1413</v>
      </c>
      <c r="T178" s="273" t="s">
        <v>1409</v>
      </c>
      <c r="U178" s="273" t="s">
        <v>39</v>
      </c>
      <c r="V178" s="273" t="s">
        <v>698</v>
      </c>
      <c r="W178" s="273" t="s">
        <v>719</v>
      </c>
      <c r="X178" s="273">
        <f t="shared" si="2"/>
        <v>5</v>
      </c>
      <c r="Y178" s="266"/>
      <c r="Z178" s="266"/>
    </row>
    <row r="179" spans="1:26" ht="15.75" customHeight="1" x14ac:dyDescent="0.2">
      <c r="A179" s="273" t="s">
        <v>263</v>
      </c>
      <c r="B179" s="273" t="s">
        <v>1414</v>
      </c>
      <c r="C179" s="273">
        <v>0</v>
      </c>
      <c r="D179" s="273">
        <v>0</v>
      </c>
      <c r="E179" s="273">
        <v>0</v>
      </c>
      <c r="F179" s="273">
        <v>1</v>
      </c>
      <c r="G179" s="273">
        <v>0</v>
      </c>
      <c r="H179" s="273">
        <v>0</v>
      </c>
      <c r="I179" s="273">
        <v>0</v>
      </c>
      <c r="J179" s="273">
        <v>1</v>
      </c>
      <c r="K179" s="273"/>
      <c r="L179" s="273" t="s">
        <v>896</v>
      </c>
      <c r="M179" s="273" t="s">
        <v>698</v>
      </c>
      <c r="N179" s="273" t="s">
        <v>897</v>
      </c>
      <c r="O179" s="273"/>
      <c r="P179" s="273" t="s">
        <v>1415</v>
      </c>
      <c r="Q179" s="273" t="s">
        <v>1416</v>
      </c>
      <c r="R179" s="273"/>
      <c r="S179" s="273" t="s">
        <v>1417</v>
      </c>
      <c r="T179" s="273" t="s">
        <v>1418</v>
      </c>
      <c r="U179" s="273" t="s">
        <v>39</v>
      </c>
      <c r="V179" s="273" t="s">
        <v>698</v>
      </c>
      <c r="W179" s="273" t="s">
        <v>719</v>
      </c>
      <c r="X179" s="273">
        <f t="shared" si="2"/>
        <v>5</v>
      </c>
      <c r="Y179" s="266"/>
      <c r="Z179" s="266"/>
    </row>
    <row r="180" spans="1:26" ht="15.75" customHeight="1" x14ac:dyDescent="0.2">
      <c r="A180" s="273" t="s">
        <v>264</v>
      </c>
      <c r="B180" s="273" t="s">
        <v>1419</v>
      </c>
      <c r="C180" s="273">
        <v>0</v>
      </c>
      <c r="D180" s="273">
        <v>0</v>
      </c>
      <c r="E180" s="273">
        <v>0</v>
      </c>
      <c r="F180" s="273">
        <v>1</v>
      </c>
      <c r="G180" s="273">
        <v>0</v>
      </c>
      <c r="H180" s="273">
        <v>0</v>
      </c>
      <c r="I180" s="273">
        <v>0</v>
      </c>
      <c r="J180" s="273">
        <v>1</v>
      </c>
      <c r="K180" s="273"/>
      <c r="L180" s="273" t="s">
        <v>896</v>
      </c>
      <c r="M180" s="273"/>
      <c r="N180" s="273" t="s">
        <v>897</v>
      </c>
      <c r="O180" s="273"/>
      <c r="P180" s="273" t="s">
        <v>1420</v>
      </c>
      <c r="Q180" s="273" t="s">
        <v>1421</v>
      </c>
      <c r="R180" s="273"/>
      <c r="S180" s="273" t="s">
        <v>1422</v>
      </c>
      <c r="T180" s="273" t="s">
        <v>1375</v>
      </c>
      <c r="U180" s="273" t="s">
        <v>39</v>
      </c>
      <c r="V180" s="273"/>
      <c r="W180" s="273" t="s">
        <v>719</v>
      </c>
      <c r="X180" s="273">
        <f t="shared" si="2"/>
        <v>5</v>
      </c>
      <c r="Y180" s="266"/>
      <c r="Z180" s="266"/>
    </row>
    <row r="181" spans="1:26" ht="224.25" customHeight="1" x14ac:dyDescent="0.2">
      <c r="A181" s="273" t="s">
        <v>266</v>
      </c>
      <c r="B181" s="273" t="s">
        <v>1423</v>
      </c>
      <c r="C181" s="273">
        <v>0</v>
      </c>
      <c r="D181" s="273">
        <v>0</v>
      </c>
      <c r="E181" s="273">
        <v>0</v>
      </c>
      <c r="F181" s="273">
        <v>1</v>
      </c>
      <c r="G181" s="273">
        <v>0</v>
      </c>
      <c r="H181" s="273">
        <v>0</v>
      </c>
      <c r="I181" s="273">
        <v>0</v>
      </c>
      <c r="J181" s="273">
        <v>0</v>
      </c>
      <c r="K181" s="273"/>
      <c r="L181" s="273" t="s">
        <v>896</v>
      </c>
      <c r="M181" s="273" t="s">
        <v>698</v>
      </c>
      <c r="N181" s="273" t="s">
        <v>897</v>
      </c>
      <c r="O181" s="273"/>
      <c r="P181" s="273" t="s">
        <v>1424</v>
      </c>
      <c r="Q181" s="273" t="s">
        <v>1425</v>
      </c>
      <c r="R181" s="273"/>
      <c r="S181" s="273" t="s">
        <v>1426</v>
      </c>
      <c r="T181" s="273" t="s">
        <v>1427</v>
      </c>
      <c r="U181" s="273" t="s">
        <v>39</v>
      </c>
      <c r="V181" s="273" t="s">
        <v>698</v>
      </c>
      <c r="W181" s="273" t="s">
        <v>714</v>
      </c>
      <c r="X181" s="273">
        <f t="shared" si="2"/>
        <v>20</v>
      </c>
      <c r="Y181" s="266"/>
      <c r="Z181" s="266"/>
    </row>
    <row r="182" spans="1:26" ht="15.75" customHeight="1" x14ac:dyDescent="0.2">
      <c r="A182" s="273" t="s">
        <v>268</v>
      </c>
      <c r="B182" s="273" t="s">
        <v>1428</v>
      </c>
      <c r="C182" s="273">
        <v>0</v>
      </c>
      <c r="D182" s="273">
        <v>0</v>
      </c>
      <c r="E182" s="273">
        <v>0</v>
      </c>
      <c r="F182" s="273">
        <v>1</v>
      </c>
      <c r="G182" s="273">
        <v>0</v>
      </c>
      <c r="H182" s="273">
        <v>0</v>
      </c>
      <c r="I182" s="273">
        <v>0</v>
      </c>
      <c r="J182" s="273">
        <v>1</v>
      </c>
      <c r="K182" s="273"/>
      <c r="L182" s="273" t="s">
        <v>896</v>
      </c>
      <c r="M182" s="273" t="s">
        <v>698</v>
      </c>
      <c r="N182" s="273" t="s">
        <v>897</v>
      </c>
      <c r="O182" s="273"/>
      <c r="P182" s="273" t="s">
        <v>1429</v>
      </c>
      <c r="Q182" s="273" t="s">
        <v>1430</v>
      </c>
      <c r="R182" s="273"/>
      <c r="S182" s="273" t="s">
        <v>1431</v>
      </c>
      <c r="T182" s="273" t="s">
        <v>1432</v>
      </c>
      <c r="U182" s="273" t="s">
        <v>39</v>
      </c>
      <c r="V182" s="273" t="s">
        <v>698</v>
      </c>
      <c r="W182" s="273" t="s">
        <v>714</v>
      </c>
      <c r="X182" s="273">
        <f t="shared" si="2"/>
        <v>20</v>
      </c>
      <c r="Y182" s="266"/>
      <c r="Z182" s="266"/>
    </row>
    <row r="183" spans="1:26" ht="15.75" customHeight="1" x14ac:dyDescent="0.2">
      <c r="A183" s="273" t="s">
        <v>270</v>
      </c>
      <c r="B183" s="273" t="s">
        <v>1433</v>
      </c>
      <c r="C183" s="273">
        <v>0</v>
      </c>
      <c r="D183" s="273">
        <v>0</v>
      </c>
      <c r="E183" s="273">
        <v>0</v>
      </c>
      <c r="F183" s="273">
        <v>1</v>
      </c>
      <c r="G183" s="273">
        <v>0</v>
      </c>
      <c r="H183" s="273">
        <v>0</v>
      </c>
      <c r="I183" s="273">
        <v>0</v>
      </c>
      <c r="J183" s="273">
        <v>1</v>
      </c>
      <c r="K183" s="273"/>
      <c r="L183" s="273" t="s">
        <v>896</v>
      </c>
      <c r="M183" s="273" t="s">
        <v>698</v>
      </c>
      <c r="N183" s="273" t="s">
        <v>897</v>
      </c>
      <c r="O183" s="273"/>
      <c r="P183" s="273" t="s">
        <v>1434</v>
      </c>
      <c r="Q183" s="273" t="s">
        <v>1435</v>
      </c>
      <c r="R183" s="273"/>
      <c r="S183" s="273" t="s">
        <v>1436</v>
      </c>
      <c r="T183" s="273" t="s">
        <v>1437</v>
      </c>
      <c r="U183" s="273" t="s">
        <v>39</v>
      </c>
      <c r="V183" s="273" t="s">
        <v>698</v>
      </c>
      <c r="W183" s="273" t="s">
        <v>714</v>
      </c>
      <c r="X183" s="273">
        <f t="shared" si="2"/>
        <v>20</v>
      </c>
      <c r="Y183" s="266"/>
      <c r="Z183" s="266"/>
    </row>
    <row r="184" spans="1:26" ht="289.5" customHeight="1" x14ac:dyDescent="0.2">
      <c r="A184" s="273" t="s">
        <v>272</v>
      </c>
      <c r="B184" s="273" t="s">
        <v>1438</v>
      </c>
      <c r="C184" s="273">
        <v>0</v>
      </c>
      <c r="D184" s="273">
        <v>0</v>
      </c>
      <c r="E184" s="273">
        <v>0</v>
      </c>
      <c r="F184" s="273">
        <v>1</v>
      </c>
      <c r="G184" s="273">
        <v>0</v>
      </c>
      <c r="H184" s="273">
        <v>0</v>
      </c>
      <c r="I184" s="273">
        <v>0</v>
      </c>
      <c r="J184" s="273">
        <v>1</v>
      </c>
      <c r="K184" s="273"/>
      <c r="L184" s="273" t="s">
        <v>896</v>
      </c>
      <c r="M184" s="273" t="s">
        <v>698</v>
      </c>
      <c r="N184" s="273" t="s">
        <v>897</v>
      </c>
      <c r="O184" s="273"/>
      <c r="P184" s="273" t="s">
        <v>1439</v>
      </c>
      <c r="Q184" s="273" t="s">
        <v>1440</v>
      </c>
      <c r="R184" s="273"/>
      <c r="S184" s="273" t="s">
        <v>1441</v>
      </c>
      <c r="T184" s="273" t="s">
        <v>1442</v>
      </c>
      <c r="U184" s="273" t="s">
        <v>39</v>
      </c>
      <c r="V184" s="273" t="s">
        <v>698</v>
      </c>
      <c r="W184" s="273" t="s">
        <v>769</v>
      </c>
      <c r="X184" s="273">
        <f t="shared" si="2"/>
        <v>10</v>
      </c>
      <c r="Y184" s="266"/>
      <c r="Z184" s="266"/>
    </row>
    <row r="185" spans="1:26" ht="296.25" customHeight="1" x14ac:dyDescent="0.2">
      <c r="A185" s="273" t="s">
        <v>273</v>
      </c>
      <c r="B185" s="273" t="s">
        <v>1443</v>
      </c>
      <c r="C185" s="273">
        <v>0</v>
      </c>
      <c r="D185" s="273">
        <v>0</v>
      </c>
      <c r="E185" s="273">
        <v>0</v>
      </c>
      <c r="F185" s="273">
        <v>1</v>
      </c>
      <c r="G185" s="273">
        <v>0</v>
      </c>
      <c r="H185" s="273">
        <v>0</v>
      </c>
      <c r="I185" s="273">
        <v>0</v>
      </c>
      <c r="J185" s="273">
        <v>0</v>
      </c>
      <c r="K185" s="273"/>
      <c r="L185" s="273" t="s">
        <v>896</v>
      </c>
      <c r="M185" s="273" t="s">
        <v>698</v>
      </c>
      <c r="N185" s="273" t="s">
        <v>897</v>
      </c>
      <c r="O185" s="273" t="s">
        <v>1444</v>
      </c>
      <c r="P185" s="273"/>
      <c r="Q185" s="273"/>
      <c r="R185" s="273"/>
      <c r="S185" s="273" t="s">
        <v>1445</v>
      </c>
      <c r="T185" s="273" t="s">
        <v>1446</v>
      </c>
      <c r="U185" s="273" t="s">
        <v>39</v>
      </c>
      <c r="V185" s="273" t="s">
        <v>698</v>
      </c>
      <c r="W185" s="273" t="s">
        <v>769</v>
      </c>
      <c r="X185" s="273">
        <f t="shared" si="2"/>
        <v>10</v>
      </c>
      <c r="Y185" s="266"/>
      <c r="Z185" s="266"/>
    </row>
    <row r="186" spans="1:26" ht="300" customHeight="1" x14ac:dyDescent="0.2">
      <c r="A186" s="273" t="s">
        <v>274</v>
      </c>
      <c r="B186" s="273" t="s">
        <v>1447</v>
      </c>
      <c r="C186" s="273">
        <v>0</v>
      </c>
      <c r="D186" s="273">
        <v>0</v>
      </c>
      <c r="E186" s="273">
        <v>0</v>
      </c>
      <c r="F186" s="273">
        <v>1</v>
      </c>
      <c r="G186" s="273">
        <v>0</v>
      </c>
      <c r="H186" s="273">
        <v>0</v>
      </c>
      <c r="I186" s="273">
        <v>0</v>
      </c>
      <c r="J186" s="273">
        <v>1</v>
      </c>
      <c r="K186" s="273"/>
      <c r="L186" s="273" t="s">
        <v>896</v>
      </c>
      <c r="M186" s="273" t="s">
        <v>698</v>
      </c>
      <c r="N186" s="273" t="s">
        <v>897</v>
      </c>
      <c r="O186" s="273"/>
      <c r="P186" s="273" t="s">
        <v>1448</v>
      </c>
      <c r="Q186" s="273" t="s">
        <v>1449</v>
      </c>
      <c r="R186" s="273"/>
      <c r="S186" s="273" t="s">
        <v>1450</v>
      </c>
      <c r="T186" s="273" t="s">
        <v>1451</v>
      </c>
      <c r="U186" s="273" t="s">
        <v>39</v>
      </c>
      <c r="V186" s="273" t="s">
        <v>698</v>
      </c>
      <c r="W186" s="273" t="s">
        <v>719</v>
      </c>
      <c r="X186" s="273">
        <f t="shared" si="2"/>
        <v>5</v>
      </c>
      <c r="Y186" s="266"/>
      <c r="Z186" s="266"/>
    </row>
    <row r="187" spans="1:26" ht="76.5" customHeight="1" x14ac:dyDescent="0.2">
      <c r="A187" s="273" t="s">
        <v>314</v>
      </c>
      <c r="B187" s="273" t="s">
        <v>1452</v>
      </c>
      <c r="C187" s="273">
        <v>0</v>
      </c>
      <c r="D187" s="273">
        <v>0</v>
      </c>
      <c r="E187" s="273">
        <v>0</v>
      </c>
      <c r="F187" s="273">
        <v>0</v>
      </c>
      <c r="G187" s="273">
        <v>0</v>
      </c>
      <c r="H187" s="273">
        <v>1</v>
      </c>
      <c r="I187" s="273">
        <v>0</v>
      </c>
      <c r="J187" s="273">
        <v>1</v>
      </c>
      <c r="K187" s="273"/>
      <c r="L187" s="273" t="s">
        <v>1453</v>
      </c>
      <c r="M187" s="273" t="s">
        <v>698</v>
      </c>
      <c r="N187" s="273" t="s">
        <v>1454</v>
      </c>
      <c r="O187" s="273" t="s">
        <v>1455</v>
      </c>
      <c r="P187" s="273"/>
      <c r="Q187" s="273"/>
      <c r="R187" s="273"/>
      <c r="S187" s="273" t="s">
        <v>1456</v>
      </c>
      <c r="T187" s="273" t="s">
        <v>1457</v>
      </c>
      <c r="U187" s="273" t="s">
        <v>39</v>
      </c>
      <c r="V187" s="273" t="s">
        <v>698</v>
      </c>
      <c r="W187" s="273" t="s">
        <v>714</v>
      </c>
      <c r="X187" s="273">
        <f t="shared" si="2"/>
        <v>20</v>
      </c>
      <c r="Y187" s="266"/>
      <c r="Z187" s="266"/>
    </row>
    <row r="188" spans="1:26" ht="76.5" customHeight="1" x14ac:dyDescent="0.2">
      <c r="A188" s="273" t="s">
        <v>315</v>
      </c>
      <c r="B188" s="273" t="s">
        <v>1458</v>
      </c>
      <c r="C188" s="273">
        <v>0</v>
      </c>
      <c r="D188" s="273">
        <v>0</v>
      </c>
      <c r="E188" s="273">
        <v>0</v>
      </c>
      <c r="F188" s="273">
        <v>0</v>
      </c>
      <c r="G188" s="273">
        <v>0</v>
      </c>
      <c r="H188" s="273">
        <v>1</v>
      </c>
      <c r="I188" s="273">
        <v>0</v>
      </c>
      <c r="J188" s="273">
        <v>1</v>
      </c>
      <c r="K188" s="273"/>
      <c r="L188" s="273" t="s">
        <v>1453</v>
      </c>
      <c r="M188" s="273" t="s">
        <v>698</v>
      </c>
      <c r="N188" s="273" t="s">
        <v>1454</v>
      </c>
      <c r="O188" s="273" t="s">
        <v>1455</v>
      </c>
      <c r="P188" s="273"/>
      <c r="Q188" s="273"/>
      <c r="R188" s="273"/>
      <c r="S188" s="273" t="s">
        <v>1456</v>
      </c>
      <c r="T188" s="273" t="s">
        <v>1457</v>
      </c>
      <c r="U188" s="273" t="s">
        <v>39</v>
      </c>
      <c r="V188" s="273" t="s">
        <v>698</v>
      </c>
      <c r="W188" s="273" t="s">
        <v>714</v>
      </c>
      <c r="X188" s="273">
        <f t="shared" si="2"/>
        <v>20</v>
      </c>
      <c r="Y188" s="266"/>
      <c r="Z188" s="266"/>
    </row>
    <row r="189" spans="1:26" ht="76.5" customHeight="1" x14ac:dyDescent="0.2">
      <c r="A189" s="273" t="s">
        <v>316</v>
      </c>
      <c r="B189" s="273" t="s">
        <v>1459</v>
      </c>
      <c r="C189" s="273">
        <v>0</v>
      </c>
      <c r="D189" s="273">
        <v>0</v>
      </c>
      <c r="E189" s="273">
        <v>0</v>
      </c>
      <c r="F189" s="273">
        <v>0</v>
      </c>
      <c r="G189" s="273">
        <v>0</v>
      </c>
      <c r="H189" s="273">
        <v>1</v>
      </c>
      <c r="I189" s="273">
        <v>0</v>
      </c>
      <c r="J189" s="273">
        <v>1</v>
      </c>
      <c r="K189" s="273"/>
      <c r="L189" s="273" t="s">
        <v>1453</v>
      </c>
      <c r="M189" s="273" t="s">
        <v>698</v>
      </c>
      <c r="N189" s="273" t="s">
        <v>1454</v>
      </c>
      <c r="O189" s="273" t="s">
        <v>1455</v>
      </c>
      <c r="P189" s="273"/>
      <c r="Q189" s="273"/>
      <c r="R189" s="273"/>
      <c r="S189" s="273" t="s">
        <v>1456</v>
      </c>
      <c r="T189" s="273" t="s">
        <v>1457</v>
      </c>
      <c r="U189" s="273" t="s">
        <v>39</v>
      </c>
      <c r="V189" s="273" t="s">
        <v>698</v>
      </c>
      <c r="W189" s="273" t="s">
        <v>714</v>
      </c>
      <c r="X189" s="273">
        <f t="shared" si="2"/>
        <v>20</v>
      </c>
      <c r="Y189" s="266"/>
      <c r="Z189" s="266"/>
    </row>
    <row r="190" spans="1:26" ht="76.5" customHeight="1" x14ac:dyDescent="0.2">
      <c r="A190" s="273" t="s">
        <v>317</v>
      </c>
      <c r="B190" s="273" t="s">
        <v>1460</v>
      </c>
      <c r="C190" s="273">
        <v>0</v>
      </c>
      <c r="D190" s="273">
        <v>0</v>
      </c>
      <c r="E190" s="273">
        <v>0</v>
      </c>
      <c r="F190" s="273">
        <v>0</v>
      </c>
      <c r="G190" s="273">
        <v>0</v>
      </c>
      <c r="H190" s="273">
        <v>1</v>
      </c>
      <c r="I190" s="273">
        <v>0</v>
      </c>
      <c r="J190" s="273">
        <v>1</v>
      </c>
      <c r="K190" s="273"/>
      <c r="L190" s="273" t="s">
        <v>1453</v>
      </c>
      <c r="M190" s="273" t="s">
        <v>698</v>
      </c>
      <c r="N190" s="273" t="s">
        <v>1454</v>
      </c>
      <c r="O190" s="273" t="s">
        <v>1455</v>
      </c>
      <c r="P190" s="273"/>
      <c r="Q190" s="273"/>
      <c r="R190" s="273"/>
      <c r="S190" s="273" t="s">
        <v>1456</v>
      </c>
      <c r="T190" s="273" t="s">
        <v>1457</v>
      </c>
      <c r="U190" s="273" t="s">
        <v>39</v>
      </c>
      <c r="V190" s="273" t="s">
        <v>698</v>
      </c>
      <c r="W190" s="273" t="s">
        <v>714</v>
      </c>
      <c r="X190" s="273">
        <f t="shared" si="2"/>
        <v>20</v>
      </c>
      <c r="Y190" s="266"/>
      <c r="Z190" s="266"/>
    </row>
    <row r="191" spans="1:26" ht="76.5" customHeight="1" x14ac:dyDescent="0.2">
      <c r="A191" s="273" t="s">
        <v>318</v>
      </c>
      <c r="B191" s="273" t="s">
        <v>1461</v>
      </c>
      <c r="C191" s="273">
        <v>0</v>
      </c>
      <c r="D191" s="273">
        <v>0</v>
      </c>
      <c r="E191" s="273">
        <v>0</v>
      </c>
      <c r="F191" s="273">
        <v>0</v>
      </c>
      <c r="G191" s="273">
        <v>0</v>
      </c>
      <c r="H191" s="273">
        <v>1</v>
      </c>
      <c r="I191" s="273">
        <v>0</v>
      </c>
      <c r="J191" s="273">
        <v>1</v>
      </c>
      <c r="K191" s="273"/>
      <c r="L191" s="273" t="s">
        <v>1453</v>
      </c>
      <c r="M191" s="273" t="s">
        <v>698</v>
      </c>
      <c r="N191" s="273" t="s">
        <v>1454</v>
      </c>
      <c r="O191" s="273" t="s">
        <v>1455</v>
      </c>
      <c r="P191" s="273"/>
      <c r="Q191" s="273"/>
      <c r="R191" s="273"/>
      <c r="S191" s="273" t="s">
        <v>1456</v>
      </c>
      <c r="T191" s="273" t="s">
        <v>1457</v>
      </c>
      <c r="U191" s="273" t="s">
        <v>39</v>
      </c>
      <c r="V191" s="273" t="s">
        <v>698</v>
      </c>
      <c r="W191" s="273" t="s">
        <v>769</v>
      </c>
      <c r="X191" s="273">
        <f t="shared" si="2"/>
        <v>10</v>
      </c>
      <c r="Y191" s="266"/>
      <c r="Z191" s="266"/>
    </row>
    <row r="192" spans="1:26" ht="76.5" customHeight="1" x14ac:dyDescent="0.2">
      <c r="A192" s="273" t="s">
        <v>319</v>
      </c>
      <c r="B192" s="273" t="s">
        <v>1462</v>
      </c>
      <c r="C192" s="273">
        <v>0</v>
      </c>
      <c r="D192" s="273">
        <v>0</v>
      </c>
      <c r="E192" s="273">
        <v>0</v>
      </c>
      <c r="F192" s="273">
        <v>0</v>
      </c>
      <c r="G192" s="273">
        <v>0</v>
      </c>
      <c r="H192" s="273">
        <v>1</v>
      </c>
      <c r="I192" s="273">
        <v>0</v>
      </c>
      <c r="J192" s="273">
        <v>1</v>
      </c>
      <c r="K192" s="273"/>
      <c r="L192" s="273" t="s">
        <v>1453</v>
      </c>
      <c r="M192" s="273" t="s">
        <v>698</v>
      </c>
      <c r="N192" s="273" t="s">
        <v>1454</v>
      </c>
      <c r="O192" s="273" t="s">
        <v>1455</v>
      </c>
      <c r="P192" s="273"/>
      <c r="Q192" s="273"/>
      <c r="R192" s="273"/>
      <c r="S192" s="273" t="s">
        <v>1456</v>
      </c>
      <c r="T192" s="273" t="s">
        <v>1457</v>
      </c>
      <c r="U192" s="273" t="s">
        <v>39</v>
      </c>
      <c r="V192" s="273" t="s">
        <v>698</v>
      </c>
      <c r="W192" s="273" t="s">
        <v>769</v>
      </c>
      <c r="X192" s="273">
        <f t="shared" si="2"/>
        <v>10</v>
      </c>
      <c r="Y192" s="266"/>
      <c r="Z192" s="266"/>
    </row>
    <row r="193" spans="1:26" ht="76.5" customHeight="1" x14ac:dyDescent="0.2">
      <c r="A193" s="273" t="s">
        <v>320</v>
      </c>
      <c r="B193" s="273" t="s">
        <v>1463</v>
      </c>
      <c r="C193" s="273">
        <v>0</v>
      </c>
      <c r="D193" s="273">
        <v>0</v>
      </c>
      <c r="E193" s="273">
        <v>0</v>
      </c>
      <c r="F193" s="273">
        <v>0</v>
      </c>
      <c r="G193" s="273">
        <v>0</v>
      </c>
      <c r="H193" s="273">
        <v>1</v>
      </c>
      <c r="I193" s="273">
        <v>0</v>
      </c>
      <c r="J193" s="273">
        <v>1</v>
      </c>
      <c r="K193" s="273"/>
      <c r="L193" s="273" t="s">
        <v>1453</v>
      </c>
      <c r="M193" s="273" t="s">
        <v>698</v>
      </c>
      <c r="N193" s="273" t="s">
        <v>1454</v>
      </c>
      <c r="O193" s="273" t="s">
        <v>1455</v>
      </c>
      <c r="P193" s="273"/>
      <c r="Q193" s="273"/>
      <c r="R193" s="273"/>
      <c r="S193" s="273" t="s">
        <v>1456</v>
      </c>
      <c r="T193" s="273" t="s">
        <v>1457</v>
      </c>
      <c r="U193" s="273" t="s">
        <v>39</v>
      </c>
      <c r="V193" s="273" t="s">
        <v>698</v>
      </c>
      <c r="W193" s="273" t="s">
        <v>769</v>
      </c>
      <c r="X193" s="273">
        <f t="shared" si="2"/>
        <v>10</v>
      </c>
      <c r="Y193" s="266"/>
      <c r="Z193" s="266"/>
    </row>
    <row r="194" spans="1:26" ht="76.5" customHeight="1" x14ac:dyDescent="0.2">
      <c r="A194" s="273" t="s">
        <v>321</v>
      </c>
      <c r="B194" s="273" t="s">
        <v>1464</v>
      </c>
      <c r="C194" s="273">
        <v>0</v>
      </c>
      <c r="D194" s="273">
        <v>0</v>
      </c>
      <c r="E194" s="273">
        <v>0</v>
      </c>
      <c r="F194" s="273">
        <v>0</v>
      </c>
      <c r="G194" s="273">
        <v>0</v>
      </c>
      <c r="H194" s="273">
        <v>1</v>
      </c>
      <c r="I194" s="273">
        <v>0</v>
      </c>
      <c r="J194" s="273">
        <v>1</v>
      </c>
      <c r="K194" s="273"/>
      <c r="L194" s="273" t="s">
        <v>1453</v>
      </c>
      <c r="M194" s="273" t="s">
        <v>698</v>
      </c>
      <c r="N194" s="273" t="s">
        <v>1454</v>
      </c>
      <c r="O194" s="273" t="s">
        <v>1455</v>
      </c>
      <c r="P194" s="273"/>
      <c r="Q194" s="273"/>
      <c r="R194" s="273"/>
      <c r="S194" s="273" t="s">
        <v>1456</v>
      </c>
      <c r="T194" s="273" t="s">
        <v>1457</v>
      </c>
      <c r="U194" s="273" t="s">
        <v>39</v>
      </c>
      <c r="V194" s="273" t="s">
        <v>698</v>
      </c>
      <c r="W194" s="273" t="s">
        <v>769</v>
      </c>
      <c r="X194" s="273">
        <f t="shared" si="2"/>
        <v>10</v>
      </c>
      <c r="Y194" s="266"/>
      <c r="Z194" s="266"/>
    </row>
    <row r="195" spans="1:26" ht="76.5" customHeight="1" x14ac:dyDescent="0.2">
      <c r="A195" s="273" t="s">
        <v>322</v>
      </c>
      <c r="B195" s="273" t="s">
        <v>1465</v>
      </c>
      <c r="C195" s="273">
        <v>0</v>
      </c>
      <c r="D195" s="273">
        <v>0</v>
      </c>
      <c r="E195" s="273">
        <v>0</v>
      </c>
      <c r="F195" s="273">
        <v>0</v>
      </c>
      <c r="G195" s="273">
        <v>0</v>
      </c>
      <c r="H195" s="273">
        <v>1</v>
      </c>
      <c r="I195" s="273">
        <v>0</v>
      </c>
      <c r="J195" s="273">
        <v>1</v>
      </c>
      <c r="K195" s="273"/>
      <c r="L195" s="273" t="s">
        <v>1453</v>
      </c>
      <c r="M195" s="273" t="s">
        <v>698</v>
      </c>
      <c r="N195" s="273" t="s">
        <v>1454</v>
      </c>
      <c r="O195" s="273" t="s">
        <v>1455</v>
      </c>
      <c r="P195" s="273"/>
      <c r="Q195" s="273"/>
      <c r="R195" s="273"/>
      <c r="S195" s="273" t="s">
        <v>1456</v>
      </c>
      <c r="T195" s="273" t="s">
        <v>1457</v>
      </c>
      <c r="U195" s="273" t="s">
        <v>39</v>
      </c>
      <c r="V195" s="273" t="s">
        <v>698</v>
      </c>
      <c r="W195" s="273" t="s">
        <v>769</v>
      </c>
      <c r="X195" s="273">
        <f t="shared" ref="X195:X258" si="3">IF($W195="Critical Importance",20,IF($W195="Minor Importance",5,10))</f>
        <v>10</v>
      </c>
      <c r="Y195" s="266"/>
      <c r="Z195" s="266"/>
    </row>
    <row r="196" spans="1:26" ht="76.5" customHeight="1" x14ac:dyDescent="0.2">
      <c r="A196" s="273" t="s">
        <v>323</v>
      </c>
      <c r="B196" s="273" t="s">
        <v>1466</v>
      </c>
      <c r="C196" s="273">
        <v>0</v>
      </c>
      <c r="D196" s="273">
        <v>0</v>
      </c>
      <c r="E196" s="273">
        <v>0</v>
      </c>
      <c r="F196" s="273">
        <v>0</v>
      </c>
      <c r="G196" s="273">
        <v>0</v>
      </c>
      <c r="H196" s="273">
        <v>1</v>
      </c>
      <c r="I196" s="273">
        <v>0</v>
      </c>
      <c r="J196" s="273">
        <v>1</v>
      </c>
      <c r="K196" s="273"/>
      <c r="L196" s="273" t="s">
        <v>1453</v>
      </c>
      <c r="M196" s="273" t="s">
        <v>698</v>
      </c>
      <c r="N196" s="273" t="s">
        <v>1454</v>
      </c>
      <c r="O196" s="273" t="s">
        <v>1455</v>
      </c>
      <c r="P196" s="273"/>
      <c r="Q196" s="273"/>
      <c r="R196" s="273"/>
      <c r="S196" s="273" t="s">
        <v>1456</v>
      </c>
      <c r="T196" s="273" t="s">
        <v>1457</v>
      </c>
      <c r="U196" s="273" t="s">
        <v>39</v>
      </c>
      <c r="V196" s="273" t="s">
        <v>698</v>
      </c>
      <c r="W196" s="273" t="s">
        <v>769</v>
      </c>
      <c r="X196" s="273">
        <f t="shared" si="3"/>
        <v>10</v>
      </c>
      <c r="Y196" s="266"/>
      <c r="Z196" s="266"/>
    </row>
    <row r="197" spans="1:26" ht="76.5" customHeight="1" x14ac:dyDescent="0.2">
      <c r="A197" s="273" t="s">
        <v>324</v>
      </c>
      <c r="B197" s="273" t="s">
        <v>1467</v>
      </c>
      <c r="C197" s="273">
        <v>0</v>
      </c>
      <c r="D197" s="273">
        <v>0</v>
      </c>
      <c r="E197" s="273">
        <v>0</v>
      </c>
      <c r="F197" s="273">
        <v>0</v>
      </c>
      <c r="G197" s="273">
        <v>0</v>
      </c>
      <c r="H197" s="273">
        <v>1</v>
      </c>
      <c r="I197" s="273">
        <v>0</v>
      </c>
      <c r="J197" s="273">
        <v>1</v>
      </c>
      <c r="K197" s="273"/>
      <c r="L197" s="273" t="s">
        <v>1453</v>
      </c>
      <c r="M197" s="273" t="s">
        <v>698</v>
      </c>
      <c r="N197" s="273" t="s">
        <v>1454</v>
      </c>
      <c r="O197" s="273" t="s">
        <v>1455</v>
      </c>
      <c r="P197" s="273"/>
      <c r="Q197" s="273"/>
      <c r="R197" s="273"/>
      <c r="S197" s="273" t="s">
        <v>1456</v>
      </c>
      <c r="T197" s="273" t="s">
        <v>1457</v>
      </c>
      <c r="U197" s="273" t="s">
        <v>39</v>
      </c>
      <c r="V197" s="273" t="s">
        <v>698</v>
      </c>
      <c r="W197" s="273" t="s">
        <v>769</v>
      </c>
      <c r="X197" s="273">
        <f t="shared" si="3"/>
        <v>10</v>
      </c>
      <c r="Y197" s="266"/>
      <c r="Z197" s="266"/>
    </row>
    <row r="198" spans="1:26" ht="76.5" customHeight="1" x14ac:dyDescent="0.2">
      <c r="A198" s="273" t="s">
        <v>325</v>
      </c>
      <c r="B198" s="273" t="s">
        <v>1468</v>
      </c>
      <c r="C198" s="273">
        <v>0</v>
      </c>
      <c r="D198" s="273">
        <v>0</v>
      </c>
      <c r="E198" s="273">
        <v>0</v>
      </c>
      <c r="F198" s="273">
        <v>0</v>
      </c>
      <c r="G198" s="273">
        <v>0</v>
      </c>
      <c r="H198" s="273">
        <v>1</v>
      </c>
      <c r="I198" s="273">
        <v>0</v>
      </c>
      <c r="J198" s="273">
        <v>1</v>
      </c>
      <c r="K198" s="273"/>
      <c r="L198" s="273" t="s">
        <v>1453</v>
      </c>
      <c r="M198" s="273" t="s">
        <v>698</v>
      </c>
      <c r="N198" s="273" t="s">
        <v>1454</v>
      </c>
      <c r="O198" s="273" t="s">
        <v>1455</v>
      </c>
      <c r="P198" s="273"/>
      <c r="Q198" s="273"/>
      <c r="R198" s="273"/>
      <c r="S198" s="273" t="s">
        <v>1456</v>
      </c>
      <c r="T198" s="273" t="s">
        <v>1457</v>
      </c>
      <c r="U198" s="273" t="s">
        <v>39</v>
      </c>
      <c r="V198" s="273" t="s">
        <v>698</v>
      </c>
      <c r="W198" s="273" t="s">
        <v>769</v>
      </c>
      <c r="X198" s="273">
        <f t="shared" si="3"/>
        <v>10</v>
      </c>
      <c r="Y198" s="266"/>
      <c r="Z198" s="266"/>
    </row>
    <row r="199" spans="1:26" ht="76.5" customHeight="1" x14ac:dyDescent="0.2">
      <c r="A199" s="273" t="s">
        <v>326</v>
      </c>
      <c r="B199" s="273" t="s">
        <v>1469</v>
      </c>
      <c r="C199" s="273">
        <v>0</v>
      </c>
      <c r="D199" s="273">
        <v>0</v>
      </c>
      <c r="E199" s="273">
        <v>0</v>
      </c>
      <c r="F199" s="273">
        <v>0</v>
      </c>
      <c r="G199" s="273">
        <v>0</v>
      </c>
      <c r="H199" s="273">
        <v>1</v>
      </c>
      <c r="I199" s="273">
        <v>0</v>
      </c>
      <c r="J199" s="273">
        <v>1</v>
      </c>
      <c r="K199" s="273"/>
      <c r="L199" s="273" t="s">
        <v>1453</v>
      </c>
      <c r="M199" s="273" t="s">
        <v>698</v>
      </c>
      <c r="N199" s="273" t="s">
        <v>1454</v>
      </c>
      <c r="O199" s="273" t="s">
        <v>1455</v>
      </c>
      <c r="P199" s="273"/>
      <c r="Q199" s="273"/>
      <c r="R199" s="273"/>
      <c r="S199" s="273" t="s">
        <v>1456</v>
      </c>
      <c r="T199" s="273" t="s">
        <v>1457</v>
      </c>
      <c r="U199" s="273" t="s">
        <v>39</v>
      </c>
      <c r="V199" s="273" t="s">
        <v>698</v>
      </c>
      <c r="W199" s="273" t="s">
        <v>769</v>
      </c>
      <c r="X199" s="273">
        <f t="shared" si="3"/>
        <v>10</v>
      </c>
      <c r="Y199" s="266"/>
      <c r="Z199" s="266"/>
    </row>
    <row r="200" spans="1:26" ht="76.5" customHeight="1" x14ac:dyDescent="0.2">
      <c r="A200" s="273" t="s">
        <v>327</v>
      </c>
      <c r="B200" s="273" t="s">
        <v>1470</v>
      </c>
      <c r="C200" s="273">
        <v>0</v>
      </c>
      <c r="D200" s="273">
        <v>0</v>
      </c>
      <c r="E200" s="273">
        <v>0</v>
      </c>
      <c r="F200" s="273">
        <v>0</v>
      </c>
      <c r="G200" s="273">
        <v>0</v>
      </c>
      <c r="H200" s="273">
        <v>1</v>
      </c>
      <c r="I200" s="273">
        <v>0</v>
      </c>
      <c r="J200" s="273">
        <v>1</v>
      </c>
      <c r="K200" s="273"/>
      <c r="L200" s="273" t="s">
        <v>1453</v>
      </c>
      <c r="M200" s="273" t="s">
        <v>698</v>
      </c>
      <c r="N200" s="273" t="s">
        <v>1454</v>
      </c>
      <c r="O200" s="273" t="s">
        <v>1455</v>
      </c>
      <c r="P200" s="273"/>
      <c r="Q200" s="273"/>
      <c r="R200" s="273"/>
      <c r="S200" s="273" t="s">
        <v>1456</v>
      </c>
      <c r="T200" s="273" t="s">
        <v>1457</v>
      </c>
      <c r="U200" s="273" t="s">
        <v>64</v>
      </c>
      <c r="V200" s="273" t="s">
        <v>698</v>
      </c>
      <c r="W200" s="273" t="s">
        <v>769</v>
      </c>
      <c r="X200" s="273">
        <f t="shared" si="3"/>
        <v>10</v>
      </c>
      <c r="Y200" s="266"/>
      <c r="Z200" s="266"/>
    </row>
    <row r="201" spans="1:26" ht="76.5" customHeight="1" x14ac:dyDescent="0.2">
      <c r="A201" s="273" t="s">
        <v>328</v>
      </c>
      <c r="B201" s="273" t="s">
        <v>1471</v>
      </c>
      <c r="C201" s="273">
        <v>0</v>
      </c>
      <c r="D201" s="273">
        <v>0</v>
      </c>
      <c r="E201" s="273">
        <v>0</v>
      </c>
      <c r="F201" s="273">
        <v>0</v>
      </c>
      <c r="G201" s="273">
        <v>0</v>
      </c>
      <c r="H201" s="273">
        <v>1</v>
      </c>
      <c r="I201" s="273">
        <v>0</v>
      </c>
      <c r="J201" s="273">
        <v>1</v>
      </c>
      <c r="K201" s="273"/>
      <c r="L201" s="273" t="s">
        <v>1453</v>
      </c>
      <c r="M201" s="273" t="s">
        <v>698</v>
      </c>
      <c r="N201" s="273" t="s">
        <v>1454</v>
      </c>
      <c r="O201" s="273" t="s">
        <v>1455</v>
      </c>
      <c r="P201" s="273"/>
      <c r="Q201" s="273"/>
      <c r="R201" s="273"/>
      <c r="S201" s="273" t="s">
        <v>1456</v>
      </c>
      <c r="T201" s="273" t="s">
        <v>1457</v>
      </c>
      <c r="U201" s="273" t="s">
        <v>39</v>
      </c>
      <c r="V201" s="273" t="s">
        <v>698</v>
      </c>
      <c r="W201" s="273" t="s">
        <v>769</v>
      </c>
      <c r="X201" s="273">
        <f t="shared" si="3"/>
        <v>10</v>
      </c>
      <c r="Y201" s="266"/>
      <c r="Z201" s="266"/>
    </row>
    <row r="202" spans="1:26" ht="76.5" customHeight="1" x14ac:dyDescent="0.2">
      <c r="A202" s="273" t="s">
        <v>329</v>
      </c>
      <c r="B202" s="273" t="s">
        <v>1472</v>
      </c>
      <c r="C202" s="273">
        <v>0</v>
      </c>
      <c r="D202" s="273">
        <v>0</v>
      </c>
      <c r="E202" s="273">
        <v>0</v>
      </c>
      <c r="F202" s="273">
        <v>0</v>
      </c>
      <c r="G202" s="273">
        <v>0</v>
      </c>
      <c r="H202" s="273">
        <v>1</v>
      </c>
      <c r="I202" s="273">
        <v>0</v>
      </c>
      <c r="J202" s="273">
        <v>1</v>
      </c>
      <c r="K202" s="273"/>
      <c r="L202" s="273" t="s">
        <v>1453</v>
      </c>
      <c r="M202" s="273" t="s">
        <v>698</v>
      </c>
      <c r="N202" s="273" t="s">
        <v>1454</v>
      </c>
      <c r="O202" s="273" t="s">
        <v>1455</v>
      </c>
      <c r="P202" s="273"/>
      <c r="Q202" s="273"/>
      <c r="R202" s="273"/>
      <c r="S202" s="273" t="s">
        <v>1456</v>
      </c>
      <c r="T202" s="273" t="s">
        <v>1457</v>
      </c>
      <c r="U202" s="273" t="s">
        <v>39</v>
      </c>
      <c r="V202" s="273" t="s">
        <v>698</v>
      </c>
      <c r="W202" s="273" t="s">
        <v>769</v>
      </c>
      <c r="X202" s="273">
        <f t="shared" si="3"/>
        <v>10</v>
      </c>
      <c r="Y202" s="266"/>
      <c r="Z202" s="266"/>
    </row>
    <row r="203" spans="1:26" ht="76.5" customHeight="1" x14ac:dyDescent="0.2">
      <c r="A203" s="273" t="s">
        <v>330</v>
      </c>
      <c r="B203" s="273" t="s">
        <v>1473</v>
      </c>
      <c r="C203" s="273">
        <v>0</v>
      </c>
      <c r="D203" s="273">
        <v>0</v>
      </c>
      <c r="E203" s="273">
        <v>0</v>
      </c>
      <c r="F203" s="273">
        <v>0</v>
      </c>
      <c r="G203" s="273">
        <v>0</v>
      </c>
      <c r="H203" s="273">
        <v>1</v>
      </c>
      <c r="I203" s="273">
        <v>0</v>
      </c>
      <c r="J203" s="273">
        <v>1</v>
      </c>
      <c r="K203" s="273"/>
      <c r="L203" s="273" t="s">
        <v>1453</v>
      </c>
      <c r="M203" s="273" t="s">
        <v>698</v>
      </c>
      <c r="N203" s="273" t="s">
        <v>1454</v>
      </c>
      <c r="O203" s="273" t="s">
        <v>1455</v>
      </c>
      <c r="P203" s="273"/>
      <c r="Q203" s="273"/>
      <c r="R203" s="273"/>
      <c r="S203" s="273" t="s">
        <v>1456</v>
      </c>
      <c r="T203" s="273" t="s">
        <v>1457</v>
      </c>
      <c r="U203" s="273" t="s">
        <v>39</v>
      </c>
      <c r="V203" s="273" t="s">
        <v>698</v>
      </c>
      <c r="W203" s="273" t="s">
        <v>769</v>
      </c>
      <c r="X203" s="273">
        <f t="shared" si="3"/>
        <v>10</v>
      </c>
      <c r="Y203" s="266"/>
      <c r="Z203" s="266"/>
    </row>
    <row r="204" spans="1:26" ht="76.5" customHeight="1" x14ac:dyDescent="0.2">
      <c r="A204" s="273" t="s">
        <v>331</v>
      </c>
      <c r="B204" s="273" t="s">
        <v>1474</v>
      </c>
      <c r="C204" s="273">
        <v>0</v>
      </c>
      <c r="D204" s="273">
        <v>0</v>
      </c>
      <c r="E204" s="273">
        <v>0</v>
      </c>
      <c r="F204" s="273">
        <v>0</v>
      </c>
      <c r="G204" s="273">
        <v>0</v>
      </c>
      <c r="H204" s="273">
        <v>1</v>
      </c>
      <c r="I204" s="273">
        <v>0</v>
      </c>
      <c r="J204" s="273">
        <v>1</v>
      </c>
      <c r="K204" s="273"/>
      <c r="L204" s="273" t="s">
        <v>1453</v>
      </c>
      <c r="M204" s="273" t="s">
        <v>698</v>
      </c>
      <c r="N204" s="273" t="s">
        <v>1454</v>
      </c>
      <c r="O204" s="273" t="s">
        <v>1455</v>
      </c>
      <c r="P204" s="273"/>
      <c r="Q204" s="273"/>
      <c r="R204" s="273"/>
      <c r="S204" s="273" t="s">
        <v>1456</v>
      </c>
      <c r="T204" s="273" t="s">
        <v>1457</v>
      </c>
      <c r="U204" s="273" t="s">
        <v>64</v>
      </c>
      <c r="V204" s="273" t="s">
        <v>698</v>
      </c>
      <c r="W204" s="273" t="s">
        <v>769</v>
      </c>
      <c r="X204" s="273">
        <f t="shared" si="3"/>
        <v>10</v>
      </c>
      <c r="Y204" s="266"/>
      <c r="Z204" s="266"/>
    </row>
    <row r="205" spans="1:26" ht="76.5" customHeight="1" x14ac:dyDescent="0.2">
      <c r="A205" s="273" t="s">
        <v>332</v>
      </c>
      <c r="B205" s="273" t="s">
        <v>1475</v>
      </c>
      <c r="C205" s="273">
        <v>0</v>
      </c>
      <c r="D205" s="273">
        <v>0</v>
      </c>
      <c r="E205" s="273">
        <v>0</v>
      </c>
      <c r="F205" s="273">
        <v>0</v>
      </c>
      <c r="G205" s="273">
        <v>0</v>
      </c>
      <c r="H205" s="273">
        <v>1</v>
      </c>
      <c r="I205" s="273">
        <v>0</v>
      </c>
      <c r="J205" s="273">
        <v>1</v>
      </c>
      <c r="K205" s="273"/>
      <c r="L205" s="273" t="s">
        <v>1453</v>
      </c>
      <c r="M205" s="273" t="s">
        <v>698</v>
      </c>
      <c r="N205" s="273" t="s">
        <v>1454</v>
      </c>
      <c r="O205" s="273" t="s">
        <v>1455</v>
      </c>
      <c r="P205" s="273"/>
      <c r="Q205" s="273"/>
      <c r="R205" s="273"/>
      <c r="S205" s="273" t="s">
        <v>1456</v>
      </c>
      <c r="T205" s="273" t="s">
        <v>1457</v>
      </c>
      <c r="U205" s="273" t="s">
        <v>39</v>
      </c>
      <c r="V205" s="273" t="s">
        <v>698</v>
      </c>
      <c r="W205" s="273" t="s">
        <v>769</v>
      </c>
      <c r="X205" s="273">
        <f t="shared" si="3"/>
        <v>10</v>
      </c>
      <c r="Y205" s="266"/>
      <c r="Z205" s="266"/>
    </row>
    <row r="206" spans="1:26" ht="76.5" customHeight="1" x14ac:dyDescent="0.2">
      <c r="A206" s="273" t="s">
        <v>333</v>
      </c>
      <c r="B206" s="273" t="s">
        <v>1476</v>
      </c>
      <c r="C206" s="273">
        <v>0</v>
      </c>
      <c r="D206" s="273">
        <v>0</v>
      </c>
      <c r="E206" s="273">
        <v>0</v>
      </c>
      <c r="F206" s="273">
        <v>0</v>
      </c>
      <c r="G206" s="273">
        <v>0</v>
      </c>
      <c r="H206" s="273">
        <v>1</v>
      </c>
      <c r="I206" s="273">
        <v>0</v>
      </c>
      <c r="J206" s="273">
        <v>1</v>
      </c>
      <c r="K206" s="273"/>
      <c r="L206" s="273" t="s">
        <v>1453</v>
      </c>
      <c r="M206" s="273" t="s">
        <v>698</v>
      </c>
      <c r="N206" s="273" t="s">
        <v>1454</v>
      </c>
      <c r="O206" s="273" t="s">
        <v>1455</v>
      </c>
      <c r="P206" s="273"/>
      <c r="Q206" s="273"/>
      <c r="R206" s="273"/>
      <c r="S206" s="273" t="s">
        <v>1456</v>
      </c>
      <c r="T206" s="273" t="s">
        <v>1457</v>
      </c>
      <c r="U206" s="273" t="s">
        <v>39</v>
      </c>
      <c r="V206" s="273" t="s">
        <v>698</v>
      </c>
      <c r="W206" s="273" t="s">
        <v>769</v>
      </c>
      <c r="X206" s="273">
        <f t="shared" si="3"/>
        <v>10</v>
      </c>
      <c r="Y206" s="266"/>
      <c r="Z206" s="266"/>
    </row>
    <row r="207" spans="1:26" ht="76.5" customHeight="1" x14ac:dyDescent="0.2">
      <c r="A207" s="273" t="s">
        <v>334</v>
      </c>
      <c r="B207" s="273" t="s">
        <v>1477</v>
      </c>
      <c r="C207" s="273">
        <v>0</v>
      </c>
      <c r="D207" s="273">
        <v>0</v>
      </c>
      <c r="E207" s="273">
        <v>0</v>
      </c>
      <c r="F207" s="273">
        <v>0</v>
      </c>
      <c r="G207" s="273">
        <v>0</v>
      </c>
      <c r="H207" s="273">
        <v>1</v>
      </c>
      <c r="I207" s="273">
        <v>0</v>
      </c>
      <c r="J207" s="273">
        <v>1</v>
      </c>
      <c r="K207" s="273"/>
      <c r="L207" s="273" t="s">
        <v>1453</v>
      </c>
      <c r="M207" s="273" t="s">
        <v>698</v>
      </c>
      <c r="N207" s="273" t="s">
        <v>1454</v>
      </c>
      <c r="O207" s="273" t="s">
        <v>1455</v>
      </c>
      <c r="P207" s="273"/>
      <c r="Q207" s="273"/>
      <c r="R207" s="273"/>
      <c r="S207" s="273" t="s">
        <v>1456</v>
      </c>
      <c r="T207" s="273" t="s">
        <v>1457</v>
      </c>
      <c r="U207" s="273" t="s">
        <v>39</v>
      </c>
      <c r="V207" s="273" t="s">
        <v>698</v>
      </c>
      <c r="W207" s="273" t="s">
        <v>769</v>
      </c>
      <c r="X207" s="273">
        <f t="shared" si="3"/>
        <v>10</v>
      </c>
      <c r="Y207" s="266"/>
      <c r="Z207" s="266"/>
    </row>
    <row r="208" spans="1:26" ht="76.5" customHeight="1" x14ac:dyDescent="0.2">
      <c r="A208" s="273" t="s">
        <v>335</v>
      </c>
      <c r="B208" s="273" t="s">
        <v>1478</v>
      </c>
      <c r="C208" s="273">
        <v>0</v>
      </c>
      <c r="D208" s="273">
        <v>0</v>
      </c>
      <c r="E208" s="273">
        <v>0</v>
      </c>
      <c r="F208" s="273">
        <v>0</v>
      </c>
      <c r="G208" s="273">
        <v>0</v>
      </c>
      <c r="H208" s="273">
        <v>1</v>
      </c>
      <c r="I208" s="273">
        <v>0</v>
      </c>
      <c r="J208" s="273">
        <v>1</v>
      </c>
      <c r="K208" s="273"/>
      <c r="L208" s="273" t="s">
        <v>1453</v>
      </c>
      <c r="M208" s="273" t="s">
        <v>698</v>
      </c>
      <c r="N208" s="273" t="s">
        <v>1454</v>
      </c>
      <c r="O208" s="273" t="s">
        <v>1455</v>
      </c>
      <c r="P208" s="273"/>
      <c r="Q208" s="273"/>
      <c r="R208" s="273"/>
      <c r="S208" s="273" t="s">
        <v>1456</v>
      </c>
      <c r="T208" s="273" t="s">
        <v>1457</v>
      </c>
      <c r="U208" s="273" t="s">
        <v>39</v>
      </c>
      <c r="V208" s="273" t="s">
        <v>698</v>
      </c>
      <c r="W208" s="273" t="s">
        <v>769</v>
      </c>
      <c r="X208" s="273">
        <f t="shared" si="3"/>
        <v>10</v>
      </c>
      <c r="Y208" s="266"/>
      <c r="Z208" s="266"/>
    </row>
    <row r="209" spans="1:26" ht="76.5" customHeight="1" x14ac:dyDescent="0.2">
      <c r="A209" s="273" t="s">
        <v>336</v>
      </c>
      <c r="B209" s="273" t="s">
        <v>1479</v>
      </c>
      <c r="C209" s="273">
        <v>0</v>
      </c>
      <c r="D209" s="273">
        <v>0</v>
      </c>
      <c r="E209" s="273">
        <v>0</v>
      </c>
      <c r="F209" s="273">
        <v>0</v>
      </c>
      <c r="G209" s="273">
        <v>0</v>
      </c>
      <c r="H209" s="273">
        <v>1</v>
      </c>
      <c r="I209" s="273">
        <v>0</v>
      </c>
      <c r="J209" s="273">
        <v>1</v>
      </c>
      <c r="K209" s="273"/>
      <c r="L209" s="273" t="s">
        <v>1453</v>
      </c>
      <c r="M209" s="273" t="s">
        <v>698</v>
      </c>
      <c r="N209" s="273" t="s">
        <v>1454</v>
      </c>
      <c r="O209" s="273" t="s">
        <v>1455</v>
      </c>
      <c r="P209" s="273" t="s">
        <v>1480</v>
      </c>
      <c r="Q209" s="273" t="s">
        <v>1480</v>
      </c>
      <c r="R209" s="273"/>
      <c r="S209" s="273" t="s">
        <v>1456</v>
      </c>
      <c r="T209" s="273" t="s">
        <v>1457</v>
      </c>
      <c r="U209" s="273" t="s">
        <v>39</v>
      </c>
      <c r="V209" s="273" t="s">
        <v>698</v>
      </c>
      <c r="W209" s="273" t="s">
        <v>769</v>
      </c>
      <c r="X209" s="273">
        <f t="shared" si="3"/>
        <v>10</v>
      </c>
      <c r="Y209" s="266"/>
      <c r="Z209" s="266"/>
    </row>
    <row r="210" spans="1:26" ht="76.5" customHeight="1" x14ac:dyDescent="0.2">
      <c r="A210" s="273" t="s">
        <v>337</v>
      </c>
      <c r="B210" s="273" t="s">
        <v>1481</v>
      </c>
      <c r="C210" s="273">
        <v>0</v>
      </c>
      <c r="D210" s="273">
        <v>0</v>
      </c>
      <c r="E210" s="273">
        <v>0</v>
      </c>
      <c r="F210" s="273">
        <v>0</v>
      </c>
      <c r="G210" s="273">
        <v>0</v>
      </c>
      <c r="H210" s="273">
        <v>1</v>
      </c>
      <c r="I210" s="273">
        <v>0</v>
      </c>
      <c r="J210" s="273">
        <v>1</v>
      </c>
      <c r="K210" s="273"/>
      <c r="L210" s="273" t="s">
        <v>1453</v>
      </c>
      <c r="M210" s="273" t="s">
        <v>698</v>
      </c>
      <c r="N210" s="273" t="s">
        <v>1454</v>
      </c>
      <c r="O210" s="273" t="s">
        <v>1455</v>
      </c>
      <c r="P210" s="273"/>
      <c r="Q210" s="273"/>
      <c r="R210" s="273"/>
      <c r="S210" s="273" t="s">
        <v>1456</v>
      </c>
      <c r="T210" s="273" t="s">
        <v>1457</v>
      </c>
      <c r="U210" s="273" t="s">
        <v>39</v>
      </c>
      <c r="V210" s="273" t="s">
        <v>698</v>
      </c>
      <c r="W210" s="273" t="s">
        <v>769</v>
      </c>
      <c r="X210" s="273">
        <f t="shared" si="3"/>
        <v>10</v>
      </c>
      <c r="Y210" s="266"/>
      <c r="Z210" s="266"/>
    </row>
    <row r="211" spans="1:26" ht="76.5" customHeight="1" x14ac:dyDescent="0.2">
      <c r="A211" s="273" t="s">
        <v>338</v>
      </c>
      <c r="B211" s="273" t="s">
        <v>1482</v>
      </c>
      <c r="C211" s="273">
        <v>0</v>
      </c>
      <c r="D211" s="273">
        <v>0</v>
      </c>
      <c r="E211" s="273">
        <v>0</v>
      </c>
      <c r="F211" s="273">
        <v>0</v>
      </c>
      <c r="G211" s="273">
        <v>0</v>
      </c>
      <c r="H211" s="273">
        <v>1</v>
      </c>
      <c r="I211" s="273">
        <v>0</v>
      </c>
      <c r="J211" s="273">
        <v>1</v>
      </c>
      <c r="K211" s="273"/>
      <c r="L211" s="273" t="s">
        <v>1453</v>
      </c>
      <c r="M211" s="273" t="s">
        <v>698</v>
      </c>
      <c r="N211" s="273" t="s">
        <v>1454</v>
      </c>
      <c r="O211" s="273" t="s">
        <v>1455</v>
      </c>
      <c r="P211" s="273"/>
      <c r="Q211" s="273"/>
      <c r="R211" s="273"/>
      <c r="S211" s="273" t="s">
        <v>1456</v>
      </c>
      <c r="T211" s="273" t="s">
        <v>1457</v>
      </c>
      <c r="U211" s="273" t="s">
        <v>39</v>
      </c>
      <c r="V211" s="273" t="s">
        <v>698</v>
      </c>
      <c r="W211" s="273" t="s">
        <v>769</v>
      </c>
      <c r="X211" s="273">
        <f t="shared" si="3"/>
        <v>10</v>
      </c>
      <c r="Y211" s="266"/>
      <c r="Z211" s="266"/>
    </row>
    <row r="212" spans="1:26" ht="76.5" customHeight="1" x14ac:dyDescent="0.2">
      <c r="A212" s="273" t="s">
        <v>339</v>
      </c>
      <c r="B212" s="273" t="s">
        <v>1483</v>
      </c>
      <c r="C212" s="273">
        <v>0</v>
      </c>
      <c r="D212" s="273">
        <v>0</v>
      </c>
      <c r="E212" s="273">
        <v>0</v>
      </c>
      <c r="F212" s="273">
        <v>0</v>
      </c>
      <c r="G212" s="273">
        <v>0</v>
      </c>
      <c r="H212" s="273">
        <v>1</v>
      </c>
      <c r="I212" s="273">
        <v>0</v>
      </c>
      <c r="J212" s="273">
        <v>1</v>
      </c>
      <c r="K212" s="273"/>
      <c r="L212" s="273" t="s">
        <v>1453</v>
      </c>
      <c r="M212" s="273" t="s">
        <v>698</v>
      </c>
      <c r="N212" s="273" t="s">
        <v>1454</v>
      </c>
      <c r="O212" s="273" t="s">
        <v>1455</v>
      </c>
      <c r="P212" s="273"/>
      <c r="Q212" s="273"/>
      <c r="R212" s="273"/>
      <c r="S212" s="273" t="s">
        <v>1456</v>
      </c>
      <c r="T212" s="273" t="s">
        <v>1457</v>
      </c>
      <c r="U212" s="273" t="s">
        <v>39</v>
      </c>
      <c r="V212" s="273" t="s">
        <v>698</v>
      </c>
      <c r="W212" s="273" t="s">
        <v>769</v>
      </c>
      <c r="X212" s="273">
        <f t="shared" si="3"/>
        <v>10</v>
      </c>
      <c r="Y212" s="266"/>
      <c r="Z212" s="266"/>
    </row>
    <row r="213" spans="1:26" ht="76.5" customHeight="1" x14ac:dyDescent="0.2">
      <c r="A213" s="273" t="s">
        <v>340</v>
      </c>
      <c r="B213" s="273" t="s">
        <v>1484</v>
      </c>
      <c r="C213" s="273">
        <v>0</v>
      </c>
      <c r="D213" s="273">
        <v>0</v>
      </c>
      <c r="E213" s="273">
        <v>0</v>
      </c>
      <c r="F213" s="273">
        <v>0</v>
      </c>
      <c r="G213" s="273">
        <v>0</v>
      </c>
      <c r="H213" s="273">
        <v>1</v>
      </c>
      <c r="I213" s="273">
        <v>0</v>
      </c>
      <c r="J213" s="273">
        <v>1</v>
      </c>
      <c r="K213" s="273"/>
      <c r="L213" s="273" t="s">
        <v>1453</v>
      </c>
      <c r="M213" s="273" t="s">
        <v>698</v>
      </c>
      <c r="N213" s="273" t="s">
        <v>1454</v>
      </c>
      <c r="O213" s="273" t="s">
        <v>1455</v>
      </c>
      <c r="P213" s="273"/>
      <c r="Q213" s="273"/>
      <c r="R213" s="273"/>
      <c r="S213" s="273" t="s">
        <v>1456</v>
      </c>
      <c r="T213" s="273" t="s">
        <v>1457</v>
      </c>
      <c r="U213" s="273" t="s">
        <v>39</v>
      </c>
      <c r="V213" s="273" t="s">
        <v>698</v>
      </c>
      <c r="W213" s="273" t="s">
        <v>769</v>
      </c>
      <c r="X213" s="273">
        <f t="shared" si="3"/>
        <v>10</v>
      </c>
      <c r="Y213" s="266"/>
      <c r="Z213" s="266"/>
    </row>
    <row r="214" spans="1:26" ht="76.5" customHeight="1" x14ac:dyDescent="0.2">
      <c r="A214" s="273" t="s">
        <v>341</v>
      </c>
      <c r="B214" s="273" t="s">
        <v>1485</v>
      </c>
      <c r="C214" s="273">
        <v>0</v>
      </c>
      <c r="D214" s="273">
        <v>0</v>
      </c>
      <c r="E214" s="273">
        <v>0</v>
      </c>
      <c r="F214" s="273">
        <v>0</v>
      </c>
      <c r="G214" s="273">
        <v>0</v>
      </c>
      <c r="H214" s="273">
        <v>1</v>
      </c>
      <c r="I214" s="273">
        <v>0</v>
      </c>
      <c r="J214" s="273">
        <v>1</v>
      </c>
      <c r="K214" s="273"/>
      <c r="L214" s="273" t="s">
        <v>1453</v>
      </c>
      <c r="M214" s="273" t="s">
        <v>698</v>
      </c>
      <c r="N214" s="273" t="s">
        <v>1454</v>
      </c>
      <c r="O214" s="273" t="s">
        <v>1455</v>
      </c>
      <c r="P214" s="273"/>
      <c r="Q214" s="273"/>
      <c r="R214" s="273"/>
      <c r="S214" s="273" t="s">
        <v>1456</v>
      </c>
      <c r="T214" s="273" t="s">
        <v>1457</v>
      </c>
      <c r="U214" s="273" t="s">
        <v>39</v>
      </c>
      <c r="V214" s="273" t="s">
        <v>698</v>
      </c>
      <c r="W214" s="273" t="s">
        <v>769</v>
      </c>
      <c r="X214" s="273">
        <f t="shared" si="3"/>
        <v>10</v>
      </c>
      <c r="Y214" s="266"/>
      <c r="Z214" s="266"/>
    </row>
    <row r="215" spans="1:26" ht="76.5" customHeight="1" x14ac:dyDescent="0.2">
      <c r="A215" s="273" t="s">
        <v>342</v>
      </c>
      <c r="B215" s="273" t="s">
        <v>1486</v>
      </c>
      <c r="C215" s="273">
        <v>0</v>
      </c>
      <c r="D215" s="273">
        <v>0</v>
      </c>
      <c r="E215" s="273">
        <v>0</v>
      </c>
      <c r="F215" s="273">
        <v>0</v>
      </c>
      <c r="G215" s="273">
        <v>0</v>
      </c>
      <c r="H215" s="273">
        <v>1</v>
      </c>
      <c r="I215" s="273">
        <v>0</v>
      </c>
      <c r="J215" s="273">
        <v>1</v>
      </c>
      <c r="K215" s="273"/>
      <c r="L215" s="273" t="s">
        <v>1453</v>
      </c>
      <c r="M215" s="273" t="s">
        <v>698</v>
      </c>
      <c r="N215" s="273" t="s">
        <v>1454</v>
      </c>
      <c r="O215" s="273" t="s">
        <v>1455</v>
      </c>
      <c r="P215" s="273"/>
      <c r="Q215" s="273"/>
      <c r="R215" s="273"/>
      <c r="S215" s="273" t="s">
        <v>1456</v>
      </c>
      <c r="T215" s="273" t="s">
        <v>1457</v>
      </c>
      <c r="U215" s="273" t="s">
        <v>39</v>
      </c>
      <c r="V215" s="273" t="s">
        <v>698</v>
      </c>
      <c r="W215" s="273" t="s">
        <v>719</v>
      </c>
      <c r="X215" s="273">
        <f t="shared" si="3"/>
        <v>5</v>
      </c>
      <c r="Y215" s="266"/>
      <c r="Z215" s="266"/>
    </row>
    <row r="216" spans="1:26" ht="60.75" customHeight="1" x14ac:dyDescent="0.2">
      <c r="A216" s="273" t="s">
        <v>343</v>
      </c>
      <c r="B216" s="273" t="s">
        <v>1487</v>
      </c>
      <c r="C216" s="273">
        <v>0</v>
      </c>
      <c r="D216" s="273">
        <v>0</v>
      </c>
      <c r="E216" s="273">
        <v>0</v>
      </c>
      <c r="F216" s="273">
        <v>0</v>
      </c>
      <c r="G216" s="273">
        <v>0</v>
      </c>
      <c r="H216" s="273">
        <v>1</v>
      </c>
      <c r="I216" s="273">
        <v>0</v>
      </c>
      <c r="J216" s="273">
        <v>1</v>
      </c>
      <c r="K216" s="273"/>
      <c r="L216" s="273" t="s">
        <v>882</v>
      </c>
      <c r="M216" s="273" t="s">
        <v>698</v>
      </c>
      <c r="N216" s="273" t="s">
        <v>1488</v>
      </c>
      <c r="O216" s="273" t="s">
        <v>1489</v>
      </c>
      <c r="P216" s="273"/>
      <c r="Q216" s="273"/>
      <c r="R216" s="273"/>
      <c r="S216" s="273" t="s">
        <v>1490</v>
      </c>
      <c r="T216" s="273" t="s">
        <v>1491</v>
      </c>
      <c r="U216" s="273" t="s">
        <v>39</v>
      </c>
      <c r="V216" s="273" t="s">
        <v>698</v>
      </c>
      <c r="W216" s="273" t="s">
        <v>714</v>
      </c>
      <c r="X216" s="273">
        <f t="shared" si="3"/>
        <v>20</v>
      </c>
      <c r="Y216" s="266"/>
      <c r="Z216" s="266"/>
    </row>
    <row r="217" spans="1:26" ht="15.75" customHeight="1" x14ac:dyDescent="0.2">
      <c r="A217" s="273" t="s">
        <v>344</v>
      </c>
      <c r="B217" s="273" t="s">
        <v>1492</v>
      </c>
      <c r="C217" s="273">
        <v>0</v>
      </c>
      <c r="D217" s="273">
        <v>0</v>
      </c>
      <c r="E217" s="273">
        <v>0</v>
      </c>
      <c r="F217" s="273">
        <v>0</v>
      </c>
      <c r="G217" s="273">
        <v>0</v>
      </c>
      <c r="H217" s="273">
        <v>1</v>
      </c>
      <c r="I217" s="273">
        <v>0</v>
      </c>
      <c r="J217" s="273">
        <v>1</v>
      </c>
      <c r="K217" s="273"/>
      <c r="L217" s="273" t="s">
        <v>882</v>
      </c>
      <c r="M217" s="273" t="s">
        <v>698</v>
      </c>
      <c r="N217" s="273" t="s">
        <v>1488</v>
      </c>
      <c r="O217" s="273" t="s">
        <v>1489</v>
      </c>
      <c r="P217" s="273"/>
      <c r="Q217" s="273"/>
      <c r="R217" s="273"/>
      <c r="S217" s="273" t="s">
        <v>1490</v>
      </c>
      <c r="T217" s="273" t="s">
        <v>1491</v>
      </c>
      <c r="U217" s="273" t="s">
        <v>64</v>
      </c>
      <c r="V217" s="273" t="s">
        <v>698</v>
      </c>
      <c r="W217" s="273" t="s">
        <v>714</v>
      </c>
      <c r="X217" s="273">
        <f t="shared" si="3"/>
        <v>20</v>
      </c>
      <c r="Y217" s="266"/>
      <c r="Z217" s="266"/>
    </row>
    <row r="218" spans="1:26" ht="15.75" customHeight="1" x14ac:dyDescent="0.2">
      <c r="A218" s="273" t="s">
        <v>345</v>
      </c>
      <c r="B218" s="273" t="s">
        <v>1493</v>
      </c>
      <c r="C218" s="273">
        <v>0</v>
      </c>
      <c r="D218" s="273">
        <v>0</v>
      </c>
      <c r="E218" s="273">
        <v>0</v>
      </c>
      <c r="F218" s="273">
        <v>0</v>
      </c>
      <c r="G218" s="273">
        <v>0</v>
      </c>
      <c r="H218" s="273">
        <v>1</v>
      </c>
      <c r="I218" s="273">
        <v>0</v>
      </c>
      <c r="J218" s="273">
        <v>1</v>
      </c>
      <c r="K218" s="273"/>
      <c r="L218" s="273" t="s">
        <v>882</v>
      </c>
      <c r="M218" s="273" t="s">
        <v>698</v>
      </c>
      <c r="N218" s="273" t="s">
        <v>1488</v>
      </c>
      <c r="O218" s="273" t="s">
        <v>1489</v>
      </c>
      <c r="P218" s="273"/>
      <c r="Q218" s="273"/>
      <c r="R218" s="273"/>
      <c r="S218" s="273" t="s">
        <v>1490</v>
      </c>
      <c r="T218" s="273" t="s">
        <v>1491</v>
      </c>
      <c r="U218" s="273" t="s">
        <v>64</v>
      </c>
      <c r="V218" s="273" t="s">
        <v>698</v>
      </c>
      <c r="W218" s="273" t="s">
        <v>714</v>
      </c>
      <c r="X218" s="273">
        <f t="shared" si="3"/>
        <v>20</v>
      </c>
      <c r="Y218" s="266"/>
      <c r="Z218" s="266"/>
    </row>
    <row r="219" spans="1:26" ht="15.75" customHeight="1" x14ac:dyDescent="0.2">
      <c r="A219" s="273" t="s">
        <v>346</v>
      </c>
      <c r="B219" s="273" t="s">
        <v>1494</v>
      </c>
      <c r="C219" s="273">
        <v>0</v>
      </c>
      <c r="D219" s="273">
        <v>0</v>
      </c>
      <c r="E219" s="273">
        <v>0</v>
      </c>
      <c r="F219" s="273">
        <v>0</v>
      </c>
      <c r="G219" s="273">
        <v>0</v>
      </c>
      <c r="H219" s="273">
        <v>1</v>
      </c>
      <c r="I219" s="273">
        <v>0</v>
      </c>
      <c r="J219" s="273">
        <v>1</v>
      </c>
      <c r="K219" s="273"/>
      <c r="L219" s="273" t="s">
        <v>882</v>
      </c>
      <c r="M219" s="273" t="s">
        <v>698</v>
      </c>
      <c r="N219" s="273" t="s">
        <v>1488</v>
      </c>
      <c r="O219" s="273" t="s">
        <v>1489</v>
      </c>
      <c r="P219" s="273"/>
      <c r="Q219" s="273"/>
      <c r="R219" s="273"/>
      <c r="S219" s="273" t="s">
        <v>1490</v>
      </c>
      <c r="T219" s="273" t="s">
        <v>1491</v>
      </c>
      <c r="U219" s="273" t="s">
        <v>39</v>
      </c>
      <c r="V219" s="273" t="s">
        <v>698</v>
      </c>
      <c r="W219" s="273" t="s">
        <v>769</v>
      </c>
      <c r="X219" s="273">
        <f t="shared" si="3"/>
        <v>10</v>
      </c>
      <c r="Y219" s="266"/>
      <c r="Z219" s="266"/>
    </row>
    <row r="220" spans="1:26" ht="15.75" customHeight="1" x14ac:dyDescent="0.2">
      <c r="A220" s="273" t="s">
        <v>347</v>
      </c>
      <c r="B220" s="273" t="s">
        <v>1495</v>
      </c>
      <c r="C220" s="273">
        <v>0</v>
      </c>
      <c r="D220" s="273">
        <v>0</v>
      </c>
      <c r="E220" s="273">
        <v>0</v>
      </c>
      <c r="F220" s="273">
        <v>0</v>
      </c>
      <c r="G220" s="273">
        <v>0</v>
      </c>
      <c r="H220" s="273">
        <v>1</v>
      </c>
      <c r="I220" s="273">
        <v>0</v>
      </c>
      <c r="J220" s="273">
        <v>1</v>
      </c>
      <c r="K220" s="273"/>
      <c r="L220" s="273" t="s">
        <v>882</v>
      </c>
      <c r="M220" s="273" t="s">
        <v>698</v>
      </c>
      <c r="N220" s="273" t="s">
        <v>1488</v>
      </c>
      <c r="O220" s="273" t="s">
        <v>1489</v>
      </c>
      <c r="P220" s="273"/>
      <c r="Q220" s="273"/>
      <c r="R220" s="273"/>
      <c r="S220" s="273" t="s">
        <v>1490</v>
      </c>
      <c r="T220" s="273" t="s">
        <v>1491</v>
      </c>
      <c r="U220" s="273" t="s">
        <v>39</v>
      </c>
      <c r="V220" s="273" t="s">
        <v>698</v>
      </c>
      <c r="W220" s="273" t="s">
        <v>769</v>
      </c>
      <c r="X220" s="273">
        <f t="shared" si="3"/>
        <v>10</v>
      </c>
      <c r="Y220" s="266"/>
      <c r="Z220" s="266"/>
    </row>
    <row r="221" spans="1:26" ht="15.75" customHeight="1" x14ac:dyDescent="0.2">
      <c r="A221" s="273" t="s">
        <v>348</v>
      </c>
      <c r="B221" s="273" t="s">
        <v>1496</v>
      </c>
      <c r="C221" s="273">
        <v>0</v>
      </c>
      <c r="D221" s="273">
        <v>0</v>
      </c>
      <c r="E221" s="273">
        <v>0</v>
      </c>
      <c r="F221" s="273">
        <v>0</v>
      </c>
      <c r="G221" s="273">
        <v>0</v>
      </c>
      <c r="H221" s="273">
        <v>1</v>
      </c>
      <c r="I221" s="273">
        <v>0</v>
      </c>
      <c r="J221" s="273">
        <v>1</v>
      </c>
      <c r="K221" s="273"/>
      <c r="L221" s="273" t="s">
        <v>882</v>
      </c>
      <c r="M221" s="273" t="s">
        <v>698</v>
      </c>
      <c r="N221" s="273" t="s">
        <v>1488</v>
      </c>
      <c r="O221" s="273" t="s">
        <v>1489</v>
      </c>
      <c r="P221" s="273"/>
      <c r="Q221" s="273"/>
      <c r="R221" s="273"/>
      <c r="S221" s="273" t="s">
        <v>1490</v>
      </c>
      <c r="T221" s="273" t="s">
        <v>1491</v>
      </c>
      <c r="U221" s="273" t="s">
        <v>39</v>
      </c>
      <c r="V221" s="273" t="s">
        <v>698</v>
      </c>
      <c r="W221" s="273" t="s">
        <v>769</v>
      </c>
      <c r="X221" s="273">
        <f t="shared" si="3"/>
        <v>10</v>
      </c>
      <c r="Y221" s="266"/>
      <c r="Z221" s="266"/>
    </row>
    <row r="222" spans="1:26" ht="15.75" customHeight="1" x14ac:dyDescent="0.2">
      <c r="A222" s="273" t="s">
        <v>349</v>
      </c>
      <c r="B222" s="273" t="s">
        <v>1497</v>
      </c>
      <c r="C222" s="273">
        <v>0</v>
      </c>
      <c r="D222" s="273">
        <v>0</v>
      </c>
      <c r="E222" s="273">
        <v>0</v>
      </c>
      <c r="F222" s="273">
        <v>0</v>
      </c>
      <c r="G222" s="273">
        <v>0</v>
      </c>
      <c r="H222" s="273">
        <v>1</v>
      </c>
      <c r="I222" s="273">
        <v>0</v>
      </c>
      <c r="J222" s="273">
        <v>1</v>
      </c>
      <c r="K222" s="273"/>
      <c r="L222" s="273" t="s">
        <v>882</v>
      </c>
      <c r="M222" s="273" t="s">
        <v>698</v>
      </c>
      <c r="N222" s="273" t="s">
        <v>1488</v>
      </c>
      <c r="O222" s="273" t="s">
        <v>1489</v>
      </c>
      <c r="P222" s="273"/>
      <c r="Q222" s="273"/>
      <c r="R222" s="273"/>
      <c r="S222" s="273" t="s">
        <v>1490</v>
      </c>
      <c r="T222" s="273" t="s">
        <v>1491</v>
      </c>
      <c r="U222" s="273" t="s">
        <v>39</v>
      </c>
      <c r="V222" s="273" t="s">
        <v>698</v>
      </c>
      <c r="W222" s="273" t="s">
        <v>769</v>
      </c>
      <c r="X222" s="273">
        <f t="shared" si="3"/>
        <v>10</v>
      </c>
      <c r="Y222" s="266"/>
      <c r="Z222" s="266"/>
    </row>
    <row r="223" spans="1:26" ht="15.75" customHeight="1" x14ac:dyDescent="0.2">
      <c r="A223" s="273" t="s">
        <v>350</v>
      </c>
      <c r="B223" s="273" t="s">
        <v>1498</v>
      </c>
      <c r="C223" s="273">
        <v>0</v>
      </c>
      <c r="D223" s="273">
        <v>0</v>
      </c>
      <c r="E223" s="273">
        <v>0</v>
      </c>
      <c r="F223" s="273">
        <v>0</v>
      </c>
      <c r="G223" s="273">
        <v>0</v>
      </c>
      <c r="H223" s="273">
        <v>1</v>
      </c>
      <c r="I223" s="273">
        <v>0</v>
      </c>
      <c r="J223" s="273">
        <v>1</v>
      </c>
      <c r="K223" s="273"/>
      <c r="L223" s="273" t="s">
        <v>882</v>
      </c>
      <c r="M223" s="273" t="s">
        <v>698</v>
      </c>
      <c r="N223" s="273" t="s">
        <v>1488</v>
      </c>
      <c r="O223" s="273" t="s">
        <v>1489</v>
      </c>
      <c r="P223" s="273"/>
      <c r="Q223" s="273"/>
      <c r="R223" s="273"/>
      <c r="S223" s="273" t="s">
        <v>1490</v>
      </c>
      <c r="T223" s="273" t="s">
        <v>1491</v>
      </c>
      <c r="U223" s="273" t="s">
        <v>39</v>
      </c>
      <c r="V223" s="273" t="s">
        <v>698</v>
      </c>
      <c r="W223" s="273" t="s">
        <v>769</v>
      </c>
      <c r="X223" s="273">
        <f t="shared" si="3"/>
        <v>10</v>
      </c>
      <c r="Y223" s="266"/>
      <c r="Z223" s="266"/>
    </row>
    <row r="224" spans="1:26" ht="15.75" customHeight="1" x14ac:dyDescent="0.2">
      <c r="A224" s="273" t="s">
        <v>351</v>
      </c>
      <c r="B224" s="273" t="s">
        <v>1499</v>
      </c>
      <c r="C224" s="273">
        <v>0</v>
      </c>
      <c r="D224" s="273">
        <v>0</v>
      </c>
      <c r="E224" s="273">
        <v>0</v>
      </c>
      <c r="F224" s="273">
        <v>0</v>
      </c>
      <c r="G224" s="273">
        <v>0</v>
      </c>
      <c r="H224" s="273">
        <v>1</v>
      </c>
      <c r="I224" s="273">
        <v>0</v>
      </c>
      <c r="J224" s="273">
        <v>1</v>
      </c>
      <c r="K224" s="273"/>
      <c r="L224" s="273" t="s">
        <v>696</v>
      </c>
      <c r="M224" s="273" t="s">
        <v>698</v>
      </c>
      <c r="N224" s="273" t="s">
        <v>1488</v>
      </c>
      <c r="O224" s="273" t="s">
        <v>1489</v>
      </c>
      <c r="P224" s="273"/>
      <c r="Q224" s="273"/>
      <c r="R224" s="273"/>
      <c r="S224" s="273" t="s">
        <v>1490</v>
      </c>
      <c r="T224" s="273" t="s">
        <v>1491</v>
      </c>
      <c r="U224" s="273" t="s">
        <v>696</v>
      </c>
      <c r="V224" s="273" t="s">
        <v>698</v>
      </c>
      <c r="W224" s="273" t="s">
        <v>719</v>
      </c>
      <c r="X224" s="273">
        <f t="shared" si="3"/>
        <v>5</v>
      </c>
      <c r="Y224" s="266"/>
      <c r="Z224" s="266"/>
    </row>
    <row r="225" spans="1:26" ht="15.75" customHeight="1" x14ac:dyDescent="0.2">
      <c r="A225" s="273" t="s">
        <v>352</v>
      </c>
      <c r="B225" s="273" t="s">
        <v>1500</v>
      </c>
      <c r="C225" s="273">
        <v>0</v>
      </c>
      <c r="D225" s="273">
        <v>0</v>
      </c>
      <c r="E225" s="273">
        <v>0</v>
      </c>
      <c r="F225" s="273">
        <v>0</v>
      </c>
      <c r="G225" s="273">
        <v>0</v>
      </c>
      <c r="H225" s="273">
        <v>1</v>
      </c>
      <c r="I225" s="273">
        <v>0</v>
      </c>
      <c r="J225" s="273">
        <v>1</v>
      </c>
      <c r="K225" s="273"/>
      <c r="L225" s="273" t="s">
        <v>882</v>
      </c>
      <c r="M225" s="273" t="s">
        <v>698</v>
      </c>
      <c r="N225" s="273" t="s">
        <v>1488</v>
      </c>
      <c r="O225" s="273" t="s">
        <v>1489</v>
      </c>
      <c r="P225" s="273"/>
      <c r="Q225" s="273"/>
      <c r="R225" s="273"/>
      <c r="S225" s="273" t="s">
        <v>1490</v>
      </c>
      <c r="T225" s="273" t="s">
        <v>1491</v>
      </c>
      <c r="U225" s="273" t="s">
        <v>39</v>
      </c>
      <c r="V225" s="273" t="s">
        <v>698</v>
      </c>
      <c r="W225" s="273" t="s">
        <v>719</v>
      </c>
      <c r="X225" s="273">
        <f t="shared" si="3"/>
        <v>5</v>
      </c>
      <c r="Y225" s="266"/>
      <c r="Z225" s="266"/>
    </row>
    <row r="226" spans="1:26" ht="15.75" customHeight="1" x14ac:dyDescent="0.2">
      <c r="A226" s="273" t="s">
        <v>353</v>
      </c>
      <c r="B226" s="273" t="s">
        <v>1501</v>
      </c>
      <c r="C226" s="273">
        <v>0</v>
      </c>
      <c r="D226" s="273">
        <v>0</v>
      </c>
      <c r="E226" s="273">
        <v>0</v>
      </c>
      <c r="F226" s="273">
        <v>0</v>
      </c>
      <c r="G226" s="273">
        <v>0</v>
      </c>
      <c r="H226" s="273">
        <v>1</v>
      </c>
      <c r="I226" s="273">
        <v>0</v>
      </c>
      <c r="J226" s="273">
        <v>1</v>
      </c>
      <c r="K226" s="273"/>
      <c r="L226" s="273" t="s">
        <v>882</v>
      </c>
      <c r="M226" s="273" t="s">
        <v>698</v>
      </c>
      <c r="N226" s="273" t="s">
        <v>1488</v>
      </c>
      <c r="O226" s="273" t="s">
        <v>1489</v>
      </c>
      <c r="P226" s="273"/>
      <c r="Q226" s="273"/>
      <c r="R226" s="273"/>
      <c r="S226" s="273" t="s">
        <v>1490</v>
      </c>
      <c r="T226" s="273" t="s">
        <v>1491</v>
      </c>
      <c r="U226" s="273" t="s">
        <v>39</v>
      </c>
      <c r="V226" s="273" t="s">
        <v>698</v>
      </c>
      <c r="W226" s="273" t="s">
        <v>719</v>
      </c>
      <c r="X226" s="273">
        <f t="shared" si="3"/>
        <v>5</v>
      </c>
      <c r="Y226" s="266"/>
      <c r="Z226" s="266"/>
    </row>
    <row r="227" spans="1:26" ht="15.75" customHeight="1" x14ac:dyDescent="0.2">
      <c r="A227" s="273" t="s">
        <v>354</v>
      </c>
      <c r="B227" s="273" t="s">
        <v>1502</v>
      </c>
      <c r="C227" s="273">
        <v>0</v>
      </c>
      <c r="D227" s="273">
        <v>0</v>
      </c>
      <c r="E227" s="273">
        <v>0</v>
      </c>
      <c r="F227" s="273">
        <v>0</v>
      </c>
      <c r="G227" s="273">
        <v>0</v>
      </c>
      <c r="H227" s="273">
        <v>1</v>
      </c>
      <c r="I227" s="273">
        <v>0</v>
      </c>
      <c r="J227" s="273">
        <v>1</v>
      </c>
      <c r="K227" s="273"/>
      <c r="L227" s="273" t="s">
        <v>696</v>
      </c>
      <c r="M227" s="273" t="s">
        <v>698</v>
      </c>
      <c r="N227" s="273" t="s">
        <v>1488</v>
      </c>
      <c r="O227" s="273" t="s">
        <v>1489</v>
      </c>
      <c r="P227" s="273"/>
      <c r="Q227" s="273"/>
      <c r="R227" s="273"/>
      <c r="S227" s="273" t="s">
        <v>1490</v>
      </c>
      <c r="T227" s="273" t="s">
        <v>1491</v>
      </c>
      <c r="U227" s="273" t="s">
        <v>696</v>
      </c>
      <c r="V227" s="273" t="s">
        <v>698</v>
      </c>
      <c r="W227" s="273" t="s">
        <v>719</v>
      </c>
      <c r="X227" s="273">
        <f t="shared" si="3"/>
        <v>5</v>
      </c>
      <c r="Y227" s="266"/>
      <c r="Z227" s="266"/>
    </row>
    <row r="228" spans="1:26" ht="235.5" customHeight="1" x14ac:dyDescent="0.2">
      <c r="A228" s="277" t="s">
        <v>355</v>
      </c>
      <c r="B228" s="273" t="s">
        <v>1503</v>
      </c>
      <c r="C228" s="273">
        <v>0</v>
      </c>
      <c r="D228" s="273">
        <v>0</v>
      </c>
      <c r="E228" s="273">
        <v>0</v>
      </c>
      <c r="F228" s="273">
        <v>0</v>
      </c>
      <c r="G228" s="273">
        <v>0</v>
      </c>
      <c r="H228" s="273">
        <v>1</v>
      </c>
      <c r="I228" s="273">
        <v>0</v>
      </c>
      <c r="J228" s="273">
        <v>0</v>
      </c>
      <c r="K228" s="273"/>
      <c r="L228" s="273" t="s">
        <v>882</v>
      </c>
      <c r="M228" s="273"/>
      <c r="N228" s="273" t="s">
        <v>1504</v>
      </c>
      <c r="O228" s="273"/>
      <c r="P228" s="273" t="s">
        <v>1505</v>
      </c>
      <c r="Q228" s="273" t="s">
        <v>1506</v>
      </c>
      <c r="R228" s="273"/>
      <c r="S228" s="273" t="s">
        <v>1507</v>
      </c>
      <c r="T228" s="273" t="s">
        <v>1508</v>
      </c>
      <c r="U228" s="273" t="s">
        <v>39</v>
      </c>
      <c r="V228" s="273"/>
      <c r="W228" s="273" t="s">
        <v>769</v>
      </c>
      <c r="X228" s="273">
        <f t="shared" si="3"/>
        <v>10</v>
      </c>
      <c r="Y228" s="266"/>
      <c r="Z228" s="266"/>
    </row>
    <row r="229" spans="1:26" ht="231" customHeight="1" x14ac:dyDescent="0.2">
      <c r="A229" s="277" t="s">
        <v>356</v>
      </c>
      <c r="B229" s="273" t="s">
        <v>1509</v>
      </c>
      <c r="C229" s="273">
        <v>0</v>
      </c>
      <c r="D229" s="273">
        <v>0</v>
      </c>
      <c r="E229" s="273">
        <v>0</v>
      </c>
      <c r="F229" s="273">
        <v>0</v>
      </c>
      <c r="G229" s="273">
        <v>0</v>
      </c>
      <c r="H229" s="273">
        <v>1</v>
      </c>
      <c r="I229" s="273">
        <v>0</v>
      </c>
      <c r="J229" s="273">
        <v>0</v>
      </c>
      <c r="K229" s="273"/>
      <c r="L229" s="273" t="s">
        <v>882</v>
      </c>
      <c r="M229" s="273"/>
      <c r="N229" s="273" t="s">
        <v>1504</v>
      </c>
      <c r="O229" s="273"/>
      <c r="P229" s="273"/>
      <c r="Q229" s="273" t="s">
        <v>1510</v>
      </c>
      <c r="R229" s="273"/>
      <c r="S229" s="273" t="s">
        <v>1511</v>
      </c>
      <c r="T229" s="273" t="s">
        <v>1512</v>
      </c>
      <c r="U229" s="273" t="s">
        <v>64</v>
      </c>
      <c r="V229" s="273"/>
      <c r="W229" s="273" t="s">
        <v>769</v>
      </c>
      <c r="X229" s="273">
        <f t="shared" si="3"/>
        <v>10</v>
      </c>
      <c r="Y229" s="266"/>
      <c r="Z229" s="266"/>
    </row>
    <row r="230" spans="1:26" ht="15.75" customHeight="1" x14ac:dyDescent="0.2">
      <c r="A230" s="277" t="s">
        <v>357</v>
      </c>
      <c r="B230" s="273" t="s">
        <v>1513</v>
      </c>
      <c r="C230" s="273">
        <v>0</v>
      </c>
      <c r="D230" s="273">
        <v>0</v>
      </c>
      <c r="E230" s="273">
        <v>0</v>
      </c>
      <c r="F230" s="273">
        <v>0</v>
      </c>
      <c r="G230" s="273">
        <v>0</v>
      </c>
      <c r="H230" s="273">
        <v>1</v>
      </c>
      <c r="I230" s="273">
        <v>0</v>
      </c>
      <c r="J230" s="273">
        <v>0</v>
      </c>
      <c r="K230" s="273"/>
      <c r="L230" s="273" t="s">
        <v>882</v>
      </c>
      <c r="M230" s="273"/>
      <c r="N230" s="273" t="s">
        <v>1504</v>
      </c>
      <c r="O230" s="273"/>
      <c r="P230" s="273" t="s">
        <v>1514</v>
      </c>
      <c r="Q230" s="273" t="s">
        <v>1515</v>
      </c>
      <c r="R230" s="273"/>
      <c r="S230" s="273" t="s">
        <v>1516</v>
      </c>
      <c r="T230" s="273" t="s">
        <v>1517</v>
      </c>
      <c r="U230" s="273" t="s">
        <v>39</v>
      </c>
      <c r="V230" s="273"/>
      <c r="W230" s="273" t="s">
        <v>769</v>
      </c>
      <c r="X230" s="273">
        <f t="shared" si="3"/>
        <v>10</v>
      </c>
      <c r="Y230" s="266"/>
      <c r="Z230" s="266"/>
    </row>
    <row r="231" spans="1:26" ht="228.75" customHeight="1" x14ac:dyDescent="0.2">
      <c r="A231" s="277" t="s">
        <v>358</v>
      </c>
      <c r="B231" s="273" t="s">
        <v>1518</v>
      </c>
      <c r="C231" s="273">
        <v>0</v>
      </c>
      <c r="D231" s="273">
        <v>0</v>
      </c>
      <c r="E231" s="273">
        <v>0</v>
      </c>
      <c r="F231" s="273">
        <v>0</v>
      </c>
      <c r="G231" s="273">
        <v>0</v>
      </c>
      <c r="H231" s="273">
        <v>1</v>
      </c>
      <c r="I231" s="273">
        <v>0</v>
      </c>
      <c r="J231" s="273">
        <v>0</v>
      </c>
      <c r="K231" s="273"/>
      <c r="L231" s="273" t="s">
        <v>882</v>
      </c>
      <c r="M231" s="273"/>
      <c r="N231" s="273" t="s">
        <v>1504</v>
      </c>
      <c r="O231" s="273"/>
      <c r="P231" s="273"/>
      <c r="Q231" s="273" t="s">
        <v>1510</v>
      </c>
      <c r="R231" s="273"/>
      <c r="S231" s="273" t="s">
        <v>1519</v>
      </c>
      <c r="T231" s="273" t="s">
        <v>1512</v>
      </c>
      <c r="U231" s="273" t="s">
        <v>64</v>
      </c>
      <c r="V231" s="273"/>
      <c r="W231" s="273" t="s">
        <v>769</v>
      </c>
      <c r="X231" s="273">
        <f t="shared" si="3"/>
        <v>10</v>
      </c>
      <c r="Y231" s="266"/>
      <c r="Z231" s="266"/>
    </row>
    <row r="232" spans="1:26" ht="214.5" customHeight="1" x14ac:dyDescent="0.2">
      <c r="A232" s="277" t="s">
        <v>359</v>
      </c>
      <c r="B232" s="273" t="s">
        <v>1520</v>
      </c>
      <c r="C232" s="273">
        <v>0</v>
      </c>
      <c r="D232" s="273">
        <v>0</v>
      </c>
      <c r="E232" s="273">
        <v>0</v>
      </c>
      <c r="F232" s="273">
        <v>0</v>
      </c>
      <c r="G232" s="273">
        <v>0</v>
      </c>
      <c r="H232" s="273">
        <v>1</v>
      </c>
      <c r="I232" s="273">
        <v>0</v>
      </c>
      <c r="J232" s="273">
        <v>0</v>
      </c>
      <c r="K232" s="273"/>
      <c r="L232" s="273" t="s">
        <v>882</v>
      </c>
      <c r="M232" s="273"/>
      <c r="N232" s="273" t="s">
        <v>1504</v>
      </c>
      <c r="O232" s="273"/>
      <c r="P232" s="273"/>
      <c r="Q232" s="273" t="s">
        <v>1521</v>
      </c>
      <c r="R232" s="273" t="s">
        <v>961</v>
      </c>
      <c r="S232" s="273" t="s">
        <v>1522</v>
      </c>
      <c r="T232" s="273" t="s">
        <v>1523</v>
      </c>
      <c r="U232" s="273" t="s">
        <v>39</v>
      </c>
      <c r="V232" s="273"/>
      <c r="W232" s="273" t="s">
        <v>769</v>
      </c>
      <c r="X232" s="273">
        <f t="shared" si="3"/>
        <v>10</v>
      </c>
      <c r="Y232" s="266"/>
      <c r="Z232" s="266"/>
    </row>
    <row r="233" spans="1:26" ht="90" customHeight="1" x14ac:dyDescent="0.2">
      <c r="A233" s="277" t="s">
        <v>360</v>
      </c>
      <c r="B233" s="273" t="s">
        <v>1524</v>
      </c>
      <c r="C233" s="273">
        <v>0</v>
      </c>
      <c r="D233" s="273">
        <v>0</v>
      </c>
      <c r="E233" s="273">
        <v>0</v>
      </c>
      <c r="F233" s="273">
        <v>0</v>
      </c>
      <c r="G233" s="273">
        <v>0</v>
      </c>
      <c r="H233" s="273">
        <v>1</v>
      </c>
      <c r="I233" s="273">
        <v>0</v>
      </c>
      <c r="J233" s="273">
        <v>0</v>
      </c>
      <c r="K233" s="273"/>
      <c r="L233" s="273" t="s">
        <v>882</v>
      </c>
      <c r="M233" s="273"/>
      <c r="N233" s="273" t="s">
        <v>1504</v>
      </c>
      <c r="O233" s="273"/>
      <c r="P233" s="273" t="s">
        <v>1525</v>
      </c>
      <c r="Q233" s="273" t="s">
        <v>1526</v>
      </c>
      <c r="R233" s="273"/>
      <c r="S233" s="273" t="s">
        <v>1527</v>
      </c>
      <c r="T233" s="273" t="s">
        <v>1528</v>
      </c>
      <c r="U233" s="273" t="s">
        <v>39</v>
      </c>
      <c r="V233" s="273"/>
      <c r="W233" s="273" t="s">
        <v>769</v>
      </c>
      <c r="X233" s="273">
        <f t="shared" si="3"/>
        <v>10</v>
      </c>
      <c r="Y233" s="266"/>
      <c r="Z233" s="266"/>
    </row>
    <row r="234" spans="1:26" ht="15.75" customHeight="1" x14ac:dyDescent="0.2">
      <c r="A234" s="277" t="s">
        <v>361</v>
      </c>
      <c r="B234" s="273" t="s">
        <v>1529</v>
      </c>
      <c r="C234" s="273">
        <v>0</v>
      </c>
      <c r="D234" s="273">
        <v>0</v>
      </c>
      <c r="E234" s="273">
        <v>0</v>
      </c>
      <c r="F234" s="273">
        <v>0</v>
      </c>
      <c r="G234" s="273">
        <v>0</v>
      </c>
      <c r="H234" s="273">
        <v>1</v>
      </c>
      <c r="I234" s="273">
        <v>0</v>
      </c>
      <c r="J234" s="273">
        <v>0</v>
      </c>
      <c r="K234" s="273"/>
      <c r="L234" s="273" t="s">
        <v>882</v>
      </c>
      <c r="M234" s="273"/>
      <c r="N234" s="273" t="s">
        <v>1504</v>
      </c>
      <c r="O234" s="273"/>
      <c r="P234" s="273" t="s">
        <v>1530</v>
      </c>
      <c r="Q234" s="273" t="s">
        <v>1531</v>
      </c>
      <c r="R234" s="273"/>
      <c r="S234" s="273" t="s">
        <v>1532</v>
      </c>
      <c r="T234" s="273" t="s">
        <v>1533</v>
      </c>
      <c r="U234" s="273" t="s">
        <v>39</v>
      </c>
      <c r="V234" s="273"/>
      <c r="W234" s="273" t="s">
        <v>769</v>
      </c>
      <c r="X234" s="273">
        <f t="shared" si="3"/>
        <v>10</v>
      </c>
      <c r="Y234" s="266"/>
      <c r="Z234" s="266"/>
    </row>
    <row r="235" spans="1:26" ht="15.75" customHeight="1" x14ac:dyDescent="0.2">
      <c r="A235" s="277" t="s">
        <v>362</v>
      </c>
      <c r="B235" s="273" t="s">
        <v>1534</v>
      </c>
      <c r="C235" s="273">
        <v>0</v>
      </c>
      <c r="D235" s="273">
        <v>0</v>
      </c>
      <c r="E235" s="273">
        <v>0</v>
      </c>
      <c r="F235" s="273">
        <v>0</v>
      </c>
      <c r="G235" s="273">
        <v>0</v>
      </c>
      <c r="H235" s="273">
        <v>1</v>
      </c>
      <c r="I235" s="273">
        <v>0</v>
      </c>
      <c r="J235" s="273">
        <v>0</v>
      </c>
      <c r="K235" s="273"/>
      <c r="L235" s="273" t="s">
        <v>696</v>
      </c>
      <c r="M235" s="273"/>
      <c r="N235" s="273" t="s">
        <v>1504</v>
      </c>
      <c r="O235" s="273" t="s">
        <v>1535</v>
      </c>
      <c r="P235" s="273"/>
      <c r="Q235" s="273"/>
      <c r="R235" s="273"/>
      <c r="S235" s="273" t="s">
        <v>1536</v>
      </c>
      <c r="T235" s="273" t="s">
        <v>1537</v>
      </c>
      <c r="U235" s="273" t="s">
        <v>696</v>
      </c>
      <c r="V235" s="273"/>
      <c r="W235" s="273" t="s">
        <v>769</v>
      </c>
      <c r="X235" s="273">
        <f t="shared" si="3"/>
        <v>10</v>
      </c>
      <c r="Y235" s="266"/>
      <c r="Z235" s="266"/>
    </row>
    <row r="236" spans="1:26" ht="15.75" customHeight="1" x14ac:dyDescent="0.2">
      <c r="A236" s="277" t="s">
        <v>363</v>
      </c>
      <c r="B236" s="273" t="s">
        <v>1538</v>
      </c>
      <c r="C236" s="273">
        <v>0</v>
      </c>
      <c r="D236" s="273">
        <v>0</v>
      </c>
      <c r="E236" s="273">
        <v>0</v>
      </c>
      <c r="F236" s="273">
        <v>0</v>
      </c>
      <c r="G236" s="273">
        <v>0</v>
      </c>
      <c r="H236" s="273">
        <v>1</v>
      </c>
      <c r="I236" s="273">
        <v>0</v>
      </c>
      <c r="J236" s="273">
        <v>0</v>
      </c>
      <c r="K236" s="273"/>
      <c r="L236" s="273" t="s">
        <v>696</v>
      </c>
      <c r="M236" s="273"/>
      <c r="N236" s="273" t="s">
        <v>1504</v>
      </c>
      <c r="O236" s="273" t="s">
        <v>1539</v>
      </c>
      <c r="P236" s="273"/>
      <c r="Q236" s="273"/>
      <c r="R236" s="273"/>
      <c r="S236" s="273" t="s">
        <v>1540</v>
      </c>
      <c r="T236" s="273" t="s">
        <v>1541</v>
      </c>
      <c r="U236" s="273" t="s">
        <v>696</v>
      </c>
      <c r="V236" s="273"/>
      <c r="W236" s="273" t="s">
        <v>719</v>
      </c>
      <c r="X236" s="273">
        <f t="shared" si="3"/>
        <v>5</v>
      </c>
      <c r="Y236" s="266"/>
      <c r="Z236" s="266"/>
    </row>
    <row r="237" spans="1:26" ht="15.75" customHeight="1" x14ac:dyDescent="0.2">
      <c r="A237" s="277" t="s">
        <v>364</v>
      </c>
      <c r="B237" s="273" t="s">
        <v>1542</v>
      </c>
      <c r="C237" s="273">
        <v>0</v>
      </c>
      <c r="D237" s="273">
        <v>0</v>
      </c>
      <c r="E237" s="273">
        <v>0</v>
      </c>
      <c r="F237" s="273">
        <v>0</v>
      </c>
      <c r="G237" s="273">
        <v>0</v>
      </c>
      <c r="H237" s="273">
        <v>1</v>
      </c>
      <c r="I237" s="273">
        <v>0</v>
      </c>
      <c r="J237" s="273">
        <v>0</v>
      </c>
      <c r="K237" s="273"/>
      <c r="L237" s="273" t="s">
        <v>882</v>
      </c>
      <c r="M237" s="273"/>
      <c r="N237" s="273" t="s">
        <v>1504</v>
      </c>
      <c r="O237" s="273"/>
      <c r="P237" s="273" t="s">
        <v>1543</v>
      </c>
      <c r="Q237" s="273" t="s">
        <v>1544</v>
      </c>
      <c r="R237" s="273"/>
      <c r="S237" s="273" t="s">
        <v>1545</v>
      </c>
      <c r="T237" s="273" t="s">
        <v>1546</v>
      </c>
      <c r="U237" s="273" t="s">
        <v>39</v>
      </c>
      <c r="V237" s="273"/>
      <c r="W237" s="273" t="s">
        <v>719</v>
      </c>
      <c r="X237" s="273">
        <f t="shared" si="3"/>
        <v>5</v>
      </c>
      <c r="Y237" s="266"/>
      <c r="Z237" s="266"/>
    </row>
    <row r="238" spans="1:26" ht="15.75" customHeight="1" x14ac:dyDescent="0.2">
      <c r="A238" s="277" t="s">
        <v>431</v>
      </c>
      <c r="B238" s="273" t="s">
        <v>1547</v>
      </c>
      <c r="C238" s="273">
        <v>0</v>
      </c>
      <c r="D238" s="273">
        <v>0</v>
      </c>
      <c r="E238" s="273">
        <v>0</v>
      </c>
      <c r="F238" s="273">
        <v>0</v>
      </c>
      <c r="G238" s="273">
        <v>0</v>
      </c>
      <c r="H238" s="273">
        <v>0</v>
      </c>
      <c r="I238" s="273">
        <v>0</v>
      </c>
      <c r="J238" s="273">
        <v>1</v>
      </c>
      <c r="K238" s="273" t="s">
        <v>694</v>
      </c>
      <c r="L238" s="273" t="s">
        <v>696</v>
      </c>
      <c r="M238" s="273"/>
      <c r="N238" s="273"/>
      <c r="O238" s="273"/>
      <c r="P238" s="273"/>
      <c r="Q238" s="273"/>
      <c r="R238" s="273"/>
      <c r="S238" s="273"/>
      <c r="T238" s="273"/>
      <c r="U238" s="273" t="s">
        <v>696</v>
      </c>
      <c r="V238" s="273"/>
      <c r="W238" s="273"/>
      <c r="X238" s="273">
        <f t="shared" si="3"/>
        <v>10</v>
      </c>
      <c r="Y238" s="266"/>
      <c r="Z238" s="266"/>
    </row>
    <row r="239" spans="1:26" ht="15.75" customHeight="1" x14ac:dyDescent="0.2">
      <c r="A239" s="277" t="s">
        <v>433</v>
      </c>
      <c r="B239" s="273" t="s">
        <v>1548</v>
      </c>
      <c r="C239" s="273">
        <v>0</v>
      </c>
      <c r="D239" s="273">
        <v>0</v>
      </c>
      <c r="E239" s="273">
        <v>0</v>
      </c>
      <c r="F239" s="273">
        <v>0</v>
      </c>
      <c r="G239" s="273">
        <v>0</v>
      </c>
      <c r="H239" s="273">
        <v>0</v>
      </c>
      <c r="I239" s="273">
        <v>0</v>
      </c>
      <c r="J239" s="273">
        <v>1</v>
      </c>
      <c r="K239" s="273" t="s">
        <v>694</v>
      </c>
      <c r="L239" s="273" t="s">
        <v>696</v>
      </c>
      <c r="M239" s="273"/>
      <c r="N239" s="273"/>
      <c r="O239" s="273"/>
      <c r="P239" s="273"/>
      <c r="Q239" s="273"/>
      <c r="R239" s="273"/>
      <c r="S239" s="273" t="s">
        <v>1549</v>
      </c>
      <c r="T239" s="273" t="s">
        <v>1549</v>
      </c>
      <c r="U239" s="273" t="s">
        <v>696</v>
      </c>
      <c r="V239" s="273"/>
      <c r="W239" s="273"/>
      <c r="X239" s="273">
        <f t="shared" si="3"/>
        <v>10</v>
      </c>
      <c r="Y239" s="266"/>
      <c r="Z239" s="266"/>
    </row>
    <row r="240" spans="1:26" ht="15.75" customHeight="1" x14ac:dyDescent="0.2">
      <c r="A240" s="277" t="s">
        <v>435</v>
      </c>
      <c r="B240" s="273" t="s">
        <v>1550</v>
      </c>
      <c r="C240" s="273">
        <v>0</v>
      </c>
      <c r="D240" s="273">
        <v>0</v>
      </c>
      <c r="E240" s="273">
        <v>0</v>
      </c>
      <c r="F240" s="273">
        <v>0</v>
      </c>
      <c r="G240" s="273">
        <v>0</v>
      </c>
      <c r="H240" s="273">
        <v>0</v>
      </c>
      <c r="I240" s="273">
        <v>0</v>
      </c>
      <c r="J240" s="273">
        <v>1</v>
      </c>
      <c r="K240" s="273" t="s">
        <v>694</v>
      </c>
      <c r="L240" s="273" t="s">
        <v>696</v>
      </c>
      <c r="M240" s="273"/>
      <c r="N240" s="273"/>
      <c r="O240" s="273"/>
      <c r="P240" s="273"/>
      <c r="Q240" s="273"/>
      <c r="R240" s="273"/>
      <c r="S240" s="273"/>
      <c r="T240" s="273"/>
      <c r="U240" s="273" t="s">
        <v>696</v>
      </c>
      <c r="V240" s="273"/>
      <c r="W240" s="273"/>
      <c r="X240" s="273">
        <f t="shared" si="3"/>
        <v>10</v>
      </c>
      <c r="Y240" s="266"/>
      <c r="Z240" s="266"/>
    </row>
    <row r="241" spans="1:26" ht="15.75" customHeight="1" x14ac:dyDescent="0.2">
      <c r="A241" s="277" t="s">
        <v>437</v>
      </c>
      <c r="B241" s="273" t="s">
        <v>1551</v>
      </c>
      <c r="C241" s="273">
        <v>0</v>
      </c>
      <c r="D241" s="273">
        <v>0</v>
      </c>
      <c r="E241" s="273">
        <v>0</v>
      </c>
      <c r="F241" s="273">
        <v>0</v>
      </c>
      <c r="G241" s="273">
        <v>0</v>
      </c>
      <c r="H241" s="273">
        <v>0</v>
      </c>
      <c r="I241" s="273">
        <v>0</v>
      </c>
      <c r="J241" s="273">
        <v>1</v>
      </c>
      <c r="K241" s="273" t="s">
        <v>694</v>
      </c>
      <c r="L241" s="273" t="s">
        <v>696</v>
      </c>
      <c r="M241" s="273"/>
      <c r="N241" s="273"/>
      <c r="O241" s="273"/>
      <c r="P241" s="273"/>
      <c r="Q241" s="273"/>
      <c r="R241" s="273"/>
      <c r="S241" s="273"/>
      <c r="T241" s="273"/>
      <c r="U241" s="273" t="s">
        <v>696</v>
      </c>
      <c r="V241" s="273"/>
      <c r="W241" s="273"/>
      <c r="X241" s="273">
        <f t="shared" si="3"/>
        <v>10</v>
      </c>
      <c r="Y241" s="266"/>
      <c r="Z241" s="266"/>
    </row>
    <row r="242" spans="1:26" ht="15.75" customHeight="1" x14ac:dyDescent="0.2">
      <c r="A242" s="277" t="s">
        <v>439</v>
      </c>
      <c r="B242" s="273" t="s">
        <v>1552</v>
      </c>
      <c r="C242" s="273">
        <v>0</v>
      </c>
      <c r="D242" s="273">
        <v>0</v>
      </c>
      <c r="E242" s="273">
        <v>0</v>
      </c>
      <c r="F242" s="273">
        <v>0</v>
      </c>
      <c r="G242" s="273">
        <v>0</v>
      </c>
      <c r="H242" s="273">
        <v>0</v>
      </c>
      <c r="I242" s="273">
        <v>0</v>
      </c>
      <c r="J242" s="273">
        <v>1</v>
      </c>
      <c r="K242" s="273"/>
      <c r="L242" s="273" t="s">
        <v>696</v>
      </c>
      <c r="M242" s="273"/>
      <c r="N242" s="273"/>
      <c r="O242" s="273"/>
      <c r="P242" s="273"/>
      <c r="Q242" s="273"/>
      <c r="R242" s="273"/>
      <c r="S242" s="273"/>
      <c r="T242" s="273"/>
      <c r="U242" s="273" t="s">
        <v>696</v>
      </c>
      <c r="V242" s="273"/>
      <c r="W242" s="273" t="s">
        <v>769</v>
      </c>
      <c r="X242" s="273">
        <f t="shared" si="3"/>
        <v>10</v>
      </c>
      <c r="Y242" s="266"/>
      <c r="Z242" s="266"/>
    </row>
    <row r="243" spans="1:26" ht="15.75" customHeight="1" x14ac:dyDescent="0.2">
      <c r="A243" s="277" t="s">
        <v>441</v>
      </c>
      <c r="B243" s="273" t="s">
        <v>1553</v>
      </c>
      <c r="C243" s="273">
        <v>0</v>
      </c>
      <c r="D243" s="273">
        <v>0</v>
      </c>
      <c r="E243" s="273">
        <v>0</v>
      </c>
      <c r="F243" s="273">
        <v>0</v>
      </c>
      <c r="G243" s="273">
        <v>0</v>
      </c>
      <c r="H243" s="273">
        <v>0</v>
      </c>
      <c r="I243" s="273">
        <v>0</v>
      </c>
      <c r="J243" s="273">
        <v>1</v>
      </c>
      <c r="K243" s="273"/>
      <c r="L243" s="273" t="s">
        <v>680</v>
      </c>
      <c r="M243" s="273"/>
      <c r="N243" s="273"/>
      <c r="O243" s="273"/>
      <c r="P243" s="273"/>
      <c r="Q243" s="273" t="s">
        <v>1554</v>
      </c>
      <c r="R243" s="273"/>
      <c r="S243" s="273" t="s">
        <v>1549</v>
      </c>
      <c r="T243" s="273" t="s">
        <v>1549</v>
      </c>
      <c r="U243" s="273" t="s">
        <v>64</v>
      </c>
      <c r="V243" s="273"/>
      <c r="W243" s="273" t="s">
        <v>714</v>
      </c>
      <c r="X243" s="273">
        <f t="shared" si="3"/>
        <v>20</v>
      </c>
      <c r="Y243" s="266"/>
      <c r="Z243" s="266"/>
    </row>
    <row r="244" spans="1:26" ht="15.75" customHeight="1" x14ac:dyDescent="0.2">
      <c r="A244" s="277" t="s">
        <v>443</v>
      </c>
      <c r="B244" s="273" t="s">
        <v>1555</v>
      </c>
      <c r="C244" s="273">
        <v>0</v>
      </c>
      <c r="D244" s="273">
        <v>0</v>
      </c>
      <c r="E244" s="273">
        <v>0</v>
      </c>
      <c r="F244" s="273">
        <v>0</v>
      </c>
      <c r="G244" s="273">
        <v>0</v>
      </c>
      <c r="H244" s="273">
        <v>0</v>
      </c>
      <c r="I244" s="273">
        <v>0</v>
      </c>
      <c r="J244" s="273">
        <v>1</v>
      </c>
      <c r="K244" s="273"/>
      <c r="L244" s="273" t="s">
        <v>696</v>
      </c>
      <c r="M244" s="273"/>
      <c r="N244" s="273"/>
      <c r="O244" s="273" t="s">
        <v>1556</v>
      </c>
      <c r="P244" s="273"/>
      <c r="Q244" s="273"/>
      <c r="R244" s="273"/>
      <c r="S244" s="273"/>
      <c r="T244" s="273"/>
      <c r="U244" s="273" t="s">
        <v>696</v>
      </c>
      <c r="V244" s="273"/>
      <c r="W244" s="273" t="s">
        <v>714</v>
      </c>
      <c r="X244" s="273">
        <f t="shared" si="3"/>
        <v>20</v>
      </c>
      <c r="Y244" s="266"/>
      <c r="Z244" s="266"/>
    </row>
    <row r="245" spans="1:26" ht="15.75" customHeight="1" x14ac:dyDescent="0.2">
      <c r="A245" s="277" t="s">
        <v>445</v>
      </c>
      <c r="B245" s="273" t="s">
        <v>1557</v>
      </c>
      <c r="C245" s="273">
        <v>0</v>
      </c>
      <c r="D245" s="273">
        <v>0</v>
      </c>
      <c r="E245" s="273">
        <v>0</v>
      </c>
      <c r="F245" s="273">
        <v>0</v>
      </c>
      <c r="G245" s="273">
        <v>0</v>
      </c>
      <c r="H245" s="273">
        <v>0</v>
      </c>
      <c r="I245" s="273">
        <v>0</v>
      </c>
      <c r="J245" s="273">
        <v>1</v>
      </c>
      <c r="K245" s="273"/>
      <c r="L245" s="273" t="s">
        <v>680</v>
      </c>
      <c r="M245" s="273"/>
      <c r="N245" s="273"/>
      <c r="O245" s="273"/>
      <c r="P245" s="273"/>
      <c r="Q245" s="273" t="s">
        <v>1558</v>
      </c>
      <c r="R245" s="273"/>
      <c r="S245" s="273"/>
      <c r="T245" s="273"/>
      <c r="U245" s="273" t="s">
        <v>64</v>
      </c>
      <c r="V245" s="273"/>
      <c r="W245" s="273" t="s">
        <v>719</v>
      </c>
      <c r="X245" s="273">
        <f t="shared" si="3"/>
        <v>5</v>
      </c>
      <c r="Y245" s="266"/>
      <c r="Z245" s="266"/>
    </row>
    <row r="246" spans="1:26" ht="15.75" customHeight="1" x14ac:dyDescent="0.2">
      <c r="A246" s="277" t="s">
        <v>446</v>
      </c>
      <c r="B246" s="273" t="s">
        <v>1559</v>
      </c>
      <c r="C246" s="273">
        <v>0</v>
      </c>
      <c r="D246" s="273">
        <v>0</v>
      </c>
      <c r="E246" s="273">
        <v>0</v>
      </c>
      <c r="F246" s="273">
        <v>0</v>
      </c>
      <c r="G246" s="273">
        <v>0</v>
      </c>
      <c r="H246" s="273">
        <v>0</v>
      </c>
      <c r="I246" s="273">
        <v>0</v>
      </c>
      <c r="J246" s="273">
        <v>1</v>
      </c>
      <c r="K246" s="273"/>
      <c r="L246" s="273" t="s">
        <v>680</v>
      </c>
      <c r="M246" s="273"/>
      <c r="N246" s="273"/>
      <c r="O246" s="273" t="s">
        <v>1560</v>
      </c>
      <c r="P246" s="273"/>
      <c r="Q246" s="273"/>
      <c r="R246" s="273"/>
      <c r="S246" s="273"/>
      <c r="T246" s="273"/>
      <c r="U246" s="273" t="s">
        <v>39</v>
      </c>
      <c r="V246" s="273"/>
      <c r="W246" s="273" t="s">
        <v>719</v>
      </c>
      <c r="X246" s="273">
        <f t="shared" si="3"/>
        <v>5</v>
      </c>
      <c r="Y246" s="266"/>
      <c r="Z246" s="266"/>
    </row>
    <row r="247" spans="1:26" ht="15.75" customHeight="1" x14ac:dyDescent="0.2">
      <c r="A247" s="277" t="s">
        <v>448</v>
      </c>
      <c r="B247" s="273" t="s">
        <v>1561</v>
      </c>
      <c r="C247" s="273">
        <v>0</v>
      </c>
      <c r="D247" s="273">
        <v>0</v>
      </c>
      <c r="E247" s="273">
        <v>0</v>
      </c>
      <c r="F247" s="273">
        <v>0</v>
      </c>
      <c r="G247" s="273">
        <v>0</v>
      </c>
      <c r="H247" s="273">
        <v>0</v>
      </c>
      <c r="I247" s="273">
        <v>0</v>
      </c>
      <c r="J247" s="273">
        <v>1</v>
      </c>
      <c r="K247" s="273"/>
      <c r="L247" s="273" t="s">
        <v>680</v>
      </c>
      <c r="M247" s="273"/>
      <c r="N247" s="273"/>
      <c r="O247" s="273" t="s">
        <v>1562</v>
      </c>
      <c r="P247" s="273"/>
      <c r="Q247" s="273"/>
      <c r="R247" s="273" t="s">
        <v>961</v>
      </c>
      <c r="S247" s="273" t="s">
        <v>1549</v>
      </c>
      <c r="T247" s="273" t="s">
        <v>1549</v>
      </c>
      <c r="U247" s="273" t="s">
        <v>39</v>
      </c>
      <c r="V247" s="273"/>
      <c r="W247" s="273" t="s">
        <v>769</v>
      </c>
      <c r="X247" s="273">
        <f t="shared" si="3"/>
        <v>10</v>
      </c>
      <c r="Y247" s="266"/>
      <c r="Z247" s="266"/>
    </row>
    <row r="248" spans="1:26" ht="15.75" customHeight="1" x14ac:dyDescent="0.2">
      <c r="A248" s="277" t="s">
        <v>450</v>
      </c>
      <c r="B248" s="273" t="s">
        <v>1563</v>
      </c>
      <c r="C248" s="273">
        <v>0</v>
      </c>
      <c r="D248" s="273">
        <v>0</v>
      </c>
      <c r="E248" s="273">
        <v>0</v>
      </c>
      <c r="F248" s="273">
        <v>0</v>
      </c>
      <c r="G248" s="273">
        <v>0</v>
      </c>
      <c r="H248" s="273">
        <v>0</v>
      </c>
      <c r="I248" s="273">
        <v>0</v>
      </c>
      <c r="J248" s="273">
        <v>1</v>
      </c>
      <c r="K248" s="273"/>
      <c r="L248" s="273" t="s">
        <v>680</v>
      </c>
      <c r="M248" s="273"/>
      <c r="N248" s="273"/>
      <c r="O248" s="273"/>
      <c r="P248" s="273" t="s">
        <v>1564</v>
      </c>
      <c r="Q248" s="273" t="s">
        <v>772</v>
      </c>
      <c r="R248" s="273"/>
      <c r="S248" s="273"/>
      <c r="T248" s="273"/>
      <c r="U248" s="273" t="s">
        <v>39</v>
      </c>
      <c r="V248" s="273"/>
      <c r="W248" s="273" t="s">
        <v>769</v>
      </c>
      <c r="X248" s="273">
        <f t="shared" si="3"/>
        <v>10</v>
      </c>
      <c r="Y248" s="266"/>
      <c r="Z248" s="266"/>
    </row>
    <row r="249" spans="1:26" ht="15.75" customHeight="1" x14ac:dyDescent="0.2">
      <c r="A249" s="277" t="s">
        <v>452</v>
      </c>
      <c r="B249" s="273" t="s">
        <v>1565</v>
      </c>
      <c r="C249" s="273">
        <v>0</v>
      </c>
      <c r="D249" s="273">
        <v>0</v>
      </c>
      <c r="E249" s="273">
        <v>0</v>
      </c>
      <c r="F249" s="273">
        <v>0</v>
      </c>
      <c r="G249" s="273">
        <v>0</v>
      </c>
      <c r="H249" s="273">
        <v>0</v>
      </c>
      <c r="I249" s="273">
        <v>0</v>
      </c>
      <c r="J249" s="273">
        <v>1</v>
      </c>
      <c r="K249" s="273"/>
      <c r="L249" s="273" t="s">
        <v>680</v>
      </c>
      <c r="M249" s="273"/>
      <c r="N249" s="273"/>
      <c r="O249" s="273"/>
      <c r="P249" s="273"/>
      <c r="Q249" s="273"/>
      <c r="R249" s="273"/>
      <c r="S249" s="273"/>
      <c r="T249" s="273"/>
      <c r="U249" s="273" t="s">
        <v>39</v>
      </c>
      <c r="V249" s="273"/>
      <c r="W249" s="273" t="s">
        <v>769</v>
      </c>
      <c r="X249" s="273">
        <f t="shared" si="3"/>
        <v>10</v>
      </c>
      <c r="Y249" s="266"/>
      <c r="Z249" s="266"/>
    </row>
    <row r="250" spans="1:26" ht="15.75" customHeight="1" x14ac:dyDescent="0.2">
      <c r="A250" s="277" t="s">
        <v>454</v>
      </c>
      <c r="B250" s="273" t="s">
        <v>1566</v>
      </c>
      <c r="C250" s="273">
        <v>0</v>
      </c>
      <c r="D250" s="273">
        <v>0</v>
      </c>
      <c r="E250" s="273">
        <v>0</v>
      </c>
      <c r="F250" s="273">
        <v>0</v>
      </c>
      <c r="G250" s="273">
        <v>0</v>
      </c>
      <c r="H250" s="273">
        <v>0</v>
      </c>
      <c r="I250" s="273">
        <v>0</v>
      </c>
      <c r="J250" s="273">
        <v>1</v>
      </c>
      <c r="K250" s="273"/>
      <c r="L250" s="273" t="s">
        <v>680</v>
      </c>
      <c r="M250" s="273"/>
      <c r="N250" s="273"/>
      <c r="O250" s="273"/>
      <c r="P250" s="273"/>
      <c r="Q250" s="273"/>
      <c r="R250" s="273"/>
      <c r="S250" s="273" t="s">
        <v>1549</v>
      </c>
      <c r="T250" s="273" t="s">
        <v>1549</v>
      </c>
      <c r="U250" s="273" t="s">
        <v>39</v>
      </c>
      <c r="V250" s="273"/>
      <c r="W250" s="273" t="s">
        <v>714</v>
      </c>
      <c r="X250" s="273">
        <f t="shared" si="3"/>
        <v>20</v>
      </c>
      <c r="Y250" s="266"/>
      <c r="Z250" s="266"/>
    </row>
    <row r="251" spans="1:26" ht="15.75" customHeight="1" x14ac:dyDescent="0.2">
      <c r="A251" s="277" t="s">
        <v>456</v>
      </c>
      <c r="B251" s="273" t="s">
        <v>1567</v>
      </c>
      <c r="C251" s="273">
        <v>0</v>
      </c>
      <c r="D251" s="273">
        <v>0</v>
      </c>
      <c r="E251" s="273">
        <v>0</v>
      </c>
      <c r="F251" s="273">
        <v>0</v>
      </c>
      <c r="G251" s="273">
        <v>0</v>
      </c>
      <c r="H251" s="273">
        <v>0</v>
      </c>
      <c r="I251" s="273">
        <v>0</v>
      </c>
      <c r="J251" s="273">
        <v>1</v>
      </c>
      <c r="K251" s="273"/>
      <c r="L251" s="273" t="s">
        <v>680</v>
      </c>
      <c r="M251" s="273"/>
      <c r="N251" s="273"/>
      <c r="O251" s="273"/>
      <c r="P251" s="273" t="s">
        <v>1568</v>
      </c>
      <c r="Q251" s="273" t="s">
        <v>1569</v>
      </c>
      <c r="R251" s="273"/>
      <c r="S251" s="273"/>
      <c r="T251" s="273"/>
      <c r="U251" s="273" t="s">
        <v>39</v>
      </c>
      <c r="V251" s="273"/>
      <c r="W251" s="273" t="s">
        <v>719</v>
      </c>
      <c r="X251" s="273">
        <f t="shared" si="3"/>
        <v>5</v>
      </c>
      <c r="Y251" s="266"/>
      <c r="Z251" s="266"/>
    </row>
    <row r="252" spans="1:26" ht="15.75" customHeight="1" x14ac:dyDescent="0.2">
      <c r="A252" s="277" t="s">
        <v>458</v>
      </c>
      <c r="B252" s="273" t="s">
        <v>1570</v>
      </c>
      <c r="C252" s="273">
        <v>0</v>
      </c>
      <c r="D252" s="273">
        <v>0</v>
      </c>
      <c r="E252" s="273">
        <v>0</v>
      </c>
      <c r="F252" s="273">
        <v>0</v>
      </c>
      <c r="G252" s="273">
        <v>0</v>
      </c>
      <c r="H252" s="273">
        <v>0</v>
      </c>
      <c r="I252" s="273">
        <v>0</v>
      </c>
      <c r="J252" s="273">
        <v>1</v>
      </c>
      <c r="K252" s="273"/>
      <c r="L252" s="273" t="s">
        <v>680</v>
      </c>
      <c r="M252" s="273"/>
      <c r="N252" s="273"/>
      <c r="O252" s="273"/>
      <c r="P252" s="273" t="s">
        <v>1255</v>
      </c>
      <c r="Q252" s="273" t="s">
        <v>1571</v>
      </c>
      <c r="R252" s="273"/>
      <c r="S252" s="273" t="s">
        <v>1549</v>
      </c>
      <c r="T252" s="273" t="s">
        <v>1549</v>
      </c>
      <c r="U252" s="273" t="s">
        <v>39</v>
      </c>
      <c r="V252" s="273"/>
      <c r="W252" s="273" t="s">
        <v>769</v>
      </c>
      <c r="X252" s="273">
        <f t="shared" si="3"/>
        <v>10</v>
      </c>
      <c r="Y252" s="266"/>
      <c r="Z252" s="266"/>
    </row>
    <row r="253" spans="1:26" ht="15.75" customHeight="1" x14ac:dyDescent="0.2">
      <c r="A253" s="277" t="s">
        <v>460</v>
      </c>
      <c r="B253" s="273" t="s">
        <v>1572</v>
      </c>
      <c r="C253" s="273">
        <v>0</v>
      </c>
      <c r="D253" s="273">
        <v>0</v>
      </c>
      <c r="E253" s="273">
        <v>0</v>
      </c>
      <c r="F253" s="273">
        <v>0</v>
      </c>
      <c r="G253" s="273">
        <v>0</v>
      </c>
      <c r="H253" s="273">
        <v>0</v>
      </c>
      <c r="I253" s="273">
        <v>0</v>
      </c>
      <c r="J253" s="273">
        <v>1</v>
      </c>
      <c r="K253" s="273"/>
      <c r="L253" s="273" t="s">
        <v>680</v>
      </c>
      <c r="M253" s="273"/>
      <c r="N253" s="273"/>
      <c r="O253" s="273"/>
      <c r="P253" s="273"/>
      <c r="Q253" s="273"/>
      <c r="R253" s="273"/>
      <c r="S253" s="273"/>
      <c r="T253" s="273"/>
      <c r="U253" s="273" t="s">
        <v>39</v>
      </c>
      <c r="V253" s="273"/>
      <c r="W253" s="273" t="s">
        <v>719</v>
      </c>
      <c r="X253" s="273">
        <f t="shared" si="3"/>
        <v>5</v>
      </c>
      <c r="Y253" s="266"/>
      <c r="Z253" s="266"/>
    </row>
    <row r="254" spans="1:26" ht="15.75" customHeight="1" x14ac:dyDescent="0.2">
      <c r="A254" s="277" t="s">
        <v>462</v>
      </c>
      <c r="B254" s="273" t="s">
        <v>1573</v>
      </c>
      <c r="C254" s="273">
        <v>0</v>
      </c>
      <c r="D254" s="273">
        <v>0</v>
      </c>
      <c r="E254" s="273">
        <v>0</v>
      </c>
      <c r="F254" s="273">
        <v>0</v>
      </c>
      <c r="G254" s="273">
        <v>0</v>
      </c>
      <c r="H254" s="273">
        <v>0</v>
      </c>
      <c r="I254" s="273">
        <v>0</v>
      </c>
      <c r="J254" s="273">
        <v>1</v>
      </c>
      <c r="K254" s="273"/>
      <c r="L254" s="273" t="s">
        <v>680</v>
      </c>
      <c r="M254" s="273"/>
      <c r="N254" s="273"/>
      <c r="O254" s="273"/>
      <c r="P254" s="273"/>
      <c r="Q254" s="273" t="s">
        <v>1574</v>
      </c>
      <c r="R254" s="273"/>
      <c r="S254" s="273" t="s">
        <v>1549</v>
      </c>
      <c r="T254" s="273" t="s">
        <v>1549</v>
      </c>
      <c r="U254" s="273" t="s">
        <v>64</v>
      </c>
      <c r="V254" s="273"/>
      <c r="W254" s="273" t="s">
        <v>714</v>
      </c>
      <c r="X254" s="273">
        <f t="shared" si="3"/>
        <v>20</v>
      </c>
      <c r="Y254" s="266"/>
      <c r="Z254" s="266"/>
    </row>
    <row r="255" spans="1:26" ht="15.75" customHeight="1" x14ac:dyDescent="0.2">
      <c r="A255" s="277" t="s">
        <v>464</v>
      </c>
      <c r="B255" s="273" t="s">
        <v>1575</v>
      </c>
      <c r="C255" s="273">
        <v>0</v>
      </c>
      <c r="D255" s="273">
        <v>0</v>
      </c>
      <c r="E255" s="273">
        <v>0</v>
      </c>
      <c r="F255" s="273">
        <v>0</v>
      </c>
      <c r="G255" s="273">
        <v>0</v>
      </c>
      <c r="H255" s="273">
        <v>0</v>
      </c>
      <c r="I255" s="273">
        <v>0</v>
      </c>
      <c r="J255" s="273">
        <v>1</v>
      </c>
      <c r="K255" s="273"/>
      <c r="L255" s="273" t="s">
        <v>680</v>
      </c>
      <c r="M255" s="273"/>
      <c r="N255" s="273"/>
      <c r="O255" s="273"/>
      <c r="P255" s="273"/>
      <c r="Q255" s="273" t="s">
        <v>1576</v>
      </c>
      <c r="R255" s="273"/>
      <c r="S255" s="273"/>
      <c r="T255" s="273"/>
      <c r="U255" s="273" t="s">
        <v>64</v>
      </c>
      <c r="V255" s="273"/>
      <c r="W255" s="273" t="s">
        <v>714</v>
      </c>
      <c r="X255" s="273">
        <f t="shared" si="3"/>
        <v>20</v>
      </c>
      <c r="Y255" s="266"/>
      <c r="Z255" s="266"/>
    </row>
    <row r="256" spans="1:26" ht="15.75" customHeight="1" x14ac:dyDescent="0.2">
      <c r="A256" s="277" t="s">
        <v>466</v>
      </c>
      <c r="B256" s="273" t="s">
        <v>1577</v>
      </c>
      <c r="C256" s="273">
        <v>0</v>
      </c>
      <c r="D256" s="273">
        <v>0</v>
      </c>
      <c r="E256" s="273">
        <v>0</v>
      </c>
      <c r="F256" s="273">
        <v>0</v>
      </c>
      <c r="G256" s="273">
        <v>0</v>
      </c>
      <c r="H256" s="273">
        <v>0</v>
      </c>
      <c r="I256" s="273">
        <v>0</v>
      </c>
      <c r="J256" s="273">
        <v>1</v>
      </c>
      <c r="K256" s="273"/>
      <c r="L256" s="273" t="s">
        <v>680</v>
      </c>
      <c r="M256" s="273"/>
      <c r="N256" s="273"/>
      <c r="O256" s="273"/>
      <c r="P256" s="273"/>
      <c r="Q256" s="273" t="s">
        <v>1578</v>
      </c>
      <c r="R256" s="266"/>
      <c r="S256" s="273"/>
      <c r="T256" s="273"/>
      <c r="U256" s="273" t="s">
        <v>64</v>
      </c>
      <c r="V256" s="273"/>
      <c r="W256" s="273" t="s">
        <v>714</v>
      </c>
      <c r="X256" s="273">
        <f t="shared" si="3"/>
        <v>20</v>
      </c>
      <c r="Y256" s="266"/>
      <c r="Z256" s="266"/>
    </row>
    <row r="257" spans="1:26" ht="15.75" customHeight="1" x14ac:dyDescent="0.2">
      <c r="A257" s="277" t="s">
        <v>468</v>
      </c>
      <c r="B257" s="273" t="s">
        <v>1579</v>
      </c>
      <c r="C257" s="273">
        <v>0</v>
      </c>
      <c r="D257" s="273">
        <v>0</v>
      </c>
      <c r="E257" s="273">
        <v>0</v>
      </c>
      <c r="F257" s="273">
        <v>0</v>
      </c>
      <c r="G257" s="273">
        <v>0</v>
      </c>
      <c r="H257" s="273">
        <v>0</v>
      </c>
      <c r="I257" s="273">
        <v>0</v>
      </c>
      <c r="J257" s="273">
        <v>1</v>
      </c>
      <c r="K257" s="273"/>
      <c r="L257" s="273" t="s">
        <v>680</v>
      </c>
      <c r="M257" s="273"/>
      <c r="N257" s="273"/>
      <c r="O257" s="273"/>
      <c r="P257" s="273"/>
      <c r="Q257" s="273" t="s">
        <v>1580</v>
      </c>
      <c r="R257" s="273"/>
      <c r="S257" s="273"/>
      <c r="T257" s="273"/>
      <c r="U257" s="273" t="s">
        <v>64</v>
      </c>
      <c r="V257" s="273"/>
      <c r="W257" s="273" t="s">
        <v>719</v>
      </c>
      <c r="X257" s="273">
        <f t="shared" si="3"/>
        <v>5</v>
      </c>
      <c r="Y257" s="266"/>
      <c r="Z257" s="266"/>
    </row>
    <row r="258" spans="1:26" ht="15.75" customHeight="1" x14ac:dyDescent="0.2">
      <c r="A258" s="277" t="s">
        <v>470</v>
      </c>
      <c r="B258" s="273" t="s">
        <v>1581</v>
      </c>
      <c r="C258" s="273">
        <v>0</v>
      </c>
      <c r="D258" s="273">
        <v>0</v>
      </c>
      <c r="E258" s="273">
        <v>0</v>
      </c>
      <c r="F258" s="273">
        <v>0</v>
      </c>
      <c r="G258" s="273">
        <v>0</v>
      </c>
      <c r="H258" s="273">
        <v>0</v>
      </c>
      <c r="I258" s="273">
        <v>0</v>
      </c>
      <c r="J258" s="273">
        <v>1</v>
      </c>
      <c r="K258" s="273"/>
      <c r="L258" s="273" t="s">
        <v>680</v>
      </c>
      <c r="M258" s="273"/>
      <c r="N258" s="273"/>
      <c r="O258" s="273"/>
      <c r="P258" s="273"/>
      <c r="Q258" s="273"/>
      <c r="R258" s="273"/>
      <c r="S258" s="273"/>
      <c r="T258" s="273"/>
      <c r="U258" s="273" t="s">
        <v>64</v>
      </c>
      <c r="V258" s="273"/>
      <c r="W258" s="273" t="s">
        <v>719</v>
      </c>
      <c r="X258" s="273">
        <f t="shared" si="3"/>
        <v>5</v>
      </c>
      <c r="Y258" s="266"/>
      <c r="Z258" s="266"/>
    </row>
    <row r="259" spans="1:26" ht="15.75" customHeight="1" x14ac:dyDescent="0.2">
      <c r="A259" s="277" t="s">
        <v>472</v>
      </c>
      <c r="B259" s="273" t="s">
        <v>1582</v>
      </c>
      <c r="C259" s="273">
        <v>0</v>
      </c>
      <c r="D259" s="273">
        <v>0</v>
      </c>
      <c r="E259" s="273">
        <v>0</v>
      </c>
      <c r="F259" s="273">
        <v>0</v>
      </c>
      <c r="G259" s="273">
        <v>0</v>
      </c>
      <c r="H259" s="273">
        <v>0</v>
      </c>
      <c r="I259" s="273">
        <v>0</v>
      </c>
      <c r="J259" s="273">
        <v>1</v>
      </c>
      <c r="K259" s="273"/>
      <c r="L259" s="273" t="s">
        <v>680</v>
      </c>
      <c r="M259" s="273"/>
      <c r="N259" s="273"/>
      <c r="O259" s="273"/>
      <c r="P259" s="273"/>
      <c r="Q259" s="273" t="s">
        <v>1583</v>
      </c>
      <c r="R259" s="273"/>
      <c r="S259" s="273"/>
      <c r="T259" s="273"/>
      <c r="U259" s="273" t="s">
        <v>64</v>
      </c>
      <c r="V259" s="273"/>
      <c r="W259" s="273" t="s">
        <v>719</v>
      </c>
      <c r="X259" s="273">
        <f t="shared" ref="X259:X322" si="4">IF($W259="Critical Importance",20,IF($W259="Minor Importance",5,10))</f>
        <v>5</v>
      </c>
      <c r="Y259" s="266"/>
      <c r="Z259" s="266"/>
    </row>
    <row r="260" spans="1:26" ht="15.75" customHeight="1" x14ac:dyDescent="0.2">
      <c r="A260" s="277" t="s">
        <v>474</v>
      </c>
      <c r="B260" s="273" t="s">
        <v>1584</v>
      </c>
      <c r="C260" s="273">
        <v>0</v>
      </c>
      <c r="D260" s="273">
        <v>0</v>
      </c>
      <c r="E260" s="273">
        <v>0</v>
      </c>
      <c r="F260" s="273">
        <v>0</v>
      </c>
      <c r="G260" s="273">
        <v>0</v>
      </c>
      <c r="H260" s="273">
        <v>0</v>
      </c>
      <c r="I260" s="273">
        <v>0</v>
      </c>
      <c r="J260" s="273">
        <v>1</v>
      </c>
      <c r="K260" s="273"/>
      <c r="L260" s="273" t="s">
        <v>680</v>
      </c>
      <c r="M260" s="273"/>
      <c r="N260" s="273"/>
      <c r="O260" s="273"/>
      <c r="P260" s="273"/>
      <c r="Q260" s="273" t="s">
        <v>1585</v>
      </c>
      <c r="R260" s="273"/>
      <c r="S260" s="273"/>
      <c r="T260" s="273"/>
      <c r="U260" s="273" t="s">
        <v>64</v>
      </c>
      <c r="V260" s="273"/>
      <c r="W260" s="273" t="s">
        <v>719</v>
      </c>
      <c r="X260" s="273">
        <f t="shared" si="4"/>
        <v>5</v>
      </c>
      <c r="Y260" s="266"/>
      <c r="Z260" s="266"/>
    </row>
    <row r="261" spans="1:26" ht="15.75" customHeight="1" x14ac:dyDescent="0.2">
      <c r="A261" s="277" t="s">
        <v>476</v>
      </c>
      <c r="B261" s="273" t="s">
        <v>1586</v>
      </c>
      <c r="C261" s="273">
        <v>0</v>
      </c>
      <c r="D261" s="273">
        <v>0</v>
      </c>
      <c r="E261" s="273">
        <v>0</v>
      </c>
      <c r="F261" s="273">
        <v>0</v>
      </c>
      <c r="G261" s="273">
        <v>0</v>
      </c>
      <c r="H261" s="273">
        <v>0</v>
      </c>
      <c r="I261" s="273">
        <v>0</v>
      </c>
      <c r="J261" s="273">
        <v>1</v>
      </c>
      <c r="K261" s="273"/>
      <c r="L261" s="273" t="s">
        <v>680</v>
      </c>
      <c r="M261" s="273"/>
      <c r="N261" s="273"/>
      <c r="O261" s="273" t="s">
        <v>1587</v>
      </c>
      <c r="P261" s="273"/>
      <c r="Q261" s="273"/>
      <c r="R261" s="273"/>
      <c r="S261" s="273"/>
      <c r="T261" s="273"/>
      <c r="U261" s="273" t="s">
        <v>39</v>
      </c>
      <c r="V261" s="273"/>
      <c r="W261" s="273" t="s">
        <v>719</v>
      </c>
      <c r="X261" s="273">
        <f t="shared" si="4"/>
        <v>5</v>
      </c>
      <c r="Y261" s="266"/>
      <c r="Z261" s="266"/>
    </row>
    <row r="262" spans="1:26" ht="15.75" customHeight="1" x14ac:dyDescent="0.2">
      <c r="A262" s="277" t="s">
        <v>478</v>
      </c>
      <c r="B262" s="273" t="s">
        <v>1588</v>
      </c>
      <c r="C262" s="273">
        <v>0</v>
      </c>
      <c r="D262" s="273">
        <v>0</v>
      </c>
      <c r="E262" s="273">
        <v>0</v>
      </c>
      <c r="F262" s="273">
        <v>0</v>
      </c>
      <c r="G262" s="273">
        <v>0</v>
      </c>
      <c r="H262" s="273">
        <v>0</v>
      </c>
      <c r="I262" s="273">
        <v>0</v>
      </c>
      <c r="J262" s="273">
        <v>1</v>
      </c>
      <c r="K262" s="273"/>
      <c r="L262" s="273" t="s">
        <v>680</v>
      </c>
      <c r="M262" s="273"/>
      <c r="N262" s="273"/>
      <c r="O262" s="273"/>
      <c r="P262" s="273" t="s">
        <v>1589</v>
      </c>
      <c r="Q262" s="273" t="s">
        <v>1590</v>
      </c>
      <c r="R262" s="273"/>
      <c r="S262" s="273" t="s">
        <v>1549</v>
      </c>
      <c r="T262" s="273" t="s">
        <v>1549</v>
      </c>
      <c r="U262" s="273" t="s">
        <v>39</v>
      </c>
      <c r="V262" s="273"/>
      <c r="W262" s="273" t="s">
        <v>719</v>
      </c>
      <c r="X262" s="273">
        <f t="shared" si="4"/>
        <v>5</v>
      </c>
      <c r="Y262" s="266"/>
      <c r="Z262" s="266"/>
    </row>
    <row r="263" spans="1:26" ht="15.75" customHeight="1" x14ac:dyDescent="0.2">
      <c r="A263" s="277" t="s">
        <v>480</v>
      </c>
      <c r="B263" s="273" t="s">
        <v>1591</v>
      </c>
      <c r="C263" s="273">
        <v>0</v>
      </c>
      <c r="D263" s="273">
        <v>0</v>
      </c>
      <c r="E263" s="273">
        <v>0</v>
      </c>
      <c r="F263" s="273">
        <v>0</v>
      </c>
      <c r="G263" s="273">
        <v>0</v>
      </c>
      <c r="H263" s="273">
        <v>0</v>
      </c>
      <c r="I263" s="273">
        <v>0</v>
      </c>
      <c r="J263" s="273">
        <v>1</v>
      </c>
      <c r="K263" s="273"/>
      <c r="L263" s="273" t="s">
        <v>680</v>
      </c>
      <c r="M263" s="273"/>
      <c r="N263" s="273"/>
      <c r="O263" s="273"/>
      <c r="P263" s="273" t="s">
        <v>1592</v>
      </c>
      <c r="Q263" s="273" t="s">
        <v>1593</v>
      </c>
      <c r="R263" s="273"/>
      <c r="S263" s="273"/>
      <c r="T263" s="273"/>
      <c r="U263" s="273" t="s">
        <v>39</v>
      </c>
      <c r="V263" s="273"/>
      <c r="W263" s="273" t="s">
        <v>719</v>
      </c>
      <c r="X263" s="273">
        <f t="shared" si="4"/>
        <v>5</v>
      </c>
      <c r="Y263" s="266"/>
      <c r="Z263" s="266"/>
    </row>
    <row r="264" spans="1:26" ht="15.75" customHeight="1" x14ac:dyDescent="0.2">
      <c r="A264" s="277" t="s">
        <v>482</v>
      </c>
      <c r="B264" s="273" t="s">
        <v>1379</v>
      </c>
      <c r="C264" s="273">
        <v>0</v>
      </c>
      <c r="D264" s="273">
        <v>0</v>
      </c>
      <c r="E264" s="273">
        <v>0</v>
      </c>
      <c r="F264" s="273">
        <v>0</v>
      </c>
      <c r="G264" s="273">
        <v>0</v>
      </c>
      <c r="H264" s="273">
        <v>0</v>
      </c>
      <c r="I264" s="273">
        <v>0</v>
      </c>
      <c r="J264" s="273">
        <v>1</v>
      </c>
      <c r="K264" s="273"/>
      <c r="L264" s="273" t="s">
        <v>680</v>
      </c>
      <c r="M264" s="273"/>
      <c r="N264" s="273"/>
      <c r="O264" s="273"/>
      <c r="P264" s="273" t="s">
        <v>1594</v>
      </c>
      <c r="Q264" s="273" t="s">
        <v>1595</v>
      </c>
      <c r="R264" s="273"/>
      <c r="S264" s="273"/>
      <c r="T264" s="273"/>
      <c r="U264" s="273" t="s">
        <v>39</v>
      </c>
      <c r="V264" s="273"/>
      <c r="W264" s="273" t="s">
        <v>769</v>
      </c>
      <c r="X264" s="273">
        <f t="shared" si="4"/>
        <v>10</v>
      </c>
      <c r="Y264" s="266"/>
      <c r="Z264" s="266"/>
    </row>
    <row r="265" spans="1:26" ht="15.75" customHeight="1" x14ac:dyDescent="0.2">
      <c r="A265" s="277" t="s">
        <v>484</v>
      </c>
      <c r="B265" s="273" t="s">
        <v>1596</v>
      </c>
      <c r="C265" s="273">
        <v>0</v>
      </c>
      <c r="D265" s="273">
        <v>0</v>
      </c>
      <c r="E265" s="273">
        <v>0</v>
      </c>
      <c r="F265" s="273">
        <v>0</v>
      </c>
      <c r="G265" s="273">
        <v>0</v>
      </c>
      <c r="H265" s="273">
        <v>0</v>
      </c>
      <c r="I265" s="273">
        <v>0</v>
      </c>
      <c r="J265" s="273">
        <v>1</v>
      </c>
      <c r="K265" s="273"/>
      <c r="L265" s="273" t="s">
        <v>680</v>
      </c>
      <c r="M265" s="273"/>
      <c r="N265" s="273"/>
      <c r="O265" s="273"/>
      <c r="P265" s="273" t="s">
        <v>1594</v>
      </c>
      <c r="Q265" s="273"/>
      <c r="R265" s="273"/>
      <c r="S265" s="273"/>
      <c r="T265" s="273"/>
      <c r="U265" s="273" t="s">
        <v>39</v>
      </c>
      <c r="V265" s="273"/>
      <c r="W265" s="273" t="s">
        <v>719</v>
      </c>
      <c r="X265" s="273">
        <f t="shared" si="4"/>
        <v>5</v>
      </c>
      <c r="Y265" s="266"/>
      <c r="Z265" s="266"/>
    </row>
    <row r="266" spans="1:26" ht="15.75" customHeight="1" x14ac:dyDescent="0.2">
      <c r="A266" s="277" t="s">
        <v>486</v>
      </c>
      <c r="B266" s="273" t="s">
        <v>1597</v>
      </c>
      <c r="C266" s="273">
        <v>0</v>
      </c>
      <c r="D266" s="273">
        <v>0</v>
      </c>
      <c r="E266" s="273">
        <v>0</v>
      </c>
      <c r="F266" s="273">
        <v>0</v>
      </c>
      <c r="G266" s="273">
        <v>0</v>
      </c>
      <c r="H266" s="273">
        <v>0</v>
      </c>
      <c r="I266" s="273">
        <v>0</v>
      </c>
      <c r="J266" s="273">
        <v>1</v>
      </c>
      <c r="K266" s="273"/>
      <c r="L266" s="273" t="s">
        <v>680</v>
      </c>
      <c r="M266" s="273"/>
      <c r="N266" s="273"/>
      <c r="O266" s="273" t="s">
        <v>1352</v>
      </c>
      <c r="P266" s="273"/>
      <c r="Q266" s="273"/>
      <c r="R266" s="273"/>
      <c r="S266" s="273"/>
      <c r="T266" s="273"/>
      <c r="U266" s="273" t="s">
        <v>39</v>
      </c>
      <c r="V266" s="273"/>
      <c r="W266" s="273" t="s">
        <v>719</v>
      </c>
      <c r="X266" s="273">
        <f t="shared" si="4"/>
        <v>5</v>
      </c>
      <c r="Y266" s="266"/>
      <c r="Z266" s="266"/>
    </row>
    <row r="267" spans="1:26" ht="15.75" customHeight="1" x14ac:dyDescent="0.2">
      <c r="A267" s="277" t="s">
        <v>488</v>
      </c>
      <c r="B267" s="273" t="s">
        <v>1598</v>
      </c>
      <c r="C267" s="273">
        <v>0</v>
      </c>
      <c r="D267" s="273">
        <v>0</v>
      </c>
      <c r="E267" s="273">
        <v>0</v>
      </c>
      <c r="F267" s="273">
        <v>0</v>
      </c>
      <c r="G267" s="273">
        <v>0</v>
      </c>
      <c r="H267" s="273">
        <v>0</v>
      </c>
      <c r="I267" s="273">
        <v>0</v>
      </c>
      <c r="J267" s="273">
        <v>1</v>
      </c>
      <c r="K267" s="273"/>
      <c r="L267" s="273" t="s">
        <v>680</v>
      </c>
      <c r="M267" s="273"/>
      <c r="N267" s="273"/>
      <c r="O267" s="273"/>
      <c r="P267" s="273" t="s">
        <v>1599</v>
      </c>
      <c r="Q267" s="273"/>
      <c r="R267" s="273"/>
      <c r="S267" s="273"/>
      <c r="T267" s="273"/>
      <c r="U267" s="273" t="s">
        <v>39</v>
      </c>
      <c r="V267" s="273"/>
      <c r="W267" s="273" t="s">
        <v>714</v>
      </c>
      <c r="X267" s="273">
        <f t="shared" si="4"/>
        <v>20</v>
      </c>
      <c r="Y267" s="266"/>
      <c r="Z267" s="266"/>
    </row>
    <row r="268" spans="1:26" ht="15.75" customHeight="1" x14ac:dyDescent="0.2">
      <c r="A268" s="277" t="s">
        <v>490</v>
      </c>
      <c r="B268" s="273" t="s">
        <v>1600</v>
      </c>
      <c r="C268" s="273">
        <v>0</v>
      </c>
      <c r="D268" s="273">
        <v>0</v>
      </c>
      <c r="E268" s="273">
        <v>0</v>
      </c>
      <c r="F268" s="273">
        <v>0</v>
      </c>
      <c r="G268" s="273">
        <v>0</v>
      </c>
      <c r="H268" s="273">
        <v>0</v>
      </c>
      <c r="I268" s="273">
        <v>0</v>
      </c>
      <c r="J268" s="273">
        <v>1</v>
      </c>
      <c r="K268" s="273"/>
      <c r="L268" s="273" t="s">
        <v>680</v>
      </c>
      <c r="M268" s="273"/>
      <c r="N268" s="273"/>
      <c r="O268" s="273"/>
      <c r="P268" s="273" t="s">
        <v>1601</v>
      </c>
      <c r="Q268" s="273" t="s">
        <v>1602</v>
      </c>
      <c r="R268" s="273"/>
      <c r="S268" s="273"/>
      <c r="T268" s="273"/>
      <c r="U268" s="273" t="s">
        <v>39</v>
      </c>
      <c r="V268" s="273"/>
      <c r="W268" s="273" t="s">
        <v>719</v>
      </c>
      <c r="X268" s="273">
        <f t="shared" si="4"/>
        <v>5</v>
      </c>
      <c r="Y268" s="266"/>
      <c r="Z268" s="266"/>
    </row>
    <row r="269" spans="1:26" ht="15.75" customHeight="1" x14ac:dyDescent="0.2">
      <c r="A269" s="277" t="s">
        <v>492</v>
      </c>
      <c r="B269" s="273" t="s">
        <v>1603</v>
      </c>
      <c r="C269" s="273">
        <v>0</v>
      </c>
      <c r="D269" s="273">
        <v>0</v>
      </c>
      <c r="E269" s="273">
        <v>0</v>
      </c>
      <c r="F269" s="273">
        <v>0</v>
      </c>
      <c r="G269" s="273">
        <v>0</v>
      </c>
      <c r="H269" s="273">
        <v>0</v>
      </c>
      <c r="I269" s="273">
        <v>0</v>
      </c>
      <c r="J269" s="273">
        <v>1</v>
      </c>
      <c r="K269" s="273"/>
      <c r="L269" s="273" t="s">
        <v>680</v>
      </c>
      <c r="M269" s="273"/>
      <c r="N269" s="273"/>
      <c r="O269" s="273"/>
      <c r="P269" s="273" t="s">
        <v>1604</v>
      </c>
      <c r="Q269" s="273"/>
      <c r="R269" s="273" t="s">
        <v>961</v>
      </c>
      <c r="S269" s="273"/>
      <c r="T269" s="273"/>
      <c r="U269" s="273" t="s">
        <v>39</v>
      </c>
      <c r="V269" s="273"/>
      <c r="W269" s="273" t="s">
        <v>719</v>
      </c>
      <c r="X269" s="273">
        <f t="shared" si="4"/>
        <v>5</v>
      </c>
      <c r="Y269" s="266"/>
      <c r="Z269" s="266"/>
    </row>
    <row r="270" spans="1:26" ht="15.75" customHeight="1" x14ac:dyDescent="0.2">
      <c r="A270" s="277" t="s">
        <v>494</v>
      </c>
      <c r="B270" s="273" t="s">
        <v>1605</v>
      </c>
      <c r="C270" s="273">
        <v>0</v>
      </c>
      <c r="D270" s="273">
        <v>0</v>
      </c>
      <c r="E270" s="273">
        <v>0</v>
      </c>
      <c r="F270" s="273">
        <v>0</v>
      </c>
      <c r="G270" s="273">
        <v>0</v>
      </c>
      <c r="H270" s="273">
        <v>0</v>
      </c>
      <c r="I270" s="273">
        <v>0</v>
      </c>
      <c r="J270" s="273">
        <v>1</v>
      </c>
      <c r="K270" s="273"/>
      <c r="L270" s="273" t="s">
        <v>680</v>
      </c>
      <c r="M270" s="273"/>
      <c r="N270" s="273"/>
      <c r="O270" s="273"/>
      <c r="P270" s="273"/>
      <c r="Q270" s="273" t="s">
        <v>1606</v>
      </c>
      <c r="R270" s="273"/>
      <c r="S270" s="273"/>
      <c r="T270" s="273"/>
      <c r="U270" s="273" t="s">
        <v>64</v>
      </c>
      <c r="V270" s="273"/>
      <c r="W270" s="273" t="s">
        <v>719</v>
      </c>
      <c r="X270" s="273">
        <f t="shared" si="4"/>
        <v>5</v>
      </c>
      <c r="Y270" s="266"/>
      <c r="Z270" s="266"/>
    </row>
    <row r="271" spans="1:26" ht="15.75" customHeight="1" x14ac:dyDescent="0.2">
      <c r="A271" s="277" t="s">
        <v>496</v>
      </c>
      <c r="B271" s="273" t="s">
        <v>1607</v>
      </c>
      <c r="C271" s="273">
        <v>0</v>
      </c>
      <c r="D271" s="273">
        <v>0</v>
      </c>
      <c r="E271" s="273">
        <v>0</v>
      </c>
      <c r="F271" s="273">
        <v>0</v>
      </c>
      <c r="G271" s="273">
        <v>0</v>
      </c>
      <c r="H271" s="273">
        <v>0</v>
      </c>
      <c r="I271" s="273">
        <v>0</v>
      </c>
      <c r="J271" s="273">
        <v>1</v>
      </c>
      <c r="K271" s="273"/>
      <c r="L271" s="273" t="s">
        <v>680</v>
      </c>
      <c r="M271" s="273"/>
      <c r="N271" s="273"/>
      <c r="O271" s="273"/>
      <c r="P271" s="273"/>
      <c r="Q271" s="273" t="s">
        <v>1608</v>
      </c>
      <c r="R271" s="273"/>
      <c r="S271" s="273"/>
      <c r="T271" s="273"/>
      <c r="U271" s="273" t="s">
        <v>39</v>
      </c>
      <c r="V271" s="273"/>
      <c r="W271" s="273" t="s">
        <v>719</v>
      </c>
      <c r="X271" s="273">
        <f t="shared" si="4"/>
        <v>5</v>
      </c>
      <c r="Y271" s="266"/>
      <c r="Z271" s="266"/>
    </row>
    <row r="272" spans="1:26" ht="15.75" customHeight="1" x14ac:dyDescent="0.2">
      <c r="A272" s="277" t="s">
        <v>498</v>
      </c>
      <c r="B272" s="273" t="s">
        <v>1609</v>
      </c>
      <c r="C272" s="273">
        <v>0</v>
      </c>
      <c r="D272" s="273">
        <v>0</v>
      </c>
      <c r="E272" s="273">
        <v>0</v>
      </c>
      <c r="F272" s="273">
        <v>0</v>
      </c>
      <c r="G272" s="273">
        <v>0</v>
      </c>
      <c r="H272" s="273">
        <v>0</v>
      </c>
      <c r="I272" s="273">
        <v>0</v>
      </c>
      <c r="J272" s="273">
        <v>1</v>
      </c>
      <c r="K272" s="273"/>
      <c r="L272" s="273" t="s">
        <v>680</v>
      </c>
      <c r="M272" s="273"/>
      <c r="N272" s="273"/>
      <c r="O272" s="273" t="s">
        <v>1610</v>
      </c>
      <c r="P272" s="273"/>
      <c r="Q272" s="273"/>
      <c r="R272" s="273"/>
      <c r="S272" s="273"/>
      <c r="T272" s="273"/>
      <c r="U272" s="273" t="s">
        <v>39</v>
      </c>
      <c r="V272" s="273"/>
      <c r="W272" s="273" t="s">
        <v>719</v>
      </c>
      <c r="X272" s="273">
        <f t="shared" si="4"/>
        <v>5</v>
      </c>
      <c r="Y272" s="266"/>
      <c r="Z272" s="266"/>
    </row>
    <row r="273" spans="1:26" ht="15.75" customHeight="1" x14ac:dyDescent="0.2">
      <c r="A273" s="277" t="s">
        <v>499</v>
      </c>
      <c r="B273" s="273" t="s">
        <v>1611</v>
      </c>
      <c r="C273" s="273">
        <v>0</v>
      </c>
      <c r="D273" s="273">
        <v>0</v>
      </c>
      <c r="E273" s="273">
        <v>0</v>
      </c>
      <c r="F273" s="273">
        <v>0</v>
      </c>
      <c r="G273" s="273">
        <v>0</v>
      </c>
      <c r="H273" s="273">
        <v>0</v>
      </c>
      <c r="I273" s="273">
        <v>0</v>
      </c>
      <c r="J273" s="273">
        <v>1</v>
      </c>
      <c r="K273" s="273"/>
      <c r="L273" s="273" t="s">
        <v>680</v>
      </c>
      <c r="M273" s="273"/>
      <c r="N273" s="273"/>
      <c r="O273" s="273"/>
      <c r="P273" s="273"/>
      <c r="Q273" s="273" t="s">
        <v>1612</v>
      </c>
      <c r="R273" s="273"/>
      <c r="S273" s="273"/>
      <c r="T273" s="273"/>
      <c r="U273" s="273" t="s">
        <v>64</v>
      </c>
      <c r="V273" s="273"/>
      <c r="W273" s="273" t="s">
        <v>714</v>
      </c>
      <c r="X273" s="273">
        <f t="shared" si="4"/>
        <v>20</v>
      </c>
      <c r="Y273" s="266"/>
      <c r="Z273" s="266"/>
    </row>
    <row r="274" spans="1:26" ht="15.75" customHeight="1" x14ac:dyDescent="0.2">
      <c r="A274" s="277" t="s">
        <v>500</v>
      </c>
      <c r="B274" s="273" t="s">
        <v>1613</v>
      </c>
      <c r="C274" s="273">
        <v>0</v>
      </c>
      <c r="D274" s="273">
        <v>0</v>
      </c>
      <c r="E274" s="273">
        <v>0</v>
      </c>
      <c r="F274" s="273">
        <v>0</v>
      </c>
      <c r="G274" s="273">
        <v>0</v>
      </c>
      <c r="H274" s="273">
        <v>0</v>
      </c>
      <c r="I274" s="273">
        <v>0</v>
      </c>
      <c r="J274" s="273">
        <v>1</v>
      </c>
      <c r="K274" s="273"/>
      <c r="L274" s="273" t="s">
        <v>680</v>
      </c>
      <c r="M274" s="273"/>
      <c r="N274" s="273"/>
      <c r="O274" s="273"/>
      <c r="P274" s="273"/>
      <c r="Q274" s="273"/>
      <c r="R274" s="273"/>
      <c r="S274" s="273"/>
      <c r="T274" s="273"/>
      <c r="U274" s="273" t="s">
        <v>39</v>
      </c>
      <c r="V274" s="273"/>
      <c r="W274" s="273" t="s">
        <v>719</v>
      </c>
      <c r="X274" s="273">
        <f t="shared" si="4"/>
        <v>5</v>
      </c>
      <c r="Y274" s="266"/>
      <c r="Z274" s="266"/>
    </row>
    <row r="275" spans="1:26" ht="15.75" customHeight="1" x14ac:dyDescent="0.2">
      <c r="A275" s="277" t="s">
        <v>502</v>
      </c>
      <c r="B275" s="273" t="s">
        <v>1614</v>
      </c>
      <c r="C275" s="273">
        <v>0</v>
      </c>
      <c r="D275" s="273">
        <v>0</v>
      </c>
      <c r="E275" s="273">
        <v>0</v>
      </c>
      <c r="F275" s="273">
        <v>0</v>
      </c>
      <c r="G275" s="273">
        <v>0</v>
      </c>
      <c r="H275" s="273">
        <v>0</v>
      </c>
      <c r="I275" s="273">
        <v>0</v>
      </c>
      <c r="J275" s="273">
        <v>1</v>
      </c>
      <c r="K275" s="273"/>
      <c r="L275" s="273" t="s">
        <v>680</v>
      </c>
      <c r="M275" s="273"/>
      <c r="N275" s="273"/>
      <c r="O275" s="273"/>
      <c r="P275" s="273"/>
      <c r="Q275" s="273" t="s">
        <v>1615</v>
      </c>
      <c r="R275" s="273"/>
      <c r="S275" s="273" t="s">
        <v>1549</v>
      </c>
      <c r="T275" s="273" t="s">
        <v>1549</v>
      </c>
      <c r="U275" s="273" t="s">
        <v>64</v>
      </c>
      <c r="V275" s="273"/>
      <c r="W275" s="273" t="s">
        <v>769</v>
      </c>
      <c r="X275" s="273">
        <f t="shared" si="4"/>
        <v>10</v>
      </c>
      <c r="Y275" s="266"/>
      <c r="Z275" s="266"/>
    </row>
    <row r="276" spans="1:26" ht="15.75" customHeight="1" x14ac:dyDescent="0.2">
      <c r="A276" s="277" t="s">
        <v>504</v>
      </c>
      <c r="B276" s="273" t="s">
        <v>1616</v>
      </c>
      <c r="C276" s="273">
        <v>0</v>
      </c>
      <c r="D276" s="273">
        <v>0</v>
      </c>
      <c r="E276" s="273">
        <v>0</v>
      </c>
      <c r="F276" s="273">
        <v>0</v>
      </c>
      <c r="G276" s="273">
        <v>0</v>
      </c>
      <c r="H276" s="273">
        <v>0</v>
      </c>
      <c r="I276" s="273">
        <v>0</v>
      </c>
      <c r="J276" s="273">
        <v>1</v>
      </c>
      <c r="K276" s="273"/>
      <c r="L276" s="273" t="s">
        <v>680</v>
      </c>
      <c r="M276" s="273"/>
      <c r="N276" s="273"/>
      <c r="O276" s="273"/>
      <c r="P276" s="273"/>
      <c r="Q276" s="273" t="s">
        <v>1617</v>
      </c>
      <c r="R276" s="273"/>
      <c r="S276" s="273"/>
      <c r="T276" s="273"/>
      <c r="U276" s="273" t="s">
        <v>39</v>
      </c>
      <c r="V276" s="273"/>
      <c r="W276" s="273" t="s">
        <v>769</v>
      </c>
      <c r="X276" s="273">
        <f t="shared" si="4"/>
        <v>10</v>
      </c>
      <c r="Y276" s="266"/>
      <c r="Z276" s="266"/>
    </row>
    <row r="277" spans="1:26" ht="15.75" customHeight="1" x14ac:dyDescent="0.2">
      <c r="A277" s="277" t="s">
        <v>506</v>
      </c>
      <c r="B277" s="273" t="s">
        <v>1618</v>
      </c>
      <c r="C277" s="273">
        <v>0</v>
      </c>
      <c r="D277" s="273">
        <v>0</v>
      </c>
      <c r="E277" s="273">
        <v>0</v>
      </c>
      <c r="F277" s="273">
        <v>0</v>
      </c>
      <c r="G277" s="273">
        <v>0</v>
      </c>
      <c r="H277" s="273">
        <v>0</v>
      </c>
      <c r="I277" s="273">
        <v>0</v>
      </c>
      <c r="J277" s="273">
        <v>1</v>
      </c>
      <c r="K277" s="273"/>
      <c r="L277" s="273" t="s">
        <v>680</v>
      </c>
      <c r="M277" s="273"/>
      <c r="N277" s="273"/>
      <c r="O277" s="273"/>
      <c r="P277" s="273" t="s">
        <v>1619</v>
      </c>
      <c r="Q277" s="273"/>
      <c r="R277" s="273"/>
      <c r="S277" s="273"/>
      <c r="T277" s="273"/>
      <c r="U277" s="273" t="s">
        <v>39</v>
      </c>
      <c r="V277" s="273"/>
      <c r="W277" s="273" t="s">
        <v>769</v>
      </c>
      <c r="X277" s="273">
        <f t="shared" si="4"/>
        <v>10</v>
      </c>
      <c r="Y277" s="266"/>
      <c r="Z277" s="266"/>
    </row>
    <row r="278" spans="1:26" ht="15.75" customHeight="1" x14ac:dyDescent="0.2">
      <c r="A278" s="277" t="s">
        <v>508</v>
      </c>
      <c r="B278" s="273" t="s">
        <v>1620</v>
      </c>
      <c r="C278" s="273">
        <v>0</v>
      </c>
      <c r="D278" s="273">
        <v>0</v>
      </c>
      <c r="E278" s="273">
        <v>0</v>
      </c>
      <c r="F278" s="273">
        <v>0</v>
      </c>
      <c r="G278" s="273">
        <v>0</v>
      </c>
      <c r="H278" s="273">
        <v>0</v>
      </c>
      <c r="I278" s="273">
        <v>0</v>
      </c>
      <c r="J278" s="273">
        <v>1</v>
      </c>
      <c r="K278" s="273"/>
      <c r="L278" s="273" t="s">
        <v>680</v>
      </c>
      <c r="M278" s="273"/>
      <c r="N278" s="273"/>
      <c r="O278" s="273"/>
      <c r="P278" s="273"/>
      <c r="Q278" s="273" t="s">
        <v>1621</v>
      </c>
      <c r="R278" s="273"/>
      <c r="S278" s="273"/>
      <c r="T278" s="273"/>
      <c r="U278" s="273" t="s">
        <v>64</v>
      </c>
      <c r="V278" s="273"/>
      <c r="W278" s="273" t="s">
        <v>769</v>
      </c>
      <c r="X278" s="273">
        <f t="shared" si="4"/>
        <v>10</v>
      </c>
      <c r="Y278" s="266"/>
      <c r="Z278" s="266"/>
    </row>
    <row r="279" spans="1:26" ht="15.75" customHeight="1" x14ac:dyDescent="0.2">
      <c r="A279" s="281" t="s">
        <v>510</v>
      </c>
      <c r="B279" s="273" t="s">
        <v>1622</v>
      </c>
      <c r="C279" s="273">
        <v>0</v>
      </c>
      <c r="D279" s="273">
        <v>0</v>
      </c>
      <c r="E279" s="273">
        <v>0</v>
      </c>
      <c r="F279" s="273">
        <v>0</v>
      </c>
      <c r="G279" s="273">
        <v>0</v>
      </c>
      <c r="H279" s="273">
        <v>0</v>
      </c>
      <c r="I279" s="273">
        <v>0</v>
      </c>
      <c r="J279" s="273">
        <v>1</v>
      </c>
      <c r="K279" s="273"/>
      <c r="L279" s="273" t="s">
        <v>680</v>
      </c>
      <c r="M279" s="273"/>
      <c r="N279" s="273"/>
      <c r="O279" s="273"/>
      <c r="P279" s="273" t="s">
        <v>1619</v>
      </c>
      <c r="Q279" s="273"/>
      <c r="R279" s="273" t="s">
        <v>961</v>
      </c>
      <c r="S279" s="273"/>
      <c r="T279" s="273"/>
      <c r="U279" s="273" t="s">
        <v>39</v>
      </c>
      <c r="V279" s="273"/>
      <c r="W279" s="273" t="s">
        <v>769</v>
      </c>
      <c r="X279" s="273">
        <f t="shared" si="4"/>
        <v>10</v>
      </c>
      <c r="Y279" s="266"/>
      <c r="Z279" s="266"/>
    </row>
    <row r="280" spans="1:26" ht="15.75" customHeight="1" x14ac:dyDescent="0.2">
      <c r="A280" s="273" t="s">
        <v>512</v>
      </c>
      <c r="B280" s="279" t="s">
        <v>1623</v>
      </c>
      <c r="C280" s="277">
        <v>0</v>
      </c>
      <c r="D280" s="277">
        <v>0</v>
      </c>
      <c r="E280" s="277">
        <v>0</v>
      </c>
      <c r="F280" s="277">
        <v>0</v>
      </c>
      <c r="G280" s="277">
        <v>0</v>
      </c>
      <c r="H280" s="277">
        <v>0</v>
      </c>
      <c r="I280" s="277">
        <v>0</v>
      </c>
      <c r="J280" s="273">
        <v>1</v>
      </c>
      <c r="K280" s="273"/>
      <c r="L280" s="277" t="s">
        <v>680</v>
      </c>
      <c r="M280" s="273"/>
      <c r="N280" s="273"/>
      <c r="O280" s="273"/>
      <c r="P280" s="273"/>
      <c r="Q280" s="273"/>
      <c r="R280" s="273"/>
      <c r="S280" s="273" t="s">
        <v>1549</v>
      </c>
      <c r="T280" s="273" t="s">
        <v>1549</v>
      </c>
      <c r="U280" s="273" t="s">
        <v>39</v>
      </c>
      <c r="V280" s="273"/>
      <c r="W280" s="273" t="s">
        <v>769</v>
      </c>
      <c r="X280" s="273">
        <f t="shared" si="4"/>
        <v>10</v>
      </c>
      <c r="Y280" s="266"/>
      <c r="Z280" s="266"/>
    </row>
    <row r="281" spans="1:26" ht="15.75" customHeight="1" x14ac:dyDescent="0.2">
      <c r="A281" s="273" t="s">
        <v>514</v>
      </c>
      <c r="B281" s="279" t="s">
        <v>1624</v>
      </c>
      <c r="C281" s="277">
        <v>0</v>
      </c>
      <c r="D281" s="277">
        <v>0</v>
      </c>
      <c r="E281" s="277">
        <v>0</v>
      </c>
      <c r="F281" s="277">
        <v>0</v>
      </c>
      <c r="G281" s="277">
        <v>0</v>
      </c>
      <c r="H281" s="277">
        <v>0</v>
      </c>
      <c r="I281" s="277">
        <v>0</v>
      </c>
      <c r="J281" s="273">
        <v>1</v>
      </c>
      <c r="K281" s="273"/>
      <c r="L281" s="277" t="s">
        <v>680</v>
      </c>
      <c r="M281" s="277"/>
      <c r="N281" s="277"/>
      <c r="O281" s="277"/>
      <c r="P281" s="277"/>
      <c r="Q281" s="277"/>
      <c r="R281" s="281"/>
      <c r="S281" s="277"/>
      <c r="T281" s="277"/>
      <c r="U281" s="277" t="s">
        <v>39</v>
      </c>
      <c r="V281" s="277"/>
      <c r="W281" s="273" t="s">
        <v>769</v>
      </c>
      <c r="X281" s="273">
        <f t="shared" si="4"/>
        <v>10</v>
      </c>
      <c r="Y281" s="266"/>
      <c r="Z281" s="266"/>
    </row>
    <row r="282" spans="1:26" ht="15.75" customHeight="1" x14ac:dyDescent="0.2">
      <c r="A282" s="273" t="s">
        <v>516</v>
      </c>
      <c r="B282" s="279" t="s">
        <v>1625</v>
      </c>
      <c r="C282" s="277">
        <v>0</v>
      </c>
      <c r="D282" s="277">
        <v>0</v>
      </c>
      <c r="E282" s="277">
        <v>0</v>
      </c>
      <c r="F282" s="277">
        <v>0</v>
      </c>
      <c r="G282" s="277">
        <v>0</v>
      </c>
      <c r="H282" s="277">
        <v>0</v>
      </c>
      <c r="I282" s="277">
        <v>0</v>
      </c>
      <c r="J282" s="273">
        <v>1</v>
      </c>
      <c r="K282" s="273"/>
      <c r="L282" s="277" t="s">
        <v>680</v>
      </c>
      <c r="M282" s="277"/>
      <c r="N282" s="277"/>
      <c r="O282" s="277"/>
      <c r="P282" s="277"/>
      <c r="Q282" s="282"/>
      <c r="R282" s="283" t="s">
        <v>1626</v>
      </c>
      <c r="S282" s="284"/>
      <c r="T282" s="277"/>
      <c r="U282" s="277" t="s">
        <v>39</v>
      </c>
      <c r="V282" s="277"/>
      <c r="W282" s="273" t="s">
        <v>769</v>
      </c>
      <c r="X282" s="273">
        <f t="shared" si="4"/>
        <v>10</v>
      </c>
      <c r="Y282" s="266"/>
      <c r="Z282" s="266"/>
    </row>
    <row r="283" spans="1:26" ht="15.75" customHeight="1" x14ac:dyDescent="0.2">
      <c r="A283" s="273" t="s">
        <v>518</v>
      </c>
      <c r="B283" s="279" t="s">
        <v>1627</v>
      </c>
      <c r="C283" s="277">
        <v>0</v>
      </c>
      <c r="D283" s="277">
        <v>0</v>
      </c>
      <c r="E283" s="277">
        <v>0</v>
      </c>
      <c r="F283" s="277">
        <v>0</v>
      </c>
      <c r="G283" s="277">
        <v>0</v>
      </c>
      <c r="H283" s="277">
        <v>0</v>
      </c>
      <c r="I283" s="277">
        <v>0</v>
      </c>
      <c r="J283" s="273">
        <v>1</v>
      </c>
      <c r="K283" s="273"/>
      <c r="L283" s="277" t="s">
        <v>680</v>
      </c>
      <c r="M283" s="277"/>
      <c r="N283" s="277"/>
      <c r="O283" s="277"/>
      <c r="P283" s="277"/>
      <c r="Q283" s="282"/>
      <c r="R283" s="283" t="s">
        <v>1628</v>
      </c>
      <c r="S283" s="284"/>
      <c r="T283" s="277"/>
      <c r="U283" s="277" t="s">
        <v>39</v>
      </c>
      <c r="V283" s="277"/>
      <c r="W283" s="273" t="s">
        <v>769</v>
      </c>
      <c r="X283" s="273">
        <f t="shared" si="4"/>
        <v>10</v>
      </c>
      <c r="Y283" s="266"/>
      <c r="Z283" s="266"/>
    </row>
    <row r="284" spans="1:26" ht="15.75" customHeight="1" x14ac:dyDescent="0.2">
      <c r="A284" s="273" t="s">
        <v>520</v>
      </c>
      <c r="B284" s="279" t="s">
        <v>1629</v>
      </c>
      <c r="C284" s="277">
        <v>0</v>
      </c>
      <c r="D284" s="277">
        <v>0</v>
      </c>
      <c r="E284" s="277">
        <v>0</v>
      </c>
      <c r="F284" s="277">
        <v>0</v>
      </c>
      <c r="G284" s="277">
        <v>0</v>
      </c>
      <c r="H284" s="277">
        <v>0</v>
      </c>
      <c r="I284" s="277">
        <v>0</v>
      </c>
      <c r="J284" s="273">
        <v>1</v>
      </c>
      <c r="K284" s="273"/>
      <c r="L284" s="277" t="s">
        <v>680</v>
      </c>
      <c r="M284" s="277"/>
      <c r="N284" s="277"/>
      <c r="O284" s="277"/>
      <c r="P284" s="277"/>
      <c r="Q284" s="282"/>
      <c r="R284" s="283" t="s">
        <v>1630</v>
      </c>
      <c r="S284" s="284"/>
      <c r="T284" s="277"/>
      <c r="U284" s="277" t="s">
        <v>39</v>
      </c>
      <c r="V284" s="277"/>
      <c r="W284" s="273" t="s">
        <v>769</v>
      </c>
      <c r="X284" s="273">
        <f t="shared" si="4"/>
        <v>10</v>
      </c>
      <c r="Y284" s="266"/>
      <c r="Z284" s="266"/>
    </row>
    <row r="285" spans="1:26" ht="15.75" customHeight="1" x14ac:dyDescent="0.2">
      <c r="A285" s="273" t="s">
        <v>522</v>
      </c>
      <c r="B285" s="279" t="s">
        <v>1631</v>
      </c>
      <c r="C285" s="277">
        <v>0</v>
      </c>
      <c r="D285" s="277">
        <v>0</v>
      </c>
      <c r="E285" s="277">
        <v>0</v>
      </c>
      <c r="F285" s="277">
        <v>0</v>
      </c>
      <c r="G285" s="277">
        <v>0</v>
      </c>
      <c r="H285" s="277">
        <v>0</v>
      </c>
      <c r="I285" s="277">
        <v>0</v>
      </c>
      <c r="J285" s="273">
        <v>1</v>
      </c>
      <c r="K285" s="273"/>
      <c r="L285" s="277" t="s">
        <v>680</v>
      </c>
      <c r="M285" s="277"/>
      <c r="N285" s="277"/>
      <c r="O285" s="277"/>
      <c r="P285" s="277"/>
      <c r="Q285" s="282"/>
      <c r="R285" s="283" t="s">
        <v>1632</v>
      </c>
      <c r="S285" s="284"/>
      <c r="T285" s="277"/>
      <c r="U285" s="277" t="s">
        <v>39</v>
      </c>
      <c r="V285" s="277"/>
      <c r="W285" s="273" t="s">
        <v>769</v>
      </c>
      <c r="X285" s="273">
        <f t="shared" si="4"/>
        <v>10</v>
      </c>
      <c r="Y285" s="266"/>
      <c r="Z285" s="266"/>
    </row>
    <row r="286" spans="1:26" ht="15.75" customHeight="1" x14ac:dyDescent="0.2">
      <c r="A286" s="273" t="s">
        <v>524</v>
      </c>
      <c r="B286" s="279" t="s">
        <v>1633</v>
      </c>
      <c r="C286" s="277">
        <v>0</v>
      </c>
      <c r="D286" s="277">
        <v>0</v>
      </c>
      <c r="E286" s="277">
        <v>0</v>
      </c>
      <c r="F286" s="277">
        <v>0</v>
      </c>
      <c r="G286" s="277">
        <v>0</v>
      </c>
      <c r="H286" s="277">
        <v>0</v>
      </c>
      <c r="I286" s="277">
        <v>0</v>
      </c>
      <c r="J286" s="273">
        <v>1</v>
      </c>
      <c r="K286" s="273"/>
      <c r="L286" s="277" t="s">
        <v>680</v>
      </c>
      <c r="M286" s="277"/>
      <c r="N286" s="277"/>
      <c r="O286" s="277"/>
      <c r="P286" s="277"/>
      <c r="Q286" s="282"/>
      <c r="R286" s="283" t="s">
        <v>1634</v>
      </c>
      <c r="S286" s="284"/>
      <c r="T286" s="277"/>
      <c r="U286" s="277" t="s">
        <v>39</v>
      </c>
      <c r="V286" s="277"/>
      <c r="W286" s="273" t="s">
        <v>769</v>
      </c>
      <c r="X286" s="273">
        <f t="shared" si="4"/>
        <v>10</v>
      </c>
      <c r="Y286" s="266"/>
      <c r="Z286" s="266"/>
    </row>
    <row r="287" spans="1:26" ht="15.75" customHeight="1" x14ac:dyDescent="0.2">
      <c r="A287" s="273" t="s">
        <v>525</v>
      </c>
      <c r="B287" s="279" t="s">
        <v>1635</v>
      </c>
      <c r="C287" s="277">
        <v>0</v>
      </c>
      <c r="D287" s="277">
        <v>0</v>
      </c>
      <c r="E287" s="277">
        <v>0</v>
      </c>
      <c r="F287" s="277">
        <v>0</v>
      </c>
      <c r="G287" s="277">
        <v>0</v>
      </c>
      <c r="H287" s="277">
        <v>0</v>
      </c>
      <c r="I287" s="277">
        <v>0</v>
      </c>
      <c r="J287" s="273">
        <v>1</v>
      </c>
      <c r="K287" s="273"/>
      <c r="L287" s="277" t="s">
        <v>680</v>
      </c>
      <c r="M287" s="277"/>
      <c r="N287" s="277"/>
      <c r="O287" s="277"/>
      <c r="P287" s="277"/>
      <c r="Q287" s="282"/>
      <c r="R287" s="283" t="s">
        <v>1636</v>
      </c>
      <c r="S287" s="284"/>
      <c r="T287" s="277"/>
      <c r="U287" s="277" t="s">
        <v>39</v>
      </c>
      <c r="V287" s="277"/>
      <c r="W287" s="273" t="s">
        <v>769</v>
      </c>
      <c r="X287" s="273">
        <f t="shared" si="4"/>
        <v>10</v>
      </c>
      <c r="Y287" s="266"/>
      <c r="Z287" s="266"/>
    </row>
    <row r="288" spans="1:26" ht="15.75" customHeight="1" x14ac:dyDescent="0.2">
      <c r="A288" s="273" t="s">
        <v>527</v>
      </c>
      <c r="B288" s="279" t="s">
        <v>1637</v>
      </c>
      <c r="C288" s="277">
        <v>0</v>
      </c>
      <c r="D288" s="277">
        <v>0</v>
      </c>
      <c r="E288" s="277">
        <v>0</v>
      </c>
      <c r="F288" s="277">
        <v>0</v>
      </c>
      <c r="G288" s="277">
        <v>0</v>
      </c>
      <c r="H288" s="277">
        <v>0</v>
      </c>
      <c r="I288" s="277">
        <v>0</v>
      </c>
      <c r="J288" s="273">
        <v>1</v>
      </c>
      <c r="K288" s="273"/>
      <c r="L288" s="277" t="s">
        <v>680</v>
      </c>
      <c r="M288" s="277"/>
      <c r="N288" s="277"/>
      <c r="O288" s="277"/>
      <c r="P288" s="277"/>
      <c r="Q288" s="282"/>
      <c r="R288" s="283" t="s">
        <v>1638</v>
      </c>
      <c r="S288" s="284"/>
      <c r="T288" s="277"/>
      <c r="U288" s="277" t="s">
        <v>39</v>
      </c>
      <c r="V288" s="277"/>
      <c r="W288" s="273" t="s">
        <v>769</v>
      </c>
      <c r="X288" s="273">
        <f t="shared" si="4"/>
        <v>10</v>
      </c>
      <c r="Y288" s="266"/>
      <c r="Z288" s="266"/>
    </row>
    <row r="289" spans="1:26" ht="15.75" customHeight="1" x14ac:dyDescent="0.2">
      <c r="A289" s="273" t="s">
        <v>529</v>
      </c>
      <c r="B289" s="279" t="s">
        <v>1639</v>
      </c>
      <c r="C289" s="277">
        <v>0</v>
      </c>
      <c r="D289" s="277">
        <v>0</v>
      </c>
      <c r="E289" s="277">
        <v>0</v>
      </c>
      <c r="F289" s="277">
        <v>0</v>
      </c>
      <c r="G289" s="277">
        <v>0</v>
      </c>
      <c r="H289" s="277">
        <v>0</v>
      </c>
      <c r="I289" s="277">
        <v>0</v>
      </c>
      <c r="J289" s="273">
        <v>1</v>
      </c>
      <c r="K289" s="273"/>
      <c r="L289" s="277" t="s">
        <v>680</v>
      </c>
      <c r="M289" s="277"/>
      <c r="N289" s="277"/>
      <c r="O289" s="277"/>
      <c r="P289" s="277"/>
      <c r="Q289" s="282"/>
      <c r="R289" s="283" t="s">
        <v>1640</v>
      </c>
      <c r="S289" s="284"/>
      <c r="T289" s="277"/>
      <c r="U289" s="277" t="s">
        <v>39</v>
      </c>
      <c r="V289" s="277"/>
      <c r="W289" s="273" t="s">
        <v>769</v>
      </c>
      <c r="X289" s="273">
        <f t="shared" si="4"/>
        <v>10</v>
      </c>
      <c r="Y289" s="266"/>
      <c r="Z289" s="266"/>
    </row>
    <row r="290" spans="1:26" ht="15.75" customHeight="1" x14ac:dyDescent="0.2">
      <c r="A290" s="273" t="s">
        <v>531</v>
      </c>
      <c r="B290" s="279" t="s">
        <v>1641</v>
      </c>
      <c r="C290" s="277">
        <v>0</v>
      </c>
      <c r="D290" s="277">
        <v>0</v>
      </c>
      <c r="E290" s="277">
        <v>0</v>
      </c>
      <c r="F290" s="277">
        <v>0</v>
      </c>
      <c r="G290" s="277">
        <v>0</v>
      </c>
      <c r="H290" s="277">
        <v>0</v>
      </c>
      <c r="I290" s="277">
        <v>0</v>
      </c>
      <c r="J290" s="273">
        <v>1</v>
      </c>
      <c r="K290" s="273"/>
      <c r="L290" s="277" t="s">
        <v>680</v>
      </c>
      <c r="M290" s="277"/>
      <c r="N290" s="277"/>
      <c r="O290" s="277"/>
      <c r="P290" s="277"/>
      <c r="Q290" s="282"/>
      <c r="R290" s="283" t="s">
        <v>1642</v>
      </c>
      <c r="S290" s="284"/>
      <c r="T290" s="277"/>
      <c r="U290" s="277" t="s">
        <v>39</v>
      </c>
      <c r="V290" s="277"/>
      <c r="W290" s="273" t="s">
        <v>769</v>
      </c>
      <c r="X290" s="273">
        <f t="shared" si="4"/>
        <v>10</v>
      </c>
      <c r="Y290" s="266"/>
      <c r="Z290" s="266"/>
    </row>
    <row r="291" spans="1:26" ht="15.75" customHeight="1" x14ac:dyDescent="0.2">
      <c r="A291" s="273" t="s">
        <v>533</v>
      </c>
      <c r="B291" s="279" t="s">
        <v>1643</v>
      </c>
      <c r="C291" s="277">
        <v>0</v>
      </c>
      <c r="D291" s="277">
        <v>0</v>
      </c>
      <c r="E291" s="277">
        <v>0</v>
      </c>
      <c r="F291" s="277">
        <v>0</v>
      </c>
      <c r="G291" s="277">
        <v>0</v>
      </c>
      <c r="H291" s="277">
        <v>0</v>
      </c>
      <c r="I291" s="277">
        <v>0</v>
      </c>
      <c r="J291" s="273">
        <v>1</v>
      </c>
      <c r="K291" s="273"/>
      <c r="L291" s="277" t="s">
        <v>680</v>
      </c>
      <c r="M291" s="277"/>
      <c r="N291" s="277"/>
      <c r="O291" s="277"/>
      <c r="P291" s="277"/>
      <c r="Q291" s="282"/>
      <c r="R291" s="283" t="s">
        <v>1644</v>
      </c>
      <c r="S291" s="284"/>
      <c r="T291" s="277"/>
      <c r="U291" s="277" t="s">
        <v>39</v>
      </c>
      <c r="V291" s="277"/>
      <c r="W291" s="273" t="s">
        <v>769</v>
      </c>
      <c r="X291" s="273">
        <f t="shared" si="4"/>
        <v>10</v>
      </c>
      <c r="Y291" s="266"/>
      <c r="Z291" s="266"/>
    </row>
    <row r="292" spans="1:26" ht="15.75" customHeight="1" x14ac:dyDescent="0.2">
      <c r="A292" s="273" t="s">
        <v>535</v>
      </c>
      <c r="B292" s="279" t="s">
        <v>1645</v>
      </c>
      <c r="C292" s="277">
        <v>0</v>
      </c>
      <c r="D292" s="277">
        <v>0</v>
      </c>
      <c r="E292" s="277">
        <v>0</v>
      </c>
      <c r="F292" s="277">
        <v>0</v>
      </c>
      <c r="G292" s="277">
        <v>0</v>
      </c>
      <c r="H292" s="277">
        <v>0</v>
      </c>
      <c r="I292" s="277">
        <v>0</v>
      </c>
      <c r="J292" s="273">
        <v>1</v>
      </c>
      <c r="K292" s="273"/>
      <c r="L292" s="277" t="s">
        <v>680</v>
      </c>
      <c r="M292" s="277"/>
      <c r="N292" s="277"/>
      <c r="O292" s="277"/>
      <c r="P292" s="277"/>
      <c r="Q292" s="282"/>
      <c r="R292" s="283" t="s">
        <v>1646</v>
      </c>
      <c r="S292" s="284"/>
      <c r="T292" s="277"/>
      <c r="U292" s="277" t="s">
        <v>64</v>
      </c>
      <c r="V292" s="277"/>
      <c r="W292" s="273" t="s">
        <v>769</v>
      </c>
      <c r="X292" s="273">
        <f t="shared" si="4"/>
        <v>10</v>
      </c>
      <c r="Y292" s="266"/>
      <c r="Z292" s="266"/>
    </row>
    <row r="293" spans="1:26" ht="15.75" customHeight="1" x14ac:dyDescent="0.2">
      <c r="A293" s="273" t="s">
        <v>537</v>
      </c>
      <c r="B293" s="279" t="s">
        <v>1647</v>
      </c>
      <c r="C293" s="277">
        <v>0</v>
      </c>
      <c r="D293" s="277">
        <v>0</v>
      </c>
      <c r="E293" s="277">
        <v>0</v>
      </c>
      <c r="F293" s="277">
        <v>0</v>
      </c>
      <c r="G293" s="277">
        <v>0</v>
      </c>
      <c r="H293" s="277">
        <v>0</v>
      </c>
      <c r="I293" s="277">
        <v>0</v>
      </c>
      <c r="J293" s="273">
        <v>1</v>
      </c>
      <c r="K293" s="273"/>
      <c r="L293" s="277" t="s">
        <v>680</v>
      </c>
      <c r="M293" s="277"/>
      <c r="N293" s="277"/>
      <c r="O293" s="277"/>
      <c r="P293" s="277"/>
      <c r="Q293" s="282"/>
      <c r="R293" s="283" t="s">
        <v>1648</v>
      </c>
      <c r="S293" s="284"/>
      <c r="T293" s="277"/>
      <c r="U293" s="277" t="s">
        <v>39</v>
      </c>
      <c r="V293" s="277"/>
      <c r="W293" s="273" t="s">
        <v>769</v>
      </c>
      <c r="X293" s="273">
        <f t="shared" si="4"/>
        <v>10</v>
      </c>
      <c r="Y293" s="266"/>
      <c r="Z293" s="266"/>
    </row>
    <row r="294" spans="1:26" ht="15.75" customHeight="1" x14ac:dyDescent="0.2">
      <c r="A294" s="275" t="s">
        <v>539</v>
      </c>
      <c r="B294" s="279" t="s">
        <v>1649</v>
      </c>
      <c r="C294" s="277">
        <v>0</v>
      </c>
      <c r="D294" s="277">
        <v>0</v>
      </c>
      <c r="E294" s="277">
        <v>0</v>
      </c>
      <c r="F294" s="277">
        <v>0</v>
      </c>
      <c r="G294" s="277">
        <v>0</v>
      </c>
      <c r="H294" s="277">
        <v>0</v>
      </c>
      <c r="I294" s="277">
        <v>0</v>
      </c>
      <c r="J294" s="273">
        <v>1</v>
      </c>
      <c r="K294" s="273"/>
      <c r="L294" s="277" t="s">
        <v>680</v>
      </c>
      <c r="M294" s="277"/>
      <c r="N294" s="277"/>
      <c r="O294" s="277"/>
      <c r="P294" s="277"/>
      <c r="Q294" s="277"/>
      <c r="R294" s="285"/>
      <c r="S294" s="277"/>
      <c r="T294" s="277"/>
      <c r="U294" s="277" t="s">
        <v>39</v>
      </c>
      <c r="V294" s="277"/>
      <c r="W294" s="273" t="s">
        <v>769</v>
      </c>
      <c r="X294" s="273">
        <f t="shared" si="4"/>
        <v>10</v>
      </c>
      <c r="Y294" s="266"/>
      <c r="Z294" s="266"/>
    </row>
    <row r="295" spans="1:26" ht="15.75" customHeight="1" x14ac:dyDescent="0.2">
      <c r="A295" s="273" t="s">
        <v>541</v>
      </c>
      <c r="B295" s="279" t="s">
        <v>1650</v>
      </c>
      <c r="C295" s="277">
        <v>0</v>
      </c>
      <c r="D295" s="277">
        <v>0</v>
      </c>
      <c r="E295" s="277">
        <v>0</v>
      </c>
      <c r="F295" s="277">
        <v>0</v>
      </c>
      <c r="G295" s="277">
        <v>0</v>
      </c>
      <c r="H295" s="277">
        <v>0</v>
      </c>
      <c r="I295" s="277">
        <v>0</v>
      </c>
      <c r="J295" s="273">
        <v>1</v>
      </c>
      <c r="K295" s="273"/>
      <c r="L295" s="277" t="s">
        <v>680</v>
      </c>
      <c r="M295" s="277"/>
      <c r="N295" s="277" t="s">
        <v>1651</v>
      </c>
      <c r="O295" s="277"/>
      <c r="P295" s="277"/>
      <c r="Q295" s="277"/>
      <c r="R295" s="277"/>
      <c r="S295" s="273" t="s">
        <v>1549</v>
      </c>
      <c r="T295" s="273" t="s">
        <v>1549</v>
      </c>
      <c r="U295" s="277" t="s">
        <v>64</v>
      </c>
      <c r="V295" s="277"/>
      <c r="W295" s="273" t="s">
        <v>769</v>
      </c>
      <c r="X295" s="273">
        <f t="shared" si="4"/>
        <v>10</v>
      </c>
      <c r="Y295" s="266"/>
      <c r="Z295" s="266"/>
    </row>
    <row r="296" spans="1:26" ht="15.75" customHeight="1" x14ac:dyDescent="0.2">
      <c r="A296" s="273" t="s">
        <v>543</v>
      </c>
      <c r="B296" s="279" t="s">
        <v>1652</v>
      </c>
      <c r="C296" s="273">
        <v>0</v>
      </c>
      <c r="D296" s="273">
        <v>0</v>
      </c>
      <c r="E296" s="273">
        <v>0</v>
      </c>
      <c r="F296" s="273">
        <v>0</v>
      </c>
      <c r="G296" s="273">
        <v>0</v>
      </c>
      <c r="H296" s="273">
        <v>0</v>
      </c>
      <c r="I296" s="273">
        <v>0</v>
      </c>
      <c r="J296" s="273">
        <v>1</v>
      </c>
      <c r="K296" s="273"/>
      <c r="L296" s="273" t="s">
        <v>680</v>
      </c>
      <c r="M296" s="273"/>
      <c r="N296" s="273" t="s">
        <v>1651</v>
      </c>
      <c r="O296" s="273"/>
      <c r="P296" s="273"/>
      <c r="Q296" s="273"/>
      <c r="R296" s="273" t="s">
        <v>961</v>
      </c>
      <c r="S296" s="273"/>
      <c r="T296" s="273"/>
      <c r="U296" s="273" t="s">
        <v>64</v>
      </c>
      <c r="V296" s="273"/>
      <c r="W296" s="273" t="s">
        <v>714</v>
      </c>
      <c r="X296" s="273">
        <f t="shared" si="4"/>
        <v>20</v>
      </c>
      <c r="Y296" s="266"/>
      <c r="Z296" s="266"/>
    </row>
    <row r="297" spans="1:26" ht="15.75" customHeight="1" x14ac:dyDescent="0.2">
      <c r="A297" s="273" t="s">
        <v>545</v>
      </c>
      <c r="B297" s="279" t="s">
        <v>1653</v>
      </c>
      <c r="C297" s="273">
        <v>0</v>
      </c>
      <c r="D297" s="273">
        <v>0</v>
      </c>
      <c r="E297" s="273">
        <v>0</v>
      </c>
      <c r="F297" s="273">
        <v>0</v>
      </c>
      <c r="G297" s="273">
        <v>0</v>
      </c>
      <c r="H297" s="273">
        <v>0</v>
      </c>
      <c r="I297" s="273">
        <v>0</v>
      </c>
      <c r="J297" s="273">
        <v>1</v>
      </c>
      <c r="K297" s="273"/>
      <c r="L297" s="273" t="s">
        <v>680</v>
      </c>
      <c r="M297" s="273"/>
      <c r="N297" s="273" t="s">
        <v>1651</v>
      </c>
      <c r="O297" s="273"/>
      <c r="P297" s="273"/>
      <c r="Q297" s="273"/>
      <c r="R297" s="273" t="s">
        <v>961</v>
      </c>
      <c r="S297" s="273"/>
      <c r="T297" s="273"/>
      <c r="U297" s="273" t="s">
        <v>39</v>
      </c>
      <c r="V297" s="273"/>
      <c r="W297" s="273" t="s">
        <v>714</v>
      </c>
      <c r="X297" s="273">
        <f t="shared" si="4"/>
        <v>20</v>
      </c>
      <c r="Y297" s="266"/>
      <c r="Z297" s="266"/>
    </row>
    <row r="298" spans="1:26" ht="15.75" customHeight="1" x14ac:dyDescent="0.2">
      <c r="A298" s="273" t="s">
        <v>547</v>
      </c>
      <c r="B298" s="279" t="s">
        <v>1654</v>
      </c>
      <c r="C298" s="273">
        <v>0</v>
      </c>
      <c r="D298" s="273">
        <v>0</v>
      </c>
      <c r="E298" s="273">
        <v>0</v>
      </c>
      <c r="F298" s="273">
        <v>0</v>
      </c>
      <c r="G298" s="273">
        <v>0</v>
      </c>
      <c r="H298" s="273">
        <v>0</v>
      </c>
      <c r="I298" s="273">
        <v>0</v>
      </c>
      <c r="J298" s="273">
        <v>1</v>
      </c>
      <c r="K298" s="273"/>
      <c r="L298" s="273" t="s">
        <v>680</v>
      </c>
      <c r="M298" s="273"/>
      <c r="N298" s="273" t="s">
        <v>1651</v>
      </c>
      <c r="O298" s="273"/>
      <c r="P298" s="273"/>
      <c r="Q298" s="273"/>
      <c r="R298" s="273"/>
      <c r="S298" s="273"/>
      <c r="T298" s="273"/>
      <c r="U298" s="273" t="s">
        <v>64</v>
      </c>
      <c r="V298" s="273"/>
      <c r="W298" s="273" t="s">
        <v>769</v>
      </c>
      <c r="X298" s="273">
        <f t="shared" si="4"/>
        <v>10</v>
      </c>
      <c r="Y298" s="266"/>
      <c r="Z298" s="266"/>
    </row>
    <row r="299" spans="1:26" ht="15.75" customHeight="1" x14ac:dyDescent="0.2">
      <c r="A299" s="273" t="s">
        <v>549</v>
      </c>
      <c r="B299" s="279" t="s">
        <v>1655</v>
      </c>
      <c r="C299" s="273">
        <v>0</v>
      </c>
      <c r="D299" s="273">
        <v>0</v>
      </c>
      <c r="E299" s="273">
        <v>0</v>
      </c>
      <c r="F299" s="273">
        <v>0</v>
      </c>
      <c r="G299" s="273">
        <v>0</v>
      </c>
      <c r="H299" s="273">
        <v>0</v>
      </c>
      <c r="I299" s="273">
        <v>0</v>
      </c>
      <c r="J299" s="273">
        <v>1</v>
      </c>
      <c r="K299" s="273"/>
      <c r="L299" s="273" t="s">
        <v>680</v>
      </c>
      <c r="M299" s="273"/>
      <c r="N299" s="273" t="s">
        <v>1651</v>
      </c>
      <c r="O299" s="273"/>
      <c r="P299" s="273"/>
      <c r="Q299" s="273"/>
      <c r="R299" s="273" t="s">
        <v>961</v>
      </c>
      <c r="S299" s="273"/>
      <c r="T299" s="273"/>
      <c r="U299" s="273" t="s">
        <v>39</v>
      </c>
      <c r="V299" s="273"/>
      <c r="W299" s="273" t="s">
        <v>719</v>
      </c>
      <c r="X299" s="273">
        <f t="shared" si="4"/>
        <v>5</v>
      </c>
      <c r="Y299" s="266"/>
      <c r="Z299" s="266"/>
    </row>
    <row r="300" spans="1:26" ht="15.75" customHeight="1" x14ac:dyDescent="0.2">
      <c r="A300" s="273" t="s">
        <v>551</v>
      </c>
      <c r="B300" s="279" t="s">
        <v>1656</v>
      </c>
      <c r="C300" s="273">
        <v>0</v>
      </c>
      <c r="D300" s="273">
        <v>0</v>
      </c>
      <c r="E300" s="273">
        <v>0</v>
      </c>
      <c r="F300" s="273">
        <v>0</v>
      </c>
      <c r="G300" s="273">
        <v>0</v>
      </c>
      <c r="H300" s="273">
        <v>0</v>
      </c>
      <c r="I300" s="273">
        <v>0</v>
      </c>
      <c r="J300" s="273">
        <v>1</v>
      </c>
      <c r="K300" s="273"/>
      <c r="L300" s="273" t="s">
        <v>680</v>
      </c>
      <c r="M300" s="273"/>
      <c r="N300" s="273" t="s">
        <v>1651</v>
      </c>
      <c r="O300" s="273"/>
      <c r="P300" s="273"/>
      <c r="Q300" s="273"/>
      <c r="R300" s="273"/>
      <c r="S300" s="273"/>
      <c r="T300" s="273"/>
      <c r="U300" s="273" t="s">
        <v>64</v>
      </c>
      <c r="V300" s="273"/>
      <c r="W300" s="273" t="s">
        <v>719</v>
      </c>
      <c r="X300" s="273">
        <f t="shared" si="4"/>
        <v>5</v>
      </c>
      <c r="Y300" s="266"/>
      <c r="Z300" s="266"/>
    </row>
    <row r="301" spans="1:26" ht="15.75" customHeight="1" x14ac:dyDescent="0.2">
      <c r="A301" s="273" t="s">
        <v>553</v>
      </c>
      <c r="B301" s="279" t="s">
        <v>1657</v>
      </c>
      <c r="C301" s="273">
        <v>0</v>
      </c>
      <c r="D301" s="273">
        <v>0</v>
      </c>
      <c r="E301" s="273">
        <v>0</v>
      </c>
      <c r="F301" s="273">
        <v>0</v>
      </c>
      <c r="G301" s="273">
        <v>0</v>
      </c>
      <c r="H301" s="273">
        <v>0</v>
      </c>
      <c r="I301" s="273">
        <v>0</v>
      </c>
      <c r="J301" s="273">
        <v>1</v>
      </c>
      <c r="K301" s="273"/>
      <c r="L301" s="273" t="s">
        <v>680</v>
      </c>
      <c r="M301" s="273"/>
      <c r="N301" s="273" t="s">
        <v>1651</v>
      </c>
      <c r="O301" s="273"/>
      <c r="P301" s="273"/>
      <c r="Q301" s="273"/>
      <c r="R301" s="273"/>
      <c r="S301" s="273"/>
      <c r="T301" s="273"/>
      <c r="U301" s="273" t="s">
        <v>39</v>
      </c>
      <c r="V301" s="273"/>
      <c r="W301" s="273" t="s">
        <v>719</v>
      </c>
      <c r="X301" s="273">
        <f t="shared" si="4"/>
        <v>5</v>
      </c>
      <c r="Y301" s="266"/>
      <c r="Z301" s="266"/>
    </row>
    <row r="302" spans="1:26" ht="15.75" customHeight="1" x14ac:dyDescent="0.2">
      <c r="A302" s="273" t="s">
        <v>555</v>
      </c>
      <c r="B302" s="279" t="s">
        <v>1658</v>
      </c>
      <c r="C302" s="273">
        <v>0</v>
      </c>
      <c r="D302" s="273">
        <v>0</v>
      </c>
      <c r="E302" s="273">
        <v>0</v>
      </c>
      <c r="F302" s="273">
        <v>0</v>
      </c>
      <c r="G302" s="273">
        <v>0</v>
      </c>
      <c r="H302" s="273">
        <v>0</v>
      </c>
      <c r="I302" s="273">
        <v>0</v>
      </c>
      <c r="J302" s="273">
        <v>1</v>
      </c>
      <c r="K302" s="273"/>
      <c r="L302" s="273" t="s">
        <v>680</v>
      </c>
      <c r="M302" s="273"/>
      <c r="N302" s="273" t="s">
        <v>1651</v>
      </c>
      <c r="O302" s="273"/>
      <c r="P302" s="273"/>
      <c r="Q302" s="273"/>
      <c r="R302" s="273" t="s">
        <v>961</v>
      </c>
      <c r="S302" s="273"/>
      <c r="T302" s="273"/>
      <c r="U302" s="273" t="s">
        <v>39</v>
      </c>
      <c r="V302" s="273"/>
      <c r="W302" s="273" t="s">
        <v>719</v>
      </c>
      <c r="X302" s="273">
        <f t="shared" si="4"/>
        <v>5</v>
      </c>
      <c r="Y302" s="266"/>
      <c r="Z302" s="266"/>
    </row>
    <row r="303" spans="1:26" ht="15.75" customHeight="1" x14ac:dyDescent="0.2">
      <c r="A303" s="285" t="s">
        <v>368</v>
      </c>
      <c r="B303" s="273" t="s">
        <v>1659</v>
      </c>
      <c r="C303" s="273">
        <v>0</v>
      </c>
      <c r="D303" s="273">
        <v>0</v>
      </c>
      <c r="E303" s="273">
        <v>0</v>
      </c>
      <c r="F303" s="273">
        <v>0</v>
      </c>
      <c r="G303" s="273">
        <v>0</v>
      </c>
      <c r="H303" s="273">
        <v>0</v>
      </c>
      <c r="I303" s="273">
        <v>1</v>
      </c>
      <c r="J303" s="273">
        <v>0</v>
      </c>
      <c r="K303" s="273" t="s">
        <v>694</v>
      </c>
      <c r="L303" s="273" t="s">
        <v>696</v>
      </c>
      <c r="M303" s="273"/>
      <c r="N303" s="273" t="s">
        <v>1651</v>
      </c>
      <c r="O303" s="273" t="s">
        <v>1660</v>
      </c>
      <c r="P303" s="273"/>
      <c r="Q303" s="273"/>
      <c r="R303" s="273"/>
      <c r="S303" s="273" t="s">
        <v>1549</v>
      </c>
      <c r="T303" s="273" t="s">
        <v>1549</v>
      </c>
      <c r="U303" s="273" t="s">
        <v>696</v>
      </c>
      <c r="V303" s="273"/>
      <c r="W303" s="273"/>
      <c r="X303" s="273">
        <f t="shared" si="4"/>
        <v>10</v>
      </c>
      <c r="Y303" s="266"/>
      <c r="Z303" s="266"/>
    </row>
    <row r="304" spans="1:26" ht="15.75" customHeight="1" x14ac:dyDescent="0.2">
      <c r="A304" s="277" t="s">
        <v>370</v>
      </c>
      <c r="B304" s="273" t="s">
        <v>1661</v>
      </c>
      <c r="C304" s="273">
        <v>0</v>
      </c>
      <c r="D304" s="273">
        <v>0</v>
      </c>
      <c r="E304" s="273">
        <v>0</v>
      </c>
      <c r="F304" s="273">
        <v>0</v>
      </c>
      <c r="G304" s="273">
        <v>0</v>
      </c>
      <c r="H304" s="273">
        <v>0</v>
      </c>
      <c r="I304" s="273">
        <v>1</v>
      </c>
      <c r="J304" s="273">
        <v>0</v>
      </c>
      <c r="K304" s="273" t="s">
        <v>694</v>
      </c>
      <c r="L304" s="273" t="s">
        <v>696</v>
      </c>
      <c r="M304" s="273"/>
      <c r="N304" s="273" t="s">
        <v>1651</v>
      </c>
      <c r="O304" s="273" t="s">
        <v>1662</v>
      </c>
      <c r="P304" s="273"/>
      <c r="Q304" s="273"/>
      <c r="R304" s="273"/>
      <c r="S304" s="273"/>
      <c r="T304" s="273"/>
      <c r="U304" s="273" t="s">
        <v>696</v>
      </c>
      <c r="V304" s="273"/>
      <c r="W304" s="273"/>
      <c r="X304" s="273">
        <f t="shared" si="4"/>
        <v>10</v>
      </c>
      <c r="Y304" s="266"/>
      <c r="Z304" s="266"/>
    </row>
    <row r="305" spans="1:26" ht="15.75" customHeight="1" x14ac:dyDescent="0.2">
      <c r="A305" s="277" t="s">
        <v>372</v>
      </c>
      <c r="B305" s="273" t="s">
        <v>1663</v>
      </c>
      <c r="C305" s="273">
        <v>0</v>
      </c>
      <c r="D305" s="273">
        <v>0</v>
      </c>
      <c r="E305" s="273">
        <v>0</v>
      </c>
      <c r="F305" s="273">
        <v>0</v>
      </c>
      <c r="G305" s="273">
        <v>0</v>
      </c>
      <c r="H305" s="273">
        <v>0</v>
      </c>
      <c r="I305" s="273">
        <v>1</v>
      </c>
      <c r="J305" s="273">
        <v>0</v>
      </c>
      <c r="K305" s="273"/>
      <c r="L305" s="273" t="s">
        <v>679</v>
      </c>
      <c r="M305" s="273"/>
      <c r="N305" s="273" t="s">
        <v>1651</v>
      </c>
      <c r="O305" s="273" t="s">
        <v>1664</v>
      </c>
      <c r="P305" s="273"/>
      <c r="Q305" s="273"/>
      <c r="R305" s="273"/>
      <c r="S305" s="273" t="s">
        <v>1549</v>
      </c>
      <c r="T305" s="273" t="s">
        <v>1549</v>
      </c>
      <c r="U305" s="273" t="s">
        <v>39</v>
      </c>
      <c r="V305" s="273"/>
      <c r="W305" s="273" t="s">
        <v>714</v>
      </c>
      <c r="X305" s="273">
        <f t="shared" si="4"/>
        <v>20</v>
      </c>
      <c r="Y305" s="266"/>
      <c r="Z305" s="266"/>
    </row>
    <row r="306" spans="1:26" ht="15.75" customHeight="1" x14ac:dyDescent="0.2">
      <c r="A306" s="277" t="s">
        <v>374</v>
      </c>
      <c r="B306" s="273" t="s">
        <v>1665</v>
      </c>
      <c r="C306" s="273">
        <v>0</v>
      </c>
      <c r="D306" s="273">
        <v>0</v>
      </c>
      <c r="E306" s="273">
        <v>0</v>
      </c>
      <c r="F306" s="273">
        <v>0</v>
      </c>
      <c r="G306" s="273">
        <v>0</v>
      </c>
      <c r="H306" s="273">
        <v>0</v>
      </c>
      <c r="I306" s="273">
        <v>1</v>
      </c>
      <c r="J306" s="273">
        <v>0</v>
      </c>
      <c r="K306" s="273"/>
      <c r="L306" s="273" t="s">
        <v>679</v>
      </c>
      <c r="M306" s="273"/>
      <c r="N306" s="273" t="s">
        <v>1651</v>
      </c>
      <c r="O306" s="273" t="s">
        <v>1666</v>
      </c>
      <c r="P306" s="273"/>
      <c r="Q306" s="273"/>
      <c r="R306" s="273"/>
      <c r="S306" s="273"/>
      <c r="T306" s="273"/>
      <c r="U306" s="273" t="s">
        <v>39</v>
      </c>
      <c r="V306" s="273"/>
      <c r="W306" s="273" t="s">
        <v>714</v>
      </c>
      <c r="X306" s="273">
        <f t="shared" si="4"/>
        <v>20</v>
      </c>
      <c r="Y306" s="266"/>
      <c r="Z306" s="266"/>
    </row>
    <row r="307" spans="1:26" ht="15.75" customHeight="1" x14ac:dyDescent="0.2">
      <c r="A307" s="277" t="s">
        <v>376</v>
      </c>
      <c r="B307" s="273" t="s">
        <v>1667</v>
      </c>
      <c r="C307" s="273">
        <v>0</v>
      </c>
      <c r="D307" s="273">
        <v>0</v>
      </c>
      <c r="E307" s="273">
        <v>0</v>
      </c>
      <c r="F307" s="273">
        <v>0</v>
      </c>
      <c r="G307" s="273">
        <v>0</v>
      </c>
      <c r="H307" s="273">
        <v>0</v>
      </c>
      <c r="I307" s="273">
        <v>1</v>
      </c>
      <c r="J307" s="273">
        <v>0</v>
      </c>
      <c r="K307" s="273"/>
      <c r="L307" s="273" t="s">
        <v>679</v>
      </c>
      <c r="M307" s="273"/>
      <c r="N307" s="273" t="s">
        <v>1651</v>
      </c>
      <c r="O307" s="273" t="s">
        <v>1668</v>
      </c>
      <c r="P307" s="273"/>
      <c r="Q307" s="273"/>
      <c r="R307" s="273"/>
      <c r="S307" s="273"/>
      <c r="T307" s="273"/>
      <c r="U307" s="273" t="s">
        <v>39</v>
      </c>
      <c r="V307" s="273"/>
      <c r="W307" s="273" t="s">
        <v>714</v>
      </c>
      <c r="X307" s="273">
        <f t="shared" si="4"/>
        <v>20</v>
      </c>
      <c r="Y307" s="266"/>
      <c r="Z307" s="266"/>
    </row>
    <row r="308" spans="1:26" ht="15.75" customHeight="1" x14ac:dyDescent="0.2">
      <c r="A308" s="277" t="s">
        <v>378</v>
      </c>
      <c r="B308" s="273" t="s">
        <v>1669</v>
      </c>
      <c r="C308" s="273">
        <v>0</v>
      </c>
      <c r="D308" s="273">
        <v>0</v>
      </c>
      <c r="E308" s="273">
        <v>0</v>
      </c>
      <c r="F308" s="273">
        <v>0</v>
      </c>
      <c r="G308" s="273">
        <v>0</v>
      </c>
      <c r="H308" s="273">
        <v>0</v>
      </c>
      <c r="I308" s="273">
        <v>1</v>
      </c>
      <c r="J308" s="273">
        <v>0</v>
      </c>
      <c r="K308" s="273"/>
      <c r="L308" s="273" t="s">
        <v>696</v>
      </c>
      <c r="M308" s="273"/>
      <c r="N308" s="273" t="s">
        <v>1651</v>
      </c>
      <c r="O308" s="273" t="s">
        <v>1670</v>
      </c>
      <c r="P308" s="273"/>
      <c r="Q308" s="273"/>
      <c r="R308" s="273"/>
      <c r="S308" s="273"/>
      <c r="T308" s="273"/>
      <c r="U308" s="273" t="s">
        <v>696</v>
      </c>
      <c r="V308" s="273"/>
      <c r="W308" s="273" t="s">
        <v>769</v>
      </c>
      <c r="X308" s="273">
        <f t="shared" si="4"/>
        <v>10</v>
      </c>
      <c r="Y308" s="266"/>
      <c r="Z308" s="266"/>
    </row>
    <row r="309" spans="1:26" ht="15.75" customHeight="1" x14ac:dyDescent="0.2">
      <c r="A309" s="277" t="s">
        <v>380</v>
      </c>
      <c r="B309" s="273" t="s">
        <v>1671</v>
      </c>
      <c r="C309" s="273">
        <v>0</v>
      </c>
      <c r="D309" s="273">
        <v>0</v>
      </c>
      <c r="E309" s="273">
        <v>0</v>
      </c>
      <c r="F309" s="273">
        <v>0</v>
      </c>
      <c r="G309" s="273">
        <v>0</v>
      </c>
      <c r="H309" s="273">
        <v>0</v>
      </c>
      <c r="I309" s="273">
        <v>1</v>
      </c>
      <c r="J309" s="273">
        <v>0</v>
      </c>
      <c r="K309" s="273"/>
      <c r="L309" s="273" t="s">
        <v>679</v>
      </c>
      <c r="M309" s="273"/>
      <c r="N309" s="273" t="s">
        <v>1651</v>
      </c>
      <c r="O309" s="273" t="s">
        <v>1672</v>
      </c>
      <c r="P309" s="273"/>
      <c r="Q309" s="273"/>
      <c r="R309" s="273"/>
      <c r="S309" s="273"/>
      <c r="T309" s="273"/>
      <c r="U309" s="273" t="s">
        <v>39</v>
      </c>
      <c r="V309" s="273"/>
      <c r="W309" s="273" t="s">
        <v>769</v>
      </c>
      <c r="X309" s="273">
        <f t="shared" si="4"/>
        <v>10</v>
      </c>
      <c r="Y309" s="266"/>
      <c r="Z309" s="266"/>
    </row>
    <row r="310" spans="1:26" ht="15.75" customHeight="1" x14ac:dyDescent="0.2">
      <c r="A310" s="277" t="s">
        <v>382</v>
      </c>
      <c r="B310" s="273" t="s">
        <v>1673</v>
      </c>
      <c r="C310" s="273">
        <v>0</v>
      </c>
      <c r="D310" s="273">
        <v>0</v>
      </c>
      <c r="E310" s="273">
        <v>0</v>
      </c>
      <c r="F310" s="273">
        <v>0</v>
      </c>
      <c r="G310" s="273">
        <v>0</v>
      </c>
      <c r="H310" s="273">
        <v>0</v>
      </c>
      <c r="I310" s="273">
        <v>1</v>
      </c>
      <c r="J310" s="273">
        <v>0</v>
      </c>
      <c r="K310" s="273"/>
      <c r="L310" s="273" t="s">
        <v>679</v>
      </c>
      <c r="M310" s="273"/>
      <c r="N310" s="273" t="s">
        <v>1651</v>
      </c>
      <c r="O310" s="273" t="s">
        <v>1674</v>
      </c>
      <c r="P310" s="273"/>
      <c r="Q310" s="273"/>
      <c r="R310" s="273"/>
      <c r="S310" s="273" t="s">
        <v>1549</v>
      </c>
      <c r="T310" s="273" t="s">
        <v>1549</v>
      </c>
      <c r="U310" s="273" t="s">
        <v>39</v>
      </c>
      <c r="V310" s="273"/>
      <c r="W310" s="273" t="s">
        <v>714</v>
      </c>
      <c r="X310" s="273">
        <f t="shared" si="4"/>
        <v>20</v>
      </c>
      <c r="Y310" s="266"/>
      <c r="Z310" s="266"/>
    </row>
    <row r="311" spans="1:26" ht="15.75" customHeight="1" x14ac:dyDescent="0.2">
      <c r="A311" s="277" t="s">
        <v>384</v>
      </c>
      <c r="B311" s="273" t="s">
        <v>1675</v>
      </c>
      <c r="C311" s="273">
        <v>0</v>
      </c>
      <c r="D311" s="273">
        <v>0</v>
      </c>
      <c r="E311" s="273">
        <v>0</v>
      </c>
      <c r="F311" s="273">
        <v>0</v>
      </c>
      <c r="G311" s="273">
        <v>0</v>
      </c>
      <c r="H311" s="273">
        <v>0</v>
      </c>
      <c r="I311" s="273">
        <v>1</v>
      </c>
      <c r="J311" s="273">
        <v>0</v>
      </c>
      <c r="K311" s="273"/>
      <c r="L311" s="273" t="s">
        <v>679</v>
      </c>
      <c r="M311" s="273"/>
      <c r="N311" s="273" t="s">
        <v>1651</v>
      </c>
      <c r="O311" s="273" t="s">
        <v>1676</v>
      </c>
      <c r="P311" s="273"/>
      <c r="Q311" s="273"/>
      <c r="R311" s="273"/>
      <c r="S311" s="273"/>
      <c r="T311" s="273"/>
      <c r="U311" s="273" t="s">
        <v>39</v>
      </c>
      <c r="V311" s="273"/>
      <c r="W311" s="273" t="s">
        <v>714</v>
      </c>
      <c r="X311" s="273">
        <f t="shared" si="4"/>
        <v>20</v>
      </c>
      <c r="Y311" s="266"/>
      <c r="Z311" s="266"/>
    </row>
    <row r="312" spans="1:26" ht="15.75" customHeight="1" x14ac:dyDescent="0.2">
      <c r="A312" s="277" t="s">
        <v>386</v>
      </c>
      <c r="B312" s="273" t="s">
        <v>1677</v>
      </c>
      <c r="C312" s="273">
        <v>0</v>
      </c>
      <c r="D312" s="273">
        <v>0</v>
      </c>
      <c r="E312" s="273">
        <v>0</v>
      </c>
      <c r="F312" s="273">
        <v>0</v>
      </c>
      <c r="G312" s="273">
        <v>0</v>
      </c>
      <c r="H312" s="273">
        <v>0</v>
      </c>
      <c r="I312" s="273">
        <v>1</v>
      </c>
      <c r="J312" s="273">
        <v>0</v>
      </c>
      <c r="K312" s="273"/>
      <c r="L312" s="273" t="s">
        <v>679</v>
      </c>
      <c r="M312" s="273"/>
      <c r="N312" s="273" t="s">
        <v>1651</v>
      </c>
      <c r="O312" s="273" t="s">
        <v>1678</v>
      </c>
      <c r="P312" s="273"/>
      <c r="Q312" s="273"/>
      <c r="R312" s="273"/>
      <c r="S312" s="273"/>
      <c r="T312" s="273"/>
      <c r="U312" s="273" t="s">
        <v>39</v>
      </c>
      <c r="V312" s="273"/>
      <c r="W312" s="273" t="s">
        <v>714</v>
      </c>
      <c r="X312" s="273">
        <f t="shared" si="4"/>
        <v>20</v>
      </c>
      <c r="Y312" s="266"/>
      <c r="Z312" s="266"/>
    </row>
    <row r="313" spans="1:26" ht="15.75" customHeight="1" x14ac:dyDescent="0.2">
      <c r="A313" s="277" t="s">
        <v>388</v>
      </c>
      <c r="B313" s="273" t="s">
        <v>1679</v>
      </c>
      <c r="C313" s="273">
        <v>0</v>
      </c>
      <c r="D313" s="273">
        <v>0</v>
      </c>
      <c r="E313" s="273">
        <v>0</v>
      </c>
      <c r="F313" s="273">
        <v>0</v>
      </c>
      <c r="G313" s="273">
        <v>0</v>
      </c>
      <c r="H313" s="273">
        <v>0</v>
      </c>
      <c r="I313" s="273">
        <v>1</v>
      </c>
      <c r="J313" s="273">
        <v>0</v>
      </c>
      <c r="K313" s="273"/>
      <c r="L313" s="273" t="s">
        <v>679</v>
      </c>
      <c r="M313" s="273"/>
      <c r="N313" s="273" t="s">
        <v>1651</v>
      </c>
      <c r="O313" s="273" t="s">
        <v>1680</v>
      </c>
      <c r="P313" s="273"/>
      <c r="Q313" s="273"/>
      <c r="R313" s="273" t="s">
        <v>961</v>
      </c>
      <c r="S313" s="273"/>
      <c r="T313" s="273"/>
      <c r="U313" s="273" t="s">
        <v>39</v>
      </c>
      <c r="V313" s="273"/>
      <c r="W313" s="273" t="s">
        <v>714</v>
      </c>
      <c r="X313" s="273">
        <f t="shared" si="4"/>
        <v>20</v>
      </c>
      <c r="Y313" s="266"/>
      <c r="Z313" s="266"/>
    </row>
    <row r="314" spans="1:26" ht="15.75" customHeight="1" x14ac:dyDescent="0.2">
      <c r="A314" s="277" t="s">
        <v>390</v>
      </c>
      <c r="B314" s="273" t="s">
        <v>1681</v>
      </c>
      <c r="C314" s="273">
        <v>0</v>
      </c>
      <c r="D314" s="273">
        <v>0</v>
      </c>
      <c r="E314" s="273">
        <v>0</v>
      </c>
      <c r="F314" s="273">
        <v>0</v>
      </c>
      <c r="G314" s="273">
        <v>0</v>
      </c>
      <c r="H314" s="273">
        <v>0</v>
      </c>
      <c r="I314" s="273">
        <v>1</v>
      </c>
      <c r="J314" s="273">
        <v>0</v>
      </c>
      <c r="K314" s="273"/>
      <c r="L314" s="273" t="s">
        <v>679</v>
      </c>
      <c r="M314" s="273"/>
      <c r="N314" s="273" t="s">
        <v>1651</v>
      </c>
      <c r="O314" s="273" t="s">
        <v>1682</v>
      </c>
      <c r="P314" s="273"/>
      <c r="Q314" s="273"/>
      <c r="R314" s="273"/>
      <c r="S314" s="273"/>
      <c r="T314" s="273"/>
      <c r="U314" s="273" t="s">
        <v>39</v>
      </c>
      <c r="V314" s="273"/>
      <c r="W314" s="273" t="s">
        <v>719</v>
      </c>
      <c r="X314" s="273">
        <f t="shared" si="4"/>
        <v>5</v>
      </c>
      <c r="Y314" s="266"/>
      <c r="Z314" s="266"/>
    </row>
    <row r="315" spans="1:26" ht="15.75" customHeight="1" x14ac:dyDescent="0.2">
      <c r="A315" s="277" t="s">
        <v>392</v>
      </c>
      <c r="B315" s="273" t="s">
        <v>1683</v>
      </c>
      <c r="C315" s="273">
        <v>0</v>
      </c>
      <c r="D315" s="273">
        <v>0</v>
      </c>
      <c r="E315" s="273">
        <v>0</v>
      </c>
      <c r="F315" s="273">
        <v>0</v>
      </c>
      <c r="G315" s="273">
        <v>0</v>
      </c>
      <c r="H315" s="273">
        <v>0</v>
      </c>
      <c r="I315" s="273">
        <v>1</v>
      </c>
      <c r="J315" s="273">
        <v>0</v>
      </c>
      <c r="K315" s="273"/>
      <c r="L315" s="273" t="s">
        <v>679</v>
      </c>
      <c r="M315" s="273"/>
      <c r="N315" s="273" t="s">
        <v>1651</v>
      </c>
      <c r="O315" s="273" t="s">
        <v>1684</v>
      </c>
      <c r="P315" s="273"/>
      <c r="Q315" s="273"/>
      <c r="R315" s="273"/>
      <c r="S315" s="273" t="s">
        <v>1549</v>
      </c>
      <c r="T315" s="273" t="s">
        <v>1549</v>
      </c>
      <c r="U315" s="273" t="s">
        <v>39</v>
      </c>
      <c r="V315" s="273"/>
      <c r="W315" s="273" t="s">
        <v>714</v>
      </c>
      <c r="X315" s="273">
        <f t="shared" si="4"/>
        <v>20</v>
      </c>
      <c r="Y315" s="266"/>
      <c r="Z315" s="266"/>
    </row>
    <row r="316" spans="1:26" ht="15.75" customHeight="1" x14ac:dyDescent="0.2">
      <c r="A316" s="277" t="s">
        <v>394</v>
      </c>
      <c r="B316" s="273" t="s">
        <v>1685</v>
      </c>
      <c r="C316" s="273">
        <v>0</v>
      </c>
      <c r="D316" s="273">
        <v>0</v>
      </c>
      <c r="E316" s="273">
        <v>0</v>
      </c>
      <c r="F316" s="273">
        <v>0</v>
      </c>
      <c r="G316" s="273">
        <v>0</v>
      </c>
      <c r="H316" s="273">
        <v>0</v>
      </c>
      <c r="I316" s="273">
        <v>1</v>
      </c>
      <c r="J316" s="273">
        <v>0</v>
      </c>
      <c r="K316" s="273"/>
      <c r="L316" s="273" t="s">
        <v>679</v>
      </c>
      <c r="M316" s="273"/>
      <c r="N316" s="273" t="s">
        <v>1651</v>
      </c>
      <c r="O316" s="273" t="s">
        <v>1686</v>
      </c>
      <c r="P316" s="273"/>
      <c r="Q316" s="273"/>
      <c r="R316" s="273"/>
      <c r="S316" s="273"/>
      <c r="T316" s="273"/>
      <c r="U316" s="273" t="s">
        <v>64</v>
      </c>
      <c r="V316" s="273"/>
      <c r="W316" s="273" t="s">
        <v>714</v>
      </c>
      <c r="X316" s="273">
        <f t="shared" si="4"/>
        <v>20</v>
      </c>
      <c r="Y316" s="266"/>
      <c r="Z316" s="266"/>
    </row>
    <row r="317" spans="1:26" ht="15.75" customHeight="1" x14ac:dyDescent="0.2">
      <c r="A317" s="277" t="s">
        <v>396</v>
      </c>
      <c r="B317" s="273" t="s">
        <v>1687</v>
      </c>
      <c r="C317" s="273">
        <v>0</v>
      </c>
      <c r="D317" s="273">
        <v>0</v>
      </c>
      <c r="E317" s="273">
        <v>0</v>
      </c>
      <c r="F317" s="273">
        <v>0</v>
      </c>
      <c r="G317" s="273">
        <v>0</v>
      </c>
      <c r="H317" s="273">
        <v>0</v>
      </c>
      <c r="I317" s="273">
        <v>1</v>
      </c>
      <c r="J317" s="273">
        <v>0</v>
      </c>
      <c r="K317" s="273"/>
      <c r="L317" s="273" t="s">
        <v>679</v>
      </c>
      <c r="M317" s="273"/>
      <c r="N317" s="273" t="s">
        <v>1651</v>
      </c>
      <c r="O317" s="273" t="s">
        <v>1688</v>
      </c>
      <c r="P317" s="273"/>
      <c r="Q317" s="273"/>
      <c r="R317" s="273"/>
      <c r="S317" s="273"/>
      <c r="T317" s="273"/>
      <c r="U317" s="273" t="s">
        <v>39</v>
      </c>
      <c r="V317" s="273"/>
      <c r="W317" s="273" t="s">
        <v>714</v>
      </c>
      <c r="X317" s="273">
        <f t="shared" si="4"/>
        <v>20</v>
      </c>
      <c r="Y317" s="266"/>
      <c r="Z317" s="266"/>
    </row>
    <row r="318" spans="1:26" ht="15.75" customHeight="1" x14ac:dyDescent="0.2">
      <c r="A318" s="277" t="s">
        <v>398</v>
      </c>
      <c r="B318" s="273" t="s">
        <v>1689</v>
      </c>
      <c r="C318" s="273">
        <v>0</v>
      </c>
      <c r="D318" s="273">
        <v>0</v>
      </c>
      <c r="E318" s="273">
        <v>0</v>
      </c>
      <c r="F318" s="273">
        <v>0</v>
      </c>
      <c r="G318" s="273">
        <v>0</v>
      </c>
      <c r="H318" s="273">
        <v>0</v>
      </c>
      <c r="I318" s="273">
        <v>1</v>
      </c>
      <c r="J318" s="273">
        <v>0</v>
      </c>
      <c r="K318" s="273"/>
      <c r="L318" s="273" t="s">
        <v>696</v>
      </c>
      <c r="M318" s="273"/>
      <c r="N318" s="273" t="s">
        <v>1651</v>
      </c>
      <c r="O318" s="273" t="s">
        <v>1690</v>
      </c>
      <c r="P318" s="273"/>
      <c r="Q318" s="273"/>
      <c r="R318" s="273"/>
      <c r="S318" s="273"/>
      <c r="T318" s="273"/>
      <c r="U318" s="273" t="s">
        <v>696</v>
      </c>
      <c r="V318" s="273"/>
      <c r="W318" s="273" t="s">
        <v>769</v>
      </c>
      <c r="X318" s="273">
        <f t="shared" si="4"/>
        <v>10</v>
      </c>
      <c r="Y318" s="266"/>
      <c r="Z318" s="266"/>
    </row>
    <row r="319" spans="1:26" ht="15.75" customHeight="1" x14ac:dyDescent="0.2">
      <c r="A319" s="277" t="s">
        <v>400</v>
      </c>
      <c r="B319" s="273" t="s">
        <v>1691</v>
      </c>
      <c r="C319" s="273">
        <v>0</v>
      </c>
      <c r="D319" s="273">
        <v>0</v>
      </c>
      <c r="E319" s="273">
        <v>0</v>
      </c>
      <c r="F319" s="273">
        <v>0</v>
      </c>
      <c r="G319" s="273">
        <v>0</v>
      </c>
      <c r="H319" s="273">
        <v>0</v>
      </c>
      <c r="I319" s="273">
        <v>1</v>
      </c>
      <c r="J319" s="273">
        <v>0</v>
      </c>
      <c r="K319" s="273"/>
      <c r="L319" s="273" t="s">
        <v>679</v>
      </c>
      <c r="M319" s="273"/>
      <c r="N319" s="273" t="s">
        <v>1651</v>
      </c>
      <c r="O319" s="273" t="s">
        <v>1692</v>
      </c>
      <c r="P319" s="273"/>
      <c r="Q319" s="273"/>
      <c r="R319" s="273"/>
      <c r="S319" s="273"/>
      <c r="T319" s="273"/>
      <c r="U319" s="273" t="s">
        <v>39</v>
      </c>
      <c r="V319" s="273"/>
      <c r="W319" s="273" t="s">
        <v>769</v>
      </c>
      <c r="X319" s="273">
        <f t="shared" si="4"/>
        <v>10</v>
      </c>
      <c r="Y319" s="266"/>
      <c r="Z319" s="266"/>
    </row>
    <row r="320" spans="1:26" ht="15.75" customHeight="1" x14ac:dyDescent="0.2">
      <c r="A320" s="277" t="s">
        <v>402</v>
      </c>
      <c r="B320" s="273" t="s">
        <v>1693</v>
      </c>
      <c r="C320" s="273">
        <v>0</v>
      </c>
      <c r="D320" s="273">
        <v>0</v>
      </c>
      <c r="E320" s="273">
        <v>0</v>
      </c>
      <c r="F320" s="273">
        <v>0</v>
      </c>
      <c r="G320" s="273">
        <v>0</v>
      </c>
      <c r="H320" s="273">
        <v>0</v>
      </c>
      <c r="I320" s="273">
        <v>1</v>
      </c>
      <c r="J320" s="273">
        <v>0</v>
      </c>
      <c r="K320" s="273"/>
      <c r="L320" s="273" t="s">
        <v>679</v>
      </c>
      <c r="M320" s="273"/>
      <c r="N320" s="273" t="s">
        <v>1694</v>
      </c>
      <c r="O320" s="273" t="s">
        <v>1695</v>
      </c>
      <c r="P320" s="273"/>
      <c r="Q320" s="273"/>
      <c r="R320" s="273"/>
      <c r="S320" s="273" t="s">
        <v>1549</v>
      </c>
      <c r="T320" s="273" t="s">
        <v>1549</v>
      </c>
      <c r="U320" s="273" t="s">
        <v>39</v>
      </c>
      <c r="V320" s="273"/>
      <c r="W320" s="273" t="s">
        <v>714</v>
      </c>
      <c r="X320" s="273">
        <f t="shared" si="4"/>
        <v>20</v>
      </c>
      <c r="Y320" s="266"/>
      <c r="Z320" s="266"/>
    </row>
    <row r="321" spans="1:26" ht="15.75" customHeight="1" x14ac:dyDescent="0.2">
      <c r="A321" s="277" t="s">
        <v>404</v>
      </c>
      <c r="B321" s="273" t="s">
        <v>1696</v>
      </c>
      <c r="C321" s="273">
        <v>0</v>
      </c>
      <c r="D321" s="273">
        <v>0</v>
      </c>
      <c r="E321" s="273">
        <v>0</v>
      </c>
      <c r="F321" s="273">
        <v>0</v>
      </c>
      <c r="G321" s="273">
        <v>0</v>
      </c>
      <c r="H321" s="273">
        <v>0</v>
      </c>
      <c r="I321" s="273">
        <v>1</v>
      </c>
      <c r="J321" s="273">
        <v>0</v>
      </c>
      <c r="K321" s="273"/>
      <c r="L321" s="273" t="s">
        <v>679</v>
      </c>
      <c r="M321" s="273"/>
      <c r="N321" s="273" t="s">
        <v>1694</v>
      </c>
      <c r="O321" s="273" t="s">
        <v>1697</v>
      </c>
      <c r="P321" s="273"/>
      <c r="Q321" s="273"/>
      <c r="R321" s="273"/>
      <c r="S321" s="273"/>
      <c r="T321" s="273"/>
      <c r="U321" s="273" t="s">
        <v>39</v>
      </c>
      <c r="V321" s="273"/>
      <c r="W321" s="273" t="s">
        <v>714</v>
      </c>
      <c r="X321" s="273">
        <f t="shared" si="4"/>
        <v>20</v>
      </c>
      <c r="Y321" s="266"/>
      <c r="Z321" s="266"/>
    </row>
    <row r="322" spans="1:26" ht="144.75" customHeight="1" x14ac:dyDescent="0.2">
      <c r="A322" s="277" t="s">
        <v>406</v>
      </c>
      <c r="B322" s="273" t="s">
        <v>1698</v>
      </c>
      <c r="C322" s="273">
        <v>0</v>
      </c>
      <c r="D322" s="273">
        <v>0</v>
      </c>
      <c r="E322" s="273">
        <v>0</v>
      </c>
      <c r="F322" s="273">
        <v>0</v>
      </c>
      <c r="G322" s="273">
        <v>0</v>
      </c>
      <c r="H322" s="273">
        <v>0</v>
      </c>
      <c r="I322" s="273">
        <v>1</v>
      </c>
      <c r="J322" s="273">
        <v>0</v>
      </c>
      <c r="K322" s="273"/>
      <c r="L322" s="273" t="s">
        <v>679</v>
      </c>
      <c r="M322" s="273"/>
      <c r="N322" s="273" t="s">
        <v>1694</v>
      </c>
      <c r="O322" s="273" t="s">
        <v>1699</v>
      </c>
      <c r="P322" s="273"/>
      <c r="Q322" s="273"/>
      <c r="R322" s="273"/>
      <c r="S322" s="273"/>
      <c r="T322" s="273"/>
      <c r="U322" s="273" t="s">
        <v>39</v>
      </c>
      <c r="V322" s="273"/>
      <c r="W322" s="273" t="s">
        <v>769</v>
      </c>
      <c r="X322" s="273">
        <f t="shared" si="4"/>
        <v>10</v>
      </c>
      <c r="Y322" s="266"/>
      <c r="Z322" s="266"/>
    </row>
    <row r="323" spans="1:26" ht="90" customHeight="1" x14ac:dyDescent="0.2">
      <c r="A323" s="277" t="s">
        <v>408</v>
      </c>
      <c r="B323" s="273" t="s">
        <v>1700</v>
      </c>
      <c r="C323" s="273">
        <v>0</v>
      </c>
      <c r="D323" s="273">
        <v>0</v>
      </c>
      <c r="E323" s="273">
        <v>0</v>
      </c>
      <c r="F323" s="273">
        <v>0</v>
      </c>
      <c r="G323" s="273">
        <v>0</v>
      </c>
      <c r="H323" s="273">
        <v>0</v>
      </c>
      <c r="I323" s="273">
        <v>1</v>
      </c>
      <c r="J323" s="273">
        <v>0</v>
      </c>
      <c r="K323" s="273"/>
      <c r="L323" s="273" t="s">
        <v>679</v>
      </c>
      <c r="M323" s="273"/>
      <c r="N323" s="273" t="s">
        <v>1694</v>
      </c>
      <c r="O323" s="273" t="s">
        <v>1701</v>
      </c>
      <c r="P323" s="273"/>
      <c r="Q323" s="273"/>
      <c r="R323" s="273"/>
      <c r="S323" s="273"/>
      <c r="T323" s="273"/>
      <c r="U323" s="273" t="s">
        <v>39</v>
      </c>
      <c r="V323" s="273"/>
      <c r="W323" s="273" t="s">
        <v>769</v>
      </c>
      <c r="X323" s="273">
        <f t="shared" ref="X323:X334" si="5">IF($W323="Critical Importance",20,IF($W323="Minor Importance",5,10))</f>
        <v>10</v>
      </c>
      <c r="Y323" s="266"/>
      <c r="Z323" s="266"/>
    </row>
    <row r="324" spans="1:26" ht="90" customHeight="1" x14ac:dyDescent="0.2">
      <c r="A324" s="277" t="s">
        <v>410</v>
      </c>
      <c r="B324" s="273" t="s">
        <v>1702</v>
      </c>
      <c r="C324" s="273">
        <v>0</v>
      </c>
      <c r="D324" s="273">
        <v>0</v>
      </c>
      <c r="E324" s="273">
        <v>0</v>
      </c>
      <c r="F324" s="273">
        <v>0</v>
      </c>
      <c r="G324" s="273">
        <v>0</v>
      </c>
      <c r="H324" s="273">
        <v>0</v>
      </c>
      <c r="I324" s="273">
        <v>1</v>
      </c>
      <c r="J324" s="273">
        <v>0</v>
      </c>
      <c r="K324" s="273"/>
      <c r="L324" s="273" t="s">
        <v>679</v>
      </c>
      <c r="M324" s="273"/>
      <c r="N324" s="273" t="s">
        <v>1694</v>
      </c>
      <c r="O324" s="273" t="s">
        <v>1703</v>
      </c>
      <c r="P324" s="273"/>
      <c r="Q324" s="273"/>
      <c r="R324" s="273"/>
      <c r="S324" s="273"/>
      <c r="T324" s="273"/>
      <c r="U324" s="273" t="s">
        <v>39</v>
      </c>
      <c r="V324" s="273"/>
      <c r="W324" s="273" t="s">
        <v>719</v>
      </c>
      <c r="X324" s="273">
        <f t="shared" si="5"/>
        <v>5</v>
      </c>
      <c r="Y324" s="266"/>
      <c r="Z324" s="266"/>
    </row>
    <row r="325" spans="1:26" ht="90" customHeight="1" x14ac:dyDescent="0.2">
      <c r="A325" s="277" t="s">
        <v>412</v>
      </c>
      <c r="B325" s="273" t="s">
        <v>1704</v>
      </c>
      <c r="C325" s="273">
        <v>0</v>
      </c>
      <c r="D325" s="273">
        <v>0</v>
      </c>
      <c r="E325" s="273">
        <v>0</v>
      </c>
      <c r="F325" s="273">
        <v>0</v>
      </c>
      <c r="G325" s="273">
        <v>0</v>
      </c>
      <c r="H325" s="273">
        <v>0</v>
      </c>
      <c r="I325" s="273">
        <v>1</v>
      </c>
      <c r="J325" s="273">
        <v>0</v>
      </c>
      <c r="K325" s="273"/>
      <c r="L325" s="273" t="s">
        <v>679</v>
      </c>
      <c r="M325" s="273"/>
      <c r="N325" s="273" t="s">
        <v>1694</v>
      </c>
      <c r="O325" s="273" t="s">
        <v>1705</v>
      </c>
      <c r="P325" s="273"/>
      <c r="Q325" s="273"/>
      <c r="R325" s="273"/>
      <c r="S325" s="273"/>
      <c r="T325" s="273"/>
      <c r="U325" s="273" t="s">
        <v>39</v>
      </c>
      <c r="V325" s="273"/>
      <c r="W325" s="273" t="s">
        <v>719</v>
      </c>
      <c r="X325" s="273">
        <f t="shared" si="5"/>
        <v>5</v>
      </c>
      <c r="Y325" s="266"/>
      <c r="Z325" s="266"/>
    </row>
    <row r="326" spans="1:26" ht="15.75" customHeight="1" x14ac:dyDescent="0.2">
      <c r="A326" s="277" t="s">
        <v>414</v>
      </c>
      <c r="B326" s="273" t="s">
        <v>1706</v>
      </c>
      <c r="C326" s="273">
        <v>0</v>
      </c>
      <c r="D326" s="273">
        <v>0</v>
      </c>
      <c r="E326" s="273">
        <v>0</v>
      </c>
      <c r="F326" s="273">
        <v>0</v>
      </c>
      <c r="G326" s="273">
        <v>0</v>
      </c>
      <c r="H326" s="273">
        <v>0</v>
      </c>
      <c r="I326" s="273">
        <v>1</v>
      </c>
      <c r="J326" s="273">
        <v>0</v>
      </c>
      <c r="K326" s="273"/>
      <c r="L326" s="273" t="s">
        <v>679</v>
      </c>
      <c r="M326" s="273"/>
      <c r="N326" s="273" t="s">
        <v>1694</v>
      </c>
      <c r="O326" s="273" t="s">
        <v>1707</v>
      </c>
      <c r="P326" s="273"/>
      <c r="Q326" s="273"/>
      <c r="R326" s="273"/>
      <c r="S326" s="273"/>
      <c r="T326" s="273"/>
      <c r="U326" s="273" t="s">
        <v>39</v>
      </c>
      <c r="V326" s="273"/>
      <c r="W326" s="273" t="s">
        <v>719</v>
      </c>
      <c r="X326" s="273">
        <f t="shared" si="5"/>
        <v>5</v>
      </c>
      <c r="Y326" s="266"/>
      <c r="Z326" s="266"/>
    </row>
    <row r="327" spans="1:26" ht="90" customHeight="1" x14ac:dyDescent="0.2">
      <c r="A327" s="277" t="s">
        <v>416</v>
      </c>
      <c r="B327" s="273" t="s">
        <v>1708</v>
      </c>
      <c r="C327" s="273">
        <v>0</v>
      </c>
      <c r="D327" s="273">
        <v>0</v>
      </c>
      <c r="E327" s="273">
        <v>0</v>
      </c>
      <c r="F327" s="273">
        <v>0</v>
      </c>
      <c r="G327" s="273">
        <v>0</v>
      </c>
      <c r="H327" s="273">
        <v>0</v>
      </c>
      <c r="I327" s="273">
        <v>1</v>
      </c>
      <c r="J327" s="273">
        <v>0</v>
      </c>
      <c r="K327" s="273"/>
      <c r="L327" s="273" t="s">
        <v>679</v>
      </c>
      <c r="M327" s="273"/>
      <c r="N327" s="273" t="s">
        <v>1694</v>
      </c>
      <c r="O327" s="273" t="s">
        <v>1709</v>
      </c>
      <c r="P327" s="273"/>
      <c r="Q327" s="273"/>
      <c r="R327" s="273"/>
      <c r="S327" s="273"/>
      <c r="T327" s="273"/>
      <c r="U327" s="273" t="s">
        <v>39</v>
      </c>
      <c r="V327" s="273"/>
      <c r="W327" s="273" t="s">
        <v>719</v>
      </c>
      <c r="X327" s="273">
        <f t="shared" si="5"/>
        <v>5</v>
      </c>
      <c r="Y327" s="266"/>
      <c r="Z327" s="266"/>
    </row>
    <row r="328" spans="1:26" ht="90" customHeight="1" x14ac:dyDescent="0.2">
      <c r="A328" s="277" t="s">
        <v>417</v>
      </c>
      <c r="B328" s="273" t="s">
        <v>1710</v>
      </c>
      <c r="C328" s="273">
        <v>0</v>
      </c>
      <c r="D328" s="273">
        <v>0</v>
      </c>
      <c r="E328" s="273">
        <v>0</v>
      </c>
      <c r="F328" s="273">
        <v>0</v>
      </c>
      <c r="G328" s="273">
        <v>0</v>
      </c>
      <c r="H328" s="273">
        <v>0</v>
      </c>
      <c r="I328" s="273">
        <v>1</v>
      </c>
      <c r="J328" s="273">
        <v>0</v>
      </c>
      <c r="K328" s="273"/>
      <c r="L328" s="273" t="s">
        <v>679</v>
      </c>
      <c r="M328" s="273"/>
      <c r="N328" s="273" t="s">
        <v>1694</v>
      </c>
      <c r="O328" s="273" t="s">
        <v>1711</v>
      </c>
      <c r="P328" s="273"/>
      <c r="Q328" s="273"/>
      <c r="R328" s="273"/>
      <c r="S328" s="273" t="s">
        <v>1549</v>
      </c>
      <c r="T328" s="273" t="s">
        <v>1549</v>
      </c>
      <c r="U328" s="273" t="s">
        <v>39</v>
      </c>
      <c r="V328" s="273"/>
      <c r="W328" s="273" t="s">
        <v>714</v>
      </c>
      <c r="X328" s="273">
        <f t="shared" si="5"/>
        <v>20</v>
      </c>
      <c r="Y328" s="266"/>
      <c r="Z328" s="266"/>
    </row>
    <row r="329" spans="1:26" ht="15.75" customHeight="1" x14ac:dyDescent="0.2">
      <c r="A329" s="277" t="s">
        <v>419</v>
      </c>
      <c r="B329" s="273" t="s">
        <v>1712</v>
      </c>
      <c r="C329" s="273">
        <v>0</v>
      </c>
      <c r="D329" s="273">
        <v>0</v>
      </c>
      <c r="E329" s="273">
        <v>0</v>
      </c>
      <c r="F329" s="273">
        <v>0</v>
      </c>
      <c r="G329" s="273">
        <v>0</v>
      </c>
      <c r="H329" s="273">
        <v>0</v>
      </c>
      <c r="I329" s="273">
        <v>1</v>
      </c>
      <c r="J329" s="273">
        <v>0</v>
      </c>
      <c r="K329" s="273"/>
      <c r="L329" s="273" t="s">
        <v>679</v>
      </c>
      <c r="M329" s="273"/>
      <c r="N329" s="273" t="s">
        <v>1713</v>
      </c>
      <c r="O329" s="273" t="s">
        <v>1714</v>
      </c>
      <c r="P329" s="273"/>
      <c r="Q329" s="273"/>
      <c r="R329" s="273"/>
      <c r="S329" s="273"/>
      <c r="T329" s="273"/>
      <c r="U329" s="273" t="s">
        <v>39</v>
      </c>
      <c r="V329" s="273"/>
      <c r="W329" s="273" t="s">
        <v>714</v>
      </c>
      <c r="X329" s="273">
        <f t="shared" si="5"/>
        <v>20</v>
      </c>
      <c r="Y329" s="266"/>
      <c r="Z329" s="266"/>
    </row>
    <row r="330" spans="1:26" ht="90" customHeight="1" x14ac:dyDescent="0.2">
      <c r="A330" s="277" t="s">
        <v>421</v>
      </c>
      <c r="B330" s="273" t="s">
        <v>1715</v>
      </c>
      <c r="C330" s="273">
        <v>0</v>
      </c>
      <c r="D330" s="273">
        <v>0</v>
      </c>
      <c r="E330" s="273">
        <v>0</v>
      </c>
      <c r="F330" s="273">
        <v>0</v>
      </c>
      <c r="G330" s="273">
        <v>0</v>
      </c>
      <c r="H330" s="273">
        <v>0</v>
      </c>
      <c r="I330" s="273">
        <v>1</v>
      </c>
      <c r="J330" s="273">
        <v>0</v>
      </c>
      <c r="K330" s="273"/>
      <c r="L330" s="273" t="s">
        <v>679</v>
      </c>
      <c r="M330" s="273"/>
      <c r="N330" s="273" t="s">
        <v>1713</v>
      </c>
      <c r="O330" s="273" t="s">
        <v>1716</v>
      </c>
      <c r="P330" s="273"/>
      <c r="Q330" s="273"/>
      <c r="R330" s="273"/>
      <c r="S330" s="273"/>
      <c r="T330" s="273"/>
      <c r="U330" s="273" t="s">
        <v>39</v>
      </c>
      <c r="V330" s="273"/>
      <c r="W330" s="273" t="s">
        <v>714</v>
      </c>
      <c r="X330" s="273">
        <f t="shared" si="5"/>
        <v>20</v>
      </c>
      <c r="Y330" s="266"/>
      <c r="Z330" s="266"/>
    </row>
    <row r="331" spans="1:26" ht="90" customHeight="1" x14ac:dyDescent="0.2">
      <c r="A331" s="277" t="s">
        <v>423</v>
      </c>
      <c r="B331" s="273" t="s">
        <v>1717</v>
      </c>
      <c r="C331" s="273">
        <v>0</v>
      </c>
      <c r="D331" s="273">
        <v>0</v>
      </c>
      <c r="E331" s="273">
        <v>0</v>
      </c>
      <c r="F331" s="273">
        <v>0</v>
      </c>
      <c r="G331" s="273">
        <v>0</v>
      </c>
      <c r="H331" s="273">
        <v>0</v>
      </c>
      <c r="I331" s="273">
        <v>1</v>
      </c>
      <c r="J331" s="273">
        <v>0</v>
      </c>
      <c r="K331" s="273"/>
      <c r="L331" s="273" t="s">
        <v>679</v>
      </c>
      <c r="M331" s="273"/>
      <c r="N331" s="273" t="s">
        <v>1718</v>
      </c>
      <c r="O331" s="273" t="s">
        <v>1719</v>
      </c>
      <c r="P331" s="273"/>
      <c r="Q331" s="273"/>
      <c r="R331" s="273"/>
      <c r="S331" s="273"/>
      <c r="T331" s="273"/>
      <c r="U331" s="273" t="s">
        <v>39</v>
      </c>
      <c r="V331" s="273"/>
      <c r="W331" s="273" t="s">
        <v>714</v>
      </c>
      <c r="X331" s="273">
        <f t="shared" si="5"/>
        <v>20</v>
      </c>
      <c r="Y331" s="266"/>
      <c r="Z331" s="266"/>
    </row>
    <row r="332" spans="1:26" ht="90" customHeight="1" x14ac:dyDescent="0.2">
      <c r="A332" s="277" t="s">
        <v>425</v>
      </c>
      <c r="B332" s="273" t="s">
        <v>1720</v>
      </c>
      <c r="C332" s="273">
        <v>0</v>
      </c>
      <c r="D332" s="273">
        <v>0</v>
      </c>
      <c r="E332" s="273">
        <v>0</v>
      </c>
      <c r="F332" s="273">
        <v>0</v>
      </c>
      <c r="G332" s="273">
        <v>0</v>
      </c>
      <c r="H332" s="273">
        <v>0</v>
      </c>
      <c r="I332" s="273">
        <v>1</v>
      </c>
      <c r="J332" s="273">
        <v>0</v>
      </c>
      <c r="K332" s="273"/>
      <c r="L332" s="273" t="s">
        <v>679</v>
      </c>
      <c r="M332" s="273"/>
      <c r="N332" s="273" t="s">
        <v>1713</v>
      </c>
      <c r="O332" s="273" t="s">
        <v>1721</v>
      </c>
      <c r="P332" s="273"/>
      <c r="Q332" s="273"/>
      <c r="R332" s="273"/>
      <c r="S332" s="273"/>
      <c r="T332" s="273"/>
      <c r="U332" s="273" t="s">
        <v>39</v>
      </c>
      <c r="V332" s="273"/>
      <c r="W332" s="273" t="s">
        <v>769</v>
      </c>
      <c r="X332" s="273">
        <f t="shared" si="5"/>
        <v>10</v>
      </c>
      <c r="Y332" s="266"/>
      <c r="Z332" s="266"/>
    </row>
    <row r="333" spans="1:26" ht="90" customHeight="1" x14ac:dyDescent="0.2">
      <c r="A333" s="277" t="s">
        <v>427</v>
      </c>
      <c r="B333" s="273" t="s">
        <v>1722</v>
      </c>
      <c r="C333" s="273">
        <v>0</v>
      </c>
      <c r="D333" s="273">
        <v>0</v>
      </c>
      <c r="E333" s="273">
        <v>0</v>
      </c>
      <c r="F333" s="273">
        <v>0</v>
      </c>
      <c r="G333" s="273">
        <v>0</v>
      </c>
      <c r="H333" s="273">
        <v>0</v>
      </c>
      <c r="I333" s="273">
        <v>1</v>
      </c>
      <c r="J333" s="273">
        <v>0</v>
      </c>
      <c r="K333" s="273"/>
      <c r="L333" s="273" t="s">
        <v>679</v>
      </c>
      <c r="M333" s="273"/>
      <c r="N333" s="273" t="s">
        <v>1713</v>
      </c>
      <c r="O333" s="273" t="s">
        <v>1723</v>
      </c>
      <c r="P333" s="273"/>
      <c r="Q333" s="273"/>
      <c r="R333" s="273"/>
      <c r="S333" s="273"/>
      <c r="T333" s="273"/>
      <c r="U333" s="273" t="s">
        <v>39</v>
      </c>
      <c r="V333" s="273"/>
      <c r="W333" s="273" t="s">
        <v>769</v>
      </c>
      <c r="X333" s="273">
        <f t="shared" si="5"/>
        <v>10</v>
      </c>
      <c r="Y333" s="266"/>
      <c r="Z333" s="266"/>
    </row>
    <row r="334" spans="1:26" ht="90" customHeight="1" x14ac:dyDescent="0.2">
      <c r="A334" s="277" t="s">
        <v>1724</v>
      </c>
      <c r="B334" s="273" t="s">
        <v>1725</v>
      </c>
      <c r="C334" s="273">
        <v>0</v>
      </c>
      <c r="D334" s="273">
        <v>0</v>
      </c>
      <c r="E334" s="273">
        <v>0</v>
      </c>
      <c r="F334" s="273">
        <v>0</v>
      </c>
      <c r="G334" s="273">
        <v>0</v>
      </c>
      <c r="H334" s="273">
        <v>0</v>
      </c>
      <c r="I334" s="273">
        <v>1</v>
      </c>
      <c r="J334" s="273">
        <v>0</v>
      </c>
      <c r="K334" s="273"/>
      <c r="L334" s="273" t="s">
        <v>679</v>
      </c>
      <c r="M334" s="273"/>
      <c r="N334" s="273" t="s">
        <v>1713</v>
      </c>
      <c r="O334" s="273" t="s">
        <v>1726</v>
      </c>
      <c r="P334" s="273"/>
      <c r="Q334" s="273"/>
      <c r="R334" s="273"/>
      <c r="S334" s="273"/>
      <c r="T334" s="273"/>
      <c r="U334" s="273" t="s">
        <v>39</v>
      </c>
      <c r="V334" s="273"/>
      <c r="W334" s="273" t="s">
        <v>719</v>
      </c>
      <c r="X334" s="273">
        <f t="shared" si="5"/>
        <v>5</v>
      </c>
      <c r="Y334" s="266"/>
      <c r="Z334" s="266"/>
    </row>
    <row r="335" spans="1:26" ht="15.75" customHeight="1" x14ac:dyDescent="0.2">
      <c r="A335" s="277"/>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66"/>
      <c r="Z335" s="266"/>
    </row>
    <row r="336" spans="1:26" ht="15.75" customHeight="1" x14ac:dyDescent="0.2">
      <c r="A336" s="277"/>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66"/>
      <c r="Z336" s="266"/>
    </row>
    <row r="337" spans="1:26" ht="15.75" customHeight="1" x14ac:dyDescent="0.2">
      <c r="A337" s="277"/>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66"/>
      <c r="Z337" s="266"/>
    </row>
    <row r="338" spans="1:26" ht="15.75" customHeight="1" x14ac:dyDescent="0.2">
      <c r="A338" s="277"/>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66"/>
      <c r="Z338" s="266"/>
    </row>
    <row r="339" spans="1:26" ht="15.75" customHeight="1" x14ac:dyDescent="0.2">
      <c r="A339" s="277"/>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66"/>
      <c r="Z339" s="266"/>
    </row>
    <row r="340" spans="1:26" ht="15.75" customHeight="1" x14ac:dyDescent="0.2">
      <c r="A340" s="277"/>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66"/>
      <c r="Z340" s="266"/>
    </row>
    <row r="341" spans="1:26" ht="15.75" customHeight="1" x14ac:dyDescent="0.2">
      <c r="A341" s="277"/>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66"/>
      <c r="Z341" s="266"/>
    </row>
    <row r="342" spans="1:26" ht="15.75" customHeight="1" x14ac:dyDescent="0.2">
      <c r="A342" s="277"/>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66"/>
      <c r="Z342" s="266"/>
    </row>
    <row r="343" spans="1:26" ht="15.75" customHeight="1" x14ac:dyDescent="0.2">
      <c r="A343" s="277"/>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66"/>
      <c r="Z343" s="266"/>
    </row>
    <row r="344" spans="1:26" ht="15.75" customHeight="1" x14ac:dyDescent="0.2">
      <c r="A344" s="277"/>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66"/>
      <c r="Z344" s="266"/>
    </row>
    <row r="345" spans="1:26" ht="15.75" customHeight="1" x14ac:dyDescent="0.2">
      <c r="A345" s="277"/>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66"/>
      <c r="Z345" s="266"/>
    </row>
    <row r="346" spans="1:26" ht="15.75" customHeight="1" x14ac:dyDescent="0.2">
      <c r="A346" s="277"/>
      <c r="B346" s="277"/>
      <c r="C346" s="277"/>
      <c r="D346" s="277"/>
      <c r="E346" s="277"/>
      <c r="F346" s="277"/>
      <c r="G346" s="277"/>
      <c r="H346" s="277"/>
      <c r="I346" s="277"/>
      <c r="J346" s="277"/>
      <c r="K346" s="277"/>
      <c r="L346" s="277"/>
      <c r="M346" s="277"/>
      <c r="N346" s="277"/>
      <c r="O346" s="277"/>
      <c r="P346" s="277"/>
      <c r="Q346" s="277"/>
      <c r="R346" s="277"/>
      <c r="S346" s="277"/>
      <c r="T346" s="277"/>
      <c r="U346" s="277"/>
      <c r="V346" s="277"/>
      <c r="W346" s="277"/>
      <c r="X346" s="277"/>
      <c r="Y346" s="266"/>
      <c r="Z346" s="266"/>
    </row>
    <row r="347" spans="1:26" ht="15.75" customHeight="1" x14ac:dyDescent="0.2">
      <c r="A347" s="277"/>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66"/>
      <c r="Z347" s="266"/>
    </row>
    <row r="348" spans="1:26" ht="15.75" customHeight="1" x14ac:dyDescent="0.2">
      <c r="A348" s="277"/>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66"/>
      <c r="Z348" s="266"/>
    </row>
    <row r="349" spans="1:26" ht="15.75" customHeight="1" x14ac:dyDescent="0.2">
      <c r="A349" s="277"/>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66"/>
      <c r="Z349" s="266"/>
    </row>
    <row r="350" spans="1:26" ht="15.75" customHeight="1" x14ac:dyDescent="0.2">
      <c r="A350" s="277"/>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66"/>
      <c r="Z350" s="266"/>
    </row>
    <row r="351" spans="1:26" ht="15.75" customHeight="1" x14ac:dyDescent="0.2">
      <c r="A351" s="277"/>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66"/>
      <c r="Z351" s="266"/>
    </row>
    <row r="352" spans="1:26" ht="15.75" customHeight="1" x14ac:dyDescent="0.2">
      <c r="A352" s="277"/>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66"/>
      <c r="Z352" s="266"/>
    </row>
    <row r="353" spans="1:26" ht="15.75" customHeight="1" x14ac:dyDescent="0.2">
      <c r="A353" s="277"/>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66"/>
      <c r="Z353" s="266"/>
    </row>
    <row r="354" spans="1:26" ht="15.75" customHeight="1" x14ac:dyDescent="0.2">
      <c r="A354" s="277"/>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66"/>
      <c r="Z354" s="266"/>
    </row>
    <row r="355" spans="1:26" ht="15.75" customHeight="1" x14ac:dyDescent="0.2">
      <c r="A355" s="277"/>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66"/>
      <c r="Z355" s="266"/>
    </row>
    <row r="356" spans="1:26" ht="15.75" customHeight="1" x14ac:dyDescent="0.2">
      <c r="A356" s="277"/>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66"/>
      <c r="Z356" s="266"/>
    </row>
    <row r="357" spans="1:26" ht="15.75" customHeight="1" x14ac:dyDescent="0.2">
      <c r="A357" s="277"/>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66"/>
      <c r="Z357" s="266"/>
    </row>
    <row r="358" spans="1:26" ht="15.75" customHeight="1" x14ac:dyDescent="0.2">
      <c r="A358" s="277"/>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66"/>
      <c r="Z358" s="266"/>
    </row>
    <row r="359" spans="1:26" ht="15.75" customHeight="1" x14ac:dyDescent="0.2">
      <c r="A359" s="277"/>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66"/>
      <c r="Z359" s="266"/>
    </row>
    <row r="360" spans="1:26" ht="15.75" customHeight="1" x14ac:dyDescent="0.2">
      <c r="A360" s="277"/>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66"/>
      <c r="Z360" s="266"/>
    </row>
    <row r="361" spans="1:26" ht="15.75" customHeight="1" x14ac:dyDescent="0.2">
      <c r="A361" s="277"/>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66"/>
      <c r="Z361" s="266"/>
    </row>
    <row r="362" spans="1:26" ht="15.75" customHeight="1" x14ac:dyDescent="0.2">
      <c r="A362" s="277"/>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66"/>
      <c r="Z362" s="266"/>
    </row>
    <row r="363" spans="1:26" ht="15.75" customHeight="1" x14ac:dyDescent="0.2">
      <c r="A363" s="277"/>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66"/>
      <c r="Z363" s="266"/>
    </row>
    <row r="364" spans="1:26" ht="15.75" customHeight="1" x14ac:dyDescent="0.2">
      <c r="A364" s="277"/>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66"/>
      <c r="Z364" s="266"/>
    </row>
    <row r="365" spans="1:26" ht="15.75" customHeight="1" x14ac:dyDescent="0.2">
      <c r="A365" s="277"/>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66"/>
      <c r="Z365" s="266"/>
    </row>
    <row r="366" spans="1:26" ht="15.75" customHeight="1" x14ac:dyDescent="0.2">
      <c r="A366" s="277"/>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66"/>
      <c r="Z366" s="266"/>
    </row>
    <row r="367" spans="1:26" ht="15.75" customHeight="1" x14ac:dyDescent="0.2">
      <c r="A367" s="277"/>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66"/>
      <c r="Z367" s="266"/>
    </row>
    <row r="368" spans="1:26" ht="15.75" customHeight="1" x14ac:dyDescent="0.2">
      <c r="A368" s="277"/>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66"/>
      <c r="Z368" s="266"/>
    </row>
    <row r="369" spans="1:26" ht="15.75" customHeight="1" x14ac:dyDescent="0.2">
      <c r="A369" s="277"/>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66"/>
      <c r="Z369" s="266"/>
    </row>
    <row r="370" spans="1:26" ht="15.75" customHeight="1" x14ac:dyDescent="0.2">
      <c r="A370" s="277"/>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66"/>
      <c r="Z370" s="266"/>
    </row>
    <row r="371" spans="1:26" ht="15.75" customHeight="1" x14ac:dyDescent="0.2">
      <c r="A371" s="277"/>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66"/>
      <c r="Z371" s="266"/>
    </row>
    <row r="372" spans="1:26" ht="15.75" customHeight="1" x14ac:dyDescent="0.2">
      <c r="A372" s="277"/>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66"/>
      <c r="Z372" s="266"/>
    </row>
    <row r="373" spans="1:26" ht="15.75" customHeight="1" x14ac:dyDescent="0.2">
      <c r="A373" s="277"/>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66"/>
      <c r="Z373" s="266"/>
    </row>
    <row r="374" spans="1:26" ht="15.75" customHeight="1" x14ac:dyDescent="0.2">
      <c r="A374" s="277"/>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66"/>
      <c r="Z374" s="266"/>
    </row>
    <row r="375" spans="1:26" ht="15.75" customHeight="1" x14ac:dyDescent="0.2">
      <c r="A375" s="277"/>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66"/>
      <c r="Z375" s="266"/>
    </row>
    <row r="376" spans="1:26" ht="15.75" customHeight="1" x14ac:dyDescent="0.2">
      <c r="A376" s="277"/>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66"/>
      <c r="Z376" s="266"/>
    </row>
    <row r="377" spans="1:26" ht="15.75" customHeight="1" x14ac:dyDescent="0.2">
      <c r="A377" s="277"/>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66"/>
      <c r="Z377" s="266"/>
    </row>
    <row r="378" spans="1:26" ht="15.75" customHeight="1" x14ac:dyDescent="0.2">
      <c r="A378" s="277"/>
      <c r="B378" s="277"/>
      <c r="C378" s="277"/>
      <c r="D378" s="277"/>
      <c r="E378" s="277"/>
      <c r="F378" s="277"/>
      <c r="G378" s="277"/>
      <c r="H378" s="277"/>
      <c r="I378" s="277"/>
      <c r="J378" s="277"/>
      <c r="K378" s="277"/>
      <c r="L378" s="277"/>
      <c r="M378" s="277"/>
      <c r="N378" s="277"/>
      <c r="O378" s="277"/>
      <c r="P378" s="277"/>
      <c r="Q378" s="277"/>
      <c r="R378" s="277"/>
      <c r="S378" s="277"/>
      <c r="T378" s="277"/>
      <c r="U378" s="277"/>
      <c r="V378" s="277"/>
      <c r="W378" s="277"/>
      <c r="X378" s="277"/>
      <c r="Y378" s="266"/>
      <c r="Z378" s="266"/>
    </row>
    <row r="379" spans="1:26" ht="15.75" customHeight="1" x14ac:dyDescent="0.2">
      <c r="A379" s="277"/>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66"/>
      <c r="Z379" s="266"/>
    </row>
    <row r="380" spans="1:26" ht="15.75" customHeight="1" x14ac:dyDescent="0.2">
      <c r="A380" s="277"/>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66"/>
      <c r="Z380" s="266"/>
    </row>
    <row r="381" spans="1:26" ht="15.75" customHeight="1" x14ac:dyDescent="0.2">
      <c r="A381" s="277"/>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66"/>
      <c r="Z381" s="266"/>
    </row>
    <row r="382" spans="1:26" ht="15.75" customHeight="1" x14ac:dyDescent="0.2">
      <c r="A382" s="277"/>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66"/>
      <c r="Z382" s="266"/>
    </row>
    <row r="383" spans="1:26" ht="15.75" customHeight="1" x14ac:dyDescent="0.2">
      <c r="A383" s="277"/>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66"/>
      <c r="Z383" s="266"/>
    </row>
    <row r="384" spans="1:26" ht="15.75" customHeight="1" x14ac:dyDescent="0.2">
      <c r="A384" s="277"/>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66"/>
      <c r="Z384" s="266"/>
    </row>
    <row r="385" spans="1:26" ht="15.75" customHeight="1" x14ac:dyDescent="0.2">
      <c r="A385" s="277"/>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66"/>
      <c r="Z385" s="266"/>
    </row>
    <row r="386" spans="1:26" ht="15.75" customHeight="1" x14ac:dyDescent="0.2">
      <c r="A386" s="277"/>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66"/>
      <c r="Z386" s="266"/>
    </row>
    <row r="387" spans="1:26" ht="15.75" customHeight="1" x14ac:dyDescent="0.2">
      <c r="A387" s="277"/>
      <c r="B387" s="277"/>
      <c r="C387" s="277"/>
      <c r="D387" s="277"/>
      <c r="E387" s="277"/>
      <c r="F387" s="277"/>
      <c r="G387" s="277"/>
      <c r="H387" s="277"/>
      <c r="I387" s="277"/>
      <c r="J387" s="277"/>
      <c r="K387" s="277"/>
      <c r="L387" s="277"/>
      <c r="M387" s="277"/>
      <c r="N387" s="277"/>
      <c r="O387" s="277"/>
      <c r="P387" s="277"/>
      <c r="Q387" s="277"/>
      <c r="R387" s="277"/>
      <c r="S387" s="277"/>
      <c r="T387" s="277"/>
      <c r="U387" s="277"/>
      <c r="V387" s="277"/>
      <c r="W387" s="277"/>
      <c r="X387" s="277"/>
      <c r="Y387" s="266"/>
      <c r="Z387" s="266"/>
    </row>
    <row r="388" spans="1:26" ht="15.75" customHeight="1" x14ac:dyDescent="0.2">
      <c r="A388" s="277"/>
      <c r="B388" s="277"/>
      <c r="C388" s="277"/>
      <c r="D388" s="277"/>
      <c r="E388" s="277"/>
      <c r="F388" s="277"/>
      <c r="G388" s="277"/>
      <c r="H388" s="277"/>
      <c r="I388" s="277"/>
      <c r="J388" s="277"/>
      <c r="K388" s="277"/>
      <c r="L388" s="277"/>
      <c r="M388" s="277"/>
      <c r="N388" s="277"/>
      <c r="O388" s="277"/>
      <c r="P388" s="277"/>
      <c r="Q388" s="277"/>
      <c r="R388" s="277"/>
      <c r="S388" s="277"/>
      <c r="T388" s="277"/>
      <c r="U388" s="277"/>
      <c r="V388" s="277"/>
      <c r="W388" s="277"/>
      <c r="X388" s="277"/>
      <c r="Y388" s="266"/>
      <c r="Z388" s="266"/>
    </row>
    <row r="389" spans="1:26" ht="15.75" customHeight="1" x14ac:dyDescent="0.2">
      <c r="A389" s="277"/>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66"/>
      <c r="Z389" s="266"/>
    </row>
    <row r="390" spans="1:26" ht="15.75" customHeight="1" x14ac:dyDescent="0.2">
      <c r="A390" s="277"/>
      <c r="B390" s="277"/>
      <c r="C390" s="277"/>
      <c r="D390" s="277"/>
      <c r="E390" s="277"/>
      <c r="F390" s="277"/>
      <c r="G390" s="277"/>
      <c r="H390" s="277"/>
      <c r="I390" s="277"/>
      <c r="J390" s="277"/>
      <c r="K390" s="277"/>
      <c r="L390" s="277"/>
      <c r="M390" s="277"/>
      <c r="N390" s="277"/>
      <c r="O390" s="277"/>
      <c r="P390" s="277"/>
      <c r="Q390" s="277"/>
      <c r="R390" s="277"/>
      <c r="S390" s="277"/>
      <c r="T390" s="277"/>
      <c r="U390" s="277"/>
      <c r="V390" s="277"/>
      <c r="W390" s="277"/>
      <c r="X390" s="277"/>
      <c r="Y390" s="266"/>
      <c r="Z390" s="266"/>
    </row>
    <row r="391" spans="1:26" ht="15.75" customHeight="1" x14ac:dyDescent="0.2">
      <c r="A391" s="277"/>
      <c r="B391" s="277"/>
      <c r="C391" s="277"/>
      <c r="D391" s="277"/>
      <c r="E391" s="277"/>
      <c r="F391" s="277"/>
      <c r="G391" s="277"/>
      <c r="H391" s="277"/>
      <c r="I391" s="277"/>
      <c r="J391" s="277"/>
      <c r="K391" s="277"/>
      <c r="L391" s="277"/>
      <c r="M391" s="277"/>
      <c r="N391" s="277"/>
      <c r="O391" s="277"/>
      <c r="P391" s="277"/>
      <c r="Q391" s="277"/>
      <c r="R391" s="277"/>
      <c r="S391" s="277"/>
      <c r="T391" s="277"/>
      <c r="U391" s="277"/>
      <c r="V391" s="277"/>
      <c r="W391" s="277"/>
      <c r="X391" s="277"/>
      <c r="Y391" s="266"/>
      <c r="Z391" s="266"/>
    </row>
    <row r="392" spans="1:26" ht="15.75" customHeight="1" x14ac:dyDescent="0.2">
      <c r="A392" s="277"/>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66"/>
      <c r="Z392" s="266"/>
    </row>
    <row r="393" spans="1:26" ht="15.75" customHeight="1" x14ac:dyDescent="0.2">
      <c r="A393" s="277"/>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66"/>
      <c r="Z393" s="266"/>
    </row>
    <row r="394" spans="1:26" ht="15.75" customHeight="1" x14ac:dyDescent="0.2">
      <c r="A394" s="277"/>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66"/>
      <c r="Z394" s="266"/>
    </row>
    <row r="395" spans="1:26" ht="15.75" customHeight="1" x14ac:dyDescent="0.2">
      <c r="A395" s="277"/>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66"/>
      <c r="Z395" s="266"/>
    </row>
    <row r="396" spans="1:26" ht="15.75" customHeight="1" x14ac:dyDescent="0.2">
      <c r="A396" s="277"/>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66"/>
      <c r="Z396" s="266"/>
    </row>
    <row r="397" spans="1:26" ht="15.75" customHeight="1" x14ac:dyDescent="0.2">
      <c r="A397" s="277"/>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66"/>
      <c r="Z397" s="266"/>
    </row>
    <row r="398" spans="1:26" ht="15.75" customHeight="1" x14ac:dyDescent="0.2">
      <c r="A398" s="277"/>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66"/>
      <c r="Z398" s="266"/>
    </row>
    <row r="399" spans="1:26" ht="15.75" customHeight="1" x14ac:dyDescent="0.2">
      <c r="A399" s="277"/>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66"/>
      <c r="Z399" s="266"/>
    </row>
    <row r="400" spans="1:26" ht="15.75" customHeight="1" x14ac:dyDescent="0.2">
      <c r="A400" s="277"/>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66"/>
      <c r="Z400" s="266"/>
    </row>
    <row r="401" spans="1:26" ht="15.75" customHeight="1" x14ac:dyDescent="0.2">
      <c r="A401" s="277"/>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66"/>
      <c r="Z401" s="266"/>
    </row>
    <row r="402" spans="1:26" ht="15.75" customHeight="1" x14ac:dyDescent="0.2">
      <c r="A402" s="277"/>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66"/>
      <c r="Z402" s="266"/>
    </row>
    <row r="403" spans="1:26" ht="15.75" customHeight="1" x14ac:dyDescent="0.2">
      <c r="A403" s="277"/>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66"/>
      <c r="Z403" s="266"/>
    </row>
    <row r="404" spans="1:26" ht="15.75" customHeight="1" x14ac:dyDescent="0.2">
      <c r="A404" s="277"/>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66"/>
      <c r="Z404" s="266"/>
    </row>
    <row r="405" spans="1:26" ht="15.75" customHeight="1" x14ac:dyDescent="0.2">
      <c r="A405" s="277"/>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66"/>
      <c r="Z405" s="266"/>
    </row>
    <row r="406" spans="1:26" ht="15.75" customHeight="1" x14ac:dyDescent="0.2">
      <c r="A406" s="277"/>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66"/>
      <c r="Z406" s="266"/>
    </row>
    <row r="407" spans="1:26" ht="15.75" customHeight="1" x14ac:dyDescent="0.2">
      <c r="A407" s="277"/>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66"/>
      <c r="Z407" s="266"/>
    </row>
    <row r="408" spans="1:26" ht="15.75" customHeight="1" x14ac:dyDescent="0.2">
      <c r="A408" s="277"/>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66"/>
      <c r="Z408" s="266"/>
    </row>
    <row r="409" spans="1:26" ht="15.75" customHeight="1" x14ac:dyDescent="0.2">
      <c r="A409" s="277"/>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66"/>
      <c r="Z409" s="266"/>
    </row>
    <row r="410" spans="1:26" ht="15.75" customHeight="1" x14ac:dyDescent="0.2">
      <c r="A410" s="277"/>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66"/>
      <c r="Z410" s="266"/>
    </row>
    <row r="411" spans="1:26" ht="15.75" customHeight="1" x14ac:dyDescent="0.2">
      <c r="A411" s="277"/>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66"/>
      <c r="Z411" s="266"/>
    </row>
    <row r="412" spans="1:26" ht="15.75" customHeight="1" x14ac:dyDescent="0.2">
      <c r="A412" s="277"/>
      <c r="B412" s="277"/>
      <c r="C412" s="277"/>
      <c r="D412" s="277"/>
      <c r="E412" s="277"/>
      <c r="F412" s="277"/>
      <c r="G412" s="277"/>
      <c r="H412" s="277"/>
      <c r="I412" s="277"/>
      <c r="J412" s="277"/>
      <c r="K412" s="277"/>
      <c r="L412" s="277"/>
      <c r="M412" s="277"/>
      <c r="N412" s="277"/>
      <c r="O412" s="277"/>
      <c r="P412" s="277"/>
      <c r="Q412" s="277"/>
      <c r="R412" s="277"/>
      <c r="S412" s="277"/>
      <c r="T412" s="277"/>
      <c r="U412" s="277"/>
      <c r="V412" s="277"/>
      <c r="W412" s="277"/>
      <c r="X412" s="277"/>
      <c r="Y412" s="266"/>
      <c r="Z412" s="266"/>
    </row>
    <row r="413" spans="1:26" ht="15.75" customHeight="1" x14ac:dyDescent="0.2">
      <c r="A413" s="277"/>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66"/>
      <c r="Z413" s="266"/>
    </row>
    <row r="414" spans="1:26" ht="15.75" customHeight="1" x14ac:dyDescent="0.2">
      <c r="A414" s="277"/>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66"/>
      <c r="Z414" s="266"/>
    </row>
    <row r="415" spans="1:26" ht="15.75" customHeight="1" x14ac:dyDescent="0.2">
      <c r="A415" s="277"/>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66"/>
      <c r="Z415" s="266"/>
    </row>
    <row r="416" spans="1:26" ht="15.75" customHeight="1" x14ac:dyDescent="0.2">
      <c r="A416" s="277"/>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66"/>
      <c r="Z416" s="266"/>
    </row>
    <row r="417" spans="1:26" ht="15.75" customHeight="1" x14ac:dyDescent="0.2">
      <c r="A417" s="277"/>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66"/>
      <c r="Z417" s="266"/>
    </row>
    <row r="418" spans="1:26" ht="15.75" customHeight="1" x14ac:dyDescent="0.2">
      <c r="A418" s="277"/>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66"/>
      <c r="Z418" s="266"/>
    </row>
    <row r="419" spans="1:26" ht="15.75" customHeight="1" x14ac:dyDescent="0.2">
      <c r="A419" s="277"/>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66"/>
      <c r="Z419" s="266"/>
    </row>
    <row r="420" spans="1:26" ht="15.75" customHeight="1" x14ac:dyDescent="0.2">
      <c r="A420" s="277"/>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66"/>
      <c r="Z420" s="266"/>
    </row>
    <row r="421" spans="1:26" ht="15.75" customHeight="1" x14ac:dyDescent="0.2">
      <c r="A421" s="277"/>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66"/>
      <c r="Z421" s="266"/>
    </row>
    <row r="422" spans="1:26" ht="15.75" customHeight="1" x14ac:dyDescent="0.2">
      <c r="A422" s="277"/>
      <c r="B422" s="277"/>
      <c r="C422" s="277"/>
      <c r="D422" s="277"/>
      <c r="E422" s="277"/>
      <c r="F422" s="277"/>
      <c r="G422" s="277"/>
      <c r="H422" s="277"/>
      <c r="I422" s="277"/>
      <c r="J422" s="277"/>
      <c r="K422" s="277"/>
      <c r="L422" s="277"/>
      <c r="M422" s="277"/>
      <c r="N422" s="277"/>
      <c r="O422" s="277"/>
      <c r="P422" s="277"/>
      <c r="Q422" s="277"/>
      <c r="R422" s="277"/>
      <c r="S422" s="277"/>
      <c r="T422" s="277"/>
      <c r="U422" s="277"/>
      <c r="V422" s="277"/>
      <c r="W422" s="277"/>
      <c r="X422" s="277"/>
      <c r="Y422" s="266"/>
      <c r="Z422" s="266"/>
    </row>
    <row r="423" spans="1:26" ht="15.75" customHeight="1" x14ac:dyDescent="0.2">
      <c r="A423" s="277"/>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66"/>
      <c r="Z423" s="266"/>
    </row>
    <row r="424" spans="1:26" ht="15.75" customHeight="1" x14ac:dyDescent="0.2">
      <c r="A424" s="277"/>
      <c r="B424" s="277"/>
      <c r="C424" s="277"/>
      <c r="D424" s="277"/>
      <c r="E424" s="277"/>
      <c r="F424" s="277"/>
      <c r="G424" s="277"/>
      <c r="H424" s="277"/>
      <c r="I424" s="277"/>
      <c r="J424" s="277"/>
      <c r="K424" s="277"/>
      <c r="L424" s="277"/>
      <c r="M424" s="277"/>
      <c r="N424" s="277"/>
      <c r="O424" s="277"/>
      <c r="P424" s="277"/>
      <c r="Q424" s="277"/>
      <c r="R424" s="277"/>
      <c r="S424" s="277"/>
      <c r="T424" s="277"/>
      <c r="U424" s="277"/>
      <c r="V424" s="277"/>
      <c r="W424" s="277"/>
      <c r="X424" s="277"/>
      <c r="Y424" s="266"/>
      <c r="Z424" s="266"/>
    </row>
    <row r="425" spans="1:26" ht="15.75" customHeight="1" x14ac:dyDescent="0.2">
      <c r="A425" s="277"/>
      <c r="B425" s="277"/>
      <c r="C425" s="277"/>
      <c r="D425" s="277"/>
      <c r="E425" s="277"/>
      <c r="F425" s="277"/>
      <c r="G425" s="277"/>
      <c r="H425" s="277"/>
      <c r="I425" s="277"/>
      <c r="J425" s="277"/>
      <c r="K425" s="277"/>
      <c r="L425" s="277"/>
      <c r="M425" s="277"/>
      <c r="N425" s="277"/>
      <c r="O425" s="277"/>
      <c r="P425" s="277"/>
      <c r="Q425" s="277"/>
      <c r="R425" s="277"/>
      <c r="S425" s="277"/>
      <c r="T425" s="277"/>
      <c r="U425" s="277"/>
      <c r="V425" s="277"/>
      <c r="W425" s="277"/>
      <c r="X425" s="277"/>
      <c r="Y425" s="266"/>
      <c r="Z425" s="266"/>
    </row>
    <row r="426" spans="1:26" ht="15.75" customHeight="1" x14ac:dyDescent="0.2">
      <c r="A426" s="277"/>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66"/>
      <c r="Z426" s="266"/>
    </row>
    <row r="427" spans="1:26" ht="15.75" customHeight="1" x14ac:dyDescent="0.2">
      <c r="A427" s="277"/>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66"/>
      <c r="Z427" s="266"/>
    </row>
    <row r="428" spans="1:26" ht="15.75" customHeight="1" x14ac:dyDescent="0.2">
      <c r="A428" s="277"/>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66"/>
      <c r="Z428" s="266"/>
    </row>
    <row r="429" spans="1:26" ht="15.75" customHeight="1" x14ac:dyDescent="0.2">
      <c r="A429" s="277"/>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66"/>
      <c r="Z429" s="266"/>
    </row>
    <row r="430" spans="1:26" ht="15.75" customHeight="1" x14ac:dyDescent="0.2">
      <c r="A430" s="277"/>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66"/>
      <c r="Z430" s="266"/>
    </row>
    <row r="431" spans="1:26" ht="15.75" customHeight="1" x14ac:dyDescent="0.2">
      <c r="A431" s="277"/>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66"/>
      <c r="Z431" s="266"/>
    </row>
    <row r="432" spans="1:26" ht="15.75" customHeight="1" x14ac:dyDescent="0.2">
      <c r="A432" s="277"/>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66"/>
      <c r="Z432" s="266"/>
    </row>
    <row r="433" spans="1:26" ht="15.75" customHeight="1" x14ac:dyDescent="0.2">
      <c r="A433" s="277"/>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66"/>
      <c r="Z433" s="266"/>
    </row>
    <row r="434" spans="1:26" ht="15.75" customHeight="1" x14ac:dyDescent="0.2">
      <c r="A434" s="277"/>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66"/>
      <c r="Z434" s="266"/>
    </row>
    <row r="435" spans="1:26" ht="15.75" customHeight="1" x14ac:dyDescent="0.2">
      <c r="A435" s="277"/>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66"/>
      <c r="Z435" s="266"/>
    </row>
    <row r="436" spans="1:26" ht="15.75" customHeight="1" x14ac:dyDescent="0.2">
      <c r="A436" s="277"/>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66"/>
      <c r="Z436" s="266"/>
    </row>
    <row r="437" spans="1:26" ht="15.75" customHeight="1" x14ac:dyDescent="0.2">
      <c r="A437" s="277"/>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66"/>
      <c r="Z437" s="266"/>
    </row>
    <row r="438" spans="1:26" ht="15.75" customHeight="1" x14ac:dyDescent="0.2">
      <c r="A438" s="277"/>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66"/>
      <c r="Z438" s="266"/>
    </row>
    <row r="439" spans="1:26" ht="15.75" customHeight="1" x14ac:dyDescent="0.2">
      <c r="A439" s="277"/>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66"/>
      <c r="Z439" s="266"/>
    </row>
    <row r="440" spans="1:26" ht="15.75" customHeight="1" x14ac:dyDescent="0.2">
      <c r="A440" s="277"/>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66"/>
      <c r="Z440" s="266"/>
    </row>
    <row r="441" spans="1:26" ht="15.75" customHeight="1" x14ac:dyDescent="0.2">
      <c r="A441" s="277"/>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66"/>
      <c r="Z441" s="266"/>
    </row>
    <row r="442" spans="1:26" ht="15.75" customHeight="1" x14ac:dyDescent="0.2">
      <c r="A442" s="277"/>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66"/>
      <c r="Z442" s="266"/>
    </row>
    <row r="443" spans="1:26" ht="15.75" customHeight="1" x14ac:dyDescent="0.2">
      <c r="A443" s="277"/>
      <c r="B443" s="277"/>
      <c r="C443" s="277"/>
      <c r="D443" s="277"/>
      <c r="E443" s="277"/>
      <c r="F443" s="277"/>
      <c r="G443" s="277"/>
      <c r="H443" s="277"/>
      <c r="I443" s="277"/>
      <c r="J443" s="277"/>
      <c r="K443" s="277"/>
      <c r="L443" s="277"/>
      <c r="M443" s="277"/>
      <c r="N443" s="277"/>
      <c r="O443" s="277"/>
      <c r="P443" s="277"/>
      <c r="Q443" s="277"/>
      <c r="R443" s="277"/>
      <c r="S443" s="277"/>
      <c r="T443" s="277"/>
      <c r="U443" s="277"/>
      <c r="V443" s="277"/>
      <c r="W443" s="277"/>
      <c r="X443" s="277"/>
      <c r="Y443" s="266"/>
      <c r="Z443" s="266"/>
    </row>
    <row r="444" spans="1:26" ht="15.75" customHeight="1" x14ac:dyDescent="0.2">
      <c r="A444" s="277"/>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66"/>
      <c r="Z444" s="266"/>
    </row>
    <row r="445" spans="1:26" ht="15.75" customHeight="1" x14ac:dyDescent="0.2">
      <c r="A445" s="277"/>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66"/>
      <c r="Z445" s="266"/>
    </row>
    <row r="446" spans="1:26" ht="15.75" customHeight="1" x14ac:dyDescent="0.2">
      <c r="A446" s="277"/>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66"/>
      <c r="Z446" s="266"/>
    </row>
    <row r="447" spans="1:26" ht="15.75" customHeight="1" x14ac:dyDescent="0.2">
      <c r="A447" s="277"/>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66"/>
      <c r="Z447" s="266"/>
    </row>
    <row r="448" spans="1:26" ht="15.75" customHeight="1" x14ac:dyDescent="0.2">
      <c r="A448" s="277"/>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66"/>
      <c r="Z448" s="266"/>
    </row>
    <row r="449" spans="1:26" ht="15.75" customHeight="1" x14ac:dyDescent="0.2">
      <c r="A449" s="277"/>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66"/>
      <c r="Z449" s="266"/>
    </row>
    <row r="450" spans="1:26" ht="15.75" customHeight="1" x14ac:dyDescent="0.2">
      <c r="A450" s="277"/>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66"/>
      <c r="Z450" s="266"/>
    </row>
    <row r="451" spans="1:26" ht="15.75" customHeight="1" x14ac:dyDescent="0.2">
      <c r="A451" s="277"/>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66"/>
      <c r="Z451" s="266"/>
    </row>
    <row r="452" spans="1:26" ht="15.75" customHeight="1" x14ac:dyDescent="0.2">
      <c r="A452" s="277"/>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66"/>
      <c r="Z452" s="266"/>
    </row>
    <row r="453" spans="1:26" ht="15.75" customHeight="1" x14ac:dyDescent="0.2">
      <c r="A453" s="277"/>
      <c r="B453" s="277"/>
      <c r="C453" s="277"/>
      <c r="D453" s="277"/>
      <c r="E453" s="277"/>
      <c r="F453" s="277"/>
      <c r="G453" s="277"/>
      <c r="H453" s="277"/>
      <c r="I453" s="277"/>
      <c r="J453" s="277"/>
      <c r="K453" s="277"/>
      <c r="L453" s="277"/>
      <c r="M453" s="277"/>
      <c r="N453" s="277"/>
      <c r="O453" s="277"/>
      <c r="P453" s="277"/>
      <c r="Q453" s="277"/>
      <c r="R453" s="277"/>
      <c r="S453" s="277"/>
      <c r="T453" s="277"/>
      <c r="U453" s="277"/>
      <c r="V453" s="277"/>
      <c r="W453" s="277"/>
      <c r="X453" s="277"/>
      <c r="Y453" s="266"/>
      <c r="Z453" s="266"/>
    </row>
    <row r="454" spans="1:26" ht="15.75" customHeight="1" x14ac:dyDescent="0.2">
      <c r="A454" s="277"/>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66"/>
      <c r="Z454" s="266"/>
    </row>
    <row r="455" spans="1:26" ht="15.75" customHeight="1" x14ac:dyDescent="0.2">
      <c r="A455" s="277"/>
      <c r="B455" s="277"/>
      <c r="C455" s="277"/>
      <c r="D455" s="277"/>
      <c r="E455" s="277"/>
      <c r="F455" s="277"/>
      <c r="G455" s="277"/>
      <c r="H455" s="277"/>
      <c r="I455" s="277"/>
      <c r="J455" s="277"/>
      <c r="K455" s="277"/>
      <c r="L455" s="277"/>
      <c r="M455" s="277"/>
      <c r="N455" s="277"/>
      <c r="O455" s="277"/>
      <c r="P455" s="277"/>
      <c r="Q455" s="277"/>
      <c r="R455" s="277"/>
      <c r="S455" s="277"/>
      <c r="T455" s="277"/>
      <c r="U455" s="277"/>
      <c r="V455" s="277"/>
      <c r="W455" s="277"/>
      <c r="X455" s="277"/>
      <c r="Y455" s="266"/>
      <c r="Z455" s="266"/>
    </row>
    <row r="456" spans="1:26" ht="15.75" customHeight="1" x14ac:dyDescent="0.2">
      <c r="A456" s="277"/>
      <c r="B456" s="277"/>
      <c r="C456" s="277"/>
      <c r="D456" s="277"/>
      <c r="E456" s="277"/>
      <c r="F456" s="277"/>
      <c r="G456" s="277"/>
      <c r="H456" s="277"/>
      <c r="I456" s="277"/>
      <c r="J456" s="277"/>
      <c r="K456" s="277"/>
      <c r="L456" s="277"/>
      <c r="M456" s="277"/>
      <c r="N456" s="277"/>
      <c r="O456" s="277"/>
      <c r="P456" s="277"/>
      <c r="Q456" s="277"/>
      <c r="R456" s="277"/>
      <c r="S456" s="277"/>
      <c r="T456" s="277"/>
      <c r="U456" s="277"/>
      <c r="V456" s="277"/>
      <c r="W456" s="277"/>
      <c r="X456" s="277"/>
      <c r="Y456" s="266"/>
      <c r="Z456" s="266"/>
    </row>
    <row r="457" spans="1:26" ht="15.75" customHeight="1" x14ac:dyDescent="0.2">
      <c r="A457" s="277"/>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66"/>
      <c r="Z457" s="266"/>
    </row>
    <row r="458" spans="1:26" ht="15.75" customHeight="1" x14ac:dyDescent="0.2">
      <c r="A458" s="277"/>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66"/>
      <c r="Z458" s="266"/>
    </row>
    <row r="459" spans="1:26" ht="15.75" customHeight="1" x14ac:dyDescent="0.2">
      <c r="A459" s="277"/>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66"/>
      <c r="Z459" s="266"/>
    </row>
    <row r="460" spans="1:26" ht="15.75" customHeight="1" x14ac:dyDescent="0.2">
      <c r="A460" s="277"/>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66"/>
      <c r="Z460" s="266"/>
    </row>
    <row r="461" spans="1:26" ht="15.75" customHeight="1" x14ac:dyDescent="0.2">
      <c r="A461" s="277"/>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66"/>
      <c r="Z461" s="266"/>
    </row>
    <row r="462" spans="1:26" ht="15.75" customHeight="1" x14ac:dyDescent="0.2">
      <c r="A462" s="277"/>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66"/>
      <c r="Z462" s="266"/>
    </row>
    <row r="463" spans="1:26" ht="15.75" customHeight="1" x14ac:dyDescent="0.2">
      <c r="A463" s="277"/>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66"/>
      <c r="Z463" s="266"/>
    </row>
    <row r="464" spans="1:26" ht="15.75" customHeight="1" x14ac:dyDescent="0.2">
      <c r="A464" s="277"/>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66"/>
      <c r="Z464" s="266"/>
    </row>
    <row r="465" spans="1:26" ht="15.75" customHeight="1" x14ac:dyDescent="0.2">
      <c r="A465" s="277"/>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66"/>
      <c r="Z465" s="266"/>
    </row>
    <row r="466" spans="1:26" ht="15.75" customHeight="1" x14ac:dyDescent="0.2">
      <c r="A466" s="277"/>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66"/>
      <c r="Z466" s="266"/>
    </row>
    <row r="467" spans="1:26" ht="15.75" customHeight="1" x14ac:dyDescent="0.2">
      <c r="A467" s="277"/>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66"/>
      <c r="Z467" s="266"/>
    </row>
    <row r="468" spans="1:26" ht="15.75" customHeight="1" x14ac:dyDescent="0.2">
      <c r="A468" s="277"/>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66"/>
      <c r="Z468" s="266"/>
    </row>
    <row r="469" spans="1:26" ht="15.75" customHeight="1" x14ac:dyDescent="0.2">
      <c r="A469" s="277"/>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66"/>
      <c r="Z469" s="266"/>
    </row>
    <row r="470" spans="1:26" ht="15.75" customHeight="1" x14ac:dyDescent="0.2">
      <c r="A470" s="277"/>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66"/>
      <c r="Z470" s="266"/>
    </row>
    <row r="471" spans="1:26" ht="15.75" customHeight="1" x14ac:dyDescent="0.2">
      <c r="A471" s="277"/>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66"/>
      <c r="Z471" s="266"/>
    </row>
    <row r="472" spans="1:26" ht="15.75" customHeight="1" x14ac:dyDescent="0.2">
      <c r="A472" s="277"/>
      <c r="B472" s="277"/>
      <c r="C472" s="277"/>
      <c r="D472" s="277"/>
      <c r="E472" s="277"/>
      <c r="F472" s="277"/>
      <c r="G472" s="277"/>
      <c r="H472" s="277"/>
      <c r="I472" s="277"/>
      <c r="J472" s="277"/>
      <c r="K472" s="277"/>
      <c r="L472" s="277"/>
      <c r="M472" s="277"/>
      <c r="N472" s="277"/>
      <c r="O472" s="277"/>
      <c r="P472" s="277"/>
      <c r="Q472" s="277"/>
      <c r="R472" s="277"/>
      <c r="S472" s="277"/>
      <c r="T472" s="277"/>
      <c r="U472" s="277"/>
      <c r="V472" s="277"/>
      <c r="W472" s="277"/>
      <c r="X472" s="277"/>
      <c r="Y472" s="266"/>
      <c r="Z472" s="266"/>
    </row>
    <row r="473" spans="1:26" ht="15.75" customHeight="1" x14ac:dyDescent="0.2">
      <c r="A473" s="277"/>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66"/>
      <c r="Z473" s="266"/>
    </row>
    <row r="474" spans="1:26" ht="15.75" customHeight="1" x14ac:dyDescent="0.2">
      <c r="A474" s="277"/>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66"/>
      <c r="Z474" s="266"/>
    </row>
    <row r="475" spans="1:26" ht="15.75" customHeight="1" x14ac:dyDescent="0.2">
      <c r="A475" s="277"/>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66"/>
      <c r="Z475" s="266"/>
    </row>
    <row r="476" spans="1:26" ht="15.75" customHeight="1" x14ac:dyDescent="0.2">
      <c r="A476" s="277"/>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66"/>
      <c r="Z476" s="266"/>
    </row>
    <row r="477" spans="1:26" ht="15.75" customHeight="1" x14ac:dyDescent="0.2">
      <c r="A477" s="277"/>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66"/>
      <c r="Z477" s="266"/>
    </row>
    <row r="478" spans="1:26" ht="15.75" customHeight="1" x14ac:dyDescent="0.2">
      <c r="A478" s="277"/>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66"/>
      <c r="Z478" s="266"/>
    </row>
    <row r="479" spans="1:26" ht="15.75" customHeight="1" x14ac:dyDescent="0.2">
      <c r="A479" s="277"/>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66"/>
      <c r="Z479" s="266"/>
    </row>
    <row r="480" spans="1:26" ht="15.75" customHeight="1" x14ac:dyDescent="0.2">
      <c r="A480" s="277"/>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66"/>
      <c r="Z480" s="266"/>
    </row>
    <row r="481" spans="1:26" ht="15.75" customHeight="1" x14ac:dyDescent="0.2">
      <c r="A481" s="277"/>
      <c r="B481" s="277"/>
      <c r="C481" s="277"/>
      <c r="D481" s="277"/>
      <c r="E481" s="277"/>
      <c r="F481" s="277"/>
      <c r="G481" s="277"/>
      <c r="H481" s="277"/>
      <c r="I481" s="277"/>
      <c r="J481" s="277"/>
      <c r="K481" s="277"/>
      <c r="L481" s="277"/>
      <c r="M481" s="277"/>
      <c r="N481" s="277"/>
      <c r="O481" s="277"/>
      <c r="P481" s="277"/>
      <c r="Q481" s="277"/>
      <c r="R481" s="277"/>
      <c r="S481" s="277"/>
      <c r="T481" s="277"/>
      <c r="U481" s="277"/>
      <c r="V481" s="277"/>
      <c r="W481" s="277"/>
      <c r="X481" s="277"/>
      <c r="Y481" s="266"/>
      <c r="Z481" s="266"/>
    </row>
    <row r="482" spans="1:26" ht="15.75" customHeight="1" x14ac:dyDescent="0.2">
      <c r="A482" s="277"/>
      <c r="B482" s="277"/>
      <c r="C482" s="277"/>
      <c r="D482" s="277"/>
      <c r="E482" s="277"/>
      <c r="F482" s="277"/>
      <c r="G482" s="277"/>
      <c r="H482" s="277"/>
      <c r="I482" s="277"/>
      <c r="J482" s="277"/>
      <c r="K482" s="277"/>
      <c r="L482" s="277"/>
      <c r="M482" s="277"/>
      <c r="N482" s="277"/>
      <c r="O482" s="277"/>
      <c r="P482" s="277"/>
      <c r="Q482" s="277"/>
      <c r="R482" s="277"/>
      <c r="S482" s="277"/>
      <c r="T482" s="277"/>
      <c r="U482" s="277"/>
      <c r="V482" s="277"/>
      <c r="W482" s="277"/>
      <c r="X482" s="277"/>
      <c r="Y482" s="266"/>
      <c r="Z482" s="266"/>
    </row>
    <row r="483" spans="1:26" ht="15.75" customHeight="1" x14ac:dyDescent="0.2">
      <c r="A483" s="277"/>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66"/>
      <c r="Z483" s="266"/>
    </row>
    <row r="484" spans="1:26" ht="15.75" customHeight="1" x14ac:dyDescent="0.2">
      <c r="A484" s="277"/>
      <c r="B484" s="277"/>
      <c r="C484" s="277"/>
      <c r="D484" s="277"/>
      <c r="E484" s="277"/>
      <c r="F484" s="277"/>
      <c r="G484" s="277"/>
      <c r="H484" s="277"/>
      <c r="I484" s="277"/>
      <c r="J484" s="277"/>
      <c r="K484" s="277"/>
      <c r="L484" s="277"/>
      <c r="M484" s="277"/>
      <c r="N484" s="277"/>
      <c r="O484" s="277"/>
      <c r="P484" s="277"/>
      <c r="Q484" s="277"/>
      <c r="R484" s="277"/>
      <c r="S484" s="277"/>
      <c r="T484" s="277"/>
      <c r="U484" s="277"/>
      <c r="V484" s="277"/>
      <c r="W484" s="277"/>
      <c r="X484" s="277"/>
      <c r="Y484" s="266"/>
      <c r="Z484" s="266"/>
    </row>
    <row r="485" spans="1:26" ht="15.75" customHeight="1" x14ac:dyDescent="0.2">
      <c r="A485" s="277"/>
      <c r="B485" s="277"/>
      <c r="C485" s="277"/>
      <c r="D485" s="277"/>
      <c r="E485" s="277"/>
      <c r="F485" s="277"/>
      <c r="G485" s="277"/>
      <c r="H485" s="277"/>
      <c r="I485" s="277"/>
      <c r="J485" s="277"/>
      <c r="K485" s="277"/>
      <c r="L485" s="277"/>
      <c r="M485" s="277"/>
      <c r="N485" s="277"/>
      <c r="O485" s="277"/>
      <c r="P485" s="277"/>
      <c r="Q485" s="277"/>
      <c r="R485" s="277"/>
      <c r="S485" s="277"/>
      <c r="T485" s="277"/>
      <c r="U485" s="277"/>
      <c r="V485" s="277"/>
      <c r="W485" s="277"/>
      <c r="X485" s="277"/>
      <c r="Y485" s="266"/>
      <c r="Z485" s="266"/>
    </row>
    <row r="486" spans="1:26" ht="15.75" customHeight="1" x14ac:dyDescent="0.2">
      <c r="A486" s="277"/>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66"/>
      <c r="Z486" s="266"/>
    </row>
    <row r="487" spans="1:26" ht="15.75" customHeight="1" x14ac:dyDescent="0.2">
      <c r="A487" s="277"/>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66"/>
      <c r="Z487" s="266"/>
    </row>
    <row r="488" spans="1:26" ht="15.75" customHeight="1" x14ac:dyDescent="0.2">
      <c r="A488" s="277"/>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66"/>
      <c r="Z488" s="266"/>
    </row>
    <row r="489" spans="1:26" ht="15.75" customHeight="1" x14ac:dyDescent="0.2">
      <c r="A489" s="277"/>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66"/>
      <c r="Z489" s="266"/>
    </row>
    <row r="490" spans="1:26" ht="15.75" customHeight="1" x14ac:dyDescent="0.2">
      <c r="A490" s="277"/>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66"/>
      <c r="Z490" s="266"/>
    </row>
    <row r="491" spans="1:26" ht="15.75" customHeight="1" x14ac:dyDescent="0.2">
      <c r="A491" s="277"/>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66"/>
      <c r="Z491" s="266"/>
    </row>
    <row r="492" spans="1:26" ht="15.75" customHeight="1" x14ac:dyDescent="0.2">
      <c r="A492" s="277"/>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66"/>
      <c r="Z492" s="266"/>
    </row>
    <row r="493" spans="1:26" ht="15.75" customHeight="1" x14ac:dyDescent="0.2">
      <c r="A493" s="277"/>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66"/>
      <c r="Z493" s="266"/>
    </row>
    <row r="494" spans="1:26" ht="15.75" customHeight="1" x14ac:dyDescent="0.2">
      <c r="A494" s="277"/>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66"/>
      <c r="Z494" s="266"/>
    </row>
    <row r="495" spans="1:26" ht="15.75" customHeight="1" x14ac:dyDescent="0.2">
      <c r="A495" s="277"/>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66"/>
      <c r="Z495" s="266"/>
    </row>
    <row r="496" spans="1:26" ht="15.75" customHeight="1" x14ac:dyDescent="0.2">
      <c r="A496" s="277"/>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66"/>
      <c r="Z496" s="266"/>
    </row>
    <row r="497" spans="1:26" ht="15.75" customHeight="1" x14ac:dyDescent="0.2">
      <c r="A497" s="277"/>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66"/>
      <c r="Z497" s="266"/>
    </row>
    <row r="498" spans="1:26" ht="15.75" customHeight="1" x14ac:dyDescent="0.2">
      <c r="A498" s="277"/>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66"/>
      <c r="Z498" s="266"/>
    </row>
    <row r="499" spans="1:26" ht="15.75" customHeight="1" x14ac:dyDescent="0.2">
      <c r="A499" s="277"/>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66"/>
      <c r="Z499" s="266"/>
    </row>
    <row r="500" spans="1:26" ht="15.75" customHeight="1" x14ac:dyDescent="0.2">
      <c r="A500" s="277"/>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66"/>
      <c r="Z500" s="266"/>
    </row>
    <row r="501" spans="1:26" ht="15.75" customHeight="1" x14ac:dyDescent="0.2">
      <c r="A501" s="277"/>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66"/>
      <c r="Z501" s="266"/>
    </row>
    <row r="502" spans="1:26" ht="15.75" customHeight="1" x14ac:dyDescent="0.2">
      <c r="A502" s="277"/>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66"/>
      <c r="Z502" s="266"/>
    </row>
    <row r="503" spans="1:26" ht="15.75" customHeight="1" x14ac:dyDescent="0.2">
      <c r="A503" s="277"/>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66"/>
      <c r="Z503" s="266"/>
    </row>
    <row r="504" spans="1:26" ht="15.75" customHeight="1" x14ac:dyDescent="0.2">
      <c r="A504" s="277"/>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66"/>
      <c r="Z504" s="266"/>
    </row>
    <row r="505" spans="1:26" ht="15.75" customHeight="1" x14ac:dyDescent="0.2">
      <c r="A505" s="277"/>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66"/>
      <c r="Z505" s="266"/>
    </row>
    <row r="506" spans="1:26" ht="15.75" customHeight="1" x14ac:dyDescent="0.2">
      <c r="A506" s="277"/>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66"/>
      <c r="Z506" s="266"/>
    </row>
    <row r="507" spans="1:26" ht="15.75" customHeight="1" x14ac:dyDescent="0.2">
      <c r="A507" s="277"/>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66"/>
      <c r="Z507" s="266"/>
    </row>
    <row r="508" spans="1:26" ht="15.75" customHeight="1" x14ac:dyDescent="0.2">
      <c r="A508" s="277"/>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66"/>
      <c r="Z508" s="266"/>
    </row>
    <row r="509" spans="1:26" ht="15.75" customHeight="1" x14ac:dyDescent="0.2">
      <c r="A509" s="277"/>
      <c r="B509" s="277"/>
      <c r="C509" s="277"/>
      <c r="D509" s="277"/>
      <c r="E509" s="277"/>
      <c r="F509" s="277"/>
      <c r="G509" s="277"/>
      <c r="H509" s="277"/>
      <c r="I509" s="277"/>
      <c r="J509" s="277"/>
      <c r="K509" s="277"/>
      <c r="L509" s="277"/>
      <c r="M509" s="277"/>
      <c r="N509" s="277"/>
      <c r="O509" s="277"/>
      <c r="P509" s="277"/>
      <c r="Q509" s="277"/>
      <c r="R509" s="277"/>
      <c r="S509" s="277"/>
      <c r="T509" s="277"/>
      <c r="U509" s="277"/>
      <c r="V509" s="277"/>
      <c r="W509" s="277"/>
      <c r="X509" s="277"/>
      <c r="Y509" s="266"/>
      <c r="Z509" s="266"/>
    </row>
    <row r="510" spans="1:26" ht="15.75" customHeight="1" x14ac:dyDescent="0.2">
      <c r="A510" s="277"/>
      <c r="B510" s="277"/>
      <c r="C510" s="277"/>
      <c r="D510" s="277"/>
      <c r="E510" s="277"/>
      <c r="F510" s="277"/>
      <c r="G510" s="277"/>
      <c r="H510" s="277"/>
      <c r="I510" s="277"/>
      <c r="J510" s="277"/>
      <c r="K510" s="277"/>
      <c r="L510" s="277"/>
      <c r="M510" s="277"/>
      <c r="N510" s="277"/>
      <c r="O510" s="277"/>
      <c r="P510" s="277"/>
      <c r="Q510" s="277"/>
      <c r="R510" s="277"/>
      <c r="S510" s="277"/>
      <c r="T510" s="277"/>
      <c r="U510" s="277"/>
      <c r="V510" s="277"/>
      <c r="W510" s="277"/>
      <c r="X510" s="277"/>
      <c r="Y510" s="266"/>
      <c r="Z510" s="266"/>
    </row>
    <row r="511" spans="1:26" ht="15.75" customHeight="1" x14ac:dyDescent="0.2">
      <c r="A511" s="277"/>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66"/>
      <c r="Z511" s="266"/>
    </row>
    <row r="512" spans="1:26" ht="15.75" customHeight="1" x14ac:dyDescent="0.2">
      <c r="A512" s="277"/>
      <c r="B512" s="277"/>
      <c r="C512" s="277"/>
      <c r="D512" s="277"/>
      <c r="E512" s="277"/>
      <c r="F512" s="277"/>
      <c r="G512" s="277"/>
      <c r="H512" s="277"/>
      <c r="I512" s="277"/>
      <c r="J512" s="277"/>
      <c r="K512" s="277"/>
      <c r="L512" s="277"/>
      <c r="M512" s="277"/>
      <c r="N512" s="277"/>
      <c r="O512" s="277"/>
      <c r="P512" s="277"/>
      <c r="Q512" s="277"/>
      <c r="R512" s="277"/>
      <c r="S512" s="277"/>
      <c r="T512" s="277"/>
      <c r="U512" s="277"/>
      <c r="V512" s="277"/>
      <c r="W512" s="277"/>
      <c r="X512" s="277"/>
      <c r="Y512" s="266"/>
      <c r="Z512" s="266"/>
    </row>
    <row r="513" spans="1:26" ht="15.75" customHeight="1" x14ac:dyDescent="0.2">
      <c r="A513" s="277"/>
      <c r="B513" s="277"/>
      <c r="C513" s="277"/>
      <c r="D513" s="277"/>
      <c r="E513" s="277"/>
      <c r="F513" s="277"/>
      <c r="G513" s="277"/>
      <c r="H513" s="277"/>
      <c r="I513" s="277"/>
      <c r="J513" s="277"/>
      <c r="K513" s="277"/>
      <c r="L513" s="277"/>
      <c r="M513" s="277"/>
      <c r="N513" s="277"/>
      <c r="O513" s="277"/>
      <c r="P513" s="277"/>
      <c r="Q513" s="277"/>
      <c r="R513" s="277"/>
      <c r="S513" s="277"/>
      <c r="T513" s="277"/>
      <c r="U513" s="277"/>
      <c r="V513" s="277"/>
      <c r="W513" s="277"/>
      <c r="X513" s="277"/>
      <c r="Y513" s="266"/>
      <c r="Z513" s="266"/>
    </row>
    <row r="514" spans="1:26" ht="15.75" customHeight="1" x14ac:dyDescent="0.2">
      <c r="A514" s="277"/>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66"/>
      <c r="Z514" s="266"/>
    </row>
    <row r="515" spans="1:26" ht="15.75" customHeight="1" x14ac:dyDescent="0.2">
      <c r="A515" s="277"/>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66"/>
      <c r="Z515" s="266"/>
    </row>
    <row r="516" spans="1:26" ht="15.75" customHeight="1" x14ac:dyDescent="0.2">
      <c r="A516" s="277"/>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66"/>
      <c r="Z516" s="266"/>
    </row>
    <row r="517" spans="1:26" ht="15.75" customHeight="1" x14ac:dyDescent="0.2">
      <c r="A517" s="277"/>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66"/>
      <c r="Z517" s="266"/>
    </row>
    <row r="518" spans="1:26" ht="15.75" customHeight="1" x14ac:dyDescent="0.2">
      <c r="A518" s="277"/>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66"/>
      <c r="Z518" s="266"/>
    </row>
    <row r="519" spans="1:26" ht="15.75" customHeight="1" x14ac:dyDescent="0.2">
      <c r="A519" s="277"/>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66"/>
      <c r="Z519" s="266"/>
    </row>
    <row r="520" spans="1:26" ht="15.75" customHeight="1" x14ac:dyDescent="0.2">
      <c r="A520" s="277"/>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66"/>
      <c r="Z520" s="266"/>
    </row>
    <row r="521" spans="1:26" ht="15.75" customHeight="1" x14ac:dyDescent="0.2">
      <c r="A521" s="277"/>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66"/>
      <c r="Z521" s="266"/>
    </row>
    <row r="522" spans="1:26" ht="15.75" customHeight="1" x14ac:dyDescent="0.2">
      <c r="A522" s="277"/>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66"/>
      <c r="Z522" s="266"/>
    </row>
    <row r="523" spans="1:26" ht="15.75" customHeight="1" x14ac:dyDescent="0.2">
      <c r="A523" s="277"/>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66"/>
      <c r="Z523" s="266"/>
    </row>
    <row r="524" spans="1:26" ht="15.75" customHeight="1" x14ac:dyDescent="0.2">
      <c r="A524" s="277"/>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66"/>
      <c r="Z524" s="266"/>
    </row>
    <row r="525" spans="1:26" ht="15.75" customHeight="1" x14ac:dyDescent="0.2">
      <c r="A525" s="277"/>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66"/>
      <c r="Z525" s="266"/>
    </row>
    <row r="526" spans="1:26" ht="15.75" customHeight="1" x14ac:dyDescent="0.2">
      <c r="A526" s="277"/>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66"/>
      <c r="Z526" s="266"/>
    </row>
    <row r="527" spans="1:26" ht="15.75" customHeight="1" x14ac:dyDescent="0.2">
      <c r="A527" s="277"/>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66"/>
      <c r="Z527" s="266"/>
    </row>
    <row r="528" spans="1:26" ht="15.75" customHeight="1" x14ac:dyDescent="0.2">
      <c r="A528" s="277"/>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66"/>
      <c r="Z528" s="266"/>
    </row>
    <row r="529" spans="1:26" ht="15.75" customHeight="1" x14ac:dyDescent="0.2">
      <c r="A529" s="277"/>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66"/>
      <c r="Z529" s="266"/>
    </row>
    <row r="530" spans="1:26" ht="15.75" customHeight="1" x14ac:dyDescent="0.2">
      <c r="A530" s="277"/>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66"/>
      <c r="Z530" s="266"/>
    </row>
    <row r="531" spans="1:26" ht="15.75" customHeight="1" x14ac:dyDescent="0.2">
      <c r="A531" s="277"/>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66"/>
      <c r="Z531" s="266"/>
    </row>
    <row r="532" spans="1:26" ht="15.75" customHeight="1" x14ac:dyDescent="0.2">
      <c r="A532" s="277"/>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66"/>
      <c r="Z532" s="266"/>
    </row>
    <row r="533" spans="1:26" ht="15.75" customHeight="1" x14ac:dyDescent="0.2">
      <c r="A533" s="277"/>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66"/>
      <c r="Z533" s="266"/>
    </row>
    <row r="534" spans="1:26" ht="15.75" customHeight="1" x14ac:dyDescent="0.2">
      <c r="A534" s="277"/>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66"/>
      <c r="Z534" s="266"/>
    </row>
    <row r="535" spans="1:26" ht="15.75" customHeight="1" x14ac:dyDescent="0.2">
      <c r="A535" s="266"/>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row>
    <row r="536" spans="1:26" ht="15.75" customHeight="1" x14ac:dyDescent="0.2">
      <c r="A536" s="266"/>
      <c r="B536" s="266"/>
      <c r="C536" s="266"/>
      <c r="D536" s="266"/>
      <c r="E536" s="266"/>
      <c r="F536" s="266"/>
      <c r="G536" s="266"/>
      <c r="H536" s="266"/>
      <c r="I536" s="266"/>
      <c r="J536" s="266"/>
      <c r="K536" s="266"/>
      <c r="L536" s="266"/>
      <c r="M536" s="266"/>
      <c r="N536" s="266"/>
      <c r="O536" s="266"/>
      <c r="P536" s="266"/>
      <c r="Q536" s="266"/>
      <c r="R536" s="266"/>
      <c r="S536" s="266"/>
      <c r="T536" s="266"/>
      <c r="U536" s="266"/>
      <c r="V536" s="266"/>
      <c r="W536" s="266"/>
      <c r="X536" s="266"/>
      <c r="Y536" s="266"/>
      <c r="Z536" s="266"/>
    </row>
    <row r="537" spans="1:26" ht="15.75" customHeight="1" x14ac:dyDescent="0.2">
      <c r="A537" s="266"/>
      <c r="B537" s="266"/>
      <c r="C537" s="266"/>
      <c r="D537" s="266"/>
      <c r="E537" s="266"/>
      <c r="F537" s="266"/>
      <c r="G537" s="266"/>
      <c r="H537" s="266"/>
      <c r="I537" s="266"/>
      <c r="J537" s="266"/>
      <c r="K537" s="266"/>
      <c r="L537" s="266"/>
      <c r="M537" s="266"/>
      <c r="N537" s="266"/>
      <c r="O537" s="266"/>
      <c r="P537" s="266"/>
      <c r="Q537" s="266"/>
      <c r="R537" s="266"/>
      <c r="S537" s="266"/>
      <c r="T537" s="266"/>
      <c r="U537" s="266"/>
      <c r="V537" s="266"/>
      <c r="W537" s="266"/>
      <c r="X537" s="266"/>
      <c r="Y537" s="266"/>
      <c r="Z537" s="266"/>
    </row>
    <row r="538" spans="1:26" ht="15.75" customHeight="1" x14ac:dyDescent="0.2">
      <c r="A538" s="266"/>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row>
    <row r="539" spans="1:26" ht="15.75" customHeight="1" x14ac:dyDescent="0.2">
      <c r="A539" s="266"/>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row>
    <row r="540" spans="1:26" ht="15.75" customHeight="1" x14ac:dyDescent="0.2">
      <c r="A540" s="266"/>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row>
    <row r="541" spans="1:26" ht="15.75" customHeight="1" x14ac:dyDescent="0.2">
      <c r="A541" s="266"/>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row>
    <row r="542" spans="1:26" ht="15.75" customHeight="1" x14ac:dyDescent="0.2">
      <c r="A542" s="266"/>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row>
    <row r="543" spans="1:26" ht="15.75" customHeight="1" x14ac:dyDescent="0.2">
      <c r="A543" s="266"/>
      <c r="B543" s="266"/>
      <c r="C543" s="266"/>
      <c r="D543" s="266"/>
      <c r="E543" s="266"/>
      <c r="F543" s="266"/>
      <c r="G543" s="266"/>
      <c r="H543" s="266"/>
      <c r="I543" s="266"/>
      <c r="J543" s="266"/>
      <c r="K543" s="266"/>
      <c r="L543" s="266"/>
      <c r="M543" s="266"/>
      <c r="N543" s="266"/>
      <c r="O543" s="266"/>
      <c r="P543" s="266"/>
      <c r="Q543" s="266"/>
      <c r="R543" s="266"/>
      <c r="S543" s="266"/>
      <c r="T543" s="266"/>
      <c r="U543" s="266"/>
      <c r="V543" s="266"/>
      <c r="W543" s="266"/>
      <c r="X543" s="266"/>
      <c r="Y543" s="266"/>
      <c r="Z543" s="266"/>
    </row>
    <row r="544" spans="1:26" ht="15.75" customHeight="1" x14ac:dyDescent="0.2">
      <c r="A544" s="266"/>
      <c r="B544" s="266"/>
      <c r="C544" s="266"/>
      <c r="D544" s="266"/>
      <c r="E544" s="266"/>
      <c r="F544" s="266"/>
      <c r="G544" s="266"/>
      <c r="H544" s="266"/>
      <c r="I544" s="266"/>
      <c r="J544" s="266"/>
      <c r="K544" s="266"/>
      <c r="L544" s="266"/>
      <c r="M544" s="266"/>
      <c r="N544" s="266"/>
      <c r="O544" s="266"/>
      <c r="P544" s="266"/>
      <c r="Q544" s="266"/>
      <c r="R544" s="266"/>
      <c r="S544" s="266"/>
      <c r="T544" s="266"/>
      <c r="U544" s="266"/>
      <c r="V544" s="266"/>
      <c r="W544" s="266"/>
      <c r="X544" s="266"/>
      <c r="Y544" s="266"/>
      <c r="Z544" s="266"/>
    </row>
    <row r="545" spans="1:26" ht="15.75" customHeight="1" x14ac:dyDescent="0.2">
      <c r="A545" s="266"/>
      <c r="B545" s="266"/>
      <c r="C545" s="266"/>
      <c r="D545" s="266"/>
      <c r="E545" s="266"/>
      <c r="F545" s="266"/>
      <c r="G545" s="266"/>
      <c r="H545" s="266"/>
      <c r="I545" s="266"/>
      <c r="J545" s="266"/>
      <c r="K545" s="266"/>
      <c r="L545" s="266"/>
      <c r="M545" s="266"/>
      <c r="N545" s="266"/>
      <c r="O545" s="266"/>
      <c r="P545" s="266"/>
      <c r="Q545" s="266"/>
      <c r="R545" s="266"/>
      <c r="S545" s="266"/>
      <c r="T545" s="266"/>
      <c r="U545" s="266"/>
      <c r="V545" s="266"/>
      <c r="W545" s="266"/>
      <c r="X545" s="266"/>
      <c r="Y545" s="266"/>
      <c r="Z545" s="266"/>
    </row>
    <row r="546" spans="1:26" ht="15.75" customHeight="1" x14ac:dyDescent="0.2">
      <c r="A546" s="266"/>
      <c r="B546" s="266"/>
      <c r="C546" s="266"/>
      <c r="D546" s="266"/>
      <c r="E546" s="266"/>
      <c r="F546" s="266"/>
      <c r="G546" s="266"/>
      <c r="H546" s="266"/>
      <c r="I546" s="266"/>
      <c r="J546" s="266"/>
      <c r="K546" s="266"/>
      <c r="L546" s="266"/>
      <c r="M546" s="266"/>
      <c r="N546" s="266"/>
      <c r="O546" s="266"/>
      <c r="P546" s="266"/>
      <c r="Q546" s="266"/>
      <c r="R546" s="266"/>
      <c r="S546" s="266"/>
      <c r="T546" s="266"/>
      <c r="U546" s="266"/>
      <c r="V546" s="266"/>
      <c r="W546" s="266"/>
      <c r="X546" s="266"/>
      <c r="Y546" s="266"/>
      <c r="Z546" s="266"/>
    </row>
    <row r="547" spans="1:26" ht="15.75" customHeight="1" x14ac:dyDescent="0.2">
      <c r="A547" s="266"/>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row>
    <row r="548" spans="1:26" ht="15.75" customHeight="1" x14ac:dyDescent="0.2">
      <c r="A548" s="266"/>
      <c r="B548" s="266"/>
      <c r="C548" s="266"/>
      <c r="D548" s="266"/>
      <c r="E548" s="266"/>
      <c r="F548" s="266"/>
      <c r="G548" s="266"/>
      <c r="H548" s="266"/>
      <c r="I548" s="266"/>
      <c r="J548" s="266"/>
      <c r="K548" s="266"/>
      <c r="L548" s="266"/>
      <c r="M548" s="266"/>
      <c r="N548" s="266"/>
      <c r="O548" s="266"/>
      <c r="P548" s="266"/>
      <c r="Q548" s="266"/>
      <c r="R548" s="266"/>
      <c r="S548" s="266"/>
      <c r="T548" s="266"/>
      <c r="U548" s="266"/>
      <c r="V548" s="266"/>
      <c r="W548" s="266"/>
      <c r="X548" s="266"/>
      <c r="Y548" s="266"/>
      <c r="Z548" s="266"/>
    </row>
    <row r="549" spans="1:26" ht="15.75" customHeight="1" x14ac:dyDescent="0.2">
      <c r="A549" s="266"/>
      <c r="B549" s="266"/>
      <c r="C549" s="266"/>
      <c r="D549" s="266"/>
      <c r="E549" s="266"/>
      <c r="F549" s="266"/>
      <c r="G549" s="266"/>
      <c r="H549" s="266"/>
      <c r="I549" s="266"/>
      <c r="J549" s="266"/>
      <c r="K549" s="266"/>
      <c r="L549" s="266"/>
      <c r="M549" s="266"/>
      <c r="N549" s="266"/>
      <c r="O549" s="266"/>
      <c r="P549" s="266"/>
      <c r="Q549" s="266"/>
      <c r="R549" s="266"/>
      <c r="S549" s="266"/>
      <c r="T549" s="266"/>
      <c r="U549" s="266"/>
      <c r="V549" s="266"/>
      <c r="W549" s="266"/>
      <c r="X549" s="266"/>
      <c r="Y549" s="266"/>
      <c r="Z549" s="266"/>
    </row>
    <row r="550" spans="1:26" ht="15.75" customHeight="1" x14ac:dyDescent="0.2">
      <c r="A550" s="266"/>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row>
    <row r="551" spans="1:26" ht="15.75" customHeight="1" x14ac:dyDescent="0.2">
      <c r="A551" s="266"/>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row>
    <row r="552" spans="1:26" ht="15.75" customHeight="1" x14ac:dyDescent="0.2">
      <c r="A552" s="266"/>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row>
    <row r="553" spans="1:26" ht="15.75" customHeight="1" x14ac:dyDescent="0.2">
      <c r="A553" s="266"/>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row>
    <row r="554" spans="1:26" ht="15.75" customHeight="1" x14ac:dyDescent="0.2">
      <c r="A554" s="266"/>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row>
    <row r="555" spans="1:26" ht="15.75" customHeight="1" x14ac:dyDescent="0.2">
      <c r="A555" s="266"/>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row>
    <row r="556" spans="1:26" ht="15.75" customHeight="1" x14ac:dyDescent="0.2">
      <c r="A556" s="266"/>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row>
    <row r="557" spans="1:26" ht="15.75" customHeight="1" x14ac:dyDescent="0.2">
      <c r="A557" s="266"/>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row>
    <row r="558" spans="1:26" ht="15.75" customHeight="1" x14ac:dyDescent="0.2">
      <c r="A558" s="266"/>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row>
    <row r="559" spans="1:26" ht="15.75" customHeight="1" x14ac:dyDescent="0.2">
      <c r="A559" s="266"/>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row>
    <row r="560" spans="1:26" ht="15.75" customHeight="1" x14ac:dyDescent="0.2">
      <c r="A560" s="266"/>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row>
    <row r="561" spans="1:26" ht="15.75" customHeight="1" x14ac:dyDescent="0.2">
      <c r="A561" s="266"/>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row>
    <row r="562" spans="1:26" ht="15.75" customHeight="1" x14ac:dyDescent="0.2">
      <c r="A562" s="266"/>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row>
    <row r="563" spans="1:26" ht="15.75" customHeight="1" x14ac:dyDescent="0.2">
      <c r="A563" s="266"/>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row>
    <row r="564" spans="1:26" ht="15.75" customHeight="1" x14ac:dyDescent="0.2">
      <c r="A564" s="266"/>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row>
    <row r="565" spans="1:26" ht="15.75" customHeight="1" x14ac:dyDescent="0.2">
      <c r="A565" s="266"/>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row>
    <row r="566" spans="1:26" ht="15.75" customHeight="1" x14ac:dyDescent="0.2">
      <c r="A566" s="266"/>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row>
    <row r="567" spans="1:26" ht="15.75" customHeight="1" x14ac:dyDescent="0.2">
      <c r="A567" s="266"/>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row>
    <row r="568" spans="1:26" ht="15.75" customHeight="1" x14ac:dyDescent="0.2">
      <c r="A568" s="266"/>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row>
    <row r="569" spans="1:26" ht="15.75" customHeight="1" x14ac:dyDescent="0.2">
      <c r="A569" s="266"/>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row>
    <row r="570" spans="1:26" ht="15.75" customHeight="1" x14ac:dyDescent="0.2">
      <c r="A570" s="266"/>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row>
    <row r="571" spans="1:26" ht="15.75" customHeight="1" x14ac:dyDescent="0.2">
      <c r="A571" s="266"/>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row>
    <row r="572" spans="1:26" ht="15.75" customHeight="1" x14ac:dyDescent="0.2">
      <c r="A572" s="266"/>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row>
    <row r="573" spans="1:26" ht="15.75" customHeight="1" x14ac:dyDescent="0.2">
      <c r="A573" s="266"/>
      <c r="B573" s="266"/>
      <c r="C573" s="266"/>
      <c r="D573" s="266"/>
      <c r="E573" s="266"/>
      <c r="F573" s="266"/>
      <c r="G573" s="266"/>
      <c r="H573" s="266"/>
      <c r="I573" s="266"/>
      <c r="J573" s="266"/>
      <c r="K573" s="266"/>
      <c r="L573" s="266"/>
      <c r="M573" s="266"/>
      <c r="N573" s="266"/>
      <c r="O573" s="266"/>
      <c r="P573" s="266"/>
      <c r="Q573" s="266"/>
      <c r="R573" s="266"/>
      <c r="S573" s="266"/>
      <c r="T573" s="266"/>
      <c r="U573" s="266"/>
      <c r="V573" s="266"/>
      <c r="W573" s="266"/>
      <c r="X573" s="266"/>
      <c r="Y573" s="266"/>
      <c r="Z573" s="266"/>
    </row>
    <row r="574" spans="1:26" ht="15.75" customHeight="1" x14ac:dyDescent="0.2">
      <c r="A574" s="266"/>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row>
    <row r="575" spans="1:26" ht="15.75" customHeight="1" x14ac:dyDescent="0.2">
      <c r="A575" s="266"/>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row>
    <row r="576" spans="1:26" ht="15.75" customHeight="1" x14ac:dyDescent="0.2">
      <c r="A576" s="266"/>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row>
    <row r="577" spans="1:26" ht="15.75" customHeight="1" x14ac:dyDescent="0.2">
      <c r="A577" s="266"/>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row>
    <row r="578" spans="1:26" ht="15.75" customHeight="1" x14ac:dyDescent="0.2">
      <c r="A578" s="266"/>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row>
    <row r="579" spans="1:26" ht="15.75" customHeight="1" x14ac:dyDescent="0.2">
      <c r="A579" s="266"/>
      <c r="B579" s="266"/>
      <c r="C579" s="266"/>
      <c r="D579" s="266"/>
      <c r="E579" s="266"/>
      <c r="F579" s="266"/>
      <c r="G579" s="266"/>
      <c r="H579" s="266"/>
      <c r="I579" s="266"/>
      <c r="J579" s="266"/>
      <c r="K579" s="266"/>
      <c r="L579" s="266"/>
      <c r="M579" s="266"/>
      <c r="N579" s="266"/>
      <c r="O579" s="266"/>
      <c r="P579" s="266"/>
      <c r="Q579" s="266"/>
      <c r="R579" s="266"/>
      <c r="S579" s="266"/>
      <c r="T579" s="266"/>
      <c r="U579" s="266"/>
      <c r="V579" s="266"/>
      <c r="W579" s="266"/>
      <c r="X579" s="266"/>
      <c r="Y579" s="266"/>
      <c r="Z579" s="266"/>
    </row>
    <row r="580" spans="1:26" ht="15.75" customHeight="1" x14ac:dyDescent="0.2">
      <c r="A580" s="266"/>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row>
    <row r="581" spans="1:26" ht="15.75" customHeight="1" x14ac:dyDescent="0.2">
      <c r="A581" s="266"/>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row>
    <row r="582" spans="1:26" ht="15.75" customHeight="1" x14ac:dyDescent="0.2">
      <c r="A582" s="266"/>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row>
    <row r="583" spans="1:26" ht="15.75" customHeight="1" x14ac:dyDescent="0.2">
      <c r="A583" s="266"/>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row>
    <row r="584" spans="1:26" ht="15.75" customHeight="1" x14ac:dyDescent="0.2">
      <c r="A584" s="266"/>
      <c r="B584" s="266"/>
      <c r="C584" s="266"/>
      <c r="D584" s="266"/>
      <c r="E584" s="266"/>
      <c r="F584" s="266"/>
      <c r="G584" s="266"/>
      <c r="H584" s="266"/>
      <c r="I584" s="266"/>
      <c r="J584" s="266"/>
      <c r="K584" s="266"/>
      <c r="L584" s="266"/>
      <c r="M584" s="266"/>
      <c r="N584" s="266"/>
      <c r="O584" s="266"/>
      <c r="P584" s="266"/>
      <c r="Q584" s="266"/>
      <c r="R584" s="266"/>
      <c r="S584" s="266"/>
      <c r="T584" s="266"/>
      <c r="U584" s="266"/>
      <c r="V584" s="266"/>
      <c r="W584" s="266"/>
      <c r="X584" s="266"/>
      <c r="Y584" s="266"/>
      <c r="Z584" s="266"/>
    </row>
    <row r="585" spans="1:26" ht="15.75" customHeight="1" x14ac:dyDescent="0.2">
      <c r="A585" s="266"/>
      <c r="B585" s="266"/>
      <c r="C585" s="266"/>
      <c r="D585" s="266"/>
      <c r="E585" s="266"/>
      <c r="F585" s="266"/>
      <c r="G585" s="266"/>
      <c r="H585" s="266"/>
      <c r="I585" s="266"/>
      <c r="J585" s="266"/>
      <c r="K585" s="266"/>
      <c r="L585" s="266"/>
      <c r="M585" s="266"/>
      <c r="N585" s="266"/>
      <c r="O585" s="266"/>
      <c r="P585" s="266"/>
      <c r="Q585" s="266"/>
      <c r="R585" s="266"/>
      <c r="S585" s="266"/>
      <c r="T585" s="266"/>
      <c r="U585" s="266"/>
      <c r="V585" s="266"/>
      <c r="W585" s="266"/>
      <c r="X585" s="266"/>
      <c r="Y585" s="266"/>
      <c r="Z585" s="266"/>
    </row>
    <row r="586" spans="1:26" ht="15.75" customHeight="1" x14ac:dyDescent="0.2">
      <c r="A586" s="266"/>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row>
    <row r="587" spans="1:26" ht="15.75" customHeight="1" x14ac:dyDescent="0.2">
      <c r="A587" s="266"/>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row>
    <row r="588" spans="1:26" ht="15.75" customHeight="1" x14ac:dyDescent="0.2">
      <c r="A588" s="266"/>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row>
    <row r="589" spans="1:26" ht="15.75" customHeight="1" x14ac:dyDescent="0.2">
      <c r="A589" s="266"/>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row>
    <row r="590" spans="1:26" ht="15.75" customHeight="1" x14ac:dyDescent="0.2">
      <c r="A590" s="266"/>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row>
    <row r="591" spans="1:26" ht="15.75" customHeight="1" x14ac:dyDescent="0.2">
      <c r="A591" s="266"/>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row>
    <row r="592" spans="1:26" ht="15.75" customHeight="1" x14ac:dyDescent="0.2">
      <c r="A592" s="266"/>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row>
    <row r="593" spans="1:26" ht="15.75" customHeight="1" x14ac:dyDescent="0.2">
      <c r="A593" s="266"/>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row>
    <row r="594" spans="1:26" ht="15.75" customHeight="1" x14ac:dyDescent="0.2">
      <c r="A594" s="266"/>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row>
    <row r="595" spans="1:26" ht="15.75" customHeight="1" x14ac:dyDescent="0.2">
      <c r="A595" s="266"/>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row>
    <row r="596" spans="1:26" ht="15.75" customHeight="1" x14ac:dyDescent="0.2">
      <c r="A596" s="266"/>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row>
    <row r="597" spans="1:26" ht="15.75" customHeight="1" x14ac:dyDescent="0.2">
      <c r="A597" s="266"/>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row>
    <row r="598" spans="1:26" ht="15.75" customHeight="1" x14ac:dyDescent="0.2">
      <c r="A598" s="266"/>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row>
    <row r="599" spans="1:26" ht="15.75" customHeight="1" x14ac:dyDescent="0.2">
      <c r="A599" s="266"/>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row>
    <row r="600" spans="1:26" ht="15.75" customHeight="1" x14ac:dyDescent="0.2">
      <c r="A600" s="266"/>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row>
    <row r="601" spans="1:26" ht="15.75" customHeight="1" x14ac:dyDescent="0.2">
      <c r="A601" s="266"/>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row>
    <row r="602" spans="1:26" ht="15.75" customHeight="1" x14ac:dyDescent="0.2">
      <c r="A602" s="266"/>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row>
    <row r="603" spans="1:26" ht="15.75" customHeight="1" x14ac:dyDescent="0.2">
      <c r="A603" s="266"/>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row>
    <row r="604" spans="1:26" ht="15.75" customHeight="1" x14ac:dyDescent="0.2">
      <c r="A604" s="266"/>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row>
    <row r="605" spans="1:26" ht="15.75" customHeight="1" x14ac:dyDescent="0.2">
      <c r="A605" s="266"/>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row>
    <row r="606" spans="1:26" ht="15.75" customHeight="1" x14ac:dyDescent="0.2">
      <c r="A606" s="266"/>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row>
    <row r="607" spans="1:26" ht="15.75" customHeight="1" x14ac:dyDescent="0.2">
      <c r="A607" s="266"/>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row>
    <row r="608" spans="1:26" ht="15.75" customHeight="1" x14ac:dyDescent="0.2">
      <c r="A608" s="266"/>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row>
    <row r="609" spans="1:26" ht="15.75" customHeight="1" x14ac:dyDescent="0.2">
      <c r="A609" s="266"/>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row>
    <row r="610" spans="1:26" ht="15.75" customHeight="1" x14ac:dyDescent="0.2">
      <c r="A610" s="266"/>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row>
    <row r="611" spans="1:26" ht="15.75" customHeight="1" x14ac:dyDescent="0.2">
      <c r="A611" s="266"/>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row>
    <row r="612" spans="1:26" ht="15.75" customHeight="1" x14ac:dyDescent="0.2">
      <c r="A612" s="266"/>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c r="Z612" s="266"/>
    </row>
    <row r="613" spans="1:26" ht="15.75" customHeight="1" x14ac:dyDescent="0.2">
      <c r="A613" s="266"/>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row>
    <row r="614" spans="1:26" ht="15.75" customHeight="1" x14ac:dyDescent="0.2">
      <c r="A614" s="266"/>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row>
    <row r="615" spans="1:26" ht="15.75" customHeight="1" x14ac:dyDescent="0.2">
      <c r="A615" s="266"/>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row>
    <row r="616" spans="1:26" ht="15.75" customHeight="1" x14ac:dyDescent="0.2">
      <c r="A616" s="266"/>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row>
    <row r="617" spans="1:26" ht="15.75" customHeight="1" x14ac:dyDescent="0.2">
      <c r="A617" s="266"/>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row>
    <row r="618" spans="1:26" ht="15.75" customHeight="1" x14ac:dyDescent="0.2">
      <c r="A618" s="266"/>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row>
    <row r="619" spans="1:26" ht="15.75" customHeight="1" x14ac:dyDescent="0.2">
      <c r="A619" s="266"/>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row>
    <row r="620" spans="1:26" ht="15.75" customHeight="1" x14ac:dyDescent="0.2">
      <c r="A620" s="266"/>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row>
    <row r="621" spans="1:26" ht="15.75" customHeight="1" x14ac:dyDescent="0.2">
      <c r="A621" s="266"/>
      <c r="B621" s="266"/>
      <c r="C621" s="266"/>
      <c r="D621" s="266"/>
      <c r="E621" s="266"/>
      <c r="F621" s="266"/>
      <c r="G621" s="266"/>
      <c r="H621" s="266"/>
      <c r="I621" s="266"/>
      <c r="J621" s="266"/>
      <c r="K621" s="266"/>
      <c r="L621" s="266"/>
      <c r="M621" s="266"/>
      <c r="N621" s="266"/>
      <c r="O621" s="266"/>
      <c r="P621" s="266"/>
      <c r="Q621" s="266"/>
      <c r="R621" s="266"/>
      <c r="S621" s="266"/>
      <c r="T621" s="266"/>
      <c r="U621" s="266"/>
      <c r="V621" s="266"/>
      <c r="W621" s="266"/>
      <c r="X621" s="266"/>
      <c r="Y621" s="266"/>
      <c r="Z621" s="266"/>
    </row>
    <row r="622" spans="1:26" ht="15.75" customHeight="1" x14ac:dyDescent="0.2">
      <c r="A622" s="266"/>
      <c r="B622" s="266"/>
      <c r="C622" s="266"/>
      <c r="D622" s="266"/>
      <c r="E622" s="266"/>
      <c r="F622" s="266"/>
      <c r="G622" s="266"/>
      <c r="H622" s="266"/>
      <c r="I622" s="266"/>
      <c r="J622" s="266"/>
      <c r="K622" s="266"/>
      <c r="L622" s="266"/>
      <c r="M622" s="266"/>
      <c r="N622" s="266"/>
      <c r="O622" s="266"/>
      <c r="P622" s="266"/>
      <c r="Q622" s="266"/>
      <c r="R622" s="266"/>
      <c r="S622" s="266"/>
      <c r="T622" s="266"/>
      <c r="U622" s="266"/>
      <c r="V622" s="266"/>
      <c r="W622" s="266"/>
      <c r="X622" s="266"/>
      <c r="Y622" s="266"/>
      <c r="Z622" s="266"/>
    </row>
    <row r="623" spans="1:26" ht="15.75" customHeight="1" x14ac:dyDescent="0.2">
      <c r="A623" s="266"/>
      <c r="B623" s="266"/>
      <c r="C623" s="266"/>
      <c r="D623" s="266"/>
      <c r="E623" s="266"/>
      <c r="F623" s="266"/>
      <c r="G623" s="266"/>
      <c r="H623" s="266"/>
      <c r="I623" s="266"/>
      <c r="J623" s="266"/>
      <c r="K623" s="266"/>
      <c r="L623" s="266"/>
      <c r="M623" s="266"/>
      <c r="N623" s="266"/>
      <c r="O623" s="266"/>
      <c r="P623" s="266"/>
      <c r="Q623" s="266"/>
      <c r="R623" s="266"/>
      <c r="S623" s="266"/>
      <c r="T623" s="266"/>
      <c r="U623" s="266"/>
      <c r="V623" s="266"/>
      <c r="W623" s="266"/>
      <c r="X623" s="266"/>
      <c r="Y623" s="266"/>
      <c r="Z623" s="266"/>
    </row>
    <row r="624" spans="1:26" ht="15.75" customHeight="1" x14ac:dyDescent="0.2">
      <c r="A624" s="266"/>
      <c r="B624" s="266"/>
      <c r="C624" s="266"/>
      <c r="D624" s="266"/>
      <c r="E624" s="266"/>
      <c r="F624" s="266"/>
      <c r="G624" s="266"/>
      <c r="H624" s="266"/>
      <c r="I624" s="266"/>
      <c r="J624" s="266"/>
      <c r="K624" s="266"/>
      <c r="L624" s="266"/>
      <c r="M624" s="266"/>
      <c r="N624" s="266"/>
      <c r="O624" s="266"/>
      <c r="P624" s="266"/>
      <c r="Q624" s="266"/>
      <c r="R624" s="266"/>
      <c r="S624" s="266"/>
      <c r="T624" s="266"/>
      <c r="U624" s="266"/>
      <c r="V624" s="266"/>
      <c r="W624" s="266"/>
      <c r="X624" s="266"/>
      <c r="Y624" s="266"/>
      <c r="Z624" s="266"/>
    </row>
    <row r="625" spans="1:26" ht="15.75" customHeight="1" x14ac:dyDescent="0.2">
      <c r="A625" s="266"/>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row>
    <row r="626" spans="1:26" ht="15.75" customHeight="1" x14ac:dyDescent="0.2">
      <c r="A626" s="266"/>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row>
    <row r="627" spans="1:26" ht="15.75" customHeight="1" x14ac:dyDescent="0.2">
      <c r="A627" s="266"/>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row>
    <row r="628" spans="1:26" ht="15.75" customHeight="1" x14ac:dyDescent="0.2">
      <c r="A628" s="266"/>
      <c r="B628" s="266"/>
      <c r="C628" s="266"/>
      <c r="D628" s="266"/>
      <c r="E628" s="266"/>
      <c r="F628" s="266"/>
      <c r="G628" s="266"/>
      <c r="H628" s="266"/>
      <c r="I628" s="266"/>
      <c r="J628" s="266"/>
      <c r="K628" s="266"/>
      <c r="L628" s="266"/>
      <c r="M628" s="266"/>
      <c r="N628" s="266"/>
      <c r="O628" s="266"/>
      <c r="P628" s="266"/>
      <c r="Q628" s="266"/>
      <c r="R628" s="266"/>
      <c r="S628" s="266"/>
      <c r="T628" s="266"/>
      <c r="U628" s="266"/>
      <c r="V628" s="266"/>
      <c r="W628" s="266"/>
      <c r="X628" s="266"/>
      <c r="Y628" s="266"/>
      <c r="Z628" s="266"/>
    </row>
    <row r="629" spans="1:26" ht="15.75" customHeight="1" x14ac:dyDescent="0.2">
      <c r="A629" s="266"/>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row>
    <row r="630" spans="1:26" ht="15.75" customHeight="1" x14ac:dyDescent="0.2">
      <c r="A630" s="266"/>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row>
    <row r="631" spans="1:26" ht="15.75" customHeight="1" x14ac:dyDescent="0.2">
      <c r="A631" s="266"/>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row>
    <row r="632" spans="1:26" ht="15.75" customHeight="1" x14ac:dyDescent="0.2">
      <c r="A632" s="266"/>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row>
    <row r="633" spans="1:26" ht="15.75" customHeight="1" x14ac:dyDescent="0.2">
      <c r="A633" s="266"/>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row>
    <row r="634" spans="1:26" ht="15.75" customHeight="1" x14ac:dyDescent="0.2">
      <c r="A634" s="266"/>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row>
    <row r="635" spans="1:26" ht="15.75" customHeight="1" x14ac:dyDescent="0.2">
      <c r="A635" s="266"/>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row>
    <row r="636" spans="1:26" ht="15.75" customHeight="1" x14ac:dyDescent="0.2">
      <c r="A636" s="266"/>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row>
    <row r="637" spans="1:26" ht="15.75" customHeight="1" x14ac:dyDescent="0.2">
      <c r="A637" s="266"/>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row>
    <row r="638" spans="1:26" ht="15.75" customHeight="1" x14ac:dyDescent="0.2">
      <c r="A638" s="266"/>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row>
    <row r="639" spans="1:26" ht="15.75" customHeight="1" x14ac:dyDescent="0.2">
      <c r="A639" s="266"/>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row>
    <row r="640" spans="1:26" ht="15.75" customHeight="1" x14ac:dyDescent="0.2">
      <c r="A640" s="266"/>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row>
    <row r="641" spans="1:26" ht="15.75" customHeight="1" x14ac:dyDescent="0.2">
      <c r="A641" s="266"/>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row>
    <row r="642" spans="1:26" ht="15.75" customHeight="1" x14ac:dyDescent="0.2">
      <c r="A642" s="266"/>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row>
    <row r="643" spans="1:26" ht="15.75" customHeight="1" x14ac:dyDescent="0.2">
      <c r="A643" s="266"/>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row>
    <row r="644" spans="1:26" ht="15.75" customHeight="1" x14ac:dyDescent="0.2">
      <c r="A644" s="266"/>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row>
    <row r="645" spans="1:26" ht="15.75" customHeight="1" x14ac:dyDescent="0.2">
      <c r="A645" s="266"/>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row>
    <row r="646" spans="1:26" ht="15.75" customHeight="1" x14ac:dyDescent="0.2">
      <c r="A646" s="266"/>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row>
    <row r="647" spans="1:26" ht="15.75" customHeight="1" x14ac:dyDescent="0.2">
      <c r="A647" s="266"/>
      <c r="B647" s="266"/>
      <c r="C647" s="266"/>
      <c r="D647" s="266"/>
      <c r="E647" s="266"/>
      <c r="F647" s="266"/>
      <c r="G647" s="266"/>
      <c r="H647" s="266"/>
      <c r="I647" s="266"/>
      <c r="J647" s="266"/>
      <c r="K647" s="266"/>
      <c r="L647" s="266"/>
      <c r="M647" s="266"/>
      <c r="N647" s="266"/>
      <c r="O647" s="266"/>
      <c r="P647" s="266"/>
      <c r="Q647" s="266"/>
      <c r="R647" s="266"/>
      <c r="S647" s="266"/>
      <c r="T647" s="266"/>
      <c r="U647" s="266"/>
      <c r="V647" s="266"/>
      <c r="W647" s="266"/>
      <c r="X647" s="266"/>
      <c r="Y647" s="266"/>
      <c r="Z647" s="266"/>
    </row>
    <row r="648" spans="1:26" ht="15.75" customHeight="1" x14ac:dyDescent="0.2">
      <c r="A648" s="266"/>
      <c r="B648" s="266"/>
      <c r="C648" s="266"/>
      <c r="D648" s="266"/>
      <c r="E648" s="266"/>
      <c r="F648" s="266"/>
      <c r="G648" s="266"/>
      <c r="H648" s="266"/>
      <c r="I648" s="266"/>
      <c r="J648" s="266"/>
      <c r="K648" s="266"/>
      <c r="L648" s="266"/>
      <c r="M648" s="266"/>
      <c r="N648" s="266"/>
      <c r="O648" s="266"/>
      <c r="P648" s="266"/>
      <c r="Q648" s="266"/>
      <c r="R648" s="266"/>
      <c r="S648" s="266"/>
      <c r="T648" s="266"/>
      <c r="U648" s="266"/>
      <c r="V648" s="266"/>
      <c r="W648" s="266"/>
      <c r="X648" s="266"/>
      <c r="Y648" s="266"/>
      <c r="Z648" s="266"/>
    </row>
    <row r="649" spans="1:26" ht="15.75" customHeight="1" x14ac:dyDescent="0.2">
      <c r="A649" s="266"/>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row>
    <row r="650" spans="1:26" ht="15.75" customHeight="1" x14ac:dyDescent="0.2">
      <c r="A650" s="266"/>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row>
    <row r="651" spans="1:26" ht="15.75" customHeight="1" x14ac:dyDescent="0.2">
      <c r="A651" s="266"/>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row>
    <row r="652" spans="1:26" ht="15.75" customHeight="1" x14ac:dyDescent="0.2">
      <c r="A652" s="266"/>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row>
    <row r="653" spans="1:26" ht="15.75" customHeight="1" x14ac:dyDescent="0.2">
      <c r="A653" s="266"/>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row>
    <row r="654" spans="1:26" ht="15.75" customHeight="1" x14ac:dyDescent="0.2">
      <c r="A654" s="266"/>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row>
    <row r="655" spans="1:26" ht="15.75" customHeight="1" x14ac:dyDescent="0.2">
      <c r="A655" s="266"/>
      <c r="B655" s="266"/>
      <c r="C655" s="266"/>
      <c r="D655" s="266"/>
      <c r="E655" s="266"/>
      <c r="F655" s="266"/>
      <c r="G655" s="266"/>
      <c r="H655" s="266"/>
      <c r="I655" s="266"/>
      <c r="J655" s="266"/>
      <c r="K655" s="266"/>
      <c r="L655" s="266"/>
      <c r="M655" s="266"/>
      <c r="N655" s="266"/>
      <c r="O655" s="266"/>
      <c r="P655" s="266"/>
      <c r="Q655" s="266"/>
      <c r="R655" s="266"/>
      <c r="S655" s="266"/>
      <c r="T655" s="266"/>
      <c r="U655" s="266"/>
      <c r="V655" s="266"/>
      <c r="W655" s="266"/>
      <c r="X655" s="266"/>
      <c r="Y655" s="266"/>
      <c r="Z655" s="266"/>
    </row>
    <row r="656" spans="1:26" ht="15.75" customHeight="1" x14ac:dyDescent="0.2">
      <c r="A656" s="266"/>
      <c r="B656" s="266"/>
      <c r="C656" s="266"/>
      <c r="D656" s="266"/>
      <c r="E656" s="266"/>
      <c r="F656" s="266"/>
      <c r="G656" s="266"/>
      <c r="H656" s="266"/>
      <c r="I656" s="266"/>
      <c r="J656" s="266"/>
      <c r="K656" s="266"/>
      <c r="L656" s="266"/>
      <c r="M656" s="266"/>
      <c r="N656" s="266"/>
      <c r="O656" s="266"/>
      <c r="P656" s="266"/>
      <c r="Q656" s="266"/>
      <c r="R656" s="266"/>
      <c r="S656" s="266"/>
      <c r="T656" s="266"/>
      <c r="U656" s="266"/>
      <c r="V656" s="266"/>
      <c r="W656" s="266"/>
      <c r="X656" s="266"/>
      <c r="Y656" s="266"/>
      <c r="Z656" s="266"/>
    </row>
    <row r="657" spans="1:26" ht="15.75" customHeight="1" x14ac:dyDescent="0.2">
      <c r="A657" s="266"/>
      <c r="B657" s="266"/>
      <c r="C657" s="266"/>
      <c r="D657" s="266"/>
      <c r="E657" s="266"/>
      <c r="F657" s="266"/>
      <c r="G657" s="266"/>
      <c r="H657" s="266"/>
      <c r="I657" s="266"/>
      <c r="J657" s="266"/>
      <c r="K657" s="266"/>
      <c r="L657" s="266"/>
      <c r="M657" s="266"/>
      <c r="N657" s="266"/>
      <c r="O657" s="266"/>
      <c r="P657" s="266"/>
      <c r="Q657" s="266"/>
      <c r="R657" s="266"/>
      <c r="S657" s="266"/>
      <c r="T657" s="266"/>
      <c r="U657" s="266"/>
      <c r="V657" s="266"/>
      <c r="W657" s="266"/>
      <c r="X657" s="266"/>
      <c r="Y657" s="266"/>
      <c r="Z657" s="266"/>
    </row>
    <row r="658" spans="1:26" ht="15.75" customHeight="1" x14ac:dyDescent="0.2">
      <c r="A658" s="266"/>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row>
    <row r="659" spans="1:26" ht="15.75" customHeight="1" x14ac:dyDescent="0.2">
      <c r="A659" s="266"/>
      <c r="B659" s="266"/>
      <c r="C659" s="266"/>
      <c r="D659" s="266"/>
      <c r="E659" s="266"/>
      <c r="F659" s="266"/>
      <c r="G659" s="266"/>
      <c r="H659" s="266"/>
      <c r="I659" s="266"/>
      <c r="J659" s="266"/>
      <c r="K659" s="266"/>
      <c r="L659" s="266"/>
      <c r="M659" s="266"/>
      <c r="N659" s="266"/>
      <c r="O659" s="266"/>
      <c r="P659" s="266"/>
      <c r="Q659" s="266"/>
      <c r="R659" s="266"/>
      <c r="S659" s="266"/>
      <c r="T659" s="266"/>
      <c r="U659" s="266"/>
      <c r="V659" s="266"/>
      <c r="W659" s="266"/>
      <c r="X659" s="266"/>
      <c r="Y659" s="266"/>
      <c r="Z659" s="266"/>
    </row>
    <row r="660" spans="1:26" ht="15.75" customHeight="1" x14ac:dyDescent="0.2">
      <c r="A660" s="266"/>
      <c r="B660" s="266"/>
      <c r="C660" s="266"/>
      <c r="D660" s="266"/>
      <c r="E660" s="266"/>
      <c r="F660" s="266"/>
      <c r="G660" s="266"/>
      <c r="H660" s="266"/>
      <c r="I660" s="266"/>
      <c r="J660" s="266"/>
      <c r="K660" s="266"/>
      <c r="L660" s="266"/>
      <c r="M660" s="266"/>
      <c r="N660" s="266"/>
      <c r="O660" s="266"/>
      <c r="P660" s="266"/>
      <c r="Q660" s="266"/>
      <c r="R660" s="266"/>
      <c r="S660" s="266"/>
      <c r="T660" s="266"/>
      <c r="U660" s="266"/>
      <c r="V660" s="266"/>
      <c r="W660" s="266"/>
      <c r="X660" s="266"/>
      <c r="Y660" s="266"/>
      <c r="Z660" s="266"/>
    </row>
    <row r="661" spans="1:26" ht="15.75" customHeight="1" x14ac:dyDescent="0.2">
      <c r="A661" s="266"/>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row>
    <row r="662" spans="1:26" ht="15.75" customHeight="1" x14ac:dyDescent="0.2">
      <c r="A662" s="266"/>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row>
    <row r="663" spans="1:26" ht="15.75" customHeight="1" x14ac:dyDescent="0.2">
      <c r="A663" s="266"/>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row>
    <row r="664" spans="1:26" ht="15.75" customHeight="1" x14ac:dyDescent="0.2">
      <c r="A664" s="266"/>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row>
    <row r="665" spans="1:26" ht="15.75" customHeight="1" x14ac:dyDescent="0.2">
      <c r="A665" s="266"/>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row>
    <row r="666" spans="1:26" ht="15.75" customHeight="1" x14ac:dyDescent="0.2">
      <c r="A666" s="266"/>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row>
    <row r="667" spans="1:26" ht="15.75" customHeight="1" x14ac:dyDescent="0.2">
      <c r="A667" s="266"/>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row>
    <row r="668" spans="1:26" ht="15.75" customHeight="1" x14ac:dyDescent="0.2">
      <c r="A668" s="266"/>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row>
    <row r="669" spans="1:26" ht="15.75" customHeight="1" x14ac:dyDescent="0.2">
      <c r="A669" s="266"/>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row>
    <row r="670" spans="1:26" ht="15.75" customHeight="1" x14ac:dyDescent="0.2">
      <c r="A670" s="266"/>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row>
    <row r="671" spans="1:26" ht="15.75" customHeight="1" x14ac:dyDescent="0.2">
      <c r="A671" s="266"/>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row>
    <row r="672" spans="1:26" ht="15.75" customHeight="1" x14ac:dyDescent="0.2">
      <c r="A672" s="266"/>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row>
    <row r="673" spans="1:26" ht="15.75" customHeight="1" x14ac:dyDescent="0.2">
      <c r="A673" s="266"/>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row>
    <row r="674" spans="1:26" ht="15.75" customHeight="1" x14ac:dyDescent="0.2">
      <c r="A674" s="266"/>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row>
    <row r="675" spans="1:26" ht="15.75" customHeight="1" x14ac:dyDescent="0.2">
      <c r="A675" s="266"/>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row>
    <row r="676" spans="1:26" ht="15.75" customHeight="1" x14ac:dyDescent="0.2">
      <c r="A676" s="266"/>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row>
    <row r="677" spans="1:26" ht="15.75" customHeight="1" x14ac:dyDescent="0.2">
      <c r="A677" s="266"/>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row>
    <row r="678" spans="1:26" ht="15.75" customHeight="1" x14ac:dyDescent="0.2">
      <c r="A678" s="266"/>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row>
    <row r="679" spans="1:26" ht="15.75" customHeight="1" x14ac:dyDescent="0.2">
      <c r="A679" s="266"/>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row>
    <row r="680" spans="1:26" ht="15.75" customHeight="1" x14ac:dyDescent="0.2">
      <c r="A680" s="266"/>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row>
    <row r="681" spans="1:26" ht="15.75" customHeight="1" x14ac:dyDescent="0.2">
      <c r="A681" s="266"/>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row>
    <row r="682" spans="1:26" ht="15.75" customHeight="1" x14ac:dyDescent="0.2">
      <c r="A682" s="266"/>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row>
    <row r="683" spans="1:26" ht="15.75" customHeight="1" x14ac:dyDescent="0.2">
      <c r="A683" s="266"/>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row>
    <row r="684" spans="1:26" ht="15.75" customHeight="1" x14ac:dyDescent="0.2">
      <c r="A684" s="266"/>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row>
    <row r="685" spans="1:26" ht="15.75" customHeight="1" x14ac:dyDescent="0.2">
      <c r="A685" s="266"/>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row>
    <row r="686" spans="1:26" ht="15.75" customHeight="1" x14ac:dyDescent="0.2">
      <c r="A686" s="266"/>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row>
    <row r="687" spans="1:26" ht="15.75" customHeight="1" x14ac:dyDescent="0.2">
      <c r="A687" s="266"/>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row>
    <row r="688" spans="1:26" ht="15.75" customHeight="1" x14ac:dyDescent="0.2">
      <c r="A688" s="266"/>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row>
    <row r="689" spans="1:26" ht="15.75" customHeight="1" x14ac:dyDescent="0.2">
      <c r="A689" s="266"/>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row>
    <row r="690" spans="1:26" ht="15.75" customHeight="1" x14ac:dyDescent="0.2">
      <c r="A690" s="266"/>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row>
    <row r="691" spans="1:26" ht="15.75" customHeight="1" x14ac:dyDescent="0.2">
      <c r="A691" s="266"/>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row>
    <row r="692" spans="1:26" ht="15.75" customHeight="1" x14ac:dyDescent="0.2">
      <c r="A692" s="266"/>
      <c r="B692" s="266"/>
      <c r="C692" s="266"/>
      <c r="D692" s="266"/>
      <c r="E692" s="266"/>
      <c r="F692" s="266"/>
      <c r="G692" s="266"/>
      <c r="H692" s="266"/>
      <c r="I692" s="266"/>
      <c r="J692" s="266"/>
      <c r="K692" s="266"/>
      <c r="L692" s="266"/>
      <c r="M692" s="266"/>
      <c r="N692" s="266"/>
      <c r="O692" s="266"/>
      <c r="P692" s="266"/>
      <c r="Q692" s="266"/>
      <c r="R692" s="266"/>
      <c r="S692" s="266"/>
      <c r="T692" s="266"/>
      <c r="U692" s="266"/>
      <c r="V692" s="266"/>
      <c r="W692" s="266"/>
      <c r="X692" s="266"/>
      <c r="Y692" s="266"/>
      <c r="Z692" s="266"/>
    </row>
    <row r="693" spans="1:26" ht="15.75" customHeight="1" x14ac:dyDescent="0.2">
      <c r="A693" s="266"/>
      <c r="B693" s="266"/>
      <c r="C693" s="266"/>
      <c r="D693" s="266"/>
      <c r="E693" s="266"/>
      <c r="F693" s="266"/>
      <c r="G693" s="266"/>
      <c r="H693" s="266"/>
      <c r="I693" s="266"/>
      <c r="J693" s="266"/>
      <c r="K693" s="266"/>
      <c r="L693" s="266"/>
      <c r="M693" s="266"/>
      <c r="N693" s="266"/>
      <c r="O693" s="266"/>
      <c r="P693" s="266"/>
      <c r="Q693" s="266"/>
      <c r="R693" s="266"/>
      <c r="S693" s="266"/>
      <c r="T693" s="266"/>
      <c r="U693" s="266"/>
      <c r="V693" s="266"/>
      <c r="W693" s="266"/>
      <c r="X693" s="266"/>
      <c r="Y693" s="266"/>
      <c r="Z693" s="266"/>
    </row>
    <row r="694" spans="1:26" ht="15.75" customHeight="1" x14ac:dyDescent="0.2">
      <c r="A694" s="266"/>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row>
    <row r="695" spans="1:26" ht="15.75" customHeight="1" x14ac:dyDescent="0.2">
      <c r="A695" s="266"/>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row>
    <row r="696" spans="1:26" ht="15.75" customHeight="1" x14ac:dyDescent="0.2">
      <c r="A696" s="266"/>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row>
    <row r="697" spans="1:26" ht="15.75" customHeight="1" x14ac:dyDescent="0.2">
      <c r="A697" s="266"/>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row>
    <row r="698" spans="1:26" ht="15.75" customHeight="1" x14ac:dyDescent="0.2">
      <c r="A698" s="266"/>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row>
    <row r="699" spans="1:26" ht="15.75" customHeight="1" x14ac:dyDescent="0.2">
      <c r="A699" s="266"/>
      <c r="B699" s="266"/>
      <c r="C699" s="266"/>
      <c r="D699" s="266"/>
      <c r="E699" s="266"/>
      <c r="F699" s="266"/>
      <c r="G699" s="266"/>
      <c r="H699" s="266"/>
      <c r="I699" s="266"/>
      <c r="J699" s="266"/>
      <c r="K699" s="266"/>
      <c r="L699" s="266"/>
      <c r="M699" s="266"/>
      <c r="N699" s="266"/>
      <c r="O699" s="266"/>
      <c r="P699" s="266"/>
      <c r="Q699" s="266"/>
      <c r="R699" s="266"/>
      <c r="S699" s="266"/>
      <c r="T699" s="266"/>
      <c r="U699" s="266"/>
      <c r="V699" s="266"/>
      <c r="W699" s="266"/>
      <c r="X699" s="266"/>
      <c r="Y699" s="266"/>
      <c r="Z699" s="266"/>
    </row>
    <row r="700" spans="1:26" ht="15.75" customHeight="1" x14ac:dyDescent="0.2">
      <c r="A700" s="266"/>
      <c r="B700" s="266"/>
      <c r="C700" s="266"/>
      <c r="D700" s="266"/>
      <c r="E700" s="266"/>
      <c r="F700" s="266"/>
      <c r="G700" s="266"/>
      <c r="H700" s="266"/>
      <c r="I700" s="266"/>
      <c r="J700" s="266"/>
      <c r="K700" s="266"/>
      <c r="L700" s="266"/>
      <c r="M700" s="266"/>
      <c r="N700" s="266"/>
      <c r="O700" s="266"/>
      <c r="P700" s="266"/>
      <c r="Q700" s="266"/>
      <c r="R700" s="266"/>
      <c r="S700" s="266"/>
      <c r="T700" s="266"/>
      <c r="U700" s="266"/>
      <c r="V700" s="266"/>
      <c r="W700" s="266"/>
      <c r="X700" s="266"/>
      <c r="Y700" s="266"/>
      <c r="Z700" s="266"/>
    </row>
    <row r="701" spans="1:26" ht="15.75" customHeight="1" x14ac:dyDescent="0.2">
      <c r="A701" s="266"/>
      <c r="B701" s="266"/>
      <c r="C701" s="266"/>
      <c r="D701" s="266"/>
      <c r="E701" s="266"/>
      <c r="F701" s="266"/>
      <c r="G701" s="266"/>
      <c r="H701" s="266"/>
      <c r="I701" s="266"/>
      <c r="J701" s="266"/>
      <c r="K701" s="266"/>
      <c r="L701" s="266"/>
      <c r="M701" s="266"/>
      <c r="N701" s="266"/>
      <c r="O701" s="266"/>
      <c r="P701" s="266"/>
      <c r="Q701" s="266"/>
      <c r="R701" s="266"/>
      <c r="S701" s="266"/>
      <c r="T701" s="266"/>
      <c r="U701" s="266"/>
      <c r="V701" s="266"/>
      <c r="W701" s="266"/>
      <c r="X701" s="266"/>
      <c r="Y701" s="266"/>
      <c r="Z701" s="266"/>
    </row>
    <row r="702" spans="1:26" ht="15.75" customHeight="1" x14ac:dyDescent="0.2">
      <c r="A702" s="266"/>
      <c r="B702" s="266"/>
      <c r="C702" s="266"/>
      <c r="D702" s="266"/>
      <c r="E702" s="266"/>
      <c r="F702" s="266"/>
      <c r="G702" s="266"/>
      <c r="H702" s="266"/>
      <c r="I702" s="266"/>
      <c r="J702" s="266"/>
      <c r="K702" s="266"/>
      <c r="L702" s="266"/>
      <c r="M702" s="266"/>
      <c r="N702" s="266"/>
      <c r="O702" s="266"/>
      <c r="P702" s="266"/>
      <c r="Q702" s="266"/>
      <c r="R702" s="266"/>
      <c r="S702" s="266"/>
      <c r="T702" s="266"/>
      <c r="U702" s="266"/>
      <c r="V702" s="266"/>
      <c r="W702" s="266"/>
      <c r="X702" s="266"/>
      <c r="Y702" s="266"/>
      <c r="Z702" s="266"/>
    </row>
    <row r="703" spans="1:26" ht="15.75" customHeight="1" x14ac:dyDescent="0.2">
      <c r="A703" s="266"/>
      <c r="B703" s="266"/>
      <c r="C703" s="266"/>
      <c r="D703" s="266"/>
      <c r="E703" s="266"/>
      <c r="F703" s="266"/>
      <c r="G703" s="266"/>
      <c r="H703" s="266"/>
      <c r="I703" s="266"/>
      <c r="J703" s="266"/>
      <c r="K703" s="266"/>
      <c r="L703" s="266"/>
      <c r="M703" s="266"/>
      <c r="N703" s="266"/>
      <c r="O703" s="266"/>
      <c r="P703" s="266"/>
      <c r="Q703" s="266"/>
      <c r="R703" s="266"/>
      <c r="S703" s="266"/>
      <c r="T703" s="266"/>
      <c r="U703" s="266"/>
      <c r="V703" s="266"/>
      <c r="W703" s="266"/>
      <c r="X703" s="266"/>
      <c r="Y703" s="266"/>
      <c r="Z703" s="266"/>
    </row>
    <row r="704" spans="1:26" ht="15.75" customHeight="1" x14ac:dyDescent="0.2">
      <c r="A704" s="266"/>
      <c r="B704" s="266"/>
      <c r="C704" s="266"/>
      <c r="D704" s="266"/>
      <c r="E704" s="266"/>
      <c r="F704" s="266"/>
      <c r="G704" s="266"/>
      <c r="H704" s="266"/>
      <c r="I704" s="266"/>
      <c r="J704" s="266"/>
      <c r="K704" s="266"/>
      <c r="L704" s="266"/>
      <c r="M704" s="266"/>
      <c r="N704" s="266"/>
      <c r="O704" s="266"/>
      <c r="P704" s="266"/>
      <c r="Q704" s="266"/>
      <c r="R704" s="266"/>
      <c r="S704" s="266"/>
      <c r="T704" s="266"/>
      <c r="U704" s="266"/>
      <c r="V704" s="266"/>
      <c r="W704" s="266"/>
      <c r="X704" s="266"/>
      <c r="Y704" s="266"/>
      <c r="Z704" s="266"/>
    </row>
    <row r="705" spans="1:26" ht="15.75" customHeight="1" x14ac:dyDescent="0.2">
      <c r="A705" s="266"/>
      <c r="B705" s="266"/>
      <c r="C705" s="266"/>
      <c r="D705" s="266"/>
      <c r="E705" s="266"/>
      <c r="F705" s="266"/>
      <c r="G705" s="266"/>
      <c r="H705" s="266"/>
      <c r="I705" s="266"/>
      <c r="J705" s="266"/>
      <c r="K705" s="266"/>
      <c r="L705" s="266"/>
      <c r="M705" s="266"/>
      <c r="N705" s="266"/>
      <c r="O705" s="266"/>
      <c r="P705" s="266"/>
      <c r="Q705" s="266"/>
      <c r="R705" s="266"/>
      <c r="S705" s="266"/>
      <c r="T705" s="266"/>
      <c r="U705" s="266"/>
      <c r="V705" s="266"/>
      <c r="W705" s="266"/>
      <c r="X705" s="266"/>
      <c r="Y705" s="266"/>
      <c r="Z705" s="266"/>
    </row>
    <row r="706" spans="1:26" ht="15.75" customHeight="1" x14ac:dyDescent="0.2">
      <c r="A706" s="266"/>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row>
    <row r="707" spans="1:26" ht="15.75" customHeight="1" x14ac:dyDescent="0.2">
      <c r="A707" s="266"/>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row>
    <row r="708" spans="1:26" ht="15.75" customHeight="1" x14ac:dyDescent="0.2">
      <c r="A708" s="266"/>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row>
    <row r="709" spans="1:26" ht="15.75" customHeight="1" x14ac:dyDescent="0.2">
      <c r="A709" s="266"/>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row>
    <row r="710" spans="1:26" ht="15.75" customHeight="1" x14ac:dyDescent="0.2">
      <c r="A710" s="266"/>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row>
    <row r="711" spans="1:26" ht="15.75" customHeight="1" x14ac:dyDescent="0.2">
      <c r="A711" s="266"/>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row>
    <row r="712" spans="1:26" ht="15.75" customHeight="1" x14ac:dyDescent="0.2">
      <c r="A712" s="266"/>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row>
    <row r="713" spans="1:26" ht="15.75" customHeight="1" x14ac:dyDescent="0.2">
      <c r="A713" s="266"/>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row>
    <row r="714" spans="1:26" ht="15.75" customHeight="1" x14ac:dyDescent="0.2">
      <c r="A714" s="266"/>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row>
    <row r="715" spans="1:26" ht="15.75" customHeight="1" x14ac:dyDescent="0.2">
      <c r="A715" s="266"/>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row>
    <row r="716" spans="1:26" ht="15.75" customHeight="1" x14ac:dyDescent="0.2">
      <c r="A716" s="266"/>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row>
    <row r="717" spans="1:26" ht="15.75" customHeight="1" x14ac:dyDescent="0.2">
      <c r="A717" s="266"/>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row>
    <row r="718" spans="1:26" ht="15.75" customHeight="1" x14ac:dyDescent="0.2">
      <c r="A718" s="266"/>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row>
    <row r="719" spans="1:26" ht="15.75" customHeight="1" x14ac:dyDescent="0.2">
      <c r="A719" s="266"/>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row>
    <row r="720" spans="1:26" ht="15.75" customHeight="1" x14ac:dyDescent="0.2">
      <c r="A720" s="266"/>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row>
    <row r="721" spans="1:26" ht="15.75" customHeight="1" x14ac:dyDescent="0.2">
      <c r="A721" s="266"/>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row>
    <row r="722" spans="1:26" ht="15.75" customHeight="1" x14ac:dyDescent="0.2">
      <c r="A722" s="266"/>
      <c r="B722" s="266"/>
      <c r="C722" s="266"/>
      <c r="D722" s="266"/>
      <c r="E722" s="266"/>
      <c r="F722" s="266"/>
      <c r="G722" s="266"/>
      <c r="H722" s="266"/>
      <c r="I722" s="266"/>
      <c r="J722" s="266"/>
      <c r="K722" s="266"/>
      <c r="L722" s="266"/>
      <c r="M722" s="266"/>
      <c r="N722" s="266"/>
      <c r="O722" s="266"/>
      <c r="P722" s="266"/>
      <c r="Q722" s="266"/>
      <c r="R722" s="266"/>
      <c r="S722" s="266"/>
      <c r="T722" s="266"/>
      <c r="U722" s="266"/>
      <c r="V722" s="266"/>
      <c r="W722" s="266"/>
      <c r="X722" s="266"/>
      <c r="Y722" s="266"/>
      <c r="Z722" s="266"/>
    </row>
    <row r="723" spans="1:26" ht="15.75" customHeight="1" x14ac:dyDescent="0.2">
      <c r="A723" s="266"/>
      <c r="B723" s="266"/>
      <c r="C723" s="266"/>
      <c r="D723" s="266"/>
      <c r="E723" s="266"/>
      <c r="F723" s="266"/>
      <c r="G723" s="266"/>
      <c r="H723" s="266"/>
      <c r="I723" s="266"/>
      <c r="J723" s="266"/>
      <c r="K723" s="266"/>
      <c r="L723" s="266"/>
      <c r="M723" s="266"/>
      <c r="N723" s="266"/>
      <c r="O723" s="266"/>
      <c r="P723" s="266"/>
      <c r="Q723" s="266"/>
      <c r="R723" s="266"/>
      <c r="S723" s="266"/>
      <c r="T723" s="266"/>
      <c r="U723" s="266"/>
      <c r="V723" s="266"/>
      <c r="W723" s="266"/>
      <c r="X723" s="266"/>
      <c r="Y723" s="266"/>
      <c r="Z723" s="266"/>
    </row>
    <row r="724" spans="1:26" ht="15.75" customHeight="1" x14ac:dyDescent="0.2">
      <c r="A724" s="266"/>
      <c r="B724" s="266"/>
      <c r="C724" s="266"/>
      <c r="D724" s="266"/>
      <c r="E724" s="266"/>
      <c r="F724" s="266"/>
      <c r="G724" s="266"/>
      <c r="H724" s="266"/>
      <c r="I724" s="266"/>
      <c r="J724" s="266"/>
      <c r="K724" s="266"/>
      <c r="L724" s="266"/>
      <c r="M724" s="266"/>
      <c r="N724" s="266"/>
      <c r="O724" s="266"/>
      <c r="P724" s="266"/>
      <c r="Q724" s="266"/>
      <c r="R724" s="266"/>
      <c r="S724" s="266"/>
      <c r="T724" s="266"/>
      <c r="U724" s="266"/>
      <c r="V724" s="266"/>
      <c r="W724" s="266"/>
      <c r="X724" s="266"/>
      <c r="Y724" s="266"/>
      <c r="Z724" s="266"/>
    </row>
    <row r="725" spans="1:26" ht="15.75" customHeight="1" x14ac:dyDescent="0.2">
      <c r="A725" s="266"/>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row>
    <row r="726" spans="1:26" ht="15.75" customHeight="1" x14ac:dyDescent="0.2">
      <c r="A726" s="266"/>
      <c r="B726" s="266"/>
      <c r="C726" s="266"/>
      <c r="D726" s="266"/>
      <c r="E726" s="266"/>
      <c r="F726" s="266"/>
      <c r="G726" s="266"/>
      <c r="H726" s="266"/>
      <c r="I726" s="266"/>
      <c r="J726" s="266"/>
      <c r="K726" s="266"/>
      <c r="L726" s="266"/>
      <c r="M726" s="266"/>
      <c r="N726" s="266"/>
      <c r="O726" s="266"/>
      <c r="P726" s="266"/>
      <c r="Q726" s="266"/>
      <c r="R726" s="266"/>
      <c r="S726" s="266"/>
      <c r="T726" s="266"/>
      <c r="U726" s="266"/>
      <c r="V726" s="266"/>
      <c r="W726" s="266"/>
      <c r="X726" s="266"/>
      <c r="Y726" s="266"/>
      <c r="Z726" s="266"/>
    </row>
    <row r="727" spans="1:26" ht="15.75" customHeight="1" x14ac:dyDescent="0.2">
      <c r="A727" s="266"/>
      <c r="B727" s="266"/>
      <c r="C727" s="266"/>
      <c r="D727" s="266"/>
      <c r="E727" s="266"/>
      <c r="F727" s="266"/>
      <c r="G727" s="266"/>
      <c r="H727" s="266"/>
      <c r="I727" s="266"/>
      <c r="J727" s="266"/>
      <c r="K727" s="266"/>
      <c r="L727" s="266"/>
      <c r="M727" s="266"/>
      <c r="N727" s="266"/>
      <c r="O727" s="266"/>
      <c r="P727" s="266"/>
      <c r="Q727" s="266"/>
      <c r="R727" s="266"/>
      <c r="S727" s="266"/>
      <c r="T727" s="266"/>
      <c r="U727" s="266"/>
      <c r="V727" s="266"/>
      <c r="W727" s="266"/>
      <c r="X727" s="266"/>
      <c r="Y727" s="266"/>
      <c r="Z727" s="266"/>
    </row>
    <row r="728" spans="1:26" ht="15.75" customHeight="1" x14ac:dyDescent="0.2">
      <c r="A728" s="266"/>
      <c r="B728" s="266"/>
      <c r="C728" s="266"/>
      <c r="D728" s="266"/>
      <c r="E728" s="266"/>
      <c r="F728" s="266"/>
      <c r="G728" s="266"/>
      <c r="H728" s="266"/>
      <c r="I728" s="266"/>
      <c r="J728" s="266"/>
      <c r="K728" s="266"/>
      <c r="L728" s="266"/>
      <c r="M728" s="266"/>
      <c r="N728" s="266"/>
      <c r="O728" s="266"/>
      <c r="P728" s="266"/>
      <c r="Q728" s="266"/>
      <c r="R728" s="266"/>
      <c r="S728" s="266"/>
      <c r="T728" s="266"/>
      <c r="U728" s="266"/>
      <c r="V728" s="266"/>
      <c r="W728" s="266"/>
      <c r="X728" s="266"/>
      <c r="Y728" s="266"/>
      <c r="Z728" s="266"/>
    </row>
    <row r="729" spans="1:26" ht="15.75" customHeight="1" x14ac:dyDescent="0.2">
      <c r="A729" s="266"/>
      <c r="B729" s="266"/>
      <c r="C729" s="266"/>
      <c r="D729" s="266"/>
      <c r="E729" s="266"/>
      <c r="F729" s="266"/>
      <c r="G729" s="266"/>
      <c r="H729" s="266"/>
      <c r="I729" s="266"/>
      <c r="J729" s="266"/>
      <c r="K729" s="266"/>
      <c r="L729" s="266"/>
      <c r="M729" s="266"/>
      <c r="N729" s="266"/>
      <c r="O729" s="266"/>
      <c r="P729" s="266"/>
      <c r="Q729" s="266"/>
      <c r="R729" s="266"/>
      <c r="S729" s="266"/>
      <c r="T729" s="266"/>
      <c r="U729" s="266"/>
      <c r="V729" s="266"/>
      <c r="W729" s="266"/>
      <c r="X729" s="266"/>
      <c r="Y729" s="266"/>
      <c r="Z729" s="266"/>
    </row>
    <row r="730" spans="1:26" ht="15.75" customHeight="1" x14ac:dyDescent="0.2">
      <c r="A730" s="266"/>
      <c r="B730" s="266"/>
      <c r="C730" s="266"/>
      <c r="D730" s="266"/>
      <c r="E730" s="266"/>
      <c r="F730" s="266"/>
      <c r="G730" s="266"/>
      <c r="H730" s="266"/>
      <c r="I730" s="266"/>
      <c r="J730" s="266"/>
      <c r="K730" s="266"/>
      <c r="L730" s="266"/>
      <c r="M730" s="266"/>
      <c r="N730" s="266"/>
      <c r="O730" s="266"/>
      <c r="P730" s="266"/>
      <c r="Q730" s="266"/>
      <c r="R730" s="266"/>
      <c r="S730" s="266"/>
      <c r="T730" s="266"/>
      <c r="U730" s="266"/>
      <c r="V730" s="266"/>
      <c r="W730" s="266"/>
      <c r="X730" s="266"/>
      <c r="Y730" s="266"/>
      <c r="Z730" s="266"/>
    </row>
    <row r="731" spans="1:26" ht="15.75" customHeight="1" x14ac:dyDescent="0.2">
      <c r="A731" s="266"/>
      <c r="B731" s="266"/>
      <c r="C731" s="266"/>
      <c r="D731" s="266"/>
      <c r="E731" s="266"/>
      <c r="F731" s="266"/>
      <c r="G731" s="266"/>
      <c r="H731" s="266"/>
      <c r="I731" s="266"/>
      <c r="J731" s="266"/>
      <c r="K731" s="266"/>
      <c r="L731" s="266"/>
      <c r="M731" s="266"/>
      <c r="N731" s="266"/>
      <c r="O731" s="266"/>
      <c r="P731" s="266"/>
      <c r="Q731" s="266"/>
      <c r="R731" s="266"/>
      <c r="S731" s="266"/>
      <c r="T731" s="266"/>
      <c r="U731" s="266"/>
      <c r="V731" s="266"/>
      <c r="W731" s="266"/>
      <c r="X731" s="266"/>
      <c r="Y731" s="266"/>
      <c r="Z731" s="266"/>
    </row>
    <row r="732" spans="1:26" ht="15.75" customHeight="1" x14ac:dyDescent="0.2">
      <c r="A732" s="266"/>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row>
    <row r="733" spans="1:26" ht="15.75" customHeight="1" x14ac:dyDescent="0.2">
      <c r="A733" s="266"/>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row>
    <row r="734" spans="1:26" ht="15.75" customHeight="1" x14ac:dyDescent="0.2">
      <c r="A734" s="266"/>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row>
    <row r="735" spans="1:26" ht="15.75" customHeight="1" x14ac:dyDescent="0.2">
      <c r="A735" s="266"/>
      <c r="B735" s="266"/>
      <c r="C735" s="266"/>
      <c r="D735" s="266"/>
      <c r="E735" s="266"/>
      <c r="F735" s="266"/>
      <c r="G735" s="266"/>
      <c r="H735" s="266"/>
      <c r="I735" s="266"/>
      <c r="J735" s="266"/>
      <c r="K735" s="266"/>
      <c r="L735" s="266"/>
      <c r="M735" s="266"/>
      <c r="N735" s="266"/>
      <c r="O735" s="266"/>
      <c r="P735" s="266"/>
      <c r="Q735" s="266"/>
      <c r="R735" s="266"/>
      <c r="S735" s="266"/>
      <c r="T735" s="266"/>
      <c r="U735" s="266"/>
      <c r="V735" s="266"/>
      <c r="W735" s="266"/>
      <c r="X735" s="266"/>
      <c r="Y735" s="266"/>
      <c r="Z735" s="266"/>
    </row>
    <row r="736" spans="1:26" ht="15.75" customHeight="1" x14ac:dyDescent="0.2">
      <c r="A736" s="266"/>
      <c r="B736" s="266"/>
      <c r="C736" s="266"/>
      <c r="D736" s="266"/>
      <c r="E736" s="266"/>
      <c r="F736" s="266"/>
      <c r="G736" s="266"/>
      <c r="H736" s="266"/>
      <c r="I736" s="266"/>
      <c r="J736" s="266"/>
      <c r="K736" s="266"/>
      <c r="L736" s="266"/>
      <c r="M736" s="266"/>
      <c r="N736" s="266"/>
      <c r="O736" s="266"/>
      <c r="P736" s="266"/>
      <c r="Q736" s="266"/>
      <c r="R736" s="266"/>
      <c r="S736" s="266"/>
      <c r="T736" s="266"/>
      <c r="U736" s="266"/>
      <c r="V736" s="266"/>
      <c r="W736" s="266"/>
      <c r="X736" s="266"/>
      <c r="Y736" s="266"/>
      <c r="Z736" s="266"/>
    </row>
    <row r="737" spans="1:26" ht="15.75" customHeight="1" x14ac:dyDescent="0.2">
      <c r="A737" s="266"/>
      <c r="B737" s="266"/>
      <c r="C737" s="266"/>
      <c r="D737" s="266"/>
      <c r="E737" s="266"/>
      <c r="F737" s="266"/>
      <c r="G737" s="266"/>
      <c r="H737" s="266"/>
      <c r="I737" s="266"/>
      <c r="J737" s="266"/>
      <c r="K737" s="266"/>
      <c r="L737" s="266"/>
      <c r="M737" s="266"/>
      <c r="N737" s="266"/>
      <c r="O737" s="266"/>
      <c r="P737" s="266"/>
      <c r="Q737" s="266"/>
      <c r="R737" s="266"/>
      <c r="S737" s="266"/>
      <c r="T737" s="266"/>
      <c r="U737" s="266"/>
      <c r="V737" s="266"/>
      <c r="W737" s="266"/>
      <c r="X737" s="266"/>
      <c r="Y737" s="266"/>
      <c r="Z737" s="266"/>
    </row>
    <row r="738" spans="1:26" ht="15.75" customHeight="1" x14ac:dyDescent="0.2">
      <c r="A738" s="266"/>
      <c r="B738" s="266"/>
      <c r="C738" s="266"/>
      <c r="D738" s="266"/>
      <c r="E738" s="266"/>
      <c r="F738" s="266"/>
      <c r="G738" s="266"/>
      <c r="H738" s="266"/>
      <c r="I738" s="266"/>
      <c r="J738" s="266"/>
      <c r="K738" s="266"/>
      <c r="L738" s="266"/>
      <c r="M738" s="266"/>
      <c r="N738" s="266"/>
      <c r="O738" s="266"/>
      <c r="P738" s="266"/>
      <c r="Q738" s="266"/>
      <c r="R738" s="266"/>
      <c r="S738" s="266"/>
      <c r="T738" s="266"/>
      <c r="U738" s="266"/>
      <c r="V738" s="266"/>
      <c r="W738" s="266"/>
      <c r="X738" s="266"/>
      <c r="Y738" s="266"/>
      <c r="Z738" s="266"/>
    </row>
    <row r="739" spans="1:26" ht="15.75" customHeight="1" x14ac:dyDescent="0.2">
      <c r="A739" s="266"/>
      <c r="B739" s="266"/>
      <c r="C739" s="266"/>
      <c r="D739" s="266"/>
      <c r="E739" s="266"/>
      <c r="F739" s="266"/>
      <c r="G739" s="266"/>
      <c r="H739" s="266"/>
      <c r="I739" s="266"/>
      <c r="J739" s="266"/>
      <c r="K739" s="266"/>
      <c r="L739" s="266"/>
      <c r="M739" s="266"/>
      <c r="N739" s="266"/>
      <c r="O739" s="266"/>
      <c r="P739" s="266"/>
      <c r="Q739" s="266"/>
      <c r="R739" s="266"/>
      <c r="S739" s="266"/>
      <c r="T739" s="266"/>
      <c r="U739" s="266"/>
      <c r="V739" s="266"/>
      <c r="W739" s="266"/>
      <c r="X739" s="266"/>
      <c r="Y739" s="266"/>
      <c r="Z739" s="266"/>
    </row>
    <row r="740" spans="1:26" ht="15.75" customHeight="1" x14ac:dyDescent="0.2">
      <c r="A740" s="266"/>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row>
    <row r="741" spans="1:26" ht="15.75" customHeight="1" x14ac:dyDescent="0.2">
      <c r="A741" s="266"/>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row>
    <row r="742" spans="1:26" ht="15.75" customHeight="1" x14ac:dyDescent="0.2">
      <c r="A742" s="266"/>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row>
    <row r="743" spans="1:26" ht="15.75" customHeight="1" x14ac:dyDescent="0.2">
      <c r="A743" s="266"/>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row>
    <row r="744" spans="1:26" ht="15.75" customHeight="1" x14ac:dyDescent="0.2">
      <c r="A744" s="266"/>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row>
    <row r="745" spans="1:26" ht="15.75" customHeight="1" x14ac:dyDescent="0.2">
      <c r="A745" s="266"/>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row>
    <row r="746" spans="1:26" ht="15.75" customHeight="1" x14ac:dyDescent="0.2">
      <c r="A746" s="266"/>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row>
    <row r="747" spans="1:26" ht="15.75" customHeight="1" x14ac:dyDescent="0.2">
      <c r="A747" s="266"/>
      <c r="B747" s="266"/>
      <c r="C747" s="266"/>
      <c r="D747" s="266"/>
      <c r="E747" s="266"/>
      <c r="F747" s="266"/>
      <c r="G747" s="266"/>
      <c r="H747" s="266"/>
      <c r="I747" s="266"/>
      <c r="J747" s="266"/>
      <c r="K747" s="266"/>
      <c r="L747" s="266"/>
      <c r="M747" s="266"/>
      <c r="N747" s="266"/>
      <c r="O747" s="266"/>
      <c r="P747" s="266"/>
      <c r="Q747" s="266"/>
      <c r="R747" s="266"/>
      <c r="S747" s="266"/>
      <c r="T747" s="266"/>
      <c r="U747" s="266"/>
      <c r="V747" s="266"/>
      <c r="W747" s="266"/>
      <c r="X747" s="266"/>
      <c r="Y747" s="266"/>
      <c r="Z747" s="266"/>
    </row>
    <row r="748" spans="1:26" ht="15.75" customHeight="1" x14ac:dyDescent="0.2">
      <c r="A748" s="266"/>
      <c r="B748" s="266"/>
      <c r="C748" s="266"/>
      <c r="D748" s="266"/>
      <c r="E748" s="266"/>
      <c r="F748" s="266"/>
      <c r="G748" s="266"/>
      <c r="H748" s="266"/>
      <c r="I748" s="266"/>
      <c r="J748" s="266"/>
      <c r="K748" s="266"/>
      <c r="L748" s="266"/>
      <c r="M748" s="266"/>
      <c r="N748" s="266"/>
      <c r="O748" s="266"/>
      <c r="P748" s="266"/>
      <c r="Q748" s="266"/>
      <c r="R748" s="266"/>
      <c r="S748" s="266"/>
      <c r="T748" s="266"/>
      <c r="U748" s="266"/>
      <c r="V748" s="266"/>
      <c r="W748" s="266"/>
      <c r="X748" s="266"/>
      <c r="Y748" s="266"/>
      <c r="Z748" s="266"/>
    </row>
    <row r="749" spans="1:26" ht="15.75" customHeight="1" x14ac:dyDescent="0.2">
      <c r="A749" s="266"/>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row>
    <row r="750" spans="1:26" ht="15.75" customHeight="1" x14ac:dyDescent="0.2">
      <c r="A750" s="266"/>
      <c r="B750" s="266"/>
      <c r="C750" s="266"/>
      <c r="D750" s="266"/>
      <c r="E750" s="266"/>
      <c r="F750" s="266"/>
      <c r="G750" s="266"/>
      <c r="H750" s="266"/>
      <c r="I750" s="266"/>
      <c r="J750" s="266"/>
      <c r="K750" s="266"/>
      <c r="L750" s="266"/>
      <c r="M750" s="266"/>
      <c r="N750" s="266"/>
      <c r="O750" s="266"/>
      <c r="P750" s="266"/>
      <c r="Q750" s="266"/>
      <c r="R750" s="266"/>
      <c r="S750" s="266"/>
      <c r="T750" s="266"/>
      <c r="U750" s="266"/>
      <c r="V750" s="266"/>
      <c r="W750" s="266"/>
      <c r="X750" s="266"/>
      <c r="Y750" s="266"/>
      <c r="Z750" s="266"/>
    </row>
    <row r="751" spans="1:26" ht="15.75" customHeight="1" x14ac:dyDescent="0.2">
      <c r="A751" s="266"/>
      <c r="B751" s="266"/>
      <c r="C751" s="266"/>
      <c r="D751" s="266"/>
      <c r="E751" s="266"/>
      <c r="F751" s="266"/>
      <c r="G751" s="266"/>
      <c r="H751" s="266"/>
      <c r="I751" s="266"/>
      <c r="J751" s="266"/>
      <c r="K751" s="266"/>
      <c r="L751" s="266"/>
      <c r="M751" s="266"/>
      <c r="N751" s="266"/>
      <c r="O751" s="266"/>
      <c r="P751" s="266"/>
      <c r="Q751" s="266"/>
      <c r="R751" s="266"/>
      <c r="S751" s="266"/>
      <c r="T751" s="266"/>
      <c r="U751" s="266"/>
      <c r="V751" s="266"/>
      <c r="W751" s="266"/>
      <c r="X751" s="266"/>
      <c r="Y751" s="266"/>
      <c r="Z751" s="266"/>
    </row>
    <row r="752" spans="1:26" ht="15.75" customHeight="1" x14ac:dyDescent="0.2">
      <c r="A752" s="266"/>
      <c r="B752" s="266"/>
      <c r="C752" s="266"/>
      <c r="D752" s="266"/>
      <c r="E752" s="266"/>
      <c r="F752" s="266"/>
      <c r="G752" s="266"/>
      <c r="H752" s="266"/>
      <c r="I752" s="266"/>
      <c r="J752" s="266"/>
      <c r="K752" s="266"/>
      <c r="L752" s="266"/>
      <c r="M752" s="266"/>
      <c r="N752" s="266"/>
      <c r="O752" s="266"/>
      <c r="P752" s="266"/>
      <c r="Q752" s="266"/>
      <c r="R752" s="266"/>
      <c r="S752" s="266"/>
      <c r="T752" s="266"/>
      <c r="U752" s="266"/>
      <c r="V752" s="266"/>
      <c r="W752" s="266"/>
      <c r="X752" s="266"/>
      <c r="Y752" s="266"/>
      <c r="Z752" s="266"/>
    </row>
    <row r="753" spans="1:26" ht="15.75" customHeight="1" x14ac:dyDescent="0.2">
      <c r="A753" s="266"/>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row>
    <row r="754" spans="1:26" ht="15.75" customHeight="1" x14ac:dyDescent="0.2">
      <c r="A754" s="266"/>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row>
    <row r="755" spans="1:26" ht="15.75" customHeight="1" x14ac:dyDescent="0.2">
      <c r="A755" s="266"/>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row>
    <row r="756" spans="1:26" ht="15.75" customHeight="1" x14ac:dyDescent="0.2">
      <c r="A756" s="266"/>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row>
    <row r="757" spans="1:26" ht="15.75" customHeight="1" x14ac:dyDescent="0.2">
      <c r="A757" s="266"/>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row>
    <row r="758" spans="1:26" ht="15.75" customHeight="1" x14ac:dyDescent="0.2">
      <c r="A758" s="266"/>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row>
    <row r="759" spans="1:26" ht="15.75" customHeight="1" x14ac:dyDescent="0.2">
      <c r="A759" s="266"/>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row>
    <row r="760" spans="1:26" ht="15.75" customHeight="1" x14ac:dyDescent="0.2">
      <c r="A760" s="266"/>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row>
    <row r="761" spans="1:26" ht="15.75" customHeight="1" x14ac:dyDescent="0.2">
      <c r="A761" s="266"/>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row>
    <row r="762" spans="1:26" ht="15.75" customHeight="1" x14ac:dyDescent="0.2">
      <c r="A762" s="266"/>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row>
    <row r="763" spans="1:26" ht="15.75" customHeight="1" x14ac:dyDescent="0.2">
      <c r="A763" s="266"/>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row>
    <row r="764" spans="1:26" ht="15.75" customHeight="1" x14ac:dyDescent="0.2">
      <c r="A764" s="266"/>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row>
    <row r="765" spans="1:26" ht="15.75" customHeight="1" x14ac:dyDescent="0.2">
      <c r="A765" s="266"/>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row>
    <row r="766" spans="1:26" ht="15.75" customHeight="1" x14ac:dyDescent="0.2">
      <c r="A766" s="266"/>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row>
    <row r="767" spans="1:26" ht="15.75" customHeight="1" x14ac:dyDescent="0.2">
      <c r="A767" s="266"/>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row>
    <row r="768" spans="1:26" ht="15.75" customHeight="1" x14ac:dyDescent="0.2">
      <c r="A768" s="266"/>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row>
    <row r="769" spans="1:26" ht="15.75" customHeight="1" x14ac:dyDescent="0.2">
      <c r="A769" s="266"/>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row>
    <row r="770" spans="1:26" ht="15.75" customHeight="1" x14ac:dyDescent="0.2">
      <c r="A770" s="266"/>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row>
    <row r="771" spans="1:26" ht="15.75" customHeight="1" x14ac:dyDescent="0.2">
      <c r="A771" s="266"/>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row>
    <row r="772" spans="1:26" ht="15.75" customHeight="1" x14ac:dyDescent="0.2">
      <c r="A772" s="266"/>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row>
    <row r="773" spans="1:26" ht="15.75" customHeight="1" x14ac:dyDescent="0.2">
      <c r="A773" s="266"/>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row>
    <row r="774" spans="1:26" ht="15.75" customHeight="1" x14ac:dyDescent="0.2">
      <c r="A774" s="266"/>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row>
    <row r="775" spans="1:26" ht="15.75" customHeight="1" x14ac:dyDescent="0.2">
      <c r="A775" s="266"/>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row>
    <row r="776" spans="1:26" ht="15.75" customHeight="1" x14ac:dyDescent="0.2">
      <c r="A776" s="266"/>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row>
    <row r="777" spans="1:26" ht="15.75" customHeight="1" x14ac:dyDescent="0.2">
      <c r="A777" s="266"/>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row>
    <row r="778" spans="1:26" ht="15.75" customHeight="1" x14ac:dyDescent="0.2">
      <c r="A778" s="266"/>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row>
    <row r="779" spans="1:26" ht="15.75" customHeight="1" x14ac:dyDescent="0.2">
      <c r="A779" s="266"/>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row>
    <row r="780" spans="1:26" ht="15.75" customHeight="1" x14ac:dyDescent="0.2">
      <c r="A780" s="266"/>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row>
    <row r="781" spans="1:26" ht="15.75" customHeight="1" x14ac:dyDescent="0.2">
      <c r="A781" s="266"/>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row>
    <row r="782" spans="1:26" ht="15.75" customHeight="1" x14ac:dyDescent="0.2">
      <c r="A782" s="266"/>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row>
    <row r="783" spans="1:26" ht="15.75" customHeight="1" x14ac:dyDescent="0.2">
      <c r="A783" s="266"/>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row>
    <row r="784" spans="1:26" ht="15.75" customHeight="1" x14ac:dyDescent="0.2">
      <c r="A784" s="266"/>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row>
    <row r="785" spans="1:26" ht="15.75" customHeight="1" x14ac:dyDescent="0.2">
      <c r="A785" s="266"/>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row>
    <row r="786" spans="1:26" ht="15.75" customHeight="1" x14ac:dyDescent="0.2">
      <c r="A786" s="266"/>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row>
    <row r="787" spans="1:26" ht="15.75" customHeight="1" x14ac:dyDescent="0.2">
      <c r="A787" s="266"/>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row>
    <row r="788" spans="1:26" ht="15.75" customHeight="1" x14ac:dyDescent="0.2">
      <c r="A788" s="266"/>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row>
    <row r="789" spans="1:26" ht="15.75" customHeight="1" x14ac:dyDescent="0.2">
      <c r="A789" s="266"/>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row>
    <row r="790" spans="1:26" ht="15.75" customHeight="1" x14ac:dyDescent="0.2">
      <c r="A790" s="266"/>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row>
    <row r="791" spans="1:26" ht="15.75" customHeight="1" x14ac:dyDescent="0.2">
      <c r="A791" s="266"/>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row>
    <row r="792" spans="1:26" ht="15.75" customHeight="1" x14ac:dyDescent="0.2">
      <c r="A792" s="266"/>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row>
    <row r="793" spans="1:26" ht="15.75" customHeight="1" x14ac:dyDescent="0.2">
      <c r="A793" s="266"/>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row>
    <row r="794" spans="1:26" ht="15.75" customHeight="1" x14ac:dyDescent="0.2">
      <c r="A794" s="266"/>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row>
    <row r="795" spans="1:26" ht="15.75" customHeight="1" x14ac:dyDescent="0.2">
      <c r="A795" s="266"/>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row>
    <row r="796" spans="1:26" ht="15.75" customHeight="1" x14ac:dyDescent="0.2">
      <c r="A796" s="266"/>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row>
    <row r="797" spans="1:26" ht="15.75" customHeight="1" x14ac:dyDescent="0.2">
      <c r="A797" s="266"/>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row>
    <row r="798" spans="1:26" ht="15.75" customHeight="1" x14ac:dyDescent="0.2">
      <c r="A798" s="266"/>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row>
    <row r="799" spans="1:26" ht="15.75" customHeight="1" x14ac:dyDescent="0.2">
      <c r="A799" s="266"/>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row>
    <row r="800" spans="1:26" ht="15.75" customHeight="1" x14ac:dyDescent="0.2">
      <c r="A800" s="266"/>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row>
    <row r="801" spans="1:26" ht="15.75" customHeight="1" x14ac:dyDescent="0.2">
      <c r="A801" s="266"/>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row>
    <row r="802" spans="1:26" ht="15.75" customHeight="1" x14ac:dyDescent="0.2">
      <c r="A802" s="266"/>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row>
    <row r="803" spans="1:26" ht="15.75" customHeight="1" x14ac:dyDescent="0.2">
      <c r="A803" s="266"/>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row>
    <row r="804" spans="1:26" ht="15.75" customHeight="1" x14ac:dyDescent="0.2">
      <c r="A804" s="266"/>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row>
    <row r="805" spans="1:26" ht="15.75" customHeight="1" x14ac:dyDescent="0.2">
      <c r="A805" s="266"/>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row>
    <row r="806" spans="1:26" ht="15.75" customHeight="1" x14ac:dyDescent="0.2">
      <c r="A806" s="266"/>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row>
    <row r="807" spans="1:26" ht="15.75" customHeight="1" x14ac:dyDescent="0.2">
      <c r="A807" s="266"/>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row>
    <row r="808" spans="1:26" ht="15.75" customHeight="1" x14ac:dyDescent="0.2">
      <c r="A808" s="266"/>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row>
    <row r="809" spans="1:26" ht="15.75" customHeight="1" x14ac:dyDescent="0.2">
      <c r="A809" s="266"/>
      <c r="B809" s="266"/>
      <c r="C809" s="266"/>
      <c r="D809" s="266"/>
      <c r="E809" s="266"/>
      <c r="F809" s="266"/>
      <c r="G809" s="266"/>
      <c r="H809" s="266"/>
      <c r="I809" s="266"/>
      <c r="J809" s="266"/>
      <c r="K809" s="266"/>
      <c r="L809" s="266"/>
      <c r="M809" s="266"/>
      <c r="N809" s="266"/>
      <c r="O809" s="266"/>
      <c r="P809" s="266"/>
      <c r="Q809" s="266"/>
      <c r="R809" s="266"/>
      <c r="S809" s="266"/>
      <c r="T809" s="266"/>
      <c r="U809" s="266"/>
      <c r="V809" s="266"/>
      <c r="W809" s="266"/>
      <c r="X809" s="266"/>
      <c r="Y809" s="266"/>
      <c r="Z809" s="266"/>
    </row>
    <row r="810" spans="1:26" ht="15.75" customHeight="1" x14ac:dyDescent="0.2">
      <c r="A810" s="266"/>
      <c r="B810" s="266"/>
      <c r="C810" s="266"/>
      <c r="D810" s="266"/>
      <c r="E810" s="266"/>
      <c r="F810" s="266"/>
      <c r="G810" s="266"/>
      <c r="H810" s="266"/>
      <c r="I810" s="266"/>
      <c r="J810" s="266"/>
      <c r="K810" s="266"/>
      <c r="L810" s="266"/>
      <c r="M810" s="266"/>
      <c r="N810" s="266"/>
      <c r="O810" s="266"/>
      <c r="P810" s="266"/>
      <c r="Q810" s="266"/>
      <c r="R810" s="266"/>
      <c r="S810" s="266"/>
      <c r="T810" s="266"/>
      <c r="U810" s="266"/>
      <c r="V810" s="266"/>
      <c r="W810" s="266"/>
      <c r="X810" s="266"/>
      <c r="Y810" s="266"/>
      <c r="Z810" s="266"/>
    </row>
    <row r="811" spans="1:26" ht="15.75" customHeight="1" x14ac:dyDescent="0.2">
      <c r="A811" s="266"/>
      <c r="B811" s="266"/>
      <c r="C811" s="266"/>
      <c r="D811" s="266"/>
      <c r="E811" s="266"/>
      <c r="F811" s="266"/>
      <c r="G811" s="266"/>
      <c r="H811" s="266"/>
      <c r="I811" s="266"/>
      <c r="J811" s="266"/>
      <c r="K811" s="266"/>
      <c r="L811" s="266"/>
      <c r="M811" s="266"/>
      <c r="N811" s="266"/>
      <c r="O811" s="266"/>
      <c r="P811" s="266"/>
      <c r="Q811" s="266"/>
      <c r="R811" s="266"/>
      <c r="S811" s="266"/>
      <c r="T811" s="266"/>
      <c r="U811" s="266"/>
      <c r="V811" s="266"/>
      <c r="W811" s="266"/>
      <c r="X811" s="266"/>
      <c r="Y811" s="266"/>
      <c r="Z811" s="266"/>
    </row>
    <row r="812" spans="1:26" ht="15.75" customHeight="1" x14ac:dyDescent="0.2">
      <c r="A812" s="266"/>
      <c r="B812" s="266"/>
      <c r="C812" s="266"/>
      <c r="D812" s="266"/>
      <c r="E812" s="266"/>
      <c r="F812" s="266"/>
      <c r="G812" s="266"/>
      <c r="H812" s="266"/>
      <c r="I812" s="266"/>
      <c r="J812" s="266"/>
      <c r="K812" s="266"/>
      <c r="L812" s="266"/>
      <c r="M812" s="266"/>
      <c r="N812" s="266"/>
      <c r="O812" s="266"/>
      <c r="P812" s="266"/>
      <c r="Q812" s="266"/>
      <c r="R812" s="266"/>
      <c r="S812" s="266"/>
      <c r="T812" s="266"/>
      <c r="U812" s="266"/>
      <c r="V812" s="266"/>
      <c r="W812" s="266"/>
      <c r="X812" s="266"/>
      <c r="Y812" s="266"/>
      <c r="Z812" s="266"/>
    </row>
    <row r="813" spans="1:26" ht="15.75" customHeight="1" x14ac:dyDescent="0.2">
      <c r="A813" s="266"/>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row>
    <row r="814" spans="1:26" ht="15.75" customHeight="1" x14ac:dyDescent="0.2">
      <c r="A814" s="266"/>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row>
    <row r="815" spans="1:26" ht="15.75" customHeight="1" x14ac:dyDescent="0.2">
      <c r="A815" s="266"/>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row>
    <row r="816" spans="1:26" ht="15.75" customHeight="1" x14ac:dyDescent="0.2">
      <c r="A816" s="266"/>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row>
    <row r="817" spans="1:26" ht="15.75" customHeight="1" x14ac:dyDescent="0.2">
      <c r="A817" s="266"/>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row>
    <row r="818" spans="1:26" ht="15.75" customHeight="1" x14ac:dyDescent="0.2">
      <c r="A818" s="266"/>
      <c r="B818" s="266"/>
      <c r="C818" s="266"/>
      <c r="D818" s="266"/>
      <c r="E818" s="266"/>
      <c r="F818" s="266"/>
      <c r="G818" s="266"/>
      <c r="H818" s="266"/>
      <c r="I818" s="266"/>
      <c r="J818" s="266"/>
      <c r="K818" s="266"/>
      <c r="L818" s="266"/>
      <c r="M818" s="266"/>
      <c r="N818" s="266"/>
      <c r="O818" s="266"/>
      <c r="P818" s="266"/>
      <c r="Q818" s="266"/>
      <c r="R818" s="266"/>
      <c r="S818" s="266"/>
      <c r="T818" s="266"/>
      <c r="U818" s="266"/>
      <c r="V818" s="266"/>
      <c r="W818" s="266"/>
      <c r="X818" s="266"/>
      <c r="Y818" s="266"/>
      <c r="Z818" s="266"/>
    </row>
    <row r="819" spans="1:26" ht="15.75" customHeight="1" x14ac:dyDescent="0.2">
      <c r="A819" s="266"/>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row>
    <row r="820" spans="1:26" ht="15.75" customHeight="1" x14ac:dyDescent="0.2">
      <c r="A820" s="266"/>
      <c r="B820" s="266"/>
      <c r="C820" s="266"/>
      <c r="D820" s="266"/>
      <c r="E820" s="266"/>
      <c r="F820" s="266"/>
      <c r="G820" s="266"/>
      <c r="H820" s="266"/>
      <c r="I820" s="266"/>
      <c r="J820" s="266"/>
      <c r="K820" s="266"/>
      <c r="L820" s="266"/>
      <c r="M820" s="266"/>
      <c r="N820" s="266"/>
      <c r="O820" s="266"/>
      <c r="P820" s="266"/>
      <c r="Q820" s="266"/>
      <c r="R820" s="266"/>
      <c r="S820" s="266"/>
      <c r="T820" s="266"/>
      <c r="U820" s="266"/>
      <c r="V820" s="266"/>
      <c r="W820" s="266"/>
      <c r="X820" s="266"/>
      <c r="Y820" s="266"/>
      <c r="Z820" s="266"/>
    </row>
    <row r="821" spans="1:26" ht="15.75" customHeight="1" x14ac:dyDescent="0.2">
      <c r="A821" s="266"/>
      <c r="B821" s="266"/>
      <c r="C821" s="266"/>
      <c r="D821" s="266"/>
      <c r="E821" s="266"/>
      <c r="F821" s="266"/>
      <c r="G821" s="266"/>
      <c r="H821" s="266"/>
      <c r="I821" s="266"/>
      <c r="J821" s="266"/>
      <c r="K821" s="266"/>
      <c r="L821" s="266"/>
      <c r="M821" s="266"/>
      <c r="N821" s="266"/>
      <c r="O821" s="266"/>
      <c r="P821" s="266"/>
      <c r="Q821" s="266"/>
      <c r="R821" s="266"/>
      <c r="S821" s="266"/>
      <c r="T821" s="266"/>
      <c r="U821" s="266"/>
      <c r="V821" s="266"/>
      <c r="W821" s="266"/>
      <c r="X821" s="266"/>
      <c r="Y821" s="266"/>
      <c r="Z821" s="266"/>
    </row>
    <row r="822" spans="1:26" ht="15.75" customHeight="1" x14ac:dyDescent="0.2">
      <c r="A822" s="266"/>
      <c r="B822" s="266"/>
      <c r="C822" s="266"/>
      <c r="D822" s="266"/>
      <c r="E822" s="266"/>
      <c r="F822" s="266"/>
      <c r="G822" s="266"/>
      <c r="H822" s="266"/>
      <c r="I822" s="266"/>
      <c r="J822" s="266"/>
      <c r="K822" s="266"/>
      <c r="L822" s="266"/>
      <c r="M822" s="266"/>
      <c r="N822" s="266"/>
      <c r="O822" s="266"/>
      <c r="P822" s="266"/>
      <c r="Q822" s="266"/>
      <c r="R822" s="266"/>
      <c r="S822" s="266"/>
      <c r="T822" s="266"/>
      <c r="U822" s="266"/>
      <c r="V822" s="266"/>
      <c r="W822" s="266"/>
      <c r="X822" s="266"/>
      <c r="Y822" s="266"/>
      <c r="Z822" s="266"/>
    </row>
    <row r="823" spans="1:26" ht="15.75" customHeight="1" x14ac:dyDescent="0.2">
      <c r="A823" s="266"/>
      <c r="B823" s="266"/>
      <c r="C823" s="266"/>
      <c r="D823" s="266"/>
      <c r="E823" s="266"/>
      <c r="F823" s="266"/>
      <c r="G823" s="266"/>
      <c r="H823" s="266"/>
      <c r="I823" s="266"/>
      <c r="J823" s="266"/>
      <c r="K823" s="266"/>
      <c r="L823" s="266"/>
      <c r="M823" s="266"/>
      <c r="N823" s="266"/>
      <c r="O823" s="266"/>
      <c r="P823" s="266"/>
      <c r="Q823" s="266"/>
      <c r="R823" s="266"/>
      <c r="S823" s="266"/>
      <c r="T823" s="266"/>
      <c r="U823" s="266"/>
      <c r="V823" s="266"/>
      <c r="W823" s="266"/>
      <c r="X823" s="266"/>
      <c r="Y823" s="266"/>
      <c r="Z823" s="266"/>
    </row>
    <row r="824" spans="1:26" ht="15.75" customHeight="1" x14ac:dyDescent="0.2">
      <c r="A824" s="266"/>
      <c r="B824" s="266"/>
      <c r="C824" s="266"/>
      <c r="D824" s="266"/>
      <c r="E824" s="266"/>
      <c r="F824" s="266"/>
      <c r="G824" s="266"/>
      <c r="H824" s="266"/>
      <c r="I824" s="266"/>
      <c r="J824" s="266"/>
      <c r="K824" s="266"/>
      <c r="L824" s="266"/>
      <c r="M824" s="266"/>
      <c r="N824" s="266"/>
      <c r="O824" s="266"/>
      <c r="P824" s="266"/>
      <c r="Q824" s="266"/>
      <c r="R824" s="266"/>
      <c r="S824" s="266"/>
      <c r="T824" s="266"/>
      <c r="U824" s="266"/>
      <c r="V824" s="266"/>
      <c r="W824" s="266"/>
      <c r="X824" s="266"/>
      <c r="Y824" s="266"/>
      <c r="Z824" s="266"/>
    </row>
    <row r="825" spans="1:26" ht="15.75" customHeight="1" x14ac:dyDescent="0.2">
      <c r="A825" s="266"/>
      <c r="B825" s="266"/>
      <c r="C825" s="266"/>
      <c r="D825" s="266"/>
      <c r="E825" s="266"/>
      <c r="F825" s="266"/>
      <c r="G825" s="266"/>
      <c r="H825" s="266"/>
      <c r="I825" s="266"/>
      <c r="J825" s="266"/>
      <c r="K825" s="266"/>
      <c r="L825" s="266"/>
      <c r="M825" s="266"/>
      <c r="N825" s="266"/>
      <c r="O825" s="266"/>
      <c r="P825" s="266"/>
      <c r="Q825" s="266"/>
      <c r="R825" s="266"/>
      <c r="S825" s="266"/>
      <c r="T825" s="266"/>
      <c r="U825" s="266"/>
      <c r="V825" s="266"/>
      <c r="W825" s="266"/>
      <c r="X825" s="266"/>
      <c r="Y825" s="266"/>
      <c r="Z825" s="266"/>
    </row>
    <row r="826" spans="1:26" ht="15.75" customHeight="1" x14ac:dyDescent="0.2">
      <c r="A826" s="266"/>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row>
    <row r="827" spans="1:26" ht="15.75" customHeight="1" x14ac:dyDescent="0.2">
      <c r="A827" s="266"/>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row>
    <row r="828" spans="1:26" ht="15.75" customHeight="1" x14ac:dyDescent="0.2">
      <c r="A828" s="266"/>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row>
    <row r="829" spans="1:26" ht="15.75" customHeight="1" x14ac:dyDescent="0.2">
      <c r="A829" s="266"/>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row>
    <row r="830" spans="1:26" ht="15.75" customHeight="1" x14ac:dyDescent="0.2">
      <c r="A830" s="266"/>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row>
    <row r="831" spans="1:26" ht="15.75" customHeight="1" x14ac:dyDescent="0.2">
      <c r="A831" s="266"/>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row>
    <row r="832" spans="1:26" ht="15.75" customHeight="1" x14ac:dyDescent="0.2">
      <c r="A832" s="266"/>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row>
    <row r="833" spans="1:26" ht="15.75" customHeight="1" x14ac:dyDescent="0.2">
      <c r="A833" s="266"/>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row>
    <row r="834" spans="1:26" ht="15.75" customHeight="1" x14ac:dyDescent="0.2">
      <c r="A834" s="266"/>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row>
    <row r="835" spans="1:26" ht="15.75" customHeight="1" x14ac:dyDescent="0.2">
      <c r="A835" s="266"/>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row>
    <row r="836" spans="1:26" ht="15.75" customHeight="1" x14ac:dyDescent="0.2">
      <c r="A836" s="266"/>
      <c r="B836" s="266"/>
      <c r="C836" s="266"/>
      <c r="D836" s="266"/>
      <c r="E836" s="266"/>
      <c r="F836" s="266"/>
      <c r="G836" s="266"/>
      <c r="H836" s="266"/>
      <c r="I836" s="266"/>
      <c r="J836" s="266"/>
      <c r="K836" s="266"/>
      <c r="L836" s="266"/>
      <c r="M836" s="266"/>
      <c r="N836" s="266"/>
      <c r="O836" s="266"/>
      <c r="P836" s="266"/>
      <c r="Q836" s="266"/>
      <c r="R836" s="266"/>
      <c r="S836" s="266"/>
      <c r="T836" s="266"/>
      <c r="U836" s="266"/>
      <c r="V836" s="266"/>
      <c r="W836" s="266"/>
      <c r="X836" s="266"/>
      <c r="Y836" s="266"/>
      <c r="Z836" s="266"/>
    </row>
    <row r="837" spans="1:26" ht="15.75" customHeight="1" x14ac:dyDescent="0.2">
      <c r="A837" s="266"/>
      <c r="B837" s="266"/>
      <c r="C837" s="266"/>
      <c r="D837" s="266"/>
      <c r="E837" s="266"/>
      <c r="F837" s="266"/>
      <c r="G837" s="266"/>
      <c r="H837" s="266"/>
      <c r="I837" s="266"/>
      <c r="J837" s="266"/>
      <c r="K837" s="266"/>
      <c r="L837" s="266"/>
      <c r="M837" s="266"/>
      <c r="N837" s="266"/>
      <c r="O837" s="266"/>
      <c r="P837" s="266"/>
      <c r="Q837" s="266"/>
      <c r="R837" s="266"/>
      <c r="S837" s="266"/>
      <c r="T837" s="266"/>
      <c r="U837" s="266"/>
      <c r="V837" s="266"/>
      <c r="W837" s="266"/>
      <c r="X837" s="266"/>
      <c r="Y837" s="266"/>
      <c r="Z837" s="266"/>
    </row>
    <row r="838" spans="1:26" ht="15.75" customHeight="1" x14ac:dyDescent="0.2">
      <c r="A838" s="266"/>
      <c r="B838" s="266"/>
      <c r="C838" s="266"/>
      <c r="D838" s="266"/>
      <c r="E838" s="266"/>
      <c r="F838" s="266"/>
      <c r="G838" s="266"/>
      <c r="H838" s="266"/>
      <c r="I838" s="266"/>
      <c r="J838" s="266"/>
      <c r="K838" s="266"/>
      <c r="L838" s="266"/>
      <c r="M838" s="266"/>
      <c r="N838" s="266"/>
      <c r="O838" s="266"/>
      <c r="P838" s="266"/>
      <c r="Q838" s="266"/>
      <c r="R838" s="266"/>
      <c r="S838" s="266"/>
      <c r="T838" s="266"/>
      <c r="U838" s="266"/>
      <c r="V838" s="266"/>
      <c r="W838" s="266"/>
      <c r="X838" s="266"/>
      <c r="Y838" s="266"/>
      <c r="Z838" s="266"/>
    </row>
    <row r="839" spans="1:26" ht="15.75" customHeight="1" x14ac:dyDescent="0.2">
      <c r="A839" s="266"/>
      <c r="B839" s="266"/>
      <c r="C839" s="266"/>
      <c r="D839" s="266"/>
      <c r="E839" s="266"/>
      <c r="F839" s="266"/>
      <c r="G839" s="266"/>
      <c r="H839" s="266"/>
      <c r="I839" s="266"/>
      <c r="J839" s="266"/>
      <c r="K839" s="266"/>
      <c r="L839" s="266"/>
      <c r="M839" s="266"/>
      <c r="N839" s="266"/>
      <c r="O839" s="266"/>
      <c r="P839" s="266"/>
      <c r="Q839" s="266"/>
      <c r="R839" s="266"/>
      <c r="S839" s="266"/>
      <c r="T839" s="266"/>
      <c r="U839" s="266"/>
      <c r="V839" s="266"/>
      <c r="W839" s="266"/>
      <c r="X839" s="266"/>
      <c r="Y839" s="266"/>
      <c r="Z839" s="266"/>
    </row>
    <row r="840" spans="1:26" ht="15.75" customHeight="1" x14ac:dyDescent="0.2">
      <c r="A840" s="266"/>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row>
    <row r="841" spans="1:26" ht="15.75" customHeight="1" x14ac:dyDescent="0.2">
      <c r="A841" s="266"/>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row>
    <row r="842" spans="1:26" ht="15.75" customHeight="1" x14ac:dyDescent="0.2">
      <c r="A842" s="266"/>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row>
    <row r="843" spans="1:26" ht="15.75" customHeight="1" x14ac:dyDescent="0.2">
      <c r="A843" s="266"/>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row>
    <row r="844" spans="1:26" ht="15.75" customHeight="1" x14ac:dyDescent="0.2">
      <c r="A844" s="266"/>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row>
    <row r="845" spans="1:26" ht="15.75" customHeight="1" x14ac:dyDescent="0.2">
      <c r="A845" s="266"/>
      <c r="B845" s="266"/>
      <c r="C845" s="266"/>
      <c r="D845" s="266"/>
      <c r="E845" s="266"/>
      <c r="F845" s="266"/>
      <c r="G845" s="266"/>
      <c r="H845" s="266"/>
      <c r="I845" s="266"/>
      <c r="J845" s="266"/>
      <c r="K845" s="266"/>
      <c r="L845" s="266"/>
      <c r="M845" s="266"/>
      <c r="N845" s="266"/>
      <c r="O845" s="266"/>
      <c r="P845" s="266"/>
      <c r="Q845" s="266"/>
      <c r="R845" s="266"/>
      <c r="S845" s="266"/>
      <c r="T845" s="266"/>
      <c r="U845" s="266"/>
      <c r="V845" s="266"/>
      <c r="W845" s="266"/>
      <c r="X845" s="266"/>
      <c r="Y845" s="266"/>
      <c r="Z845" s="266"/>
    </row>
    <row r="846" spans="1:26" ht="15.75" customHeight="1" x14ac:dyDescent="0.2">
      <c r="A846" s="266"/>
      <c r="B846" s="266"/>
      <c r="C846" s="266"/>
      <c r="D846" s="266"/>
      <c r="E846" s="266"/>
      <c r="F846" s="266"/>
      <c r="G846" s="266"/>
      <c r="H846" s="266"/>
      <c r="I846" s="266"/>
      <c r="J846" s="266"/>
      <c r="K846" s="266"/>
      <c r="L846" s="266"/>
      <c r="M846" s="266"/>
      <c r="N846" s="266"/>
      <c r="O846" s="266"/>
      <c r="P846" s="266"/>
      <c r="Q846" s="266"/>
      <c r="R846" s="266"/>
      <c r="S846" s="266"/>
      <c r="T846" s="266"/>
      <c r="U846" s="266"/>
      <c r="V846" s="266"/>
      <c r="W846" s="266"/>
      <c r="X846" s="266"/>
      <c r="Y846" s="266"/>
      <c r="Z846" s="266"/>
    </row>
    <row r="847" spans="1:26" ht="15.75" customHeight="1" x14ac:dyDescent="0.2">
      <c r="A847" s="266"/>
      <c r="B847" s="266"/>
      <c r="C847" s="266"/>
      <c r="D847" s="266"/>
      <c r="E847" s="266"/>
      <c r="F847" s="266"/>
      <c r="G847" s="266"/>
      <c r="H847" s="266"/>
      <c r="I847" s="266"/>
      <c r="J847" s="266"/>
      <c r="K847" s="266"/>
      <c r="L847" s="266"/>
      <c r="M847" s="266"/>
      <c r="N847" s="266"/>
      <c r="O847" s="266"/>
      <c r="P847" s="266"/>
      <c r="Q847" s="266"/>
      <c r="R847" s="266"/>
      <c r="S847" s="266"/>
      <c r="T847" s="266"/>
      <c r="U847" s="266"/>
      <c r="V847" s="266"/>
      <c r="W847" s="266"/>
      <c r="X847" s="266"/>
      <c r="Y847" s="266"/>
      <c r="Z847" s="266"/>
    </row>
    <row r="848" spans="1:26" ht="15.75" customHeight="1" x14ac:dyDescent="0.2">
      <c r="A848" s="266"/>
      <c r="B848" s="266"/>
      <c r="C848" s="266"/>
      <c r="D848" s="266"/>
      <c r="E848" s="266"/>
      <c r="F848" s="266"/>
      <c r="G848" s="266"/>
      <c r="H848" s="266"/>
      <c r="I848" s="266"/>
      <c r="J848" s="266"/>
      <c r="K848" s="266"/>
      <c r="L848" s="266"/>
      <c r="M848" s="266"/>
      <c r="N848" s="266"/>
      <c r="O848" s="266"/>
      <c r="P848" s="266"/>
      <c r="Q848" s="266"/>
      <c r="R848" s="266"/>
      <c r="S848" s="266"/>
      <c r="T848" s="266"/>
      <c r="U848" s="266"/>
      <c r="V848" s="266"/>
      <c r="W848" s="266"/>
      <c r="X848" s="266"/>
      <c r="Y848" s="266"/>
      <c r="Z848" s="266"/>
    </row>
    <row r="849" spans="1:26" ht="15.75" customHeight="1" x14ac:dyDescent="0.2">
      <c r="A849" s="266"/>
      <c r="B849" s="266"/>
      <c r="C849" s="266"/>
      <c r="D849" s="266"/>
      <c r="E849" s="266"/>
      <c r="F849" s="266"/>
      <c r="G849" s="266"/>
      <c r="H849" s="266"/>
      <c r="I849" s="266"/>
      <c r="J849" s="266"/>
      <c r="K849" s="266"/>
      <c r="L849" s="266"/>
      <c r="M849" s="266"/>
      <c r="N849" s="266"/>
      <c r="O849" s="266"/>
      <c r="P849" s="266"/>
      <c r="Q849" s="266"/>
      <c r="R849" s="266"/>
      <c r="S849" s="266"/>
      <c r="T849" s="266"/>
      <c r="U849" s="266"/>
      <c r="V849" s="266"/>
      <c r="W849" s="266"/>
      <c r="X849" s="266"/>
      <c r="Y849" s="266"/>
      <c r="Z849" s="266"/>
    </row>
    <row r="850" spans="1:26" ht="15.75" customHeight="1" x14ac:dyDescent="0.2">
      <c r="A850" s="266"/>
      <c r="B850" s="266"/>
      <c r="C850" s="266"/>
      <c r="D850" s="266"/>
      <c r="E850" s="266"/>
      <c r="F850" s="266"/>
      <c r="G850" s="266"/>
      <c r="H850" s="266"/>
      <c r="I850" s="266"/>
      <c r="J850" s="266"/>
      <c r="K850" s="266"/>
      <c r="L850" s="266"/>
      <c r="M850" s="266"/>
      <c r="N850" s="266"/>
      <c r="O850" s="266"/>
      <c r="P850" s="266"/>
      <c r="Q850" s="266"/>
      <c r="R850" s="266"/>
      <c r="S850" s="266"/>
      <c r="T850" s="266"/>
      <c r="U850" s="266"/>
      <c r="V850" s="266"/>
      <c r="W850" s="266"/>
      <c r="X850" s="266"/>
      <c r="Y850" s="266"/>
      <c r="Z850" s="266"/>
    </row>
    <row r="851" spans="1:26" ht="15.75" customHeight="1" x14ac:dyDescent="0.2">
      <c r="A851" s="266"/>
      <c r="B851" s="266"/>
      <c r="C851" s="266"/>
      <c r="D851" s="266"/>
      <c r="E851" s="266"/>
      <c r="F851" s="266"/>
      <c r="G851" s="266"/>
      <c r="H851" s="266"/>
      <c r="I851" s="266"/>
      <c r="J851" s="266"/>
      <c r="K851" s="266"/>
      <c r="L851" s="266"/>
      <c r="M851" s="266"/>
      <c r="N851" s="266"/>
      <c r="O851" s="266"/>
      <c r="P851" s="266"/>
      <c r="Q851" s="266"/>
      <c r="R851" s="266"/>
      <c r="S851" s="266"/>
      <c r="T851" s="266"/>
      <c r="U851" s="266"/>
      <c r="V851" s="266"/>
      <c r="W851" s="266"/>
      <c r="X851" s="266"/>
      <c r="Y851" s="266"/>
      <c r="Z851" s="266"/>
    </row>
    <row r="852" spans="1:26" ht="15.75" customHeight="1" x14ac:dyDescent="0.2">
      <c r="A852" s="266"/>
      <c r="B852" s="266"/>
      <c r="C852" s="266"/>
      <c r="D852" s="266"/>
      <c r="E852" s="266"/>
      <c r="F852" s="266"/>
      <c r="G852" s="266"/>
      <c r="H852" s="266"/>
      <c r="I852" s="266"/>
      <c r="J852" s="266"/>
      <c r="K852" s="266"/>
      <c r="L852" s="266"/>
      <c r="M852" s="266"/>
      <c r="N852" s="266"/>
      <c r="O852" s="266"/>
      <c r="P852" s="266"/>
      <c r="Q852" s="266"/>
      <c r="R852" s="266"/>
      <c r="S852" s="266"/>
      <c r="T852" s="266"/>
      <c r="U852" s="266"/>
      <c r="V852" s="266"/>
      <c r="W852" s="266"/>
      <c r="X852" s="266"/>
      <c r="Y852" s="266"/>
      <c r="Z852" s="266"/>
    </row>
    <row r="853" spans="1:26" ht="15.75" customHeight="1" x14ac:dyDescent="0.2">
      <c r="A853" s="266"/>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row>
    <row r="854" spans="1:26" ht="15.75" customHeight="1" x14ac:dyDescent="0.2">
      <c r="A854" s="266"/>
      <c r="B854" s="266"/>
      <c r="C854" s="266"/>
      <c r="D854" s="266"/>
      <c r="E854" s="266"/>
      <c r="F854" s="266"/>
      <c r="G854" s="266"/>
      <c r="H854" s="266"/>
      <c r="I854" s="266"/>
      <c r="J854" s="266"/>
      <c r="K854" s="266"/>
      <c r="L854" s="266"/>
      <c r="M854" s="266"/>
      <c r="N854" s="266"/>
      <c r="O854" s="266"/>
      <c r="P854" s="266"/>
      <c r="Q854" s="266"/>
      <c r="R854" s="266"/>
      <c r="S854" s="266"/>
      <c r="T854" s="266"/>
      <c r="U854" s="266"/>
      <c r="V854" s="266"/>
      <c r="W854" s="266"/>
      <c r="X854" s="266"/>
      <c r="Y854" s="266"/>
      <c r="Z854" s="266"/>
    </row>
    <row r="855" spans="1:26" ht="15.75" customHeight="1" x14ac:dyDescent="0.2">
      <c r="A855" s="266"/>
      <c r="B855" s="266"/>
      <c r="C855" s="266"/>
      <c r="D855" s="266"/>
      <c r="E855" s="266"/>
      <c r="F855" s="266"/>
      <c r="G855" s="266"/>
      <c r="H855" s="266"/>
      <c r="I855" s="266"/>
      <c r="J855" s="266"/>
      <c r="K855" s="266"/>
      <c r="L855" s="266"/>
      <c r="M855" s="266"/>
      <c r="N855" s="266"/>
      <c r="O855" s="266"/>
      <c r="P855" s="266"/>
      <c r="Q855" s="266"/>
      <c r="R855" s="266"/>
      <c r="S855" s="266"/>
      <c r="T855" s="266"/>
      <c r="U855" s="266"/>
      <c r="V855" s="266"/>
      <c r="W855" s="266"/>
      <c r="X855" s="266"/>
      <c r="Y855" s="266"/>
      <c r="Z855" s="266"/>
    </row>
    <row r="856" spans="1:26" ht="15.75" customHeight="1" x14ac:dyDescent="0.2">
      <c r="A856" s="266"/>
      <c r="B856" s="266"/>
      <c r="C856" s="266"/>
      <c r="D856" s="266"/>
      <c r="E856" s="266"/>
      <c r="F856" s="266"/>
      <c r="G856" s="266"/>
      <c r="H856" s="266"/>
      <c r="I856" s="266"/>
      <c r="J856" s="266"/>
      <c r="K856" s="266"/>
      <c r="L856" s="266"/>
      <c r="M856" s="266"/>
      <c r="N856" s="266"/>
      <c r="O856" s="266"/>
      <c r="P856" s="266"/>
      <c r="Q856" s="266"/>
      <c r="R856" s="266"/>
      <c r="S856" s="266"/>
      <c r="T856" s="266"/>
      <c r="U856" s="266"/>
      <c r="V856" s="266"/>
      <c r="W856" s="266"/>
      <c r="X856" s="266"/>
      <c r="Y856" s="266"/>
      <c r="Z856" s="266"/>
    </row>
    <row r="857" spans="1:26" ht="15.75" customHeight="1" x14ac:dyDescent="0.2">
      <c r="A857" s="266"/>
      <c r="B857" s="266"/>
      <c r="C857" s="266"/>
      <c r="D857" s="266"/>
      <c r="E857" s="266"/>
      <c r="F857" s="266"/>
      <c r="G857" s="266"/>
      <c r="H857" s="266"/>
      <c r="I857" s="266"/>
      <c r="J857" s="266"/>
      <c r="K857" s="266"/>
      <c r="L857" s="266"/>
      <c r="M857" s="266"/>
      <c r="N857" s="266"/>
      <c r="O857" s="266"/>
      <c r="P857" s="266"/>
      <c r="Q857" s="266"/>
      <c r="R857" s="266"/>
      <c r="S857" s="266"/>
      <c r="T857" s="266"/>
      <c r="U857" s="266"/>
      <c r="V857" s="266"/>
      <c r="W857" s="266"/>
      <c r="X857" s="266"/>
      <c r="Y857" s="266"/>
      <c r="Z857" s="266"/>
    </row>
    <row r="858" spans="1:26" ht="15.75" customHeight="1" x14ac:dyDescent="0.2">
      <c r="A858" s="266"/>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row>
    <row r="859" spans="1:26" ht="15.75" customHeight="1" x14ac:dyDescent="0.2">
      <c r="A859" s="266"/>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row>
    <row r="860" spans="1:26" ht="15.75" customHeight="1" x14ac:dyDescent="0.2">
      <c r="A860" s="266"/>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row>
    <row r="861" spans="1:26" ht="15.75" customHeight="1" x14ac:dyDescent="0.2">
      <c r="A861" s="266"/>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row>
    <row r="862" spans="1:26" ht="15.75" customHeight="1" x14ac:dyDescent="0.2">
      <c r="A862" s="266"/>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row>
    <row r="863" spans="1:26" ht="15.75" customHeight="1" x14ac:dyDescent="0.2">
      <c r="A863" s="266"/>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row>
    <row r="864" spans="1:26" ht="15.75" customHeight="1" x14ac:dyDescent="0.2">
      <c r="A864" s="266"/>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row>
    <row r="865" spans="1:26" ht="15.75" customHeight="1" x14ac:dyDescent="0.2">
      <c r="A865" s="266"/>
      <c r="B865" s="266"/>
      <c r="C865" s="266"/>
      <c r="D865" s="266"/>
      <c r="E865" s="266"/>
      <c r="F865" s="266"/>
      <c r="G865" s="266"/>
      <c r="H865" s="266"/>
      <c r="I865" s="266"/>
      <c r="J865" s="266"/>
      <c r="K865" s="266"/>
      <c r="L865" s="266"/>
      <c r="M865" s="266"/>
      <c r="N865" s="266"/>
      <c r="O865" s="266"/>
      <c r="P865" s="266"/>
      <c r="Q865" s="266"/>
      <c r="R865" s="266"/>
      <c r="S865" s="266"/>
      <c r="T865" s="266"/>
      <c r="U865" s="266"/>
      <c r="V865" s="266"/>
      <c r="W865" s="266"/>
      <c r="X865" s="266"/>
      <c r="Y865" s="266"/>
      <c r="Z865" s="266"/>
    </row>
    <row r="866" spans="1:26" ht="15.75" customHeight="1" x14ac:dyDescent="0.2">
      <c r="A866" s="266"/>
      <c r="B866" s="266"/>
      <c r="C866" s="266"/>
      <c r="D866" s="266"/>
      <c r="E866" s="266"/>
      <c r="F866" s="266"/>
      <c r="G866" s="266"/>
      <c r="H866" s="266"/>
      <c r="I866" s="266"/>
      <c r="J866" s="266"/>
      <c r="K866" s="266"/>
      <c r="L866" s="266"/>
      <c r="M866" s="266"/>
      <c r="N866" s="266"/>
      <c r="O866" s="266"/>
      <c r="P866" s="266"/>
      <c r="Q866" s="266"/>
      <c r="R866" s="266"/>
      <c r="S866" s="266"/>
      <c r="T866" s="266"/>
      <c r="U866" s="266"/>
      <c r="V866" s="266"/>
      <c r="W866" s="266"/>
      <c r="X866" s="266"/>
      <c r="Y866" s="266"/>
      <c r="Z866" s="266"/>
    </row>
    <row r="867" spans="1:26" ht="15.75" customHeight="1" x14ac:dyDescent="0.2">
      <c r="A867" s="266"/>
      <c r="B867" s="266"/>
      <c r="C867" s="266"/>
      <c r="D867" s="266"/>
      <c r="E867" s="266"/>
      <c r="F867" s="266"/>
      <c r="G867" s="266"/>
      <c r="H867" s="266"/>
      <c r="I867" s="266"/>
      <c r="J867" s="266"/>
      <c r="K867" s="266"/>
      <c r="L867" s="266"/>
      <c r="M867" s="266"/>
      <c r="N867" s="266"/>
      <c r="O867" s="266"/>
      <c r="P867" s="266"/>
      <c r="Q867" s="266"/>
      <c r="R867" s="266"/>
      <c r="S867" s="266"/>
      <c r="T867" s="266"/>
      <c r="U867" s="266"/>
      <c r="V867" s="266"/>
      <c r="W867" s="266"/>
      <c r="X867" s="266"/>
      <c r="Y867" s="266"/>
      <c r="Z867" s="266"/>
    </row>
    <row r="868" spans="1:26" ht="15.75" customHeight="1" x14ac:dyDescent="0.2">
      <c r="A868" s="266"/>
      <c r="B868" s="266"/>
      <c r="C868" s="266"/>
      <c r="D868" s="266"/>
      <c r="E868" s="266"/>
      <c r="F868" s="266"/>
      <c r="G868" s="266"/>
      <c r="H868" s="266"/>
      <c r="I868" s="266"/>
      <c r="J868" s="266"/>
      <c r="K868" s="266"/>
      <c r="L868" s="266"/>
      <c r="M868" s="266"/>
      <c r="N868" s="266"/>
      <c r="O868" s="266"/>
      <c r="P868" s="266"/>
      <c r="Q868" s="266"/>
      <c r="R868" s="266"/>
      <c r="S868" s="266"/>
      <c r="T868" s="266"/>
      <c r="U868" s="266"/>
      <c r="V868" s="266"/>
      <c r="W868" s="266"/>
      <c r="X868" s="266"/>
      <c r="Y868" s="266"/>
      <c r="Z868" s="266"/>
    </row>
    <row r="869" spans="1:26" ht="15.75" customHeight="1" x14ac:dyDescent="0.2">
      <c r="A869" s="266"/>
      <c r="B869" s="266"/>
      <c r="C869" s="266"/>
      <c r="D869" s="266"/>
      <c r="E869" s="266"/>
      <c r="F869" s="266"/>
      <c r="G869" s="266"/>
      <c r="H869" s="266"/>
      <c r="I869" s="266"/>
      <c r="J869" s="266"/>
      <c r="K869" s="266"/>
      <c r="L869" s="266"/>
      <c r="M869" s="266"/>
      <c r="N869" s="266"/>
      <c r="O869" s="266"/>
      <c r="P869" s="266"/>
      <c r="Q869" s="266"/>
      <c r="R869" s="266"/>
      <c r="S869" s="266"/>
      <c r="T869" s="266"/>
      <c r="U869" s="266"/>
      <c r="V869" s="266"/>
      <c r="W869" s="266"/>
      <c r="X869" s="266"/>
      <c r="Y869" s="266"/>
      <c r="Z869" s="266"/>
    </row>
    <row r="870" spans="1:26" ht="15.75" customHeight="1" x14ac:dyDescent="0.2">
      <c r="A870" s="266"/>
      <c r="B870" s="266"/>
      <c r="C870" s="266"/>
      <c r="D870" s="266"/>
      <c r="E870" s="266"/>
      <c r="F870" s="266"/>
      <c r="G870" s="266"/>
      <c r="H870" s="266"/>
      <c r="I870" s="266"/>
      <c r="J870" s="266"/>
      <c r="K870" s="266"/>
      <c r="L870" s="266"/>
      <c r="M870" s="266"/>
      <c r="N870" s="266"/>
      <c r="O870" s="266"/>
      <c r="P870" s="266"/>
      <c r="Q870" s="266"/>
      <c r="R870" s="266"/>
      <c r="S870" s="266"/>
      <c r="T870" s="266"/>
      <c r="U870" s="266"/>
      <c r="V870" s="266"/>
      <c r="W870" s="266"/>
      <c r="X870" s="266"/>
      <c r="Y870" s="266"/>
      <c r="Z870" s="266"/>
    </row>
    <row r="871" spans="1:26" ht="15.75" customHeight="1" x14ac:dyDescent="0.2">
      <c r="A871" s="266"/>
      <c r="B871" s="266"/>
      <c r="C871" s="266"/>
      <c r="D871" s="266"/>
      <c r="E871" s="266"/>
      <c r="F871" s="266"/>
      <c r="G871" s="266"/>
      <c r="H871" s="266"/>
      <c r="I871" s="266"/>
      <c r="J871" s="266"/>
      <c r="K871" s="266"/>
      <c r="L871" s="266"/>
      <c r="M871" s="266"/>
      <c r="N871" s="266"/>
      <c r="O871" s="266"/>
      <c r="P871" s="266"/>
      <c r="Q871" s="266"/>
      <c r="R871" s="266"/>
      <c r="S871" s="266"/>
      <c r="T871" s="266"/>
      <c r="U871" s="266"/>
      <c r="V871" s="266"/>
      <c r="W871" s="266"/>
      <c r="X871" s="266"/>
      <c r="Y871" s="266"/>
      <c r="Z871" s="266"/>
    </row>
    <row r="872" spans="1:26" ht="15.75" customHeight="1" x14ac:dyDescent="0.2">
      <c r="A872" s="266"/>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row>
    <row r="873" spans="1:26" ht="15.75" customHeight="1" x14ac:dyDescent="0.2">
      <c r="A873" s="266"/>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row>
    <row r="874" spans="1:26" ht="15.75" customHeight="1" x14ac:dyDescent="0.2">
      <c r="A874" s="266"/>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row>
    <row r="875" spans="1:26" ht="15.75" customHeight="1" x14ac:dyDescent="0.2">
      <c r="A875" s="266"/>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row>
    <row r="876" spans="1:26" ht="15.75" customHeight="1" x14ac:dyDescent="0.2">
      <c r="A876" s="266"/>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row>
    <row r="877" spans="1:26" ht="15.75" customHeight="1" x14ac:dyDescent="0.2">
      <c r="A877" s="266"/>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row>
    <row r="878" spans="1:26" ht="15.75" customHeight="1" x14ac:dyDescent="0.2">
      <c r="A878" s="266"/>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row>
    <row r="879" spans="1:26" ht="15.75" customHeight="1" x14ac:dyDescent="0.2">
      <c r="A879" s="266"/>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row>
    <row r="880" spans="1:26" ht="15.75" customHeight="1" x14ac:dyDescent="0.2">
      <c r="A880" s="266"/>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row>
    <row r="881" spans="1:26" ht="15.75" customHeight="1" x14ac:dyDescent="0.2">
      <c r="A881" s="266"/>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row>
    <row r="882" spans="1:26" ht="15.75" customHeight="1" x14ac:dyDescent="0.2">
      <c r="A882" s="266"/>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row>
    <row r="883" spans="1:26" ht="15.75" customHeight="1" x14ac:dyDescent="0.2">
      <c r="A883" s="266"/>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row>
    <row r="884" spans="1:26" ht="15.75" customHeight="1" x14ac:dyDescent="0.2">
      <c r="A884" s="266"/>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row>
    <row r="885" spans="1:26" ht="15.75" customHeight="1" x14ac:dyDescent="0.2">
      <c r="A885" s="266"/>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row>
    <row r="886" spans="1:26" ht="15.75" customHeight="1" x14ac:dyDescent="0.2">
      <c r="A886" s="266"/>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row>
    <row r="887" spans="1:26" ht="15.75" customHeight="1" x14ac:dyDescent="0.2">
      <c r="A887" s="266"/>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row>
    <row r="888" spans="1:26" ht="15.75" customHeight="1" x14ac:dyDescent="0.2">
      <c r="A888" s="266"/>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row>
    <row r="889" spans="1:26" ht="15.75" customHeight="1" x14ac:dyDescent="0.2">
      <c r="A889" s="266"/>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row>
    <row r="890" spans="1:26" ht="15.75" customHeight="1" x14ac:dyDescent="0.2">
      <c r="A890" s="266"/>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row>
    <row r="891" spans="1:26" ht="15.75" customHeight="1" x14ac:dyDescent="0.2">
      <c r="A891" s="266"/>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row>
    <row r="892" spans="1:26" ht="15.75" customHeight="1" x14ac:dyDescent="0.2">
      <c r="A892" s="266"/>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row>
    <row r="893" spans="1:26" ht="15.75" customHeight="1" x14ac:dyDescent="0.2">
      <c r="A893" s="266"/>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row>
    <row r="894" spans="1:26" ht="15.75" customHeight="1" x14ac:dyDescent="0.2">
      <c r="A894" s="266"/>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row>
    <row r="895" spans="1:26" ht="15.75" customHeight="1" x14ac:dyDescent="0.2">
      <c r="A895" s="266"/>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row>
    <row r="896" spans="1:26" ht="15.75" customHeight="1" x14ac:dyDescent="0.2">
      <c r="A896" s="266"/>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row>
    <row r="897" spans="1:26" ht="15.75" customHeight="1" x14ac:dyDescent="0.2">
      <c r="A897" s="266"/>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row>
    <row r="898" spans="1:26" ht="15.75" customHeight="1" x14ac:dyDescent="0.2">
      <c r="A898" s="266"/>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row>
    <row r="899" spans="1:26" ht="15.75" customHeight="1" x14ac:dyDescent="0.2">
      <c r="A899" s="266"/>
      <c r="B899" s="266"/>
      <c r="C899" s="266"/>
      <c r="D899" s="266"/>
      <c r="E899" s="266"/>
      <c r="F899" s="266"/>
      <c r="G899" s="266"/>
      <c r="H899" s="266"/>
      <c r="I899" s="266"/>
      <c r="J899" s="266"/>
      <c r="K899" s="266"/>
      <c r="L899" s="266"/>
      <c r="M899" s="266"/>
      <c r="N899" s="266"/>
      <c r="O899" s="266"/>
      <c r="P899" s="266"/>
      <c r="Q899" s="266"/>
      <c r="R899" s="266"/>
      <c r="S899" s="266"/>
      <c r="T899" s="266"/>
      <c r="U899" s="266"/>
      <c r="V899" s="266"/>
      <c r="W899" s="266"/>
      <c r="X899" s="266"/>
      <c r="Y899" s="266"/>
      <c r="Z899" s="266"/>
    </row>
    <row r="900" spans="1:26" ht="15.75" customHeight="1" x14ac:dyDescent="0.2">
      <c r="A900" s="266"/>
      <c r="B900" s="266"/>
      <c r="C900" s="266"/>
      <c r="D900" s="266"/>
      <c r="E900" s="266"/>
      <c r="F900" s="266"/>
      <c r="G900" s="266"/>
      <c r="H900" s="266"/>
      <c r="I900" s="266"/>
      <c r="J900" s="266"/>
      <c r="K900" s="266"/>
      <c r="L900" s="266"/>
      <c r="M900" s="266"/>
      <c r="N900" s="266"/>
      <c r="O900" s="266"/>
      <c r="P900" s="266"/>
      <c r="Q900" s="266"/>
      <c r="R900" s="266"/>
      <c r="S900" s="266"/>
      <c r="T900" s="266"/>
      <c r="U900" s="266"/>
      <c r="V900" s="266"/>
      <c r="W900" s="266"/>
      <c r="X900" s="266"/>
      <c r="Y900" s="266"/>
      <c r="Z900" s="266"/>
    </row>
    <row r="901" spans="1:26" ht="15.75" customHeight="1" x14ac:dyDescent="0.2">
      <c r="A901" s="266"/>
      <c r="B901" s="266"/>
      <c r="C901" s="266"/>
      <c r="D901" s="266"/>
      <c r="E901" s="266"/>
      <c r="F901" s="266"/>
      <c r="G901" s="266"/>
      <c r="H901" s="266"/>
      <c r="I901" s="266"/>
      <c r="J901" s="266"/>
      <c r="K901" s="266"/>
      <c r="L901" s="266"/>
      <c r="M901" s="266"/>
      <c r="N901" s="266"/>
      <c r="O901" s="266"/>
      <c r="P901" s="266"/>
      <c r="Q901" s="266"/>
      <c r="R901" s="266"/>
      <c r="S901" s="266"/>
      <c r="T901" s="266"/>
      <c r="U901" s="266"/>
      <c r="V901" s="266"/>
      <c r="W901" s="266"/>
      <c r="X901" s="266"/>
      <c r="Y901" s="266"/>
      <c r="Z901" s="266"/>
    </row>
    <row r="902" spans="1:26" ht="15.75" customHeight="1" x14ac:dyDescent="0.2">
      <c r="A902" s="266"/>
      <c r="B902" s="266"/>
      <c r="C902" s="266"/>
      <c r="D902" s="266"/>
      <c r="E902" s="266"/>
      <c r="F902" s="266"/>
      <c r="G902" s="266"/>
      <c r="H902" s="266"/>
      <c r="I902" s="266"/>
      <c r="J902" s="266"/>
      <c r="K902" s="266"/>
      <c r="L902" s="266"/>
      <c r="M902" s="266"/>
      <c r="N902" s="266"/>
      <c r="O902" s="266"/>
      <c r="P902" s="266"/>
      <c r="Q902" s="266"/>
      <c r="R902" s="266"/>
      <c r="S902" s="266"/>
      <c r="T902" s="266"/>
      <c r="U902" s="266"/>
      <c r="V902" s="266"/>
      <c r="W902" s="266"/>
      <c r="X902" s="266"/>
      <c r="Y902" s="266"/>
      <c r="Z902" s="266"/>
    </row>
    <row r="903" spans="1:26" ht="15.75" customHeight="1" x14ac:dyDescent="0.2">
      <c r="A903" s="266"/>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row>
    <row r="904" spans="1:26" ht="15.75" customHeight="1" x14ac:dyDescent="0.2">
      <c r="A904" s="266"/>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row>
    <row r="905" spans="1:26" ht="15.75" customHeight="1" x14ac:dyDescent="0.2">
      <c r="A905" s="266"/>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row>
    <row r="906" spans="1:26" ht="15.75" customHeight="1" x14ac:dyDescent="0.2">
      <c r="A906" s="266"/>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row>
    <row r="907" spans="1:26" ht="15.75" customHeight="1" x14ac:dyDescent="0.2">
      <c r="A907" s="266"/>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row>
    <row r="908" spans="1:26" ht="15.75" customHeight="1" x14ac:dyDescent="0.2">
      <c r="A908" s="266"/>
      <c r="B908" s="266"/>
      <c r="C908" s="266"/>
      <c r="D908" s="266"/>
      <c r="E908" s="266"/>
      <c r="F908" s="266"/>
      <c r="G908" s="266"/>
      <c r="H908" s="266"/>
      <c r="I908" s="266"/>
      <c r="J908" s="266"/>
      <c r="K908" s="266"/>
      <c r="L908" s="266"/>
      <c r="M908" s="266"/>
      <c r="N908" s="266"/>
      <c r="O908" s="266"/>
      <c r="P908" s="266"/>
      <c r="Q908" s="266"/>
      <c r="R908" s="266"/>
      <c r="S908" s="266"/>
      <c r="T908" s="266"/>
      <c r="U908" s="266"/>
      <c r="V908" s="266"/>
      <c r="W908" s="266"/>
      <c r="X908" s="266"/>
      <c r="Y908" s="266"/>
      <c r="Z908" s="266"/>
    </row>
    <row r="909" spans="1:26" ht="15.75" customHeight="1" x14ac:dyDescent="0.2">
      <c r="A909" s="266"/>
      <c r="B909" s="266"/>
      <c r="C909" s="266"/>
      <c r="D909" s="266"/>
      <c r="E909" s="266"/>
      <c r="F909" s="266"/>
      <c r="G909" s="266"/>
      <c r="H909" s="266"/>
      <c r="I909" s="266"/>
      <c r="J909" s="266"/>
      <c r="K909" s="266"/>
      <c r="L909" s="266"/>
      <c r="M909" s="266"/>
      <c r="N909" s="266"/>
      <c r="O909" s="266"/>
      <c r="P909" s="266"/>
      <c r="Q909" s="266"/>
      <c r="R909" s="266"/>
      <c r="S909" s="266"/>
      <c r="T909" s="266"/>
      <c r="U909" s="266"/>
      <c r="V909" s="266"/>
      <c r="W909" s="266"/>
      <c r="X909" s="266"/>
      <c r="Y909" s="266"/>
      <c r="Z909" s="266"/>
    </row>
    <row r="910" spans="1:26" ht="15.75" customHeight="1" x14ac:dyDescent="0.2">
      <c r="A910" s="266"/>
      <c r="B910" s="266"/>
      <c r="C910" s="266"/>
      <c r="D910" s="266"/>
      <c r="E910" s="266"/>
      <c r="F910" s="266"/>
      <c r="G910" s="266"/>
      <c r="H910" s="266"/>
      <c r="I910" s="266"/>
      <c r="J910" s="266"/>
      <c r="K910" s="266"/>
      <c r="L910" s="266"/>
      <c r="M910" s="266"/>
      <c r="N910" s="266"/>
      <c r="O910" s="266"/>
      <c r="P910" s="266"/>
      <c r="Q910" s="266"/>
      <c r="R910" s="266"/>
      <c r="S910" s="266"/>
      <c r="T910" s="266"/>
      <c r="U910" s="266"/>
      <c r="V910" s="266"/>
      <c r="W910" s="266"/>
      <c r="X910" s="266"/>
      <c r="Y910" s="266"/>
      <c r="Z910" s="266"/>
    </row>
    <row r="911" spans="1:26" ht="15.75" customHeight="1" x14ac:dyDescent="0.2">
      <c r="A911" s="266"/>
      <c r="B911" s="266"/>
      <c r="C911" s="266"/>
      <c r="D911" s="266"/>
      <c r="E911" s="266"/>
      <c r="F911" s="266"/>
      <c r="G911" s="266"/>
      <c r="H911" s="266"/>
      <c r="I911" s="266"/>
      <c r="J911" s="266"/>
      <c r="K911" s="266"/>
      <c r="L911" s="266"/>
      <c r="M911" s="266"/>
      <c r="N911" s="266"/>
      <c r="O911" s="266"/>
      <c r="P911" s="266"/>
      <c r="Q911" s="266"/>
      <c r="R911" s="266"/>
      <c r="S911" s="266"/>
      <c r="T911" s="266"/>
      <c r="U911" s="266"/>
      <c r="V911" s="266"/>
      <c r="W911" s="266"/>
      <c r="X911" s="266"/>
      <c r="Y911" s="266"/>
      <c r="Z911" s="266"/>
    </row>
    <row r="912" spans="1:26" ht="15.75" customHeight="1" x14ac:dyDescent="0.2">
      <c r="A912" s="266"/>
      <c r="B912" s="266"/>
      <c r="C912" s="266"/>
      <c r="D912" s="266"/>
      <c r="E912" s="266"/>
      <c r="F912" s="266"/>
      <c r="G912" s="266"/>
      <c r="H912" s="266"/>
      <c r="I912" s="266"/>
      <c r="J912" s="266"/>
      <c r="K912" s="266"/>
      <c r="L912" s="266"/>
      <c r="M912" s="266"/>
      <c r="N912" s="266"/>
      <c r="O912" s="266"/>
      <c r="P912" s="266"/>
      <c r="Q912" s="266"/>
      <c r="R912" s="266"/>
      <c r="S912" s="266"/>
      <c r="T912" s="266"/>
      <c r="U912" s="266"/>
      <c r="V912" s="266"/>
      <c r="W912" s="266"/>
      <c r="X912" s="266"/>
      <c r="Y912" s="266"/>
      <c r="Z912" s="266"/>
    </row>
    <row r="913" spans="1:26" ht="15.75" customHeight="1" x14ac:dyDescent="0.2">
      <c r="A913" s="266"/>
      <c r="B913" s="266"/>
      <c r="C913" s="266"/>
      <c r="D913" s="266"/>
      <c r="E913" s="266"/>
      <c r="F913" s="266"/>
      <c r="G913" s="266"/>
      <c r="H913" s="266"/>
      <c r="I913" s="266"/>
      <c r="J913" s="266"/>
      <c r="K913" s="266"/>
      <c r="L913" s="266"/>
      <c r="M913" s="266"/>
      <c r="N913" s="266"/>
      <c r="O913" s="266"/>
      <c r="P913" s="266"/>
      <c r="Q913" s="266"/>
      <c r="R913" s="266"/>
      <c r="S913" s="266"/>
      <c r="T913" s="266"/>
      <c r="U913" s="266"/>
      <c r="V913" s="266"/>
      <c r="W913" s="266"/>
      <c r="X913" s="266"/>
      <c r="Y913" s="266"/>
      <c r="Z913" s="266"/>
    </row>
    <row r="914" spans="1:26" ht="15.75" customHeight="1" x14ac:dyDescent="0.2">
      <c r="A914" s="266"/>
      <c r="B914" s="266"/>
      <c r="C914" s="266"/>
      <c r="D914" s="266"/>
      <c r="E914" s="266"/>
      <c r="F914" s="266"/>
      <c r="G914" s="266"/>
      <c r="H914" s="266"/>
      <c r="I914" s="266"/>
      <c r="J914" s="266"/>
      <c r="K914" s="266"/>
      <c r="L914" s="266"/>
      <c r="M914" s="266"/>
      <c r="N914" s="266"/>
      <c r="O914" s="266"/>
      <c r="P914" s="266"/>
      <c r="Q914" s="266"/>
      <c r="R914" s="266"/>
      <c r="S914" s="266"/>
      <c r="T914" s="266"/>
      <c r="U914" s="266"/>
      <c r="V914" s="266"/>
      <c r="W914" s="266"/>
      <c r="X914" s="266"/>
      <c r="Y914" s="266"/>
      <c r="Z914" s="266"/>
    </row>
    <row r="915" spans="1:26" ht="15.75" customHeight="1" x14ac:dyDescent="0.2">
      <c r="A915" s="266"/>
      <c r="B915" s="266"/>
      <c r="C915" s="266"/>
      <c r="D915" s="266"/>
      <c r="E915" s="266"/>
      <c r="F915" s="266"/>
      <c r="G915" s="266"/>
      <c r="H915" s="266"/>
      <c r="I915" s="266"/>
      <c r="J915" s="266"/>
      <c r="K915" s="266"/>
      <c r="L915" s="266"/>
      <c r="M915" s="266"/>
      <c r="N915" s="266"/>
      <c r="O915" s="266"/>
      <c r="P915" s="266"/>
      <c r="Q915" s="266"/>
      <c r="R915" s="266"/>
      <c r="S915" s="266"/>
      <c r="T915" s="266"/>
      <c r="U915" s="266"/>
      <c r="V915" s="266"/>
      <c r="W915" s="266"/>
      <c r="X915" s="266"/>
      <c r="Y915" s="266"/>
      <c r="Z915" s="266"/>
    </row>
    <row r="916" spans="1:26" ht="15.75" customHeight="1" x14ac:dyDescent="0.2">
      <c r="A916" s="266"/>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row>
    <row r="917" spans="1:26" ht="15.75" customHeight="1" x14ac:dyDescent="0.2">
      <c r="A917" s="266"/>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row>
    <row r="918" spans="1:26" ht="15.75" customHeight="1" x14ac:dyDescent="0.2">
      <c r="A918" s="266"/>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row>
    <row r="919" spans="1:26" ht="15.75" customHeight="1" x14ac:dyDescent="0.2">
      <c r="A919" s="266"/>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row>
    <row r="920" spans="1:26" ht="15.75" customHeight="1" x14ac:dyDescent="0.2">
      <c r="A920" s="266"/>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row>
    <row r="921" spans="1:26" ht="15.75" customHeight="1" x14ac:dyDescent="0.2">
      <c r="A921" s="266"/>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row>
    <row r="922" spans="1:26" ht="15.75" customHeight="1" x14ac:dyDescent="0.2">
      <c r="A922" s="266"/>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row>
    <row r="923" spans="1:26" ht="15.75" customHeight="1" x14ac:dyDescent="0.2">
      <c r="A923" s="266"/>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row>
    <row r="924" spans="1:26" ht="15.75" customHeight="1" x14ac:dyDescent="0.2">
      <c r="A924" s="266"/>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row>
    <row r="925" spans="1:26" ht="15.75" customHeight="1" x14ac:dyDescent="0.2">
      <c r="A925" s="266"/>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row>
    <row r="926" spans="1:26" ht="15.75" customHeight="1" x14ac:dyDescent="0.2">
      <c r="A926" s="266"/>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row>
    <row r="927" spans="1:26" ht="15.75" customHeight="1" x14ac:dyDescent="0.2">
      <c r="A927" s="266"/>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row>
    <row r="928" spans="1:26" ht="15.75" customHeight="1" x14ac:dyDescent="0.2">
      <c r="A928" s="266"/>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row>
    <row r="929" spans="1:26" ht="15.75" customHeight="1" x14ac:dyDescent="0.2">
      <c r="A929" s="266"/>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row>
    <row r="930" spans="1:26" ht="15.75" customHeight="1" x14ac:dyDescent="0.2">
      <c r="A930" s="266"/>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row>
    <row r="931" spans="1:26" ht="15.75" customHeight="1" x14ac:dyDescent="0.2">
      <c r="A931" s="266"/>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row>
    <row r="932" spans="1:26" ht="15.75" customHeight="1" x14ac:dyDescent="0.2">
      <c r="A932" s="266"/>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row>
    <row r="933" spans="1:26" ht="15.75" customHeight="1" x14ac:dyDescent="0.2">
      <c r="A933" s="266"/>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row>
    <row r="934" spans="1:26" ht="15.75" customHeight="1" x14ac:dyDescent="0.2">
      <c r="A934" s="266"/>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row>
    <row r="935" spans="1:26" ht="15.75" customHeight="1" x14ac:dyDescent="0.2">
      <c r="A935" s="266"/>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row>
    <row r="936" spans="1:26" ht="15.75" customHeight="1" x14ac:dyDescent="0.2">
      <c r="A936" s="266"/>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row>
    <row r="937" spans="1:26" ht="15.75" customHeight="1" x14ac:dyDescent="0.2">
      <c r="A937" s="266"/>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row>
    <row r="938" spans="1:26" ht="15.75" customHeight="1" x14ac:dyDescent="0.2">
      <c r="A938" s="266"/>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row>
    <row r="939" spans="1:26" ht="15.75" customHeight="1" x14ac:dyDescent="0.2">
      <c r="A939" s="266"/>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row>
    <row r="940" spans="1:26" ht="15.75" customHeight="1" x14ac:dyDescent="0.2">
      <c r="A940" s="266"/>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row>
    <row r="941" spans="1:26" ht="15.75" customHeight="1" x14ac:dyDescent="0.2">
      <c r="A941" s="266"/>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row>
    <row r="942" spans="1:26" ht="15.75" customHeight="1" x14ac:dyDescent="0.2">
      <c r="A942" s="266"/>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row>
    <row r="943" spans="1:26" ht="15.75" customHeight="1" x14ac:dyDescent="0.2">
      <c r="A943" s="266"/>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row>
    <row r="944" spans="1:26" ht="15.75" customHeight="1" x14ac:dyDescent="0.2">
      <c r="A944" s="266"/>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row>
    <row r="945" spans="1:26" ht="15.75" customHeight="1" x14ac:dyDescent="0.2">
      <c r="A945" s="266"/>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row>
    <row r="946" spans="1:26" ht="15.75" customHeight="1" x14ac:dyDescent="0.2">
      <c r="A946" s="266"/>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row>
    <row r="947" spans="1:26" ht="15.75" customHeight="1" x14ac:dyDescent="0.2">
      <c r="A947" s="266"/>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row>
    <row r="948" spans="1:26" ht="15.75" customHeight="1" x14ac:dyDescent="0.2">
      <c r="A948" s="266"/>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row>
    <row r="949" spans="1:26" ht="15.75" customHeight="1" x14ac:dyDescent="0.2">
      <c r="A949" s="266"/>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row>
    <row r="950" spans="1:26" ht="15.75" customHeight="1" x14ac:dyDescent="0.2">
      <c r="A950" s="266"/>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row>
    <row r="951" spans="1:26" ht="15.75" customHeight="1" x14ac:dyDescent="0.2">
      <c r="A951" s="266"/>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row>
    <row r="952" spans="1:26" ht="15.75" customHeight="1" x14ac:dyDescent="0.2">
      <c r="A952" s="266"/>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row>
    <row r="953" spans="1:26" ht="15.75" customHeight="1" x14ac:dyDescent="0.2">
      <c r="A953" s="266"/>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row>
    <row r="954" spans="1:26" ht="15.75" customHeight="1" x14ac:dyDescent="0.2">
      <c r="A954" s="266"/>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row>
    <row r="955" spans="1:26" ht="15.75" customHeight="1" x14ac:dyDescent="0.2">
      <c r="A955" s="266"/>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row>
    <row r="956" spans="1:26" ht="15.75" customHeight="1" x14ac:dyDescent="0.2">
      <c r="A956" s="266"/>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row>
    <row r="957" spans="1:26" ht="15.75" customHeight="1" x14ac:dyDescent="0.2">
      <c r="A957" s="266"/>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row>
    <row r="958" spans="1:26" ht="15.75" customHeight="1" x14ac:dyDescent="0.2">
      <c r="A958" s="266"/>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row>
    <row r="959" spans="1:26" ht="15.75" customHeight="1" x14ac:dyDescent="0.2">
      <c r="A959" s="266"/>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row>
    <row r="960" spans="1:26" ht="15.75" customHeight="1" x14ac:dyDescent="0.2">
      <c r="A960" s="266"/>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row>
    <row r="961" spans="1:26" ht="15.75" customHeight="1" x14ac:dyDescent="0.2">
      <c r="A961" s="266"/>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row>
    <row r="962" spans="1:26" ht="15.75" customHeight="1" x14ac:dyDescent="0.2">
      <c r="A962" s="266"/>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row>
    <row r="963" spans="1:26" ht="15.75" customHeight="1" x14ac:dyDescent="0.2">
      <c r="A963" s="266"/>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row>
    <row r="964" spans="1:26" ht="15.75" customHeight="1" x14ac:dyDescent="0.2">
      <c r="A964" s="266"/>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row>
    <row r="965" spans="1:26" ht="15.75" customHeight="1" x14ac:dyDescent="0.2">
      <c r="A965" s="266"/>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row>
    <row r="966" spans="1:26" ht="15.75" customHeight="1" x14ac:dyDescent="0.2">
      <c r="A966" s="266"/>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row>
    <row r="967" spans="1:26" ht="15.75" customHeight="1" x14ac:dyDescent="0.2">
      <c r="A967" s="266"/>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row>
    <row r="968" spans="1:26" ht="15.75" customHeight="1" x14ac:dyDescent="0.2">
      <c r="A968" s="266"/>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row>
    <row r="969" spans="1:26" ht="15.75" customHeight="1" x14ac:dyDescent="0.2">
      <c r="A969" s="266"/>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row>
    <row r="970" spans="1:26" ht="15.75" customHeight="1" x14ac:dyDescent="0.2">
      <c r="A970" s="266"/>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row>
    <row r="971" spans="1:26" ht="15.75" customHeight="1" x14ac:dyDescent="0.2">
      <c r="A971" s="266"/>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row>
    <row r="972" spans="1:26" ht="15.75" customHeight="1" x14ac:dyDescent="0.2">
      <c r="A972" s="266"/>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row>
    <row r="973" spans="1:26" ht="15.75" customHeight="1" x14ac:dyDescent="0.2">
      <c r="A973" s="266"/>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row>
    <row r="974" spans="1:26" ht="15.75" customHeight="1" x14ac:dyDescent="0.2">
      <c r="A974" s="266"/>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row>
    <row r="975" spans="1:26" ht="15.75" customHeight="1" x14ac:dyDescent="0.2">
      <c r="A975" s="266"/>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row>
    <row r="976" spans="1:26" ht="15.75" customHeight="1" x14ac:dyDescent="0.2">
      <c r="A976" s="266"/>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row>
    <row r="977" spans="1:26" ht="15.75" customHeight="1" x14ac:dyDescent="0.2">
      <c r="A977" s="266"/>
      <c r="B977" s="266"/>
      <c r="C977" s="266"/>
      <c r="D977" s="266"/>
      <c r="E977" s="266"/>
      <c r="F977" s="266"/>
      <c r="G977" s="266"/>
      <c r="H977" s="266"/>
      <c r="I977" s="266"/>
      <c r="J977" s="266"/>
      <c r="K977" s="266"/>
      <c r="L977" s="266"/>
      <c r="M977" s="266"/>
      <c r="N977" s="266"/>
      <c r="O977" s="266"/>
      <c r="P977" s="266"/>
      <c r="Q977" s="266"/>
      <c r="R977" s="266"/>
      <c r="S977" s="266"/>
      <c r="T977" s="266"/>
      <c r="U977" s="266"/>
      <c r="V977" s="266"/>
      <c r="W977" s="266"/>
      <c r="X977" s="266"/>
      <c r="Y977" s="266"/>
      <c r="Z977" s="266"/>
    </row>
    <row r="978" spans="1:26" ht="15.75" customHeight="1" x14ac:dyDescent="0.2">
      <c r="A978" s="266"/>
      <c r="B978" s="266"/>
      <c r="C978" s="266"/>
      <c r="D978" s="266"/>
      <c r="E978" s="266"/>
      <c r="F978" s="266"/>
      <c r="G978" s="266"/>
      <c r="H978" s="266"/>
      <c r="I978" s="266"/>
      <c r="J978" s="266"/>
      <c r="K978" s="266"/>
      <c r="L978" s="266"/>
      <c r="M978" s="266"/>
      <c r="N978" s="266"/>
      <c r="O978" s="266"/>
      <c r="P978" s="266"/>
      <c r="Q978" s="266"/>
      <c r="R978" s="266"/>
      <c r="S978" s="266"/>
      <c r="T978" s="266"/>
      <c r="U978" s="266"/>
      <c r="V978" s="266"/>
      <c r="W978" s="266"/>
      <c r="X978" s="266"/>
      <c r="Y978" s="266"/>
      <c r="Z978" s="266"/>
    </row>
    <row r="979" spans="1:26" ht="15.75" customHeight="1" x14ac:dyDescent="0.2">
      <c r="A979" s="266"/>
      <c r="B979" s="266"/>
      <c r="C979" s="266"/>
      <c r="D979" s="266"/>
      <c r="E979" s="266"/>
      <c r="F979" s="266"/>
      <c r="G979" s="266"/>
      <c r="H979" s="266"/>
      <c r="I979" s="266"/>
      <c r="J979" s="266"/>
      <c r="K979" s="266"/>
      <c r="L979" s="266"/>
      <c r="M979" s="266"/>
      <c r="N979" s="266"/>
      <c r="O979" s="266"/>
      <c r="P979" s="266"/>
      <c r="Q979" s="266"/>
      <c r="R979" s="266"/>
      <c r="S979" s="266"/>
      <c r="T979" s="266"/>
      <c r="U979" s="266"/>
      <c r="V979" s="266"/>
      <c r="W979" s="266"/>
      <c r="X979" s="266"/>
      <c r="Y979" s="266"/>
      <c r="Z979" s="266"/>
    </row>
    <row r="980" spans="1:26" ht="15.75" customHeight="1" x14ac:dyDescent="0.2">
      <c r="A980" s="266"/>
      <c r="B980" s="266"/>
      <c r="C980" s="266"/>
      <c r="D980" s="266"/>
      <c r="E980" s="266"/>
      <c r="F980" s="266"/>
      <c r="G980" s="266"/>
      <c r="H980" s="266"/>
      <c r="I980" s="266"/>
      <c r="J980" s="266"/>
      <c r="K980" s="266"/>
      <c r="L980" s="266"/>
      <c r="M980" s="266"/>
      <c r="N980" s="266"/>
      <c r="O980" s="266"/>
      <c r="P980" s="266"/>
      <c r="Q980" s="266"/>
      <c r="R980" s="266"/>
      <c r="S980" s="266"/>
      <c r="T980" s="266"/>
      <c r="U980" s="266"/>
      <c r="V980" s="266"/>
      <c r="W980" s="266"/>
      <c r="X980" s="266"/>
      <c r="Y980" s="266"/>
      <c r="Z980" s="266"/>
    </row>
    <row r="981" spans="1:26" ht="15.75" customHeight="1" x14ac:dyDescent="0.2">
      <c r="A981" s="266"/>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row>
    <row r="982" spans="1:26" ht="15.75" customHeight="1" x14ac:dyDescent="0.2">
      <c r="A982" s="266"/>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row>
    <row r="983" spans="1:26" ht="15.75" customHeight="1" x14ac:dyDescent="0.2">
      <c r="A983" s="266"/>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row>
    <row r="984" spans="1:26" ht="15.75" customHeight="1" x14ac:dyDescent="0.2">
      <c r="A984" s="266"/>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row>
    <row r="985" spans="1:26" ht="15.75" customHeight="1" x14ac:dyDescent="0.2">
      <c r="A985" s="266"/>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row>
    <row r="986" spans="1:26" ht="15.75" customHeight="1" x14ac:dyDescent="0.2">
      <c r="A986" s="266"/>
      <c r="B986" s="266"/>
      <c r="C986" s="266"/>
      <c r="D986" s="266"/>
      <c r="E986" s="266"/>
      <c r="F986" s="266"/>
      <c r="G986" s="266"/>
      <c r="H986" s="266"/>
      <c r="I986" s="266"/>
      <c r="J986" s="266"/>
      <c r="K986" s="266"/>
      <c r="L986" s="266"/>
      <c r="M986" s="266"/>
      <c r="N986" s="266"/>
      <c r="O986" s="266"/>
      <c r="P986" s="266"/>
      <c r="Q986" s="266"/>
      <c r="R986" s="266"/>
      <c r="S986" s="266"/>
      <c r="T986" s="266"/>
      <c r="U986" s="266"/>
      <c r="V986" s="266"/>
      <c r="W986" s="266"/>
      <c r="X986" s="266"/>
      <c r="Y986" s="266"/>
      <c r="Z986" s="266"/>
    </row>
    <row r="987" spans="1:26" ht="15.75" customHeight="1" x14ac:dyDescent="0.2">
      <c r="A987" s="266"/>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row>
    <row r="988" spans="1:26" ht="15.75" customHeight="1" x14ac:dyDescent="0.2">
      <c r="A988" s="266"/>
      <c r="B988" s="266"/>
      <c r="C988" s="266"/>
      <c r="D988" s="266"/>
      <c r="E988" s="266"/>
      <c r="F988" s="266"/>
      <c r="G988" s="266"/>
      <c r="H988" s="266"/>
      <c r="I988" s="266"/>
      <c r="J988" s="266"/>
      <c r="K988" s="266"/>
      <c r="L988" s="266"/>
      <c r="M988" s="266"/>
      <c r="N988" s="266"/>
      <c r="O988" s="266"/>
      <c r="P988" s="266"/>
      <c r="Q988" s="266"/>
      <c r="R988" s="266"/>
      <c r="S988" s="266"/>
      <c r="T988" s="266"/>
      <c r="U988" s="266"/>
      <c r="V988" s="266"/>
      <c r="W988" s="266"/>
      <c r="X988" s="266"/>
      <c r="Y988" s="266"/>
      <c r="Z988" s="266"/>
    </row>
    <row r="989" spans="1:26" ht="15.75" customHeight="1" x14ac:dyDescent="0.2">
      <c r="A989" s="266"/>
      <c r="B989" s="266"/>
      <c r="C989" s="266"/>
      <c r="D989" s="266"/>
      <c r="E989" s="266"/>
      <c r="F989" s="266"/>
      <c r="G989" s="266"/>
      <c r="H989" s="266"/>
      <c r="I989" s="266"/>
      <c r="J989" s="266"/>
      <c r="K989" s="266"/>
      <c r="L989" s="266"/>
      <c r="M989" s="266"/>
      <c r="N989" s="266"/>
      <c r="O989" s="266"/>
      <c r="P989" s="266"/>
      <c r="Q989" s="266"/>
      <c r="R989" s="266"/>
      <c r="S989" s="266"/>
      <c r="T989" s="266"/>
      <c r="U989" s="266"/>
      <c r="V989" s="266"/>
      <c r="W989" s="266"/>
      <c r="X989" s="266"/>
      <c r="Y989" s="266"/>
      <c r="Z989" s="266"/>
    </row>
    <row r="990" spans="1:26" ht="15.75" customHeight="1" x14ac:dyDescent="0.2">
      <c r="A990" s="266"/>
      <c r="B990" s="266"/>
      <c r="C990" s="266"/>
      <c r="D990" s="266"/>
      <c r="E990" s="266"/>
      <c r="F990" s="266"/>
      <c r="G990" s="266"/>
      <c r="H990" s="266"/>
      <c r="I990" s="266"/>
      <c r="J990" s="266"/>
      <c r="K990" s="266"/>
      <c r="L990" s="266"/>
      <c r="M990" s="266"/>
      <c r="N990" s="266"/>
      <c r="O990" s="266"/>
      <c r="P990" s="266"/>
      <c r="Q990" s="266"/>
      <c r="R990" s="266"/>
      <c r="S990" s="266"/>
      <c r="T990" s="266"/>
      <c r="U990" s="266"/>
      <c r="V990" s="266"/>
      <c r="W990" s="266"/>
      <c r="X990" s="266"/>
      <c r="Y990" s="266"/>
      <c r="Z990" s="266"/>
    </row>
    <row r="991" spans="1:26" ht="15.75" customHeight="1" x14ac:dyDescent="0.2">
      <c r="A991" s="266"/>
      <c r="B991" s="266"/>
      <c r="C991" s="266"/>
      <c r="D991" s="266"/>
      <c r="E991" s="266"/>
      <c r="F991" s="266"/>
      <c r="G991" s="266"/>
      <c r="H991" s="266"/>
      <c r="I991" s="266"/>
      <c r="J991" s="266"/>
      <c r="K991" s="266"/>
      <c r="L991" s="266"/>
      <c r="M991" s="266"/>
      <c r="N991" s="266"/>
      <c r="O991" s="266"/>
      <c r="P991" s="266"/>
      <c r="Q991" s="266"/>
      <c r="R991" s="266"/>
      <c r="S991" s="266"/>
      <c r="T991" s="266"/>
      <c r="U991" s="266"/>
      <c r="V991" s="266"/>
      <c r="W991" s="266"/>
      <c r="X991" s="266"/>
      <c r="Y991" s="266"/>
      <c r="Z991" s="266"/>
    </row>
    <row r="992" spans="1:26" ht="15.75" customHeight="1" x14ac:dyDescent="0.2">
      <c r="A992" s="266"/>
      <c r="B992" s="266"/>
      <c r="C992" s="266"/>
      <c r="D992" s="266"/>
      <c r="E992" s="266"/>
      <c r="F992" s="266"/>
      <c r="G992" s="266"/>
      <c r="H992" s="266"/>
      <c r="I992" s="266"/>
      <c r="J992" s="266"/>
      <c r="K992" s="266"/>
      <c r="L992" s="266"/>
      <c r="M992" s="266"/>
      <c r="N992" s="266"/>
      <c r="O992" s="266"/>
      <c r="P992" s="266"/>
      <c r="Q992" s="266"/>
      <c r="R992" s="266"/>
      <c r="S992" s="266"/>
      <c r="T992" s="266"/>
      <c r="U992" s="266"/>
      <c r="V992" s="266"/>
      <c r="W992" s="266"/>
      <c r="X992" s="266"/>
      <c r="Y992" s="266"/>
      <c r="Z992" s="266"/>
    </row>
    <row r="993" spans="1:26" ht="15.75" customHeight="1" x14ac:dyDescent="0.2">
      <c r="A993" s="266"/>
      <c r="B993" s="266"/>
      <c r="C993" s="266"/>
      <c r="D993" s="266"/>
      <c r="E993" s="266"/>
      <c r="F993" s="266"/>
      <c r="G993" s="266"/>
      <c r="H993" s="266"/>
      <c r="I993" s="266"/>
      <c r="J993" s="266"/>
      <c r="K993" s="266"/>
      <c r="L993" s="266"/>
      <c r="M993" s="266"/>
      <c r="N993" s="266"/>
      <c r="O993" s="266"/>
      <c r="P993" s="266"/>
      <c r="Q993" s="266"/>
      <c r="R993" s="266"/>
      <c r="S993" s="266"/>
      <c r="T993" s="266"/>
      <c r="U993" s="266"/>
      <c r="V993" s="266"/>
      <c r="W993" s="266"/>
      <c r="X993" s="266"/>
      <c r="Y993" s="266"/>
      <c r="Z993" s="266"/>
    </row>
    <row r="994" spans="1:26" ht="15.75" customHeight="1" x14ac:dyDescent="0.2">
      <c r="A994" s="266"/>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row>
    <row r="995" spans="1:26" ht="15.75" customHeight="1" x14ac:dyDescent="0.2">
      <c r="A995" s="266"/>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row>
    <row r="996" spans="1:26" ht="15.75" customHeight="1" x14ac:dyDescent="0.2">
      <c r="A996" s="266"/>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row>
    <row r="997" spans="1:26" ht="15.75" customHeight="1" x14ac:dyDescent="0.2">
      <c r="A997" s="266"/>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row>
    <row r="998" spans="1:26" ht="15.75" customHeight="1" x14ac:dyDescent="0.2">
      <c r="A998" s="266"/>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row>
    <row r="999" spans="1:26" ht="15.75" customHeight="1" x14ac:dyDescent="0.2">
      <c r="A999" s="266"/>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row>
    <row r="1000" spans="1:26" ht="15.75" customHeight="1" x14ac:dyDescent="0.2">
      <c r="A1000" s="266"/>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row>
  </sheetData>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showErrorMessage="1" xr:uid="{00000000-0002-0000-0C00-000000000000}">
          <x14:formula1>
            <xm:f>'Auto Responses'!$J$27:$J$29</xm:f>
          </x14:formula1>
          <xm:sqref>K3:K334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outlinePr summaryBelow="0" summaryRight="0"/>
  </sheetPr>
  <dimension ref="A1:AH1000"/>
  <sheetViews>
    <sheetView topLeftCell="A2" workbookViewId="0"/>
  </sheetViews>
  <sheetFormatPr baseColWidth="10" defaultColWidth="9.125" defaultRowHeight="15" customHeight="1" x14ac:dyDescent="0.2"/>
  <cols>
    <col min="1" max="1" width="52.75" style="310" customWidth="1"/>
    <col min="2" max="2" width="19.625" style="310" customWidth="1"/>
    <col min="3" max="3" width="2.625" style="310" customWidth="1"/>
    <col min="4" max="4" width="78.125" style="310" customWidth="1"/>
    <col min="5" max="5" width="2.625" style="310" customWidth="1"/>
    <col min="6" max="6" width="101.75" style="310" customWidth="1"/>
    <col min="7" max="7" width="2.625" style="310" customWidth="1"/>
    <col min="8" max="8" width="73" style="310" customWidth="1"/>
    <col min="9" max="9" width="2.625" style="310" customWidth="1"/>
    <col min="10" max="10" width="14.625" style="310" customWidth="1"/>
    <col min="11" max="11" width="2.625" style="310" customWidth="1"/>
    <col min="12" max="12" width="14.625" style="310" customWidth="1"/>
    <col min="13" max="13" width="2.625" style="310" customWidth="1"/>
    <col min="14" max="14" width="8.75" style="310" customWidth="1"/>
    <col min="15" max="15" width="40.125" style="310" customWidth="1"/>
    <col min="16" max="17" width="8.75" style="310" customWidth="1"/>
    <col min="18" max="34" width="10.5" style="310" hidden="1" customWidth="1"/>
  </cols>
  <sheetData>
    <row r="1" spans="1:34" ht="15.75" hidden="1" customHeight="1" x14ac:dyDescent="0.2">
      <c r="A1" s="286" t="s">
        <v>1727</v>
      </c>
      <c r="B1" s="287"/>
      <c r="C1" s="288"/>
      <c r="D1" s="287"/>
      <c r="E1" s="289"/>
      <c r="F1" s="287"/>
      <c r="G1" s="289"/>
      <c r="H1" s="287"/>
      <c r="I1" s="289"/>
      <c r="J1" s="287"/>
      <c r="K1" s="289"/>
      <c r="L1" s="287"/>
      <c r="M1" s="289"/>
      <c r="N1" s="287"/>
      <c r="O1" s="287"/>
      <c r="P1" s="287"/>
      <c r="Q1" s="287"/>
      <c r="R1" s="287"/>
      <c r="S1" s="287"/>
      <c r="T1" s="287"/>
      <c r="U1" s="287"/>
      <c r="V1" s="287"/>
      <c r="W1" s="287"/>
      <c r="X1" s="287"/>
      <c r="Y1" s="287"/>
      <c r="Z1" s="287"/>
      <c r="AA1" s="287"/>
      <c r="AB1" s="287"/>
      <c r="AC1" s="287"/>
      <c r="AD1" s="287"/>
      <c r="AE1" s="287"/>
      <c r="AF1" s="287"/>
      <c r="AG1" s="287"/>
      <c r="AH1" s="287"/>
    </row>
    <row r="2" spans="1:34" ht="15.75" customHeight="1" x14ac:dyDescent="0.2">
      <c r="A2" s="290" t="s">
        <v>1728</v>
      </c>
      <c r="B2" s="290" t="s">
        <v>1729</v>
      </c>
      <c r="C2" s="291"/>
      <c r="D2" s="290" t="s">
        <v>3</v>
      </c>
      <c r="E2" s="292"/>
      <c r="F2" s="290" t="s">
        <v>1730</v>
      </c>
      <c r="G2" s="292"/>
      <c r="H2" s="290" t="s">
        <v>1731</v>
      </c>
      <c r="I2" s="292"/>
      <c r="J2" s="293" t="s">
        <v>1732</v>
      </c>
      <c r="K2" s="294"/>
      <c r="L2" s="293" t="s">
        <v>1733</v>
      </c>
      <c r="M2" s="294"/>
      <c r="N2" s="293" t="s">
        <v>1734</v>
      </c>
      <c r="O2" s="287"/>
      <c r="P2" s="295"/>
      <c r="Q2" s="290"/>
      <c r="R2" s="290"/>
      <c r="S2" s="290"/>
      <c r="T2" s="290"/>
      <c r="U2" s="290"/>
      <c r="V2" s="290"/>
      <c r="W2" s="290"/>
      <c r="X2" s="290"/>
      <c r="Y2" s="290"/>
      <c r="Z2" s="290"/>
      <c r="AA2" s="290"/>
      <c r="AB2" s="290"/>
      <c r="AC2" s="290"/>
      <c r="AD2" s="290"/>
      <c r="AE2" s="290"/>
      <c r="AF2" s="290"/>
      <c r="AG2" s="290"/>
      <c r="AH2" s="290"/>
    </row>
    <row r="3" spans="1:34" ht="15.75" customHeight="1" x14ac:dyDescent="0.2">
      <c r="A3" s="296" t="s">
        <v>1735</v>
      </c>
      <c r="B3" s="296" t="s">
        <v>1736</v>
      </c>
      <c r="C3" s="288"/>
      <c r="D3" s="296" t="s">
        <v>1737</v>
      </c>
      <c r="E3" s="289"/>
      <c r="F3" s="296" t="s">
        <v>1738</v>
      </c>
      <c r="G3" s="289"/>
      <c r="H3" s="297" t="s">
        <v>1739</v>
      </c>
      <c r="I3" s="298"/>
      <c r="J3" s="287" t="s">
        <v>39</v>
      </c>
      <c r="K3" s="289"/>
      <c r="L3" s="287" t="s">
        <v>1740</v>
      </c>
      <c r="M3" s="289"/>
      <c r="N3" s="299" t="s">
        <v>630</v>
      </c>
      <c r="O3" s="299" t="s">
        <v>1741</v>
      </c>
      <c r="P3" s="300" t="s">
        <v>1742</v>
      </c>
      <c r="Q3" s="287"/>
      <c r="R3" s="287"/>
      <c r="S3" s="287"/>
      <c r="T3" s="287"/>
      <c r="U3" s="287"/>
      <c r="V3" s="287"/>
      <c r="W3" s="287"/>
      <c r="X3" s="287"/>
      <c r="Y3" s="287"/>
      <c r="Z3" s="287"/>
      <c r="AA3" s="287"/>
      <c r="AB3" s="287"/>
      <c r="AC3" s="287"/>
      <c r="AD3" s="287"/>
      <c r="AE3" s="287"/>
      <c r="AF3" s="287"/>
      <c r="AG3" s="287"/>
      <c r="AH3" s="287"/>
    </row>
    <row r="4" spans="1:34" ht="15.75" customHeight="1" x14ac:dyDescent="0.2">
      <c r="A4" s="296" t="s">
        <v>1743</v>
      </c>
      <c r="B4" s="296" t="s">
        <v>1744</v>
      </c>
      <c r="C4" s="288"/>
      <c r="D4" s="296" t="s">
        <v>1745</v>
      </c>
      <c r="E4" s="289"/>
      <c r="F4" s="296" t="s">
        <v>1746</v>
      </c>
      <c r="G4" s="289"/>
      <c r="H4" s="296" t="s">
        <v>1747</v>
      </c>
      <c r="I4" s="301"/>
      <c r="J4" s="287" t="s">
        <v>64</v>
      </c>
      <c r="K4" s="289"/>
      <c r="L4" s="287" t="s">
        <v>1456</v>
      </c>
      <c r="M4" s="289"/>
      <c r="N4" s="287" t="s">
        <v>1748</v>
      </c>
      <c r="O4" s="287" t="s">
        <v>1749</v>
      </c>
      <c r="P4" s="295">
        <f>COUNTIF('(backend scoring)'!$B:$B,'Auto Responses'!$N4)</f>
        <v>9</v>
      </c>
      <c r="Q4" s="287"/>
      <c r="R4" s="287"/>
      <c r="S4" s="287"/>
      <c r="T4" s="287"/>
      <c r="U4" s="287"/>
      <c r="V4" s="287"/>
      <c r="W4" s="287"/>
      <c r="X4" s="287"/>
      <c r="Y4" s="287"/>
      <c r="Z4" s="287"/>
      <c r="AA4" s="287"/>
      <c r="AB4" s="287"/>
      <c r="AC4" s="287"/>
      <c r="AD4" s="287"/>
      <c r="AE4" s="287"/>
      <c r="AF4" s="287"/>
      <c r="AG4" s="287"/>
      <c r="AH4" s="287"/>
    </row>
    <row r="5" spans="1:34" ht="15.75" customHeight="1" x14ac:dyDescent="0.2">
      <c r="A5" s="296" t="s">
        <v>1750</v>
      </c>
      <c r="B5" s="296" t="s">
        <v>1751</v>
      </c>
      <c r="C5" s="288"/>
      <c r="D5" s="296" t="s">
        <v>1752</v>
      </c>
      <c r="E5" s="289"/>
      <c r="F5" s="296" t="s">
        <v>1753</v>
      </c>
      <c r="G5" s="289"/>
      <c r="H5" s="296" t="s">
        <v>1754</v>
      </c>
      <c r="I5" s="301"/>
      <c r="J5" s="287" t="s">
        <v>511</v>
      </c>
      <c r="K5" s="289"/>
      <c r="L5" s="287" t="s">
        <v>1755</v>
      </c>
      <c r="M5" s="289"/>
      <c r="N5" s="287" t="s">
        <v>569</v>
      </c>
      <c r="O5" s="287" t="s">
        <v>1756</v>
      </c>
      <c r="P5" s="295">
        <f>COUNTIF('(backend scoring)'!$B:$B,'Auto Responses'!$N5)</f>
        <v>5</v>
      </c>
      <c r="Q5" s="287"/>
      <c r="R5" s="287"/>
      <c r="S5" s="287"/>
      <c r="T5" s="287"/>
      <c r="U5" s="287"/>
      <c r="V5" s="287"/>
      <c r="W5" s="287"/>
      <c r="X5" s="287"/>
      <c r="Y5" s="287"/>
      <c r="Z5" s="287"/>
      <c r="AA5" s="287"/>
      <c r="AB5" s="287"/>
      <c r="AC5" s="287"/>
      <c r="AD5" s="287"/>
      <c r="AE5" s="287"/>
      <c r="AF5" s="287"/>
      <c r="AG5" s="287"/>
      <c r="AH5" s="287"/>
    </row>
    <row r="6" spans="1:34" ht="15.75" customHeight="1" x14ac:dyDescent="0.2">
      <c r="A6" s="296" t="s">
        <v>1757</v>
      </c>
      <c r="B6" s="296" t="s">
        <v>1758</v>
      </c>
      <c r="C6" s="288"/>
      <c r="D6" s="296" t="s">
        <v>1759</v>
      </c>
      <c r="E6" s="289"/>
      <c r="F6" s="296" t="s">
        <v>1760</v>
      </c>
      <c r="G6" s="289"/>
      <c r="H6" s="287"/>
      <c r="I6" s="289"/>
      <c r="J6" s="287"/>
      <c r="K6" s="289"/>
      <c r="L6" s="287" t="s">
        <v>1761</v>
      </c>
      <c r="M6" s="289"/>
      <c r="N6" s="287" t="s">
        <v>1762</v>
      </c>
      <c r="O6" s="287" t="s">
        <v>1763</v>
      </c>
      <c r="P6" s="295">
        <f>COUNTIF('(backend scoring)'!$B:$B,'Auto Responses'!$N6)</f>
        <v>8</v>
      </c>
      <c r="Q6" s="287"/>
      <c r="R6" s="287"/>
      <c r="S6" s="287"/>
      <c r="T6" s="287"/>
      <c r="U6" s="287"/>
      <c r="V6" s="287"/>
      <c r="W6" s="287"/>
      <c r="X6" s="287"/>
      <c r="Y6" s="287"/>
      <c r="Z6" s="287"/>
      <c r="AA6" s="287"/>
      <c r="AB6" s="287"/>
      <c r="AC6" s="287"/>
      <c r="AD6" s="287"/>
      <c r="AE6" s="287"/>
      <c r="AF6" s="287"/>
      <c r="AG6" s="287"/>
      <c r="AH6" s="287"/>
    </row>
    <row r="7" spans="1:34" ht="15.75" customHeight="1" x14ac:dyDescent="0.2">
      <c r="A7" s="296" t="s">
        <v>1764</v>
      </c>
      <c r="B7" s="296" t="s">
        <v>1765</v>
      </c>
      <c r="C7" s="288"/>
      <c r="D7" s="296" t="s">
        <v>1766</v>
      </c>
      <c r="E7" s="289"/>
      <c r="F7" s="296" t="s">
        <v>1767</v>
      </c>
      <c r="G7" s="289"/>
      <c r="H7" s="287"/>
      <c r="I7" s="289"/>
      <c r="J7" s="287" t="s">
        <v>1768</v>
      </c>
      <c r="K7" s="289"/>
      <c r="L7" s="287" t="s">
        <v>1769</v>
      </c>
      <c r="M7" s="289"/>
      <c r="N7" s="287" t="s">
        <v>571</v>
      </c>
      <c r="O7" s="287" t="s">
        <v>1770</v>
      </c>
      <c r="P7" s="295">
        <f>COUNTIF('(backend scoring)'!$B:$B,'Auto Responses'!$N7)</f>
        <v>7</v>
      </c>
      <c r="Q7" s="287"/>
      <c r="R7" s="287"/>
      <c r="S7" s="287"/>
      <c r="T7" s="287"/>
      <c r="U7" s="287"/>
      <c r="V7" s="287"/>
      <c r="W7" s="287"/>
      <c r="X7" s="287"/>
      <c r="Y7" s="287"/>
      <c r="Z7" s="287"/>
      <c r="AA7" s="287"/>
      <c r="AB7" s="287"/>
      <c r="AC7" s="287"/>
      <c r="AD7" s="287"/>
      <c r="AE7" s="287"/>
      <c r="AF7" s="287"/>
      <c r="AG7" s="287"/>
      <c r="AH7" s="287"/>
    </row>
    <row r="8" spans="1:34" ht="15.75" customHeight="1" x14ac:dyDescent="0.2">
      <c r="A8" s="296" t="s">
        <v>1771</v>
      </c>
      <c r="B8" s="296" t="s">
        <v>1772</v>
      </c>
      <c r="C8" s="288"/>
      <c r="D8" s="287" t="s">
        <v>1773</v>
      </c>
      <c r="E8" s="289"/>
      <c r="F8" s="287" t="s">
        <v>1774</v>
      </c>
      <c r="G8" s="289"/>
      <c r="H8" s="287"/>
      <c r="I8" s="289"/>
      <c r="J8" s="287" t="s">
        <v>1775</v>
      </c>
      <c r="K8" s="289"/>
      <c r="L8" s="287" t="s">
        <v>1776</v>
      </c>
      <c r="M8" s="289"/>
      <c r="N8" s="287" t="s">
        <v>601</v>
      </c>
      <c r="O8" s="287" t="s">
        <v>1777</v>
      </c>
      <c r="P8" s="295">
        <f>COUNTIF('(backend scoring)'!$B:$B,'Auto Responses'!$N8)</f>
        <v>18</v>
      </c>
      <c r="Q8" s="287"/>
      <c r="R8" s="287"/>
      <c r="S8" s="287"/>
      <c r="T8" s="287"/>
      <c r="U8" s="287"/>
      <c r="V8" s="287"/>
      <c r="W8" s="287"/>
      <c r="X8" s="287"/>
      <c r="Y8" s="287"/>
      <c r="Z8" s="287"/>
      <c r="AA8" s="287"/>
      <c r="AB8" s="287"/>
      <c r="AC8" s="287"/>
      <c r="AD8" s="287"/>
      <c r="AE8" s="287"/>
      <c r="AF8" s="287"/>
      <c r="AG8" s="287"/>
      <c r="AH8" s="287"/>
    </row>
    <row r="9" spans="1:34" ht="15.75" customHeight="1" x14ac:dyDescent="0.2">
      <c r="A9" s="296" t="s">
        <v>1778</v>
      </c>
      <c r="B9" s="296" t="s">
        <v>1779</v>
      </c>
      <c r="C9" s="288"/>
      <c r="D9" s="287" t="s">
        <v>1780</v>
      </c>
      <c r="E9" s="289"/>
      <c r="F9" s="287"/>
      <c r="G9" s="289"/>
      <c r="H9" s="287"/>
      <c r="I9" s="289"/>
      <c r="J9" s="287"/>
      <c r="K9" s="289"/>
      <c r="L9" s="287" t="s">
        <v>1490</v>
      </c>
      <c r="M9" s="289"/>
      <c r="N9" s="287" t="s">
        <v>573</v>
      </c>
      <c r="O9" s="287" t="s">
        <v>1781</v>
      </c>
      <c r="P9" s="295">
        <f>COUNTIF('(backend scoring)'!$B:$B,'Auto Responses'!$N9)</f>
        <v>5</v>
      </c>
      <c r="Q9" s="287"/>
      <c r="R9" s="287"/>
      <c r="S9" s="287"/>
      <c r="T9" s="287"/>
      <c r="U9" s="287"/>
      <c r="V9" s="287"/>
      <c r="W9" s="287"/>
      <c r="X9" s="287"/>
      <c r="Y9" s="287"/>
      <c r="Z9" s="287"/>
      <c r="AA9" s="287"/>
      <c r="AB9" s="287"/>
      <c r="AC9" s="287"/>
      <c r="AD9" s="287"/>
      <c r="AE9" s="287"/>
      <c r="AF9" s="287"/>
      <c r="AG9" s="287"/>
      <c r="AH9" s="287"/>
    </row>
    <row r="10" spans="1:34" ht="15.75" customHeight="1" x14ac:dyDescent="0.2">
      <c r="A10" s="296" t="s">
        <v>1782</v>
      </c>
      <c r="B10" s="296" t="s">
        <v>1783</v>
      </c>
      <c r="C10" s="288"/>
      <c r="D10" s="287"/>
      <c r="E10" s="289"/>
      <c r="F10" s="287"/>
      <c r="G10" s="289"/>
      <c r="H10" s="287"/>
      <c r="I10" s="289"/>
      <c r="J10" s="287"/>
      <c r="K10" s="289"/>
      <c r="L10" s="287"/>
      <c r="M10" s="289"/>
      <c r="N10" s="287" t="s">
        <v>593</v>
      </c>
      <c r="O10" s="287" t="s">
        <v>1784</v>
      </c>
      <c r="P10" s="295">
        <f>COUNTIF('(backend scoring)'!$B:$B,'Auto Responses'!$N10)</f>
        <v>9</v>
      </c>
      <c r="Q10" s="287"/>
      <c r="R10" s="287"/>
      <c r="S10" s="287"/>
      <c r="T10" s="287"/>
      <c r="U10" s="287"/>
      <c r="V10" s="287"/>
      <c r="W10" s="287"/>
      <c r="X10" s="287"/>
      <c r="Y10" s="287"/>
      <c r="Z10" s="287"/>
      <c r="AA10" s="287"/>
      <c r="AB10" s="287"/>
      <c r="AC10" s="287"/>
      <c r="AD10" s="287"/>
      <c r="AE10" s="287"/>
      <c r="AF10" s="287"/>
      <c r="AG10" s="287"/>
      <c r="AH10" s="287"/>
    </row>
    <row r="11" spans="1:34" ht="15.75" customHeight="1" x14ac:dyDescent="0.2">
      <c r="A11" s="296" t="s">
        <v>1785</v>
      </c>
      <c r="B11" s="296" t="s">
        <v>1786</v>
      </c>
      <c r="C11" s="288"/>
      <c r="D11" s="287"/>
      <c r="E11" s="289"/>
      <c r="F11" s="287"/>
      <c r="G11" s="289"/>
      <c r="H11" s="287"/>
      <c r="I11" s="289"/>
      <c r="J11" s="287" t="s">
        <v>714</v>
      </c>
      <c r="K11" s="289"/>
      <c r="L11" s="287"/>
      <c r="M11" s="289"/>
      <c r="N11" s="287" t="s">
        <v>583</v>
      </c>
      <c r="O11" s="287" t="s">
        <v>1787</v>
      </c>
      <c r="P11" s="295">
        <f>COUNTIF('(backend scoring)'!$B:$B,'Auto Responses'!$N11)</f>
        <v>14</v>
      </c>
      <c r="Q11" s="287"/>
      <c r="R11" s="287"/>
      <c r="S11" s="287"/>
      <c r="T11" s="287"/>
      <c r="U11" s="287"/>
      <c r="V11" s="287"/>
      <c r="W11" s="287"/>
      <c r="X11" s="287"/>
      <c r="Y11" s="287"/>
      <c r="Z11" s="287"/>
      <c r="AA11" s="287"/>
      <c r="AB11" s="287"/>
      <c r="AC11" s="287"/>
      <c r="AD11" s="287"/>
      <c r="AE11" s="287"/>
      <c r="AF11" s="287"/>
      <c r="AG11" s="287"/>
      <c r="AH11" s="287"/>
    </row>
    <row r="12" spans="1:34" ht="15.75" customHeight="1" x14ac:dyDescent="0.2">
      <c r="A12" s="296" t="s">
        <v>1788</v>
      </c>
      <c r="B12" s="296" t="s">
        <v>1789</v>
      </c>
      <c r="C12" s="288"/>
      <c r="D12" s="287"/>
      <c r="E12" s="289"/>
      <c r="F12" s="296"/>
      <c r="G12" s="289"/>
      <c r="H12" s="287"/>
      <c r="I12" s="289"/>
      <c r="J12" s="287" t="s">
        <v>769</v>
      </c>
      <c r="K12" s="289"/>
      <c r="L12" s="287"/>
      <c r="M12" s="289"/>
      <c r="N12" s="287" t="s">
        <v>579</v>
      </c>
      <c r="O12" s="287" t="s">
        <v>1790</v>
      </c>
      <c r="P12" s="295">
        <f>COUNTIF('(backend scoring)'!$B:$B,'Auto Responses'!$N12)</f>
        <v>18</v>
      </c>
      <c r="Q12" s="287"/>
      <c r="R12" s="287"/>
      <c r="S12" s="287"/>
      <c r="T12" s="287"/>
      <c r="U12" s="287"/>
      <c r="V12" s="287"/>
      <c r="W12" s="287"/>
      <c r="X12" s="287"/>
      <c r="Y12" s="287"/>
      <c r="Z12" s="287"/>
      <c r="AA12" s="287"/>
      <c r="AB12" s="287"/>
      <c r="AC12" s="287"/>
      <c r="AD12" s="287"/>
      <c r="AE12" s="287"/>
      <c r="AF12" s="287"/>
      <c r="AG12" s="287"/>
      <c r="AH12" s="287"/>
    </row>
    <row r="13" spans="1:34" ht="15.75" customHeight="1" x14ac:dyDescent="0.2">
      <c r="A13" s="296" t="s">
        <v>1791</v>
      </c>
      <c r="B13" s="296" t="s">
        <v>1792</v>
      </c>
      <c r="C13" s="288"/>
      <c r="D13" s="287"/>
      <c r="E13" s="289"/>
      <c r="F13" s="296"/>
      <c r="G13" s="289"/>
      <c r="H13" s="287"/>
      <c r="I13" s="289"/>
      <c r="J13" s="287" t="s">
        <v>719</v>
      </c>
      <c r="K13" s="289"/>
      <c r="L13" s="287"/>
      <c r="M13" s="289"/>
      <c r="N13" s="287" t="s">
        <v>575</v>
      </c>
      <c r="O13" s="287" t="s">
        <v>1793</v>
      </c>
      <c r="P13" s="295">
        <f>COUNTIF('(backend scoring)'!$B:$B,'Auto Responses'!$N13)</f>
        <v>16</v>
      </c>
      <c r="Q13" s="287"/>
      <c r="R13" s="287"/>
      <c r="S13" s="287"/>
      <c r="T13" s="287"/>
      <c r="U13" s="287"/>
      <c r="V13" s="287"/>
      <c r="W13" s="287"/>
      <c r="X13" s="287"/>
      <c r="Y13" s="287"/>
      <c r="Z13" s="287"/>
      <c r="AA13" s="287"/>
      <c r="AB13" s="287"/>
      <c r="AC13" s="287"/>
      <c r="AD13" s="287"/>
      <c r="AE13" s="287"/>
      <c r="AF13" s="287"/>
      <c r="AG13" s="287"/>
      <c r="AH13" s="287"/>
    </row>
    <row r="14" spans="1:34" ht="15.75" customHeight="1" x14ac:dyDescent="0.2">
      <c r="A14" s="296" t="s">
        <v>739</v>
      </c>
      <c r="B14" s="296" t="s">
        <v>1794</v>
      </c>
      <c r="C14" s="288"/>
      <c r="D14" s="287"/>
      <c r="E14" s="289"/>
      <c r="F14" s="287"/>
      <c r="G14" s="289"/>
      <c r="H14" s="287"/>
      <c r="I14" s="289"/>
      <c r="J14" s="287" t="s">
        <v>1795</v>
      </c>
      <c r="K14" s="289"/>
      <c r="L14" s="287"/>
      <c r="M14" s="289"/>
      <c r="N14" s="287" t="s">
        <v>581</v>
      </c>
      <c r="O14" s="287" t="s">
        <v>1796</v>
      </c>
      <c r="P14" s="295">
        <f>COUNTIF('(backend scoring)'!$B:$B,'Auto Responses'!$N14)</f>
        <v>23</v>
      </c>
      <c r="Q14" s="287"/>
      <c r="R14" s="287"/>
      <c r="S14" s="287"/>
      <c r="T14" s="287"/>
      <c r="U14" s="287"/>
      <c r="V14" s="287"/>
      <c r="W14" s="287"/>
      <c r="X14" s="287"/>
      <c r="Y14" s="287"/>
      <c r="Z14" s="287"/>
      <c r="AA14" s="287"/>
      <c r="AB14" s="287"/>
      <c r="AC14" s="287"/>
      <c r="AD14" s="287"/>
      <c r="AE14" s="287"/>
      <c r="AF14" s="287"/>
      <c r="AG14" s="287"/>
      <c r="AH14" s="287"/>
    </row>
    <row r="15" spans="1:34" ht="15.75" customHeight="1" x14ac:dyDescent="0.2">
      <c r="A15" s="296" t="s">
        <v>738</v>
      </c>
      <c r="B15" s="296" t="s">
        <v>1797</v>
      </c>
      <c r="C15" s="288"/>
      <c r="D15" s="287"/>
      <c r="E15" s="289"/>
      <c r="F15" s="287"/>
      <c r="G15" s="289"/>
      <c r="H15" s="287"/>
      <c r="I15" s="289"/>
      <c r="J15" s="287"/>
      <c r="K15" s="289"/>
      <c r="L15" s="287"/>
      <c r="M15" s="289"/>
      <c r="N15" s="287" t="s">
        <v>585</v>
      </c>
      <c r="O15" s="287" t="s">
        <v>1798</v>
      </c>
      <c r="P15" s="295">
        <f>COUNTIF('(backend scoring)'!$B:$B,'Auto Responses'!$N15)</f>
        <v>16</v>
      </c>
      <c r="Q15" s="287"/>
      <c r="R15" s="287"/>
      <c r="S15" s="287"/>
      <c r="T15" s="287"/>
      <c r="U15" s="287"/>
      <c r="V15" s="287"/>
      <c r="W15" s="287"/>
      <c r="X15" s="287"/>
      <c r="Y15" s="287"/>
      <c r="Z15" s="287"/>
      <c r="AA15" s="287"/>
      <c r="AB15" s="287"/>
      <c r="AC15" s="287"/>
      <c r="AD15" s="287"/>
      <c r="AE15" s="287"/>
      <c r="AF15" s="287"/>
      <c r="AG15" s="287"/>
      <c r="AH15" s="287"/>
    </row>
    <row r="16" spans="1:34" ht="15.75" customHeight="1" x14ac:dyDescent="0.2">
      <c r="A16" s="296" t="s">
        <v>1799</v>
      </c>
      <c r="B16" s="296" t="s">
        <v>1800</v>
      </c>
      <c r="C16" s="288"/>
      <c r="D16" s="287"/>
      <c r="E16" s="289"/>
      <c r="F16" s="287"/>
      <c r="G16" s="289"/>
      <c r="H16" s="287"/>
      <c r="I16" s="289"/>
      <c r="J16" s="287"/>
      <c r="K16" s="289"/>
      <c r="L16" s="287"/>
      <c r="M16" s="289"/>
      <c r="N16" s="287" t="s">
        <v>587</v>
      </c>
      <c r="O16" s="287" t="s">
        <v>1801</v>
      </c>
      <c r="P16" s="295">
        <f>COUNTIF('(backend scoring)'!$B:$B,'Auto Responses'!$N16)</f>
        <v>11</v>
      </c>
      <c r="Q16" s="287"/>
      <c r="R16" s="287"/>
      <c r="S16" s="287"/>
      <c r="T16" s="287"/>
      <c r="U16" s="287"/>
      <c r="V16" s="287"/>
      <c r="W16" s="287"/>
      <c r="X16" s="287"/>
      <c r="Y16" s="287"/>
      <c r="Z16" s="287"/>
      <c r="AA16" s="287"/>
      <c r="AB16" s="287"/>
      <c r="AC16" s="287"/>
      <c r="AD16" s="287"/>
      <c r="AE16" s="287"/>
      <c r="AF16" s="287"/>
      <c r="AG16" s="287"/>
      <c r="AH16" s="287"/>
    </row>
    <row r="17" spans="1:34" ht="15.75" customHeight="1" x14ac:dyDescent="0.2">
      <c r="A17" s="296" t="s">
        <v>1802</v>
      </c>
      <c r="B17" s="296" t="s">
        <v>1803</v>
      </c>
      <c r="C17" s="288"/>
      <c r="D17" s="287"/>
      <c r="E17" s="289"/>
      <c r="F17" s="287"/>
      <c r="G17" s="289"/>
      <c r="H17" s="287"/>
      <c r="I17" s="289"/>
      <c r="J17" s="287" t="s">
        <v>1804</v>
      </c>
      <c r="K17" s="289"/>
      <c r="L17" s="287"/>
      <c r="M17" s="289"/>
      <c r="N17" s="287" t="s">
        <v>577</v>
      </c>
      <c r="O17" s="287" t="s">
        <v>1805</v>
      </c>
      <c r="P17" s="295">
        <f>COUNTIF('(backend scoring)'!$B:$B,'Auto Responses'!$N17)</f>
        <v>15</v>
      </c>
      <c r="Q17" s="287"/>
      <c r="R17" s="287"/>
      <c r="S17" s="287"/>
      <c r="T17" s="287"/>
      <c r="U17" s="287"/>
      <c r="V17" s="287"/>
      <c r="W17" s="287"/>
      <c r="X17" s="287"/>
      <c r="Y17" s="287"/>
      <c r="Z17" s="287"/>
      <c r="AA17" s="287"/>
      <c r="AB17" s="287"/>
      <c r="AC17" s="287"/>
      <c r="AD17" s="287"/>
      <c r="AE17" s="287"/>
      <c r="AF17" s="287"/>
      <c r="AG17" s="287"/>
      <c r="AH17" s="287"/>
    </row>
    <row r="18" spans="1:34" ht="15.75" customHeight="1" x14ac:dyDescent="0.2">
      <c r="A18" s="296" t="s">
        <v>1806</v>
      </c>
      <c r="B18" s="296" t="s">
        <v>1807</v>
      </c>
      <c r="C18" s="288"/>
      <c r="D18" s="287"/>
      <c r="E18" s="289"/>
      <c r="F18" s="287"/>
      <c r="G18" s="289"/>
      <c r="H18" s="287"/>
      <c r="I18" s="289"/>
      <c r="J18" s="287" t="s">
        <v>1808</v>
      </c>
      <c r="K18" s="289"/>
      <c r="L18" s="287"/>
      <c r="M18" s="289"/>
      <c r="N18" s="287" t="s">
        <v>589</v>
      </c>
      <c r="O18" s="287" t="s">
        <v>1809</v>
      </c>
      <c r="P18" s="295">
        <f>COUNTIF('(backend scoring)'!$B:$B,'Auto Responses'!$N18)</f>
        <v>4</v>
      </c>
      <c r="Q18" s="287"/>
      <c r="R18" s="287"/>
      <c r="S18" s="287"/>
      <c r="T18" s="287"/>
      <c r="U18" s="287"/>
      <c r="V18" s="287"/>
      <c r="W18" s="287"/>
      <c r="X18" s="287"/>
      <c r="Y18" s="287"/>
      <c r="Z18" s="287"/>
      <c r="AA18" s="287"/>
      <c r="AB18" s="287"/>
      <c r="AC18" s="287"/>
      <c r="AD18" s="287"/>
      <c r="AE18" s="287"/>
      <c r="AF18" s="287"/>
      <c r="AG18" s="287"/>
      <c r="AH18" s="287"/>
    </row>
    <row r="19" spans="1:34" ht="15.75" customHeight="1" x14ac:dyDescent="0.2">
      <c r="A19" s="296" t="s">
        <v>1810</v>
      </c>
      <c r="B19" s="296" t="s">
        <v>1811</v>
      </c>
      <c r="C19" s="288"/>
      <c r="D19" s="287"/>
      <c r="E19" s="289"/>
      <c r="F19" s="287"/>
      <c r="G19" s="289"/>
      <c r="H19" s="287"/>
      <c r="I19" s="289"/>
      <c r="J19" s="287" t="s">
        <v>1812</v>
      </c>
      <c r="K19" s="289"/>
      <c r="L19" s="287"/>
      <c r="M19" s="289"/>
      <c r="N19" s="287" t="s">
        <v>591</v>
      </c>
      <c r="O19" s="287" t="s">
        <v>1813</v>
      </c>
      <c r="P19" s="295">
        <f>COUNTIF('(backend scoring)'!$B:$B,'Auto Responses'!$N19)</f>
        <v>6</v>
      </c>
      <c r="Q19" s="287"/>
      <c r="R19" s="287"/>
      <c r="S19" s="287"/>
      <c r="T19" s="287"/>
      <c r="U19" s="287"/>
      <c r="V19" s="287"/>
      <c r="W19" s="287"/>
      <c r="X19" s="287"/>
      <c r="Y19" s="287"/>
      <c r="Z19" s="287"/>
      <c r="AA19" s="287"/>
      <c r="AB19" s="287"/>
      <c r="AC19" s="287"/>
      <c r="AD19" s="287"/>
      <c r="AE19" s="287"/>
      <c r="AF19" s="287"/>
      <c r="AG19" s="287"/>
      <c r="AH19" s="287"/>
    </row>
    <row r="20" spans="1:34" ht="15.75" customHeight="1" x14ac:dyDescent="0.2">
      <c r="A20" s="296" t="s">
        <v>1814</v>
      </c>
      <c r="B20" s="296" t="s">
        <v>1815</v>
      </c>
      <c r="C20" s="288"/>
      <c r="D20" s="287"/>
      <c r="E20" s="289"/>
      <c r="F20" s="287"/>
      <c r="G20" s="289"/>
      <c r="H20" s="287"/>
      <c r="I20" s="289"/>
      <c r="J20" s="287" t="s">
        <v>213</v>
      </c>
      <c r="K20" s="289"/>
      <c r="L20" s="287"/>
      <c r="M20" s="289"/>
      <c r="N20" s="287" t="s">
        <v>595</v>
      </c>
      <c r="O20" s="287" t="s">
        <v>1816</v>
      </c>
      <c r="P20" s="295">
        <f>COUNTIF('(backend scoring)'!$B:$B,'Auto Responses'!$N20)</f>
        <v>29</v>
      </c>
      <c r="Q20" s="287"/>
      <c r="R20" s="287"/>
      <c r="S20" s="287"/>
      <c r="T20" s="287"/>
      <c r="U20" s="287"/>
      <c r="V20" s="287"/>
      <c r="W20" s="287"/>
      <c r="X20" s="287"/>
      <c r="Y20" s="287"/>
      <c r="Z20" s="287"/>
      <c r="AA20" s="287"/>
      <c r="AB20" s="287"/>
      <c r="AC20" s="287"/>
      <c r="AD20" s="287"/>
      <c r="AE20" s="287"/>
      <c r="AF20" s="287"/>
      <c r="AG20" s="287"/>
      <c r="AH20" s="287"/>
    </row>
    <row r="21" spans="1:34" ht="15.75" customHeight="1" x14ac:dyDescent="0.2">
      <c r="A21" s="296" t="s">
        <v>1817</v>
      </c>
      <c r="B21" s="296" t="s">
        <v>1818</v>
      </c>
      <c r="C21" s="288"/>
      <c r="D21" s="287"/>
      <c r="E21" s="289"/>
      <c r="F21" s="287"/>
      <c r="G21" s="289"/>
      <c r="H21" s="287"/>
      <c r="I21" s="289"/>
      <c r="J21" s="287" t="s">
        <v>1819</v>
      </c>
      <c r="K21" s="289"/>
      <c r="L21" s="287"/>
      <c r="M21" s="289"/>
      <c r="N21" s="287" t="s">
        <v>597</v>
      </c>
      <c r="O21" s="287" t="s">
        <v>1820</v>
      </c>
      <c r="P21" s="295">
        <f>COUNTIF('(backend scoring)'!$B:$B,'Auto Responses'!$N21)</f>
        <v>12</v>
      </c>
      <c r="Q21" s="287"/>
      <c r="R21" s="287"/>
      <c r="S21" s="287"/>
      <c r="T21" s="287"/>
      <c r="U21" s="287"/>
      <c r="V21" s="287"/>
      <c r="W21" s="287"/>
      <c r="X21" s="287"/>
      <c r="Y21" s="287"/>
      <c r="Z21" s="287"/>
      <c r="AA21" s="287"/>
      <c r="AB21" s="287"/>
      <c r="AC21" s="287"/>
      <c r="AD21" s="287"/>
      <c r="AE21" s="287"/>
      <c r="AF21" s="287"/>
      <c r="AG21" s="287"/>
      <c r="AH21" s="287"/>
    </row>
    <row r="22" spans="1:34" ht="15.75" customHeight="1" x14ac:dyDescent="0.2">
      <c r="A22" s="296" t="s">
        <v>1821</v>
      </c>
      <c r="B22" s="296" t="s">
        <v>1822</v>
      </c>
      <c r="C22" s="288"/>
      <c r="D22" s="287"/>
      <c r="E22" s="289"/>
      <c r="F22" s="287"/>
      <c r="G22" s="289"/>
      <c r="H22" s="287"/>
      <c r="I22" s="289"/>
      <c r="J22" s="287" t="s">
        <v>1823</v>
      </c>
      <c r="K22" s="289"/>
      <c r="L22" s="287"/>
      <c r="M22" s="289"/>
      <c r="N22" s="287" t="s">
        <v>599</v>
      </c>
      <c r="O22" s="287" t="s">
        <v>1824</v>
      </c>
      <c r="P22" s="295">
        <f>COUNTIF('(backend scoring)'!$B:$B,'Auto Responses'!$N22)</f>
        <v>10</v>
      </c>
      <c r="Q22" s="287"/>
      <c r="R22" s="287"/>
      <c r="S22" s="287"/>
      <c r="T22" s="287"/>
      <c r="U22" s="287"/>
      <c r="V22" s="287"/>
      <c r="W22" s="287"/>
      <c r="X22" s="287"/>
      <c r="Y22" s="287"/>
      <c r="Z22" s="287"/>
      <c r="AA22" s="287"/>
      <c r="AB22" s="287"/>
      <c r="AC22" s="287"/>
      <c r="AD22" s="287"/>
      <c r="AE22" s="287"/>
      <c r="AF22" s="287"/>
      <c r="AG22" s="287"/>
      <c r="AH22" s="287"/>
    </row>
    <row r="23" spans="1:34" ht="15.75" customHeight="1" x14ac:dyDescent="0.2">
      <c r="A23" s="296" t="s">
        <v>1825</v>
      </c>
      <c r="B23" s="296" t="s">
        <v>1826</v>
      </c>
      <c r="C23" s="288"/>
      <c r="D23" s="287"/>
      <c r="E23" s="289"/>
      <c r="F23" s="287"/>
      <c r="G23" s="289"/>
      <c r="H23" s="287"/>
      <c r="I23" s="289"/>
      <c r="J23" s="287" t="s">
        <v>1827</v>
      </c>
      <c r="K23" s="289"/>
      <c r="L23" s="287"/>
      <c r="M23" s="289"/>
      <c r="N23" s="287" t="s">
        <v>633</v>
      </c>
      <c r="O23" s="287" t="s">
        <v>1828</v>
      </c>
      <c r="P23" s="295">
        <f>COUNTIF('(backend scoring)'!$B:$B,'Auto Responses'!$N23)</f>
        <v>5</v>
      </c>
      <c r="Q23" s="287"/>
      <c r="R23" s="287"/>
      <c r="S23" s="287"/>
      <c r="T23" s="287"/>
      <c r="U23" s="287"/>
      <c r="V23" s="287"/>
      <c r="W23" s="287"/>
      <c r="X23" s="287"/>
      <c r="Y23" s="287"/>
      <c r="Z23" s="287"/>
      <c r="AA23" s="287"/>
      <c r="AB23" s="287"/>
      <c r="AC23" s="287"/>
      <c r="AD23" s="287"/>
      <c r="AE23" s="287"/>
      <c r="AF23" s="287"/>
      <c r="AG23" s="287"/>
      <c r="AH23" s="287"/>
    </row>
    <row r="24" spans="1:34" ht="15.75" customHeight="1" x14ac:dyDescent="0.2">
      <c r="A24" s="296" t="s">
        <v>1829</v>
      </c>
      <c r="B24" s="296" t="s">
        <v>1830</v>
      </c>
      <c r="C24" s="288"/>
      <c r="D24" s="287"/>
      <c r="E24" s="289"/>
      <c r="F24" s="287"/>
      <c r="G24" s="289"/>
      <c r="H24" s="287"/>
      <c r="I24" s="289"/>
      <c r="J24" s="287"/>
      <c r="K24" s="289"/>
      <c r="L24" s="287"/>
      <c r="M24" s="289"/>
      <c r="N24" s="287" t="s">
        <v>635</v>
      </c>
      <c r="O24" s="287" t="s">
        <v>1831</v>
      </c>
      <c r="P24" s="295">
        <f>COUNTIF('(backend scoring)'!$B:$B,'Auto Responses'!$N24)</f>
        <v>4</v>
      </c>
      <c r="Q24" s="287"/>
      <c r="R24" s="287"/>
      <c r="S24" s="287"/>
      <c r="T24" s="287"/>
      <c r="U24" s="287"/>
      <c r="V24" s="287"/>
      <c r="W24" s="287"/>
      <c r="X24" s="287"/>
      <c r="Y24" s="287"/>
      <c r="Z24" s="287"/>
      <c r="AA24" s="287"/>
      <c r="AB24" s="287"/>
      <c r="AC24" s="287"/>
      <c r="AD24" s="287"/>
      <c r="AE24" s="287"/>
      <c r="AF24" s="287"/>
      <c r="AG24" s="287"/>
      <c r="AH24" s="287"/>
    </row>
    <row r="25" spans="1:34" ht="15.75" customHeight="1" x14ac:dyDescent="0.2">
      <c r="A25" s="296" t="s">
        <v>1832</v>
      </c>
      <c r="B25" s="296" t="s">
        <v>1833</v>
      </c>
      <c r="C25" s="288"/>
      <c r="D25" s="287"/>
      <c r="E25" s="289"/>
      <c r="F25" s="287"/>
      <c r="G25" s="289"/>
      <c r="H25" s="287"/>
      <c r="I25" s="289"/>
      <c r="J25" s="287"/>
      <c r="K25" s="289"/>
      <c r="L25" s="287"/>
      <c r="M25" s="289"/>
      <c r="N25" s="287" t="s">
        <v>637</v>
      </c>
      <c r="O25" s="287" t="s">
        <v>1834</v>
      </c>
      <c r="P25" s="295">
        <f>COUNTIF('(backend scoring)'!$B:$B,'Auto Responses'!$N25)</f>
        <v>3</v>
      </c>
      <c r="Q25" s="287"/>
      <c r="R25" s="287"/>
      <c r="S25" s="287"/>
      <c r="T25" s="287"/>
      <c r="U25" s="287"/>
      <c r="V25" s="287"/>
      <c r="W25" s="287"/>
      <c r="X25" s="287"/>
      <c r="Y25" s="287"/>
      <c r="Z25" s="287"/>
      <c r="AA25" s="287"/>
      <c r="AB25" s="287"/>
      <c r="AC25" s="287"/>
      <c r="AD25" s="287"/>
      <c r="AE25" s="287"/>
      <c r="AF25" s="287"/>
      <c r="AG25" s="287"/>
      <c r="AH25" s="287"/>
    </row>
    <row r="26" spans="1:34" ht="15.75" customHeight="1" x14ac:dyDescent="0.2">
      <c r="A26" s="296" t="s">
        <v>1835</v>
      </c>
      <c r="B26" s="296" t="s">
        <v>1836</v>
      </c>
      <c r="C26" s="288"/>
      <c r="D26" s="287"/>
      <c r="E26" s="289"/>
      <c r="F26" s="287"/>
      <c r="G26" s="289"/>
      <c r="H26" s="287"/>
      <c r="I26" s="289"/>
      <c r="J26" s="287"/>
      <c r="K26" s="289"/>
      <c r="L26" s="287"/>
      <c r="M26" s="289"/>
      <c r="N26" s="287" t="s">
        <v>639</v>
      </c>
      <c r="O26" s="287" t="s">
        <v>1837</v>
      </c>
      <c r="P26" s="295">
        <f>COUNTIF('(backend scoring)'!$B:$B,'Auto Responses'!$N26)</f>
        <v>2</v>
      </c>
      <c r="Q26" s="287"/>
      <c r="R26" s="287"/>
      <c r="S26" s="287"/>
      <c r="T26" s="287"/>
      <c r="U26" s="287"/>
      <c r="V26" s="287"/>
      <c r="W26" s="287"/>
      <c r="X26" s="287"/>
      <c r="Y26" s="287"/>
      <c r="Z26" s="287"/>
      <c r="AA26" s="287"/>
      <c r="AB26" s="287"/>
      <c r="AC26" s="287"/>
      <c r="AD26" s="287"/>
      <c r="AE26" s="287"/>
      <c r="AF26" s="287"/>
      <c r="AG26" s="287"/>
      <c r="AH26" s="287"/>
    </row>
    <row r="27" spans="1:34" ht="15.75" customHeight="1" x14ac:dyDescent="0.2">
      <c r="A27" s="287" t="s">
        <v>1838</v>
      </c>
      <c r="B27" s="287"/>
      <c r="C27" s="288"/>
      <c r="D27" s="287"/>
      <c r="E27" s="289"/>
      <c r="F27" s="287"/>
      <c r="G27" s="289"/>
      <c r="H27" s="287"/>
      <c r="I27" s="289"/>
      <c r="J27" s="287" t="s">
        <v>1839</v>
      </c>
      <c r="K27" s="289"/>
      <c r="L27" s="287"/>
      <c r="M27" s="289"/>
      <c r="N27" s="287" t="s">
        <v>641</v>
      </c>
      <c r="O27" s="287" t="s">
        <v>1840</v>
      </c>
      <c r="P27" s="295">
        <f>COUNTIF('(backend scoring)'!$B:$B,'Auto Responses'!$N27)</f>
        <v>2</v>
      </c>
      <c r="Q27" s="287"/>
      <c r="R27" s="287"/>
      <c r="S27" s="287"/>
      <c r="T27" s="287"/>
      <c r="U27" s="287"/>
      <c r="V27" s="287"/>
      <c r="W27" s="287"/>
      <c r="X27" s="287"/>
      <c r="Y27" s="287"/>
      <c r="Z27" s="287"/>
      <c r="AA27" s="287"/>
      <c r="AB27" s="287"/>
      <c r="AC27" s="287"/>
      <c r="AD27" s="287"/>
      <c r="AE27" s="287"/>
      <c r="AF27" s="287"/>
      <c r="AG27" s="287"/>
      <c r="AH27" s="287"/>
    </row>
    <row r="28" spans="1:34" ht="15.75" customHeight="1" x14ac:dyDescent="0.2">
      <c r="A28" s="296" t="s">
        <v>1841</v>
      </c>
      <c r="B28" s="287"/>
      <c r="C28" s="288"/>
      <c r="D28" s="287"/>
      <c r="E28" s="289"/>
      <c r="F28" s="287"/>
      <c r="G28" s="289"/>
      <c r="H28" s="287"/>
      <c r="I28" s="289"/>
      <c r="J28" s="287" t="s">
        <v>694</v>
      </c>
      <c r="K28" s="289"/>
      <c r="L28" s="287"/>
      <c r="M28" s="289"/>
      <c r="N28" s="287" t="s">
        <v>643</v>
      </c>
      <c r="O28" s="287" t="s">
        <v>1842</v>
      </c>
      <c r="P28" s="295">
        <f>COUNTIF('(backend scoring)'!$B:$B,'Auto Responses'!$N28)</f>
        <v>8</v>
      </c>
      <c r="Q28" s="287"/>
      <c r="R28" s="287"/>
      <c r="S28" s="287"/>
      <c r="T28" s="287"/>
      <c r="U28" s="287"/>
      <c r="V28" s="287"/>
      <c r="W28" s="287"/>
      <c r="X28" s="287"/>
      <c r="Y28" s="287"/>
      <c r="Z28" s="287"/>
      <c r="AA28" s="287"/>
      <c r="AB28" s="287"/>
      <c r="AC28" s="287"/>
      <c r="AD28" s="287"/>
      <c r="AE28" s="287"/>
      <c r="AF28" s="287"/>
      <c r="AG28" s="287"/>
      <c r="AH28" s="287"/>
    </row>
    <row r="29" spans="1:34" ht="15.75" customHeight="1" x14ac:dyDescent="0.2">
      <c r="A29" s="296"/>
      <c r="B29" s="287"/>
      <c r="C29" s="288"/>
      <c r="D29" s="287"/>
      <c r="E29" s="289"/>
      <c r="F29" s="287"/>
      <c r="G29" s="289"/>
      <c r="H29" s="287"/>
      <c r="I29" s="289"/>
      <c r="J29" s="287"/>
      <c r="K29" s="289"/>
      <c r="L29" s="287"/>
      <c r="M29" s="289"/>
      <c r="N29" s="287" t="s">
        <v>645</v>
      </c>
      <c r="O29" s="287" t="s">
        <v>1843</v>
      </c>
      <c r="P29" s="295">
        <f>COUNTIF('(backend scoring)'!$B:$B,'Auto Responses'!$N29)</f>
        <v>13</v>
      </c>
      <c r="Q29" s="287"/>
      <c r="R29" s="287"/>
      <c r="S29" s="287"/>
      <c r="T29" s="287"/>
      <c r="U29" s="287"/>
      <c r="V29" s="287"/>
      <c r="W29" s="287"/>
      <c r="X29" s="287"/>
      <c r="Y29" s="287"/>
      <c r="Z29" s="287"/>
      <c r="AA29" s="287"/>
      <c r="AB29" s="287"/>
      <c r="AC29" s="287"/>
      <c r="AD29" s="287"/>
      <c r="AE29" s="287"/>
      <c r="AF29" s="287"/>
      <c r="AG29" s="287"/>
      <c r="AH29" s="287"/>
    </row>
    <row r="30" spans="1:34" ht="15.75" customHeight="1" x14ac:dyDescent="0.2">
      <c r="A30" s="296"/>
      <c r="B30" s="287"/>
      <c r="C30" s="288"/>
      <c r="D30" s="287"/>
      <c r="E30" s="289"/>
      <c r="F30" s="287"/>
      <c r="G30" s="289"/>
      <c r="H30" s="287"/>
      <c r="I30" s="289"/>
      <c r="J30" s="287"/>
      <c r="K30" s="289"/>
      <c r="L30" s="287"/>
      <c r="M30" s="289"/>
      <c r="N30" s="287" t="s">
        <v>647</v>
      </c>
      <c r="O30" s="287" t="s">
        <v>1844</v>
      </c>
      <c r="P30" s="295">
        <f>COUNTIF('(backend scoring)'!$B:$B,'Auto Responses'!$N30)</f>
        <v>5</v>
      </c>
      <c r="Q30" s="287"/>
      <c r="R30" s="287"/>
      <c r="S30" s="287"/>
      <c r="T30" s="287"/>
      <c r="U30" s="287"/>
      <c r="V30" s="287"/>
      <c r="W30" s="287"/>
      <c r="X30" s="287"/>
      <c r="Y30" s="287"/>
      <c r="Z30" s="287"/>
      <c r="AA30" s="287"/>
      <c r="AB30" s="287"/>
      <c r="AC30" s="287"/>
      <c r="AD30" s="287"/>
      <c r="AE30" s="287"/>
      <c r="AF30" s="287"/>
      <c r="AG30" s="287"/>
      <c r="AH30" s="287"/>
    </row>
    <row r="31" spans="1:34" ht="15.75" customHeight="1" x14ac:dyDescent="0.2">
      <c r="A31" s="296"/>
      <c r="B31" s="287"/>
      <c r="C31" s="288"/>
      <c r="D31" s="287"/>
      <c r="E31" s="289"/>
      <c r="F31" s="287"/>
      <c r="G31" s="289"/>
      <c r="H31" s="287"/>
      <c r="I31" s="289"/>
      <c r="J31" s="287"/>
      <c r="K31" s="289"/>
      <c r="L31" s="287"/>
      <c r="M31" s="289"/>
      <c r="N31" s="287" t="s">
        <v>649</v>
      </c>
      <c r="O31" s="287" t="s">
        <v>1845</v>
      </c>
      <c r="P31" s="295">
        <f>COUNTIF('(backend scoring)'!$B:$B,'Auto Responses'!$N31)</f>
        <v>15</v>
      </c>
      <c r="Q31" s="287"/>
      <c r="R31" s="287"/>
      <c r="S31" s="287"/>
      <c r="T31" s="296"/>
      <c r="U31" s="287"/>
      <c r="V31" s="287"/>
      <c r="W31" s="287"/>
      <c r="X31" s="287"/>
      <c r="Y31" s="287"/>
      <c r="Z31" s="287"/>
      <c r="AA31" s="287"/>
      <c r="AB31" s="287"/>
      <c r="AC31" s="287"/>
      <c r="AD31" s="287"/>
      <c r="AE31" s="287"/>
      <c r="AF31" s="287"/>
      <c r="AG31" s="287"/>
      <c r="AH31" s="287"/>
    </row>
    <row r="32" spans="1:34" ht="15.75" customHeight="1" x14ac:dyDescent="0.2">
      <c r="A32" s="296"/>
      <c r="B32" s="287"/>
      <c r="C32" s="288"/>
      <c r="D32" s="287"/>
      <c r="E32" s="289"/>
      <c r="F32" s="287"/>
      <c r="G32" s="289"/>
      <c r="H32" s="287"/>
      <c r="I32" s="289"/>
      <c r="J32" s="287"/>
      <c r="K32" s="289"/>
      <c r="L32" s="287"/>
      <c r="M32" s="289"/>
      <c r="N32" s="287" t="s">
        <v>651</v>
      </c>
      <c r="O32" s="287" t="s">
        <v>1846</v>
      </c>
      <c r="P32" s="295">
        <f>COUNTIF('(backend scoring)'!$B:$B,'Auto Responses'!$N32)</f>
        <v>8</v>
      </c>
      <c r="Q32" s="287"/>
      <c r="R32" s="287"/>
      <c r="S32" s="287"/>
      <c r="T32" s="287"/>
      <c r="U32" s="287"/>
      <c r="V32" s="287"/>
      <c r="W32" s="287"/>
      <c r="X32" s="287"/>
      <c r="Y32" s="287"/>
      <c r="Z32" s="287"/>
      <c r="AA32" s="287"/>
      <c r="AB32" s="287"/>
      <c r="AC32" s="287"/>
      <c r="AD32" s="287"/>
      <c r="AE32" s="287"/>
      <c r="AF32" s="287"/>
      <c r="AG32" s="287"/>
      <c r="AH32" s="287"/>
    </row>
    <row r="33" spans="1:34" ht="15.75" customHeight="1" x14ac:dyDescent="0.2">
      <c r="A33" s="287"/>
      <c r="B33" s="287"/>
      <c r="C33" s="288"/>
      <c r="D33" s="287"/>
      <c r="E33" s="289"/>
      <c r="F33" s="287"/>
      <c r="G33" s="289"/>
      <c r="H33" s="287"/>
      <c r="I33" s="289"/>
      <c r="J33" s="287"/>
      <c r="K33" s="289"/>
      <c r="L33" s="287"/>
      <c r="M33" s="289"/>
      <c r="N33" s="287" t="s">
        <v>1847</v>
      </c>
      <c r="O33" s="287" t="s">
        <v>1848</v>
      </c>
      <c r="P33" s="295">
        <f>COUNTIF('(backend scoring)'!$B:$B,'Auto Responses'!$N33)</f>
        <v>2</v>
      </c>
      <c r="Q33" s="287"/>
      <c r="R33" s="287"/>
      <c r="S33" s="287"/>
      <c r="T33" s="287"/>
      <c r="U33" s="287"/>
      <c r="V33" s="287"/>
      <c r="W33" s="287"/>
      <c r="X33" s="287"/>
      <c r="Y33" s="287"/>
      <c r="Z33" s="287"/>
      <c r="AA33" s="287"/>
      <c r="AB33" s="287"/>
      <c r="AC33" s="287"/>
      <c r="AD33" s="287"/>
      <c r="AE33" s="287"/>
      <c r="AF33" s="287"/>
      <c r="AG33" s="287"/>
      <c r="AH33" s="287"/>
    </row>
    <row r="34" spans="1:34" ht="15.75" customHeight="1" x14ac:dyDescent="0.2">
      <c r="A34" s="296"/>
      <c r="B34" s="287"/>
      <c r="C34" s="288"/>
      <c r="D34" s="287"/>
      <c r="E34" s="289"/>
      <c r="F34" s="287"/>
      <c r="G34" s="289"/>
      <c r="H34" s="287"/>
      <c r="I34" s="289"/>
      <c r="J34" s="287"/>
      <c r="K34" s="289"/>
      <c r="L34" s="287"/>
      <c r="M34" s="289"/>
      <c r="N34" s="287" t="s">
        <v>1849</v>
      </c>
      <c r="O34" s="287" t="s">
        <v>1850</v>
      </c>
      <c r="P34" s="295">
        <f>COUNTIF('(backend scoring)'!$B:$B,'Auto Responses'!$N34)</f>
        <v>5</v>
      </c>
      <c r="Q34" s="287"/>
      <c r="R34" s="287"/>
      <c r="S34" s="287"/>
      <c r="T34" s="287"/>
      <c r="U34" s="287"/>
      <c r="V34" s="287"/>
      <c r="W34" s="287"/>
      <c r="X34" s="287"/>
      <c r="Y34" s="287"/>
      <c r="Z34" s="287"/>
      <c r="AA34" s="287"/>
      <c r="AB34" s="287"/>
      <c r="AC34" s="287"/>
      <c r="AD34" s="287"/>
      <c r="AE34" s="287"/>
      <c r="AF34" s="287"/>
      <c r="AG34" s="287"/>
      <c r="AH34" s="287"/>
    </row>
    <row r="35" spans="1:34" ht="15.75" customHeight="1" x14ac:dyDescent="0.2">
      <c r="A35" s="296"/>
      <c r="B35" s="287"/>
      <c r="C35" s="288"/>
      <c r="D35" s="287"/>
      <c r="E35" s="289"/>
      <c r="F35" s="287"/>
      <c r="G35" s="289"/>
      <c r="H35" s="287"/>
      <c r="I35" s="289"/>
      <c r="J35" s="287"/>
      <c r="K35" s="289"/>
      <c r="L35" s="287"/>
      <c r="M35" s="289"/>
      <c r="N35" s="287" t="s">
        <v>1851</v>
      </c>
      <c r="O35" s="287" t="s">
        <v>1852</v>
      </c>
      <c r="P35" s="295">
        <f>COUNTIF('(backend scoring)'!$B:$B,'Auto Responses'!$N35)</f>
        <v>5</v>
      </c>
      <c r="Q35" s="287"/>
      <c r="R35" s="287"/>
      <c r="S35" s="287"/>
      <c r="T35" s="287"/>
      <c r="U35" s="287"/>
      <c r="V35" s="287"/>
      <c r="W35" s="287"/>
      <c r="X35" s="287"/>
      <c r="Y35" s="287"/>
      <c r="Z35" s="287"/>
      <c r="AA35" s="287"/>
      <c r="AB35" s="287"/>
      <c r="AC35" s="287"/>
      <c r="AD35" s="287"/>
      <c r="AE35" s="287"/>
      <c r="AF35" s="287"/>
      <c r="AG35" s="287"/>
      <c r="AH35" s="287"/>
    </row>
    <row r="36" spans="1:34" ht="15.75" customHeight="1" x14ac:dyDescent="0.2">
      <c r="A36" s="296" t="s">
        <v>1853</v>
      </c>
      <c r="B36" s="287"/>
      <c r="C36" s="288"/>
      <c r="D36" s="287"/>
      <c r="E36" s="289"/>
      <c r="F36" s="287"/>
      <c r="G36" s="289"/>
      <c r="H36" s="287"/>
      <c r="I36" s="289"/>
      <c r="J36" s="287"/>
      <c r="K36" s="289"/>
      <c r="L36" s="287"/>
      <c r="M36" s="289"/>
      <c r="N36" s="287" t="s">
        <v>1854</v>
      </c>
      <c r="O36" s="287" t="s">
        <v>1855</v>
      </c>
      <c r="P36" s="295">
        <f>COUNTIF('(backend scoring)'!$B:$B,'Auto Responses'!$N36)</f>
        <v>5</v>
      </c>
      <c r="Q36" s="287"/>
      <c r="R36" s="287"/>
      <c r="S36" s="287"/>
      <c r="T36" s="287"/>
      <c r="U36" s="287"/>
      <c r="V36" s="287"/>
      <c r="W36" s="287"/>
      <c r="X36" s="287"/>
      <c r="Y36" s="287"/>
      <c r="Z36" s="287"/>
      <c r="AA36" s="287"/>
      <c r="AB36" s="287"/>
      <c r="AC36" s="287"/>
      <c r="AD36" s="287"/>
      <c r="AE36" s="287"/>
      <c r="AF36" s="287"/>
      <c r="AG36" s="287"/>
      <c r="AH36" s="287"/>
    </row>
    <row r="37" spans="1:34" ht="15.75" customHeight="1" x14ac:dyDescent="0.2">
      <c r="A37" s="296"/>
      <c r="B37" s="287"/>
      <c r="C37" s="288"/>
      <c r="D37" s="287"/>
      <c r="E37" s="289"/>
      <c r="F37" s="287"/>
      <c r="G37" s="289"/>
      <c r="H37" s="287"/>
      <c r="I37" s="289"/>
      <c r="J37" s="287"/>
      <c r="K37" s="289"/>
      <c r="L37" s="287"/>
      <c r="M37" s="289"/>
      <c r="N37" s="287" t="s">
        <v>1856</v>
      </c>
      <c r="O37" s="287" t="s">
        <v>1857</v>
      </c>
      <c r="P37" s="295">
        <f>COUNTIF('(backend scoring)'!$B:$B,'Auto Responses'!$N37)</f>
        <v>8</v>
      </c>
      <c r="Q37" s="287"/>
      <c r="R37" s="287"/>
      <c r="S37" s="287"/>
      <c r="T37" s="287"/>
      <c r="U37" s="287"/>
      <c r="V37" s="287"/>
      <c r="W37" s="287"/>
      <c r="X37" s="287"/>
      <c r="Y37" s="287"/>
      <c r="Z37" s="287"/>
      <c r="AA37" s="287"/>
      <c r="AB37" s="287"/>
      <c r="AC37" s="287"/>
      <c r="AD37" s="287"/>
      <c r="AE37" s="287"/>
      <c r="AF37" s="287"/>
      <c r="AG37" s="287"/>
      <c r="AH37" s="287"/>
    </row>
    <row r="38" spans="1:34" ht="15.75" customHeight="1" x14ac:dyDescent="0.2">
      <c r="A38" s="296"/>
      <c r="B38" s="287"/>
      <c r="C38" s="288"/>
      <c r="D38" s="287"/>
      <c r="E38" s="289"/>
      <c r="F38" s="287"/>
      <c r="G38" s="289"/>
      <c r="H38" s="287"/>
      <c r="I38" s="289"/>
      <c r="J38" s="287"/>
      <c r="K38" s="289"/>
      <c r="L38" s="287"/>
      <c r="M38" s="289"/>
      <c r="N38" s="287" t="s">
        <v>1858</v>
      </c>
      <c r="O38" s="287" t="s">
        <v>1859</v>
      </c>
      <c r="P38" s="295">
        <f>COUNTIF('(backend scoring)'!$B:$B,'Auto Responses'!$N38)</f>
        <v>6</v>
      </c>
      <c r="Q38" s="287"/>
      <c r="R38" s="287"/>
      <c r="S38" s="287"/>
      <c r="T38" s="287"/>
      <c r="U38" s="287"/>
      <c r="V38" s="287"/>
      <c r="W38" s="287"/>
      <c r="X38" s="287"/>
      <c r="Y38" s="287"/>
      <c r="Z38" s="287"/>
      <c r="AA38" s="287"/>
      <c r="AB38" s="287"/>
      <c r="AC38" s="287"/>
      <c r="AD38" s="287"/>
      <c r="AE38" s="287"/>
      <c r="AF38" s="287"/>
      <c r="AG38" s="287"/>
      <c r="AH38" s="287"/>
    </row>
    <row r="39" spans="1:34" ht="15.75" customHeight="1" x14ac:dyDescent="0.2">
      <c r="A39" s="94" t="s">
        <v>429</v>
      </c>
      <c r="B39" s="287"/>
      <c r="C39" s="288"/>
      <c r="D39" s="287"/>
      <c r="E39" s="289"/>
      <c r="F39" s="287"/>
      <c r="G39" s="289"/>
      <c r="H39" s="287"/>
      <c r="I39" s="289"/>
      <c r="J39" s="287"/>
      <c r="K39" s="289"/>
      <c r="L39" s="287"/>
      <c r="M39" s="289"/>
      <c r="N39" s="287"/>
      <c r="O39" s="287"/>
      <c r="P39" s="287"/>
      <c r="Q39" s="287"/>
      <c r="R39" s="287"/>
      <c r="S39" s="287"/>
      <c r="T39" s="287"/>
      <c r="U39" s="287"/>
      <c r="V39" s="287"/>
      <c r="W39" s="287"/>
      <c r="X39" s="287"/>
      <c r="Y39" s="287"/>
      <c r="Z39" s="287"/>
      <c r="AA39" s="287"/>
      <c r="AB39" s="287"/>
      <c r="AC39" s="287"/>
      <c r="AD39" s="287"/>
      <c r="AE39" s="287"/>
      <c r="AF39" s="287"/>
      <c r="AG39" s="287"/>
      <c r="AH39" s="287"/>
    </row>
    <row r="40" spans="1:34" ht="15.75" hidden="1" customHeight="1" x14ac:dyDescent="0.2">
      <c r="A40" s="296"/>
      <c r="B40" s="287"/>
      <c r="C40" s="288"/>
      <c r="D40" s="287"/>
      <c r="E40" s="289"/>
      <c r="F40" s="287"/>
      <c r="G40" s="289"/>
      <c r="H40" s="287"/>
      <c r="I40" s="289"/>
      <c r="J40" s="287"/>
      <c r="K40" s="289"/>
      <c r="L40" s="287"/>
      <c r="M40" s="289"/>
      <c r="N40" s="287"/>
      <c r="O40" s="287"/>
      <c r="P40" s="287"/>
      <c r="Q40" s="287"/>
      <c r="R40" s="287"/>
      <c r="S40" s="287"/>
      <c r="T40" s="287"/>
      <c r="U40" s="287"/>
      <c r="V40" s="287"/>
      <c r="W40" s="287"/>
      <c r="X40" s="287"/>
      <c r="Y40" s="287"/>
      <c r="Z40" s="287"/>
      <c r="AA40" s="287"/>
      <c r="AB40" s="287"/>
      <c r="AC40" s="287"/>
      <c r="AD40" s="287"/>
      <c r="AE40" s="287"/>
      <c r="AF40" s="287"/>
      <c r="AG40" s="287"/>
      <c r="AH40" s="287"/>
    </row>
    <row r="41" spans="1:34" ht="15.75" hidden="1" customHeight="1" x14ac:dyDescent="0.2">
      <c r="A41" s="296"/>
      <c r="B41" s="287"/>
      <c r="C41" s="288"/>
      <c r="D41" s="287"/>
      <c r="E41" s="289"/>
      <c r="F41" s="287"/>
      <c r="G41" s="289"/>
      <c r="H41" s="287"/>
      <c r="I41" s="289"/>
      <c r="J41" s="287"/>
      <c r="K41" s="289"/>
      <c r="L41" s="287"/>
      <c r="M41" s="289"/>
      <c r="N41" s="287"/>
      <c r="O41" s="287"/>
      <c r="P41" s="287"/>
      <c r="Q41" s="287"/>
      <c r="R41" s="287"/>
      <c r="S41" s="287"/>
      <c r="T41" s="287"/>
      <c r="U41" s="287"/>
      <c r="V41" s="287"/>
      <c r="W41" s="287"/>
      <c r="X41" s="287"/>
      <c r="Y41" s="287"/>
      <c r="Z41" s="287"/>
      <c r="AA41" s="287"/>
      <c r="AB41" s="287"/>
      <c r="AC41" s="287"/>
      <c r="AD41" s="287"/>
      <c r="AE41" s="287"/>
      <c r="AF41" s="287"/>
      <c r="AG41" s="287"/>
      <c r="AH41" s="287"/>
    </row>
    <row r="42" spans="1:34" ht="15.75" hidden="1" customHeight="1" x14ac:dyDescent="0.2">
      <c r="A42" s="297"/>
      <c r="B42" s="287"/>
      <c r="C42" s="288"/>
      <c r="D42" s="287"/>
      <c r="E42" s="289"/>
      <c r="F42" s="287"/>
      <c r="G42" s="289"/>
      <c r="H42" s="287"/>
      <c r="I42" s="289"/>
      <c r="J42" s="287"/>
      <c r="K42" s="289"/>
      <c r="L42" s="287"/>
      <c r="M42" s="289"/>
      <c r="N42" s="287"/>
      <c r="O42" s="287"/>
      <c r="P42" s="287"/>
      <c r="Q42" s="287"/>
      <c r="R42" s="287"/>
      <c r="S42" s="287"/>
      <c r="T42" s="287"/>
      <c r="U42" s="287"/>
      <c r="V42" s="287"/>
      <c r="W42" s="287"/>
      <c r="X42" s="287"/>
      <c r="Y42" s="287"/>
      <c r="Z42" s="287"/>
      <c r="AA42" s="287"/>
      <c r="AB42" s="287"/>
      <c r="AC42" s="287"/>
      <c r="AD42" s="287"/>
      <c r="AE42" s="287"/>
      <c r="AF42" s="287"/>
      <c r="AG42" s="287"/>
      <c r="AH42" s="287"/>
    </row>
    <row r="43" spans="1:34" ht="15.75" hidden="1" customHeight="1" x14ac:dyDescent="0.2">
      <c r="A43" s="296"/>
      <c r="B43" s="287"/>
      <c r="C43" s="288"/>
      <c r="D43" s="287"/>
      <c r="E43" s="289"/>
      <c r="F43" s="287"/>
      <c r="G43" s="289"/>
      <c r="H43" s="287"/>
      <c r="I43" s="289"/>
      <c r="J43" s="287"/>
      <c r="K43" s="289"/>
      <c r="L43" s="287"/>
      <c r="M43" s="289"/>
      <c r="N43" s="287"/>
      <c r="O43" s="287"/>
      <c r="P43" s="287"/>
      <c r="Q43" s="287"/>
      <c r="R43" s="287"/>
      <c r="S43" s="287"/>
      <c r="T43" s="287"/>
      <c r="U43" s="287"/>
      <c r="V43" s="287"/>
      <c r="W43" s="287"/>
      <c r="X43" s="287"/>
      <c r="Y43" s="287"/>
      <c r="Z43" s="287"/>
      <c r="AA43" s="287"/>
      <c r="AB43" s="287"/>
      <c r="AC43" s="287"/>
      <c r="AD43" s="287"/>
      <c r="AE43" s="287"/>
      <c r="AF43" s="287"/>
      <c r="AG43" s="287"/>
      <c r="AH43" s="287"/>
    </row>
    <row r="44" spans="1:34" ht="15.75" hidden="1" customHeight="1" x14ac:dyDescent="0.2">
      <c r="A44" s="296"/>
      <c r="B44" s="287"/>
      <c r="C44" s="288"/>
      <c r="D44" s="287"/>
      <c r="E44" s="289"/>
      <c r="F44" s="287"/>
      <c r="G44" s="289"/>
      <c r="H44" s="287"/>
      <c r="I44" s="289"/>
      <c r="J44" s="287"/>
      <c r="K44" s="289"/>
      <c r="L44" s="287"/>
      <c r="M44" s="289"/>
      <c r="N44" s="287"/>
      <c r="O44" s="287"/>
      <c r="P44" s="287"/>
      <c r="Q44" s="287"/>
      <c r="R44" s="287"/>
      <c r="S44" s="287"/>
      <c r="T44" s="287"/>
      <c r="U44" s="287"/>
      <c r="V44" s="287"/>
      <c r="W44" s="287"/>
      <c r="X44" s="287"/>
      <c r="Y44" s="287"/>
      <c r="Z44" s="287"/>
      <c r="AA44" s="287"/>
      <c r="AB44" s="287"/>
      <c r="AC44" s="287"/>
      <c r="AD44" s="287"/>
      <c r="AE44" s="287"/>
      <c r="AF44" s="287"/>
      <c r="AG44" s="287"/>
      <c r="AH44" s="287"/>
    </row>
    <row r="45" spans="1:34" ht="15.75" hidden="1" customHeight="1" x14ac:dyDescent="0.2">
      <c r="A45" s="296"/>
      <c r="B45" s="287"/>
      <c r="C45" s="288"/>
      <c r="D45" s="287"/>
      <c r="E45" s="289"/>
      <c r="F45" s="287"/>
      <c r="G45" s="289"/>
      <c r="H45" s="287"/>
      <c r="I45" s="289"/>
      <c r="J45" s="287"/>
      <c r="K45" s="289"/>
      <c r="L45" s="287"/>
      <c r="M45" s="289"/>
      <c r="N45" s="287"/>
      <c r="O45" s="287"/>
      <c r="P45" s="287"/>
      <c r="Q45" s="287"/>
      <c r="R45" s="287"/>
      <c r="S45" s="287"/>
      <c r="T45" s="287"/>
      <c r="U45" s="287"/>
      <c r="V45" s="287"/>
      <c r="W45" s="287"/>
      <c r="X45" s="287"/>
      <c r="Y45" s="287"/>
      <c r="Z45" s="287"/>
      <c r="AA45" s="287"/>
      <c r="AB45" s="287"/>
      <c r="AC45" s="287"/>
      <c r="AD45" s="287"/>
      <c r="AE45" s="287"/>
      <c r="AF45" s="287"/>
      <c r="AG45" s="287"/>
      <c r="AH45" s="287"/>
    </row>
    <row r="46" spans="1:34" ht="15.75" customHeight="1" x14ac:dyDescent="0.2">
      <c r="A46" s="287"/>
      <c r="B46" s="287"/>
      <c r="C46" s="288"/>
      <c r="D46" s="287"/>
      <c r="E46" s="289"/>
      <c r="F46" s="287"/>
      <c r="G46" s="289"/>
      <c r="H46" s="287"/>
      <c r="I46" s="289"/>
      <c r="J46" s="287"/>
      <c r="K46" s="289"/>
      <c r="L46" s="287"/>
      <c r="M46" s="289"/>
      <c r="N46" s="287"/>
      <c r="O46" s="287"/>
      <c r="P46" s="287"/>
      <c r="Q46" s="287"/>
      <c r="R46" s="287"/>
      <c r="S46" s="287"/>
      <c r="T46" s="287"/>
      <c r="U46" s="287"/>
      <c r="V46" s="287"/>
      <c r="W46" s="287"/>
      <c r="X46" s="287"/>
      <c r="Y46" s="287"/>
      <c r="Z46" s="287"/>
      <c r="AA46" s="287"/>
      <c r="AB46" s="287"/>
      <c r="AC46" s="287"/>
      <c r="AD46" s="287"/>
      <c r="AE46" s="287"/>
      <c r="AF46" s="287"/>
      <c r="AG46" s="287"/>
      <c r="AH46" s="287"/>
    </row>
    <row r="47" spans="1:34" ht="15.75" customHeight="1" x14ac:dyDescent="0.2">
      <c r="A47" s="287"/>
      <c r="B47" s="287"/>
      <c r="C47" s="288"/>
      <c r="D47" s="287"/>
      <c r="E47" s="289"/>
      <c r="F47" s="287"/>
      <c r="G47" s="289"/>
      <c r="H47" s="287"/>
      <c r="I47" s="289"/>
      <c r="J47" s="287"/>
      <c r="K47" s="289"/>
      <c r="L47" s="287"/>
      <c r="M47" s="289"/>
      <c r="N47" s="287"/>
      <c r="O47" s="287"/>
      <c r="P47" s="287"/>
      <c r="Q47" s="287"/>
      <c r="R47" s="287"/>
      <c r="S47" s="287"/>
      <c r="T47" s="287"/>
      <c r="U47" s="287"/>
      <c r="V47" s="287"/>
      <c r="W47" s="287"/>
      <c r="X47" s="287"/>
      <c r="Y47" s="287"/>
      <c r="Z47" s="287"/>
      <c r="AA47" s="287"/>
      <c r="AB47" s="287"/>
      <c r="AC47" s="287"/>
      <c r="AD47" s="287"/>
      <c r="AE47" s="287"/>
      <c r="AF47" s="287"/>
      <c r="AG47" s="287"/>
      <c r="AH47" s="287"/>
    </row>
    <row r="48" spans="1:34" ht="15.75" customHeight="1" x14ac:dyDescent="0.2">
      <c r="A48" s="287"/>
      <c r="B48" s="287"/>
      <c r="C48" s="288"/>
      <c r="D48" s="287"/>
      <c r="E48" s="289"/>
      <c r="F48" s="287"/>
      <c r="G48" s="289"/>
      <c r="H48" s="287"/>
      <c r="I48" s="289"/>
      <c r="J48" s="287"/>
      <c r="K48" s="289"/>
      <c r="L48" s="287"/>
      <c r="M48" s="289"/>
      <c r="N48" s="287"/>
      <c r="O48" s="287"/>
      <c r="P48" s="287"/>
      <c r="Q48" s="287"/>
      <c r="R48" s="287"/>
      <c r="S48" s="287"/>
      <c r="T48" s="287"/>
      <c r="U48" s="287"/>
      <c r="V48" s="287"/>
      <c r="W48" s="287"/>
      <c r="X48" s="287"/>
      <c r="Y48" s="287"/>
      <c r="Z48" s="287"/>
      <c r="AA48" s="287"/>
      <c r="AB48" s="287"/>
      <c r="AC48" s="287"/>
      <c r="AD48" s="287"/>
      <c r="AE48" s="287"/>
      <c r="AF48" s="287"/>
      <c r="AG48" s="287"/>
      <c r="AH48" s="287"/>
    </row>
    <row r="49" spans="1:34" ht="15.75" customHeight="1" x14ac:dyDescent="0.2">
      <c r="A49" s="287"/>
      <c r="B49" s="287"/>
      <c r="C49" s="288"/>
      <c r="D49" s="287"/>
      <c r="E49" s="289"/>
      <c r="F49" s="287"/>
      <c r="G49" s="289"/>
      <c r="H49" s="287"/>
      <c r="I49" s="289"/>
      <c r="J49" s="287"/>
      <c r="K49" s="289"/>
      <c r="L49" s="287"/>
      <c r="M49" s="289"/>
      <c r="N49" s="287"/>
      <c r="O49" s="287"/>
      <c r="P49" s="287"/>
      <c r="Q49" s="287"/>
      <c r="R49" s="287"/>
      <c r="S49" s="287"/>
      <c r="T49" s="287"/>
      <c r="U49" s="287"/>
      <c r="V49" s="287"/>
      <c r="W49" s="287"/>
      <c r="X49" s="287"/>
      <c r="Y49" s="287"/>
      <c r="Z49" s="287"/>
      <c r="AA49" s="287"/>
      <c r="AB49" s="287"/>
      <c r="AC49" s="287"/>
      <c r="AD49" s="287"/>
      <c r="AE49" s="287"/>
      <c r="AF49" s="287"/>
      <c r="AG49" s="287"/>
      <c r="AH49" s="287"/>
    </row>
    <row r="50" spans="1:34" ht="15.75" customHeight="1" x14ac:dyDescent="0.2">
      <c r="A50" s="287"/>
      <c r="B50" s="287"/>
      <c r="C50" s="288"/>
      <c r="D50" s="287"/>
      <c r="E50" s="289"/>
      <c r="F50" s="287"/>
      <c r="G50" s="289"/>
      <c r="H50" s="287"/>
      <c r="I50" s="289"/>
      <c r="J50" s="287"/>
      <c r="K50" s="289"/>
      <c r="L50" s="287"/>
      <c r="M50" s="289"/>
      <c r="N50" s="287"/>
      <c r="O50" s="287"/>
      <c r="P50" s="287"/>
      <c r="Q50" s="287"/>
      <c r="R50" s="287"/>
      <c r="S50" s="287"/>
      <c r="T50" s="287"/>
      <c r="U50" s="287"/>
      <c r="V50" s="287"/>
      <c r="W50" s="287"/>
      <c r="X50" s="287"/>
      <c r="Y50" s="287"/>
      <c r="Z50" s="287"/>
      <c r="AA50" s="287"/>
      <c r="AB50" s="287"/>
      <c r="AC50" s="287"/>
      <c r="AD50" s="287"/>
      <c r="AE50" s="287"/>
      <c r="AF50" s="287"/>
      <c r="AG50" s="287"/>
      <c r="AH50" s="287"/>
    </row>
    <row r="51" spans="1:34" ht="15.75" hidden="1" customHeight="1" x14ac:dyDescent="0.2">
      <c r="A51" s="287"/>
      <c r="B51" s="287"/>
      <c r="C51" s="288"/>
      <c r="D51" s="302"/>
      <c r="E51" s="289"/>
      <c r="F51" s="287"/>
      <c r="G51" s="289"/>
      <c r="H51" s="287"/>
      <c r="I51" s="289"/>
      <c r="J51" s="287"/>
      <c r="K51" s="289"/>
      <c r="L51" s="287"/>
      <c r="M51" s="289"/>
      <c r="N51" s="287"/>
      <c r="O51" s="287"/>
      <c r="P51" s="287"/>
      <c r="Q51" s="287"/>
      <c r="R51" s="287"/>
      <c r="S51" s="287"/>
      <c r="T51" s="287"/>
      <c r="U51" s="287"/>
      <c r="V51" s="287"/>
      <c r="W51" s="287"/>
      <c r="X51" s="287"/>
      <c r="Y51" s="287"/>
      <c r="Z51" s="287"/>
      <c r="AA51" s="287"/>
      <c r="AB51" s="287"/>
      <c r="AC51" s="287"/>
      <c r="AD51" s="287"/>
      <c r="AE51" s="287"/>
      <c r="AF51" s="287"/>
      <c r="AG51" s="287"/>
      <c r="AH51" s="287"/>
    </row>
    <row r="52" spans="1:34" ht="15.75" hidden="1" customHeight="1" x14ac:dyDescent="0.2">
      <c r="A52" s="287"/>
      <c r="B52" s="287"/>
      <c r="C52" s="288"/>
      <c r="D52" s="302"/>
      <c r="E52" s="289"/>
      <c r="F52" s="287"/>
      <c r="G52" s="289"/>
      <c r="H52" s="287"/>
      <c r="I52" s="289"/>
      <c r="J52" s="287"/>
      <c r="K52" s="289"/>
      <c r="L52" s="287"/>
      <c r="M52" s="289"/>
      <c r="N52" s="287"/>
      <c r="O52" s="287"/>
      <c r="P52" s="287"/>
      <c r="Q52" s="287"/>
      <c r="R52" s="287"/>
      <c r="S52" s="287"/>
      <c r="T52" s="287"/>
      <c r="U52" s="287"/>
      <c r="V52" s="287"/>
      <c r="W52" s="287"/>
      <c r="X52" s="287"/>
      <c r="Y52" s="287"/>
      <c r="Z52" s="287"/>
      <c r="AA52" s="287"/>
      <c r="AB52" s="287"/>
      <c r="AC52" s="287"/>
      <c r="AD52" s="287"/>
      <c r="AE52" s="287"/>
      <c r="AF52" s="287"/>
      <c r="AG52" s="287"/>
      <c r="AH52" s="287"/>
    </row>
    <row r="53" spans="1:34" ht="15.75" hidden="1" customHeight="1" x14ac:dyDescent="0.2">
      <c r="A53" s="287"/>
      <c r="B53" s="287"/>
      <c r="C53" s="288"/>
      <c r="D53" s="302"/>
      <c r="E53" s="289"/>
      <c r="F53" s="287"/>
      <c r="G53" s="289"/>
      <c r="H53" s="287"/>
      <c r="I53" s="289"/>
      <c r="J53" s="287"/>
      <c r="K53" s="289"/>
      <c r="L53" s="287"/>
      <c r="M53" s="289"/>
      <c r="N53" s="287"/>
      <c r="O53" s="287"/>
      <c r="P53" s="287"/>
      <c r="Q53" s="287"/>
      <c r="R53" s="287"/>
      <c r="S53" s="287"/>
      <c r="T53" s="287"/>
      <c r="U53" s="287"/>
      <c r="V53" s="287"/>
      <c r="W53" s="287"/>
      <c r="X53" s="287"/>
      <c r="Y53" s="287"/>
      <c r="Z53" s="287"/>
      <c r="AA53" s="287"/>
      <c r="AB53" s="287"/>
      <c r="AC53" s="287"/>
      <c r="AD53" s="287"/>
      <c r="AE53" s="287"/>
      <c r="AF53" s="287"/>
      <c r="AG53" s="287"/>
      <c r="AH53" s="287"/>
    </row>
    <row r="54" spans="1:34" ht="15.75" hidden="1" customHeight="1" x14ac:dyDescent="0.2">
      <c r="A54" s="287"/>
      <c r="B54" s="287"/>
      <c r="C54" s="288"/>
      <c r="D54" s="302"/>
      <c r="E54" s="289"/>
      <c r="F54" s="287"/>
      <c r="G54" s="289"/>
      <c r="H54" s="287"/>
      <c r="I54" s="289"/>
      <c r="J54" s="287"/>
      <c r="K54" s="289"/>
      <c r="L54" s="287"/>
      <c r="M54" s="289"/>
      <c r="N54" s="287"/>
      <c r="O54" s="287"/>
      <c r="P54" s="287"/>
      <c r="Q54" s="287"/>
      <c r="R54" s="287"/>
      <c r="S54" s="287"/>
      <c r="T54" s="287"/>
      <c r="U54" s="287"/>
      <c r="V54" s="287"/>
      <c r="W54" s="287"/>
      <c r="X54" s="287"/>
      <c r="Y54" s="287"/>
      <c r="Z54" s="287"/>
      <c r="AA54" s="287"/>
      <c r="AB54" s="287"/>
      <c r="AC54" s="287"/>
      <c r="AD54" s="287"/>
      <c r="AE54" s="287"/>
      <c r="AF54" s="287"/>
      <c r="AG54" s="287"/>
      <c r="AH54" s="287"/>
    </row>
    <row r="55" spans="1:34" ht="15.75" hidden="1" customHeight="1" x14ac:dyDescent="0.2">
      <c r="A55" s="287"/>
      <c r="B55" s="287"/>
      <c r="C55" s="288"/>
      <c r="D55" s="302"/>
      <c r="E55" s="289"/>
      <c r="F55" s="287"/>
      <c r="G55" s="289"/>
      <c r="H55" s="287"/>
      <c r="I55" s="289"/>
      <c r="J55" s="287"/>
      <c r="K55" s="289"/>
      <c r="L55" s="287"/>
      <c r="M55" s="289"/>
      <c r="N55" s="287"/>
      <c r="O55" s="287"/>
      <c r="P55" s="287"/>
      <c r="Q55" s="287"/>
      <c r="R55" s="287"/>
      <c r="S55" s="287"/>
      <c r="T55" s="287"/>
      <c r="U55" s="287"/>
      <c r="V55" s="287"/>
      <c r="W55" s="287"/>
      <c r="X55" s="287"/>
      <c r="Y55" s="287"/>
      <c r="Z55" s="287"/>
      <c r="AA55" s="287"/>
      <c r="AB55" s="287"/>
      <c r="AC55" s="287"/>
      <c r="AD55" s="287"/>
      <c r="AE55" s="287"/>
      <c r="AF55" s="287"/>
      <c r="AG55" s="287"/>
      <c r="AH55" s="287"/>
    </row>
    <row r="56" spans="1:34" ht="15.75" hidden="1" customHeight="1" x14ac:dyDescent="0.2">
      <c r="A56" s="287"/>
      <c r="B56" s="287"/>
      <c r="C56" s="288"/>
      <c r="D56" s="302"/>
      <c r="E56" s="289"/>
      <c r="F56" s="287"/>
      <c r="G56" s="289"/>
      <c r="H56" s="287"/>
      <c r="I56" s="289"/>
      <c r="J56" s="287"/>
      <c r="K56" s="289"/>
      <c r="L56" s="287"/>
      <c r="M56" s="289"/>
      <c r="N56" s="287"/>
      <c r="O56" s="287"/>
      <c r="P56" s="287"/>
      <c r="Q56" s="287"/>
      <c r="R56" s="287"/>
      <c r="S56" s="287"/>
      <c r="T56" s="287"/>
      <c r="U56" s="287"/>
      <c r="V56" s="287"/>
      <c r="W56" s="287"/>
      <c r="X56" s="287"/>
      <c r="Y56" s="287"/>
      <c r="Z56" s="287"/>
      <c r="AA56" s="287"/>
      <c r="AB56" s="287"/>
      <c r="AC56" s="287"/>
      <c r="AD56" s="287"/>
      <c r="AE56" s="287"/>
      <c r="AF56" s="287"/>
      <c r="AG56" s="287"/>
      <c r="AH56" s="287"/>
    </row>
    <row r="57" spans="1:34" ht="15.75" hidden="1" customHeight="1" x14ac:dyDescent="0.2">
      <c r="A57" s="287"/>
      <c r="B57" s="287"/>
      <c r="C57" s="288"/>
      <c r="D57" s="302"/>
      <c r="E57" s="289"/>
      <c r="F57" s="287"/>
      <c r="G57" s="289"/>
      <c r="H57" s="287"/>
      <c r="I57" s="289"/>
      <c r="J57" s="287"/>
      <c r="K57" s="289"/>
      <c r="L57" s="287"/>
      <c r="M57" s="289"/>
      <c r="N57" s="287"/>
      <c r="O57" s="287"/>
      <c r="P57" s="287"/>
      <c r="Q57" s="287"/>
      <c r="R57" s="287"/>
      <c r="S57" s="287"/>
      <c r="T57" s="287"/>
      <c r="U57" s="287"/>
      <c r="V57" s="287"/>
      <c r="W57" s="287"/>
      <c r="X57" s="287"/>
      <c r="Y57" s="287"/>
      <c r="Z57" s="287"/>
      <c r="AA57" s="287"/>
      <c r="AB57" s="287"/>
      <c r="AC57" s="287"/>
      <c r="AD57" s="287"/>
      <c r="AE57" s="287"/>
      <c r="AF57" s="287"/>
      <c r="AG57" s="287"/>
      <c r="AH57" s="287"/>
    </row>
    <row r="58" spans="1:34" ht="15.75" hidden="1" customHeight="1" x14ac:dyDescent="0.2">
      <c r="A58" s="287"/>
      <c r="B58" s="287"/>
      <c r="C58" s="288"/>
      <c r="D58" s="302"/>
      <c r="E58" s="289"/>
      <c r="F58" s="287"/>
      <c r="G58" s="289"/>
      <c r="H58" s="287"/>
      <c r="I58" s="289"/>
      <c r="J58" s="287"/>
      <c r="K58" s="289"/>
      <c r="L58" s="287"/>
      <c r="M58" s="289"/>
      <c r="N58" s="287"/>
      <c r="O58" s="287"/>
      <c r="P58" s="287"/>
      <c r="Q58" s="287"/>
      <c r="R58" s="287"/>
      <c r="S58" s="287"/>
      <c r="T58" s="287"/>
      <c r="U58" s="287"/>
      <c r="V58" s="287"/>
      <c r="W58" s="287"/>
      <c r="X58" s="287"/>
      <c r="Y58" s="287"/>
      <c r="Z58" s="287"/>
      <c r="AA58" s="287"/>
      <c r="AB58" s="287"/>
      <c r="AC58" s="287"/>
      <c r="AD58" s="287"/>
      <c r="AE58" s="287"/>
      <c r="AF58" s="287"/>
      <c r="AG58" s="287"/>
      <c r="AH58" s="287"/>
    </row>
    <row r="59" spans="1:34" ht="15.75" hidden="1" customHeight="1" x14ac:dyDescent="0.2">
      <c r="A59" s="287"/>
      <c r="B59" s="287"/>
      <c r="C59" s="288"/>
      <c r="D59" s="302"/>
      <c r="E59" s="289"/>
      <c r="F59" s="287"/>
      <c r="G59" s="289"/>
      <c r="H59" s="287"/>
      <c r="I59" s="289"/>
      <c r="J59" s="287"/>
      <c r="K59" s="289"/>
      <c r="L59" s="287"/>
      <c r="M59" s="289"/>
      <c r="N59" s="287"/>
      <c r="O59" s="287"/>
      <c r="P59" s="287"/>
      <c r="Q59" s="287"/>
      <c r="R59" s="287"/>
      <c r="S59" s="287"/>
      <c r="T59" s="287"/>
      <c r="U59" s="287"/>
      <c r="V59" s="287"/>
      <c r="W59" s="287"/>
      <c r="X59" s="287"/>
      <c r="Y59" s="287"/>
      <c r="Z59" s="287"/>
      <c r="AA59" s="287"/>
      <c r="AB59" s="287"/>
      <c r="AC59" s="287"/>
      <c r="AD59" s="287"/>
      <c r="AE59" s="287"/>
      <c r="AF59" s="287"/>
      <c r="AG59" s="287"/>
      <c r="AH59" s="287"/>
    </row>
    <row r="60" spans="1:34" ht="15.75" hidden="1" customHeight="1" x14ac:dyDescent="0.2">
      <c r="A60" s="287"/>
      <c r="B60" s="287"/>
      <c r="C60" s="288"/>
      <c r="D60" s="302"/>
      <c r="E60" s="289"/>
      <c r="F60" s="287"/>
      <c r="G60" s="289"/>
      <c r="H60" s="287"/>
      <c r="I60" s="289"/>
      <c r="J60" s="287"/>
      <c r="K60" s="289"/>
      <c r="L60" s="287"/>
      <c r="M60" s="289"/>
      <c r="N60" s="287"/>
      <c r="O60" s="287"/>
      <c r="P60" s="287"/>
      <c r="Q60" s="287"/>
      <c r="R60" s="287"/>
      <c r="S60" s="287"/>
      <c r="T60" s="287"/>
      <c r="U60" s="287"/>
      <c r="V60" s="287"/>
      <c r="W60" s="287"/>
      <c r="X60" s="287"/>
      <c r="Y60" s="287"/>
      <c r="Z60" s="287"/>
      <c r="AA60" s="287"/>
      <c r="AB60" s="287"/>
      <c r="AC60" s="287"/>
      <c r="AD60" s="287"/>
      <c r="AE60" s="287"/>
      <c r="AF60" s="287"/>
      <c r="AG60" s="287"/>
      <c r="AH60" s="287"/>
    </row>
    <row r="61" spans="1:34" ht="15.75" hidden="1" customHeight="1" x14ac:dyDescent="0.2">
      <c r="A61" s="287"/>
      <c r="B61" s="287"/>
      <c r="C61" s="288"/>
      <c r="D61" s="302"/>
      <c r="E61" s="289"/>
      <c r="F61" s="287"/>
      <c r="G61" s="289"/>
      <c r="H61" s="287"/>
      <c r="I61" s="289"/>
      <c r="J61" s="287"/>
      <c r="K61" s="289"/>
      <c r="L61" s="287"/>
      <c r="M61" s="289"/>
      <c r="N61" s="287"/>
      <c r="O61" s="287"/>
      <c r="P61" s="287"/>
      <c r="Q61" s="287"/>
      <c r="R61" s="287"/>
      <c r="S61" s="287"/>
      <c r="T61" s="287"/>
      <c r="U61" s="287"/>
      <c r="V61" s="287"/>
      <c r="W61" s="287"/>
      <c r="X61" s="287"/>
      <c r="Y61" s="287"/>
      <c r="Z61" s="287"/>
      <c r="AA61" s="287"/>
      <c r="AB61" s="287"/>
      <c r="AC61" s="287"/>
      <c r="AD61" s="287"/>
      <c r="AE61" s="287"/>
      <c r="AF61" s="287"/>
      <c r="AG61" s="287"/>
      <c r="AH61" s="287"/>
    </row>
    <row r="62" spans="1:34" ht="15.75" hidden="1" customHeight="1" x14ac:dyDescent="0.2">
      <c r="A62" s="287"/>
      <c r="B62" s="287"/>
      <c r="C62" s="288"/>
      <c r="D62" s="302"/>
      <c r="E62" s="289"/>
      <c r="F62" s="287"/>
      <c r="G62" s="289"/>
      <c r="H62" s="287"/>
      <c r="I62" s="289"/>
      <c r="J62" s="287"/>
      <c r="K62" s="289"/>
      <c r="L62" s="287"/>
      <c r="M62" s="289"/>
      <c r="N62" s="287"/>
      <c r="O62" s="287"/>
      <c r="P62" s="287"/>
      <c r="Q62" s="287"/>
      <c r="R62" s="287"/>
      <c r="S62" s="287"/>
      <c r="T62" s="287"/>
      <c r="U62" s="287"/>
      <c r="V62" s="287"/>
      <c r="W62" s="287"/>
      <c r="X62" s="287"/>
      <c r="Y62" s="287"/>
      <c r="Z62" s="287"/>
      <c r="AA62" s="287"/>
      <c r="AB62" s="287"/>
      <c r="AC62" s="287"/>
      <c r="AD62" s="287"/>
      <c r="AE62" s="287"/>
      <c r="AF62" s="287"/>
      <c r="AG62" s="287"/>
      <c r="AH62" s="287"/>
    </row>
    <row r="63" spans="1:34" ht="15.75" hidden="1" customHeight="1" x14ac:dyDescent="0.2">
      <c r="A63" s="287"/>
      <c r="B63" s="287"/>
      <c r="C63" s="288"/>
      <c r="D63" s="302"/>
      <c r="E63" s="289"/>
      <c r="F63" s="287"/>
      <c r="G63" s="289"/>
      <c r="H63" s="287"/>
      <c r="I63" s="289"/>
      <c r="J63" s="287"/>
      <c r="K63" s="289"/>
      <c r="L63" s="287"/>
      <c r="M63" s="289"/>
      <c r="N63" s="287"/>
      <c r="O63" s="287"/>
      <c r="P63" s="287"/>
      <c r="Q63" s="287"/>
      <c r="R63" s="287"/>
      <c r="S63" s="287"/>
      <c r="T63" s="287"/>
      <c r="U63" s="287"/>
      <c r="V63" s="287"/>
      <c r="W63" s="287"/>
      <c r="X63" s="287"/>
      <c r="Y63" s="287"/>
      <c r="Z63" s="287"/>
      <c r="AA63" s="287"/>
      <c r="AB63" s="287"/>
      <c r="AC63" s="287"/>
      <c r="AD63" s="287"/>
      <c r="AE63" s="287"/>
      <c r="AF63" s="287"/>
      <c r="AG63" s="287"/>
      <c r="AH63" s="287"/>
    </row>
    <row r="64" spans="1:34" ht="15.75" hidden="1" customHeight="1" x14ac:dyDescent="0.2">
      <c r="A64" s="287"/>
      <c r="B64" s="287"/>
      <c r="C64" s="288"/>
      <c r="D64" s="302"/>
      <c r="E64" s="289"/>
      <c r="F64" s="287"/>
      <c r="G64" s="289"/>
      <c r="H64" s="287"/>
      <c r="I64" s="289"/>
      <c r="J64" s="287"/>
      <c r="K64" s="289"/>
      <c r="L64" s="287"/>
      <c r="M64" s="289"/>
      <c r="N64" s="287"/>
      <c r="O64" s="287"/>
      <c r="P64" s="287"/>
      <c r="Q64" s="287"/>
      <c r="R64" s="287"/>
      <c r="S64" s="287"/>
      <c r="T64" s="287"/>
      <c r="U64" s="287"/>
      <c r="V64" s="287"/>
      <c r="W64" s="287"/>
      <c r="X64" s="287"/>
      <c r="Y64" s="287"/>
      <c r="Z64" s="287"/>
      <c r="AA64" s="287"/>
      <c r="AB64" s="287"/>
      <c r="AC64" s="287"/>
      <c r="AD64" s="287"/>
      <c r="AE64" s="287"/>
      <c r="AF64" s="287"/>
      <c r="AG64" s="287"/>
      <c r="AH64" s="287"/>
    </row>
    <row r="65" spans="1:34" ht="15.75" hidden="1" customHeight="1" x14ac:dyDescent="0.2">
      <c r="A65" s="287"/>
      <c r="B65" s="287"/>
      <c r="C65" s="288"/>
      <c r="D65" s="302"/>
      <c r="E65" s="289"/>
      <c r="F65" s="287"/>
      <c r="G65" s="289"/>
      <c r="H65" s="287"/>
      <c r="I65" s="289"/>
      <c r="J65" s="287"/>
      <c r="K65" s="289"/>
      <c r="L65" s="287"/>
      <c r="M65" s="289"/>
      <c r="N65" s="287"/>
      <c r="O65" s="287"/>
      <c r="P65" s="287"/>
      <c r="Q65" s="287"/>
      <c r="R65" s="287"/>
      <c r="S65" s="287"/>
      <c r="T65" s="287"/>
      <c r="U65" s="287"/>
      <c r="V65" s="287"/>
      <c r="W65" s="287"/>
      <c r="X65" s="287"/>
      <c r="Y65" s="287"/>
      <c r="Z65" s="287"/>
      <c r="AA65" s="287"/>
      <c r="AB65" s="287"/>
      <c r="AC65" s="287"/>
      <c r="AD65" s="287"/>
      <c r="AE65" s="287"/>
      <c r="AF65" s="287"/>
      <c r="AG65" s="287"/>
      <c r="AH65" s="287"/>
    </row>
    <row r="66" spans="1:34" ht="15.75" customHeight="1" x14ac:dyDescent="0.2">
      <c r="A66" s="287"/>
      <c r="B66" s="287"/>
      <c r="C66" s="288"/>
      <c r="D66" s="287"/>
      <c r="E66" s="289"/>
      <c r="F66" s="287"/>
      <c r="G66" s="289"/>
      <c r="H66" s="287"/>
      <c r="I66" s="289"/>
      <c r="J66" s="287"/>
      <c r="K66" s="289"/>
      <c r="L66" s="287"/>
      <c r="M66" s="289"/>
      <c r="N66" s="287"/>
      <c r="O66" s="287"/>
      <c r="P66" s="287"/>
      <c r="Q66" s="287"/>
      <c r="R66" s="287"/>
      <c r="S66" s="287"/>
      <c r="T66" s="287"/>
      <c r="U66" s="287"/>
      <c r="V66" s="287"/>
      <c r="W66" s="287"/>
      <c r="X66" s="287"/>
      <c r="Y66" s="287"/>
      <c r="Z66" s="287"/>
      <c r="AA66" s="287"/>
      <c r="AB66" s="287"/>
      <c r="AC66" s="287"/>
      <c r="AD66" s="287"/>
      <c r="AE66" s="287"/>
      <c r="AF66" s="287"/>
      <c r="AG66" s="287"/>
      <c r="AH66" s="287"/>
    </row>
    <row r="67" spans="1:34" ht="15.75" customHeight="1" x14ac:dyDescent="0.2">
      <c r="A67" s="287"/>
      <c r="B67" s="287"/>
      <c r="C67" s="288"/>
      <c r="D67" s="287"/>
      <c r="E67" s="289"/>
      <c r="F67" s="287"/>
      <c r="G67" s="289"/>
      <c r="H67" s="287"/>
      <c r="I67" s="289"/>
      <c r="J67" s="287"/>
      <c r="K67" s="289"/>
      <c r="L67" s="287"/>
      <c r="M67" s="289"/>
      <c r="N67" s="287"/>
      <c r="O67" s="287"/>
      <c r="P67" s="287"/>
      <c r="Q67" s="287"/>
      <c r="R67" s="287"/>
      <c r="S67" s="287"/>
      <c r="T67" s="287"/>
      <c r="U67" s="287"/>
      <c r="V67" s="287"/>
      <c r="W67" s="287"/>
      <c r="X67" s="287"/>
      <c r="Y67" s="287"/>
      <c r="Z67" s="287"/>
      <c r="AA67" s="287"/>
      <c r="AB67" s="287"/>
      <c r="AC67" s="287"/>
      <c r="AD67" s="287"/>
      <c r="AE67" s="287"/>
      <c r="AF67" s="287"/>
      <c r="AG67" s="287"/>
      <c r="AH67" s="287"/>
    </row>
    <row r="68" spans="1:34" ht="15.75" customHeight="1" x14ac:dyDescent="0.2">
      <c r="A68" s="287"/>
      <c r="B68" s="287"/>
      <c r="C68" s="288"/>
      <c r="D68" s="287"/>
      <c r="E68" s="289"/>
      <c r="F68" s="287"/>
      <c r="G68" s="289"/>
      <c r="H68" s="287"/>
      <c r="I68" s="289"/>
      <c r="J68" s="287"/>
      <c r="K68" s="289"/>
      <c r="L68" s="287"/>
      <c r="M68" s="289"/>
      <c r="N68" s="287"/>
      <c r="O68" s="287"/>
      <c r="P68" s="287"/>
      <c r="Q68" s="287"/>
      <c r="R68" s="287"/>
      <c r="S68" s="287"/>
      <c r="T68" s="287"/>
      <c r="U68" s="287"/>
      <c r="V68" s="287"/>
      <c r="W68" s="287"/>
      <c r="X68" s="287"/>
      <c r="Y68" s="287"/>
      <c r="Z68" s="287"/>
      <c r="AA68" s="287"/>
      <c r="AB68" s="287"/>
      <c r="AC68" s="287"/>
      <c r="AD68" s="287"/>
      <c r="AE68" s="287"/>
      <c r="AF68" s="287"/>
      <c r="AG68" s="287"/>
      <c r="AH68" s="287"/>
    </row>
    <row r="69" spans="1:34" ht="15.75" customHeight="1" x14ac:dyDescent="0.2">
      <c r="A69" s="287"/>
      <c r="B69" s="287"/>
      <c r="C69" s="288"/>
      <c r="D69" s="287"/>
      <c r="E69" s="289"/>
      <c r="F69" s="287"/>
      <c r="G69" s="289"/>
      <c r="H69" s="287"/>
      <c r="I69" s="289"/>
      <c r="J69" s="287"/>
      <c r="K69" s="289"/>
      <c r="L69" s="287"/>
      <c r="M69" s="289"/>
      <c r="N69" s="287"/>
      <c r="O69" s="287"/>
      <c r="P69" s="287"/>
      <c r="Q69" s="287"/>
      <c r="R69" s="287"/>
      <c r="S69" s="287"/>
      <c r="T69" s="287"/>
      <c r="U69" s="287"/>
      <c r="V69" s="287"/>
      <c r="W69" s="287"/>
      <c r="X69" s="287"/>
      <c r="Y69" s="287"/>
      <c r="Z69" s="287"/>
      <c r="AA69" s="287"/>
      <c r="AB69" s="287"/>
      <c r="AC69" s="287"/>
      <c r="AD69" s="287"/>
      <c r="AE69" s="287"/>
      <c r="AF69" s="287"/>
      <c r="AG69" s="287"/>
      <c r="AH69" s="287"/>
    </row>
    <row r="70" spans="1:34" ht="15.75" customHeight="1" x14ac:dyDescent="0.2">
      <c r="A70" s="287"/>
      <c r="B70" s="287"/>
      <c r="C70" s="288"/>
      <c r="D70" s="287"/>
      <c r="E70" s="289"/>
      <c r="F70" s="287"/>
      <c r="G70" s="289"/>
      <c r="H70" s="287"/>
      <c r="I70" s="289"/>
      <c r="J70" s="287"/>
      <c r="K70" s="289"/>
      <c r="L70" s="287"/>
      <c r="M70" s="289"/>
      <c r="N70" s="287"/>
      <c r="O70" s="287"/>
      <c r="P70" s="287"/>
      <c r="Q70" s="287"/>
      <c r="R70" s="287"/>
      <c r="S70" s="287"/>
      <c r="T70" s="287"/>
      <c r="U70" s="287"/>
      <c r="V70" s="287"/>
      <c r="W70" s="287"/>
      <c r="X70" s="287"/>
      <c r="Y70" s="287"/>
      <c r="Z70" s="287"/>
      <c r="AA70" s="287"/>
      <c r="AB70" s="287"/>
      <c r="AC70" s="287"/>
      <c r="AD70" s="287"/>
      <c r="AE70" s="287"/>
      <c r="AF70" s="287"/>
      <c r="AG70" s="287"/>
      <c r="AH70" s="287"/>
    </row>
    <row r="71" spans="1:34" ht="15.75" customHeight="1" x14ac:dyDescent="0.2">
      <c r="A71" s="287"/>
      <c r="B71" s="287"/>
      <c r="C71" s="288"/>
      <c r="D71" s="287"/>
      <c r="E71" s="289"/>
      <c r="F71" s="287"/>
      <c r="G71" s="289"/>
      <c r="H71" s="287"/>
      <c r="I71" s="289"/>
      <c r="J71" s="287"/>
      <c r="K71" s="289"/>
      <c r="L71" s="287"/>
      <c r="M71" s="289"/>
      <c r="N71" s="287"/>
      <c r="O71" s="287"/>
      <c r="P71" s="287"/>
      <c r="Q71" s="287"/>
      <c r="R71" s="287"/>
      <c r="S71" s="287"/>
      <c r="T71" s="287"/>
      <c r="U71" s="287"/>
      <c r="V71" s="287"/>
      <c r="W71" s="287"/>
      <c r="X71" s="287"/>
      <c r="Y71" s="287"/>
      <c r="Z71" s="287"/>
      <c r="AA71" s="287"/>
      <c r="AB71" s="287"/>
      <c r="AC71" s="287"/>
      <c r="AD71" s="287"/>
      <c r="AE71" s="287"/>
      <c r="AF71" s="287"/>
      <c r="AG71" s="287"/>
      <c r="AH71" s="287"/>
    </row>
    <row r="72" spans="1:34" ht="15.75" customHeight="1" x14ac:dyDescent="0.2">
      <c r="A72" s="287"/>
      <c r="B72" s="287"/>
      <c r="C72" s="288"/>
      <c r="D72" s="287"/>
      <c r="E72" s="289"/>
      <c r="F72" s="287"/>
      <c r="G72" s="289"/>
      <c r="H72" s="287"/>
      <c r="I72" s="289"/>
      <c r="J72" s="287"/>
      <c r="K72" s="289"/>
      <c r="L72" s="287"/>
      <c r="M72" s="289"/>
      <c r="N72" s="287"/>
      <c r="O72" s="287"/>
      <c r="P72" s="287"/>
      <c r="Q72" s="287"/>
      <c r="R72" s="287"/>
      <c r="S72" s="287"/>
      <c r="T72" s="287"/>
      <c r="U72" s="287"/>
      <c r="V72" s="287"/>
      <c r="W72" s="287"/>
      <c r="X72" s="287"/>
      <c r="Y72" s="287"/>
      <c r="Z72" s="287"/>
      <c r="AA72" s="287"/>
      <c r="AB72" s="287"/>
      <c r="AC72" s="287"/>
      <c r="AD72" s="287"/>
      <c r="AE72" s="287"/>
      <c r="AF72" s="287"/>
      <c r="AG72" s="287"/>
      <c r="AH72" s="287"/>
    </row>
    <row r="73" spans="1:34" ht="15.75" customHeight="1" x14ac:dyDescent="0.2">
      <c r="A73" s="287"/>
      <c r="B73" s="287"/>
      <c r="C73" s="288"/>
      <c r="D73" s="287"/>
      <c r="E73" s="289"/>
      <c r="F73" s="287"/>
      <c r="G73" s="289"/>
      <c r="H73" s="287"/>
      <c r="I73" s="289"/>
      <c r="J73" s="287"/>
      <c r="K73" s="289"/>
      <c r="L73" s="287"/>
      <c r="M73" s="289"/>
      <c r="N73" s="287"/>
      <c r="O73" s="287"/>
      <c r="P73" s="287"/>
      <c r="Q73" s="287"/>
      <c r="R73" s="287"/>
      <c r="S73" s="287"/>
      <c r="T73" s="287"/>
      <c r="U73" s="287"/>
      <c r="V73" s="287"/>
      <c r="W73" s="287"/>
      <c r="X73" s="287"/>
      <c r="Y73" s="287"/>
      <c r="Z73" s="287"/>
      <c r="AA73" s="287"/>
      <c r="AB73" s="287"/>
      <c r="AC73" s="287"/>
      <c r="AD73" s="287"/>
      <c r="AE73" s="287"/>
      <c r="AF73" s="287"/>
      <c r="AG73" s="287"/>
      <c r="AH73" s="287"/>
    </row>
    <row r="74" spans="1:34" ht="15.75" customHeight="1" x14ac:dyDescent="0.2">
      <c r="A74" s="287"/>
      <c r="B74" s="287"/>
      <c r="C74" s="288"/>
      <c r="D74" s="287"/>
      <c r="E74" s="289"/>
      <c r="F74" s="287"/>
      <c r="G74" s="289"/>
      <c r="H74" s="287"/>
      <c r="I74" s="289"/>
      <c r="J74" s="287"/>
      <c r="K74" s="289"/>
      <c r="L74" s="287"/>
      <c r="M74" s="289"/>
      <c r="N74" s="287"/>
      <c r="O74" s="287"/>
      <c r="P74" s="287"/>
      <c r="Q74" s="287"/>
      <c r="R74" s="287"/>
      <c r="S74" s="287"/>
      <c r="T74" s="287"/>
      <c r="U74" s="287"/>
      <c r="V74" s="287"/>
      <c r="W74" s="287"/>
      <c r="X74" s="287"/>
      <c r="Y74" s="287"/>
      <c r="Z74" s="287"/>
      <c r="AA74" s="287"/>
      <c r="AB74" s="287"/>
      <c r="AC74" s="287"/>
      <c r="AD74" s="287"/>
      <c r="AE74" s="287"/>
      <c r="AF74" s="287"/>
      <c r="AG74" s="287"/>
      <c r="AH74" s="287"/>
    </row>
    <row r="75" spans="1:34" ht="15.75" customHeight="1" x14ac:dyDescent="0.2">
      <c r="A75" s="287"/>
      <c r="B75" s="287"/>
      <c r="C75" s="288"/>
      <c r="D75" s="287"/>
      <c r="E75" s="289"/>
      <c r="F75" s="287"/>
      <c r="G75" s="289"/>
      <c r="H75" s="287"/>
      <c r="I75" s="289"/>
      <c r="J75" s="287"/>
      <c r="K75" s="289"/>
      <c r="L75" s="287"/>
      <c r="M75" s="289"/>
      <c r="N75" s="287"/>
      <c r="O75" s="287"/>
      <c r="P75" s="287"/>
      <c r="Q75" s="287"/>
      <c r="R75" s="287"/>
      <c r="S75" s="287"/>
      <c r="T75" s="287"/>
      <c r="U75" s="287"/>
      <c r="V75" s="287"/>
      <c r="W75" s="287"/>
      <c r="X75" s="287"/>
      <c r="Y75" s="287"/>
      <c r="Z75" s="287"/>
      <c r="AA75" s="287"/>
      <c r="AB75" s="287"/>
      <c r="AC75" s="287"/>
      <c r="AD75" s="287"/>
      <c r="AE75" s="287"/>
      <c r="AF75" s="287"/>
      <c r="AG75" s="287"/>
      <c r="AH75" s="287"/>
    </row>
    <row r="76" spans="1:34" ht="15.75" customHeight="1" x14ac:dyDescent="0.2">
      <c r="A76" s="287"/>
      <c r="B76" s="287"/>
      <c r="C76" s="288"/>
      <c r="D76" s="287"/>
      <c r="E76" s="289"/>
      <c r="F76" s="287"/>
      <c r="G76" s="289"/>
      <c r="H76" s="287"/>
      <c r="I76" s="289"/>
      <c r="J76" s="287"/>
      <c r="K76" s="289"/>
      <c r="L76" s="287"/>
      <c r="M76" s="289"/>
      <c r="N76" s="287"/>
      <c r="O76" s="287"/>
      <c r="P76" s="287"/>
      <c r="Q76" s="287"/>
      <c r="R76" s="287"/>
      <c r="S76" s="287"/>
      <c r="T76" s="287"/>
      <c r="U76" s="287"/>
      <c r="V76" s="287"/>
      <c r="W76" s="287"/>
      <c r="X76" s="287"/>
      <c r="Y76" s="287"/>
      <c r="Z76" s="287"/>
      <c r="AA76" s="287"/>
      <c r="AB76" s="287"/>
      <c r="AC76" s="287"/>
      <c r="AD76" s="287"/>
      <c r="AE76" s="287"/>
      <c r="AF76" s="287"/>
      <c r="AG76" s="287"/>
      <c r="AH76" s="287"/>
    </row>
    <row r="77" spans="1:34" ht="15.75" customHeight="1" x14ac:dyDescent="0.2">
      <c r="A77" s="287"/>
      <c r="B77" s="287"/>
      <c r="C77" s="288"/>
      <c r="D77" s="287"/>
      <c r="E77" s="289"/>
      <c r="F77" s="287"/>
      <c r="G77" s="289"/>
      <c r="H77" s="287"/>
      <c r="I77" s="289"/>
      <c r="J77" s="287"/>
      <c r="K77" s="289"/>
      <c r="L77" s="287"/>
      <c r="M77" s="289"/>
      <c r="N77" s="287"/>
      <c r="O77" s="287"/>
      <c r="P77" s="287"/>
      <c r="Q77" s="287"/>
      <c r="R77" s="287"/>
      <c r="S77" s="287"/>
      <c r="T77" s="287"/>
      <c r="U77" s="287"/>
      <c r="V77" s="287"/>
      <c r="W77" s="287"/>
      <c r="X77" s="287"/>
      <c r="Y77" s="287"/>
      <c r="Z77" s="287"/>
      <c r="AA77" s="287"/>
      <c r="AB77" s="287"/>
      <c r="AC77" s="287"/>
      <c r="AD77" s="287"/>
      <c r="AE77" s="287"/>
      <c r="AF77" s="287"/>
      <c r="AG77" s="287"/>
      <c r="AH77" s="287"/>
    </row>
    <row r="78" spans="1:34" ht="15.75" customHeight="1" x14ac:dyDescent="0.2">
      <c r="A78" s="287"/>
      <c r="B78" s="287"/>
      <c r="C78" s="288"/>
      <c r="D78" s="287"/>
      <c r="E78" s="289"/>
      <c r="F78" s="287"/>
      <c r="G78" s="289"/>
      <c r="H78" s="287"/>
      <c r="I78" s="289"/>
      <c r="J78" s="287"/>
      <c r="K78" s="289"/>
      <c r="L78" s="287"/>
      <c r="M78" s="289"/>
      <c r="N78" s="287"/>
      <c r="O78" s="287"/>
      <c r="P78" s="287"/>
      <c r="Q78" s="287"/>
      <c r="R78" s="287"/>
      <c r="S78" s="287"/>
      <c r="T78" s="287"/>
      <c r="U78" s="287"/>
      <c r="V78" s="287"/>
      <c r="W78" s="287"/>
      <c r="X78" s="287"/>
      <c r="Y78" s="287"/>
      <c r="Z78" s="287"/>
      <c r="AA78" s="287"/>
      <c r="AB78" s="287"/>
      <c r="AC78" s="287"/>
      <c r="AD78" s="287"/>
      <c r="AE78" s="287"/>
      <c r="AF78" s="287"/>
      <c r="AG78" s="287"/>
      <c r="AH78" s="287"/>
    </row>
    <row r="79" spans="1:34" ht="15.75" customHeight="1" x14ac:dyDescent="0.2">
      <c r="A79" s="287"/>
      <c r="B79" s="287"/>
      <c r="C79" s="288"/>
      <c r="D79" s="287"/>
      <c r="E79" s="289"/>
      <c r="F79" s="287"/>
      <c r="G79" s="289"/>
      <c r="H79" s="287"/>
      <c r="I79" s="289"/>
      <c r="J79" s="287"/>
      <c r="K79" s="289"/>
      <c r="L79" s="287"/>
      <c r="M79" s="289"/>
      <c r="N79" s="287"/>
      <c r="O79" s="287"/>
      <c r="P79" s="287"/>
      <c r="Q79" s="287"/>
      <c r="R79" s="287"/>
      <c r="S79" s="287"/>
      <c r="T79" s="287"/>
      <c r="U79" s="287"/>
      <c r="V79" s="287"/>
      <c r="W79" s="287"/>
      <c r="X79" s="287"/>
      <c r="Y79" s="287"/>
      <c r="Z79" s="287"/>
      <c r="AA79" s="287"/>
      <c r="AB79" s="287"/>
      <c r="AC79" s="287"/>
      <c r="AD79" s="287"/>
      <c r="AE79" s="287"/>
      <c r="AF79" s="287"/>
      <c r="AG79" s="287"/>
      <c r="AH79" s="287"/>
    </row>
    <row r="80" spans="1:34" ht="15.75" customHeight="1" x14ac:dyDescent="0.2">
      <c r="A80" s="287"/>
      <c r="B80" s="287"/>
      <c r="C80" s="288"/>
      <c r="D80" s="287"/>
      <c r="E80" s="289"/>
      <c r="F80" s="287"/>
      <c r="G80" s="289"/>
      <c r="H80" s="287"/>
      <c r="I80" s="289"/>
      <c r="J80" s="287"/>
      <c r="K80" s="289"/>
      <c r="L80" s="287"/>
      <c r="M80" s="289"/>
      <c r="N80" s="287"/>
      <c r="O80" s="287"/>
      <c r="P80" s="287"/>
      <c r="Q80" s="287"/>
      <c r="R80" s="287"/>
      <c r="S80" s="287"/>
      <c r="T80" s="287"/>
      <c r="U80" s="287"/>
      <c r="V80" s="287"/>
      <c r="W80" s="287"/>
      <c r="X80" s="287"/>
      <c r="Y80" s="287"/>
      <c r="Z80" s="287"/>
      <c r="AA80" s="287"/>
      <c r="AB80" s="287"/>
      <c r="AC80" s="287"/>
      <c r="AD80" s="287"/>
      <c r="AE80" s="287"/>
      <c r="AF80" s="287"/>
      <c r="AG80" s="287"/>
      <c r="AH80" s="287"/>
    </row>
    <row r="81" spans="1:34" ht="15.75" customHeight="1" x14ac:dyDescent="0.2">
      <c r="A81" s="287"/>
      <c r="B81" s="287"/>
      <c r="C81" s="288"/>
      <c r="D81" s="287"/>
      <c r="E81" s="289"/>
      <c r="F81" s="287"/>
      <c r="G81" s="289"/>
      <c r="H81" s="287"/>
      <c r="I81" s="289"/>
      <c r="J81" s="287"/>
      <c r="K81" s="289"/>
      <c r="L81" s="287"/>
      <c r="M81" s="289"/>
      <c r="N81" s="287"/>
      <c r="O81" s="287"/>
      <c r="P81" s="287"/>
      <c r="Q81" s="287"/>
      <c r="R81" s="287"/>
      <c r="S81" s="287"/>
      <c r="T81" s="287"/>
      <c r="U81" s="287"/>
      <c r="V81" s="287"/>
      <c r="W81" s="287"/>
      <c r="X81" s="287"/>
      <c r="Y81" s="287"/>
      <c r="Z81" s="287"/>
      <c r="AA81" s="287"/>
      <c r="AB81" s="287"/>
      <c r="AC81" s="287"/>
      <c r="AD81" s="287"/>
      <c r="AE81" s="287"/>
      <c r="AF81" s="287"/>
      <c r="AG81" s="287"/>
      <c r="AH81" s="287"/>
    </row>
    <row r="82" spans="1:34" ht="15.75" customHeight="1" x14ac:dyDescent="0.2">
      <c r="A82" s="287"/>
      <c r="B82" s="287"/>
      <c r="C82" s="288"/>
      <c r="D82" s="287"/>
      <c r="E82" s="289"/>
      <c r="F82" s="287"/>
      <c r="G82" s="289"/>
      <c r="H82" s="287"/>
      <c r="I82" s="289"/>
      <c r="J82" s="287"/>
      <c r="K82" s="289"/>
      <c r="L82" s="287"/>
      <c r="M82" s="289"/>
      <c r="N82" s="287"/>
      <c r="O82" s="287"/>
      <c r="P82" s="287"/>
      <c r="Q82" s="287"/>
      <c r="R82" s="287"/>
      <c r="S82" s="287"/>
      <c r="T82" s="287"/>
      <c r="U82" s="287"/>
      <c r="V82" s="287"/>
      <c r="W82" s="287"/>
      <c r="X82" s="287"/>
      <c r="Y82" s="287"/>
      <c r="Z82" s="287"/>
      <c r="AA82" s="287"/>
      <c r="AB82" s="287"/>
      <c r="AC82" s="287"/>
      <c r="AD82" s="287"/>
      <c r="AE82" s="287"/>
      <c r="AF82" s="287"/>
      <c r="AG82" s="287"/>
      <c r="AH82" s="287"/>
    </row>
    <row r="83" spans="1:34" ht="15.75" customHeight="1" x14ac:dyDescent="0.2">
      <c r="A83" s="287"/>
      <c r="B83" s="287"/>
      <c r="C83" s="288"/>
      <c r="D83" s="287"/>
      <c r="E83" s="289"/>
      <c r="F83" s="287"/>
      <c r="G83" s="289"/>
      <c r="H83" s="287"/>
      <c r="I83" s="289"/>
      <c r="J83" s="287"/>
      <c r="K83" s="289"/>
      <c r="L83" s="287"/>
      <c r="M83" s="289"/>
      <c r="N83" s="287"/>
      <c r="O83" s="287"/>
      <c r="P83" s="287"/>
      <c r="Q83" s="287"/>
      <c r="R83" s="287"/>
      <c r="S83" s="287"/>
      <c r="T83" s="287"/>
      <c r="U83" s="287"/>
      <c r="V83" s="287"/>
      <c r="W83" s="287"/>
      <c r="X83" s="287"/>
      <c r="Y83" s="287"/>
      <c r="Z83" s="287"/>
      <c r="AA83" s="287"/>
      <c r="AB83" s="287"/>
      <c r="AC83" s="287"/>
      <c r="AD83" s="287"/>
      <c r="AE83" s="287"/>
      <c r="AF83" s="287"/>
      <c r="AG83" s="287"/>
      <c r="AH83" s="287"/>
    </row>
    <row r="84" spans="1:34" ht="15.75" customHeight="1" x14ac:dyDescent="0.2">
      <c r="A84" s="287"/>
      <c r="B84" s="287"/>
      <c r="C84" s="288"/>
      <c r="D84" s="287"/>
      <c r="E84" s="289"/>
      <c r="F84" s="287"/>
      <c r="G84" s="289"/>
      <c r="H84" s="287"/>
      <c r="I84" s="289"/>
      <c r="J84" s="287"/>
      <c r="K84" s="289"/>
      <c r="L84" s="287"/>
      <c r="M84" s="289"/>
      <c r="N84" s="287"/>
      <c r="O84" s="287"/>
      <c r="P84" s="287"/>
      <c r="Q84" s="287"/>
      <c r="R84" s="287"/>
      <c r="S84" s="287"/>
      <c r="T84" s="287"/>
      <c r="U84" s="287"/>
      <c r="V84" s="287"/>
      <c r="W84" s="287"/>
      <c r="X84" s="287"/>
      <c r="Y84" s="287"/>
      <c r="Z84" s="287"/>
      <c r="AA84" s="287"/>
      <c r="AB84" s="287"/>
      <c r="AC84" s="287"/>
      <c r="AD84" s="287"/>
      <c r="AE84" s="287"/>
      <c r="AF84" s="287"/>
      <c r="AG84" s="287"/>
      <c r="AH84" s="287"/>
    </row>
    <row r="85" spans="1:34" ht="15.75" customHeight="1" x14ac:dyDescent="0.2">
      <c r="A85" s="287"/>
      <c r="B85" s="287"/>
      <c r="C85" s="288"/>
      <c r="D85" s="287"/>
      <c r="E85" s="289"/>
      <c r="F85" s="287"/>
      <c r="G85" s="289"/>
      <c r="H85" s="287"/>
      <c r="I85" s="289"/>
      <c r="J85" s="287"/>
      <c r="K85" s="289"/>
      <c r="L85" s="287"/>
      <c r="M85" s="289"/>
      <c r="N85" s="287"/>
      <c r="O85" s="287"/>
      <c r="P85" s="287"/>
      <c r="Q85" s="287"/>
      <c r="R85" s="287"/>
      <c r="S85" s="287"/>
      <c r="T85" s="287"/>
      <c r="U85" s="287"/>
      <c r="V85" s="287"/>
      <c r="W85" s="287"/>
      <c r="X85" s="287"/>
      <c r="Y85" s="287"/>
      <c r="Z85" s="287"/>
      <c r="AA85" s="287"/>
      <c r="AB85" s="287"/>
      <c r="AC85" s="287"/>
      <c r="AD85" s="287"/>
      <c r="AE85" s="287"/>
      <c r="AF85" s="287"/>
      <c r="AG85" s="287"/>
      <c r="AH85" s="287"/>
    </row>
    <row r="86" spans="1:34" ht="15.75" customHeight="1" x14ac:dyDescent="0.2">
      <c r="A86" s="287"/>
      <c r="B86" s="287"/>
      <c r="C86" s="288"/>
      <c r="D86" s="287"/>
      <c r="E86" s="289"/>
      <c r="F86" s="287"/>
      <c r="G86" s="289"/>
      <c r="H86" s="287"/>
      <c r="I86" s="289"/>
      <c r="J86" s="287"/>
      <c r="K86" s="289"/>
      <c r="L86" s="287"/>
      <c r="M86" s="289"/>
      <c r="N86" s="287"/>
      <c r="O86" s="287"/>
      <c r="P86" s="287"/>
      <c r="Q86" s="287"/>
      <c r="R86" s="287"/>
      <c r="S86" s="287"/>
      <c r="T86" s="287"/>
      <c r="U86" s="287"/>
      <c r="V86" s="287"/>
      <c r="W86" s="287"/>
      <c r="X86" s="287"/>
      <c r="Y86" s="287"/>
      <c r="Z86" s="287"/>
      <c r="AA86" s="287"/>
      <c r="AB86" s="287"/>
      <c r="AC86" s="287"/>
      <c r="AD86" s="287"/>
      <c r="AE86" s="287"/>
      <c r="AF86" s="287"/>
      <c r="AG86" s="287"/>
      <c r="AH86" s="287"/>
    </row>
    <row r="87" spans="1:34" ht="15.75" customHeight="1" x14ac:dyDescent="0.2">
      <c r="A87" s="287"/>
      <c r="B87" s="287"/>
      <c r="C87" s="288"/>
      <c r="D87" s="287"/>
      <c r="E87" s="289"/>
      <c r="F87" s="287"/>
      <c r="G87" s="289"/>
      <c r="H87" s="287"/>
      <c r="I87" s="289"/>
      <c r="J87" s="287"/>
      <c r="K87" s="289"/>
      <c r="L87" s="287"/>
      <c r="M87" s="289"/>
      <c r="N87" s="287"/>
      <c r="O87" s="287"/>
      <c r="P87" s="287"/>
      <c r="Q87" s="287"/>
      <c r="R87" s="287"/>
      <c r="S87" s="287"/>
      <c r="T87" s="287"/>
      <c r="U87" s="287"/>
      <c r="V87" s="287"/>
      <c r="W87" s="287"/>
      <c r="X87" s="287"/>
      <c r="Y87" s="287"/>
      <c r="Z87" s="287"/>
      <c r="AA87" s="287"/>
      <c r="AB87" s="287"/>
      <c r="AC87" s="287"/>
      <c r="AD87" s="287"/>
      <c r="AE87" s="287"/>
      <c r="AF87" s="287"/>
      <c r="AG87" s="287"/>
      <c r="AH87" s="287"/>
    </row>
    <row r="88" spans="1:34" ht="15.75" customHeight="1" x14ac:dyDescent="0.2">
      <c r="A88" s="287"/>
      <c r="B88" s="287"/>
      <c r="C88" s="288"/>
      <c r="D88" s="287"/>
      <c r="E88" s="289"/>
      <c r="F88" s="287"/>
      <c r="G88" s="289"/>
      <c r="H88" s="287"/>
      <c r="I88" s="289"/>
      <c r="J88" s="287"/>
      <c r="K88" s="289"/>
      <c r="L88" s="287"/>
      <c r="M88" s="289"/>
      <c r="N88" s="287"/>
      <c r="O88" s="287"/>
      <c r="P88" s="287"/>
      <c r="Q88" s="287"/>
      <c r="R88" s="287"/>
      <c r="S88" s="287"/>
      <c r="T88" s="287"/>
      <c r="U88" s="287"/>
      <c r="V88" s="287"/>
      <c r="W88" s="287"/>
      <c r="X88" s="287"/>
      <c r="Y88" s="287"/>
      <c r="Z88" s="287"/>
      <c r="AA88" s="287"/>
      <c r="AB88" s="287"/>
      <c r="AC88" s="287"/>
      <c r="AD88" s="287"/>
      <c r="AE88" s="287"/>
      <c r="AF88" s="287"/>
      <c r="AG88" s="287"/>
      <c r="AH88" s="287"/>
    </row>
    <row r="89" spans="1:34" ht="15.75" customHeight="1" x14ac:dyDescent="0.2">
      <c r="A89" s="287"/>
      <c r="B89" s="287"/>
      <c r="C89" s="288"/>
      <c r="D89" s="287"/>
      <c r="E89" s="289"/>
      <c r="F89" s="287"/>
      <c r="G89" s="289"/>
      <c r="H89" s="287"/>
      <c r="I89" s="289"/>
      <c r="J89" s="287"/>
      <c r="K89" s="289"/>
      <c r="L89" s="287"/>
      <c r="M89" s="289"/>
      <c r="N89" s="287"/>
      <c r="O89" s="287"/>
      <c r="P89" s="287"/>
      <c r="Q89" s="287"/>
      <c r="R89" s="287"/>
      <c r="S89" s="287"/>
      <c r="T89" s="287"/>
      <c r="U89" s="287"/>
      <c r="V89" s="287"/>
      <c r="W89" s="287"/>
      <c r="X89" s="287"/>
      <c r="Y89" s="287"/>
      <c r="Z89" s="287"/>
      <c r="AA89" s="287"/>
      <c r="AB89" s="287"/>
      <c r="AC89" s="287"/>
      <c r="AD89" s="287"/>
      <c r="AE89" s="287"/>
      <c r="AF89" s="287"/>
      <c r="AG89" s="287"/>
      <c r="AH89" s="287"/>
    </row>
    <row r="90" spans="1:34" ht="15.75" customHeight="1" x14ac:dyDescent="0.2">
      <c r="A90" s="287"/>
      <c r="B90" s="287"/>
      <c r="C90" s="288"/>
      <c r="D90" s="287"/>
      <c r="E90" s="289"/>
      <c r="F90" s="287"/>
      <c r="G90" s="289"/>
      <c r="H90" s="287"/>
      <c r="I90" s="289"/>
      <c r="J90" s="287"/>
      <c r="K90" s="289"/>
      <c r="L90" s="287"/>
      <c r="M90" s="289"/>
      <c r="N90" s="287"/>
      <c r="O90" s="287"/>
      <c r="P90" s="287"/>
      <c r="Q90" s="287"/>
      <c r="R90" s="287"/>
      <c r="S90" s="287"/>
      <c r="T90" s="287"/>
      <c r="U90" s="287"/>
      <c r="V90" s="287"/>
      <c r="W90" s="287"/>
      <c r="X90" s="287"/>
      <c r="Y90" s="287"/>
      <c r="Z90" s="287"/>
      <c r="AA90" s="287"/>
      <c r="AB90" s="287"/>
      <c r="AC90" s="287"/>
      <c r="AD90" s="287"/>
      <c r="AE90" s="287"/>
      <c r="AF90" s="287"/>
      <c r="AG90" s="287"/>
      <c r="AH90" s="287"/>
    </row>
    <row r="91" spans="1:34" ht="15.75" customHeight="1" x14ac:dyDescent="0.2">
      <c r="A91" s="287"/>
      <c r="B91" s="287"/>
      <c r="C91" s="288"/>
      <c r="D91" s="287"/>
      <c r="E91" s="289"/>
      <c r="F91" s="287"/>
      <c r="G91" s="289"/>
      <c r="H91" s="287"/>
      <c r="I91" s="289"/>
      <c r="J91" s="287"/>
      <c r="K91" s="289"/>
      <c r="L91" s="287"/>
      <c r="M91" s="289"/>
      <c r="N91" s="287"/>
      <c r="O91" s="287"/>
      <c r="P91" s="287"/>
      <c r="Q91" s="287"/>
      <c r="R91" s="287"/>
      <c r="S91" s="287"/>
      <c r="T91" s="287"/>
      <c r="U91" s="287"/>
      <c r="V91" s="287"/>
      <c r="W91" s="287"/>
      <c r="X91" s="287"/>
      <c r="Y91" s="287"/>
      <c r="Z91" s="287"/>
      <c r="AA91" s="287"/>
      <c r="AB91" s="287"/>
      <c r="AC91" s="287"/>
      <c r="AD91" s="287"/>
      <c r="AE91" s="287"/>
      <c r="AF91" s="287"/>
      <c r="AG91" s="287"/>
      <c r="AH91" s="287"/>
    </row>
    <row r="92" spans="1:34" ht="15.75" customHeight="1" x14ac:dyDescent="0.2">
      <c r="A92" s="287"/>
      <c r="B92" s="287"/>
      <c r="C92" s="288"/>
      <c r="D92" s="287"/>
      <c r="E92" s="289"/>
      <c r="F92" s="287"/>
      <c r="G92" s="289"/>
      <c r="H92" s="287"/>
      <c r="I92" s="289"/>
      <c r="J92" s="287"/>
      <c r="K92" s="289"/>
      <c r="L92" s="287"/>
      <c r="M92" s="289"/>
      <c r="N92" s="287"/>
      <c r="O92" s="287"/>
      <c r="P92" s="287"/>
      <c r="Q92" s="287"/>
      <c r="R92" s="287"/>
      <c r="S92" s="287"/>
      <c r="T92" s="287"/>
      <c r="U92" s="287"/>
      <c r="V92" s="287"/>
      <c r="W92" s="287"/>
      <c r="X92" s="287"/>
      <c r="Y92" s="287"/>
      <c r="Z92" s="287"/>
      <c r="AA92" s="287"/>
      <c r="AB92" s="287"/>
      <c r="AC92" s="287"/>
      <c r="AD92" s="287"/>
      <c r="AE92" s="287"/>
      <c r="AF92" s="287"/>
      <c r="AG92" s="287"/>
      <c r="AH92" s="287"/>
    </row>
    <row r="93" spans="1:34" ht="15.75" customHeight="1" x14ac:dyDescent="0.2">
      <c r="A93" s="287"/>
      <c r="B93" s="287"/>
      <c r="C93" s="288"/>
      <c r="D93" s="287"/>
      <c r="E93" s="289"/>
      <c r="F93" s="287"/>
      <c r="G93" s="289"/>
      <c r="H93" s="287"/>
      <c r="I93" s="289"/>
      <c r="J93" s="287"/>
      <c r="K93" s="289"/>
      <c r="L93" s="287"/>
      <c r="M93" s="289"/>
      <c r="N93" s="287"/>
      <c r="O93" s="287"/>
      <c r="P93" s="287"/>
      <c r="Q93" s="287"/>
      <c r="R93" s="287"/>
      <c r="S93" s="287"/>
      <c r="T93" s="287"/>
      <c r="U93" s="287"/>
      <c r="V93" s="287"/>
      <c r="W93" s="287"/>
      <c r="X93" s="287"/>
      <c r="Y93" s="287"/>
      <c r="Z93" s="287"/>
      <c r="AA93" s="287"/>
      <c r="AB93" s="287"/>
      <c r="AC93" s="287"/>
      <c r="AD93" s="287"/>
      <c r="AE93" s="287"/>
      <c r="AF93" s="287"/>
      <c r="AG93" s="287"/>
      <c r="AH93" s="287"/>
    </row>
    <row r="94" spans="1:34" ht="15.75" customHeight="1" x14ac:dyDescent="0.2">
      <c r="A94" s="287"/>
      <c r="B94" s="287"/>
      <c r="C94" s="288"/>
      <c r="D94" s="287"/>
      <c r="E94" s="289"/>
      <c r="F94" s="287"/>
      <c r="G94" s="289"/>
      <c r="H94" s="287"/>
      <c r="I94" s="289"/>
      <c r="J94" s="287"/>
      <c r="K94" s="289"/>
      <c r="L94" s="287"/>
      <c r="M94" s="289"/>
      <c r="N94" s="287"/>
      <c r="O94" s="287"/>
      <c r="P94" s="287"/>
      <c r="Q94" s="287"/>
      <c r="R94" s="287"/>
      <c r="S94" s="287"/>
      <c r="T94" s="287"/>
      <c r="U94" s="287"/>
      <c r="V94" s="287"/>
      <c r="W94" s="287"/>
      <c r="X94" s="287"/>
      <c r="Y94" s="287"/>
      <c r="Z94" s="287"/>
      <c r="AA94" s="287"/>
      <c r="AB94" s="287"/>
      <c r="AC94" s="287"/>
      <c r="AD94" s="287"/>
      <c r="AE94" s="287"/>
      <c r="AF94" s="287"/>
      <c r="AG94" s="287"/>
      <c r="AH94" s="287"/>
    </row>
    <row r="95" spans="1:34" ht="15.75" customHeight="1" x14ac:dyDescent="0.2">
      <c r="A95" s="287"/>
      <c r="B95" s="287"/>
      <c r="C95" s="288"/>
      <c r="D95" s="287"/>
      <c r="E95" s="289"/>
      <c r="F95" s="287"/>
      <c r="G95" s="289"/>
      <c r="H95" s="287"/>
      <c r="I95" s="289"/>
      <c r="J95" s="287"/>
      <c r="K95" s="289"/>
      <c r="L95" s="287"/>
      <c r="M95" s="289"/>
      <c r="N95" s="287"/>
      <c r="O95" s="287"/>
      <c r="P95" s="287"/>
      <c r="Q95" s="287"/>
      <c r="R95" s="287"/>
      <c r="S95" s="287"/>
      <c r="T95" s="287"/>
      <c r="U95" s="287"/>
      <c r="V95" s="287"/>
      <c r="W95" s="287"/>
      <c r="X95" s="287"/>
      <c r="Y95" s="287"/>
      <c r="Z95" s="287"/>
      <c r="AA95" s="287"/>
      <c r="AB95" s="287"/>
      <c r="AC95" s="287"/>
      <c r="AD95" s="287"/>
      <c r="AE95" s="287"/>
      <c r="AF95" s="287"/>
      <c r="AG95" s="287"/>
      <c r="AH95" s="287"/>
    </row>
    <row r="96" spans="1:34" ht="15.75" customHeight="1" x14ac:dyDescent="0.2">
      <c r="A96" s="287"/>
      <c r="B96" s="287"/>
      <c r="C96" s="288"/>
      <c r="D96" s="287"/>
      <c r="E96" s="289"/>
      <c r="F96" s="287"/>
      <c r="G96" s="289"/>
      <c r="H96" s="287"/>
      <c r="I96" s="289"/>
      <c r="J96" s="287"/>
      <c r="K96" s="289"/>
      <c r="L96" s="287"/>
      <c r="M96" s="289"/>
      <c r="N96" s="287"/>
      <c r="O96" s="287"/>
      <c r="P96" s="287"/>
      <c r="Q96" s="287"/>
      <c r="R96" s="287"/>
      <c r="S96" s="287"/>
      <c r="T96" s="287"/>
      <c r="U96" s="287"/>
      <c r="V96" s="287"/>
      <c r="W96" s="287"/>
      <c r="X96" s="287"/>
      <c r="Y96" s="287"/>
      <c r="Z96" s="287"/>
      <c r="AA96" s="287"/>
      <c r="AB96" s="287"/>
      <c r="AC96" s="287"/>
      <c r="AD96" s="287"/>
      <c r="AE96" s="287"/>
      <c r="AF96" s="287"/>
      <c r="AG96" s="287"/>
      <c r="AH96" s="287"/>
    </row>
    <row r="97" spans="1:34" ht="15.75" customHeight="1" x14ac:dyDescent="0.2">
      <c r="A97" s="287"/>
      <c r="B97" s="287"/>
      <c r="C97" s="288"/>
      <c r="D97" s="287"/>
      <c r="E97" s="289"/>
      <c r="F97" s="287"/>
      <c r="G97" s="289"/>
      <c r="H97" s="287"/>
      <c r="I97" s="289"/>
      <c r="J97" s="287"/>
      <c r="K97" s="289"/>
      <c r="L97" s="287"/>
      <c r="M97" s="289"/>
      <c r="N97" s="287"/>
      <c r="O97" s="287"/>
      <c r="P97" s="287"/>
      <c r="Q97" s="287"/>
      <c r="R97" s="287"/>
      <c r="S97" s="287"/>
      <c r="T97" s="287"/>
      <c r="U97" s="287"/>
      <c r="V97" s="287"/>
      <c r="W97" s="287"/>
      <c r="X97" s="287"/>
      <c r="Y97" s="287"/>
      <c r="Z97" s="287"/>
      <c r="AA97" s="287"/>
      <c r="AB97" s="287"/>
      <c r="AC97" s="287"/>
      <c r="AD97" s="287"/>
      <c r="AE97" s="287"/>
      <c r="AF97" s="287"/>
      <c r="AG97" s="287"/>
      <c r="AH97" s="287"/>
    </row>
    <row r="98" spans="1:34" ht="15.75" customHeight="1" x14ac:dyDescent="0.2">
      <c r="A98" s="287"/>
      <c r="B98" s="287"/>
      <c r="C98" s="288"/>
      <c r="D98" s="287"/>
      <c r="E98" s="289"/>
      <c r="F98" s="287"/>
      <c r="G98" s="289"/>
      <c r="H98" s="287"/>
      <c r="I98" s="289"/>
      <c r="J98" s="287"/>
      <c r="K98" s="289"/>
      <c r="L98" s="287"/>
      <c r="M98" s="289"/>
      <c r="N98" s="287"/>
      <c r="O98" s="287"/>
      <c r="P98" s="287"/>
      <c r="Q98" s="287"/>
      <c r="R98" s="287"/>
      <c r="S98" s="287"/>
      <c r="T98" s="287"/>
      <c r="U98" s="287"/>
      <c r="V98" s="287"/>
      <c r="W98" s="287"/>
      <c r="X98" s="287"/>
      <c r="Y98" s="287"/>
      <c r="Z98" s="287"/>
      <c r="AA98" s="287"/>
      <c r="AB98" s="287"/>
      <c r="AC98" s="287"/>
      <c r="AD98" s="287"/>
      <c r="AE98" s="287"/>
      <c r="AF98" s="287"/>
      <c r="AG98" s="287"/>
      <c r="AH98" s="287"/>
    </row>
    <row r="99" spans="1:34" ht="15.75" customHeight="1" x14ac:dyDescent="0.2">
      <c r="A99" s="287"/>
      <c r="B99" s="287"/>
      <c r="C99" s="288"/>
      <c r="D99" s="287"/>
      <c r="E99" s="289"/>
      <c r="F99" s="287"/>
      <c r="G99" s="289"/>
      <c r="H99" s="287"/>
      <c r="I99" s="289"/>
      <c r="J99" s="287"/>
      <c r="K99" s="289"/>
      <c r="L99" s="287"/>
      <c r="M99" s="289"/>
      <c r="N99" s="287"/>
      <c r="O99" s="287"/>
      <c r="P99" s="287"/>
      <c r="Q99" s="287"/>
      <c r="R99" s="287"/>
      <c r="S99" s="287"/>
      <c r="T99" s="287"/>
      <c r="U99" s="287"/>
      <c r="V99" s="287"/>
      <c r="W99" s="287"/>
      <c r="X99" s="287"/>
      <c r="Y99" s="287"/>
      <c r="Z99" s="287"/>
      <c r="AA99" s="287"/>
      <c r="AB99" s="287"/>
      <c r="AC99" s="287"/>
      <c r="AD99" s="287"/>
      <c r="AE99" s="287"/>
      <c r="AF99" s="287"/>
      <c r="AG99" s="287"/>
      <c r="AH99" s="287"/>
    </row>
    <row r="100" spans="1:34" ht="15.75" customHeight="1" x14ac:dyDescent="0.2">
      <c r="A100" s="287"/>
      <c r="B100" s="287"/>
      <c r="C100" s="288"/>
      <c r="D100" s="287"/>
      <c r="E100" s="289"/>
      <c r="F100" s="287"/>
      <c r="G100" s="289"/>
      <c r="H100" s="287"/>
      <c r="I100" s="289"/>
      <c r="J100" s="287"/>
      <c r="K100" s="289"/>
      <c r="L100" s="287"/>
      <c r="M100" s="289"/>
      <c r="N100" s="287"/>
      <c r="O100" s="287"/>
      <c r="P100" s="287"/>
      <c r="Q100" s="287"/>
      <c r="R100" s="287"/>
      <c r="S100" s="287"/>
      <c r="T100" s="287"/>
      <c r="U100" s="287"/>
      <c r="V100" s="287"/>
      <c r="W100" s="287"/>
      <c r="X100" s="287"/>
      <c r="Y100" s="287"/>
      <c r="Z100" s="287"/>
      <c r="AA100" s="287"/>
      <c r="AB100" s="287"/>
      <c r="AC100" s="287"/>
      <c r="AD100" s="287"/>
      <c r="AE100" s="287"/>
      <c r="AF100" s="287"/>
      <c r="AG100" s="287"/>
      <c r="AH100" s="287"/>
    </row>
    <row r="101" spans="1:34" ht="15.75" customHeight="1" x14ac:dyDescent="0.2">
      <c r="A101" s="287"/>
      <c r="B101" s="287"/>
      <c r="C101" s="288"/>
      <c r="D101" s="287"/>
      <c r="E101" s="289"/>
      <c r="F101" s="287"/>
      <c r="G101" s="289"/>
      <c r="H101" s="287"/>
      <c r="I101" s="289"/>
      <c r="J101" s="287"/>
      <c r="K101" s="289"/>
      <c r="L101" s="287"/>
      <c r="M101" s="289"/>
      <c r="N101" s="287"/>
      <c r="O101" s="287"/>
      <c r="P101" s="287"/>
      <c r="Q101" s="287"/>
      <c r="R101" s="287"/>
      <c r="S101" s="287"/>
      <c r="T101" s="287"/>
      <c r="U101" s="287"/>
      <c r="V101" s="287"/>
      <c r="W101" s="287"/>
      <c r="X101" s="287"/>
      <c r="Y101" s="287"/>
      <c r="Z101" s="287"/>
      <c r="AA101" s="287"/>
      <c r="AB101" s="287"/>
      <c r="AC101" s="287"/>
      <c r="AD101" s="287"/>
      <c r="AE101" s="287"/>
      <c r="AF101" s="287"/>
      <c r="AG101" s="287"/>
      <c r="AH101" s="287"/>
    </row>
    <row r="102" spans="1:34" ht="15.75" customHeight="1" x14ac:dyDescent="0.2">
      <c r="A102" s="287"/>
      <c r="B102" s="287"/>
      <c r="C102" s="288"/>
      <c r="D102" s="287"/>
      <c r="E102" s="289"/>
      <c r="F102" s="287"/>
      <c r="G102" s="289"/>
      <c r="H102" s="287"/>
      <c r="I102" s="289"/>
      <c r="J102" s="287"/>
      <c r="K102" s="289"/>
      <c r="L102" s="287"/>
      <c r="M102" s="289"/>
      <c r="N102" s="287"/>
      <c r="O102" s="287"/>
      <c r="P102" s="287"/>
      <c r="Q102" s="287"/>
      <c r="R102" s="287"/>
      <c r="S102" s="287"/>
      <c r="T102" s="287"/>
      <c r="U102" s="287"/>
      <c r="V102" s="287"/>
      <c r="W102" s="287"/>
      <c r="X102" s="287"/>
      <c r="Y102" s="287"/>
      <c r="Z102" s="287"/>
      <c r="AA102" s="287"/>
      <c r="AB102" s="287"/>
      <c r="AC102" s="287"/>
      <c r="AD102" s="287"/>
      <c r="AE102" s="287"/>
      <c r="AF102" s="287"/>
      <c r="AG102" s="287"/>
      <c r="AH102" s="287"/>
    </row>
    <row r="103" spans="1:34" ht="15.75" customHeight="1" x14ac:dyDescent="0.2">
      <c r="A103" s="287"/>
      <c r="B103" s="287"/>
      <c r="C103" s="288"/>
      <c r="D103" s="287"/>
      <c r="E103" s="289"/>
      <c r="F103" s="287"/>
      <c r="G103" s="289"/>
      <c r="H103" s="287"/>
      <c r="I103" s="289"/>
      <c r="J103" s="287"/>
      <c r="K103" s="289"/>
      <c r="L103" s="287"/>
      <c r="M103" s="289"/>
      <c r="N103" s="287"/>
      <c r="O103" s="287"/>
      <c r="P103" s="287"/>
      <c r="Q103" s="287"/>
      <c r="R103" s="287"/>
      <c r="S103" s="287"/>
      <c r="T103" s="287"/>
      <c r="U103" s="287"/>
      <c r="V103" s="287"/>
      <c r="W103" s="287"/>
      <c r="X103" s="287"/>
      <c r="Y103" s="287"/>
      <c r="Z103" s="287"/>
      <c r="AA103" s="287"/>
      <c r="AB103" s="287"/>
      <c r="AC103" s="287"/>
      <c r="AD103" s="287"/>
      <c r="AE103" s="287"/>
      <c r="AF103" s="287"/>
      <c r="AG103" s="287"/>
      <c r="AH103" s="287"/>
    </row>
    <row r="104" spans="1:34" ht="15.75" customHeight="1" x14ac:dyDescent="0.2">
      <c r="A104" s="287"/>
      <c r="B104" s="287"/>
      <c r="C104" s="288"/>
      <c r="D104" s="287"/>
      <c r="E104" s="289"/>
      <c r="F104" s="287"/>
      <c r="G104" s="289"/>
      <c r="H104" s="287"/>
      <c r="I104" s="289"/>
      <c r="J104" s="287"/>
      <c r="K104" s="289"/>
      <c r="L104" s="287"/>
      <c r="M104" s="289"/>
      <c r="N104" s="287"/>
      <c r="O104" s="287"/>
      <c r="P104" s="287"/>
      <c r="Q104" s="287"/>
      <c r="R104" s="287"/>
      <c r="S104" s="287"/>
      <c r="T104" s="287"/>
      <c r="U104" s="287"/>
      <c r="V104" s="287"/>
      <c r="W104" s="287"/>
      <c r="X104" s="287"/>
      <c r="Y104" s="287"/>
      <c r="Z104" s="287"/>
      <c r="AA104" s="287"/>
      <c r="AB104" s="287"/>
      <c r="AC104" s="287"/>
      <c r="AD104" s="287"/>
      <c r="AE104" s="287"/>
      <c r="AF104" s="287"/>
      <c r="AG104" s="287"/>
      <c r="AH104" s="287"/>
    </row>
    <row r="105" spans="1:34" ht="15.75" customHeight="1" x14ac:dyDescent="0.2">
      <c r="A105" s="287"/>
      <c r="B105" s="287"/>
      <c r="C105" s="288"/>
      <c r="D105" s="287"/>
      <c r="E105" s="289"/>
      <c r="F105" s="287"/>
      <c r="G105" s="289"/>
      <c r="H105" s="287"/>
      <c r="I105" s="289"/>
      <c r="J105" s="287"/>
      <c r="K105" s="289"/>
      <c r="L105" s="287"/>
      <c r="M105" s="289"/>
      <c r="N105" s="287"/>
      <c r="O105" s="287"/>
      <c r="P105" s="287"/>
      <c r="Q105" s="287"/>
      <c r="R105" s="287"/>
      <c r="S105" s="287"/>
      <c r="T105" s="287"/>
      <c r="U105" s="287"/>
      <c r="V105" s="287"/>
      <c r="W105" s="287"/>
      <c r="X105" s="287"/>
      <c r="Y105" s="287"/>
      <c r="Z105" s="287"/>
      <c r="AA105" s="287"/>
      <c r="AB105" s="287"/>
      <c r="AC105" s="287"/>
      <c r="AD105" s="287"/>
      <c r="AE105" s="287"/>
      <c r="AF105" s="287"/>
      <c r="AG105" s="287"/>
      <c r="AH105" s="287"/>
    </row>
    <row r="106" spans="1:34" ht="15.75" customHeight="1" x14ac:dyDescent="0.2">
      <c r="A106" s="287"/>
      <c r="B106" s="287"/>
      <c r="C106" s="288"/>
      <c r="D106" s="287"/>
      <c r="E106" s="289"/>
      <c r="F106" s="287"/>
      <c r="G106" s="289"/>
      <c r="H106" s="287"/>
      <c r="I106" s="289"/>
      <c r="J106" s="287"/>
      <c r="K106" s="289"/>
      <c r="L106" s="287"/>
      <c r="M106" s="289"/>
      <c r="N106" s="287"/>
      <c r="O106" s="287"/>
      <c r="P106" s="287"/>
      <c r="Q106" s="287"/>
      <c r="R106" s="287"/>
      <c r="S106" s="287"/>
      <c r="T106" s="287"/>
      <c r="U106" s="287"/>
      <c r="V106" s="287"/>
      <c r="W106" s="287"/>
      <c r="X106" s="287"/>
      <c r="Y106" s="287"/>
      <c r="Z106" s="287"/>
      <c r="AA106" s="287"/>
      <c r="AB106" s="287"/>
      <c r="AC106" s="287"/>
      <c r="AD106" s="287"/>
      <c r="AE106" s="287"/>
      <c r="AF106" s="287"/>
      <c r="AG106" s="287"/>
      <c r="AH106" s="287"/>
    </row>
    <row r="107" spans="1:34" ht="15.75" customHeight="1" x14ac:dyDescent="0.2">
      <c r="A107" s="287"/>
      <c r="B107" s="287"/>
      <c r="C107" s="288"/>
      <c r="D107" s="287"/>
      <c r="E107" s="289"/>
      <c r="F107" s="287"/>
      <c r="G107" s="289"/>
      <c r="H107" s="287"/>
      <c r="I107" s="289"/>
      <c r="J107" s="287"/>
      <c r="K107" s="289"/>
      <c r="L107" s="287"/>
      <c r="M107" s="289"/>
      <c r="N107" s="287"/>
      <c r="O107" s="287"/>
      <c r="P107" s="287"/>
      <c r="Q107" s="287"/>
      <c r="R107" s="287"/>
      <c r="S107" s="287"/>
      <c r="T107" s="287"/>
      <c r="U107" s="287"/>
      <c r="V107" s="287"/>
      <c r="W107" s="287"/>
      <c r="X107" s="287"/>
      <c r="Y107" s="287"/>
      <c r="Z107" s="287"/>
      <c r="AA107" s="287"/>
      <c r="AB107" s="287"/>
      <c r="AC107" s="287"/>
      <c r="AD107" s="287"/>
      <c r="AE107" s="287"/>
      <c r="AF107" s="287"/>
      <c r="AG107" s="287"/>
      <c r="AH107" s="287"/>
    </row>
    <row r="108" spans="1:34" ht="15.75" customHeight="1" x14ac:dyDescent="0.2">
      <c r="A108" s="287"/>
      <c r="B108" s="287"/>
      <c r="C108" s="288"/>
      <c r="D108" s="287"/>
      <c r="E108" s="289"/>
      <c r="F108" s="287"/>
      <c r="G108" s="289"/>
      <c r="H108" s="287"/>
      <c r="I108" s="289"/>
      <c r="J108" s="287"/>
      <c r="K108" s="289"/>
      <c r="L108" s="287"/>
      <c r="M108" s="289"/>
      <c r="N108" s="287"/>
      <c r="O108" s="287"/>
      <c r="P108" s="287"/>
      <c r="Q108" s="287"/>
      <c r="R108" s="287"/>
      <c r="S108" s="287"/>
      <c r="T108" s="287"/>
      <c r="U108" s="287"/>
      <c r="V108" s="287"/>
      <c r="W108" s="287"/>
      <c r="X108" s="287"/>
      <c r="Y108" s="287"/>
      <c r="Z108" s="287"/>
      <c r="AA108" s="287"/>
      <c r="AB108" s="287"/>
      <c r="AC108" s="287"/>
      <c r="AD108" s="287"/>
      <c r="AE108" s="287"/>
      <c r="AF108" s="287"/>
      <c r="AG108" s="287"/>
      <c r="AH108" s="287"/>
    </row>
    <row r="109" spans="1:34" ht="15.75" customHeight="1" x14ac:dyDescent="0.2">
      <c r="A109" s="287"/>
      <c r="B109" s="287"/>
      <c r="C109" s="288"/>
      <c r="D109" s="287"/>
      <c r="E109" s="289"/>
      <c r="F109" s="287"/>
      <c r="G109" s="289"/>
      <c r="H109" s="287"/>
      <c r="I109" s="289"/>
      <c r="J109" s="287"/>
      <c r="K109" s="289"/>
      <c r="L109" s="287"/>
      <c r="M109" s="289"/>
      <c r="N109" s="287"/>
      <c r="O109" s="287"/>
      <c r="P109" s="287"/>
      <c r="Q109" s="287"/>
      <c r="R109" s="287"/>
      <c r="S109" s="287"/>
      <c r="T109" s="287"/>
      <c r="U109" s="287"/>
      <c r="V109" s="287"/>
      <c r="W109" s="287"/>
      <c r="X109" s="287"/>
      <c r="Y109" s="287"/>
      <c r="Z109" s="287"/>
      <c r="AA109" s="287"/>
      <c r="AB109" s="287"/>
      <c r="AC109" s="287"/>
      <c r="AD109" s="287"/>
      <c r="AE109" s="287"/>
      <c r="AF109" s="287"/>
      <c r="AG109" s="287"/>
      <c r="AH109" s="287"/>
    </row>
    <row r="110" spans="1:34" ht="15.75" customHeight="1" x14ac:dyDescent="0.2">
      <c r="A110" s="287"/>
      <c r="B110" s="287"/>
      <c r="C110" s="288"/>
      <c r="D110" s="287"/>
      <c r="E110" s="289"/>
      <c r="F110" s="287"/>
      <c r="G110" s="289"/>
      <c r="H110" s="287"/>
      <c r="I110" s="289"/>
      <c r="J110" s="287"/>
      <c r="K110" s="289"/>
      <c r="L110" s="287"/>
      <c r="M110" s="289"/>
      <c r="N110" s="287"/>
      <c r="O110" s="287"/>
      <c r="P110" s="287"/>
      <c r="Q110" s="287"/>
      <c r="R110" s="287"/>
      <c r="S110" s="287"/>
      <c r="T110" s="287"/>
      <c r="U110" s="287"/>
      <c r="V110" s="287"/>
      <c r="W110" s="287"/>
      <c r="X110" s="287"/>
      <c r="Y110" s="287"/>
      <c r="Z110" s="287"/>
      <c r="AA110" s="287"/>
      <c r="AB110" s="287"/>
      <c r="AC110" s="287"/>
      <c r="AD110" s="287"/>
      <c r="AE110" s="287"/>
      <c r="AF110" s="287"/>
      <c r="AG110" s="287"/>
      <c r="AH110" s="287"/>
    </row>
    <row r="111" spans="1:34" ht="15.75" customHeight="1" x14ac:dyDescent="0.2">
      <c r="A111" s="287"/>
      <c r="B111" s="287"/>
      <c r="C111" s="288"/>
      <c r="D111" s="287"/>
      <c r="E111" s="289"/>
      <c r="F111" s="287"/>
      <c r="G111" s="289"/>
      <c r="H111" s="287"/>
      <c r="I111" s="289"/>
      <c r="J111" s="287"/>
      <c r="K111" s="289"/>
      <c r="L111" s="287"/>
      <c r="M111" s="289"/>
      <c r="N111" s="287"/>
      <c r="O111" s="287"/>
      <c r="P111" s="287"/>
      <c r="Q111" s="287"/>
      <c r="R111" s="287"/>
      <c r="S111" s="287"/>
      <c r="T111" s="287"/>
      <c r="U111" s="287"/>
      <c r="V111" s="287"/>
      <c r="W111" s="287"/>
      <c r="X111" s="287"/>
      <c r="Y111" s="287"/>
      <c r="Z111" s="287"/>
      <c r="AA111" s="287"/>
      <c r="AB111" s="287"/>
      <c r="AC111" s="287"/>
      <c r="AD111" s="287"/>
      <c r="AE111" s="287"/>
      <c r="AF111" s="287"/>
      <c r="AG111" s="287"/>
      <c r="AH111" s="287"/>
    </row>
    <row r="112" spans="1:34" ht="15.75" customHeight="1" x14ac:dyDescent="0.2">
      <c r="A112" s="287"/>
      <c r="B112" s="287"/>
      <c r="C112" s="288"/>
      <c r="D112" s="287"/>
      <c r="E112" s="289"/>
      <c r="F112" s="287"/>
      <c r="G112" s="289"/>
      <c r="H112" s="287"/>
      <c r="I112" s="289"/>
      <c r="J112" s="287"/>
      <c r="K112" s="289"/>
      <c r="L112" s="287"/>
      <c r="M112" s="289"/>
      <c r="N112" s="287"/>
      <c r="O112" s="287"/>
      <c r="P112" s="287"/>
      <c r="Q112" s="287"/>
      <c r="R112" s="287"/>
      <c r="S112" s="287"/>
      <c r="T112" s="287"/>
      <c r="U112" s="287"/>
      <c r="V112" s="287"/>
      <c r="W112" s="287"/>
      <c r="X112" s="287"/>
      <c r="Y112" s="287"/>
      <c r="Z112" s="287"/>
      <c r="AA112" s="287"/>
      <c r="AB112" s="287"/>
      <c r="AC112" s="287"/>
      <c r="AD112" s="287"/>
      <c r="AE112" s="287"/>
      <c r="AF112" s="287"/>
      <c r="AG112" s="287"/>
      <c r="AH112" s="287"/>
    </row>
    <row r="113" spans="1:34" ht="15.75" customHeight="1" x14ac:dyDescent="0.2">
      <c r="A113" s="287"/>
      <c r="B113" s="287"/>
      <c r="C113" s="288"/>
      <c r="D113" s="287"/>
      <c r="E113" s="289"/>
      <c r="F113" s="287"/>
      <c r="G113" s="289"/>
      <c r="H113" s="287"/>
      <c r="I113" s="289"/>
      <c r="J113" s="287"/>
      <c r="K113" s="289"/>
      <c r="L113" s="287"/>
      <c r="M113" s="289"/>
      <c r="N113" s="287"/>
      <c r="O113" s="287"/>
      <c r="P113" s="287"/>
      <c r="Q113" s="287"/>
      <c r="R113" s="287"/>
      <c r="S113" s="287"/>
      <c r="T113" s="287"/>
      <c r="U113" s="287"/>
      <c r="V113" s="287"/>
      <c r="W113" s="287"/>
      <c r="X113" s="287"/>
      <c r="Y113" s="287"/>
      <c r="Z113" s="287"/>
      <c r="AA113" s="287"/>
      <c r="AB113" s="287"/>
      <c r="AC113" s="287"/>
      <c r="AD113" s="287"/>
      <c r="AE113" s="287"/>
      <c r="AF113" s="287"/>
      <c r="AG113" s="287"/>
      <c r="AH113" s="287"/>
    </row>
    <row r="114" spans="1:34" ht="15.75" customHeight="1" x14ac:dyDescent="0.2">
      <c r="A114" s="287"/>
      <c r="B114" s="287"/>
      <c r="C114" s="288"/>
      <c r="D114" s="287"/>
      <c r="E114" s="289"/>
      <c r="F114" s="287"/>
      <c r="G114" s="289"/>
      <c r="H114" s="287"/>
      <c r="I114" s="289"/>
      <c r="J114" s="287"/>
      <c r="K114" s="289"/>
      <c r="L114" s="287"/>
      <c r="M114" s="289"/>
      <c r="N114" s="287"/>
      <c r="O114" s="287"/>
      <c r="P114" s="287"/>
      <c r="Q114" s="287"/>
      <c r="R114" s="287"/>
      <c r="S114" s="287"/>
      <c r="T114" s="287"/>
      <c r="U114" s="287"/>
      <c r="V114" s="287"/>
      <c r="W114" s="287"/>
      <c r="X114" s="287"/>
      <c r="Y114" s="287"/>
      <c r="Z114" s="287"/>
      <c r="AA114" s="287"/>
      <c r="AB114" s="287"/>
      <c r="AC114" s="287"/>
      <c r="AD114" s="287"/>
      <c r="AE114" s="287"/>
      <c r="AF114" s="287"/>
      <c r="AG114" s="287"/>
      <c r="AH114" s="287"/>
    </row>
    <row r="115" spans="1:34" ht="15.75" customHeight="1" x14ac:dyDescent="0.2">
      <c r="A115" s="287"/>
      <c r="B115" s="287"/>
      <c r="C115" s="288"/>
      <c r="D115" s="287"/>
      <c r="E115" s="289"/>
      <c r="F115" s="287"/>
      <c r="G115" s="289"/>
      <c r="H115" s="287"/>
      <c r="I115" s="289"/>
      <c r="J115" s="287"/>
      <c r="K115" s="289"/>
      <c r="L115" s="287"/>
      <c r="M115" s="289"/>
      <c r="N115" s="287"/>
      <c r="O115" s="287"/>
      <c r="P115" s="287"/>
      <c r="Q115" s="287"/>
      <c r="R115" s="287"/>
      <c r="S115" s="287"/>
      <c r="T115" s="287"/>
      <c r="U115" s="287"/>
      <c r="V115" s="287"/>
      <c r="W115" s="287"/>
      <c r="X115" s="287"/>
      <c r="Y115" s="287"/>
      <c r="Z115" s="287"/>
      <c r="AA115" s="287"/>
      <c r="AB115" s="287"/>
      <c r="AC115" s="287"/>
      <c r="AD115" s="287"/>
      <c r="AE115" s="287"/>
      <c r="AF115" s="287"/>
      <c r="AG115" s="287"/>
      <c r="AH115" s="287"/>
    </row>
    <row r="116" spans="1:34" ht="15.75" customHeight="1" x14ac:dyDescent="0.2">
      <c r="A116" s="287"/>
      <c r="B116" s="287"/>
      <c r="C116" s="288"/>
      <c r="D116" s="287"/>
      <c r="E116" s="289"/>
      <c r="F116" s="287"/>
      <c r="G116" s="289"/>
      <c r="H116" s="287"/>
      <c r="I116" s="289"/>
      <c r="J116" s="287"/>
      <c r="K116" s="289"/>
      <c r="L116" s="287"/>
      <c r="M116" s="289"/>
      <c r="N116" s="287"/>
      <c r="O116" s="287"/>
      <c r="P116" s="287"/>
      <c r="Q116" s="287"/>
      <c r="R116" s="287"/>
      <c r="S116" s="287"/>
      <c r="T116" s="287"/>
      <c r="U116" s="287"/>
      <c r="V116" s="287"/>
      <c r="W116" s="287"/>
      <c r="X116" s="287"/>
      <c r="Y116" s="287"/>
      <c r="Z116" s="287"/>
      <c r="AA116" s="287"/>
      <c r="AB116" s="287"/>
      <c r="AC116" s="287"/>
      <c r="AD116" s="287"/>
      <c r="AE116" s="287"/>
      <c r="AF116" s="287"/>
      <c r="AG116" s="287"/>
      <c r="AH116" s="287"/>
    </row>
    <row r="117" spans="1:34" ht="15.75" customHeight="1" x14ac:dyDescent="0.2">
      <c r="A117" s="287"/>
      <c r="B117" s="287"/>
      <c r="C117" s="288"/>
      <c r="D117" s="287"/>
      <c r="E117" s="289"/>
      <c r="F117" s="287"/>
      <c r="G117" s="289"/>
      <c r="H117" s="287"/>
      <c r="I117" s="289"/>
      <c r="J117" s="287"/>
      <c r="K117" s="289"/>
      <c r="L117" s="287"/>
      <c r="M117" s="289"/>
      <c r="N117" s="287"/>
      <c r="O117" s="287"/>
      <c r="P117" s="287"/>
      <c r="Q117" s="287"/>
      <c r="R117" s="287"/>
      <c r="S117" s="287"/>
      <c r="T117" s="287"/>
      <c r="U117" s="287"/>
      <c r="V117" s="287"/>
      <c r="W117" s="287"/>
      <c r="X117" s="287"/>
      <c r="Y117" s="287"/>
      <c r="Z117" s="287"/>
      <c r="AA117" s="287"/>
      <c r="AB117" s="287"/>
      <c r="AC117" s="287"/>
      <c r="AD117" s="287"/>
      <c r="AE117" s="287"/>
      <c r="AF117" s="287"/>
      <c r="AG117" s="287"/>
      <c r="AH117" s="287"/>
    </row>
    <row r="118" spans="1:34" ht="15.75" customHeight="1" x14ac:dyDescent="0.2">
      <c r="A118" s="287"/>
      <c r="B118" s="287"/>
      <c r="C118" s="288"/>
      <c r="D118" s="287"/>
      <c r="E118" s="289"/>
      <c r="F118" s="287"/>
      <c r="G118" s="289"/>
      <c r="H118" s="287"/>
      <c r="I118" s="289"/>
      <c r="J118" s="287"/>
      <c r="K118" s="289"/>
      <c r="L118" s="287"/>
      <c r="M118" s="289"/>
      <c r="N118" s="287"/>
      <c r="O118" s="287"/>
      <c r="P118" s="287"/>
      <c r="Q118" s="287"/>
      <c r="R118" s="287"/>
      <c r="S118" s="287"/>
      <c r="T118" s="287"/>
      <c r="U118" s="287"/>
      <c r="V118" s="287"/>
      <c r="W118" s="287"/>
      <c r="X118" s="287"/>
      <c r="Y118" s="287"/>
      <c r="Z118" s="287"/>
      <c r="AA118" s="287"/>
      <c r="AB118" s="287"/>
      <c r="AC118" s="287"/>
      <c r="AD118" s="287"/>
      <c r="AE118" s="287"/>
      <c r="AF118" s="287"/>
      <c r="AG118" s="287"/>
      <c r="AH118" s="287"/>
    </row>
    <row r="119" spans="1:34" ht="15.75" customHeight="1" x14ac:dyDescent="0.2">
      <c r="A119" s="287"/>
      <c r="B119" s="287"/>
      <c r="C119" s="288"/>
      <c r="D119" s="287"/>
      <c r="E119" s="289"/>
      <c r="F119" s="287"/>
      <c r="G119" s="289"/>
      <c r="H119" s="287"/>
      <c r="I119" s="289"/>
      <c r="J119" s="287"/>
      <c r="K119" s="289"/>
      <c r="L119" s="287"/>
      <c r="M119" s="289"/>
      <c r="N119" s="287"/>
      <c r="O119" s="287"/>
      <c r="P119" s="287"/>
      <c r="Q119" s="287"/>
      <c r="R119" s="287"/>
      <c r="S119" s="287"/>
      <c r="T119" s="287"/>
      <c r="U119" s="287"/>
      <c r="V119" s="287"/>
      <c r="W119" s="287"/>
      <c r="X119" s="287"/>
      <c r="Y119" s="287"/>
      <c r="Z119" s="287"/>
      <c r="AA119" s="287"/>
      <c r="AB119" s="287"/>
      <c r="AC119" s="287"/>
      <c r="AD119" s="287"/>
      <c r="AE119" s="287"/>
      <c r="AF119" s="287"/>
      <c r="AG119" s="287"/>
      <c r="AH119" s="287"/>
    </row>
    <row r="120" spans="1:34" ht="15.75" customHeight="1" x14ac:dyDescent="0.2">
      <c r="A120" s="287"/>
      <c r="B120" s="287"/>
      <c r="C120" s="288"/>
      <c r="D120" s="287"/>
      <c r="E120" s="289"/>
      <c r="F120" s="287"/>
      <c r="G120" s="289"/>
      <c r="H120" s="287"/>
      <c r="I120" s="289"/>
      <c r="J120" s="287"/>
      <c r="K120" s="289"/>
      <c r="L120" s="287"/>
      <c r="M120" s="289"/>
      <c r="N120" s="287"/>
      <c r="O120" s="287"/>
      <c r="P120" s="287"/>
      <c r="Q120" s="287"/>
      <c r="R120" s="287"/>
      <c r="S120" s="287"/>
      <c r="T120" s="287"/>
      <c r="U120" s="287"/>
      <c r="V120" s="287"/>
      <c r="W120" s="287"/>
      <c r="X120" s="287"/>
      <c r="Y120" s="287"/>
      <c r="Z120" s="287"/>
      <c r="AA120" s="287"/>
      <c r="AB120" s="287"/>
      <c r="AC120" s="287"/>
      <c r="AD120" s="287"/>
      <c r="AE120" s="287"/>
      <c r="AF120" s="287"/>
      <c r="AG120" s="287"/>
      <c r="AH120" s="287"/>
    </row>
    <row r="121" spans="1:34" ht="15.75" customHeight="1" x14ac:dyDescent="0.2">
      <c r="A121" s="287"/>
      <c r="B121" s="287"/>
      <c r="C121" s="288"/>
      <c r="D121" s="287"/>
      <c r="E121" s="289"/>
      <c r="F121" s="287"/>
      <c r="G121" s="289"/>
      <c r="H121" s="287"/>
      <c r="I121" s="289"/>
      <c r="J121" s="287"/>
      <c r="K121" s="289"/>
      <c r="L121" s="287"/>
      <c r="M121" s="289"/>
      <c r="N121" s="287"/>
      <c r="O121" s="287"/>
      <c r="P121" s="287"/>
      <c r="Q121" s="287"/>
      <c r="R121" s="287"/>
      <c r="S121" s="287"/>
      <c r="T121" s="287"/>
      <c r="U121" s="287"/>
      <c r="V121" s="287"/>
      <c r="W121" s="287"/>
      <c r="X121" s="287"/>
      <c r="Y121" s="287"/>
      <c r="Z121" s="287"/>
      <c r="AA121" s="287"/>
      <c r="AB121" s="287"/>
      <c r="AC121" s="287"/>
      <c r="AD121" s="287"/>
      <c r="AE121" s="287"/>
      <c r="AF121" s="287"/>
      <c r="AG121" s="287"/>
      <c r="AH121" s="287"/>
    </row>
    <row r="122" spans="1:34" ht="15.75" customHeight="1" x14ac:dyDescent="0.2">
      <c r="A122" s="287"/>
      <c r="B122" s="287"/>
      <c r="C122" s="288"/>
      <c r="D122" s="287"/>
      <c r="E122" s="289"/>
      <c r="F122" s="287"/>
      <c r="G122" s="289"/>
      <c r="H122" s="287"/>
      <c r="I122" s="289"/>
      <c r="J122" s="287"/>
      <c r="K122" s="289"/>
      <c r="L122" s="287"/>
      <c r="M122" s="289"/>
      <c r="N122" s="287"/>
      <c r="O122" s="287"/>
      <c r="P122" s="287"/>
      <c r="Q122" s="287"/>
      <c r="R122" s="287"/>
      <c r="S122" s="287"/>
      <c r="T122" s="287"/>
      <c r="U122" s="287"/>
      <c r="V122" s="287"/>
      <c r="W122" s="287"/>
      <c r="X122" s="287"/>
      <c r="Y122" s="287"/>
      <c r="Z122" s="287"/>
      <c r="AA122" s="287"/>
      <c r="AB122" s="287"/>
      <c r="AC122" s="287"/>
      <c r="AD122" s="287"/>
      <c r="AE122" s="287"/>
      <c r="AF122" s="287"/>
      <c r="AG122" s="287"/>
      <c r="AH122" s="287"/>
    </row>
    <row r="123" spans="1:34" ht="15.75" customHeight="1" x14ac:dyDescent="0.2">
      <c r="A123" s="287"/>
      <c r="B123" s="287"/>
      <c r="C123" s="288"/>
      <c r="D123" s="287"/>
      <c r="E123" s="289"/>
      <c r="F123" s="287"/>
      <c r="G123" s="289"/>
      <c r="H123" s="287"/>
      <c r="I123" s="289"/>
      <c r="J123" s="287"/>
      <c r="K123" s="289"/>
      <c r="L123" s="287"/>
      <c r="M123" s="289"/>
      <c r="N123" s="287"/>
      <c r="O123" s="287"/>
      <c r="P123" s="287"/>
      <c r="Q123" s="287"/>
      <c r="R123" s="287"/>
      <c r="S123" s="287"/>
      <c r="T123" s="287"/>
      <c r="U123" s="287"/>
      <c r="V123" s="287"/>
      <c r="W123" s="287"/>
      <c r="X123" s="287"/>
      <c r="Y123" s="287"/>
      <c r="Z123" s="287"/>
      <c r="AA123" s="287"/>
      <c r="AB123" s="287"/>
      <c r="AC123" s="287"/>
      <c r="AD123" s="287"/>
      <c r="AE123" s="287"/>
      <c r="AF123" s="287"/>
      <c r="AG123" s="287"/>
      <c r="AH123" s="287"/>
    </row>
    <row r="124" spans="1:34" ht="15.75" customHeight="1" x14ac:dyDescent="0.2">
      <c r="A124" s="287"/>
      <c r="B124" s="287"/>
      <c r="C124" s="288"/>
      <c r="D124" s="287"/>
      <c r="E124" s="289"/>
      <c r="F124" s="287"/>
      <c r="G124" s="289"/>
      <c r="H124" s="287"/>
      <c r="I124" s="289"/>
      <c r="J124" s="287"/>
      <c r="K124" s="289"/>
      <c r="L124" s="287"/>
      <c r="M124" s="289"/>
      <c r="N124" s="287"/>
      <c r="O124" s="287"/>
      <c r="P124" s="287"/>
      <c r="Q124" s="287"/>
      <c r="R124" s="287"/>
      <c r="S124" s="287"/>
      <c r="T124" s="287"/>
      <c r="U124" s="287"/>
      <c r="V124" s="287"/>
      <c r="W124" s="287"/>
      <c r="X124" s="287"/>
      <c r="Y124" s="287"/>
      <c r="Z124" s="287"/>
      <c r="AA124" s="287"/>
      <c r="AB124" s="287"/>
      <c r="AC124" s="287"/>
      <c r="AD124" s="287"/>
      <c r="AE124" s="287"/>
      <c r="AF124" s="287"/>
      <c r="AG124" s="287"/>
      <c r="AH124" s="287"/>
    </row>
    <row r="125" spans="1:34" ht="15.75" customHeight="1" x14ac:dyDescent="0.2">
      <c r="A125" s="287"/>
      <c r="B125" s="287"/>
      <c r="C125" s="288"/>
      <c r="D125" s="287"/>
      <c r="E125" s="289"/>
      <c r="F125" s="287"/>
      <c r="G125" s="289"/>
      <c r="H125" s="287"/>
      <c r="I125" s="289"/>
      <c r="J125" s="287"/>
      <c r="K125" s="289"/>
      <c r="L125" s="287"/>
      <c r="M125" s="289"/>
      <c r="N125" s="287"/>
      <c r="O125" s="287"/>
      <c r="P125" s="287"/>
      <c r="Q125" s="287"/>
      <c r="R125" s="287"/>
      <c r="S125" s="287"/>
      <c r="T125" s="287"/>
      <c r="U125" s="287"/>
      <c r="V125" s="287"/>
      <c r="W125" s="287"/>
      <c r="X125" s="287"/>
      <c r="Y125" s="287"/>
      <c r="Z125" s="287"/>
      <c r="AA125" s="287"/>
      <c r="AB125" s="287"/>
      <c r="AC125" s="287"/>
      <c r="AD125" s="287"/>
      <c r="AE125" s="287"/>
      <c r="AF125" s="287"/>
      <c r="AG125" s="287"/>
      <c r="AH125" s="287"/>
    </row>
    <row r="126" spans="1:34" ht="15.75" customHeight="1" x14ac:dyDescent="0.2">
      <c r="A126" s="287"/>
      <c r="B126" s="287"/>
      <c r="C126" s="288"/>
      <c r="D126" s="287"/>
      <c r="E126" s="289"/>
      <c r="F126" s="287"/>
      <c r="G126" s="289"/>
      <c r="H126" s="287"/>
      <c r="I126" s="289"/>
      <c r="J126" s="287"/>
      <c r="K126" s="289"/>
      <c r="L126" s="287"/>
      <c r="M126" s="289"/>
      <c r="N126" s="287"/>
      <c r="O126" s="287"/>
      <c r="P126" s="287"/>
      <c r="Q126" s="287"/>
      <c r="R126" s="287"/>
      <c r="S126" s="287"/>
      <c r="T126" s="287"/>
      <c r="U126" s="287"/>
      <c r="V126" s="287"/>
      <c r="W126" s="287"/>
      <c r="X126" s="287"/>
      <c r="Y126" s="287"/>
      <c r="Z126" s="287"/>
      <c r="AA126" s="287"/>
      <c r="AB126" s="287"/>
      <c r="AC126" s="287"/>
      <c r="AD126" s="287"/>
      <c r="AE126" s="287"/>
      <c r="AF126" s="287"/>
      <c r="AG126" s="287"/>
      <c r="AH126" s="287"/>
    </row>
    <row r="127" spans="1:34" ht="15.75" customHeight="1" x14ac:dyDescent="0.2">
      <c r="A127" s="287"/>
      <c r="B127" s="287"/>
      <c r="C127" s="288"/>
      <c r="D127" s="287"/>
      <c r="E127" s="289"/>
      <c r="F127" s="287"/>
      <c r="G127" s="289"/>
      <c r="H127" s="287"/>
      <c r="I127" s="289"/>
      <c r="J127" s="287"/>
      <c r="K127" s="289"/>
      <c r="L127" s="287"/>
      <c r="M127" s="289"/>
      <c r="N127" s="287"/>
      <c r="O127" s="287"/>
      <c r="P127" s="287"/>
      <c r="Q127" s="287"/>
      <c r="R127" s="287"/>
      <c r="S127" s="287"/>
      <c r="T127" s="287"/>
      <c r="U127" s="287"/>
      <c r="V127" s="287"/>
      <c r="W127" s="287"/>
      <c r="X127" s="287"/>
      <c r="Y127" s="287"/>
      <c r="Z127" s="287"/>
      <c r="AA127" s="287"/>
      <c r="AB127" s="287"/>
      <c r="AC127" s="287"/>
      <c r="AD127" s="287"/>
      <c r="AE127" s="287"/>
      <c r="AF127" s="287"/>
      <c r="AG127" s="287"/>
      <c r="AH127" s="287"/>
    </row>
    <row r="128" spans="1:34" ht="15.75" customHeight="1" x14ac:dyDescent="0.2">
      <c r="A128" s="287"/>
      <c r="B128" s="287"/>
      <c r="C128" s="288"/>
      <c r="D128" s="287"/>
      <c r="E128" s="289"/>
      <c r="F128" s="287"/>
      <c r="G128" s="289"/>
      <c r="H128" s="287"/>
      <c r="I128" s="289"/>
      <c r="J128" s="287"/>
      <c r="K128" s="289"/>
      <c r="L128" s="287"/>
      <c r="M128" s="289"/>
      <c r="N128" s="287"/>
      <c r="O128" s="287"/>
      <c r="P128" s="287"/>
      <c r="Q128" s="287"/>
      <c r="R128" s="287"/>
      <c r="S128" s="287"/>
      <c r="T128" s="287"/>
      <c r="U128" s="287"/>
      <c r="V128" s="287"/>
      <c r="W128" s="287"/>
      <c r="X128" s="287"/>
      <c r="Y128" s="287"/>
      <c r="Z128" s="287"/>
      <c r="AA128" s="287"/>
      <c r="AB128" s="287"/>
      <c r="AC128" s="287"/>
      <c r="AD128" s="287"/>
      <c r="AE128" s="287"/>
      <c r="AF128" s="287"/>
      <c r="AG128" s="287"/>
      <c r="AH128" s="287"/>
    </row>
    <row r="129" spans="1:34" ht="15.75" customHeight="1" x14ac:dyDescent="0.2">
      <c r="A129" s="287"/>
      <c r="B129" s="287"/>
      <c r="C129" s="288"/>
      <c r="D129" s="287"/>
      <c r="E129" s="289"/>
      <c r="F129" s="287"/>
      <c r="G129" s="289"/>
      <c r="H129" s="287"/>
      <c r="I129" s="289"/>
      <c r="J129" s="287"/>
      <c r="K129" s="289"/>
      <c r="L129" s="287"/>
      <c r="M129" s="289"/>
      <c r="N129" s="287"/>
      <c r="O129" s="287"/>
      <c r="P129" s="287"/>
      <c r="Q129" s="287"/>
      <c r="R129" s="287"/>
      <c r="S129" s="287"/>
      <c r="T129" s="287"/>
      <c r="U129" s="287"/>
      <c r="V129" s="287"/>
      <c r="W129" s="287"/>
      <c r="X129" s="287"/>
      <c r="Y129" s="287"/>
      <c r="Z129" s="287"/>
      <c r="AA129" s="287"/>
      <c r="AB129" s="287"/>
      <c r="AC129" s="287"/>
      <c r="AD129" s="287"/>
      <c r="AE129" s="287"/>
      <c r="AF129" s="287"/>
      <c r="AG129" s="287"/>
      <c r="AH129" s="287"/>
    </row>
    <row r="130" spans="1:34" ht="15.75" customHeight="1" x14ac:dyDescent="0.2">
      <c r="A130" s="287"/>
      <c r="B130" s="287"/>
      <c r="C130" s="288"/>
      <c r="D130" s="287"/>
      <c r="E130" s="289"/>
      <c r="F130" s="287"/>
      <c r="G130" s="289"/>
      <c r="H130" s="287"/>
      <c r="I130" s="289"/>
      <c r="J130" s="287"/>
      <c r="K130" s="289"/>
      <c r="L130" s="287"/>
      <c r="M130" s="289"/>
      <c r="N130" s="287"/>
      <c r="O130" s="287"/>
      <c r="P130" s="287"/>
      <c r="Q130" s="287"/>
      <c r="R130" s="287"/>
      <c r="S130" s="287"/>
      <c r="T130" s="287"/>
      <c r="U130" s="287"/>
      <c r="V130" s="287"/>
      <c r="W130" s="287"/>
      <c r="X130" s="287"/>
      <c r="Y130" s="287"/>
      <c r="Z130" s="287"/>
      <c r="AA130" s="287"/>
      <c r="AB130" s="287"/>
      <c r="AC130" s="287"/>
      <c r="AD130" s="287"/>
      <c r="AE130" s="287"/>
      <c r="AF130" s="287"/>
      <c r="AG130" s="287"/>
      <c r="AH130" s="287"/>
    </row>
    <row r="131" spans="1:34" ht="15.75" customHeight="1" x14ac:dyDescent="0.2">
      <c r="A131" s="287"/>
      <c r="B131" s="287"/>
      <c r="C131" s="288"/>
      <c r="D131" s="287"/>
      <c r="E131" s="289"/>
      <c r="F131" s="287"/>
      <c r="G131" s="289"/>
      <c r="H131" s="287"/>
      <c r="I131" s="289"/>
      <c r="J131" s="287"/>
      <c r="K131" s="289"/>
      <c r="L131" s="287"/>
      <c r="M131" s="289"/>
      <c r="N131" s="287"/>
      <c r="O131" s="287"/>
      <c r="P131" s="287"/>
      <c r="Q131" s="287"/>
      <c r="R131" s="287"/>
      <c r="S131" s="287"/>
      <c r="T131" s="287"/>
      <c r="U131" s="287"/>
      <c r="V131" s="287"/>
      <c r="W131" s="287"/>
      <c r="X131" s="287"/>
      <c r="Y131" s="287"/>
      <c r="Z131" s="287"/>
      <c r="AA131" s="287"/>
      <c r="AB131" s="287"/>
      <c r="AC131" s="287"/>
      <c r="AD131" s="287"/>
      <c r="AE131" s="287"/>
      <c r="AF131" s="287"/>
      <c r="AG131" s="287"/>
      <c r="AH131" s="287"/>
    </row>
    <row r="132" spans="1:34" ht="15.75" customHeight="1" x14ac:dyDescent="0.2">
      <c r="A132" s="287"/>
      <c r="B132" s="287"/>
      <c r="C132" s="288"/>
      <c r="D132" s="287"/>
      <c r="E132" s="289"/>
      <c r="F132" s="287"/>
      <c r="G132" s="289"/>
      <c r="H132" s="287"/>
      <c r="I132" s="289"/>
      <c r="J132" s="287"/>
      <c r="K132" s="289"/>
      <c r="L132" s="287"/>
      <c r="M132" s="289"/>
      <c r="N132" s="287"/>
      <c r="O132" s="287"/>
      <c r="P132" s="287"/>
      <c r="Q132" s="287"/>
      <c r="R132" s="287"/>
      <c r="S132" s="287"/>
      <c r="T132" s="287"/>
      <c r="U132" s="287"/>
      <c r="V132" s="287"/>
      <c r="W132" s="287"/>
      <c r="X132" s="287"/>
      <c r="Y132" s="287"/>
      <c r="Z132" s="287"/>
      <c r="AA132" s="287"/>
      <c r="AB132" s="287"/>
      <c r="AC132" s="287"/>
      <c r="AD132" s="287"/>
      <c r="AE132" s="287"/>
      <c r="AF132" s="287"/>
      <c r="AG132" s="287"/>
      <c r="AH132" s="287"/>
    </row>
    <row r="133" spans="1:34" ht="15.75" customHeight="1" x14ac:dyDescent="0.2">
      <c r="A133" s="287"/>
      <c r="B133" s="287"/>
      <c r="C133" s="288"/>
      <c r="D133" s="287"/>
      <c r="E133" s="289"/>
      <c r="F133" s="287"/>
      <c r="G133" s="289"/>
      <c r="H133" s="287"/>
      <c r="I133" s="289"/>
      <c r="J133" s="287"/>
      <c r="K133" s="289"/>
      <c r="L133" s="287"/>
      <c r="M133" s="289"/>
      <c r="N133" s="287"/>
      <c r="O133" s="287"/>
      <c r="P133" s="287"/>
      <c r="Q133" s="287"/>
      <c r="R133" s="287"/>
      <c r="S133" s="287"/>
      <c r="T133" s="287"/>
      <c r="U133" s="287"/>
      <c r="V133" s="287"/>
      <c r="W133" s="287"/>
      <c r="X133" s="287"/>
      <c r="Y133" s="287"/>
      <c r="Z133" s="287"/>
      <c r="AA133" s="287"/>
      <c r="AB133" s="287"/>
      <c r="AC133" s="287"/>
      <c r="AD133" s="287"/>
      <c r="AE133" s="287"/>
      <c r="AF133" s="287"/>
      <c r="AG133" s="287"/>
      <c r="AH133" s="287"/>
    </row>
    <row r="134" spans="1:34" ht="15.75" customHeight="1" x14ac:dyDescent="0.2">
      <c r="A134" s="287"/>
      <c r="B134" s="287"/>
      <c r="C134" s="288"/>
      <c r="D134" s="287"/>
      <c r="E134" s="289"/>
      <c r="F134" s="287"/>
      <c r="G134" s="289"/>
      <c r="H134" s="287"/>
      <c r="I134" s="289"/>
      <c r="J134" s="287"/>
      <c r="K134" s="289"/>
      <c r="L134" s="287"/>
      <c r="M134" s="289"/>
      <c r="N134" s="287"/>
      <c r="O134" s="287"/>
      <c r="P134" s="287"/>
      <c r="Q134" s="287"/>
      <c r="R134" s="287"/>
      <c r="S134" s="287"/>
      <c r="T134" s="287"/>
      <c r="U134" s="287"/>
      <c r="V134" s="287"/>
      <c r="W134" s="287"/>
      <c r="X134" s="287"/>
      <c r="Y134" s="287"/>
      <c r="Z134" s="287"/>
      <c r="AA134" s="287"/>
      <c r="AB134" s="287"/>
      <c r="AC134" s="287"/>
      <c r="AD134" s="287"/>
      <c r="AE134" s="287"/>
      <c r="AF134" s="287"/>
      <c r="AG134" s="287"/>
      <c r="AH134" s="287"/>
    </row>
    <row r="135" spans="1:34" ht="15.75" customHeight="1" x14ac:dyDescent="0.2">
      <c r="A135" s="287"/>
      <c r="B135" s="287"/>
      <c r="C135" s="288"/>
      <c r="D135" s="287"/>
      <c r="E135" s="289"/>
      <c r="F135" s="287"/>
      <c r="G135" s="289"/>
      <c r="H135" s="287"/>
      <c r="I135" s="289"/>
      <c r="J135" s="287"/>
      <c r="K135" s="289"/>
      <c r="L135" s="287"/>
      <c r="M135" s="289"/>
      <c r="N135" s="287"/>
      <c r="O135" s="287"/>
      <c r="P135" s="287"/>
      <c r="Q135" s="287"/>
      <c r="R135" s="287"/>
      <c r="S135" s="287"/>
      <c r="T135" s="287"/>
      <c r="U135" s="287"/>
      <c r="V135" s="287"/>
      <c r="W135" s="287"/>
      <c r="X135" s="287"/>
      <c r="Y135" s="287"/>
      <c r="Z135" s="287"/>
      <c r="AA135" s="287"/>
      <c r="AB135" s="287"/>
      <c r="AC135" s="287"/>
      <c r="AD135" s="287"/>
      <c r="AE135" s="287"/>
      <c r="AF135" s="287"/>
      <c r="AG135" s="287"/>
      <c r="AH135" s="287"/>
    </row>
    <row r="136" spans="1:34" ht="15.75" customHeight="1" x14ac:dyDescent="0.2">
      <c r="A136" s="287"/>
      <c r="B136" s="287"/>
      <c r="C136" s="288"/>
      <c r="D136" s="287"/>
      <c r="E136" s="289"/>
      <c r="F136" s="287"/>
      <c r="G136" s="289"/>
      <c r="H136" s="287"/>
      <c r="I136" s="289"/>
      <c r="J136" s="287"/>
      <c r="K136" s="289"/>
      <c r="L136" s="287"/>
      <c r="M136" s="289"/>
      <c r="N136" s="287"/>
      <c r="O136" s="287"/>
      <c r="P136" s="287"/>
      <c r="Q136" s="287"/>
      <c r="R136" s="287"/>
      <c r="S136" s="287"/>
      <c r="T136" s="287"/>
      <c r="U136" s="287"/>
      <c r="V136" s="287"/>
      <c r="W136" s="287"/>
      <c r="X136" s="287"/>
      <c r="Y136" s="287"/>
      <c r="Z136" s="287"/>
      <c r="AA136" s="287"/>
      <c r="AB136" s="287"/>
      <c r="AC136" s="287"/>
      <c r="AD136" s="287"/>
      <c r="AE136" s="287"/>
      <c r="AF136" s="287"/>
      <c r="AG136" s="287"/>
      <c r="AH136" s="287"/>
    </row>
    <row r="137" spans="1:34" ht="15.75" customHeight="1" x14ac:dyDescent="0.2">
      <c r="A137" s="287"/>
      <c r="B137" s="287"/>
      <c r="C137" s="288"/>
      <c r="D137" s="287"/>
      <c r="E137" s="289"/>
      <c r="F137" s="287"/>
      <c r="G137" s="289"/>
      <c r="H137" s="287"/>
      <c r="I137" s="289"/>
      <c r="J137" s="287"/>
      <c r="K137" s="289"/>
      <c r="L137" s="287"/>
      <c r="M137" s="289"/>
      <c r="N137" s="287"/>
      <c r="O137" s="287"/>
      <c r="P137" s="287"/>
      <c r="Q137" s="287"/>
      <c r="R137" s="287"/>
      <c r="S137" s="287"/>
      <c r="T137" s="287"/>
      <c r="U137" s="287"/>
      <c r="V137" s="287"/>
      <c r="W137" s="287"/>
      <c r="X137" s="287"/>
      <c r="Y137" s="287"/>
      <c r="Z137" s="287"/>
      <c r="AA137" s="287"/>
      <c r="AB137" s="287"/>
      <c r="AC137" s="287"/>
      <c r="AD137" s="287"/>
      <c r="AE137" s="287"/>
      <c r="AF137" s="287"/>
      <c r="AG137" s="287"/>
      <c r="AH137" s="287"/>
    </row>
    <row r="138" spans="1:34" ht="15.75" customHeight="1" x14ac:dyDescent="0.2">
      <c r="A138" s="287"/>
      <c r="B138" s="287"/>
      <c r="C138" s="288"/>
      <c r="D138" s="287"/>
      <c r="E138" s="289"/>
      <c r="F138" s="287"/>
      <c r="G138" s="289"/>
      <c r="H138" s="287"/>
      <c r="I138" s="289"/>
      <c r="J138" s="287"/>
      <c r="K138" s="289"/>
      <c r="L138" s="287"/>
      <c r="M138" s="289"/>
      <c r="N138" s="287"/>
      <c r="O138" s="287"/>
      <c r="P138" s="287"/>
      <c r="Q138" s="287"/>
      <c r="R138" s="287"/>
      <c r="S138" s="287"/>
      <c r="T138" s="287"/>
      <c r="U138" s="287"/>
      <c r="V138" s="287"/>
      <c r="W138" s="287"/>
      <c r="X138" s="287"/>
      <c r="Y138" s="287"/>
      <c r="Z138" s="287"/>
      <c r="AA138" s="287"/>
      <c r="AB138" s="287"/>
      <c r="AC138" s="287"/>
      <c r="AD138" s="287"/>
      <c r="AE138" s="287"/>
      <c r="AF138" s="287"/>
      <c r="AG138" s="287"/>
      <c r="AH138" s="287"/>
    </row>
    <row r="139" spans="1:34" ht="15.75" customHeight="1" x14ac:dyDescent="0.2">
      <c r="A139" s="287"/>
      <c r="B139" s="287"/>
      <c r="C139" s="288"/>
      <c r="D139" s="287"/>
      <c r="E139" s="289"/>
      <c r="F139" s="287"/>
      <c r="G139" s="289"/>
      <c r="H139" s="287"/>
      <c r="I139" s="289"/>
      <c r="J139" s="287"/>
      <c r="K139" s="289"/>
      <c r="L139" s="287"/>
      <c r="M139" s="289"/>
      <c r="N139" s="287"/>
      <c r="O139" s="287"/>
      <c r="P139" s="287"/>
      <c r="Q139" s="287"/>
      <c r="R139" s="287"/>
      <c r="S139" s="287"/>
      <c r="T139" s="287"/>
      <c r="U139" s="287"/>
      <c r="V139" s="287"/>
      <c r="W139" s="287"/>
      <c r="X139" s="287"/>
      <c r="Y139" s="287"/>
      <c r="Z139" s="287"/>
      <c r="AA139" s="287"/>
      <c r="AB139" s="287"/>
      <c r="AC139" s="287"/>
      <c r="AD139" s="287"/>
      <c r="AE139" s="287"/>
      <c r="AF139" s="287"/>
      <c r="AG139" s="287"/>
      <c r="AH139" s="287"/>
    </row>
    <row r="140" spans="1:34" ht="15.75" customHeight="1" x14ac:dyDescent="0.2">
      <c r="A140" s="287"/>
      <c r="B140" s="287"/>
      <c r="C140" s="288"/>
      <c r="D140" s="287"/>
      <c r="E140" s="289"/>
      <c r="F140" s="287"/>
      <c r="G140" s="289"/>
      <c r="H140" s="287"/>
      <c r="I140" s="289"/>
      <c r="J140" s="287"/>
      <c r="K140" s="289"/>
      <c r="L140" s="287"/>
      <c r="M140" s="289"/>
      <c r="N140" s="287"/>
      <c r="O140" s="287"/>
      <c r="P140" s="287"/>
      <c r="Q140" s="287"/>
      <c r="R140" s="287"/>
      <c r="S140" s="287"/>
      <c r="T140" s="287"/>
      <c r="U140" s="287"/>
      <c r="V140" s="287"/>
      <c r="W140" s="287"/>
      <c r="X140" s="287"/>
      <c r="Y140" s="287"/>
      <c r="Z140" s="287"/>
      <c r="AA140" s="287"/>
      <c r="AB140" s="287"/>
      <c r="AC140" s="287"/>
      <c r="AD140" s="287"/>
      <c r="AE140" s="287"/>
      <c r="AF140" s="287"/>
      <c r="AG140" s="287"/>
      <c r="AH140" s="287"/>
    </row>
    <row r="141" spans="1:34" ht="15.75" customHeight="1" x14ac:dyDescent="0.2">
      <c r="A141" s="287"/>
      <c r="B141" s="287"/>
      <c r="C141" s="288"/>
      <c r="D141" s="287"/>
      <c r="E141" s="289"/>
      <c r="F141" s="287"/>
      <c r="G141" s="289"/>
      <c r="H141" s="287"/>
      <c r="I141" s="289"/>
      <c r="J141" s="287"/>
      <c r="K141" s="289"/>
      <c r="L141" s="287"/>
      <c r="M141" s="289"/>
      <c r="N141" s="287"/>
      <c r="O141" s="287"/>
      <c r="P141" s="287"/>
      <c r="Q141" s="287"/>
      <c r="R141" s="287"/>
      <c r="S141" s="287"/>
      <c r="T141" s="287"/>
      <c r="U141" s="287"/>
      <c r="V141" s="287"/>
      <c r="W141" s="287"/>
      <c r="X141" s="287"/>
      <c r="Y141" s="287"/>
      <c r="Z141" s="287"/>
      <c r="AA141" s="287"/>
      <c r="AB141" s="287"/>
      <c r="AC141" s="287"/>
      <c r="AD141" s="287"/>
      <c r="AE141" s="287"/>
      <c r="AF141" s="287"/>
      <c r="AG141" s="287"/>
      <c r="AH141" s="287"/>
    </row>
    <row r="142" spans="1:34" ht="15.75" customHeight="1" x14ac:dyDescent="0.2">
      <c r="A142" s="287"/>
      <c r="B142" s="287"/>
      <c r="C142" s="288"/>
      <c r="D142" s="287"/>
      <c r="E142" s="289"/>
      <c r="F142" s="287"/>
      <c r="G142" s="289"/>
      <c r="H142" s="287"/>
      <c r="I142" s="289"/>
      <c r="J142" s="287"/>
      <c r="K142" s="289"/>
      <c r="L142" s="287"/>
      <c r="M142" s="289"/>
      <c r="N142" s="287"/>
      <c r="O142" s="287"/>
      <c r="P142" s="287"/>
      <c r="Q142" s="287"/>
      <c r="R142" s="287"/>
      <c r="S142" s="287"/>
      <c r="T142" s="287"/>
      <c r="U142" s="287"/>
      <c r="V142" s="287"/>
      <c r="W142" s="287"/>
      <c r="X142" s="287"/>
      <c r="Y142" s="287"/>
      <c r="Z142" s="287"/>
      <c r="AA142" s="287"/>
      <c r="AB142" s="287"/>
      <c r="AC142" s="287"/>
      <c r="AD142" s="287"/>
      <c r="AE142" s="287"/>
      <c r="AF142" s="287"/>
      <c r="AG142" s="287"/>
      <c r="AH142" s="287"/>
    </row>
    <row r="143" spans="1:34" ht="15.75" customHeight="1" x14ac:dyDescent="0.2">
      <c r="A143" s="287"/>
      <c r="B143" s="287"/>
      <c r="C143" s="288"/>
      <c r="D143" s="287"/>
      <c r="E143" s="289"/>
      <c r="F143" s="287"/>
      <c r="G143" s="289"/>
      <c r="H143" s="287"/>
      <c r="I143" s="289"/>
      <c r="J143" s="287"/>
      <c r="K143" s="289"/>
      <c r="L143" s="287"/>
      <c r="M143" s="289"/>
      <c r="N143" s="287"/>
      <c r="O143" s="287"/>
      <c r="P143" s="287"/>
      <c r="Q143" s="287"/>
      <c r="R143" s="287"/>
      <c r="S143" s="287"/>
      <c r="T143" s="287"/>
      <c r="U143" s="287"/>
      <c r="V143" s="287"/>
      <c r="W143" s="287"/>
      <c r="X143" s="287"/>
      <c r="Y143" s="287"/>
      <c r="Z143" s="287"/>
      <c r="AA143" s="287"/>
      <c r="AB143" s="287"/>
      <c r="AC143" s="287"/>
      <c r="AD143" s="287"/>
      <c r="AE143" s="287"/>
      <c r="AF143" s="287"/>
      <c r="AG143" s="287"/>
      <c r="AH143" s="287"/>
    </row>
    <row r="144" spans="1:34" ht="15.75" customHeight="1" x14ac:dyDescent="0.2">
      <c r="A144" s="287"/>
      <c r="B144" s="287"/>
      <c r="C144" s="288"/>
      <c r="D144" s="287"/>
      <c r="E144" s="289"/>
      <c r="F144" s="287"/>
      <c r="G144" s="289"/>
      <c r="H144" s="287"/>
      <c r="I144" s="289"/>
      <c r="J144" s="287"/>
      <c r="K144" s="289"/>
      <c r="L144" s="287"/>
      <c r="M144" s="289"/>
      <c r="N144" s="287"/>
      <c r="O144" s="287"/>
      <c r="P144" s="287"/>
      <c r="Q144" s="287"/>
      <c r="R144" s="287"/>
      <c r="S144" s="287"/>
      <c r="T144" s="287"/>
      <c r="U144" s="287"/>
      <c r="V144" s="287"/>
      <c r="W144" s="287"/>
      <c r="X144" s="287"/>
      <c r="Y144" s="287"/>
      <c r="Z144" s="287"/>
      <c r="AA144" s="287"/>
      <c r="AB144" s="287"/>
      <c r="AC144" s="287"/>
      <c r="AD144" s="287"/>
      <c r="AE144" s="287"/>
      <c r="AF144" s="287"/>
      <c r="AG144" s="287"/>
      <c r="AH144" s="287"/>
    </row>
    <row r="145" spans="1:34" ht="15.75" customHeight="1" x14ac:dyDescent="0.2">
      <c r="A145" s="287"/>
      <c r="B145" s="287"/>
      <c r="C145" s="288"/>
      <c r="D145" s="287"/>
      <c r="E145" s="289"/>
      <c r="F145" s="287"/>
      <c r="G145" s="289"/>
      <c r="H145" s="287"/>
      <c r="I145" s="289"/>
      <c r="J145" s="287"/>
      <c r="K145" s="289"/>
      <c r="L145" s="287"/>
      <c r="M145" s="289"/>
      <c r="N145" s="287"/>
      <c r="O145" s="287"/>
      <c r="P145" s="287"/>
      <c r="Q145" s="287"/>
      <c r="R145" s="287"/>
      <c r="S145" s="287"/>
      <c r="T145" s="287"/>
      <c r="U145" s="287"/>
      <c r="V145" s="287"/>
      <c r="W145" s="287"/>
      <c r="X145" s="287"/>
      <c r="Y145" s="287"/>
      <c r="Z145" s="287"/>
      <c r="AA145" s="287"/>
      <c r="AB145" s="287"/>
      <c r="AC145" s="287"/>
      <c r="AD145" s="287"/>
      <c r="AE145" s="287"/>
      <c r="AF145" s="287"/>
      <c r="AG145" s="287"/>
      <c r="AH145" s="287"/>
    </row>
    <row r="146" spans="1:34" ht="15.75" customHeight="1" x14ac:dyDescent="0.2">
      <c r="A146" s="287"/>
      <c r="B146" s="287"/>
      <c r="C146" s="288"/>
      <c r="D146" s="287"/>
      <c r="E146" s="289"/>
      <c r="F146" s="287"/>
      <c r="G146" s="289"/>
      <c r="H146" s="287"/>
      <c r="I146" s="289"/>
      <c r="J146" s="287"/>
      <c r="K146" s="289"/>
      <c r="L146" s="287"/>
      <c r="M146" s="289"/>
      <c r="N146" s="287"/>
      <c r="O146" s="287"/>
      <c r="P146" s="287"/>
      <c r="Q146" s="287"/>
      <c r="R146" s="287"/>
      <c r="S146" s="287"/>
      <c r="T146" s="287"/>
      <c r="U146" s="287"/>
      <c r="V146" s="287"/>
      <c r="W146" s="287"/>
      <c r="X146" s="287"/>
      <c r="Y146" s="287"/>
      <c r="Z146" s="287"/>
      <c r="AA146" s="287"/>
      <c r="AB146" s="287"/>
      <c r="AC146" s="287"/>
      <c r="AD146" s="287"/>
      <c r="AE146" s="287"/>
      <c r="AF146" s="287"/>
      <c r="AG146" s="287"/>
      <c r="AH146" s="287"/>
    </row>
    <row r="147" spans="1:34" ht="15.75" customHeight="1" x14ac:dyDescent="0.2">
      <c r="A147" s="287"/>
      <c r="B147" s="287"/>
      <c r="C147" s="288"/>
      <c r="D147" s="287"/>
      <c r="E147" s="289"/>
      <c r="F147" s="287"/>
      <c r="G147" s="289"/>
      <c r="H147" s="287"/>
      <c r="I147" s="289"/>
      <c r="J147" s="287"/>
      <c r="K147" s="289"/>
      <c r="L147" s="287"/>
      <c r="M147" s="289"/>
      <c r="N147" s="287"/>
      <c r="O147" s="287"/>
      <c r="P147" s="287"/>
      <c r="Q147" s="287"/>
      <c r="R147" s="287"/>
      <c r="S147" s="287"/>
      <c r="T147" s="287"/>
      <c r="U147" s="287"/>
      <c r="V147" s="287"/>
      <c r="W147" s="287"/>
      <c r="X147" s="287"/>
      <c r="Y147" s="287"/>
      <c r="Z147" s="287"/>
      <c r="AA147" s="287"/>
      <c r="AB147" s="287"/>
      <c r="AC147" s="287"/>
      <c r="AD147" s="287"/>
      <c r="AE147" s="287"/>
      <c r="AF147" s="287"/>
      <c r="AG147" s="287"/>
      <c r="AH147" s="287"/>
    </row>
    <row r="148" spans="1:34" ht="15.75" customHeight="1" x14ac:dyDescent="0.2">
      <c r="A148" s="287"/>
      <c r="B148" s="287"/>
      <c r="C148" s="288"/>
      <c r="D148" s="287"/>
      <c r="E148" s="289"/>
      <c r="F148" s="287"/>
      <c r="G148" s="289"/>
      <c r="H148" s="287"/>
      <c r="I148" s="289"/>
      <c r="J148" s="287"/>
      <c r="K148" s="289"/>
      <c r="L148" s="287"/>
      <c r="M148" s="289"/>
      <c r="N148" s="287"/>
      <c r="O148" s="287"/>
      <c r="P148" s="287"/>
      <c r="Q148" s="287"/>
      <c r="R148" s="287"/>
      <c r="S148" s="287"/>
      <c r="T148" s="287"/>
      <c r="U148" s="287"/>
      <c r="V148" s="287"/>
      <c r="W148" s="287"/>
      <c r="X148" s="287"/>
      <c r="Y148" s="287"/>
      <c r="Z148" s="287"/>
      <c r="AA148" s="287"/>
      <c r="AB148" s="287"/>
      <c r="AC148" s="287"/>
      <c r="AD148" s="287"/>
      <c r="AE148" s="287"/>
      <c r="AF148" s="287"/>
      <c r="AG148" s="287"/>
      <c r="AH148" s="287"/>
    </row>
    <row r="149" spans="1:34" ht="15.75" customHeight="1" x14ac:dyDescent="0.2">
      <c r="A149" s="287"/>
      <c r="B149" s="287"/>
      <c r="C149" s="288"/>
      <c r="D149" s="287"/>
      <c r="E149" s="289"/>
      <c r="F149" s="287"/>
      <c r="G149" s="289"/>
      <c r="H149" s="287"/>
      <c r="I149" s="289"/>
      <c r="J149" s="287"/>
      <c r="K149" s="289"/>
      <c r="L149" s="287"/>
      <c r="M149" s="289"/>
      <c r="N149" s="287"/>
      <c r="O149" s="287"/>
      <c r="P149" s="287"/>
      <c r="Q149" s="287"/>
      <c r="R149" s="287"/>
      <c r="S149" s="287"/>
      <c r="T149" s="287"/>
      <c r="U149" s="287"/>
      <c r="V149" s="287"/>
      <c r="W149" s="287"/>
      <c r="X149" s="287"/>
      <c r="Y149" s="287"/>
      <c r="Z149" s="287"/>
      <c r="AA149" s="287"/>
      <c r="AB149" s="287"/>
      <c r="AC149" s="287"/>
      <c r="AD149" s="287"/>
      <c r="AE149" s="287"/>
      <c r="AF149" s="287"/>
      <c r="AG149" s="287"/>
      <c r="AH149" s="287"/>
    </row>
    <row r="150" spans="1:34" ht="15.75" customHeight="1" x14ac:dyDescent="0.2">
      <c r="A150" s="287"/>
      <c r="B150" s="287"/>
      <c r="C150" s="288"/>
      <c r="D150" s="287"/>
      <c r="E150" s="289"/>
      <c r="F150" s="287"/>
      <c r="G150" s="289"/>
      <c r="H150" s="287"/>
      <c r="I150" s="289"/>
      <c r="J150" s="287"/>
      <c r="K150" s="289"/>
      <c r="L150" s="287"/>
      <c r="M150" s="289"/>
      <c r="N150" s="287"/>
      <c r="O150" s="287"/>
      <c r="P150" s="287"/>
      <c r="Q150" s="287"/>
      <c r="R150" s="287"/>
      <c r="S150" s="287"/>
      <c r="T150" s="287"/>
      <c r="U150" s="287"/>
      <c r="V150" s="287"/>
      <c r="W150" s="287"/>
      <c r="X150" s="287"/>
      <c r="Y150" s="287"/>
      <c r="Z150" s="287"/>
      <c r="AA150" s="287"/>
      <c r="AB150" s="287"/>
      <c r="AC150" s="287"/>
      <c r="AD150" s="287"/>
      <c r="AE150" s="287"/>
      <c r="AF150" s="287"/>
      <c r="AG150" s="287"/>
      <c r="AH150" s="287"/>
    </row>
    <row r="151" spans="1:34" ht="15.75" customHeight="1" x14ac:dyDescent="0.2">
      <c r="A151" s="287"/>
      <c r="B151" s="287"/>
      <c r="C151" s="288"/>
      <c r="D151" s="287"/>
      <c r="E151" s="289"/>
      <c r="F151" s="287"/>
      <c r="G151" s="289"/>
      <c r="H151" s="287"/>
      <c r="I151" s="289"/>
      <c r="J151" s="287"/>
      <c r="K151" s="289"/>
      <c r="L151" s="287"/>
      <c r="M151" s="289"/>
      <c r="N151" s="287"/>
      <c r="O151" s="287"/>
      <c r="P151" s="287"/>
      <c r="Q151" s="287"/>
      <c r="R151" s="287"/>
      <c r="S151" s="287"/>
      <c r="T151" s="287"/>
      <c r="U151" s="287"/>
      <c r="V151" s="287"/>
      <c r="W151" s="287"/>
      <c r="X151" s="287"/>
      <c r="Y151" s="287"/>
      <c r="Z151" s="287"/>
      <c r="AA151" s="287"/>
      <c r="AB151" s="287"/>
      <c r="AC151" s="287"/>
      <c r="AD151" s="287"/>
      <c r="AE151" s="287"/>
      <c r="AF151" s="287"/>
      <c r="AG151" s="287"/>
      <c r="AH151" s="287"/>
    </row>
    <row r="152" spans="1:34" ht="15.75" customHeight="1" x14ac:dyDescent="0.2">
      <c r="A152" s="287"/>
      <c r="B152" s="287"/>
      <c r="C152" s="288"/>
      <c r="D152" s="287"/>
      <c r="E152" s="289"/>
      <c r="F152" s="287"/>
      <c r="G152" s="289"/>
      <c r="H152" s="287"/>
      <c r="I152" s="289"/>
      <c r="J152" s="287"/>
      <c r="K152" s="289"/>
      <c r="L152" s="287"/>
      <c r="M152" s="289"/>
      <c r="N152" s="287"/>
      <c r="O152" s="287"/>
      <c r="P152" s="287"/>
      <c r="Q152" s="287"/>
      <c r="R152" s="287"/>
      <c r="S152" s="287"/>
      <c r="T152" s="287"/>
      <c r="U152" s="287"/>
      <c r="V152" s="287"/>
      <c r="W152" s="287"/>
      <c r="X152" s="287"/>
      <c r="Y152" s="287"/>
      <c r="Z152" s="287"/>
      <c r="AA152" s="287"/>
      <c r="AB152" s="287"/>
      <c r="AC152" s="287"/>
      <c r="AD152" s="287"/>
      <c r="AE152" s="287"/>
      <c r="AF152" s="287"/>
      <c r="AG152" s="287"/>
      <c r="AH152" s="287"/>
    </row>
    <row r="153" spans="1:34" ht="15.75" customHeight="1" x14ac:dyDescent="0.2">
      <c r="A153" s="287"/>
      <c r="B153" s="287"/>
      <c r="C153" s="288"/>
      <c r="D153" s="287"/>
      <c r="E153" s="289"/>
      <c r="F153" s="287"/>
      <c r="G153" s="289"/>
      <c r="H153" s="287"/>
      <c r="I153" s="289"/>
      <c r="J153" s="287"/>
      <c r="K153" s="289"/>
      <c r="L153" s="287"/>
      <c r="M153" s="289"/>
      <c r="N153" s="287"/>
      <c r="O153" s="287"/>
      <c r="P153" s="287"/>
      <c r="Q153" s="287"/>
      <c r="R153" s="287"/>
      <c r="S153" s="287"/>
      <c r="T153" s="287"/>
      <c r="U153" s="287"/>
      <c r="V153" s="287"/>
      <c r="W153" s="287"/>
      <c r="X153" s="287"/>
      <c r="Y153" s="287"/>
      <c r="Z153" s="287"/>
      <c r="AA153" s="287"/>
      <c r="AB153" s="287"/>
      <c r="AC153" s="287"/>
      <c r="AD153" s="287"/>
      <c r="AE153" s="287"/>
      <c r="AF153" s="287"/>
      <c r="AG153" s="287"/>
      <c r="AH153" s="287"/>
    </row>
    <row r="154" spans="1:34" ht="15.75" customHeight="1" x14ac:dyDescent="0.2">
      <c r="A154" s="287"/>
      <c r="B154" s="287"/>
      <c r="C154" s="288"/>
      <c r="D154" s="287"/>
      <c r="E154" s="289"/>
      <c r="F154" s="287"/>
      <c r="G154" s="289"/>
      <c r="H154" s="287"/>
      <c r="I154" s="289"/>
      <c r="J154" s="287"/>
      <c r="K154" s="289"/>
      <c r="L154" s="287"/>
      <c r="M154" s="289"/>
      <c r="N154" s="287"/>
      <c r="O154" s="287"/>
      <c r="P154" s="287"/>
      <c r="Q154" s="287"/>
      <c r="R154" s="287"/>
      <c r="S154" s="287"/>
      <c r="T154" s="287"/>
      <c r="U154" s="287"/>
      <c r="V154" s="287"/>
      <c r="W154" s="287"/>
      <c r="X154" s="287"/>
      <c r="Y154" s="287"/>
      <c r="Z154" s="287"/>
      <c r="AA154" s="287"/>
      <c r="AB154" s="287"/>
      <c r="AC154" s="287"/>
      <c r="AD154" s="287"/>
      <c r="AE154" s="287"/>
      <c r="AF154" s="287"/>
      <c r="AG154" s="287"/>
      <c r="AH154" s="287"/>
    </row>
    <row r="155" spans="1:34" ht="15.75" customHeight="1" x14ac:dyDescent="0.2">
      <c r="A155" s="287"/>
      <c r="B155" s="287"/>
      <c r="C155" s="288"/>
      <c r="D155" s="287"/>
      <c r="E155" s="289"/>
      <c r="F155" s="287"/>
      <c r="G155" s="289"/>
      <c r="H155" s="287"/>
      <c r="I155" s="289"/>
      <c r="J155" s="287"/>
      <c r="K155" s="289"/>
      <c r="L155" s="287"/>
      <c r="M155" s="289"/>
      <c r="N155" s="287"/>
      <c r="O155" s="287"/>
      <c r="P155" s="287"/>
      <c r="Q155" s="287"/>
      <c r="R155" s="287"/>
      <c r="S155" s="287"/>
      <c r="T155" s="287"/>
      <c r="U155" s="287"/>
      <c r="V155" s="287"/>
      <c r="W155" s="287"/>
      <c r="X155" s="287"/>
      <c r="Y155" s="287"/>
      <c r="Z155" s="287"/>
      <c r="AA155" s="287"/>
      <c r="AB155" s="287"/>
      <c r="AC155" s="287"/>
      <c r="AD155" s="287"/>
      <c r="AE155" s="287"/>
      <c r="AF155" s="287"/>
      <c r="AG155" s="287"/>
      <c r="AH155" s="287"/>
    </row>
    <row r="156" spans="1:34" ht="15.75" customHeight="1" x14ac:dyDescent="0.2">
      <c r="A156" s="287"/>
      <c r="B156" s="287"/>
      <c r="C156" s="288"/>
      <c r="D156" s="287"/>
      <c r="E156" s="289"/>
      <c r="F156" s="287"/>
      <c r="G156" s="289"/>
      <c r="H156" s="287"/>
      <c r="I156" s="289"/>
      <c r="J156" s="287"/>
      <c r="K156" s="289"/>
      <c r="L156" s="287"/>
      <c r="M156" s="289"/>
      <c r="N156" s="287"/>
      <c r="O156" s="287"/>
      <c r="P156" s="287"/>
      <c r="Q156" s="287"/>
      <c r="R156" s="287"/>
      <c r="S156" s="287"/>
      <c r="T156" s="287"/>
      <c r="U156" s="287"/>
      <c r="V156" s="287"/>
      <c r="W156" s="287"/>
      <c r="X156" s="287"/>
      <c r="Y156" s="287"/>
      <c r="Z156" s="287"/>
      <c r="AA156" s="287"/>
      <c r="AB156" s="287"/>
      <c r="AC156" s="287"/>
      <c r="AD156" s="287"/>
      <c r="AE156" s="287"/>
      <c r="AF156" s="287"/>
      <c r="AG156" s="287"/>
      <c r="AH156" s="287"/>
    </row>
    <row r="157" spans="1:34" ht="15.75" customHeight="1" x14ac:dyDescent="0.2">
      <c r="A157" s="287"/>
      <c r="B157" s="287"/>
      <c r="C157" s="288"/>
      <c r="D157" s="287"/>
      <c r="E157" s="289"/>
      <c r="F157" s="287"/>
      <c r="G157" s="289"/>
      <c r="H157" s="287"/>
      <c r="I157" s="289"/>
      <c r="J157" s="287"/>
      <c r="K157" s="289"/>
      <c r="L157" s="287"/>
      <c r="M157" s="289"/>
      <c r="N157" s="287"/>
      <c r="O157" s="287"/>
      <c r="P157" s="287"/>
      <c r="Q157" s="287"/>
      <c r="R157" s="287"/>
      <c r="S157" s="287"/>
      <c r="T157" s="287"/>
      <c r="U157" s="287"/>
      <c r="V157" s="287"/>
      <c r="W157" s="287"/>
      <c r="X157" s="287"/>
      <c r="Y157" s="287"/>
      <c r="Z157" s="287"/>
      <c r="AA157" s="287"/>
      <c r="AB157" s="287"/>
      <c r="AC157" s="287"/>
      <c r="AD157" s="287"/>
      <c r="AE157" s="287"/>
      <c r="AF157" s="287"/>
      <c r="AG157" s="287"/>
      <c r="AH157" s="287"/>
    </row>
    <row r="158" spans="1:34" ht="15.75" customHeight="1" x14ac:dyDescent="0.2">
      <c r="A158" s="287"/>
      <c r="B158" s="287"/>
      <c r="C158" s="288"/>
      <c r="D158" s="287"/>
      <c r="E158" s="289"/>
      <c r="F158" s="287"/>
      <c r="G158" s="289"/>
      <c r="H158" s="287"/>
      <c r="I158" s="289"/>
      <c r="J158" s="287"/>
      <c r="K158" s="289"/>
      <c r="L158" s="287"/>
      <c r="M158" s="289"/>
      <c r="N158" s="287"/>
      <c r="O158" s="287"/>
      <c r="P158" s="287"/>
      <c r="Q158" s="287"/>
      <c r="R158" s="287"/>
      <c r="S158" s="287"/>
      <c r="T158" s="287"/>
      <c r="U158" s="287"/>
      <c r="V158" s="287"/>
      <c r="W158" s="287"/>
      <c r="X158" s="287"/>
      <c r="Y158" s="287"/>
      <c r="Z158" s="287"/>
      <c r="AA158" s="287"/>
      <c r="AB158" s="287"/>
      <c r="AC158" s="287"/>
      <c r="AD158" s="287"/>
      <c r="AE158" s="287"/>
      <c r="AF158" s="287"/>
      <c r="AG158" s="287"/>
      <c r="AH158" s="287"/>
    </row>
    <row r="159" spans="1:34" ht="15.75" customHeight="1" x14ac:dyDescent="0.2">
      <c r="A159" s="287"/>
      <c r="B159" s="287"/>
      <c r="C159" s="288"/>
      <c r="D159" s="287"/>
      <c r="E159" s="289"/>
      <c r="F159" s="287"/>
      <c r="G159" s="289"/>
      <c r="H159" s="287"/>
      <c r="I159" s="289"/>
      <c r="J159" s="287"/>
      <c r="K159" s="289"/>
      <c r="L159" s="287"/>
      <c r="M159" s="289"/>
      <c r="N159" s="287"/>
      <c r="O159" s="287"/>
      <c r="P159" s="287"/>
      <c r="Q159" s="287"/>
      <c r="R159" s="287"/>
      <c r="S159" s="287"/>
      <c r="T159" s="287"/>
      <c r="U159" s="287"/>
      <c r="V159" s="287"/>
      <c r="W159" s="287"/>
      <c r="X159" s="287"/>
      <c r="Y159" s="287"/>
      <c r="Z159" s="287"/>
      <c r="AA159" s="287"/>
      <c r="AB159" s="287"/>
      <c r="AC159" s="287"/>
      <c r="AD159" s="287"/>
      <c r="AE159" s="287"/>
      <c r="AF159" s="287"/>
      <c r="AG159" s="287"/>
      <c r="AH159" s="287"/>
    </row>
    <row r="160" spans="1:34" ht="15.75" customHeight="1" x14ac:dyDescent="0.2">
      <c r="A160" s="287"/>
      <c r="B160" s="287"/>
      <c r="C160" s="288"/>
      <c r="D160" s="287"/>
      <c r="E160" s="289"/>
      <c r="F160" s="287"/>
      <c r="G160" s="289"/>
      <c r="H160" s="287"/>
      <c r="I160" s="289"/>
      <c r="J160" s="287"/>
      <c r="K160" s="289"/>
      <c r="L160" s="287"/>
      <c r="M160" s="289"/>
      <c r="N160" s="287"/>
      <c r="O160" s="287"/>
      <c r="P160" s="287"/>
      <c r="Q160" s="287"/>
      <c r="R160" s="287"/>
      <c r="S160" s="287"/>
      <c r="T160" s="287"/>
      <c r="U160" s="287"/>
      <c r="V160" s="287"/>
      <c r="W160" s="287"/>
      <c r="X160" s="287"/>
      <c r="Y160" s="287"/>
      <c r="Z160" s="287"/>
      <c r="AA160" s="287"/>
      <c r="AB160" s="287"/>
      <c r="AC160" s="287"/>
      <c r="AD160" s="287"/>
      <c r="AE160" s="287"/>
      <c r="AF160" s="287"/>
      <c r="AG160" s="287"/>
      <c r="AH160" s="287"/>
    </row>
    <row r="161" spans="1:34" ht="15.75" customHeight="1" x14ac:dyDescent="0.2">
      <c r="A161" s="287"/>
      <c r="B161" s="287"/>
      <c r="C161" s="288"/>
      <c r="D161" s="287"/>
      <c r="E161" s="289"/>
      <c r="F161" s="287"/>
      <c r="G161" s="289"/>
      <c r="H161" s="287"/>
      <c r="I161" s="289"/>
      <c r="J161" s="287"/>
      <c r="K161" s="289"/>
      <c r="L161" s="287"/>
      <c r="M161" s="289"/>
      <c r="N161" s="287"/>
      <c r="O161" s="287"/>
      <c r="P161" s="287"/>
      <c r="Q161" s="287"/>
      <c r="R161" s="287"/>
      <c r="S161" s="287"/>
      <c r="T161" s="287"/>
      <c r="U161" s="287"/>
      <c r="V161" s="287"/>
      <c r="W161" s="287"/>
      <c r="X161" s="287"/>
      <c r="Y161" s="287"/>
      <c r="Z161" s="287"/>
      <c r="AA161" s="287"/>
      <c r="AB161" s="287"/>
      <c r="AC161" s="287"/>
      <c r="AD161" s="287"/>
      <c r="AE161" s="287"/>
      <c r="AF161" s="287"/>
      <c r="AG161" s="287"/>
      <c r="AH161" s="287"/>
    </row>
    <row r="162" spans="1:34" ht="15.75" customHeight="1" x14ac:dyDescent="0.2">
      <c r="A162" s="287"/>
      <c r="B162" s="287"/>
      <c r="C162" s="288"/>
      <c r="D162" s="287"/>
      <c r="E162" s="289"/>
      <c r="F162" s="287"/>
      <c r="G162" s="289"/>
      <c r="H162" s="287"/>
      <c r="I162" s="289"/>
      <c r="J162" s="287"/>
      <c r="K162" s="289"/>
      <c r="L162" s="287"/>
      <c r="M162" s="289"/>
      <c r="N162" s="287"/>
      <c r="O162" s="287"/>
      <c r="P162" s="287"/>
      <c r="Q162" s="287"/>
      <c r="R162" s="287"/>
      <c r="S162" s="287"/>
      <c r="T162" s="287"/>
      <c r="U162" s="287"/>
      <c r="V162" s="287"/>
      <c r="W162" s="287"/>
      <c r="X162" s="287"/>
      <c r="Y162" s="287"/>
      <c r="Z162" s="287"/>
      <c r="AA162" s="287"/>
      <c r="AB162" s="287"/>
      <c r="AC162" s="287"/>
      <c r="AD162" s="287"/>
      <c r="AE162" s="287"/>
      <c r="AF162" s="287"/>
      <c r="AG162" s="287"/>
      <c r="AH162" s="287"/>
    </row>
    <row r="163" spans="1:34" ht="15.75" customHeight="1" x14ac:dyDescent="0.2">
      <c r="A163" s="287"/>
      <c r="B163" s="287"/>
      <c r="C163" s="288"/>
      <c r="D163" s="287"/>
      <c r="E163" s="289"/>
      <c r="F163" s="287"/>
      <c r="G163" s="289"/>
      <c r="H163" s="287"/>
      <c r="I163" s="289"/>
      <c r="J163" s="287"/>
      <c r="K163" s="289"/>
      <c r="L163" s="287"/>
      <c r="M163" s="289"/>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row>
    <row r="164" spans="1:34" ht="15.75" customHeight="1" x14ac:dyDescent="0.2">
      <c r="A164" s="287"/>
      <c r="B164" s="287"/>
      <c r="C164" s="288"/>
      <c r="D164" s="287"/>
      <c r="E164" s="289"/>
      <c r="F164" s="287"/>
      <c r="G164" s="289"/>
      <c r="H164" s="287"/>
      <c r="I164" s="289"/>
      <c r="J164" s="287"/>
      <c r="K164" s="289"/>
      <c r="L164" s="287"/>
      <c r="M164" s="289"/>
      <c r="N164" s="287"/>
      <c r="O164" s="287"/>
      <c r="P164" s="287"/>
      <c r="Q164" s="287"/>
      <c r="R164" s="287"/>
      <c r="S164" s="287"/>
      <c r="T164" s="287"/>
      <c r="U164" s="287"/>
      <c r="V164" s="287"/>
      <c r="W164" s="287"/>
      <c r="X164" s="287"/>
      <c r="Y164" s="287"/>
      <c r="Z164" s="287"/>
      <c r="AA164" s="287"/>
      <c r="AB164" s="287"/>
      <c r="AC164" s="287"/>
      <c r="AD164" s="287"/>
      <c r="AE164" s="287"/>
      <c r="AF164" s="287"/>
      <c r="AG164" s="287"/>
      <c r="AH164" s="287"/>
    </row>
    <row r="165" spans="1:34" ht="15.75" customHeight="1" x14ac:dyDescent="0.2">
      <c r="A165" s="287"/>
      <c r="B165" s="287"/>
      <c r="C165" s="288"/>
      <c r="D165" s="287"/>
      <c r="E165" s="289"/>
      <c r="F165" s="287"/>
      <c r="G165" s="289"/>
      <c r="H165" s="287"/>
      <c r="I165" s="289"/>
      <c r="J165" s="287"/>
      <c r="K165" s="289"/>
      <c r="L165" s="287"/>
      <c r="M165" s="289"/>
      <c r="N165" s="287"/>
      <c r="O165" s="287"/>
      <c r="P165" s="287"/>
      <c r="Q165" s="287"/>
      <c r="R165" s="287"/>
      <c r="S165" s="287"/>
      <c r="T165" s="287"/>
      <c r="U165" s="287"/>
      <c r="V165" s="287"/>
      <c r="W165" s="287"/>
      <c r="X165" s="287"/>
      <c r="Y165" s="287"/>
      <c r="Z165" s="287"/>
      <c r="AA165" s="287"/>
      <c r="AB165" s="287"/>
      <c r="AC165" s="287"/>
      <c r="AD165" s="287"/>
      <c r="AE165" s="287"/>
      <c r="AF165" s="287"/>
      <c r="AG165" s="287"/>
      <c r="AH165" s="287"/>
    </row>
    <row r="166" spans="1:34" ht="15.75" customHeight="1" x14ac:dyDescent="0.2">
      <c r="A166" s="287"/>
      <c r="B166" s="287"/>
      <c r="C166" s="288"/>
      <c r="D166" s="287"/>
      <c r="E166" s="289"/>
      <c r="F166" s="287"/>
      <c r="G166" s="289"/>
      <c r="H166" s="287"/>
      <c r="I166" s="289"/>
      <c r="J166" s="287"/>
      <c r="K166" s="289"/>
      <c r="L166" s="287"/>
      <c r="M166" s="289"/>
      <c r="N166" s="287"/>
      <c r="O166" s="287"/>
      <c r="P166" s="287"/>
      <c r="Q166" s="287"/>
      <c r="R166" s="287"/>
      <c r="S166" s="287"/>
      <c r="T166" s="287"/>
      <c r="U166" s="287"/>
      <c r="V166" s="287"/>
      <c r="W166" s="287"/>
      <c r="X166" s="287"/>
      <c r="Y166" s="287"/>
      <c r="Z166" s="287"/>
      <c r="AA166" s="287"/>
      <c r="AB166" s="287"/>
      <c r="AC166" s="287"/>
      <c r="AD166" s="287"/>
      <c r="AE166" s="287"/>
      <c r="AF166" s="287"/>
      <c r="AG166" s="287"/>
      <c r="AH166" s="287"/>
    </row>
    <row r="167" spans="1:34" ht="15.75" customHeight="1" x14ac:dyDescent="0.2">
      <c r="A167" s="287"/>
      <c r="B167" s="287"/>
      <c r="C167" s="288"/>
      <c r="D167" s="287"/>
      <c r="E167" s="289"/>
      <c r="F167" s="287"/>
      <c r="G167" s="289"/>
      <c r="H167" s="287"/>
      <c r="I167" s="289"/>
      <c r="J167" s="287"/>
      <c r="K167" s="289"/>
      <c r="L167" s="287"/>
      <c r="M167" s="289"/>
      <c r="N167" s="287"/>
      <c r="O167" s="287"/>
      <c r="P167" s="287"/>
      <c r="Q167" s="287"/>
      <c r="R167" s="287"/>
      <c r="S167" s="287"/>
      <c r="T167" s="287"/>
      <c r="U167" s="287"/>
      <c r="V167" s="287"/>
      <c r="W167" s="287"/>
      <c r="X167" s="287"/>
      <c r="Y167" s="287"/>
      <c r="Z167" s="287"/>
      <c r="AA167" s="287"/>
      <c r="AB167" s="287"/>
      <c r="AC167" s="287"/>
      <c r="AD167" s="287"/>
      <c r="AE167" s="287"/>
      <c r="AF167" s="287"/>
      <c r="AG167" s="287"/>
      <c r="AH167" s="287"/>
    </row>
    <row r="168" spans="1:34" ht="15.75" customHeight="1" x14ac:dyDescent="0.2">
      <c r="A168" s="287"/>
      <c r="B168" s="287"/>
      <c r="C168" s="288"/>
      <c r="D168" s="287"/>
      <c r="E168" s="289"/>
      <c r="F168" s="287"/>
      <c r="G168" s="289"/>
      <c r="H168" s="287"/>
      <c r="I168" s="289"/>
      <c r="J168" s="287"/>
      <c r="K168" s="289"/>
      <c r="L168" s="287"/>
      <c r="M168" s="289"/>
      <c r="N168" s="287"/>
      <c r="O168" s="287"/>
      <c r="P168" s="287"/>
      <c r="Q168" s="287"/>
      <c r="R168" s="287"/>
      <c r="S168" s="287"/>
      <c r="T168" s="287"/>
      <c r="U168" s="287"/>
      <c r="V168" s="287"/>
      <c r="W168" s="287"/>
      <c r="X168" s="287"/>
      <c r="Y168" s="287"/>
      <c r="Z168" s="287"/>
      <c r="AA168" s="287"/>
      <c r="AB168" s="287"/>
      <c r="AC168" s="287"/>
      <c r="AD168" s="287"/>
      <c r="AE168" s="287"/>
      <c r="AF168" s="287"/>
      <c r="AG168" s="287"/>
      <c r="AH168" s="287"/>
    </row>
    <row r="169" spans="1:34" ht="15.75" customHeight="1" x14ac:dyDescent="0.2">
      <c r="A169" s="287"/>
      <c r="B169" s="287"/>
      <c r="C169" s="288"/>
      <c r="D169" s="287"/>
      <c r="E169" s="289"/>
      <c r="F169" s="287"/>
      <c r="G169" s="289"/>
      <c r="H169" s="287"/>
      <c r="I169" s="289"/>
      <c r="J169" s="287"/>
      <c r="K169" s="289"/>
      <c r="L169" s="287"/>
      <c r="M169" s="289"/>
      <c r="N169" s="287"/>
      <c r="O169" s="287"/>
      <c r="P169" s="287"/>
      <c r="Q169" s="287"/>
      <c r="R169" s="287"/>
      <c r="S169" s="287"/>
      <c r="T169" s="287"/>
      <c r="U169" s="287"/>
      <c r="V169" s="287"/>
      <c r="W169" s="287"/>
      <c r="X169" s="287"/>
      <c r="Y169" s="287"/>
      <c r="Z169" s="287"/>
      <c r="AA169" s="287"/>
      <c r="AB169" s="287"/>
      <c r="AC169" s="287"/>
      <c r="AD169" s="287"/>
      <c r="AE169" s="287"/>
      <c r="AF169" s="287"/>
      <c r="AG169" s="287"/>
      <c r="AH169" s="287"/>
    </row>
    <row r="170" spans="1:34" ht="15.75" customHeight="1" x14ac:dyDescent="0.2">
      <c r="A170" s="287"/>
      <c r="B170" s="287"/>
      <c r="C170" s="288"/>
      <c r="D170" s="287"/>
      <c r="E170" s="289"/>
      <c r="F170" s="287"/>
      <c r="G170" s="289"/>
      <c r="H170" s="287"/>
      <c r="I170" s="289"/>
      <c r="J170" s="287"/>
      <c r="K170" s="289"/>
      <c r="L170" s="287"/>
      <c r="M170" s="289"/>
      <c r="N170" s="287"/>
      <c r="O170" s="287"/>
      <c r="P170" s="287"/>
      <c r="Q170" s="287"/>
      <c r="R170" s="287"/>
      <c r="S170" s="287"/>
      <c r="T170" s="287"/>
      <c r="U170" s="287"/>
      <c r="V170" s="287"/>
      <c r="W170" s="287"/>
      <c r="X170" s="287"/>
      <c r="Y170" s="287"/>
      <c r="Z170" s="287"/>
      <c r="AA170" s="287"/>
      <c r="AB170" s="287"/>
      <c r="AC170" s="287"/>
      <c r="AD170" s="287"/>
      <c r="AE170" s="287"/>
      <c r="AF170" s="287"/>
      <c r="AG170" s="287"/>
      <c r="AH170" s="287"/>
    </row>
    <row r="171" spans="1:34" ht="15.75" customHeight="1" x14ac:dyDescent="0.2">
      <c r="A171" s="287"/>
      <c r="B171" s="287"/>
      <c r="C171" s="288"/>
      <c r="D171" s="287"/>
      <c r="E171" s="289"/>
      <c r="F171" s="287"/>
      <c r="G171" s="289"/>
      <c r="H171" s="287"/>
      <c r="I171" s="289"/>
      <c r="J171" s="287"/>
      <c r="K171" s="289"/>
      <c r="L171" s="287"/>
      <c r="M171" s="289"/>
      <c r="N171" s="287"/>
      <c r="O171" s="287"/>
      <c r="P171" s="287"/>
      <c r="Q171" s="287"/>
      <c r="R171" s="287"/>
      <c r="S171" s="287"/>
      <c r="T171" s="287"/>
      <c r="U171" s="287"/>
      <c r="V171" s="287"/>
      <c r="W171" s="287"/>
      <c r="X171" s="287"/>
      <c r="Y171" s="287"/>
      <c r="Z171" s="287"/>
      <c r="AA171" s="287"/>
      <c r="AB171" s="287"/>
      <c r="AC171" s="287"/>
      <c r="AD171" s="287"/>
      <c r="AE171" s="287"/>
      <c r="AF171" s="287"/>
      <c r="AG171" s="287"/>
      <c r="AH171" s="287"/>
    </row>
    <row r="172" spans="1:34" ht="15.75" customHeight="1" x14ac:dyDescent="0.2">
      <c r="A172" s="287"/>
      <c r="B172" s="287"/>
      <c r="C172" s="288"/>
      <c r="D172" s="287"/>
      <c r="E172" s="289"/>
      <c r="F172" s="287"/>
      <c r="G172" s="289"/>
      <c r="H172" s="287"/>
      <c r="I172" s="289"/>
      <c r="J172" s="287"/>
      <c r="K172" s="289"/>
      <c r="L172" s="287"/>
      <c r="M172" s="289"/>
      <c r="N172" s="287"/>
      <c r="O172" s="287"/>
      <c r="P172" s="287"/>
      <c r="Q172" s="287"/>
      <c r="R172" s="287"/>
      <c r="S172" s="287"/>
      <c r="T172" s="287"/>
      <c r="U172" s="287"/>
      <c r="V172" s="287"/>
      <c r="W172" s="287"/>
      <c r="X172" s="287"/>
      <c r="Y172" s="287"/>
      <c r="Z172" s="287"/>
      <c r="AA172" s="287"/>
      <c r="AB172" s="287"/>
      <c r="AC172" s="287"/>
      <c r="AD172" s="287"/>
      <c r="AE172" s="287"/>
      <c r="AF172" s="287"/>
      <c r="AG172" s="287"/>
      <c r="AH172" s="287"/>
    </row>
    <row r="173" spans="1:34" ht="15.75" customHeight="1" x14ac:dyDescent="0.2">
      <c r="A173" s="287"/>
      <c r="B173" s="287"/>
      <c r="C173" s="288"/>
      <c r="D173" s="287"/>
      <c r="E173" s="289"/>
      <c r="F173" s="287"/>
      <c r="G173" s="289"/>
      <c r="H173" s="287"/>
      <c r="I173" s="289"/>
      <c r="J173" s="287"/>
      <c r="K173" s="289"/>
      <c r="L173" s="287"/>
      <c r="M173" s="289"/>
      <c r="N173" s="287"/>
      <c r="O173" s="287"/>
      <c r="P173" s="287"/>
      <c r="Q173" s="287"/>
      <c r="R173" s="287"/>
      <c r="S173" s="287"/>
      <c r="T173" s="287"/>
      <c r="U173" s="287"/>
      <c r="V173" s="287"/>
      <c r="W173" s="287"/>
      <c r="X173" s="287"/>
      <c r="Y173" s="287"/>
      <c r="Z173" s="287"/>
      <c r="AA173" s="287"/>
      <c r="AB173" s="287"/>
      <c r="AC173" s="287"/>
      <c r="AD173" s="287"/>
      <c r="AE173" s="287"/>
      <c r="AF173" s="287"/>
      <c r="AG173" s="287"/>
      <c r="AH173" s="287"/>
    </row>
    <row r="174" spans="1:34" ht="15.75" customHeight="1" x14ac:dyDescent="0.2">
      <c r="A174" s="287"/>
      <c r="B174" s="287"/>
      <c r="C174" s="288"/>
      <c r="D174" s="287"/>
      <c r="E174" s="289"/>
      <c r="F174" s="287"/>
      <c r="G174" s="289"/>
      <c r="H174" s="287"/>
      <c r="I174" s="289"/>
      <c r="J174" s="287"/>
      <c r="K174" s="289"/>
      <c r="L174" s="287"/>
      <c r="M174" s="289"/>
      <c r="N174" s="287"/>
      <c r="O174" s="287"/>
      <c r="P174" s="287"/>
      <c r="Q174" s="287"/>
      <c r="R174" s="287"/>
      <c r="S174" s="287"/>
      <c r="T174" s="287"/>
      <c r="U174" s="287"/>
      <c r="V174" s="287"/>
      <c r="W174" s="287"/>
      <c r="X174" s="287"/>
      <c r="Y174" s="287"/>
      <c r="Z174" s="287"/>
      <c r="AA174" s="287"/>
      <c r="AB174" s="287"/>
      <c r="AC174" s="287"/>
      <c r="AD174" s="287"/>
      <c r="AE174" s="287"/>
      <c r="AF174" s="287"/>
      <c r="AG174" s="287"/>
      <c r="AH174" s="287"/>
    </row>
    <row r="175" spans="1:34" ht="15.75" customHeight="1" x14ac:dyDescent="0.2">
      <c r="A175" s="287"/>
      <c r="B175" s="287"/>
      <c r="C175" s="288"/>
      <c r="D175" s="287"/>
      <c r="E175" s="289"/>
      <c r="F175" s="287"/>
      <c r="G175" s="289"/>
      <c r="H175" s="287"/>
      <c r="I175" s="289"/>
      <c r="J175" s="287"/>
      <c r="K175" s="289"/>
      <c r="L175" s="287"/>
      <c r="M175" s="289"/>
      <c r="N175" s="287"/>
      <c r="O175" s="287"/>
      <c r="P175" s="287"/>
      <c r="Q175" s="287"/>
      <c r="R175" s="287"/>
      <c r="S175" s="287"/>
      <c r="T175" s="287"/>
      <c r="U175" s="287"/>
      <c r="V175" s="287"/>
      <c r="W175" s="287"/>
      <c r="X175" s="287"/>
      <c r="Y175" s="287"/>
      <c r="Z175" s="287"/>
      <c r="AA175" s="287"/>
      <c r="AB175" s="287"/>
      <c r="AC175" s="287"/>
      <c r="AD175" s="287"/>
      <c r="AE175" s="287"/>
      <c r="AF175" s="287"/>
      <c r="AG175" s="287"/>
      <c r="AH175" s="287"/>
    </row>
    <row r="176" spans="1:34" ht="15.75" customHeight="1" x14ac:dyDescent="0.2">
      <c r="A176" s="287"/>
      <c r="B176" s="287"/>
      <c r="C176" s="288"/>
      <c r="D176" s="287"/>
      <c r="E176" s="289"/>
      <c r="F176" s="287"/>
      <c r="G176" s="289"/>
      <c r="H176" s="287"/>
      <c r="I176" s="289"/>
      <c r="J176" s="287"/>
      <c r="K176" s="289"/>
      <c r="L176" s="287"/>
      <c r="M176" s="289"/>
      <c r="N176" s="287"/>
      <c r="O176" s="287"/>
      <c r="P176" s="287"/>
      <c r="Q176" s="287"/>
      <c r="R176" s="287"/>
      <c r="S176" s="287"/>
      <c r="T176" s="287"/>
      <c r="U176" s="287"/>
      <c r="V176" s="287"/>
      <c r="W176" s="287"/>
      <c r="X176" s="287"/>
      <c r="Y176" s="287"/>
      <c r="Z176" s="287"/>
      <c r="AA176" s="287"/>
      <c r="AB176" s="287"/>
      <c r="AC176" s="287"/>
      <c r="AD176" s="287"/>
      <c r="AE176" s="287"/>
      <c r="AF176" s="287"/>
      <c r="AG176" s="287"/>
      <c r="AH176" s="287"/>
    </row>
    <row r="177" spans="1:34" ht="15.75" customHeight="1" x14ac:dyDescent="0.2">
      <c r="A177" s="287"/>
      <c r="B177" s="287"/>
      <c r="C177" s="288"/>
      <c r="D177" s="287"/>
      <c r="E177" s="289"/>
      <c r="F177" s="287"/>
      <c r="G177" s="289"/>
      <c r="H177" s="287"/>
      <c r="I177" s="289"/>
      <c r="J177" s="287"/>
      <c r="K177" s="289"/>
      <c r="L177" s="287"/>
      <c r="M177" s="289"/>
      <c r="N177" s="287"/>
      <c r="O177" s="287"/>
      <c r="P177" s="287"/>
      <c r="Q177" s="287"/>
      <c r="R177" s="287"/>
      <c r="S177" s="287"/>
      <c r="T177" s="287"/>
      <c r="U177" s="287"/>
      <c r="V177" s="287"/>
      <c r="W177" s="287"/>
      <c r="X177" s="287"/>
      <c r="Y177" s="287"/>
      <c r="Z177" s="287"/>
      <c r="AA177" s="287"/>
      <c r="AB177" s="287"/>
      <c r="AC177" s="287"/>
      <c r="AD177" s="287"/>
      <c r="AE177" s="287"/>
      <c r="AF177" s="287"/>
      <c r="AG177" s="287"/>
      <c r="AH177" s="287"/>
    </row>
    <row r="178" spans="1:34" ht="15.75" customHeight="1" x14ac:dyDescent="0.2">
      <c r="A178" s="287"/>
      <c r="B178" s="287"/>
      <c r="C178" s="288"/>
      <c r="D178" s="287"/>
      <c r="E178" s="289"/>
      <c r="F178" s="287"/>
      <c r="G178" s="289"/>
      <c r="H178" s="287"/>
      <c r="I178" s="289"/>
      <c r="J178" s="287"/>
      <c r="K178" s="289"/>
      <c r="L178" s="287"/>
      <c r="M178" s="289"/>
      <c r="N178" s="287"/>
      <c r="O178" s="287"/>
      <c r="P178" s="287"/>
      <c r="Q178" s="287"/>
      <c r="R178" s="287"/>
      <c r="S178" s="287"/>
      <c r="T178" s="287"/>
      <c r="U178" s="287"/>
      <c r="V178" s="287"/>
      <c r="W178" s="287"/>
      <c r="X178" s="287"/>
      <c r="Y178" s="287"/>
      <c r="Z178" s="287"/>
      <c r="AA178" s="287"/>
      <c r="AB178" s="287"/>
      <c r="AC178" s="287"/>
      <c r="AD178" s="287"/>
      <c r="AE178" s="287"/>
      <c r="AF178" s="287"/>
      <c r="AG178" s="287"/>
      <c r="AH178" s="287"/>
    </row>
    <row r="179" spans="1:34" ht="15.75" customHeight="1" x14ac:dyDescent="0.2">
      <c r="A179" s="287"/>
      <c r="B179" s="287"/>
      <c r="C179" s="288"/>
      <c r="D179" s="287"/>
      <c r="E179" s="289"/>
      <c r="F179" s="287"/>
      <c r="G179" s="289"/>
      <c r="H179" s="287"/>
      <c r="I179" s="289"/>
      <c r="J179" s="287"/>
      <c r="K179" s="289"/>
      <c r="L179" s="287"/>
      <c r="M179" s="289"/>
      <c r="N179" s="287"/>
      <c r="O179" s="287"/>
      <c r="P179" s="287"/>
      <c r="Q179" s="287"/>
      <c r="R179" s="287"/>
      <c r="S179" s="287"/>
      <c r="T179" s="287"/>
      <c r="U179" s="287"/>
      <c r="V179" s="287"/>
      <c r="W179" s="287"/>
      <c r="X179" s="287"/>
      <c r="Y179" s="287"/>
      <c r="Z179" s="287"/>
      <c r="AA179" s="287"/>
      <c r="AB179" s="287"/>
      <c r="AC179" s="287"/>
      <c r="AD179" s="287"/>
      <c r="AE179" s="287"/>
      <c r="AF179" s="287"/>
      <c r="AG179" s="287"/>
      <c r="AH179" s="287"/>
    </row>
    <row r="180" spans="1:34" ht="15.75" customHeight="1" x14ac:dyDescent="0.2">
      <c r="A180" s="287"/>
      <c r="B180" s="287"/>
      <c r="C180" s="288"/>
      <c r="D180" s="287"/>
      <c r="E180" s="289"/>
      <c r="F180" s="287"/>
      <c r="G180" s="289"/>
      <c r="H180" s="287"/>
      <c r="I180" s="289"/>
      <c r="J180" s="287"/>
      <c r="K180" s="289"/>
      <c r="L180" s="287"/>
      <c r="M180" s="289"/>
      <c r="N180" s="287"/>
      <c r="O180" s="287"/>
      <c r="P180" s="287"/>
      <c r="Q180" s="287"/>
      <c r="R180" s="287"/>
      <c r="S180" s="287"/>
      <c r="T180" s="287"/>
      <c r="U180" s="287"/>
      <c r="V180" s="287"/>
      <c r="W180" s="287"/>
      <c r="X180" s="287"/>
      <c r="Y180" s="287"/>
      <c r="Z180" s="287"/>
      <c r="AA180" s="287"/>
      <c r="AB180" s="287"/>
      <c r="AC180" s="287"/>
      <c r="AD180" s="287"/>
      <c r="AE180" s="287"/>
      <c r="AF180" s="287"/>
      <c r="AG180" s="287"/>
      <c r="AH180" s="287"/>
    </row>
    <row r="181" spans="1:34" ht="15.75" customHeight="1" x14ac:dyDescent="0.2">
      <c r="A181" s="287"/>
      <c r="B181" s="287"/>
      <c r="C181" s="288"/>
      <c r="D181" s="287"/>
      <c r="E181" s="289"/>
      <c r="F181" s="287"/>
      <c r="G181" s="289"/>
      <c r="H181" s="287"/>
      <c r="I181" s="289"/>
      <c r="J181" s="287"/>
      <c r="K181" s="289"/>
      <c r="L181" s="287"/>
      <c r="M181" s="289"/>
      <c r="N181" s="287"/>
      <c r="O181" s="287"/>
      <c r="P181" s="287"/>
      <c r="Q181" s="287"/>
      <c r="R181" s="287"/>
      <c r="S181" s="287"/>
      <c r="T181" s="287"/>
      <c r="U181" s="287"/>
      <c r="V181" s="287"/>
      <c r="W181" s="287"/>
      <c r="X181" s="287"/>
      <c r="Y181" s="287"/>
      <c r="Z181" s="287"/>
      <c r="AA181" s="287"/>
      <c r="AB181" s="287"/>
      <c r="AC181" s="287"/>
      <c r="AD181" s="287"/>
      <c r="AE181" s="287"/>
      <c r="AF181" s="287"/>
      <c r="AG181" s="287"/>
      <c r="AH181" s="287"/>
    </row>
    <row r="182" spans="1:34" ht="15.75" customHeight="1" x14ac:dyDescent="0.2">
      <c r="A182" s="287"/>
      <c r="B182" s="287"/>
      <c r="C182" s="288"/>
      <c r="D182" s="287"/>
      <c r="E182" s="289"/>
      <c r="F182" s="287"/>
      <c r="G182" s="289"/>
      <c r="H182" s="287"/>
      <c r="I182" s="289"/>
      <c r="J182" s="287"/>
      <c r="K182" s="289"/>
      <c r="L182" s="287"/>
      <c r="M182" s="289"/>
      <c r="N182" s="287"/>
      <c r="O182" s="287"/>
      <c r="P182" s="287"/>
      <c r="Q182" s="287"/>
      <c r="R182" s="287"/>
      <c r="S182" s="287"/>
      <c r="T182" s="287"/>
      <c r="U182" s="287"/>
      <c r="V182" s="287"/>
      <c r="W182" s="287"/>
      <c r="X182" s="287"/>
      <c r="Y182" s="287"/>
      <c r="Z182" s="287"/>
      <c r="AA182" s="287"/>
      <c r="AB182" s="287"/>
      <c r="AC182" s="287"/>
      <c r="AD182" s="287"/>
      <c r="AE182" s="287"/>
      <c r="AF182" s="287"/>
      <c r="AG182" s="287"/>
      <c r="AH182" s="287"/>
    </row>
    <row r="183" spans="1:34" ht="15.75" customHeight="1" x14ac:dyDescent="0.2">
      <c r="A183" s="287"/>
      <c r="B183" s="287"/>
      <c r="C183" s="288"/>
      <c r="D183" s="287"/>
      <c r="E183" s="289"/>
      <c r="F183" s="287"/>
      <c r="G183" s="289"/>
      <c r="H183" s="287"/>
      <c r="I183" s="289"/>
      <c r="J183" s="287"/>
      <c r="K183" s="289"/>
      <c r="L183" s="287"/>
      <c r="M183" s="289"/>
      <c r="N183" s="287"/>
      <c r="O183" s="287"/>
      <c r="P183" s="287"/>
      <c r="Q183" s="287"/>
      <c r="R183" s="287"/>
      <c r="S183" s="287"/>
      <c r="T183" s="287"/>
      <c r="U183" s="287"/>
      <c r="V183" s="287"/>
      <c r="W183" s="287"/>
      <c r="X183" s="287"/>
      <c r="Y183" s="287"/>
      <c r="Z183" s="287"/>
      <c r="AA183" s="287"/>
      <c r="AB183" s="287"/>
      <c r="AC183" s="287"/>
      <c r="AD183" s="287"/>
      <c r="AE183" s="287"/>
      <c r="AF183" s="287"/>
      <c r="AG183" s="287"/>
      <c r="AH183" s="287"/>
    </row>
    <row r="184" spans="1:34" ht="15.75" customHeight="1" x14ac:dyDescent="0.2">
      <c r="A184" s="287"/>
      <c r="B184" s="287"/>
      <c r="C184" s="288"/>
      <c r="D184" s="287"/>
      <c r="E184" s="289"/>
      <c r="F184" s="287"/>
      <c r="G184" s="289"/>
      <c r="H184" s="287"/>
      <c r="I184" s="289"/>
      <c r="J184" s="287"/>
      <c r="K184" s="289"/>
      <c r="L184" s="287"/>
      <c r="M184" s="289"/>
      <c r="N184" s="287"/>
      <c r="O184" s="287"/>
      <c r="P184" s="287"/>
      <c r="Q184" s="287"/>
      <c r="R184" s="287"/>
      <c r="S184" s="287"/>
      <c r="T184" s="287"/>
      <c r="U184" s="287"/>
      <c r="V184" s="287"/>
      <c r="W184" s="287"/>
      <c r="X184" s="287"/>
      <c r="Y184" s="287"/>
      <c r="Z184" s="287"/>
      <c r="AA184" s="287"/>
      <c r="AB184" s="287"/>
      <c r="AC184" s="287"/>
      <c r="AD184" s="287"/>
      <c r="AE184" s="287"/>
      <c r="AF184" s="287"/>
      <c r="AG184" s="287"/>
      <c r="AH184" s="287"/>
    </row>
    <row r="185" spans="1:34" ht="15.75" customHeight="1" x14ac:dyDescent="0.2">
      <c r="A185" s="287"/>
      <c r="B185" s="287"/>
      <c r="C185" s="288"/>
      <c r="D185" s="287"/>
      <c r="E185" s="289"/>
      <c r="F185" s="287"/>
      <c r="G185" s="289"/>
      <c r="H185" s="287"/>
      <c r="I185" s="289"/>
      <c r="J185" s="287"/>
      <c r="K185" s="289"/>
      <c r="L185" s="287"/>
      <c r="M185" s="289"/>
      <c r="N185" s="287"/>
      <c r="O185" s="287"/>
      <c r="P185" s="287"/>
      <c r="Q185" s="287"/>
      <c r="R185" s="287"/>
      <c r="S185" s="287"/>
      <c r="T185" s="287"/>
      <c r="U185" s="287"/>
      <c r="V185" s="287"/>
      <c r="W185" s="287"/>
      <c r="X185" s="287"/>
      <c r="Y185" s="287"/>
      <c r="Z185" s="287"/>
      <c r="AA185" s="287"/>
      <c r="AB185" s="287"/>
      <c r="AC185" s="287"/>
      <c r="AD185" s="287"/>
      <c r="AE185" s="287"/>
      <c r="AF185" s="287"/>
      <c r="AG185" s="287"/>
      <c r="AH185" s="287"/>
    </row>
    <row r="186" spans="1:34" ht="15.75" customHeight="1" x14ac:dyDescent="0.2">
      <c r="A186" s="287"/>
      <c r="B186" s="287"/>
      <c r="C186" s="288"/>
      <c r="D186" s="287"/>
      <c r="E186" s="289"/>
      <c r="F186" s="287"/>
      <c r="G186" s="289"/>
      <c r="H186" s="287"/>
      <c r="I186" s="289"/>
      <c r="J186" s="287"/>
      <c r="K186" s="289"/>
      <c r="L186" s="287"/>
      <c r="M186" s="289"/>
      <c r="N186" s="287"/>
      <c r="O186" s="287"/>
      <c r="P186" s="287"/>
      <c r="Q186" s="287"/>
      <c r="R186" s="287"/>
      <c r="S186" s="287"/>
      <c r="T186" s="287"/>
      <c r="U186" s="287"/>
      <c r="V186" s="287"/>
      <c r="W186" s="287"/>
      <c r="X186" s="287"/>
      <c r="Y186" s="287"/>
      <c r="Z186" s="287"/>
      <c r="AA186" s="287"/>
      <c r="AB186" s="287"/>
      <c r="AC186" s="287"/>
      <c r="AD186" s="287"/>
      <c r="AE186" s="287"/>
      <c r="AF186" s="287"/>
      <c r="AG186" s="287"/>
      <c r="AH186" s="287"/>
    </row>
    <row r="187" spans="1:34" ht="15.75" customHeight="1" x14ac:dyDescent="0.2">
      <c r="A187" s="287"/>
      <c r="B187" s="287"/>
      <c r="C187" s="288"/>
      <c r="D187" s="287"/>
      <c r="E187" s="289"/>
      <c r="F187" s="287"/>
      <c r="G187" s="289"/>
      <c r="H187" s="287"/>
      <c r="I187" s="289"/>
      <c r="J187" s="287"/>
      <c r="K187" s="289"/>
      <c r="L187" s="287"/>
      <c r="M187" s="289"/>
      <c r="N187" s="287"/>
      <c r="O187" s="287"/>
      <c r="P187" s="287"/>
      <c r="Q187" s="287"/>
      <c r="R187" s="287"/>
      <c r="S187" s="287"/>
      <c r="T187" s="287"/>
      <c r="U187" s="287"/>
      <c r="V187" s="287"/>
      <c r="W187" s="287"/>
      <c r="X187" s="287"/>
      <c r="Y187" s="287"/>
      <c r="Z187" s="287"/>
      <c r="AA187" s="287"/>
      <c r="AB187" s="287"/>
      <c r="AC187" s="287"/>
      <c r="AD187" s="287"/>
      <c r="AE187" s="287"/>
      <c r="AF187" s="287"/>
      <c r="AG187" s="287"/>
      <c r="AH187" s="287"/>
    </row>
    <row r="188" spans="1:34" ht="15.75" customHeight="1" x14ac:dyDescent="0.2">
      <c r="A188" s="287"/>
      <c r="B188" s="287"/>
      <c r="C188" s="288"/>
      <c r="D188" s="287"/>
      <c r="E188" s="289"/>
      <c r="F188" s="287"/>
      <c r="G188" s="289"/>
      <c r="H188" s="287"/>
      <c r="I188" s="289"/>
      <c r="J188" s="287"/>
      <c r="K188" s="289"/>
      <c r="L188" s="287"/>
      <c r="M188" s="289"/>
      <c r="N188" s="287"/>
      <c r="O188" s="287"/>
      <c r="P188" s="287"/>
      <c r="Q188" s="287"/>
      <c r="R188" s="287"/>
      <c r="S188" s="287"/>
      <c r="T188" s="287"/>
      <c r="U188" s="287"/>
      <c r="V188" s="287"/>
      <c r="W188" s="287"/>
      <c r="X188" s="287"/>
      <c r="Y188" s="287"/>
      <c r="Z188" s="287"/>
      <c r="AA188" s="287"/>
      <c r="AB188" s="287"/>
      <c r="AC188" s="287"/>
      <c r="AD188" s="287"/>
      <c r="AE188" s="287"/>
      <c r="AF188" s="287"/>
      <c r="AG188" s="287"/>
      <c r="AH188" s="287"/>
    </row>
    <row r="189" spans="1:34" ht="15.75" customHeight="1" x14ac:dyDescent="0.2">
      <c r="A189" s="287"/>
      <c r="B189" s="287"/>
      <c r="C189" s="288"/>
      <c r="D189" s="287"/>
      <c r="E189" s="289"/>
      <c r="F189" s="287"/>
      <c r="G189" s="289"/>
      <c r="H189" s="287"/>
      <c r="I189" s="289"/>
      <c r="J189" s="287"/>
      <c r="K189" s="289"/>
      <c r="L189" s="287"/>
      <c r="M189" s="289"/>
      <c r="N189" s="287"/>
      <c r="O189" s="287"/>
      <c r="P189" s="287"/>
      <c r="Q189" s="287"/>
      <c r="R189" s="287"/>
      <c r="S189" s="287"/>
      <c r="T189" s="287"/>
      <c r="U189" s="287"/>
      <c r="V189" s="287"/>
      <c r="W189" s="287"/>
      <c r="X189" s="287"/>
      <c r="Y189" s="287"/>
      <c r="Z189" s="287"/>
      <c r="AA189" s="287"/>
      <c r="AB189" s="287"/>
      <c r="AC189" s="287"/>
      <c r="AD189" s="287"/>
      <c r="AE189" s="287"/>
      <c r="AF189" s="287"/>
      <c r="AG189" s="287"/>
      <c r="AH189" s="287"/>
    </row>
    <row r="190" spans="1:34" ht="15.75" customHeight="1" x14ac:dyDescent="0.2">
      <c r="A190" s="287"/>
      <c r="B190" s="287"/>
      <c r="C190" s="288"/>
      <c r="D190" s="287"/>
      <c r="E190" s="289"/>
      <c r="F190" s="287"/>
      <c r="G190" s="289"/>
      <c r="H190" s="287"/>
      <c r="I190" s="289"/>
      <c r="J190" s="287"/>
      <c r="K190" s="289"/>
      <c r="L190" s="287"/>
      <c r="M190" s="289"/>
      <c r="N190" s="287"/>
      <c r="O190" s="287"/>
      <c r="P190" s="287"/>
      <c r="Q190" s="287"/>
      <c r="R190" s="287"/>
      <c r="S190" s="287"/>
      <c r="T190" s="287"/>
      <c r="U190" s="287"/>
      <c r="V190" s="287"/>
      <c r="W190" s="287"/>
      <c r="X190" s="287"/>
      <c r="Y190" s="287"/>
      <c r="Z190" s="287"/>
      <c r="AA190" s="287"/>
      <c r="AB190" s="287"/>
      <c r="AC190" s="287"/>
      <c r="AD190" s="287"/>
      <c r="AE190" s="287"/>
      <c r="AF190" s="287"/>
      <c r="AG190" s="287"/>
      <c r="AH190" s="287"/>
    </row>
    <row r="191" spans="1:34" ht="15.75" customHeight="1" x14ac:dyDescent="0.2">
      <c r="A191" s="287"/>
      <c r="B191" s="287"/>
      <c r="C191" s="288"/>
      <c r="D191" s="287"/>
      <c r="E191" s="289"/>
      <c r="F191" s="287"/>
      <c r="G191" s="289"/>
      <c r="H191" s="287"/>
      <c r="I191" s="289"/>
      <c r="J191" s="287"/>
      <c r="K191" s="289"/>
      <c r="L191" s="287"/>
      <c r="M191" s="289"/>
      <c r="N191" s="287"/>
      <c r="O191" s="287"/>
      <c r="P191" s="287"/>
      <c r="Q191" s="287"/>
      <c r="R191" s="287"/>
      <c r="S191" s="287"/>
      <c r="T191" s="287"/>
      <c r="U191" s="287"/>
      <c r="V191" s="287"/>
      <c r="W191" s="287"/>
      <c r="X191" s="287"/>
      <c r="Y191" s="287"/>
      <c r="Z191" s="287"/>
      <c r="AA191" s="287"/>
      <c r="AB191" s="287"/>
      <c r="AC191" s="287"/>
      <c r="AD191" s="287"/>
      <c r="AE191" s="287"/>
      <c r="AF191" s="287"/>
      <c r="AG191" s="287"/>
      <c r="AH191" s="287"/>
    </row>
    <row r="192" spans="1:34" ht="15.75" customHeight="1" x14ac:dyDescent="0.2">
      <c r="A192" s="287"/>
      <c r="B192" s="287"/>
      <c r="C192" s="288"/>
      <c r="D192" s="287"/>
      <c r="E192" s="289"/>
      <c r="F192" s="287"/>
      <c r="G192" s="289"/>
      <c r="H192" s="287"/>
      <c r="I192" s="289"/>
      <c r="J192" s="287"/>
      <c r="K192" s="289"/>
      <c r="L192" s="287"/>
      <c r="M192" s="289"/>
      <c r="N192" s="287"/>
      <c r="O192" s="287"/>
      <c r="P192" s="287"/>
      <c r="Q192" s="287"/>
      <c r="R192" s="287"/>
      <c r="S192" s="287"/>
      <c r="T192" s="287"/>
      <c r="U192" s="287"/>
      <c r="V192" s="287"/>
      <c r="W192" s="287"/>
      <c r="X192" s="287"/>
      <c r="Y192" s="287"/>
      <c r="Z192" s="287"/>
      <c r="AA192" s="287"/>
      <c r="AB192" s="287"/>
      <c r="AC192" s="287"/>
      <c r="AD192" s="287"/>
      <c r="AE192" s="287"/>
      <c r="AF192" s="287"/>
      <c r="AG192" s="287"/>
      <c r="AH192" s="287"/>
    </row>
    <row r="193" spans="1:34" ht="15.75" customHeight="1" x14ac:dyDescent="0.2">
      <c r="A193" s="287"/>
      <c r="B193" s="287"/>
      <c r="C193" s="288"/>
      <c r="D193" s="287"/>
      <c r="E193" s="289"/>
      <c r="F193" s="287"/>
      <c r="G193" s="289"/>
      <c r="H193" s="287"/>
      <c r="I193" s="289"/>
      <c r="J193" s="287"/>
      <c r="K193" s="289"/>
      <c r="L193" s="287"/>
      <c r="M193" s="289"/>
      <c r="N193" s="287"/>
      <c r="O193" s="287"/>
      <c r="P193" s="287"/>
      <c r="Q193" s="287"/>
      <c r="R193" s="287"/>
      <c r="S193" s="287"/>
      <c r="T193" s="287"/>
      <c r="U193" s="287"/>
      <c r="V193" s="287"/>
      <c r="W193" s="287"/>
      <c r="X193" s="287"/>
      <c r="Y193" s="287"/>
      <c r="Z193" s="287"/>
      <c r="AA193" s="287"/>
      <c r="AB193" s="287"/>
      <c r="AC193" s="287"/>
      <c r="AD193" s="287"/>
      <c r="AE193" s="287"/>
      <c r="AF193" s="287"/>
      <c r="AG193" s="287"/>
      <c r="AH193" s="287"/>
    </row>
    <row r="194" spans="1:34" ht="15.75" customHeight="1" x14ac:dyDescent="0.2">
      <c r="A194" s="287"/>
      <c r="B194" s="287"/>
      <c r="C194" s="288"/>
      <c r="D194" s="287"/>
      <c r="E194" s="289"/>
      <c r="F194" s="287"/>
      <c r="G194" s="289"/>
      <c r="H194" s="287"/>
      <c r="I194" s="289"/>
      <c r="J194" s="287"/>
      <c r="K194" s="289"/>
      <c r="L194" s="287"/>
      <c r="M194" s="289"/>
      <c r="N194" s="287"/>
      <c r="O194" s="287"/>
      <c r="P194" s="287"/>
      <c r="Q194" s="287"/>
      <c r="R194" s="287"/>
      <c r="S194" s="287"/>
      <c r="T194" s="287"/>
      <c r="U194" s="287"/>
      <c r="V194" s="287"/>
      <c r="W194" s="287"/>
      <c r="X194" s="287"/>
      <c r="Y194" s="287"/>
      <c r="Z194" s="287"/>
      <c r="AA194" s="287"/>
      <c r="AB194" s="287"/>
      <c r="AC194" s="287"/>
      <c r="AD194" s="287"/>
      <c r="AE194" s="287"/>
      <c r="AF194" s="287"/>
      <c r="AG194" s="287"/>
      <c r="AH194" s="287"/>
    </row>
    <row r="195" spans="1:34" ht="15.75" customHeight="1" x14ac:dyDescent="0.2">
      <c r="A195" s="287"/>
      <c r="B195" s="287"/>
      <c r="C195" s="288"/>
      <c r="D195" s="287"/>
      <c r="E195" s="289"/>
      <c r="F195" s="287"/>
      <c r="G195" s="289"/>
      <c r="H195" s="287"/>
      <c r="I195" s="289"/>
      <c r="J195" s="287"/>
      <c r="K195" s="289"/>
      <c r="L195" s="287"/>
      <c r="M195" s="289"/>
      <c r="N195" s="287"/>
      <c r="O195" s="287"/>
      <c r="P195" s="287"/>
      <c r="Q195" s="287"/>
      <c r="R195" s="287"/>
      <c r="S195" s="287"/>
      <c r="T195" s="287"/>
      <c r="U195" s="287"/>
      <c r="V195" s="287"/>
      <c r="W195" s="287"/>
      <c r="X195" s="287"/>
      <c r="Y195" s="287"/>
      <c r="Z195" s="287"/>
      <c r="AA195" s="287"/>
      <c r="AB195" s="287"/>
      <c r="AC195" s="287"/>
      <c r="AD195" s="287"/>
      <c r="AE195" s="287"/>
      <c r="AF195" s="287"/>
      <c r="AG195" s="287"/>
      <c r="AH195" s="287"/>
    </row>
    <row r="196" spans="1:34" ht="15.75" customHeight="1" x14ac:dyDescent="0.2">
      <c r="A196" s="287"/>
      <c r="B196" s="287"/>
      <c r="C196" s="288"/>
      <c r="D196" s="287"/>
      <c r="E196" s="289"/>
      <c r="F196" s="287"/>
      <c r="G196" s="289"/>
      <c r="H196" s="287"/>
      <c r="I196" s="289"/>
      <c r="J196" s="287"/>
      <c r="K196" s="289"/>
      <c r="L196" s="287"/>
      <c r="M196" s="289"/>
      <c r="N196" s="287"/>
      <c r="O196" s="287"/>
      <c r="P196" s="287"/>
      <c r="Q196" s="287"/>
      <c r="R196" s="287"/>
      <c r="S196" s="287"/>
      <c r="T196" s="287"/>
      <c r="U196" s="287"/>
      <c r="V196" s="287"/>
      <c r="W196" s="287"/>
      <c r="X196" s="287"/>
      <c r="Y196" s="287"/>
      <c r="Z196" s="287"/>
      <c r="AA196" s="287"/>
      <c r="AB196" s="287"/>
      <c r="AC196" s="287"/>
      <c r="AD196" s="287"/>
      <c r="AE196" s="287"/>
      <c r="AF196" s="287"/>
      <c r="AG196" s="287"/>
      <c r="AH196" s="287"/>
    </row>
    <row r="197" spans="1:34" ht="15.75" customHeight="1" x14ac:dyDescent="0.2">
      <c r="A197" s="287"/>
      <c r="B197" s="287"/>
      <c r="C197" s="288"/>
      <c r="D197" s="287"/>
      <c r="E197" s="289"/>
      <c r="F197" s="287"/>
      <c r="G197" s="289"/>
      <c r="H197" s="287"/>
      <c r="I197" s="289"/>
      <c r="J197" s="287"/>
      <c r="K197" s="289"/>
      <c r="L197" s="287"/>
      <c r="M197" s="289"/>
      <c r="N197" s="287"/>
      <c r="O197" s="287"/>
      <c r="P197" s="287"/>
      <c r="Q197" s="287"/>
      <c r="R197" s="287"/>
      <c r="S197" s="287"/>
      <c r="T197" s="287"/>
      <c r="U197" s="287"/>
      <c r="V197" s="287"/>
      <c r="W197" s="287"/>
      <c r="X197" s="287"/>
      <c r="Y197" s="287"/>
      <c r="Z197" s="287"/>
      <c r="AA197" s="287"/>
      <c r="AB197" s="287"/>
      <c r="AC197" s="287"/>
      <c r="AD197" s="287"/>
      <c r="AE197" s="287"/>
      <c r="AF197" s="287"/>
      <c r="AG197" s="287"/>
      <c r="AH197" s="287"/>
    </row>
    <row r="198" spans="1:34" ht="15.75" customHeight="1" x14ac:dyDescent="0.2">
      <c r="A198" s="287"/>
      <c r="B198" s="287"/>
      <c r="C198" s="288"/>
      <c r="D198" s="287"/>
      <c r="E198" s="289"/>
      <c r="F198" s="287"/>
      <c r="G198" s="289"/>
      <c r="H198" s="287"/>
      <c r="I198" s="289"/>
      <c r="J198" s="287"/>
      <c r="K198" s="289"/>
      <c r="L198" s="287"/>
      <c r="M198" s="289"/>
      <c r="N198" s="287"/>
      <c r="O198" s="287"/>
      <c r="P198" s="287"/>
      <c r="Q198" s="287"/>
      <c r="R198" s="287"/>
      <c r="S198" s="287"/>
      <c r="T198" s="287"/>
      <c r="U198" s="287"/>
      <c r="V198" s="287"/>
      <c r="W198" s="287"/>
      <c r="X198" s="287"/>
      <c r="Y198" s="287"/>
      <c r="Z198" s="287"/>
      <c r="AA198" s="287"/>
      <c r="AB198" s="287"/>
      <c r="AC198" s="287"/>
      <c r="AD198" s="287"/>
      <c r="AE198" s="287"/>
      <c r="AF198" s="287"/>
      <c r="AG198" s="287"/>
      <c r="AH198" s="287"/>
    </row>
    <row r="199" spans="1:34" ht="15.75" customHeight="1" x14ac:dyDescent="0.2">
      <c r="A199" s="287"/>
      <c r="B199" s="287"/>
      <c r="C199" s="288"/>
      <c r="D199" s="287"/>
      <c r="E199" s="289"/>
      <c r="F199" s="287"/>
      <c r="G199" s="289"/>
      <c r="H199" s="287"/>
      <c r="I199" s="289"/>
      <c r="J199" s="287"/>
      <c r="K199" s="289"/>
      <c r="L199" s="287"/>
      <c r="M199" s="289"/>
      <c r="N199" s="287"/>
      <c r="O199" s="287"/>
      <c r="P199" s="287"/>
      <c r="Q199" s="287"/>
      <c r="R199" s="287"/>
      <c r="S199" s="287"/>
      <c r="T199" s="287"/>
      <c r="U199" s="287"/>
      <c r="V199" s="287"/>
      <c r="W199" s="287"/>
      <c r="X199" s="287"/>
      <c r="Y199" s="287"/>
      <c r="Z199" s="287"/>
      <c r="AA199" s="287"/>
      <c r="AB199" s="287"/>
      <c r="AC199" s="287"/>
      <c r="AD199" s="287"/>
      <c r="AE199" s="287"/>
      <c r="AF199" s="287"/>
      <c r="AG199" s="287"/>
      <c r="AH199" s="287"/>
    </row>
    <row r="200" spans="1:34" ht="15.75" customHeight="1" x14ac:dyDescent="0.2">
      <c r="A200" s="287"/>
      <c r="B200" s="287"/>
      <c r="C200" s="288"/>
      <c r="D200" s="287"/>
      <c r="E200" s="289"/>
      <c r="F200" s="287"/>
      <c r="G200" s="289"/>
      <c r="H200" s="287"/>
      <c r="I200" s="289"/>
      <c r="J200" s="287"/>
      <c r="K200" s="289"/>
      <c r="L200" s="287"/>
      <c r="M200" s="289"/>
      <c r="N200" s="287"/>
      <c r="O200" s="287"/>
      <c r="P200" s="287"/>
      <c r="Q200" s="287"/>
      <c r="R200" s="287"/>
      <c r="S200" s="287"/>
      <c r="T200" s="287"/>
      <c r="U200" s="287"/>
      <c r="V200" s="287"/>
      <c r="W200" s="287"/>
      <c r="X200" s="287"/>
      <c r="Y200" s="287"/>
      <c r="Z200" s="287"/>
      <c r="AA200" s="287"/>
      <c r="AB200" s="287"/>
      <c r="AC200" s="287"/>
      <c r="AD200" s="287"/>
      <c r="AE200" s="287"/>
      <c r="AF200" s="287"/>
      <c r="AG200" s="287"/>
      <c r="AH200" s="287"/>
    </row>
    <row r="201" spans="1:34" ht="15.75" customHeight="1" x14ac:dyDescent="0.2">
      <c r="A201" s="287"/>
      <c r="B201" s="287"/>
      <c r="C201" s="288"/>
      <c r="D201" s="287"/>
      <c r="E201" s="289"/>
      <c r="F201" s="287"/>
      <c r="G201" s="289"/>
      <c r="H201" s="287"/>
      <c r="I201" s="289"/>
      <c r="J201" s="287"/>
      <c r="K201" s="289"/>
      <c r="L201" s="287"/>
      <c r="M201" s="289"/>
      <c r="N201" s="287"/>
      <c r="O201" s="287"/>
      <c r="P201" s="287"/>
      <c r="Q201" s="287"/>
      <c r="R201" s="287"/>
      <c r="S201" s="287"/>
      <c r="T201" s="287"/>
      <c r="U201" s="287"/>
      <c r="V201" s="287"/>
      <c r="W201" s="287"/>
      <c r="X201" s="287"/>
      <c r="Y201" s="287"/>
      <c r="Z201" s="287"/>
      <c r="AA201" s="287"/>
      <c r="AB201" s="287"/>
      <c r="AC201" s="287"/>
      <c r="AD201" s="287"/>
      <c r="AE201" s="287"/>
      <c r="AF201" s="287"/>
      <c r="AG201" s="287"/>
      <c r="AH201" s="287"/>
    </row>
    <row r="202" spans="1:34" ht="15.75" customHeight="1" x14ac:dyDescent="0.2">
      <c r="A202" s="287"/>
      <c r="B202" s="287"/>
      <c r="C202" s="288"/>
      <c r="D202" s="287"/>
      <c r="E202" s="289"/>
      <c r="F202" s="287"/>
      <c r="G202" s="289"/>
      <c r="H202" s="287"/>
      <c r="I202" s="289"/>
      <c r="J202" s="287"/>
      <c r="K202" s="289"/>
      <c r="L202" s="287"/>
      <c r="M202" s="289"/>
      <c r="N202" s="287"/>
      <c r="O202" s="287"/>
      <c r="P202" s="287"/>
      <c r="Q202" s="287"/>
      <c r="R202" s="287"/>
      <c r="S202" s="287"/>
      <c r="T202" s="287"/>
      <c r="U202" s="287"/>
      <c r="V202" s="287"/>
      <c r="W202" s="287"/>
      <c r="X202" s="287"/>
      <c r="Y202" s="287"/>
      <c r="Z202" s="287"/>
      <c r="AA202" s="287"/>
      <c r="AB202" s="287"/>
      <c r="AC202" s="287"/>
      <c r="AD202" s="287"/>
      <c r="AE202" s="287"/>
      <c r="AF202" s="287"/>
      <c r="AG202" s="287"/>
      <c r="AH202" s="287"/>
    </row>
    <row r="203" spans="1:34" ht="15.75" customHeight="1" x14ac:dyDescent="0.2">
      <c r="A203" s="287"/>
      <c r="B203" s="287"/>
      <c r="C203" s="288"/>
      <c r="D203" s="287"/>
      <c r="E203" s="289"/>
      <c r="F203" s="287"/>
      <c r="G203" s="289"/>
      <c r="H203" s="287"/>
      <c r="I203" s="289"/>
      <c r="J203" s="287"/>
      <c r="K203" s="289"/>
      <c r="L203" s="287"/>
      <c r="M203" s="289"/>
      <c r="N203" s="287"/>
      <c r="O203" s="287"/>
      <c r="P203" s="287"/>
      <c r="Q203" s="287"/>
      <c r="R203" s="287"/>
      <c r="S203" s="287"/>
      <c r="T203" s="287"/>
      <c r="U203" s="287"/>
      <c r="V203" s="287"/>
      <c r="W203" s="287"/>
      <c r="X203" s="287"/>
      <c r="Y203" s="287"/>
      <c r="Z203" s="287"/>
      <c r="AA203" s="287"/>
      <c r="AB203" s="287"/>
      <c r="AC203" s="287"/>
      <c r="AD203" s="287"/>
      <c r="AE203" s="287"/>
      <c r="AF203" s="287"/>
      <c r="AG203" s="287"/>
      <c r="AH203" s="287"/>
    </row>
    <row r="204" spans="1:34" ht="15.75" customHeight="1" x14ac:dyDescent="0.2">
      <c r="A204" s="287"/>
      <c r="B204" s="287"/>
      <c r="C204" s="288"/>
      <c r="D204" s="287"/>
      <c r="E204" s="289"/>
      <c r="F204" s="287"/>
      <c r="G204" s="289"/>
      <c r="H204" s="287"/>
      <c r="I204" s="289"/>
      <c r="J204" s="287"/>
      <c r="K204" s="289"/>
      <c r="L204" s="287"/>
      <c r="M204" s="289"/>
      <c r="N204" s="287"/>
      <c r="O204" s="287"/>
      <c r="P204" s="287"/>
      <c r="Q204" s="287"/>
      <c r="R204" s="287"/>
      <c r="S204" s="287"/>
      <c r="T204" s="287"/>
      <c r="U204" s="287"/>
      <c r="V204" s="287"/>
      <c r="W204" s="287"/>
      <c r="X204" s="287"/>
      <c r="Y204" s="287"/>
      <c r="Z204" s="287"/>
      <c r="AA204" s="287"/>
      <c r="AB204" s="287"/>
      <c r="AC204" s="287"/>
      <c r="AD204" s="287"/>
      <c r="AE204" s="287"/>
      <c r="AF204" s="287"/>
      <c r="AG204" s="287"/>
      <c r="AH204" s="287"/>
    </row>
    <row r="205" spans="1:34" ht="15.75" customHeight="1" x14ac:dyDescent="0.2">
      <c r="A205" s="287"/>
      <c r="B205" s="287"/>
      <c r="C205" s="288"/>
      <c r="D205" s="287"/>
      <c r="E205" s="289"/>
      <c r="F205" s="287"/>
      <c r="G205" s="289"/>
      <c r="H205" s="287"/>
      <c r="I205" s="289"/>
      <c r="J205" s="287"/>
      <c r="K205" s="289"/>
      <c r="L205" s="287"/>
      <c r="M205" s="289"/>
      <c r="N205" s="287"/>
      <c r="O205" s="287"/>
      <c r="P205" s="287"/>
      <c r="Q205" s="287"/>
      <c r="R205" s="287"/>
      <c r="S205" s="287"/>
      <c r="T205" s="287"/>
      <c r="U205" s="287"/>
      <c r="V205" s="287"/>
      <c r="W205" s="287"/>
      <c r="X205" s="287"/>
      <c r="Y205" s="287"/>
      <c r="Z205" s="287"/>
      <c r="AA205" s="287"/>
      <c r="AB205" s="287"/>
      <c r="AC205" s="287"/>
      <c r="AD205" s="287"/>
      <c r="AE205" s="287"/>
      <c r="AF205" s="287"/>
      <c r="AG205" s="287"/>
      <c r="AH205" s="287"/>
    </row>
    <row r="206" spans="1:34" ht="15.75" customHeight="1" x14ac:dyDescent="0.2">
      <c r="A206" s="287"/>
      <c r="B206" s="287"/>
      <c r="C206" s="288"/>
      <c r="D206" s="287"/>
      <c r="E206" s="289"/>
      <c r="F206" s="287"/>
      <c r="G206" s="289"/>
      <c r="H206" s="287"/>
      <c r="I206" s="289"/>
      <c r="J206" s="287"/>
      <c r="K206" s="289"/>
      <c r="L206" s="287"/>
      <c r="M206" s="289"/>
      <c r="N206" s="287"/>
      <c r="O206" s="287"/>
      <c r="P206" s="287"/>
      <c r="Q206" s="287"/>
      <c r="R206" s="287"/>
      <c r="S206" s="287"/>
      <c r="T206" s="287"/>
      <c r="U206" s="287"/>
      <c r="V206" s="287"/>
      <c r="W206" s="287"/>
      <c r="X206" s="287"/>
      <c r="Y206" s="287"/>
      <c r="Z206" s="287"/>
      <c r="AA206" s="287"/>
      <c r="AB206" s="287"/>
      <c r="AC206" s="287"/>
      <c r="AD206" s="287"/>
      <c r="AE206" s="287"/>
      <c r="AF206" s="287"/>
      <c r="AG206" s="287"/>
      <c r="AH206" s="287"/>
    </row>
    <row r="207" spans="1:34" ht="15.75" customHeight="1" x14ac:dyDescent="0.2">
      <c r="A207" s="287"/>
      <c r="B207" s="287"/>
      <c r="C207" s="288"/>
      <c r="D207" s="287"/>
      <c r="E207" s="289"/>
      <c r="F207" s="287"/>
      <c r="G207" s="289"/>
      <c r="H207" s="287"/>
      <c r="I207" s="289"/>
      <c r="J207" s="287"/>
      <c r="K207" s="289"/>
      <c r="L207" s="287"/>
      <c r="M207" s="289"/>
      <c r="N207" s="287"/>
      <c r="O207" s="287"/>
      <c r="P207" s="287"/>
      <c r="Q207" s="287"/>
      <c r="R207" s="287"/>
      <c r="S207" s="287"/>
      <c r="T207" s="287"/>
      <c r="U207" s="287"/>
      <c r="V207" s="287"/>
      <c r="W207" s="287"/>
      <c r="X207" s="287"/>
      <c r="Y207" s="287"/>
      <c r="Z207" s="287"/>
      <c r="AA207" s="287"/>
      <c r="AB207" s="287"/>
      <c r="AC207" s="287"/>
      <c r="AD207" s="287"/>
      <c r="AE207" s="287"/>
      <c r="AF207" s="287"/>
      <c r="AG207" s="287"/>
      <c r="AH207" s="287"/>
    </row>
    <row r="208" spans="1:34" ht="15.75" customHeight="1" x14ac:dyDescent="0.2">
      <c r="A208" s="287"/>
      <c r="B208" s="287"/>
      <c r="C208" s="288"/>
      <c r="D208" s="287"/>
      <c r="E208" s="289"/>
      <c r="F208" s="287"/>
      <c r="G208" s="289"/>
      <c r="H208" s="287"/>
      <c r="I208" s="289"/>
      <c r="J208" s="287"/>
      <c r="K208" s="289"/>
      <c r="L208" s="287"/>
      <c r="M208" s="289"/>
      <c r="N208" s="287"/>
      <c r="O208" s="287"/>
      <c r="P208" s="287"/>
      <c r="Q208" s="287"/>
      <c r="R208" s="287"/>
      <c r="S208" s="287"/>
      <c r="T208" s="287"/>
      <c r="U208" s="287"/>
      <c r="V208" s="287"/>
      <c r="W208" s="287"/>
      <c r="X208" s="287"/>
      <c r="Y208" s="287"/>
      <c r="Z208" s="287"/>
      <c r="AA208" s="287"/>
      <c r="AB208" s="287"/>
      <c r="AC208" s="287"/>
      <c r="AD208" s="287"/>
      <c r="AE208" s="287"/>
      <c r="AF208" s="287"/>
      <c r="AG208" s="287"/>
      <c r="AH208" s="287"/>
    </row>
    <row r="209" spans="1:34" ht="15.75" customHeight="1" x14ac:dyDescent="0.2">
      <c r="A209" s="287"/>
      <c r="B209" s="287"/>
      <c r="C209" s="288"/>
      <c r="D209" s="287"/>
      <c r="E209" s="289"/>
      <c r="F209" s="287"/>
      <c r="G209" s="289"/>
      <c r="H209" s="287"/>
      <c r="I209" s="289"/>
      <c r="J209" s="287"/>
      <c r="K209" s="289"/>
      <c r="L209" s="287"/>
      <c r="M209" s="289"/>
      <c r="N209" s="287"/>
      <c r="O209" s="287"/>
      <c r="P209" s="287"/>
      <c r="Q209" s="287"/>
      <c r="R209" s="287"/>
      <c r="S209" s="287"/>
      <c r="T209" s="287"/>
      <c r="U209" s="287"/>
      <c r="V209" s="287"/>
      <c r="W209" s="287"/>
      <c r="X209" s="287"/>
      <c r="Y209" s="287"/>
      <c r="Z209" s="287"/>
      <c r="AA209" s="287"/>
      <c r="AB209" s="287"/>
      <c r="AC209" s="287"/>
      <c r="AD209" s="287"/>
      <c r="AE209" s="287"/>
      <c r="AF209" s="287"/>
      <c r="AG209" s="287"/>
      <c r="AH209" s="287"/>
    </row>
    <row r="210" spans="1:34" ht="15.75" customHeight="1" x14ac:dyDescent="0.2">
      <c r="A210" s="287"/>
      <c r="B210" s="287"/>
      <c r="C210" s="288"/>
      <c r="D210" s="287"/>
      <c r="E210" s="289"/>
      <c r="F210" s="287"/>
      <c r="G210" s="289"/>
      <c r="H210" s="287"/>
      <c r="I210" s="289"/>
      <c r="J210" s="287"/>
      <c r="K210" s="289"/>
      <c r="L210" s="287"/>
      <c r="M210" s="289"/>
      <c r="N210" s="287"/>
      <c r="O210" s="287"/>
      <c r="P210" s="287"/>
      <c r="Q210" s="287"/>
      <c r="R210" s="287"/>
      <c r="S210" s="287"/>
      <c r="T210" s="287"/>
      <c r="U210" s="287"/>
      <c r="V210" s="287"/>
      <c r="W210" s="287"/>
      <c r="X210" s="287"/>
      <c r="Y210" s="287"/>
      <c r="Z210" s="287"/>
      <c r="AA210" s="287"/>
      <c r="AB210" s="287"/>
      <c r="AC210" s="287"/>
      <c r="AD210" s="287"/>
      <c r="AE210" s="287"/>
      <c r="AF210" s="287"/>
      <c r="AG210" s="287"/>
      <c r="AH210" s="287"/>
    </row>
    <row r="211" spans="1:34" ht="15.75" customHeight="1" x14ac:dyDescent="0.2">
      <c r="A211" s="287"/>
      <c r="B211" s="287"/>
      <c r="C211" s="288"/>
      <c r="D211" s="287"/>
      <c r="E211" s="289"/>
      <c r="F211" s="287"/>
      <c r="G211" s="289"/>
      <c r="H211" s="287"/>
      <c r="I211" s="289"/>
      <c r="J211" s="287"/>
      <c r="K211" s="289"/>
      <c r="L211" s="287"/>
      <c r="M211" s="289"/>
      <c r="N211" s="287"/>
      <c r="O211" s="287"/>
      <c r="P211" s="287"/>
      <c r="Q211" s="287"/>
      <c r="R211" s="287"/>
      <c r="S211" s="287"/>
      <c r="T211" s="287"/>
      <c r="U211" s="287"/>
      <c r="V211" s="287"/>
      <c r="W211" s="287"/>
      <c r="X211" s="287"/>
      <c r="Y211" s="287"/>
      <c r="Z211" s="287"/>
      <c r="AA211" s="287"/>
      <c r="AB211" s="287"/>
      <c r="AC211" s="287"/>
      <c r="AD211" s="287"/>
      <c r="AE211" s="287"/>
      <c r="AF211" s="287"/>
      <c r="AG211" s="287"/>
      <c r="AH211" s="287"/>
    </row>
    <row r="212" spans="1:34" ht="15.75" customHeight="1" x14ac:dyDescent="0.2">
      <c r="A212" s="287"/>
      <c r="B212" s="287"/>
      <c r="C212" s="288"/>
      <c r="D212" s="287"/>
      <c r="E212" s="289"/>
      <c r="F212" s="287"/>
      <c r="G212" s="289"/>
      <c r="H212" s="287"/>
      <c r="I212" s="289"/>
      <c r="J212" s="287"/>
      <c r="K212" s="289"/>
      <c r="L212" s="287"/>
      <c r="M212" s="289"/>
      <c r="N212" s="287"/>
      <c r="O212" s="287"/>
      <c r="P212" s="287"/>
      <c r="Q212" s="287"/>
      <c r="R212" s="287"/>
      <c r="S212" s="287"/>
      <c r="T212" s="287"/>
      <c r="U212" s="287"/>
      <c r="V212" s="287"/>
      <c r="W212" s="287"/>
      <c r="X212" s="287"/>
      <c r="Y212" s="287"/>
      <c r="Z212" s="287"/>
      <c r="AA212" s="287"/>
      <c r="AB212" s="287"/>
      <c r="AC212" s="287"/>
      <c r="AD212" s="287"/>
      <c r="AE212" s="287"/>
      <c r="AF212" s="287"/>
      <c r="AG212" s="287"/>
      <c r="AH212" s="287"/>
    </row>
    <row r="213" spans="1:34" ht="15.75" customHeight="1" x14ac:dyDescent="0.2">
      <c r="A213" s="287"/>
      <c r="B213" s="287"/>
      <c r="C213" s="288"/>
      <c r="D213" s="287"/>
      <c r="E213" s="289"/>
      <c r="F213" s="287"/>
      <c r="G213" s="289"/>
      <c r="H213" s="287"/>
      <c r="I213" s="289"/>
      <c r="J213" s="287"/>
      <c r="K213" s="289"/>
      <c r="L213" s="287"/>
      <c r="M213" s="289"/>
      <c r="N213" s="287"/>
      <c r="O213" s="287"/>
      <c r="P213" s="287"/>
      <c r="Q213" s="287"/>
      <c r="R213" s="287"/>
      <c r="S213" s="287"/>
      <c r="T213" s="287"/>
      <c r="U213" s="287"/>
      <c r="V213" s="287"/>
      <c r="W213" s="287"/>
      <c r="X213" s="287"/>
      <c r="Y213" s="287"/>
      <c r="Z213" s="287"/>
      <c r="AA213" s="287"/>
      <c r="AB213" s="287"/>
      <c r="AC213" s="287"/>
      <c r="AD213" s="287"/>
      <c r="AE213" s="287"/>
      <c r="AF213" s="287"/>
      <c r="AG213" s="287"/>
      <c r="AH213" s="287"/>
    </row>
    <row r="214" spans="1:34" ht="15.75" customHeight="1" x14ac:dyDescent="0.2">
      <c r="A214" s="287"/>
      <c r="B214" s="287"/>
      <c r="C214" s="288"/>
      <c r="D214" s="287"/>
      <c r="E214" s="289"/>
      <c r="F214" s="287"/>
      <c r="G214" s="289"/>
      <c r="H214" s="287"/>
      <c r="I214" s="289"/>
      <c r="J214" s="287"/>
      <c r="K214" s="289"/>
      <c r="L214" s="287"/>
      <c r="M214" s="289"/>
      <c r="N214" s="287"/>
      <c r="O214" s="287"/>
      <c r="P214" s="287"/>
      <c r="Q214" s="287"/>
      <c r="R214" s="287"/>
      <c r="S214" s="287"/>
      <c r="T214" s="287"/>
      <c r="U214" s="287"/>
      <c r="V214" s="287"/>
      <c r="W214" s="287"/>
      <c r="X214" s="287"/>
      <c r="Y214" s="287"/>
      <c r="Z214" s="287"/>
      <c r="AA214" s="287"/>
      <c r="AB214" s="287"/>
      <c r="AC214" s="287"/>
      <c r="AD214" s="287"/>
      <c r="AE214" s="287"/>
      <c r="AF214" s="287"/>
      <c r="AG214" s="287"/>
      <c r="AH214" s="287"/>
    </row>
    <row r="215" spans="1:34" ht="15.75" customHeight="1" x14ac:dyDescent="0.2">
      <c r="A215" s="287"/>
      <c r="B215" s="287"/>
      <c r="C215" s="288"/>
      <c r="D215" s="287"/>
      <c r="E215" s="289"/>
      <c r="F215" s="287"/>
      <c r="G215" s="289"/>
      <c r="H215" s="287"/>
      <c r="I215" s="289"/>
      <c r="J215" s="287"/>
      <c r="K215" s="289"/>
      <c r="L215" s="287"/>
      <c r="M215" s="289"/>
      <c r="N215" s="287"/>
      <c r="O215" s="287"/>
      <c r="P215" s="287"/>
      <c r="Q215" s="287"/>
      <c r="R215" s="287"/>
      <c r="S215" s="287"/>
      <c r="T215" s="287"/>
      <c r="U215" s="287"/>
      <c r="V215" s="287"/>
      <c r="W215" s="287"/>
      <c r="X215" s="287"/>
      <c r="Y215" s="287"/>
      <c r="Z215" s="287"/>
      <c r="AA215" s="287"/>
      <c r="AB215" s="287"/>
      <c r="AC215" s="287"/>
      <c r="AD215" s="287"/>
      <c r="AE215" s="287"/>
      <c r="AF215" s="287"/>
      <c r="AG215" s="287"/>
      <c r="AH215" s="287"/>
    </row>
    <row r="216" spans="1:34" ht="15.75" customHeight="1" x14ac:dyDescent="0.2">
      <c r="A216" s="287"/>
      <c r="B216" s="287"/>
      <c r="C216" s="288"/>
      <c r="D216" s="287"/>
      <c r="E216" s="289"/>
      <c r="F216" s="287"/>
      <c r="G216" s="289"/>
      <c r="H216" s="287"/>
      <c r="I216" s="289"/>
      <c r="J216" s="287"/>
      <c r="K216" s="289"/>
      <c r="L216" s="287"/>
      <c r="M216" s="289"/>
      <c r="N216" s="287"/>
      <c r="O216" s="287"/>
      <c r="P216" s="287"/>
      <c r="Q216" s="287"/>
      <c r="R216" s="287"/>
      <c r="S216" s="287"/>
      <c r="T216" s="287"/>
      <c r="U216" s="287"/>
      <c r="V216" s="287"/>
      <c r="W216" s="287"/>
      <c r="X216" s="287"/>
      <c r="Y216" s="287"/>
      <c r="Z216" s="287"/>
      <c r="AA216" s="287"/>
      <c r="AB216" s="287"/>
      <c r="AC216" s="287"/>
      <c r="AD216" s="287"/>
      <c r="AE216" s="287"/>
      <c r="AF216" s="287"/>
      <c r="AG216" s="287"/>
      <c r="AH216" s="287"/>
    </row>
    <row r="217" spans="1:34" ht="15.75" customHeight="1" x14ac:dyDescent="0.2">
      <c r="A217" s="287"/>
      <c r="B217" s="287"/>
      <c r="C217" s="288"/>
      <c r="D217" s="287"/>
      <c r="E217" s="289"/>
      <c r="F217" s="287"/>
      <c r="G217" s="289"/>
      <c r="H217" s="287"/>
      <c r="I217" s="289"/>
      <c r="J217" s="287"/>
      <c r="K217" s="289"/>
      <c r="L217" s="287"/>
      <c r="M217" s="289"/>
      <c r="N217" s="287"/>
      <c r="O217" s="287"/>
      <c r="P217" s="287"/>
      <c r="Q217" s="287"/>
      <c r="R217" s="287"/>
      <c r="S217" s="287"/>
      <c r="T217" s="287"/>
      <c r="U217" s="287"/>
      <c r="V217" s="287"/>
      <c r="W217" s="287"/>
      <c r="X217" s="287"/>
      <c r="Y217" s="287"/>
      <c r="Z217" s="287"/>
      <c r="AA217" s="287"/>
      <c r="AB217" s="287"/>
      <c r="AC217" s="287"/>
      <c r="AD217" s="287"/>
      <c r="AE217" s="287"/>
      <c r="AF217" s="287"/>
      <c r="AG217" s="287"/>
      <c r="AH217" s="287"/>
    </row>
    <row r="218" spans="1:34" ht="15.75" customHeight="1" x14ac:dyDescent="0.2">
      <c r="A218" s="287"/>
      <c r="B218" s="287"/>
      <c r="C218" s="288"/>
      <c r="D218" s="287"/>
      <c r="E218" s="289"/>
      <c r="F218" s="287"/>
      <c r="G218" s="289"/>
      <c r="H218" s="287"/>
      <c r="I218" s="289"/>
      <c r="J218" s="287"/>
      <c r="K218" s="289"/>
      <c r="L218" s="287"/>
      <c r="M218" s="289"/>
      <c r="N218" s="287"/>
      <c r="O218" s="287"/>
      <c r="P218" s="287"/>
      <c r="Q218" s="287"/>
      <c r="R218" s="287"/>
      <c r="S218" s="287"/>
      <c r="T218" s="287"/>
      <c r="U218" s="287"/>
      <c r="V218" s="287"/>
      <c r="W218" s="287"/>
      <c r="X218" s="287"/>
      <c r="Y218" s="287"/>
      <c r="Z218" s="287"/>
      <c r="AA218" s="287"/>
      <c r="AB218" s="287"/>
      <c r="AC218" s="287"/>
      <c r="AD218" s="287"/>
      <c r="AE218" s="287"/>
      <c r="AF218" s="287"/>
      <c r="AG218" s="287"/>
      <c r="AH218" s="287"/>
    </row>
    <row r="219" spans="1:34" ht="15.75" customHeight="1" x14ac:dyDescent="0.2">
      <c r="A219" s="287"/>
      <c r="B219" s="287"/>
      <c r="C219" s="288"/>
      <c r="D219" s="287"/>
      <c r="E219" s="289"/>
      <c r="F219" s="287"/>
      <c r="G219" s="289"/>
      <c r="H219" s="287"/>
      <c r="I219" s="289"/>
      <c r="J219" s="287"/>
      <c r="K219" s="289"/>
      <c r="L219" s="287"/>
      <c r="M219" s="289"/>
      <c r="N219" s="287"/>
      <c r="O219" s="287"/>
      <c r="P219" s="287"/>
      <c r="Q219" s="287"/>
      <c r="R219" s="287"/>
      <c r="S219" s="287"/>
      <c r="T219" s="287"/>
      <c r="U219" s="287"/>
      <c r="V219" s="287"/>
      <c r="W219" s="287"/>
      <c r="X219" s="287"/>
      <c r="Y219" s="287"/>
      <c r="Z219" s="287"/>
      <c r="AA219" s="287"/>
      <c r="AB219" s="287"/>
      <c r="AC219" s="287"/>
      <c r="AD219" s="287"/>
      <c r="AE219" s="287"/>
      <c r="AF219" s="287"/>
      <c r="AG219" s="287"/>
      <c r="AH219" s="287"/>
    </row>
    <row r="220" spans="1:34" ht="15.75" customHeight="1" x14ac:dyDescent="0.2">
      <c r="A220" s="287"/>
      <c r="B220" s="287"/>
      <c r="C220" s="288"/>
      <c r="D220" s="287"/>
      <c r="E220" s="289"/>
      <c r="F220" s="287"/>
      <c r="G220" s="289"/>
      <c r="H220" s="287"/>
      <c r="I220" s="289"/>
      <c r="J220" s="287"/>
      <c r="K220" s="289"/>
      <c r="L220" s="287"/>
      <c r="M220" s="289"/>
      <c r="N220" s="287"/>
      <c r="O220" s="287"/>
      <c r="P220" s="287"/>
      <c r="Q220" s="287"/>
      <c r="R220" s="287"/>
      <c r="S220" s="287"/>
      <c r="T220" s="287"/>
      <c r="U220" s="287"/>
      <c r="V220" s="287"/>
      <c r="W220" s="287"/>
      <c r="X220" s="287"/>
      <c r="Y220" s="287"/>
      <c r="Z220" s="287"/>
      <c r="AA220" s="287"/>
      <c r="AB220" s="287"/>
      <c r="AC220" s="287"/>
      <c r="AD220" s="287"/>
      <c r="AE220" s="287"/>
      <c r="AF220" s="287"/>
      <c r="AG220" s="287"/>
      <c r="AH220" s="287"/>
    </row>
    <row r="221" spans="1:34" ht="15.75" customHeight="1" x14ac:dyDescent="0.2">
      <c r="A221" s="287"/>
      <c r="B221" s="287"/>
      <c r="C221" s="288"/>
      <c r="D221" s="287"/>
      <c r="E221" s="289"/>
      <c r="F221" s="287"/>
      <c r="G221" s="289"/>
      <c r="H221" s="287"/>
      <c r="I221" s="289"/>
      <c r="J221" s="287"/>
      <c r="K221" s="289"/>
      <c r="L221" s="287"/>
      <c r="M221" s="289"/>
      <c r="N221" s="287"/>
      <c r="O221" s="287"/>
      <c r="P221" s="287"/>
      <c r="Q221" s="287"/>
      <c r="R221" s="287"/>
      <c r="S221" s="287"/>
      <c r="T221" s="287"/>
      <c r="U221" s="287"/>
      <c r="V221" s="287"/>
      <c r="W221" s="287"/>
      <c r="X221" s="287"/>
      <c r="Y221" s="287"/>
      <c r="Z221" s="287"/>
      <c r="AA221" s="287"/>
      <c r="AB221" s="287"/>
      <c r="AC221" s="287"/>
      <c r="AD221" s="287"/>
      <c r="AE221" s="287"/>
      <c r="AF221" s="287"/>
      <c r="AG221" s="287"/>
      <c r="AH221" s="287"/>
    </row>
    <row r="222" spans="1:34" ht="15.75" customHeight="1" x14ac:dyDescent="0.2">
      <c r="A222" s="287"/>
      <c r="B222" s="287"/>
      <c r="C222" s="288"/>
      <c r="D222" s="287"/>
      <c r="E222" s="289"/>
      <c r="F222" s="287"/>
      <c r="G222" s="289"/>
      <c r="H222" s="287"/>
      <c r="I222" s="289"/>
      <c r="J222" s="287"/>
      <c r="K222" s="289"/>
      <c r="L222" s="287"/>
      <c r="M222" s="289"/>
      <c r="N222" s="287"/>
      <c r="O222" s="287"/>
      <c r="P222" s="287"/>
      <c r="Q222" s="287"/>
      <c r="R222" s="287"/>
      <c r="S222" s="287"/>
      <c r="T222" s="287"/>
      <c r="U222" s="287"/>
      <c r="V222" s="287"/>
      <c r="W222" s="287"/>
      <c r="X222" s="287"/>
      <c r="Y222" s="287"/>
      <c r="Z222" s="287"/>
      <c r="AA222" s="287"/>
      <c r="AB222" s="287"/>
      <c r="AC222" s="287"/>
      <c r="AD222" s="287"/>
      <c r="AE222" s="287"/>
      <c r="AF222" s="287"/>
      <c r="AG222" s="287"/>
      <c r="AH222" s="287"/>
    </row>
    <row r="223" spans="1:34" ht="15.75" customHeight="1" x14ac:dyDescent="0.2">
      <c r="A223" s="287"/>
      <c r="B223" s="287"/>
      <c r="C223" s="288"/>
      <c r="D223" s="287"/>
      <c r="E223" s="289"/>
      <c r="F223" s="287"/>
      <c r="G223" s="289"/>
      <c r="H223" s="287"/>
      <c r="I223" s="289"/>
      <c r="J223" s="287"/>
      <c r="K223" s="289"/>
      <c r="L223" s="287"/>
      <c r="M223" s="289"/>
      <c r="N223" s="287"/>
      <c r="O223" s="287"/>
      <c r="P223" s="287"/>
      <c r="Q223" s="287"/>
      <c r="R223" s="287"/>
      <c r="S223" s="287"/>
      <c r="T223" s="287"/>
      <c r="U223" s="287"/>
      <c r="V223" s="287"/>
      <c r="W223" s="287"/>
      <c r="X223" s="287"/>
      <c r="Y223" s="287"/>
      <c r="Z223" s="287"/>
      <c r="AA223" s="287"/>
      <c r="AB223" s="287"/>
      <c r="AC223" s="287"/>
      <c r="AD223" s="287"/>
      <c r="AE223" s="287"/>
      <c r="AF223" s="287"/>
      <c r="AG223" s="287"/>
      <c r="AH223" s="287"/>
    </row>
    <row r="224" spans="1:34" ht="15.75" customHeight="1" x14ac:dyDescent="0.2">
      <c r="A224" s="287"/>
      <c r="B224" s="287"/>
      <c r="C224" s="288"/>
      <c r="D224" s="287"/>
      <c r="E224" s="289"/>
      <c r="F224" s="287"/>
      <c r="G224" s="289"/>
      <c r="H224" s="287"/>
      <c r="I224" s="289"/>
      <c r="J224" s="287"/>
      <c r="K224" s="289"/>
      <c r="L224" s="287"/>
      <c r="M224" s="289"/>
      <c r="N224" s="287"/>
      <c r="O224" s="287"/>
      <c r="P224" s="287"/>
      <c r="Q224" s="287"/>
      <c r="R224" s="287"/>
      <c r="S224" s="287"/>
      <c r="T224" s="287"/>
      <c r="U224" s="287"/>
      <c r="V224" s="287"/>
      <c r="W224" s="287"/>
      <c r="X224" s="287"/>
      <c r="Y224" s="287"/>
      <c r="Z224" s="287"/>
      <c r="AA224" s="287"/>
      <c r="AB224" s="287"/>
      <c r="AC224" s="287"/>
      <c r="AD224" s="287"/>
      <c r="AE224" s="287"/>
      <c r="AF224" s="287"/>
      <c r="AG224" s="287"/>
      <c r="AH224" s="287"/>
    </row>
    <row r="225" spans="1:34" ht="15.75" customHeight="1" x14ac:dyDescent="0.2">
      <c r="A225" s="287"/>
      <c r="B225" s="287"/>
      <c r="C225" s="288"/>
      <c r="D225" s="287"/>
      <c r="E225" s="289"/>
      <c r="F225" s="287"/>
      <c r="G225" s="289"/>
      <c r="H225" s="287"/>
      <c r="I225" s="289"/>
      <c r="J225" s="287"/>
      <c r="K225" s="289"/>
      <c r="L225" s="287"/>
      <c r="M225" s="289"/>
      <c r="N225" s="287"/>
      <c r="O225" s="287"/>
      <c r="P225" s="287"/>
      <c r="Q225" s="287"/>
      <c r="R225" s="287"/>
      <c r="S225" s="287"/>
      <c r="T225" s="287"/>
      <c r="U225" s="287"/>
      <c r="V225" s="287"/>
      <c r="W225" s="287"/>
      <c r="X225" s="287"/>
      <c r="Y225" s="287"/>
      <c r="Z225" s="287"/>
      <c r="AA225" s="287"/>
      <c r="AB225" s="287"/>
      <c r="AC225" s="287"/>
      <c r="AD225" s="287"/>
      <c r="AE225" s="287"/>
      <c r="AF225" s="287"/>
      <c r="AG225" s="287"/>
      <c r="AH225" s="287"/>
    </row>
    <row r="226" spans="1:34" ht="15.75" customHeight="1" x14ac:dyDescent="0.2">
      <c r="A226" s="287"/>
      <c r="B226" s="287"/>
      <c r="C226" s="288"/>
      <c r="D226" s="287"/>
      <c r="E226" s="289"/>
      <c r="F226" s="287"/>
      <c r="G226" s="289"/>
      <c r="H226" s="287"/>
      <c r="I226" s="289"/>
      <c r="J226" s="287"/>
      <c r="K226" s="289"/>
      <c r="L226" s="287"/>
      <c r="M226" s="289"/>
      <c r="N226" s="287"/>
      <c r="O226" s="287"/>
      <c r="P226" s="287"/>
      <c r="Q226" s="287"/>
      <c r="R226" s="287"/>
      <c r="S226" s="287"/>
      <c r="T226" s="287"/>
      <c r="U226" s="287"/>
      <c r="V226" s="287"/>
      <c r="W226" s="287"/>
      <c r="X226" s="287"/>
      <c r="Y226" s="287"/>
      <c r="Z226" s="287"/>
      <c r="AA226" s="287"/>
      <c r="AB226" s="287"/>
      <c r="AC226" s="287"/>
      <c r="AD226" s="287"/>
      <c r="AE226" s="287"/>
      <c r="AF226" s="287"/>
      <c r="AG226" s="287"/>
      <c r="AH226" s="287"/>
    </row>
    <row r="227" spans="1:34" ht="15.75" customHeight="1" x14ac:dyDescent="0.2">
      <c r="A227" s="287"/>
      <c r="B227" s="287"/>
      <c r="C227" s="288"/>
      <c r="D227" s="287"/>
      <c r="E227" s="289"/>
      <c r="F227" s="287"/>
      <c r="G227" s="289"/>
      <c r="H227" s="287"/>
      <c r="I227" s="289"/>
      <c r="J227" s="287"/>
      <c r="K227" s="289"/>
      <c r="L227" s="287"/>
      <c r="M227" s="289"/>
      <c r="N227" s="287"/>
      <c r="O227" s="287"/>
      <c r="P227" s="287"/>
      <c r="Q227" s="287"/>
      <c r="R227" s="287"/>
      <c r="S227" s="287"/>
      <c r="T227" s="287"/>
      <c r="U227" s="287"/>
      <c r="V227" s="287"/>
      <c r="W227" s="287"/>
      <c r="X227" s="287"/>
      <c r="Y227" s="287"/>
      <c r="Z227" s="287"/>
      <c r="AA227" s="287"/>
      <c r="AB227" s="287"/>
      <c r="AC227" s="287"/>
      <c r="AD227" s="287"/>
      <c r="AE227" s="287"/>
      <c r="AF227" s="287"/>
      <c r="AG227" s="287"/>
      <c r="AH227" s="287"/>
    </row>
    <row r="228" spans="1:34" ht="15.75" customHeight="1" x14ac:dyDescent="0.2">
      <c r="A228" s="287"/>
      <c r="B228" s="287"/>
      <c r="C228" s="288"/>
      <c r="D228" s="287"/>
      <c r="E228" s="289"/>
      <c r="F228" s="287"/>
      <c r="G228" s="289"/>
      <c r="H228" s="287"/>
      <c r="I228" s="289"/>
      <c r="J228" s="287"/>
      <c r="K228" s="289"/>
      <c r="L228" s="287"/>
      <c r="M228" s="289"/>
      <c r="N228" s="287"/>
      <c r="O228" s="287"/>
      <c r="P228" s="287"/>
      <c r="Q228" s="287"/>
      <c r="R228" s="287"/>
      <c r="S228" s="287"/>
      <c r="T228" s="287"/>
      <c r="U228" s="287"/>
      <c r="V228" s="287"/>
      <c r="W228" s="287"/>
      <c r="X228" s="287"/>
      <c r="Y228" s="287"/>
      <c r="Z228" s="287"/>
      <c r="AA228" s="287"/>
      <c r="AB228" s="287"/>
      <c r="AC228" s="287"/>
      <c r="AD228" s="287"/>
      <c r="AE228" s="287"/>
      <c r="AF228" s="287"/>
      <c r="AG228" s="287"/>
      <c r="AH228" s="287"/>
    </row>
    <row r="229" spans="1:34" ht="15.75" customHeight="1" x14ac:dyDescent="0.2">
      <c r="A229" s="287"/>
      <c r="B229" s="287"/>
      <c r="C229" s="288"/>
      <c r="D229" s="287"/>
      <c r="E229" s="289"/>
      <c r="F229" s="287"/>
      <c r="G229" s="289"/>
      <c r="H229" s="287"/>
      <c r="I229" s="289"/>
      <c r="J229" s="287"/>
      <c r="K229" s="289"/>
      <c r="L229" s="287"/>
      <c r="M229" s="289"/>
      <c r="N229" s="287"/>
      <c r="O229" s="287"/>
      <c r="P229" s="287"/>
      <c r="Q229" s="287"/>
      <c r="R229" s="287"/>
      <c r="S229" s="287"/>
      <c r="T229" s="287"/>
      <c r="U229" s="287"/>
      <c r="V229" s="287"/>
      <c r="W229" s="287"/>
      <c r="X229" s="287"/>
      <c r="Y229" s="287"/>
      <c r="Z229" s="287"/>
      <c r="AA229" s="287"/>
      <c r="AB229" s="287"/>
      <c r="AC229" s="287"/>
      <c r="AD229" s="287"/>
      <c r="AE229" s="287"/>
      <c r="AF229" s="287"/>
      <c r="AG229" s="287"/>
      <c r="AH229" s="287"/>
    </row>
    <row r="230" spans="1:34" ht="15.75" customHeight="1" x14ac:dyDescent="0.2">
      <c r="A230" s="287"/>
      <c r="B230" s="287"/>
      <c r="C230" s="288"/>
      <c r="D230" s="287"/>
      <c r="E230" s="289"/>
      <c r="F230" s="287"/>
      <c r="G230" s="289"/>
      <c r="H230" s="287"/>
      <c r="I230" s="289"/>
      <c r="J230" s="287"/>
      <c r="K230" s="289"/>
      <c r="L230" s="287"/>
      <c r="M230" s="289"/>
      <c r="N230" s="287"/>
      <c r="O230" s="287"/>
      <c r="P230" s="287"/>
      <c r="Q230" s="287"/>
      <c r="R230" s="287"/>
      <c r="S230" s="287"/>
      <c r="T230" s="287"/>
      <c r="U230" s="287"/>
      <c r="V230" s="287"/>
      <c r="W230" s="287"/>
      <c r="X230" s="287"/>
      <c r="Y230" s="287"/>
      <c r="Z230" s="287"/>
      <c r="AA230" s="287"/>
      <c r="AB230" s="287"/>
      <c r="AC230" s="287"/>
      <c r="AD230" s="287"/>
      <c r="AE230" s="287"/>
      <c r="AF230" s="287"/>
      <c r="AG230" s="287"/>
      <c r="AH230" s="287"/>
    </row>
    <row r="231" spans="1:34" ht="15.75" customHeight="1" x14ac:dyDescent="0.2">
      <c r="A231" s="287"/>
      <c r="B231" s="287"/>
      <c r="C231" s="288"/>
      <c r="D231" s="287"/>
      <c r="E231" s="289"/>
      <c r="F231" s="287"/>
      <c r="G231" s="289"/>
      <c r="H231" s="287"/>
      <c r="I231" s="289"/>
      <c r="J231" s="287"/>
      <c r="K231" s="289"/>
      <c r="L231" s="287"/>
      <c r="M231" s="289"/>
      <c r="N231" s="287"/>
      <c r="O231" s="287"/>
      <c r="P231" s="287"/>
      <c r="Q231" s="287"/>
      <c r="R231" s="287"/>
      <c r="S231" s="287"/>
      <c r="T231" s="287"/>
      <c r="U231" s="287"/>
      <c r="V231" s="287"/>
      <c r="W231" s="287"/>
      <c r="X231" s="287"/>
      <c r="Y231" s="287"/>
      <c r="Z231" s="287"/>
      <c r="AA231" s="287"/>
      <c r="AB231" s="287"/>
      <c r="AC231" s="287"/>
      <c r="AD231" s="287"/>
      <c r="AE231" s="287"/>
      <c r="AF231" s="287"/>
      <c r="AG231" s="287"/>
      <c r="AH231" s="287"/>
    </row>
    <row r="232" spans="1:34" ht="15.75" customHeight="1" x14ac:dyDescent="0.2">
      <c r="A232" s="287"/>
      <c r="B232" s="287"/>
      <c r="C232" s="288"/>
      <c r="D232" s="287"/>
      <c r="E232" s="289"/>
      <c r="F232" s="287"/>
      <c r="G232" s="289"/>
      <c r="H232" s="287"/>
      <c r="I232" s="289"/>
      <c r="J232" s="287"/>
      <c r="K232" s="289"/>
      <c r="L232" s="287"/>
      <c r="M232" s="289"/>
      <c r="N232" s="287"/>
      <c r="O232" s="287"/>
      <c r="P232" s="287"/>
      <c r="Q232" s="287"/>
      <c r="R232" s="287"/>
      <c r="S232" s="287"/>
      <c r="T232" s="287"/>
      <c r="U232" s="287"/>
      <c r="V232" s="287"/>
      <c r="W232" s="287"/>
      <c r="X232" s="287"/>
      <c r="Y232" s="287"/>
      <c r="Z232" s="287"/>
      <c r="AA232" s="287"/>
      <c r="AB232" s="287"/>
      <c r="AC232" s="287"/>
      <c r="AD232" s="287"/>
      <c r="AE232" s="287"/>
      <c r="AF232" s="287"/>
      <c r="AG232" s="287"/>
      <c r="AH232" s="287"/>
    </row>
    <row r="233" spans="1:34" ht="15.75" customHeight="1" x14ac:dyDescent="0.2">
      <c r="A233" s="287"/>
      <c r="B233" s="287"/>
      <c r="C233" s="288"/>
      <c r="D233" s="287"/>
      <c r="E233" s="289"/>
      <c r="F233" s="287"/>
      <c r="G233" s="289"/>
      <c r="H233" s="287"/>
      <c r="I233" s="289"/>
      <c r="J233" s="287"/>
      <c r="K233" s="289"/>
      <c r="L233" s="287"/>
      <c r="M233" s="289"/>
      <c r="N233" s="287"/>
      <c r="O233" s="287"/>
      <c r="P233" s="287"/>
      <c r="Q233" s="287"/>
      <c r="R233" s="287"/>
      <c r="S233" s="287"/>
      <c r="T233" s="287"/>
      <c r="U233" s="287"/>
      <c r="V233" s="287"/>
      <c r="W233" s="287"/>
      <c r="X233" s="287"/>
      <c r="Y233" s="287"/>
      <c r="Z233" s="287"/>
      <c r="AA233" s="287"/>
      <c r="AB233" s="287"/>
      <c r="AC233" s="287"/>
      <c r="AD233" s="287"/>
      <c r="AE233" s="287"/>
      <c r="AF233" s="287"/>
      <c r="AG233" s="287"/>
      <c r="AH233" s="287"/>
    </row>
    <row r="234" spans="1:34" ht="15.75" customHeight="1" x14ac:dyDescent="0.2">
      <c r="A234" s="287"/>
      <c r="B234" s="287"/>
      <c r="C234" s="288"/>
      <c r="D234" s="287"/>
      <c r="E234" s="289"/>
      <c r="F234" s="287"/>
      <c r="G234" s="289"/>
      <c r="H234" s="287"/>
      <c r="I234" s="289"/>
      <c r="J234" s="287"/>
      <c r="K234" s="289"/>
      <c r="L234" s="287"/>
      <c r="M234" s="289"/>
      <c r="N234" s="287"/>
      <c r="O234" s="287"/>
      <c r="P234" s="287"/>
      <c r="Q234" s="287"/>
      <c r="R234" s="287"/>
      <c r="S234" s="287"/>
      <c r="T234" s="287"/>
      <c r="U234" s="287"/>
      <c r="V234" s="287"/>
      <c r="W234" s="287"/>
      <c r="X234" s="287"/>
      <c r="Y234" s="287"/>
      <c r="Z234" s="287"/>
      <c r="AA234" s="287"/>
      <c r="AB234" s="287"/>
      <c r="AC234" s="287"/>
      <c r="AD234" s="287"/>
      <c r="AE234" s="287"/>
      <c r="AF234" s="287"/>
      <c r="AG234" s="287"/>
      <c r="AH234" s="287"/>
    </row>
    <row r="235" spans="1:34" ht="15.75" customHeight="1" x14ac:dyDescent="0.2">
      <c r="A235" s="287"/>
      <c r="B235" s="287"/>
      <c r="C235" s="288"/>
      <c r="D235" s="287"/>
      <c r="E235" s="289"/>
      <c r="F235" s="287"/>
      <c r="G235" s="289"/>
      <c r="H235" s="287"/>
      <c r="I235" s="289"/>
      <c r="J235" s="287"/>
      <c r="K235" s="289"/>
      <c r="L235" s="287"/>
      <c r="M235" s="289"/>
      <c r="N235" s="287"/>
      <c r="O235" s="287"/>
      <c r="P235" s="287"/>
      <c r="Q235" s="287"/>
      <c r="R235" s="287"/>
      <c r="S235" s="287"/>
      <c r="T235" s="287"/>
      <c r="U235" s="287"/>
      <c r="V235" s="287"/>
      <c r="W235" s="287"/>
      <c r="X235" s="287"/>
      <c r="Y235" s="287"/>
      <c r="Z235" s="287"/>
      <c r="AA235" s="287"/>
      <c r="AB235" s="287"/>
      <c r="AC235" s="287"/>
      <c r="AD235" s="287"/>
      <c r="AE235" s="287"/>
      <c r="AF235" s="287"/>
      <c r="AG235" s="287"/>
      <c r="AH235" s="287"/>
    </row>
    <row r="236" spans="1:34" ht="15.75" customHeight="1" x14ac:dyDescent="0.2">
      <c r="A236" s="287"/>
      <c r="B236" s="287"/>
      <c r="C236" s="288"/>
      <c r="D236" s="287"/>
      <c r="E236" s="289"/>
      <c r="F236" s="287"/>
      <c r="G236" s="289"/>
      <c r="H236" s="287"/>
      <c r="I236" s="289"/>
      <c r="J236" s="287"/>
      <c r="K236" s="289"/>
      <c r="L236" s="287"/>
      <c r="M236" s="289"/>
      <c r="N236" s="287"/>
      <c r="O236" s="287"/>
      <c r="P236" s="287"/>
      <c r="Q236" s="287"/>
      <c r="R236" s="287"/>
      <c r="S236" s="287"/>
      <c r="T236" s="287"/>
      <c r="U236" s="287"/>
      <c r="V236" s="287"/>
      <c r="W236" s="287"/>
      <c r="X236" s="287"/>
      <c r="Y236" s="287"/>
      <c r="Z236" s="287"/>
      <c r="AA236" s="287"/>
      <c r="AB236" s="287"/>
      <c r="AC236" s="287"/>
      <c r="AD236" s="287"/>
      <c r="AE236" s="287"/>
      <c r="AF236" s="287"/>
      <c r="AG236" s="287"/>
      <c r="AH236" s="287"/>
    </row>
    <row r="237" spans="1:34" ht="15.75" customHeight="1" x14ac:dyDescent="0.2">
      <c r="A237" s="287"/>
      <c r="B237" s="287"/>
      <c r="C237" s="288"/>
      <c r="D237" s="287"/>
      <c r="E237" s="289"/>
      <c r="F237" s="287"/>
      <c r="G237" s="289"/>
      <c r="H237" s="287"/>
      <c r="I237" s="289"/>
      <c r="J237" s="287"/>
      <c r="K237" s="289"/>
      <c r="L237" s="287"/>
      <c r="M237" s="289"/>
      <c r="N237" s="287"/>
      <c r="O237" s="287"/>
      <c r="P237" s="287"/>
      <c r="Q237" s="287"/>
      <c r="R237" s="287"/>
      <c r="S237" s="287"/>
      <c r="T237" s="287"/>
      <c r="U237" s="287"/>
      <c r="V237" s="287"/>
      <c r="W237" s="287"/>
      <c r="X237" s="287"/>
      <c r="Y237" s="287"/>
      <c r="Z237" s="287"/>
      <c r="AA237" s="287"/>
      <c r="AB237" s="287"/>
      <c r="AC237" s="287"/>
      <c r="AD237" s="287"/>
      <c r="AE237" s="287"/>
      <c r="AF237" s="287"/>
      <c r="AG237" s="287"/>
      <c r="AH237" s="287"/>
    </row>
    <row r="238" spans="1:34" ht="15.75" customHeight="1" x14ac:dyDescent="0.2">
      <c r="A238" s="287"/>
      <c r="B238" s="287"/>
      <c r="C238" s="288"/>
      <c r="D238" s="287"/>
      <c r="E238" s="289"/>
      <c r="F238" s="287"/>
      <c r="G238" s="289"/>
      <c r="H238" s="287"/>
      <c r="I238" s="289"/>
      <c r="J238" s="287"/>
      <c r="K238" s="289"/>
      <c r="L238" s="287"/>
      <c r="M238" s="289"/>
      <c r="N238" s="287"/>
      <c r="O238" s="287"/>
      <c r="P238" s="287"/>
      <c r="Q238" s="287"/>
      <c r="R238" s="287"/>
      <c r="S238" s="287"/>
      <c r="T238" s="287"/>
      <c r="U238" s="287"/>
      <c r="V238" s="287"/>
      <c r="W238" s="287"/>
      <c r="X238" s="287"/>
      <c r="Y238" s="287"/>
      <c r="Z238" s="287"/>
      <c r="AA238" s="287"/>
      <c r="AB238" s="287"/>
      <c r="AC238" s="287"/>
      <c r="AD238" s="287"/>
      <c r="AE238" s="287"/>
      <c r="AF238" s="287"/>
      <c r="AG238" s="287"/>
      <c r="AH238" s="287"/>
    </row>
    <row r="239" spans="1:34" ht="15.75" customHeight="1" x14ac:dyDescent="0.2">
      <c r="A239" s="287"/>
      <c r="B239" s="287"/>
      <c r="C239" s="288"/>
      <c r="D239" s="287"/>
      <c r="E239" s="289"/>
      <c r="F239" s="287"/>
      <c r="G239" s="289"/>
      <c r="H239" s="287"/>
      <c r="I239" s="289"/>
      <c r="J239" s="287"/>
      <c r="K239" s="289"/>
      <c r="L239" s="287"/>
      <c r="M239" s="289"/>
      <c r="N239" s="287"/>
      <c r="O239" s="287"/>
      <c r="P239" s="287"/>
      <c r="Q239" s="287"/>
      <c r="R239" s="287"/>
      <c r="S239" s="287"/>
      <c r="T239" s="287"/>
      <c r="U239" s="287"/>
      <c r="V239" s="287"/>
      <c r="W239" s="287"/>
      <c r="X239" s="287"/>
      <c r="Y239" s="287"/>
      <c r="Z239" s="287"/>
      <c r="AA239" s="287"/>
      <c r="AB239" s="287"/>
      <c r="AC239" s="287"/>
      <c r="AD239" s="287"/>
      <c r="AE239" s="287"/>
      <c r="AF239" s="287"/>
      <c r="AG239" s="287"/>
      <c r="AH239" s="287"/>
    </row>
    <row r="240" spans="1:34" ht="15.75" customHeight="1" x14ac:dyDescent="0.2">
      <c r="A240" s="287"/>
      <c r="B240" s="287"/>
      <c r="C240" s="288"/>
      <c r="D240" s="287"/>
      <c r="E240" s="289"/>
      <c r="F240" s="287"/>
      <c r="G240" s="289"/>
      <c r="H240" s="287"/>
      <c r="I240" s="289"/>
      <c r="J240" s="287"/>
      <c r="K240" s="289"/>
      <c r="L240" s="287"/>
      <c r="M240" s="289"/>
      <c r="N240" s="287"/>
      <c r="O240" s="287"/>
      <c r="P240" s="287"/>
      <c r="Q240" s="287"/>
      <c r="R240" s="287"/>
      <c r="S240" s="287"/>
      <c r="T240" s="287"/>
      <c r="U240" s="287"/>
      <c r="V240" s="287"/>
      <c r="W240" s="287"/>
      <c r="X240" s="287"/>
      <c r="Y240" s="287"/>
      <c r="Z240" s="287"/>
      <c r="AA240" s="287"/>
      <c r="AB240" s="287"/>
      <c r="AC240" s="287"/>
      <c r="AD240" s="287"/>
      <c r="AE240" s="287"/>
      <c r="AF240" s="287"/>
      <c r="AG240" s="287"/>
      <c r="AH240" s="287"/>
    </row>
    <row r="241" spans="1:34" ht="15.75" customHeight="1" x14ac:dyDescent="0.2">
      <c r="A241" s="287"/>
      <c r="B241" s="287"/>
      <c r="C241" s="288"/>
      <c r="D241" s="287"/>
      <c r="E241" s="289"/>
      <c r="F241" s="287"/>
      <c r="G241" s="289"/>
      <c r="H241" s="287"/>
      <c r="I241" s="289"/>
      <c r="J241" s="287"/>
      <c r="K241" s="289"/>
      <c r="L241" s="287"/>
      <c r="M241" s="289"/>
      <c r="N241" s="287"/>
      <c r="O241" s="287"/>
      <c r="P241" s="287"/>
      <c r="Q241" s="287"/>
      <c r="R241" s="287"/>
      <c r="S241" s="287"/>
      <c r="T241" s="287"/>
      <c r="U241" s="287"/>
      <c r="V241" s="287"/>
      <c r="W241" s="287"/>
      <c r="X241" s="287"/>
      <c r="Y241" s="287"/>
      <c r="Z241" s="287"/>
      <c r="AA241" s="287"/>
      <c r="AB241" s="287"/>
      <c r="AC241" s="287"/>
      <c r="AD241" s="287"/>
      <c r="AE241" s="287"/>
      <c r="AF241" s="287"/>
      <c r="AG241" s="287"/>
      <c r="AH241" s="287"/>
    </row>
    <row r="242" spans="1:34" ht="15.75" customHeight="1" x14ac:dyDescent="0.2">
      <c r="A242" s="287"/>
      <c r="B242" s="287"/>
      <c r="C242" s="288"/>
      <c r="D242" s="287"/>
      <c r="E242" s="289"/>
      <c r="F242" s="287"/>
      <c r="G242" s="289"/>
      <c r="H242" s="287"/>
      <c r="I242" s="289"/>
      <c r="J242" s="287"/>
      <c r="K242" s="289"/>
      <c r="L242" s="287"/>
      <c r="M242" s="289"/>
      <c r="N242" s="287"/>
      <c r="O242" s="287"/>
      <c r="P242" s="287"/>
      <c r="Q242" s="287"/>
      <c r="R242" s="287"/>
      <c r="S242" s="287"/>
      <c r="T242" s="287"/>
      <c r="U242" s="287"/>
      <c r="V242" s="287"/>
      <c r="W242" s="287"/>
      <c r="X242" s="287"/>
      <c r="Y242" s="287"/>
      <c r="Z242" s="287"/>
      <c r="AA242" s="287"/>
      <c r="AB242" s="287"/>
      <c r="AC242" s="287"/>
      <c r="AD242" s="287"/>
      <c r="AE242" s="287"/>
      <c r="AF242" s="287"/>
      <c r="AG242" s="287"/>
      <c r="AH242" s="287"/>
    </row>
    <row r="243" spans="1:34" ht="15.75" customHeight="1" x14ac:dyDescent="0.2">
      <c r="A243" s="287"/>
      <c r="B243" s="287"/>
      <c r="C243" s="288"/>
      <c r="D243" s="287"/>
      <c r="E243" s="289"/>
      <c r="F243" s="287"/>
      <c r="G243" s="289"/>
      <c r="H243" s="287"/>
      <c r="I243" s="289"/>
      <c r="J243" s="287"/>
      <c r="K243" s="289"/>
      <c r="L243" s="287"/>
      <c r="M243" s="289"/>
      <c r="N243" s="287"/>
      <c r="O243" s="287"/>
      <c r="P243" s="287"/>
      <c r="Q243" s="287"/>
      <c r="R243" s="287"/>
      <c r="S243" s="287"/>
      <c r="T243" s="287"/>
      <c r="U243" s="287"/>
      <c r="V243" s="287"/>
      <c r="W243" s="287"/>
      <c r="X243" s="287"/>
      <c r="Y243" s="287"/>
      <c r="Z243" s="287"/>
      <c r="AA243" s="287"/>
      <c r="AB243" s="287"/>
      <c r="AC243" s="287"/>
      <c r="AD243" s="287"/>
      <c r="AE243" s="287"/>
      <c r="AF243" s="287"/>
      <c r="AG243" s="287"/>
      <c r="AH243" s="287"/>
    </row>
    <row r="244" spans="1:34" ht="15.75" customHeight="1" x14ac:dyDescent="0.2">
      <c r="A244" s="287"/>
      <c r="B244" s="287"/>
      <c r="C244" s="288"/>
      <c r="D244" s="287"/>
      <c r="E244" s="289"/>
      <c r="F244" s="287"/>
      <c r="G244" s="289"/>
      <c r="H244" s="287"/>
      <c r="I244" s="289"/>
      <c r="J244" s="287"/>
      <c r="K244" s="289"/>
      <c r="L244" s="287"/>
      <c r="M244" s="289"/>
      <c r="N244" s="287"/>
      <c r="O244" s="287"/>
      <c r="P244" s="287"/>
      <c r="Q244" s="287"/>
      <c r="R244" s="287"/>
      <c r="S244" s="287"/>
      <c r="T244" s="287"/>
      <c r="U244" s="287"/>
      <c r="V244" s="287"/>
      <c r="W244" s="287"/>
      <c r="X244" s="287"/>
      <c r="Y244" s="287"/>
      <c r="Z244" s="287"/>
      <c r="AA244" s="287"/>
      <c r="AB244" s="287"/>
      <c r="AC244" s="287"/>
      <c r="AD244" s="287"/>
      <c r="AE244" s="287"/>
      <c r="AF244" s="287"/>
      <c r="AG244" s="287"/>
      <c r="AH244" s="287"/>
    </row>
    <row r="245" spans="1:34" ht="15.75" customHeight="1" x14ac:dyDescent="0.2">
      <c r="A245" s="287"/>
      <c r="B245" s="287"/>
      <c r="C245" s="288"/>
      <c r="D245" s="287"/>
      <c r="E245" s="289"/>
      <c r="F245" s="287"/>
      <c r="G245" s="289"/>
      <c r="H245" s="287"/>
      <c r="I245" s="289"/>
      <c r="J245" s="287"/>
      <c r="K245" s="289"/>
      <c r="L245" s="287"/>
      <c r="M245" s="289"/>
      <c r="N245" s="287"/>
      <c r="O245" s="287"/>
      <c r="P245" s="287"/>
      <c r="Q245" s="287"/>
      <c r="R245" s="287"/>
      <c r="S245" s="287"/>
      <c r="T245" s="287"/>
      <c r="U245" s="287"/>
      <c r="V245" s="287"/>
      <c r="W245" s="287"/>
      <c r="X245" s="287"/>
      <c r="Y245" s="287"/>
      <c r="Z245" s="287"/>
      <c r="AA245" s="287"/>
      <c r="AB245" s="287"/>
      <c r="AC245" s="287"/>
      <c r="AD245" s="287"/>
      <c r="AE245" s="287"/>
      <c r="AF245" s="287"/>
      <c r="AG245" s="287"/>
      <c r="AH245" s="287"/>
    </row>
    <row r="246" spans="1:34" ht="15.75" customHeight="1" x14ac:dyDescent="0.2">
      <c r="A246" s="287"/>
      <c r="B246" s="287"/>
      <c r="C246" s="288"/>
      <c r="D246" s="287"/>
      <c r="E246" s="289"/>
      <c r="F246" s="287"/>
      <c r="G246" s="289"/>
      <c r="H246" s="287"/>
      <c r="I246" s="289"/>
      <c r="J246" s="287"/>
      <c r="K246" s="289"/>
      <c r="L246" s="287"/>
      <c r="M246" s="289"/>
      <c r="N246" s="287"/>
      <c r="O246" s="287"/>
      <c r="P246" s="287"/>
      <c r="Q246" s="287"/>
      <c r="R246" s="287"/>
      <c r="S246" s="287"/>
      <c r="T246" s="287"/>
      <c r="U246" s="287"/>
      <c r="V246" s="287"/>
      <c r="W246" s="287"/>
      <c r="X246" s="287"/>
      <c r="Y246" s="287"/>
      <c r="Z246" s="287"/>
      <c r="AA246" s="287"/>
      <c r="AB246" s="287"/>
      <c r="AC246" s="287"/>
      <c r="AD246" s="287"/>
      <c r="AE246" s="287"/>
      <c r="AF246" s="287"/>
      <c r="AG246" s="287"/>
      <c r="AH246" s="287"/>
    </row>
    <row r="247" spans="1:34" ht="15.75" customHeight="1" x14ac:dyDescent="0.2">
      <c r="A247" s="287"/>
      <c r="B247" s="287"/>
      <c r="C247" s="288"/>
      <c r="D247" s="287"/>
      <c r="E247" s="289"/>
      <c r="F247" s="287"/>
      <c r="G247" s="289"/>
      <c r="H247" s="287"/>
      <c r="I247" s="289"/>
      <c r="J247" s="287"/>
      <c r="K247" s="289"/>
      <c r="L247" s="287"/>
      <c r="M247" s="289"/>
      <c r="N247" s="287"/>
      <c r="O247" s="287"/>
      <c r="P247" s="287"/>
      <c r="Q247" s="287"/>
      <c r="R247" s="287"/>
      <c r="S247" s="287"/>
      <c r="T247" s="287"/>
      <c r="U247" s="287"/>
      <c r="V247" s="287"/>
      <c r="W247" s="287"/>
      <c r="X247" s="287"/>
      <c r="Y247" s="287"/>
      <c r="Z247" s="287"/>
      <c r="AA247" s="287"/>
      <c r="AB247" s="287"/>
      <c r="AC247" s="287"/>
      <c r="AD247" s="287"/>
      <c r="AE247" s="287"/>
      <c r="AF247" s="287"/>
      <c r="AG247" s="287"/>
      <c r="AH247" s="287"/>
    </row>
    <row r="248" spans="1:34" ht="15.75" customHeight="1" x14ac:dyDescent="0.2">
      <c r="A248" s="287"/>
      <c r="B248" s="287"/>
      <c r="C248" s="288"/>
      <c r="D248" s="287"/>
      <c r="E248" s="289"/>
      <c r="F248" s="287"/>
      <c r="G248" s="289"/>
      <c r="H248" s="287"/>
      <c r="I248" s="289"/>
      <c r="J248" s="287"/>
      <c r="K248" s="289"/>
      <c r="L248" s="287"/>
      <c r="M248" s="289"/>
      <c r="N248" s="287"/>
      <c r="O248" s="287"/>
      <c r="P248" s="287"/>
      <c r="Q248" s="287"/>
      <c r="R248" s="287"/>
      <c r="S248" s="287"/>
      <c r="T248" s="287"/>
      <c r="U248" s="287"/>
      <c r="V248" s="287"/>
      <c r="W248" s="287"/>
      <c r="X248" s="287"/>
      <c r="Y248" s="287"/>
      <c r="Z248" s="287"/>
      <c r="AA248" s="287"/>
      <c r="AB248" s="287"/>
      <c r="AC248" s="287"/>
      <c r="AD248" s="287"/>
      <c r="AE248" s="287"/>
      <c r="AF248" s="287"/>
      <c r="AG248" s="287"/>
      <c r="AH248" s="287"/>
    </row>
    <row r="249" spans="1:34" ht="15.75" customHeight="1" x14ac:dyDescent="0.2">
      <c r="A249" s="287"/>
      <c r="B249" s="287"/>
      <c r="C249" s="288"/>
      <c r="D249" s="287"/>
      <c r="E249" s="289"/>
      <c r="F249" s="287"/>
      <c r="G249" s="289"/>
      <c r="H249" s="287"/>
      <c r="I249" s="289"/>
      <c r="J249" s="287"/>
      <c r="K249" s="289"/>
      <c r="L249" s="287"/>
      <c r="M249" s="289"/>
      <c r="N249" s="287"/>
      <c r="O249" s="287"/>
      <c r="P249" s="287"/>
      <c r="Q249" s="287"/>
      <c r="R249" s="287"/>
      <c r="S249" s="287"/>
      <c r="T249" s="287"/>
      <c r="U249" s="287"/>
      <c r="V249" s="287"/>
      <c r="W249" s="287"/>
      <c r="X249" s="287"/>
      <c r="Y249" s="287"/>
      <c r="Z249" s="287"/>
      <c r="AA249" s="287"/>
      <c r="AB249" s="287"/>
      <c r="AC249" s="287"/>
      <c r="AD249" s="287"/>
      <c r="AE249" s="287"/>
      <c r="AF249" s="287"/>
      <c r="AG249" s="287"/>
      <c r="AH249" s="287"/>
    </row>
    <row r="250" spans="1:34" ht="15.75" customHeight="1" x14ac:dyDescent="0.2">
      <c r="A250" s="287"/>
      <c r="B250" s="287"/>
      <c r="C250" s="288"/>
      <c r="D250" s="287"/>
      <c r="E250" s="289"/>
      <c r="F250" s="287"/>
      <c r="G250" s="289"/>
      <c r="H250" s="287"/>
      <c r="I250" s="289"/>
      <c r="J250" s="287"/>
      <c r="K250" s="289"/>
      <c r="L250" s="287"/>
      <c r="M250" s="289"/>
      <c r="N250" s="287"/>
      <c r="O250" s="287"/>
      <c r="P250" s="287"/>
      <c r="Q250" s="287"/>
      <c r="R250" s="287"/>
      <c r="S250" s="287"/>
      <c r="T250" s="287"/>
      <c r="U250" s="287"/>
      <c r="V250" s="287"/>
      <c r="W250" s="287"/>
      <c r="X250" s="287"/>
      <c r="Y250" s="287"/>
      <c r="Z250" s="287"/>
      <c r="AA250" s="287"/>
      <c r="AB250" s="287"/>
      <c r="AC250" s="287"/>
      <c r="AD250" s="287"/>
      <c r="AE250" s="287"/>
      <c r="AF250" s="287"/>
      <c r="AG250" s="287"/>
      <c r="AH250" s="287"/>
    </row>
    <row r="251" spans="1:34" ht="15.75" customHeight="1" x14ac:dyDescent="0.2">
      <c r="A251" s="287"/>
      <c r="B251" s="287"/>
      <c r="C251" s="288"/>
      <c r="D251" s="287"/>
      <c r="E251" s="289"/>
      <c r="F251" s="287"/>
      <c r="G251" s="289"/>
      <c r="H251" s="287"/>
      <c r="I251" s="289"/>
      <c r="J251" s="287"/>
      <c r="K251" s="289"/>
      <c r="L251" s="287"/>
      <c r="M251" s="289"/>
      <c r="N251" s="287"/>
      <c r="O251" s="287"/>
      <c r="P251" s="287"/>
      <c r="Q251" s="287"/>
      <c r="R251" s="287"/>
      <c r="S251" s="287"/>
      <c r="T251" s="287"/>
      <c r="U251" s="287"/>
      <c r="V251" s="287"/>
      <c r="W251" s="287"/>
      <c r="X251" s="287"/>
      <c r="Y251" s="287"/>
      <c r="Z251" s="287"/>
      <c r="AA251" s="287"/>
      <c r="AB251" s="287"/>
      <c r="AC251" s="287"/>
      <c r="AD251" s="287"/>
      <c r="AE251" s="287"/>
      <c r="AF251" s="287"/>
      <c r="AG251" s="287"/>
      <c r="AH251" s="287"/>
    </row>
    <row r="252" spans="1:34" ht="15.75" customHeight="1" x14ac:dyDescent="0.2">
      <c r="A252" s="287"/>
      <c r="B252" s="287"/>
      <c r="C252" s="288"/>
      <c r="D252" s="287"/>
      <c r="E252" s="289"/>
      <c r="F252" s="287"/>
      <c r="G252" s="289"/>
      <c r="H252" s="287"/>
      <c r="I252" s="289"/>
      <c r="J252" s="287"/>
      <c r="K252" s="289"/>
      <c r="L252" s="287"/>
      <c r="M252" s="289"/>
      <c r="N252" s="287"/>
      <c r="O252" s="287"/>
      <c r="P252" s="287"/>
      <c r="Q252" s="287"/>
      <c r="R252" s="287"/>
      <c r="S252" s="287"/>
      <c r="T252" s="287"/>
      <c r="U252" s="287"/>
      <c r="V252" s="287"/>
      <c r="W252" s="287"/>
      <c r="X252" s="287"/>
      <c r="Y252" s="287"/>
      <c r="Z252" s="287"/>
      <c r="AA252" s="287"/>
      <c r="AB252" s="287"/>
      <c r="AC252" s="287"/>
      <c r="AD252" s="287"/>
      <c r="AE252" s="287"/>
      <c r="AF252" s="287"/>
      <c r="AG252" s="287"/>
      <c r="AH252" s="287"/>
    </row>
    <row r="253" spans="1:34" ht="15.75" customHeight="1" x14ac:dyDescent="0.2">
      <c r="A253" s="287"/>
      <c r="B253" s="287"/>
      <c r="C253" s="288"/>
      <c r="D253" s="287"/>
      <c r="E253" s="289"/>
      <c r="F253" s="287"/>
      <c r="G253" s="289"/>
      <c r="H253" s="287"/>
      <c r="I253" s="289"/>
      <c r="J253" s="287"/>
      <c r="K253" s="289"/>
      <c r="L253" s="287"/>
      <c r="M253" s="289"/>
      <c r="N253" s="287"/>
      <c r="O253" s="287"/>
      <c r="P253" s="287"/>
      <c r="Q253" s="287"/>
      <c r="R253" s="287"/>
      <c r="S253" s="287"/>
      <c r="T253" s="287"/>
      <c r="U253" s="287"/>
      <c r="V253" s="287"/>
      <c r="W253" s="287"/>
      <c r="X253" s="287"/>
      <c r="Y253" s="287"/>
      <c r="Z253" s="287"/>
      <c r="AA253" s="287"/>
      <c r="AB253" s="287"/>
      <c r="AC253" s="287"/>
      <c r="AD253" s="287"/>
      <c r="AE253" s="287"/>
      <c r="AF253" s="287"/>
      <c r="AG253" s="287"/>
      <c r="AH253" s="287"/>
    </row>
    <row r="254" spans="1:34" ht="15.75" customHeight="1" x14ac:dyDescent="0.2">
      <c r="A254" s="287"/>
      <c r="B254" s="287"/>
      <c r="C254" s="288"/>
      <c r="D254" s="287"/>
      <c r="E254" s="289"/>
      <c r="F254" s="287"/>
      <c r="G254" s="289"/>
      <c r="H254" s="287"/>
      <c r="I254" s="289"/>
      <c r="J254" s="287"/>
      <c r="K254" s="289"/>
      <c r="L254" s="287"/>
      <c r="M254" s="289"/>
      <c r="N254" s="287"/>
      <c r="O254" s="287"/>
      <c r="P254" s="287"/>
      <c r="Q254" s="287"/>
      <c r="R254" s="287"/>
      <c r="S254" s="287"/>
      <c r="T254" s="287"/>
      <c r="U254" s="287"/>
      <c r="V254" s="287"/>
      <c r="W254" s="287"/>
      <c r="X254" s="287"/>
      <c r="Y254" s="287"/>
      <c r="Z254" s="287"/>
      <c r="AA254" s="287"/>
      <c r="AB254" s="287"/>
      <c r="AC254" s="287"/>
      <c r="AD254" s="287"/>
      <c r="AE254" s="287"/>
      <c r="AF254" s="287"/>
      <c r="AG254" s="287"/>
      <c r="AH254" s="287"/>
    </row>
    <row r="255" spans="1:34" ht="15.75" customHeight="1" x14ac:dyDescent="0.2">
      <c r="A255" s="287"/>
      <c r="B255" s="287"/>
      <c r="C255" s="288"/>
      <c r="D255" s="287"/>
      <c r="E255" s="289"/>
      <c r="F255" s="287"/>
      <c r="G255" s="289"/>
      <c r="H255" s="287"/>
      <c r="I255" s="289"/>
      <c r="J255" s="287"/>
      <c r="K255" s="289"/>
      <c r="L255" s="287"/>
      <c r="M255" s="289"/>
      <c r="N255" s="287"/>
      <c r="O255" s="287"/>
      <c r="P255" s="287"/>
      <c r="Q255" s="287"/>
      <c r="R255" s="287"/>
      <c r="S255" s="287"/>
      <c r="T255" s="287"/>
      <c r="U255" s="287"/>
      <c r="V255" s="287"/>
      <c r="W255" s="287"/>
      <c r="X255" s="287"/>
      <c r="Y255" s="287"/>
      <c r="Z255" s="287"/>
      <c r="AA255" s="287"/>
      <c r="AB255" s="287"/>
      <c r="AC255" s="287"/>
      <c r="AD255" s="287"/>
      <c r="AE255" s="287"/>
      <c r="AF255" s="287"/>
      <c r="AG255" s="287"/>
      <c r="AH255" s="287"/>
    </row>
    <row r="256" spans="1:34" ht="15.75" customHeight="1" x14ac:dyDescent="0.2">
      <c r="A256" s="287"/>
      <c r="B256" s="287"/>
      <c r="C256" s="288"/>
      <c r="D256" s="287"/>
      <c r="E256" s="289"/>
      <c r="F256" s="287"/>
      <c r="G256" s="289"/>
      <c r="H256" s="287"/>
      <c r="I256" s="289"/>
      <c r="J256" s="287"/>
      <c r="K256" s="289"/>
      <c r="L256" s="287"/>
      <c r="M256" s="289"/>
      <c r="N256" s="287"/>
      <c r="O256" s="287"/>
      <c r="P256" s="287"/>
      <c r="Q256" s="287"/>
      <c r="R256" s="287"/>
      <c r="S256" s="287"/>
      <c r="T256" s="287"/>
      <c r="U256" s="287"/>
      <c r="V256" s="287"/>
      <c r="W256" s="287"/>
      <c r="X256" s="287"/>
      <c r="Y256" s="287"/>
      <c r="Z256" s="287"/>
      <c r="AA256" s="287"/>
      <c r="AB256" s="287"/>
      <c r="AC256" s="287"/>
      <c r="AD256" s="287"/>
      <c r="AE256" s="287"/>
      <c r="AF256" s="287"/>
      <c r="AG256" s="287"/>
      <c r="AH256" s="287"/>
    </row>
    <row r="257" spans="1:34" ht="15.75" customHeight="1" x14ac:dyDescent="0.2">
      <c r="A257" s="287"/>
      <c r="B257" s="287"/>
      <c r="C257" s="288"/>
      <c r="D257" s="287"/>
      <c r="E257" s="289"/>
      <c r="F257" s="287"/>
      <c r="G257" s="289"/>
      <c r="H257" s="287"/>
      <c r="I257" s="289"/>
      <c r="J257" s="287"/>
      <c r="K257" s="289"/>
      <c r="L257" s="287"/>
      <c r="M257" s="289"/>
      <c r="N257" s="287"/>
      <c r="O257" s="287"/>
      <c r="P257" s="287"/>
      <c r="Q257" s="287"/>
      <c r="R257" s="287"/>
      <c r="S257" s="287"/>
      <c r="T257" s="287"/>
      <c r="U257" s="287"/>
      <c r="V257" s="287"/>
      <c r="W257" s="287"/>
      <c r="X257" s="287"/>
      <c r="Y257" s="287"/>
      <c r="Z257" s="287"/>
      <c r="AA257" s="287"/>
      <c r="AB257" s="287"/>
      <c r="AC257" s="287"/>
      <c r="AD257" s="287"/>
      <c r="AE257" s="287"/>
      <c r="AF257" s="287"/>
      <c r="AG257" s="287"/>
      <c r="AH257" s="287"/>
    </row>
    <row r="258" spans="1:34" ht="15.75" customHeight="1" x14ac:dyDescent="0.2">
      <c r="A258" s="287"/>
      <c r="B258" s="287"/>
      <c r="C258" s="288"/>
      <c r="D258" s="287"/>
      <c r="E258" s="289"/>
      <c r="F258" s="287"/>
      <c r="G258" s="289"/>
      <c r="H258" s="287"/>
      <c r="I258" s="289"/>
      <c r="J258" s="287"/>
      <c r="K258" s="289"/>
      <c r="L258" s="287"/>
      <c r="M258" s="289"/>
      <c r="N258" s="287"/>
      <c r="O258" s="287"/>
      <c r="P258" s="287"/>
      <c r="Q258" s="287"/>
      <c r="R258" s="287"/>
      <c r="S258" s="287"/>
      <c r="T258" s="287"/>
      <c r="U258" s="287"/>
      <c r="V258" s="287"/>
      <c r="W258" s="287"/>
      <c r="X258" s="287"/>
      <c r="Y258" s="287"/>
      <c r="Z258" s="287"/>
      <c r="AA258" s="287"/>
      <c r="AB258" s="287"/>
      <c r="AC258" s="287"/>
      <c r="AD258" s="287"/>
      <c r="AE258" s="287"/>
      <c r="AF258" s="287"/>
      <c r="AG258" s="287"/>
      <c r="AH258" s="287"/>
    </row>
    <row r="259" spans="1:34" ht="15.75" customHeight="1" x14ac:dyDescent="0.2">
      <c r="A259" s="287"/>
      <c r="B259" s="287"/>
      <c r="C259" s="288"/>
      <c r="D259" s="287"/>
      <c r="E259" s="289"/>
      <c r="F259" s="287"/>
      <c r="G259" s="289"/>
      <c r="H259" s="287"/>
      <c r="I259" s="289"/>
      <c r="J259" s="287"/>
      <c r="K259" s="289"/>
      <c r="L259" s="287"/>
      <c r="M259" s="289"/>
      <c r="N259" s="287"/>
      <c r="O259" s="287"/>
      <c r="P259" s="287"/>
      <c r="Q259" s="287"/>
      <c r="R259" s="287"/>
      <c r="S259" s="287"/>
      <c r="T259" s="287"/>
      <c r="U259" s="287"/>
      <c r="V259" s="287"/>
      <c r="W259" s="287"/>
      <c r="X259" s="287"/>
      <c r="Y259" s="287"/>
      <c r="Z259" s="287"/>
      <c r="AA259" s="287"/>
      <c r="AB259" s="287"/>
      <c r="AC259" s="287"/>
      <c r="AD259" s="287"/>
      <c r="AE259" s="287"/>
      <c r="AF259" s="287"/>
      <c r="AG259" s="287"/>
      <c r="AH259" s="287"/>
    </row>
    <row r="260" spans="1:34" ht="15.75" customHeight="1" x14ac:dyDescent="0.2">
      <c r="A260" s="287"/>
      <c r="B260" s="287"/>
      <c r="C260" s="288"/>
      <c r="D260" s="287"/>
      <c r="E260" s="289"/>
      <c r="F260" s="287"/>
      <c r="G260" s="289"/>
      <c r="H260" s="287"/>
      <c r="I260" s="289"/>
      <c r="J260" s="287"/>
      <c r="K260" s="289"/>
      <c r="L260" s="287"/>
      <c r="M260" s="289"/>
      <c r="N260" s="287"/>
      <c r="O260" s="287"/>
      <c r="P260" s="287"/>
      <c r="Q260" s="287"/>
      <c r="R260" s="287"/>
      <c r="S260" s="287"/>
      <c r="T260" s="287"/>
      <c r="U260" s="287"/>
      <c r="V260" s="287"/>
      <c r="W260" s="287"/>
      <c r="X260" s="287"/>
      <c r="Y260" s="287"/>
      <c r="Z260" s="287"/>
      <c r="AA260" s="287"/>
      <c r="AB260" s="287"/>
      <c r="AC260" s="287"/>
      <c r="AD260" s="287"/>
      <c r="AE260" s="287"/>
      <c r="AF260" s="287"/>
      <c r="AG260" s="287"/>
      <c r="AH260" s="287"/>
    </row>
    <row r="261" spans="1:34" ht="15.75" customHeight="1" x14ac:dyDescent="0.2">
      <c r="A261" s="287"/>
      <c r="B261" s="287"/>
      <c r="C261" s="288"/>
      <c r="D261" s="287"/>
      <c r="E261" s="289"/>
      <c r="F261" s="287"/>
      <c r="G261" s="289"/>
      <c r="H261" s="287"/>
      <c r="I261" s="289"/>
      <c r="J261" s="287"/>
      <c r="K261" s="289"/>
      <c r="L261" s="287"/>
      <c r="M261" s="289"/>
      <c r="N261" s="287"/>
      <c r="O261" s="287"/>
      <c r="P261" s="287"/>
      <c r="Q261" s="287"/>
      <c r="R261" s="287"/>
      <c r="S261" s="287"/>
      <c r="T261" s="287"/>
      <c r="U261" s="287"/>
      <c r="V261" s="287"/>
      <c r="W261" s="287"/>
      <c r="X261" s="287"/>
      <c r="Y261" s="287"/>
      <c r="Z261" s="287"/>
      <c r="AA261" s="287"/>
      <c r="AB261" s="287"/>
      <c r="AC261" s="287"/>
      <c r="AD261" s="287"/>
      <c r="AE261" s="287"/>
      <c r="AF261" s="287"/>
      <c r="AG261" s="287"/>
      <c r="AH261" s="287"/>
    </row>
    <row r="262" spans="1:34" ht="15.75" customHeight="1" x14ac:dyDescent="0.2">
      <c r="A262" s="287"/>
      <c r="B262" s="287"/>
      <c r="C262" s="288"/>
      <c r="D262" s="287"/>
      <c r="E262" s="289"/>
      <c r="F262" s="287"/>
      <c r="G262" s="289"/>
      <c r="H262" s="287"/>
      <c r="I262" s="289"/>
      <c r="J262" s="287"/>
      <c r="K262" s="289"/>
      <c r="L262" s="287"/>
      <c r="M262" s="289"/>
      <c r="N262" s="287"/>
      <c r="O262" s="287"/>
      <c r="P262" s="287"/>
      <c r="Q262" s="287"/>
      <c r="R262" s="287"/>
      <c r="S262" s="287"/>
      <c r="T262" s="287"/>
      <c r="U262" s="287"/>
      <c r="V262" s="287"/>
      <c r="W262" s="287"/>
      <c r="X262" s="287"/>
      <c r="Y262" s="287"/>
      <c r="Z262" s="287"/>
      <c r="AA262" s="287"/>
      <c r="AB262" s="287"/>
      <c r="AC262" s="287"/>
      <c r="AD262" s="287"/>
      <c r="AE262" s="287"/>
      <c r="AF262" s="287"/>
      <c r="AG262" s="287"/>
      <c r="AH262" s="287"/>
    </row>
    <row r="263" spans="1:34" ht="15.75" customHeight="1" x14ac:dyDescent="0.2">
      <c r="A263" s="287"/>
      <c r="B263" s="287"/>
      <c r="C263" s="288"/>
      <c r="D263" s="287"/>
      <c r="E263" s="289"/>
      <c r="F263" s="287"/>
      <c r="G263" s="289"/>
      <c r="H263" s="287"/>
      <c r="I263" s="289"/>
      <c r="J263" s="287"/>
      <c r="K263" s="289"/>
      <c r="L263" s="287"/>
      <c r="M263" s="289"/>
      <c r="N263" s="287"/>
      <c r="O263" s="287"/>
      <c r="P263" s="287"/>
      <c r="Q263" s="287"/>
      <c r="R263" s="287"/>
      <c r="S263" s="287"/>
      <c r="T263" s="287"/>
      <c r="U263" s="287"/>
      <c r="V263" s="287"/>
      <c r="W263" s="287"/>
      <c r="X263" s="287"/>
      <c r="Y263" s="287"/>
      <c r="Z263" s="287"/>
      <c r="AA263" s="287"/>
      <c r="AB263" s="287"/>
      <c r="AC263" s="287"/>
      <c r="AD263" s="287"/>
      <c r="AE263" s="287"/>
      <c r="AF263" s="287"/>
      <c r="AG263" s="287"/>
      <c r="AH263" s="287"/>
    </row>
    <row r="264" spans="1:34" ht="15.75" customHeight="1" x14ac:dyDescent="0.2">
      <c r="A264" s="287"/>
      <c r="B264" s="287"/>
      <c r="C264" s="288"/>
      <c r="D264" s="287"/>
      <c r="E264" s="289"/>
      <c r="F264" s="287"/>
      <c r="G264" s="289"/>
      <c r="H264" s="287"/>
      <c r="I264" s="289"/>
      <c r="J264" s="287"/>
      <c r="K264" s="289"/>
      <c r="L264" s="287"/>
      <c r="M264" s="289"/>
      <c r="N264" s="287"/>
      <c r="O264" s="287"/>
      <c r="P264" s="287"/>
      <c r="Q264" s="287"/>
      <c r="R264" s="287"/>
      <c r="S264" s="287"/>
      <c r="T264" s="287"/>
      <c r="U264" s="287"/>
      <c r="V264" s="287"/>
      <c r="W264" s="287"/>
      <c r="X264" s="287"/>
      <c r="Y264" s="287"/>
      <c r="Z264" s="287"/>
      <c r="AA264" s="287"/>
      <c r="AB264" s="287"/>
      <c r="AC264" s="287"/>
      <c r="AD264" s="287"/>
      <c r="AE264" s="287"/>
      <c r="AF264" s="287"/>
      <c r="AG264" s="287"/>
      <c r="AH264" s="287"/>
    </row>
    <row r="265" spans="1:34" ht="15.75" customHeight="1" x14ac:dyDescent="0.2">
      <c r="A265" s="287"/>
      <c r="B265" s="287"/>
      <c r="C265" s="288"/>
      <c r="D265" s="287"/>
      <c r="E265" s="289"/>
      <c r="F265" s="287"/>
      <c r="G265" s="289"/>
      <c r="H265" s="287"/>
      <c r="I265" s="289"/>
      <c r="J265" s="287"/>
      <c r="K265" s="289"/>
      <c r="L265" s="287"/>
      <c r="M265" s="289"/>
      <c r="N265" s="287"/>
      <c r="O265" s="287"/>
      <c r="P265" s="287"/>
      <c r="Q265" s="287"/>
      <c r="R265" s="287"/>
      <c r="S265" s="287"/>
      <c r="T265" s="287"/>
      <c r="U265" s="287"/>
      <c r="V265" s="287"/>
      <c r="W265" s="287"/>
      <c r="X265" s="287"/>
      <c r="Y265" s="287"/>
      <c r="Z265" s="287"/>
      <c r="AA265" s="287"/>
      <c r="AB265" s="287"/>
      <c r="AC265" s="287"/>
      <c r="AD265" s="287"/>
      <c r="AE265" s="287"/>
      <c r="AF265" s="287"/>
      <c r="AG265" s="287"/>
      <c r="AH265" s="287"/>
    </row>
    <row r="266" spans="1:34" ht="15.75" customHeight="1" x14ac:dyDescent="0.2">
      <c r="A266" s="287"/>
      <c r="B266" s="287"/>
      <c r="C266" s="288"/>
      <c r="D266" s="287"/>
      <c r="E266" s="289"/>
      <c r="F266" s="287"/>
      <c r="G266" s="289"/>
      <c r="H266" s="287"/>
      <c r="I266" s="289"/>
      <c r="J266" s="287"/>
      <c r="K266" s="289"/>
      <c r="L266" s="287"/>
      <c r="M266" s="289"/>
      <c r="N266" s="287"/>
      <c r="O266" s="287"/>
      <c r="P266" s="287"/>
      <c r="Q266" s="287"/>
      <c r="R266" s="287"/>
      <c r="S266" s="287"/>
      <c r="T266" s="287"/>
      <c r="U266" s="287"/>
      <c r="V266" s="287"/>
      <c r="W266" s="287"/>
      <c r="X266" s="287"/>
      <c r="Y266" s="287"/>
      <c r="Z266" s="287"/>
      <c r="AA266" s="287"/>
      <c r="AB266" s="287"/>
      <c r="AC266" s="287"/>
      <c r="AD266" s="287"/>
      <c r="AE266" s="287"/>
      <c r="AF266" s="287"/>
      <c r="AG266" s="287"/>
      <c r="AH266" s="287"/>
    </row>
    <row r="267" spans="1:34" ht="15.75" customHeight="1" x14ac:dyDescent="0.2">
      <c r="A267" s="287"/>
      <c r="B267" s="287"/>
      <c r="C267" s="288"/>
      <c r="D267" s="287"/>
      <c r="E267" s="289"/>
      <c r="F267" s="287"/>
      <c r="G267" s="289"/>
      <c r="H267" s="287"/>
      <c r="I267" s="289"/>
      <c r="J267" s="287"/>
      <c r="K267" s="289"/>
      <c r="L267" s="287"/>
      <c r="M267" s="289"/>
      <c r="N267" s="287"/>
      <c r="O267" s="287"/>
      <c r="P267" s="287"/>
      <c r="Q267" s="287"/>
      <c r="R267" s="287"/>
      <c r="S267" s="287"/>
      <c r="T267" s="287"/>
      <c r="U267" s="287"/>
      <c r="V267" s="287"/>
      <c r="W267" s="287"/>
      <c r="X267" s="287"/>
      <c r="Y267" s="287"/>
      <c r="Z267" s="287"/>
      <c r="AA267" s="287"/>
      <c r="AB267" s="287"/>
      <c r="AC267" s="287"/>
      <c r="AD267" s="287"/>
      <c r="AE267" s="287"/>
      <c r="AF267" s="287"/>
      <c r="AG267" s="287"/>
      <c r="AH267" s="287"/>
    </row>
    <row r="268" spans="1:34" ht="15.75" customHeight="1" x14ac:dyDescent="0.2">
      <c r="A268" s="287"/>
      <c r="B268" s="287"/>
      <c r="C268" s="288"/>
      <c r="D268" s="287"/>
      <c r="E268" s="289"/>
      <c r="F268" s="287"/>
      <c r="G268" s="289"/>
      <c r="H268" s="287"/>
      <c r="I268" s="289"/>
      <c r="J268" s="287"/>
      <c r="K268" s="289"/>
      <c r="L268" s="287"/>
      <c r="M268" s="289"/>
      <c r="N268" s="287"/>
      <c r="O268" s="287"/>
      <c r="P268" s="287"/>
      <c r="Q268" s="287"/>
      <c r="R268" s="287"/>
      <c r="S268" s="287"/>
      <c r="T268" s="287"/>
      <c r="U268" s="287"/>
      <c r="V268" s="287"/>
      <c r="W268" s="287"/>
      <c r="X268" s="287"/>
      <c r="Y268" s="287"/>
      <c r="Z268" s="287"/>
      <c r="AA268" s="287"/>
      <c r="AB268" s="287"/>
      <c r="AC268" s="287"/>
      <c r="AD268" s="287"/>
      <c r="AE268" s="287"/>
      <c r="AF268" s="287"/>
      <c r="AG268" s="287"/>
      <c r="AH268" s="287"/>
    </row>
    <row r="269" spans="1:34" ht="15.75" customHeight="1" x14ac:dyDescent="0.2">
      <c r="A269" s="287"/>
      <c r="B269" s="287"/>
      <c r="C269" s="288"/>
      <c r="D269" s="287"/>
      <c r="E269" s="289"/>
      <c r="F269" s="287"/>
      <c r="G269" s="289"/>
      <c r="H269" s="287"/>
      <c r="I269" s="289"/>
      <c r="J269" s="287"/>
      <c r="K269" s="289"/>
      <c r="L269" s="287"/>
      <c r="M269" s="289"/>
      <c r="N269" s="287"/>
      <c r="O269" s="287"/>
      <c r="P269" s="287"/>
      <c r="Q269" s="287"/>
      <c r="R269" s="287"/>
      <c r="S269" s="287"/>
      <c r="T269" s="287"/>
      <c r="U269" s="287"/>
      <c r="V269" s="287"/>
      <c r="W269" s="287"/>
      <c r="X269" s="287"/>
      <c r="Y269" s="287"/>
      <c r="Z269" s="287"/>
      <c r="AA269" s="287"/>
      <c r="AB269" s="287"/>
      <c r="AC269" s="287"/>
      <c r="AD269" s="287"/>
      <c r="AE269" s="287"/>
      <c r="AF269" s="287"/>
      <c r="AG269" s="287"/>
      <c r="AH269" s="287"/>
    </row>
    <row r="270" spans="1:34" ht="15.75" customHeight="1" x14ac:dyDescent="0.2">
      <c r="A270" s="287"/>
      <c r="B270" s="287"/>
      <c r="C270" s="288"/>
      <c r="D270" s="287"/>
      <c r="E270" s="289"/>
      <c r="F270" s="287"/>
      <c r="G270" s="289"/>
      <c r="H270" s="287"/>
      <c r="I270" s="289"/>
      <c r="J270" s="287"/>
      <c r="K270" s="289"/>
      <c r="L270" s="287"/>
      <c r="M270" s="289"/>
      <c r="N270" s="287"/>
      <c r="O270" s="287"/>
      <c r="P270" s="287"/>
      <c r="Q270" s="287"/>
      <c r="R270" s="287"/>
      <c r="S270" s="287"/>
      <c r="T270" s="287"/>
      <c r="U270" s="287"/>
      <c r="V270" s="287"/>
      <c r="W270" s="287"/>
      <c r="X270" s="287"/>
      <c r="Y270" s="287"/>
      <c r="Z270" s="287"/>
      <c r="AA270" s="287"/>
      <c r="AB270" s="287"/>
      <c r="AC270" s="287"/>
      <c r="AD270" s="287"/>
      <c r="AE270" s="287"/>
      <c r="AF270" s="287"/>
      <c r="AG270" s="287"/>
      <c r="AH270" s="287"/>
    </row>
    <row r="271" spans="1:34" ht="15.75" customHeight="1" x14ac:dyDescent="0.2">
      <c r="A271" s="287"/>
      <c r="B271" s="287"/>
      <c r="C271" s="288"/>
      <c r="D271" s="287"/>
      <c r="E271" s="289"/>
      <c r="F271" s="287"/>
      <c r="G271" s="289"/>
      <c r="H271" s="287"/>
      <c r="I271" s="289"/>
      <c r="J271" s="287"/>
      <c r="K271" s="289"/>
      <c r="L271" s="287"/>
      <c r="M271" s="289"/>
      <c r="N271" s="287"/>
      <c r="O271" s="287"/>
      <c r="P271" s="287"/>
      <c r="Q271" s="287"/>
      <c r="R271" s="287"/>
      <c r="S271" s="287"/>
      <c r="T271" s="287"/>
      <c r="U271" s="287"/>
      <c r="V271" s="287"/>
      <c r="W271" s="287"/>
      <c r="X271" s="287"/>
      <c r="Y271" s="287"/>
      <c r="Z271" s="287"/>
      <c r="AA271" s="287"/>
      <c r="AB271" s="287"/>
      <c r="AC271" s="287"/>
      <c r="AD271" s="287"/>
      <c r="AE271" s="287"/>
      <c r="AF271" s="287"/>
      <c r="AG271" s="287"/>
      <c r="AH271" s="287"/>
    </row>
    <row r="272" spans="1:34" ht="15.75" customHeight="1" x14ac:dyDescent="0.2">
      <c r="A272" s="287"/>
      <c r="B272" s="287"/>
      <c r="C272" s="288"/>
      <c r="D272" s="287"/>
      <c r="E272" s="289"/>
      <c r="F272" s="287"/>
      <c r="G272" s="289"/>
      <c r="H272" s="287"/>
      <c r="I272" s="289"/>
      <c r="J272" s="287"/>
      <c r="K272" s="289"/>
      <c r="L272" s="287"/>
      <c r="M272" s="289"/>
      <c r="N272" s="287"/>
      <c r="O272" s="287"/>
      <c r="P272" s="287"/>
      <c r="Q272" s="287"/>
      <c r="R272" s="287"/>
      <c r="S272" s="287"/>
      <c r="T272" s="287"/>
      <c r="U272" s="287"/>
      <c r="V272" s="287"/>
      <c r="W272" s="287"/>
      <c r="X272" s="287"/>
      <c r="Y272" s="287"/>
      <c r="Z272" s="287"/>
      <c r="AA272" s="287"/>
      <c r="AB272" s="287"/>
      <c r="AC272" s="287"/>
      <c r="AD272" s="287"/>
      <c r="AE272" s="287"/>
      <c r="AF272" s="287"/>
      <c r="AG272" s="287"/>
      <c r="AH272" s="287"/>
    </row>
    <row r="273" spans="1:34" ht="15.75" customHeight="1" x14ac:dyDescent="0.2">
      <c r="A273" s="287"/>
      <c r="B273" s="287"/>
      <c r="C273" s="288"/>
      <c r="D273" s="287"/>
      <c r="E273" s="289"/>
      <c r="F273" s="287"/>
      <c r="G273" s="289"/>
      <c r="H273" s="287"/>
      <c r="I273" s="289"/>
      <c r="J273" s="287"/>
      <c r="K273" s="289"/>
      <c r="L273" s="287"/>
      <c r="M273" s="289"/>
      <c r="N273" s="287"/>
      <c r="O273" s="287"/>
      <c r="P273" s="287"/>
      <c r="Q273" s="287"/>
      <c r="R273" s="287"/>
      <c r="S273" s="287"/>
      <c r="T273" s="287"/>
      <c r="U273" s="287"/>
      <c r="V273" s="287"/>
      <c r="W273" s="287"/>
      <c r="X273" s="287"/>
      <c r="Y273" s="287"/>
      <c r="Z273" s="287"/>
      <c r="AA273" s="287"/>
      <c r="AB273" s="287"/>
      <c r="AC273" s="287"/>
      <c r="AD273" s="287"/>
      <c r="AE273" s="287"/>
      <c r="AF273" s="287"/>
      <c r="AG273" s="287"/>
      <c r="AH273" s="287"/>
    </row>
    <row r="274" spans="1:34" ht="15.75" customHeight="1" x14ac:dyDescent="0.2">
      <c r="A274" s="287"/>
      <c r="B274" s="287"/>
      <c r="C274" s="288"/>
      <c r="D274" s="287"/>
      <c r="E274" s="289"/>
      <c r="F274" s="287"/>
      <c r="G274" s="289"/>
      <c r="H274" s="287"/>
      <c r="I274" s="289"/>
      <c r="J274" s="287"/>
      <c r="K274" s="289"/>
      <c r="L274" s="287"/>
      <c r="M274" s="289"/>
      <c r="N274" s="287"/>
      <c r="O274" s="287"/>
      <c r="P274" s="287"/>
      <c r="Q274" s="287"/>
      <c r="R274" s="287"/>
      <c r="S274" s="287"/>
      <c r="T274" s="287"/>
      <c r="U274" s="287"/>
      <c r="V274" s="287"/>
      <c r="W274" s="287"/>
      <c r="X274" s="287"/>
      <c r="Y274" s="287"/>
      <c r="Z274" s="287"/>
      <c r="AA274" s="287"/>
      <c r="AB274" s="287"/>
      <c r="AC274" s="287"/>
      <c r="AD274" s="287"/>
      <c r="AE274" s="287"/>
      <c r="AF274" s="287"/>
      <c r="AG274" s="287"/>
      <c r="AH274" s="287"/>
    </row>
    <row r="275" spans="1:34" ht="15.75" customHeight="1" x14ac:dyDescent="0.2">
      <c r="A275" s="287"/>
      <c r="B275" s="287"/>
      <c r="C275" s="288"/>
      <c r="D275" s="287"/>
      <c r="E275" s="289"/>
      <c r="F275" s="287"/>
      <c r="G275" s="289"/>
      <c r="H275" s="287"/>
      <c r="I275" s="289"/>
      <c r="J275" s="287"/>
      <c r="K275" s="289"/>
      <c r="L275" s="287"/>
      <c r="M275" s="289"/>
      <c r="N275" s="287"/>
      <c r="O275" s="287"/>
      <c r="P275" s="287"/>
      <c r="Q275" s="287"/>
      <c r="R275" s="287"/>
      <c r="S275" s="287"/>
      <c r="T275" s="287"/>
      <c r="U275" s="287"/>
      <c r="V275" s="287"/>
      <c r="W275" s="287"/>
      <c r="X275" s="287"/>
      <c r="Y275" s="287"/>
      <c r="Z275" s="287"/>
      <c r="AA275" s="287"/>
      <c r="AB275" s="287"/>
      <c r="AC275" s="287"/>
      <c r="AD275" s="287"/>
      <c r="AE275" s="287"/>
      <c r="AF275" s="287"/>
      <c r="AG275" s="287"/>
      <c r="AH275" s="287"/>
    </row>
    <row r="276" spans="1:34" ht="15.75" customHeight="1" x14ac:dyDescent="0.2">
      <c r="A276" s="287"/>
      <c r="B276" s="287"/>
      <c r="C276" s="288"/>
      <c r="D276" s="287"/>
      <c r="E276" s="289"/>
      <c r="F276" s="287"/>
      <c r="G276" s="289"/>
      <c r="H276" s="287"/>
      <c r="I276" s="289"/>
      <c r="J276" s="287"/>
      <c r="K276" s="289"/>
      <c r="L276" s="287"/>
      <c r="M276" s="289"/>
      <c r="N276" s="287"/>
      <c r="O276" s="287"/>
      <c r="P276" s="287"/>
      <c r="Q276" s="287"/>
      <c r="R276" s="287"/>
      <c r="S276" s="287"/>
      <c r="T276" s="287"/>
      <c r="U276" s="287"/>
      <c r="V276" s="287"/>
      <c r="W276" s="287"/>
      <c r="X276" s="287"/>
      <c r="Y276" s="287"/>
      <c r="Z276" s="287"/>
      <c r="AA276" s="287"/>
      <c r="AB276" s="287"/>
      <c r="AC276" s="287"/>
      <c r="AD276" s="287"/>
      <c r="AE276" s="287"/>
      <c r="AF276" s="287"/>
      <c r="AG276" s="287"/>
      <c r="AH276" s="287"/>
    </row>
    <row r="277" spans="1:34" ht="15.75" customHeight="1" x14ac:dyDescent="0.2">
      <c r="A277" s="287"/>
      <c r="B277" s="287"/>
      <c r="C277" s="288"/>
      <c r="D277" s="287"/>
      <c r="E277" s="289"/>
      <c r="F277" s="287"/>
      <c r="G277" s="289"/>
      <c r="H277" s="287"/>
      <c r="I277" s="289"/>
      <c r="J277" s="287"/>
      <c r="K277" s="289"/>
      <c r="L277" s="287"/>
      <c r="M277" s="289"/>
      <c r="N277" s="287"/>
      <c r="O277" s="287"/>
      <c r="P277" s="287"/>
      <c r="Q277" s="287"/>
      <c r="R277" s="287"/>
      <c r="S277" s="287"/>
      <c r="T277" s="287"/>
      <c r="U277" s="287"/>
      <c r="V277" s="287"/>
      <c r="W277" s="287"/>
      <c r="X277" s="287"/>
      <c r="Y277" s="287"/>
      <c r="Z277" s="287"/>
      <c r="AA277" s="287"/>
      <c r="AB277" s="287"/>
      <c r="AC277" s="287"/>
      <c r="AD277" s="287"/>
      <c r="AE277" s="287"/>
      <c r="AF277" s="287"/>
      <c r="AG277" s="287"/>
      <c r="AH277" s="287"/>
    </row>
    <row r="278" spans="1:34" ht="15.75" customHeight="1" x14ac:dyDescent="0.2">
      <c r="A278" s="287"/>
      <c r="B278" s="287"/>
      <c r="C278" s="288"/>
      <c r="D278" s="287"/>
      <c r="E278" s="289"/>
      <c r="F278" s="287"/>
      <c r="G278" s="289"/>
      <c r="H278" s="287"/>
      <c r="I278" s="289"/>
      <c r="J278" s="287"/>
      <c r="K278" s="289"/>
      <c r="L278" s="287"/>
      <c r="M278" s="289"/>
      <c r="N278" s="287"/>
      <c r="O278" s="287"/>
      <c r="P278" s="287"/>
      <c r="Q278" s="287"/>
      <c r="R278" s="287"/>
      <c r="S278" s="287"/>
      <c r="T278" s="287"/>
      <c r="U278" s="287"/>
      <c r="V278" s="287"/>
      <c r="W278" s="287"/>
      <c r="X278" s="287"/>
      <c r="Y278" s="287"/>
      <c r="Z278" s="287"/>
      <c r="AA278" s="287"/>
      <c r="AB278" s="287"/>
      <c r="AC278" s="287"/>
      <c r="AD278" s="287"/>
      <c r="AE278" s="287"/>
      <c r="AF278" s="287"/>
      <c r="AG278" s="287"/>
      <c r="AH278" s="287"/>
    </row>
    <row r="279" spans="1:34" ht="15.75" customHeight="1" x14ac:dyDescent="0.2">
      <c r="A279" s="287"/>
      <c r="B279" s="287"/>
      <c r="C279" s="288"/>
      <c r="D279" s="287"/>
      <c r="E279" s="289"/>
      <c r="F279" s="287"/>
      <c r="G279" s="289"/>
      <c r="H279" s="287"/>
      <c r="I279" s="289"/>
      <c r="J279" s="287"/>
      <c r="K279" s="289"/>
      <c r="L279" s="287"/>
      <c r="M279" s="289"/>
      <c r="N279" s="287"/>
      <c r="O279" s="287"/>
      <c r="P279" s="287"/>
      <c r="Q279" s="287"/>
      <c r="R279" s="287"/>
      <c r="S279" s="287"/>
      <c r="T279" s="287"/>
      <c r="U279" s="287"/>
      <c r="V279" s="287"/>
      <c r="W279" s="287"/>
      <c r="X279" s="287"/>
      <c r="Y279" s="287"/>
      <c r="Z279" s="287"/>
      <c r="AA279" s="287"/>
      <c r="AB279" s="287"/>
      <c r="AC279" s="287"/>
      <c r="AD279" s="287"/>
      <c r="AE279" s="287"/>
      <c r="AF279" s="287"/>
      <c r="AG279" s="287"/>
      <c r="AH279" s="287"/>
    </row>
    <row r="280" spans="1:34" ht="15.75" customHeight="1" x14ac:dyDescent="0.2">
      <c r="A280" s="287"/>
      <c r="B280" s="287"/>
      <c r="C280" s="288"/>
      <c r="D280" s="287"/>
      <c r="E280" s="289"/>
      <c r="F280" s="287"/>
      <c r="G280" s="289"/>
      <c r="H280" s="287"/>
      <c r="I280" s="289"/>
      <c r="J280" s="287"/>
      <c r="K280" s="289"/>
      <c r="L280" s="287"/>
      <c r="M280" s="289"/>
      <c r="N280" s="287"/>
      <c r="O280" s="287"/>
      <c r="P280" s="287"/>
      <c r="Q280" s="287"/>
      <c r="R280" s="287"/>
      <c r="S280" s="287"/>
      <c r="T280" s="287"/>
      <c r="U280" s="287"/>
      <c r="V280" s="287"/>
      <c r="W280" s="287"/>
      <c r="X280" s="287"/>
      <c r="Y280" s="287"/>
      <c r="Z280" s="287"/>
      <c r="AA280" s="287"/>
      <c r="AB280" s="287"/>
      <c r="AC280" s="287"/>
      <c r="AD280" s="287"/>
      <c r="AE280" s="287"/>
      <c r="AF280" s="287"/>
      <c r="AG280" s="287"/>
      <c r="AH280" s="287"/>
    </row>
    <row r="281" spans="1:34" ht="15.75" customHeight="1" x14ac:dyDescent="0.2">
      <c r="A281" s="287"/>
      <c r="B281" s="287"/>
      <c r="C281" s="288"/>
      <c r="D281" s="287"/>
      <c r="E281" s="289"/>
      <c r="F281" s="287"/>
      <c r="G281" s="289"/>
      <c r="H281" s="287"/>
      <c r="I281" s="289"/>
      <c r="J281" s="287"/>
      <c r="K281" s="289"/>
      <c r="L281" s="287"/>
      <c r="M281" s="289"/>
      <c r="N281" s="287"/>
      <c r="O281" s="287"/>
      <c r="P281" s="287"/>
      <c r="Q281" s="287"/>
      <c r="R281" s="287"/>
      <c r="S281" s="287"/>
      <c r="T281" s="287"/>
      <c r="U281" s="287"/>
      <c r="V281" s="287"/>
      <c r="W281" s="287"/>
      <c r="X281" s="287"/>
      <c r="Y281" s="287"/>
      <c r="Z281" s="287"/>
      <c r="AA281" s="287"/>
      <c r="AB281" s="287"/>
      <c r="AC281" s="287"/>
      <c r="AD281" s="287"/>
      <c r="AE281" s="287"/>
      <c r="AF281" s="287"/>
      <c r="AG281" s="287"/>
      <c r="AH281" s="287"/>
    </row>
    <row r="282" spans="1:34" ht="15.75" customHeight="1" x14ac:dyDescent="0.2">
      <c r="A282" s="287"/>
      <c r="B282" s="287"/>
      <c r="C282" s="288"/>
      <c r="D282" s="287"/>
      <c r="E282" s="289"/>
      <c r="F282" s="287"/>
      <c r="G282" s="289"/>
      <c r="H282" s="287"/>
      <c r="I282" s="289"/>
      <c r="J282" s="287"/>
      <c r="K282" s="289"/>
      <c r="L282" s="287"/>
      <c r="M282" s="289"/>
      <c r="N282" s="287"/>
      <c r="O282" s="287"/>
      <c r="P282" s="287"/>
      <c r="Q282" s="287"/>
      <c r="R282" s="287"/>
      <c r="S282" s="287"/>
      <c r="T282" s="287"/>
      <c r="U282" s="287"/>
      <c r="V282" s="287"/>
      <c r="W282" s="287"/>
      <c r="X282" s="287"/>
      <c r="Y282" s="287"/>
      <c r="Z282" s="287"/>
      <c r="AA282" s="287"/>
      <c r="AB282" s="287"/>
      <c r="AC282" s="287"/>
      <c r="AD282" s="287"/>
      <c r="AE282" s="287"/>
      <c r="AF282" s="287"/>
      <c r="AG282" s="287"/>
      <c r="AH282" s="287"/>
    </row>
    <row r="283" spans="1:34" ht="15.75" customHeight="1" x14ac:dyDescent="0.2">
      <c r="A283" s="287"/>
      <c r="B283" s="287"/>
      <c r="C283" s="288"/>
      <c r="D283" s="287"/>
      <c r="E283" s="289"/>
      <c r="F283" s="287"/>
      <c r="G283" s="289"/>
      <c r="H283" s="287"/>
      <c r="I283" s="289"/>
      <c r="J283" s="287"/>
      <c r="K283" s="289"/>
      <c r="L283" s="287"/>
      <c r="M283" s="289"/>
      <c r="N283" s="287"/>
      <c r="O283" s="287"/>
      <c r="P283" s="287"/>
      <c r="Q283" s="287"/>
      <c r="R283" s="287"/>
      <c r="S283" s="287"/>
      <c r="T283" s="287"/>
      <c r="U283" s="287"/>
      <c r="V283" s="287"/>
      <c r="W283" s="287"/>
      <c r="X283" s="287"/>
      <c r="Y283" s="287"/>
      <c r="Z283" s="287"/>
      <c r="AA283" s="287"/>
      <c r="AB283" s="287"/>
      <c r="AC283" s="287"/>
      <c r="AD283" s="287"/>
      <c r="AE283" s="287"/>
      <c r="AF283" s="287"/>
      <c r="AG283" s="287"/>
      <c r="AH283" s="287"/>
    </row>
    <row r="284" spans="1:34" ht="15.75" customHeight="1" x14ac:dyDescent="0.2">
      <c r="A284" s="287"/>
      <c r="B284" s="287"/>
      <c r="C284" s="288"/>
      <c r="D284" s="287"/>
      <c r="E284" s="289"/>
      <c r="F284" s="287"/>
      <c r="G284" s="289"/>
      <c r="H284" s="287"/>
      <c r="I284" s="289"/>
      <c r="J284" s="287"/>
      <c r="K284" s="289"/>
      <c r="L284" s="287"/>
      <c r="M284" s="289"/>
      <c r="N284" s="287"/>
      <c r="O284" s="287"/>
      <c r="P284" s="287"/>
      <c r="Q284" s="287"/>
      <c r="R284" s="287"/>
      <c r="S284" s="287"/>
      <c r="T284" s="287"/>
      <c r="U284" s="287"/>
      <c r="V284" s="287"/>
      <c r="W284" s="287"/>
      <c r="X284" s="287"/>
      <c r="Y284" s="287"/>
      <c r="Z284" s="287"/>
      <c r="AA284" s="287"/>
      <c r="AB284" s="287"/>
      <c r="AC284" s="287"/>
      <c r="AD284" s="287"/>
      <c r="AE284" s="287"/>
      <c r="AF284" s="287"/>
      <c r="AG284" s="287"/>
      <c r="AH284" s="287"/>
    </row>
    <row r="285" spans="1:34" ht="15.75" customHeight="1" x14ac:dyDescent="0.2">
      <c r="A285" s="287"/>
      <c r="B285" s="287"/>
      <c r="C285" s="288"/>
      <c r="D285" s="287"/>
      <c r="E285" s="289"/>
      <c r="F285" s="287"/>
      <c r="G285" s="289"/>
      <c r="H285" s="287"/>
      <c r="I285" s="289"/>
      <c r="J285" s="287"/>
      <c r="K285" s="289"/>
      <c r="L285" s="287"/>
      <c r="M285" s="289"/>
      <c r="N285" s="287"/>
      <c r="O285" s="287"/>
      <c r="P285" s="287"/>
      <c r="Q285" s="287"/>
      <c r="R285" s="287"/>
      <c r="S285" s="287"/>
      <c r="T285" s="287"/>
      <c r="U285" s="287"/>
      <c r="V285" s="287"/>
      <c r="W285" s="287"/>
      <c r="X285" s="287"/>
      <c r="Y285" s="287"/>
      <c r="Z285" s="287"/>
      <c r="AA285" s="287"/>
      <c r="AB285" s="287"/>
      <c r="AC285" s="287"/>
      <c r="AD285" s="287"/>
      <c r="AE285" s="287"/>
      <c r="AF285" s="287"/>
      <c r="AG285" s="287"/>
      <c r="AH285" s="287"/>
    </row>
    <row r="286" spans="1:34" ht="15.75" customHeight="1" x14ac:dyDescent="0.2">
      <c r="A286" s="287"/>
      <c r="B286" s="287"/>
      <c r="C286" s="288"/>
      <c r="D286" s="287"/>
      <c r="E286" s="289"/>
      <c r="F286" s="287"/>
      <c r="G286" s="289"/>
      <c r="H286" s="287"/>
      <c r="I286" s="289"/>
      <c r="J286" s="287"/>
      <c r="K286" s="289"/>
      <c r="L286" s="287"/>
      <c r="M286" s="289"/>
      <c r="N286" s="287"/>
      <c r="O286" s="287"/>
      <c r="P286" s="287"/>
      <c r="Q286" s="287"/>
      <c r="R286" s="287"/>
      <c r="S286" s="287"/>
      <c r="T286" s="287"/>
      <c r="U286" s="287"/>
      <c r="V286" s="287"/>
      <c r="W286" s="287"/>
      <c r="X286" s="287"/>
      <c r="Y286" s="287"/>
      <c r="Z286" s="287"/>
      <c r="AA286" s="287"/>
      <c r="AB286" s="287"/>
      <c r="AC286" s="287"/>
      <c r="AD286" s="287"/>
      <c r="AE286" s="287"/>
      <c r="AF286" s="287"/>
      <c r="AG286" s="287"/>
      <c r="AH286" s="287"/>
    </row>
    <row r="287" spans="1:34" ht="15.75" customHeight="1" x14ac:dyDescent="0.2">
      <c r="A287" s="287"/>
      <c r="B287" s="287"/>
      <c r="C287" s="288"/>
      <c r="D287" s="287"/>
      <c r="E287" s="289"/>
      <c r="F287" s="287"/>
      <c r="G287" s="289"/>
      <c r="H287" s="287"/>
      <c r="I287" s="289"/>
      <c r="J287" s="287"/>
      <c r="K287" s="289"/>
      <c r="L287" s="287"/>
      <c r="M287" s="289"/>
      <c r="N287" s="287"/>
      <c r="O287" s="287"/>
      <c r="P287" s="287"/>
      <c r="Q287" s="287"/>
      <c r="R287" s="287"/>
      <c r="S287" s="287"/>
      <c r="T287" s="287"/>
      <c r="U287" s="287"/>
      <c r="V287" s="287"/>
      <c r="W287" s="287"/>
      <c r="X287" s="287"/>
      <c r="Y287" s="287"/>
      <c r="Z287" s="287"/>
      <c r="AA287" s="287"/>
      <c r="AB287" s="287"/>
      <c r="AC287" s="287"/>
      <c r="AD287" s="287"/>
      <c r="AE287" s="287"/>
      <c r="AF287" s="287"/>
      <c r="AG287" s="287"/>
      <c r="AH287" s="287"/>
    </row>
    <row r="288" spans="1:34" ht="15.75" customHeight="1" x14ac:dyDescent="0.2">
      <c r="A288" s="287"/>
      <c r="B288" s="287"/>
      <c r="C288" s="288"/>
      <c r="D288" s="287"/>
      <c r="E288" s="289"/>
      <c r="F288" s="287"/>
      <c r="G288" s="289"/>
      <c r="H288" s="287"/>
      <c r="I288" s="289"/>
      <c r="J288" s="287"/>
      <c r="K288" s="289"/>
      <c r="L288" s="287"/>
      <c r="M288" s="289"/>
      <c r="N288" s="287"/>
      <c r="O288" s="287"/>
      <c r="P288" s="287"/>
      <c r="Q288" s="287"/>
      <c r="R288" s="287"/>
      <c r="S288" s="287"/>
      <c r="T288" s="287"/>
      <c r="U288" s="287"/>
      <c r="V288" s="287"/>
      <c r="W288" s="287"/>
      <c r="X288" s="287"/>
      <c r="Y288" s="287"/>
      <c r="Z288" s="287"/>
      <c r="AA288" s="287"/>
      <c r="AB288" s="287"/>
      <c r="AC288" s="287"/>
      <c r="AD288" s="287"/>
      <c r="AE288" s="287"/>
      <c r="AF288" s="287"/>
      <c r="AG288" s="287"/>
      <c r="AH288" s="287"/>
    </row>
    <row r="289" spans="1:34" ht="15.75" customHeight="1" x14ac:dyDescent="0.2">
      <c r="A289" s="287"/>
      <c r="B289" s="287"/>
      <c r="C289" s="288"/>
      <c r="D289" s="287"/>
      <c r="E289" s="289"/>
      <c r="F289" s="287"/>
      <c r="G289" s="289"/>
      <c r="H289" s="287"/>
      <c r="I289" s="289"/>
      <c r="J289" s="287"/>
      <c r="K289" s="289"/>
      <c r="L289" s="287"/>
      <c r="M289" s="289"/>
      <c r="N289" s="287"/>
      <c r="O289" s="287"/>
      <c r="P289" s="287"/>
      <c r="Q289" s="287"/>
      <c r="R289" s="287"/>
      <c r="S289" s="287"/>
      <c r="T289" s="287"/>
      <c r="U289" s="287"/>
      <c r="V289" s="287"/>
      <c r="W289" s="287"/>
      <c r="X289" s="287"/>
      <c r="Y289" s="287"/>
      <c r="Z289" s="287"/>
      <c r="AA289" s="287"/>
      <c r="AB289" s="287"/>
      <c r="AC289" s="287"/>
      <c r="AD289" s="287"/>
      <c r="AE289" s="287"/>
      <c r="AF289" s="287"/>
      <c r="AG289" s="287"/>
      <c r="AH289" s="287"/>
    </row>
    <row r="290" spans="1:34" ht="15.75" customHeight="1" x14ac:dyDescent="0.2">
      <c r="A290" s="287"/>
      <c r="B290" s="287"/>
      <c r="C290" s="288"/>
      <c r="D290" s="287"/>
      <c r="E290" s="289"/>
      <c r="F290" s="287"/>
      <c r="G290" s="289"/>
      <c r="H290" s="287"/>
      <c r="I290" s="289"/>
      <c r="J290" s="287"/>
      <c r="K290" s="289"/>
      <c r="L290" s="287"/>
      <c r="M290" s="289"/>
      <c r="N290" s="287"/>
      <c r="O290" s="287"/>
      <c r="P290" s="287"/>
      <c r="Q290" s="287"/>
      <c r="R290" s="287"/>
      <c r="S290" s="287"/>
      <c r="T290" s="287"/>
      <c r="U290" s="287"/>
      <c r="V290" s="287"/>
      <c r="W290" s="287"/>
      <c r="X290" s="287"/>
      <c r="Y290" s="287"/>
      <c r="Z290" s="287"/>
      <c r="AA290" s="287"/>
      <c r="AB290" s="287"/>
      <c r="AC290" s="287"/>
      <c r="AD290" s="287"/>
      <c r="AE290" s="287"/>
      <c r="AF290" s="287"/>
      <c r="AG290" s="287"/>
      <c r="AH290" s="287"/>
    </row>
    <row r="291" spans="1:34" ht="15.75" customHeight="1" x14ac:dyDescent="0.2">
      <c r="A291" s="287"/>
      <c r="B291" s="287"/>
      <c r="C291" s="288"/>
      <c r="D291" s="287"/>
      <c r="E291" s="289"/>
      <c r="F291" s="287"/>
      <c r="G291" s="289"/>
      <c r="H291" s="287"/>
      <c r="I291" s="289"/>
      <c r="J291" s="287"/>
      <c r="K291" s="289"/>
      <c r="L291" s="287"/>
      <c r="M291" s="289"/>
      <c r="N291" s="287"/>
      <c r="O291" s="287"/>
      <c r="P291" s="287"/>
      <c r="Q291" s="287"/>
      <c r="R291" s="287"/>
      <c r="S291" s="287"/>
      <c r="T291" s="287"/>
      <c r="U291" s="287"/>
      <c r="V291" s="287"/>
      <c r="W291" s="287"/>
      <c r="X291" s="287"/>
      <c r="Y291" s="287"/>
      <c r="Z291" s="287"/>
      <c r="AA291" s="287"/>
      <c r="AB291" s="287"/>
      <c r="AC291" s="287"/>
      <c r="AD291" s="287"/>
      <c r="AE291" s="287"/>
      <c r="AF291" s="287"/>
      <c r="AG291" s="287"/>
      <c r="AH291" s="287"/>
    </row>
    <row r="292" spans="1:34" ht="15.75" customHeight="1" x14ac:dyDescent="0.2">
      <c r="A292" s="287"/>
      <c r="B292" s="287"/>
      <c r="C292" s="288"/>
      <c r="D292" s="287"/>
      <c r="E292" s="289"/>
      <c r="F292" s="287"/>
      <c r="G292" s="289"/>
      <c r="H292" s="287"/>
      <c r="I292" s="289"/>
      <c r="J292" s="287"/>
      <c r="K292" s="289"/>
      <c r="L292" s="287"/>
      <c r="M292" s="289"/>
      <c r="N292" s="287"/>
      <c r="O292" s="287"/>
      <c r="P292" s="287"/>
      <c r="Q292" s="287"/>
      <c r="R292" s="287"/>
      <c r="S292" s="287"/>
      <c r="T292" s="287"/>
      <c r="U292" s="287"/>
      <c r="V292" s="287"/>
      <c r="W292" s="287"/>
      <c r="X292" s="287"/>
      <c r="Y292" s="287"/>
      <c r="Z292" s="287"/>
      <c r="AA292" s="287"/>
      <c r="AB292" s="287"/>
      <c r="AC292" s="287"/>
      <c r="AD292" s="287"/>
      <c r="AE292" s="287"/>
      <c r="AF292" s="287"/>
      <c r="AG292" s="287"/>
      <c r="AH292" s="287"/>
    </row>
    <row r="293" spans="1:34" ht="15.75" customHeight="1" x14ac:dyDescent="0.2">
      <c r="A293" s="287"/>
      <c r="B293" s="287"/>
      <c r="C293" s="288"/>
      <c r="D293" s="287"/>
      <c r="E293" s="289"/>
      <c r="F293" s="287"/>
      <c r="G293" s="289"/>
      <c r="H293" s="287"/>
      <c r="I293" s="289"/>
      <c r="J293" s="287"/>
      <c r="K293" s="289"/>
      <c r="L293" s="287"/>
      <c r="M293" s="289"/>
      <c r="N293" s="287"/>
      <c r="O293" s="287"/>
      <c r="P293" s="287"/>
      <c r="Q293" s="287"/>
      <c r="R293" s="287"/>
      <c r="S293" s="287"/>
      <c r="T293" s="287"/>
      <c r="U293" s="287"/>
      <c r="V293" s="287"/>
      <c r="W293" s="287"/>
      <c r="X293" s="287"/>
      <c r="Y293" s="287"/>
      <c r="Z293" s="287"/>
      <c r="AA293" s="287"/>
      <c r="AB293" s="287"/>
      <c r="AC293" s="287"/>
      <c r="AD293" s="287"/>
      <c r="AE293" s="287"/>
      <c r="AF293" s="287"/>
      <c r="AG293" s="287"/>
      <c r="AH293" s="287"/>
    </row>
    <row r="294" spans="1:34" ht="15.75" customHeight="1" x14ac:dyDescent="0.2">
      <c r="A294" s="287"/>
      <c r="B294" s="287"/>
      <c r="C294" s="288"/>
      <c r="D294" s="287"/>
      <c r="E294" s="289"/>
      <c r="F294" s="287"/>
      <c r="G294" s="289"/>
      <c r="H294" s="287"/>
      <c r="I294" s="289"/>
      <c r="J294" s="287"/>
      <c r="K294" s="289"/>
      <c r="L294" s="287"/>
      <c r="M294" s="289"/>
      <c r="N294" s="287"/>
      <c r="O294" s="287"/>
      <c r="P294" s="287"/>
      <c r="Q294" s="287"/>
      <c r="R294" s="287"/>
      <c r="S294" s="287"/>
      <c r="T294" s="287"/>
      <c r="U294" s="287"/>
      <c r="V294" s="287"/>
      <c r="W294" s="287"/>
      <c r="X294" s="287"/>
      <c r="Y294" s="287"/>
      <c r="Z294" s="287"/>
      <c r="AA294" s="287"/>
      <c r="AB294" s="287"/>
      <c r="AC294" s="287"/>
      <c r="AD294" s="287"/>
      <c r="AE294" s="287"/>
      <c r="AF294" s="287"/>
      <c r="AG294" s="287"/>
      <c r="AH294" s="287"/>
    </row>
    <row r="295" spans="1:34" ht="15.75" customHeight="1" x14ac:dyDescent="0.2">
      <c r="A295" s="287"/>
      <c r="B295" s="287"/>
      <c r="C295" s="288"/>
      <c r="D295" s="287"/>
      <c r="E295" s="289"/>
      <c r="F295" s="287"/>
      <c r="G295" s="289"/>
      <c r="H295" s="287"/>
      <c r="I295" s="289"/>
      <c r="J295" s="287"/>
      <c r="K295" s="289"/>
      <c r="L295" s="287"/>
      <c r="M295" s="289"/>
      <c r="N295" s="287"/>
      <c r="O295" s="287"/>
      <c r="P295" s="287"/>
      <c r="Q295" s="287"/>
      <c r="R295" s="287"/>
      <c r="S295" s="287"/>
      <c r="T295" s="287"/>
      <c r="U295" s="287"/>
      <c r="V295" s="287"/>
      <c r="W295" s="287"/>
      <c r="X295" s="287"/>
      <c r="Y295" s="287"/>
      <c r="Z295" s="287"/>
      <c r="AA295" s="287"/>
      <c r="AB295" s="287"/>
      <c r="AC295" s="287"/>
      <c r="AD295" s="287"/>
      <c r="AE295" s="287"/>
      <c r="AF295" s="287"/>
      <c r="AG295" s="287"/>
      <c r="AH295" s="287"/>
    </row>
    <row r="296" spans="1:34" ht="15.75" customHeight="1" x14ac:dyDescent="0.2">
      <c r="A296" s="287"/>
      <c r="B296" s="287"/>
      <c r="C296" s="288"/>
      <c r="D296" s="287"/>
      <c r="E296" s="289"/>
      <c r="F296" s="287"/>
      <c r="G296" s="289"/>
      <c r="H296" s="287"/>
      <c r="I296" s="289"/>
      <c r="J296" s="287"/>
      <c r="K296" s="289"/>
      <c r="L296" s="287"/>
      <c r="M296" s="289"/>
      <c r="N296" s="287"/>
      <c r="O296" s="287"/>
      <c r="P296" s="287"/>
      <c r="Q296" s="287"/>
      <c r="R296" s="287"/>
      <c r="S296" s="287"/>
      <c r="T296" s="287"/>
      <c r="U296" s="287"/>
      <c r="V296" s="287"/>
      <c r="W296" s="287"/>
      <c r="X296" s="287"/>
      <c r="Y296" s="287"/>
      <c r="Z296" s="287"/>
      <c r="AA296" s="287"/>
      <c r="AB296" s="287"/>
      <c r="AC296" s="287"/>
      <c r="AD296" s="287"/>
      <c r="AE296" s="287"/>
      <c r="AF296" s="287"/>
      <c r="AG296" s="287"/>
      <c r="AH296" s="287"/>
    </row>
    <row r="297" spans="1:34" ht="15.75" customHeight="1" x14ac:dyDescent="0.2">
      <c r="A297" s="287"/>
      <c r="B297" s="287"/>
      <c r="C297" s="288"/>
      <c r="D297" s="287"/>
      <c r="E297" s="289"/>
      <c r="F297" s="287"/>
      <c r="G297" s="289"/>
      <c r="H297" s="287"/>
      <c r="I297" s="289"/>
      <c r="J297" s="287"/>
      <c r="K297" s="289"/>
      <c r="L297" s="287"/>
      <c r="M297" s="289"/>
      <c r="N297" s="287"/>
      <c r="O297" s="287"/>
      <c r="P297" s="287"/>
      <c r="Q297" s="287"/>
      <c r="R297" s="287"/>
      <c r="S297" s="287"/>
      <c r="T297" s="287"/>
      <c r="U297" s="287"/>
      <c r="V297" s="287"/>
      <c r="W297" s="287"/>
      <c r="X297" s="287"/>
      <c r="Y297" s="287"/>
      <c r="Z297" s="287"/>
      <c r="AA297" s="287"/>
      <c r="AB297" s="287"/>
      <c r="AC297" s="287"/>
      <c r="AD297" s="287"/>
      <c r="AE297" s="287"/>
      <c r="AF297" s="287"/>
      <c r="AG297" s="287"/>
      <c r="AH297" s="287"/>
    </row>
    <row r="298" spans="1:34" ht="15.75" customHeight="1" x14ac:dyDescent="0.2">
      <c r="A298" s="287"/>
      <c r="B298" s="287"/>
      <c r="C298" s="288"/>
      <c r="D298" s="287"/>
      <c r="E298" s="289"/>
      <c r="F298" s="287"/>
      <c r="G298" s="289"/>
      <c r="H298" s="287"/>
      <c r="I298" s="289"/>
      <c r="J298" s="287"/>
      <c r="K298" s="289"/>
      <c r="L298" s="287"/>
      <c r="M298" s="289"/>
      <c r="N298" s="287"/>
      <c r="O298" s="287"/>
      <c r="P298" s="287"/>
      <c r="Q298" s="287"/>
      <c r="R298" s="287"/>
      <c r="S298" s="287"/>
      <c r="T298" s="287"/>
      <c r="U298" s="287"/>
      <c r="V298" s="287"/>
      <c r="W298" s="287"/>
      <c r="X298" s="287"/>
      <c r="Y298" s="287"/>
      <c r="Z298" s="287"/>
      <c r="AA298" s="287"/>
      <c r="AB298" s="287"/>
      <c r="AC298" s="287"/>
      <c r="AD298" s="287"/>
      <c r="AE298" s="287"/>
      <c r="AF298" s="287"/>
      <c r="AG298" s="287"/>
      <c r="AH298" s="287"/>
    </row>
    <row r="299" spans="1:34" ht="15.75" customHeight="1" x14ac:dyDescent="0.2">
      <c r="A299" s="287"/>
      <c r="B299" s="287"/>
      <c r="C299" s="288"/>
      <c r="D299" s="287"/>
      <c r="E299" s="289"/>
      <c r="F299" s="287"/>
      <c r="G299" s="289"/>
      <c r="H299" s="287"/>
      <c r="I299" s="289"/>
      <c r="J299" s="287"/>
      <c r="K299" s="289"/>
      <c r="L299" s="287"/>
      <c r="M299" s="289"/>
      <c r="N299" s="287"/>
      <c r="O299" s="287"/>
      <c r="P299" s="287"/>
      <c r="Q299" s="287"/>
      <c r="R299" s="287"/>
      <c r="S299" s="287"/>
      <c r="T299" s="287"/>
      <c r="U299" s="287"/>
      <c r="V299" s="287"/>
      <c r="W299" s="287"/>
      <c r="X299" s="287"/>
      <c r="Y299" s="287"/>
      <c r="Z299" s="287"/>
      <c r="AA299" s="287"/>
      <c r="AB299" s="287"/>
      <c r="AC299" s="287"/>
      <c r="AD299" s="287"/>
      <c r="AE299" s="287"/>
      <c r="AF299" s="287"/>
      <c r="AG299" s="287"/>
      <c r="AH299" s="287"/>
    </row>
    <row r="300" spans="1:34" ht="15.75" customHeight="1" x14ac:dyDescent="0.2">
      <c r="A300" s="287"/>
      <c r="B300" s="287"/>
      <c r="C300" s="288"/>
      <c r="D300" s="287"/>
      <c r="E300" s="289"/>
      <c r="F300" s="287"/>
      <c r="G300" s="289"/>
      <c r="H300" s="287"/>
      <c r="I300" s="289"/>
      <c r="J300" s="287"/>
      <c r="K300" s="289"/>
      <c r="L300" s="287"/>
      <c r="M300" s="289"/>
      <c r="N300" s="287"/>
      <c r="O300" s="287"/>
      <c r="P300" s="287"/>
      <c r="Q300" s="287"/>
      <c r="R300" s="287"/>
      <c r="S300" s="287"/>
      <c r="T300" s="287"/>
      <c r="U300" s="287"/>
      <c r="V300" s="287"/>
      <c r="W300" s="287"/>
      <c r="X300" s="287"/>
      <c r="Y300" s="287"/>
      <c r="Z300" s="287"/>
      <c r="AA300" s="287"/>
      <c r="AB300" s="287"/>
      <c r="AC300" s="287"/>
      <c r="AD300" s="287"/>
      <c r="AE300" s="287"/>
      <c r="AF300" s="287"/>
      <c r="AG300" s="287"/>
      <c r="AH300" s="287"/>
    </row>
    <row r="301" spans="1:34" ht="15.75" customHeight="1" x14ac:dyDescent="0.2">
      <c r="A301" s="287"/>
      <c r="B301" s="287"/>
      <c r="C301" s="288"/>
      <c r="D301" s="287"/>
      <c r="E301" s="289"/>
      <c r="F301" s="287"/>
      <c r="G301" s="289"/>
      <c r="H301" s="287"/>
      <c r="I301" s="289"/>
      <c r="J301" s="287"/>
      <c r="K301" s="289"/>
      <c r="L301" s="287"/>
      <c r="M301" s="289"/>
      <c r="N301" s="287"/>
      <c r="O301" s="287"/>
      <c r="P301" s="287"/>
      <c r="Q301" s="287"/>
      <c r="R301" s="287"/>
      <c r="S301" s="287"/>
      <c r="T301" s="287"/>
      <c r="U301" s="287"/>
      <c r="V301" s="287"/>
      <c r="W301" s="287"/>
      <c r="X301" s="287"/>
      <c r="Y301" s="287"/>
      <c r="Z301" s="287"/>
      <c r="AA301" s="287"/>
      <c r="AB301" s="287"/>
      <c r="AC301" s="287"/>
      <c r="AD301" s="287"/>
      <c r="AE301" s="287"/>
      <c r="AF301" s="287"/>
      <c r="AG301" s="287"/>
      <c r="AH301" s="287"/>
    </row>
    <row r="302" spans="1:34" ht="15.75" customHeight="1" x14ac:dyDescent="0.2">
      <c r="A302" s="287"/>
      <c r="B302" s="287"/>
      <c r="C302" s="288"/>
      <c r="D302" s="287"/>
      <c r="E302" s="289"/>
      <c r="F302" s="287"/>
      <c r="G302" s="289"/>
      <c r="H302" s="287"/>
      <c r="I302" s="289"/>
      <c r="J302" s="287"/>
      <c r="K302" s="289"/>
      <c r="L302" s="287"/>
      <c r="M302" s="289"/>
      <c r="N302" s="287"/>
      <c r="O302" s="287"/>
      <c r="P302" s="287"/>
      <c r="Q302" s="287"/>
      <c r="R302" s="287"/>
      <c r="S302" s="287"/>
      <c r="T302" s="287"/>
      <c r="U302" s="287"/>
      <c r="V302" s="287"/>
      <c r="W302" s="287"/>
      <c r="X302" s="287"/>
      <c r="Y302" s="287"/>
      <c r="Z302" s="287"/>
      <c r="AA302" s="287"/>
      <c r="AB302" s="287"/>
      <c r="AC302" s="287"/>
      <c r="AD302" s="287"/>
      <c r="AE302" s="287"/>
      <c r="AF302" s="287"/>
      <c r="AG302" s="287"/>
      <c r="AH302" s="287"/>
    </row>
    <row r="303" spans="1:34" ht="15.75" customHeight="1" x14ac:dyDescent="0.2">
      <c r="A303" s="287"/>
      <c r="B303" s="287"/>
      <c r="C303" s="288"/>
      <c r="D303" s="287"/>
      <c r="E303" s="289"/>
      <c r="F303" s="287"/>
      <c r="G303" s="289"/>
      <c r="H303" s="287"/>
      <c r="I303" s="289"/>
      <c r="J303" s="287"/>
      <c r="K303" s="289"/>
      <c r="L303" s="287"/>
      <c r="M303" s="289"/>
      <c r="N303" s="287"/>
      <c r="O303" s="287"/>
      <c r="P303" s="287"/>
      <c r="Q303" s="287"/>
      <c r="R303" s="287"/>
      <c r="S303" s="287"/>
      <c r="T303" s="287"/>
      <c r="U303" s="287"/>
      <c r="V303" s="287"/>
      <c r="W303" s="287"/>
      <c r="X303" s="287"/>
      <c r="Y303" s="287"/>
      <c r="Z303" s="287"/>
      <c r="AA303" s="287"/>
      <c r="AB303" s="287"/>
      <c r="AC303" s="287"/>
      <c r="AD303" s="287"/>
      <c r="AE303" s="287"/>
      <c r="AF303" s="287"/>
      <c r="AG303" s="287"/>
      <c r="AH303" s="287"/>
    </row>
    <row r="304" spans="1:34" ht="15.75" customHeight="1" x14ac:dyDescent="0.2">
      <c r="A304" s="287"/>
      <c r="B304" s="287"/>
      <c r="C304" s="288"/>
      <c r="D304" s="287"/>
      <c r="E304" s="289"/>
      <c r="F304" s="287"/>
      <c r="G304" s="289"/>
      <c r="H304" s="287"/>
      <c r="I304" s="289"/>
      <c r="J304" s="287"/>
      <c r="K304" s="289"/>
      <c r="L304" s="287"/>
      <c r="M304" s="289"/>
      <c r="N304" s="287"/>
      <c r="O304" s="287"/>
      <c r="P304" s="287"/>
      <c r="Q304" s="287"/>
      <c r="R304" s="287"/>
      <c r="S304" s="287"/>
      <c r="T304" s="287"/>
      <c r="U304" s="287"/>
      <c r="V304" s="287"/>
      <c r="W304" s="287"/>
      <c r="X304" s="287"/>
      <c r="Y304" s="287"/>
      <c r="Z304" s="287"/>
      <c r="AA304" s="287"/>
      <c r="AB304" s="287"/>
      <c r="AC304" s="287"/>
      <c r="AD304" s="287"/>
      <c r="AE304" s="287"/>
      <c r="AF304" s="287"/>
      <c r="AG304" s="287"/>
      <c r="AH304" s="287"/>
    </row>
    <row r="305" spans="1:34" ht="15.75" customHeight="1" x14ac:dyDescent="0.2">
      <c r="A305" s="287"/>
      <c r="B305" s="287"/>
      <c r="C305" s="288"/>
      <c r="D305" s="287"/>
      <c r="E305" s="289"/>
      <c r="F305" s="287"/>
      <c r="G305" s="289"/>
      <c r="H305" s="287"/>
      <c r="I305" s="289"/>
      <c r="J305" s="287"/>
      <c r="K305" s="289"/>
      <c r="L305" s="287"/>
      <c r="M305" s="289"/>
      <c r="N305" s="287"/>
      <c r="O305" s="287"/>
      <c r="P305" s="287"/>
      <c r="Q305" s="287"/>
      <c r="R305" s="287"/>
      <c r="S305" s="287"/>
      <c r="T305" s="287"/>
      <c r="U305" s="287"/>
      <c r="V305" s="287"/>
      <c r="W305" s="287"/>
      <c r="X305" s="287"/>
      <c r="Y305" s="287"/>
      <c r="Z305" s="287"/>
      <c r="AA305" s="287"/>
      <c r="AB305" s="287"/>
      <c r="AC305" s="287"/>
      <c r="AD305" s="287"/>
      <c r="AE305" s="287"/>
      <c r="AF305" s="287"/>
      <c r="AG305" s="287"/>
      <c r="AH305" s="287"/>
    </row>
    <row r="306" spans="1:34" ht="15.75" customHeight="1" x14ac:dyDescent="0.2">
      <c r="A306" s="287"/>
      <c r="B306" s="287"/>
      <c r="C306" s="288"/>
      <c r="D306" s="287"/>
      <c r="E306" s="289"/>
      <c r="F306" s="287"/>
      <c r="G306" s="289"/>
      <c r="H306" s="287"/>
      <c r="I306" s="289"/>
      <c r="J306" s="287"/>
      <c r="K306" s="289"/>
      <c r="L306" s="287"/>
      <c r="M306" s="289"/>
      <c r="N306" s="287"/>
      <c r="O306" s="287"/>
      <c r="P306" s="287"/>
      <c r="Q306" s="287"/>
      <c r="R306" s="287"/>
      <c r="S306" s="287"/>
      <c r="T306" s="287"/>
      <c r="U306" s="287"/>
      <c r="V306" s="287"/>
      <c r="W306" s="287"/>
      <c r="X306" s="287"/>
      <c r="Y306" s="287"/>
      <c r="Z306" s="287"/>
      <c r="AA306" s="287"/>
      <c r="AB306" s="287"/>
      <c r="AC306" s="287"/>
      <c r="AD306" s="287"/>
      <c r="AE306" s="287"/>
      <c r="AF306" s="287"/>
      <c r="AG306" s="287"/>
      <c r="AH306" s="287"/>
    </row>
    <row r="307" spans="1:34" ht="15.75" customHeight="1" x14ac:dyDescent="0.2">
      <c r="A307" s="287"/>
      <c r="B307" s="287"/>
      <c r="C307" s="288"/>
      <c r="D307" s="287"/>
      <c r="E307" s="289"/>
      <c r="F307" s="287"/>
      <c r="G307" s="289"/>
      <c r="H307" s="287"/>
      <c r="I307" s="289"/>
      <c r="J307" s="287"/>
      <c r="K307" s="289"/>
      <c r="L307" s="287"/>
      <c r="M307" s="289"/>
      <c r="N307" s="287"/>
      <c r="O307" s="287"/>
      <c r="P307" s="287"/>
      <c r="Q307" s="287"/>
      <c r="R307" s="287"/>
      <c r="S307" s="287"/>
      <c r="T307" s="287"/>
      <c r="U307" s="287"/>
      <c r="V307" s="287"/>
      <c r="W307" s="287"/>
      <c r="X307" s="287"/>
      <c r="Y307" s="287"/>
      <c r="Z307" s="287"/>
      <c r="AA307" s="287"/>
      <c r="AB307" s="287"/>
      <c r="AC307" s="287"/>
      <c r="AD307" s="287"/>
      <c r="AE307" s="287"/>
      <c r="AF307" s="287"/>
      <c r="AG307" s="287"/>
      <c r="AH307" s="287"/>
    </row>
    <row r="308" spans="1:34" ht="15.75" customHeight="1" x14ac:dyDescent="0.2">
      <c r="A308" s="287"/>
      <c r="B308" s="287"/>
      <c r="C308" s="288"/>
      <c r="D308" s="287"/>
      <c r="E308" s="289"/>
      <c r="F308" s="287"/>
      <c r="G308" s="289"/>
      <c r="H308" s="287"/>
      <c r="I308" s="289"/>
      <c r="J308" s="287"/>
      <c r="K308" s="289"/>
      <c r="L308" s="287"/>
      <c r="M308" s="289"/>
      <c r="N308" s="287"/>
      <c r="O308" s="287"/>
      <c r="P308" s="287"/>
      <c r="Q308" s="287"/>
      <c r="R308" s="287"/>
      <c r="S308" s="287"/>
      <c r="T308" s="287"/>
      <c r="U308" s="287"/>
      <c r="V308" s="287"/>
      <c r="W308" s="287"/>
      <c r="X308" s="287"/>
      <c r="Y308" s="287"/>
      <c r="Z308" s="287"/>
      <c r="AA308" s="287"/>
      <c r="AB308" s="287"/>
      <c r="AC308" s="287"/>
      <c r="AD308" s="287"/>
      <c r="AE308" s="287"/>
      <c r="AF308" s="287"/>
      <c r="AG308" s="287"/>
      <c r="AH308" s="287"/>
    </row>
    <row r="309" spans="1:34" ht="15.75" customHeight="1" x14ac:dyDescent="0.2">
      <c r="A309" s="287"/>
      <c r="B309" s="287"/>
      <c r="C309" s="288"/>
      <c r="D309" s="287"/>
      <c r="E309" s="289"/>
      <c r="F309" s="287"/>
      <c r="G309" s="289"/>
      <c r="H309" s="287"/>
      <c r="I309" s="289"/>
      <c r="J309" s="287"/>
      <c r="K309" s="289"/>
      <c r="L309" s="287"/>
      <c r="M309" s="289"/>
      <c r="N309" s="287"/>
      <c r="O309" s="287"/>
      <c r="P309" s="287"/>
      <c r="Q309" s="287"/>
      <c r="R309" s="287"/>
      <c r="S309" s="287"/>
      <c r="T309" s="287"/>
      <c r="U309" s="287"/>
      <c r="V309" s="287"/>
      <c r="W309" s="287"/>
      <c r="X309" s="287"/>
      <c r="Y309" s="287"/>
      <c r="Z309" s="287"/>
      <c r="AA309" s="287"/>
      <c r="AB309" s="287"/>
      <c r="AC309" s="287"/>
      <c r="AD309" s="287"/>
      <c r="AE309" s="287"/>
      <c r="AF309" s="287"/>
      <c r="AG309" s="287"/>
      <c r="AH309" s="287"/>
    </row>
    <row r="310" spans="1:34" ht="15.75" customHeight="1" x14ac:dyDescent="0.2">
      <c r="A310" s="287"/>
      <c r="B310" s="287"/>
      <c r="C310" s="288"/>
      <c r="D310" s="287"/>
      <c r="E310" s="289"/>
      <c r="F310" s="287"/>
      <c r="G310" s="289"/>
      <c r="H310" s="287"/>
      <c r="I310" s="289"/>
      <c r="J310" s="287"/>
      <c r="K310" s="289"/>
      <c r="L310" s="287"/>
      <c r="M310" s="289"/>
      <c r="N310" s="287"/>
      <c r="O310" s="287"/>
      <c r="P310" s="287"/>
      <c r="Q310" s="287"/>
      <c r="R310" s="287"/>
      <c r="S310" s="287"/>
      <c r="T310" s="287"/>
      <c r="U310" s="287"/>
      <c r="V310" s="287"/>
      <c r="W310" s="287"/>
      <c r="X310" s="287"/>
      <c r="Y310" s="287"/>
      <c r="Z310" s="287"/>
      <c r="AA310" s="287"/>
      <c r="AB310" s="287"/>
      <c r="AC310" s="287"/>
      <c r="AD310" s="287"/>
      <c r="AE310" s="287"/>
      <c r="AF310" s="287"/>
      <c r="AG310" s="287"/>
      <c r="AH310" s="287"/>
    </row>
    <row r="311" spans="1:34" ht="15.75" customHeight="1" x14ac:dyDescent="0.2">
      <c r="A311" s="287"/>
      <c r="B311" s="287"/>
      <c r="C311" s="288"/>
      <c r="D311" s="287"/>
      <c r="E311" s="289"/>
      <c r="F311" s="287"/>
      <c r="G311" s="289"/>
      <c r="H311" s="287"/>
      <c r="I311" s="289"/>
      <c r="J311" s="287"/>
      <c r="K311" s="289"/>
      <c r="L311" s="287"/>
      <c r="M311" s="289"/>
      <c r="N311" s="287"/>
      <c r="O311" s="287"/>
      <c r="P311" s="287"/>
      <c r="Q311" s="287"/>
      <c r="R311" s="287"/>
      <c r="S311" s="287"/>
      <c r="T311" s="287"/>
      <c r="U311" s="287"/>
      <c r="V311" s="287"/>
      <c r="W311" s="287"/>
      <c r="X311" s="287"/>
      <c r="Y311" s="287"/>
      <c r="Z311" s="287"/>
      <c r="AA311" s="287"/>
      <c r="AB311" s="287"/>
      <c r="AC311" s="287"/>
      <c r="AD311" s="287"/>
      <c r="AE311" s="287"/>
      <c r="AF311" s="287"/>
      <c r="AG311" s="287"/>
      <c r="AH311" s="287"/>
    </row>
    <row r="312" spans="1:34" ht="15.75" customHeight="1" x14ac:dyDescent="0.2">
      <c r="A312" s="287"/>
      <c r="B312" s="287"/>
      <c r="C312" s="288"/>
      <c r="D312" s="287"/>
      <c r="E312" s="289"/>
      <c r="F312" s="287"/>
      <c r="G312" s="289"/>
      <c r="H312" s="287"/>
      <c r="I312" s="289"/>
      <c r="J312" s="287"/>
      <c r="K312" s="289"/>
      <c r="L312" s="287"/>
      <c r="M312" s="289"/>
      <c r="N312" s="287"/>
      <c r="O312" s="287"/>
      <c r="P312" s="287"/>
      <c r="Q312" s="287"/>
      <c r="R312" s="287"/>
      <c r="S312" s="287"/>
      <c r="T312" s="287"/>
      <c r="U312" s="287"/>
      <c r="V312" s="287"/>
      <c r="W312" s="287"/>
      <c r="X312" s="287"/>
      <c r="Y312" s="287"/>
      <c r="Z312" s="287"/>
      <c r="AA312" s="287"/>
      <c r="AB312" s="287"/>
      <c r="AC312" s="287"/>
      <c r="AD312" s="287"/>
      <c r="AE312" s="287"/>
      <c r="AF312" s="287"/>
      <c r="AG312" s="287"/>
      <c r="AH312" s="287"/>
    </row>
    <row r="313" spans="1:34" ht="15.75" customHeight="1" x14ac:dyDescent="0.2">
      <c r="A313" s="287"/>
      <c r="B313" s="287"/>
      <c r="C313" s="288"/>
      <c r="D313" s="287"/>
      <c r="E313" s="289"/>
      <c r="F313" s="287"/>
      <c r="G313" s="289"/>
      <c r="H313" s="287"/>
      <c r="I313" s="289"/>
      <c r="J313" s="287"/>
      <c r="K313" s="289"/>
      <c r="L313" s="287"/>
      <c r="M313" s="289"/>
      <c r="N313" s="287"/>
      <c r="O313" s="287"/>
      <c r="P313" s="287"/>
      <c r="Q313" s="287"/>
      <c r="R313" s="287"/>
      <c r="S313" s="287"/>
      <c r="T313" s="287"/>
      <c r="U313" s="287"/>
      <c r="V313" s="287"/>
      <c r="W313" s="287"/>
      <c r="X313" s="287"/>
      <c r="Y313" s="287"/>
      <c r="Z313" s="287"/>
      <c r="AA313" s="287"/>
      <c r="AB313" s="287"/>
      <c r="AC313" s="287"/>
      <c r="AD313" s="287"/>
      <c r="AE313" s="287"/>
      <c r="AF313" s="287"/>
      <c r="AG313" s="287"/>
      <c r="AH313" s="287"/>
    </row>
    <row r="314" spans="1:34" ht="15.75" customHeight="1" x14ac:dyDescent="0.2">
      <c r="A314" s="287"/>
      <c r="B314" s="287"/>
      <c r="C314" s="288"/>
      <c r="D314" s="287"/>
      <c r="E314" s="289"/>
      <c r="F314" s="287"/>
      <c r="G314" s="289"/>
      <c r="H314" s="287"/>
      <c r="I314" s="289"/>
      <c r="J314" s="287"/>
      <c r="K314" s="289"/>
      <c r="L314" s="287"/>
      <c r="M314" s="289"/>
      <c r="N314" s="287"/>
      <c r="O314" s="287"/>
      <c r="P314" s="287"/>
      <c r="Q314" s="287"/>
      <c r="R314" s="287"/>
      <c r="S314" s="287"/>
      <c r="T314" s="287"/>
      <c r="U314" s="287"/>
      <c r="V314" s="287"/>
      <c r="W314" s="287"/>
      <c r="X314" s="287"/>
      <c r="Y314" s="287"/>
      <c r="Z314" s="287"/>
      <c r="AA314" s="287"/>
      <c r="AB314" s="287"/>
      <c r="AC314" s="287"/>
      <c r="AD314" s="287"/>
      <c r="AE314" s="287"/>
      <c r="AF314" s="287"/>
      <c r="AG314" s="287"/>
      <c r="AH314" s="287"/>
    </row>
    <row r="315" spans="1:34" ht="15.75" customHeight="1" x14ac:dyDescent="0.2">
      <c r="A315" s="287"/>
      <c r="B315" s="287"/>
      <c r="C315" s="288"/>
      <c r="D315" s="287"/>
      <c r="E315" s="289"/>
      <c r="F315" s="287"/>
      <c r="G315" s="289"/>
      <c r="H315" s="287"/>
      <c r="I315" s="289"/>
      <c r="J315" s="287"/>
      <c r="K315" s="289"/>
      <c r="L315" s="287"/>
      <c r="M315" s="289"/>
      <c r="N315" s="287"/>
      <c r="O315" s="287"/>
      <c r="P315" s="287"/>
      <c r="Q315" s="287"/>
      <c r="R315" s="287"/>
      <c r="S315" s="287"/>
      <c r="T315" s="287"/>
      <c r="U315" s="287"/>
      <c r="V315" s="287"/>
      <c r="W315" s="287"/>
      <c r="X315" s="287"/>
      <c r="Y315" s="287"/>
      <c r="Z315" s="287"/>
      <c r="AA315" s="287"/>
      <c r="AB315" s="287"/>
      <c r="AC315" s="287"/>
      <c r="AD315" s="287"/>
      <c r="AE315" s="287"/>
      <c r="AF315" s="287"/>
      <c r="AG315" s="287"/>
      <c r="AH315" s="287"/>
    </row>
    <row r="316" spans="1:34" ht="15.75" customHeight="1" x14ac:dyDescent="0.2">
      <c r="A316" s="287"/>
      <c r="B316" s="287"/>
      <c r="C316" s="288"/>
      <c r="D316" s="287"/>
      <c r="E316" s="289"/>
      <c r="F316" s="287"/>
      <c r="G316" s="289"/>
      <c r="H316" s="287"/>
      <c r="I316" s="289"/>
      <c r="J316" s="287"/>
      <c r="K316" s="289"/>
      <c r="L316" s="287"/>
      <c r="M316" s="289"/>
      <c r="N316" s="287"/>
      <c r="O316" s="287"/>
      <c r="P316" s="287"/>
      <c r="Q316" s="287"/>
      <c r="R316" s="287"/>
      <c r="S316" s="287"/>
      <c r="T316" s="287"/>
      <c r="U316" s="287"/>
      <c r="V316" s="287"/>
      <c r="W316" s="287"/>
      <c r="X316" s="287"/>
      <c r="Y316" s="287"/>
      <c r="Z316" s="287"/>
      <c r="AA316" s="287"/>
      <c r="AB316" s="287"/>
      <c r="AC316" s="287"/>
      <c r="AD316" s="287"/>
      <c r="AE316" s="287"/>
      <c r="AF316" s="287"/>
      <c r="AG316" s="287"/>
      <c r="AH316" s="287"/>
    </row>
    <row r="317" spans="1:34" ht="15.75" customHeight="1" x14ac:dyDescent="0.2">
      <c r="A317" s="287"/>
      <c r="B317" s="287"/>
      <c r="C317" s="288"/>
      <c r="D317" s="287"/>
      <c r="E317" s="289"/>
      <c r="F317" s="287"/>
      <c r="G317" s="289"/>
      <c r="H317" s="287"/>
      <c r="I317" s="289"/>
      <c r="J317" s="287"/>
      <c r="K317" s="289"/>
      <c r="L317" s="287"/>
      <c r="M317" s="289"/>
      <c r="N317" s="287"/>
      <c r="O317" s="287"/>
      <c r="P317" s="287"/>
      <c r="Q317" s="287"/>
      <c r="R317" s="287"/>
      <c r="S317" s="287"/>
      <c r="T317" s="287"/>
      <c r="U317" s="287"/>
      <c r="V317" s="287"/>
      <c r="W317" s="287"/>
      <c r="X317" s="287"/>
      <c r="Y317" s="287"/>
      <c r="Z317" s="287"/>
      <c r="AA317" s="287"/>
      <c r="AB317" s="287"/>
      <c r="AC317" s="287"/>
      <c r="AD317" s="287"/>
      <c r="AE317" s="287"/>
      <c r="AF317" s="287"/>
      <c r="AG317" s="287"/>
      <c r="AH317" s="287"/>
    </row>
    <row r="318" spans="1:34" ht="15.75" customHeight="1" x14ac:dyDescent="0.2">
      <c r="A318" s="287"/>
      <c r="B318" s="287"/>
      <c r="C318" s="288"/>
      <c r="D318" s="287"/>
      <c r="E318" s="289"/>
      <c r="F318" s="287"/>
      <c r="G318" s="289"/>
      <c r="H318" s="287"/>
      <c r="I318" s="289"/>
      <c r="J318" s="287"/>
      <c r="K318" s="289"/>
      <c r="L318" s="287"/>
      <c r="M318" s="289"/>
      <c r="N318" s="287"/>
      <c r="O318" s="287"/>
      <c r="P318" s="287"/>
      <c r="Q318" s="287"/>
      <c r="R318" s="287"/>
      <c r="S318" s="287"/>
      <c r="T318" s="287"/>
      <c r="U318" s="287"/>
      <c r="V318" s="287"/>
      <c r="W318" s="287"/>
      <c r="X318" s="287"/>
      <c r="Y318" s="287"/>
      <c r="Z318" s="287"/>
      <c r="AA318" s="287"/>
      <c r="AB318" s="287"/>
      <c r="AC318" s="287"/>
      <c r="AD318" s="287"/>
      <c r="AE318" s="287"/>
      <c r="AF318" s="287"/>
      <c r="AG318" s="287"/>
      <c r="AH318" s="287"/>
    </row>
    <row r="319" spans="1:34" ht="15.75" customHeight="1" x14ac:dyDescent="0.2">
      <c r="A319" s="287"/>
      <c r="B319" s="287"/>
      <c r="C319" s="288"/>
      <c r="D319" s="287"/>
      <c r="E319" s="289"/>
      <c r="F319" s="287"/>
      <c r="G319" s="289"/>
      <c r="H319" s="287"/>
      <c r="I319" s="289"/>
      <c r="J319" s="287"/>
      <c r="K319" s="289"/>
      <c r="L319" s="287"/>
      <c r="M319" s="289"/>
      <c r="N319" s="287"/>
      <c r="O319" s="287"/>
      <c r="P319" s="287"/>
      <c r="Q319" s="287"/>
      <c r="R319" s="287"/>
      <c r="S319" s="287"/>
      <c r="T319" s="287"/>
      <c r="U319" s="287"/>
      <c r="V319" s="287"/>
      <c r="W319" s="287"/>
      <c r="X319" s="287"/>
      <c r="Y319" s="287"/>
      <c r="Z319" s="287"/>
      <c r="AA319" s="287"/>
      <c r="AB319" s="287"/>
      <c r="AC319" s="287"/>
      <c r="AD319" s="287"/>
      <c r="AE319" s="287"/>
      <c r="AF319" s="287"/>
      <c r="AG319" s="287"/>
      <c r="AH319" s="287"/>
    </row>
    <row r="320" spans="1:34" ht="15.75" customHeight="1" x14ac:dyDescent="0.2">
      <c r="A320" s="287"/>
      <c r="B320" s="287"/>
      <c r="C320" s="288"/>
      <c r="D320" s="287"/>
      <c r="E320" s="289"/>
      <c r="F320" s="287"/>
      <c r="G320" s="289"/>
      <c r="H320" s="287"/>
      <c r="I320" s="289"/>
      <c r="J320" s="287"/>
      <c r="K320" s="289"/>
      <c r="L320" s="287"/>
      <c r="M320" s="289"/>
      <c r="N320" s="287"/>
      <c r="O320" s="287"/>
      <c r="P320" s="287"/>
      <c r="Q320" s="287"/>
      <c r="R320" s="287"/>
      <c r="S320" s="287"/>
      <c r="T320" s="287"/>
      <c r="U320" s="287"/>
      <c r="V320" s="287"/>
      <c r="W320" s="287"/>
      <c r="X320" s="287"/>
      <c r="Y320" s="287"/>
      <c r="Z320" s="287"/>
      <c r="AA320" s="287"/>
      <c r="AB320" s="287"/>
      <c r="AC320" s="287"/>
      <c r="AD320" s="287"/>
      <c r="AE320" s="287"/>
      <c r="AF320" s="287"/>
      <c r="AG320" s="287"/>
      <c r="AH320" s="287"/>
    </row>
    <row r="321" spans="1:34" ht="15.75" customHeight="1" x14ac:dyDescent="0.2">
      <c r="A321" s="287"/>
      <c r="B321" s="287"/>
      <c r="C321" s="288"/>
      <c r="D321" s="287"/>
      <c r="E321" s="289"/>
      <c r="F321" s="287"/>
      <c r="G321" s="289"/>
      <c r="H321" s="287"/>
      <c r="I321" s="289"/>
      <c r="J321" s="287"/>
      <c r="K321" s="289"/>
      <c r="L321" s="287"/>
      <c r="M321" s="289"/>
      <c r="N321" s="287"/>
      <c r="O321" s="287"/>
      <c r="P321" s="287"/>
      <c r="Q321" s="287"/>
      <c r="R321" s="287"/>
      <c r="S321" s="287"/>
      <c r="T321" s="287"/>
      <c r="U321" s="287"/>
      <c r="V321" s="287"/>
      <c r="W321" s="287"/>
      <c r="X321" s="287"/>
      <c r="Y321" s="287"/>
      <c r="Z321" s="287"/>
      <c r="AA321" s="287"/>
      <c r="AB321" s="287"/>
      <c r="AC321" s="287"/>
      <c r="AD321" s="287"/>
      <c r="AE321" s="287"/>
      <c r="AF321" s="287"/>
      <c r="AG321" s="287"/>
      <c r="AH321" s="287"/>
    </row>
    <row r="322" spans="1:34" ht="15.75" customHeight="1" x14ac:dyDescent="0.2">
      <c r="A322" s="287"/>
      <c r="B322" s="287"/>
      <c r="C322" s="288"/>
      <c r="D322" s="287"/>
      <c r="E322" s="289"/>
      <c r="F322" s="287"/>
      <c r="G322" s="289"/>
      <c r="H322" s="287"/>
      <c r="I322" s="289"/>
      <c r="J322" s="287"/>
      <c r="K322" s="289"/>
      <c r="L322" s="287"/>
      <c r="M322" s="289"/>
      <c r="N322" s="287"/>
      <c r="O322" s="287"/>
      <c r="P322" s="287"/>
      <c r="Q322" s="287"/>
      <c r="R322" s="287"/>
      <c r="S322" s="287"/>
      <c r="T322" s="287"/>
      <c r="U322" s="287"/>
      <c r="V322" s="287"/>
      <c r="W322" s="287"/>
      <c r="X322" s="287"/>
      <c r="Y322" s="287"/>
      <c r="Z322" s="287"/>
      <c r="AA322" s="287"/>
      <c r="AB322" s="287"/>
      <c r="AC322" s="287"/>
      <c r="AD322" s="287"/>
      <c r="AE322" s="287"/>
      <c r="AF322" s="287"/>
      <c r="AG322" s="287"/>
      <c r="AH322" s="287"/>
    </row>
    <row r="323" spans="1:34" ht="15.75" customHeight="1" x14ac:dyDescent="0.2">
      <c r="A323" s="287"/>
      <c r="B323" s="287"/>
      <c r="C323" s="288"/>
      <c r="D323" s="287"/>
      <c r="E323" s="289"/>
      <c r="F323" s="287"/>
      <c r="G323" s="289"/>
      <c r="H323" s="287"/>
      <c r="I323" s="289"/>
      <c r="J323" s="287"/>
      <c r="K323" s="289"/>
      <c r="L323" s="287"/>
      <c r="M323" s="289"/>
      <c r="N323" s="287"/>
      <c r="O323" s="287"/>
      <c r="P323" s="287"/>
      <c r="Q323" s="287"/>
      <c r="R323" s="287"/>
      <c r="S323" s="287"/>
      <c r="T323" s="287"/>
      <c r="U323" s="287"/>
      <c r="V323" s="287"/>
      <c r="W323" s="287"/>
      <c r="X323" s="287"/>
      <c r="Y323" s="287"/>
      <c r="Z323" s="287"/>
      <c r="AA323" s="287"/>
      <c r="AB323" s="287"/>
      <c r="AC323" s="287"/>
      <c r="AD323" s="287"/>
      <c r="AE323" s="287"/>
      <c r="AF323" s="287"/>
      <c r="AG323" s="287"/>
      <c r="AH323" s="287"/>
    </row>
    <row r="324" spans="1:34" ht="15.75" customHeight="1" x14ac:dyDescent="0.2">
      <c r="A324" s="287"/>
      <c r="B324" s="287"/>
      <c r="C324" s="288"/>
      <c r="D324" s="287"/>
      <c r="E324" s="289"/>
      <c r="F324" s="287"/>
      <c r="G324" s="289"/>
      <c r="H324" s="287"/>
      <c r="I324" s="289"/>
      <c r="J324" s="287"/>
      <c r="K324" s="289"/>
      <c r="L324" s="287"/>
      <c r="M324" s="289"/>
      <c r="N324" s="287"/>
      <c r="O324" s="287"/>
      <c r="P324" s="287"/>
      <c r="Q324" s="287"/>
      <c r="R324" s="287"/>
      <c r="S324" s="287"/>
      <c r="T324" s="287"/>
      <c r="U324" s="287"/>
      <c r="V324" s="287"/>
      <c r="W324" s="287"/>
      <c r="X324" s="287"/>
      <c r="Y324" s="287"/>
      <c r="Z324" s="287"/>
      <c r="AA324" s="287"/>
      <c r="AB324" s="287"/>
      <c r="AC324" s="287"/>
      <c r="AD324" s="287"/>
      <c r="AE324" s="287"/>
      <c r="AF324" s="287"/>
      <c r="AG324" s="287"/>
      <c r="AH324" s="287"/>
    </row>
    <row r="325" spans="1:34" ht="15.75" customHeight="1" x14ac:dyDescent="0.2">
      <c r="A325" s="287"/>
      <c r="B325" s="287"/>
      <c r="C325" s="288"/>
      <c r="D325" s="287"/>
      <c r="E325" s="289"/>
      <c r="F325" s="287"/>
      <c r="G325" s="289"/>
      <c r="H325" s="287"/>
      <c r="I325" s="289"/>
      <c r="J325" s="287"/>
      <c r="K325" s="289"/>
      <c r="L325" s="287"/>
      <c r="M325" s="289"/>
      <c r="N325" s="287"/>
      <c r="O325" s="287"/>
      <c r="P325" s="287"/>
      <c r="Q325" s="287"/>
      <c r="R325" s="287"/>
      <c r="S325" s="287"/>
      <c r="T325" s="287"/>
      <c r="U325" s="287"/>
      <c r="V325" s="287"/>
      <c r="W325" s="287"/>
      <c r="X325" s="287"/>
      <c r="Y325" s="287"/>
      <c r="Z325" s="287"/>
      <c r="AA325" s="287"/>
      <c r="AB325" s="287"/>
      <c r="AC325" s="287"/>
      <c r="AD325" s="287"/>
      <c r="AE325" s="287"/>
      <c r="AF325" s="287"/>
      <c r="AG325" s="287"/>
      <c r="AH325" s="287"/>
    </row>
    <row r="326" spans="1:34" ht="15.75" customHeight="1" x14ac:dyDescent="0.2">
      <c r="A326" s="287"/>
      <c r="B326" s="287"/>
      <c r="C326" s="288"/>
      <c r="D326" s="287"/>
      <c r="E326" s="289"/>
      <c r="F326" s="287"/>
      <c r="G326" s="289"/>
      <c r="H326" s="287"/>
      <c r="I326" s="289"/>
      <c r="J326" s="287"/>
      <c r="K326" s="289"/>
      <c r="L326" s="287"/>
      <c r="M326" s="289"/>
      <c r="N326" s="287"/>
      <c r="O326" s="287"/>
      <c r="P326" s="287"/>
      <c r="Q326" s="287"/>
      <c r="R326" s="287"/>
      <c r="S326" s="287"/>
      <c r="T326" s="287"/>
      <c r="U326" s="287"/>
      <c r="V326" s="287"/>
      <c r="W326" s="287"/>
      <c r="X326" s="287"/>
      <c r="Y326" s="287"/>
      <c r="Z326" s="287"/>
      <c r="AA326" s="287"/>
      <c r="AB326" s="287"/>
      <c r="AC326" s="287"/>
      <c r="AD326" s="287"/>
      <c r="AE326" s="287"/>
      <c r="AF326" s="287"/>
      <c r="AG326" s="287"/>
      <c r="AH326" s="287"/>
    </row>
    <row r="327" spans="1:34" ht="15.75" customHeight="1" x14ac:dyDescent="0.2">
      <c r="A327" s="287"/>
      <c r="B327" s="287"/>
      <c r="C327" s="288"/>
      <c r="D327" s="287"/>
      <c r="E327" s="289"/>
      <c r="F327" s="287"/>
      <c r="G327" s="289"/>
      <c r="H327" s="287"/>
      <c r="I327" s="289"/>
      <c r="J327" s="287"/>
      <c r="K327" s="289"/>
      <c r="L327" s="287"/>
      <c r="M327" s="289"/>
      <c r="N327" s="287"/>
      <c r="O327" s="287"/>
      <c r="P327" s="287"/>
      <c r="Q327" s="287"/>
      <c r="R327" s="287"/>
      <c r="S327" s="287"/>
      <c r="T327" s="287"/>
      <c r="U327" s="287"/>
      <c r="V327" s="287"/>
      <c r="W327" s="287"/>
      <c r="X327" s="287"/>
      <c r="Y327" s="287"/>
      <c r="Z327" s="287"/>
      <c r="AA327" s="287"/>
      <c r="AB327" s="287"/>
      <c r="AC327" s="287"/>
      <c r="AD327" s="287"/>
      <c r="AE327" s="287"/>
      <c r="AF327" s="287"/>
      <c r="AG327" s="287"/>
      <c r="AH327" s="287"/>
    </row>
    <row r="328" spans="1:34" ht="15.75" customHeight="1" x14ac:dyDescent="0.2">
      <c r="A328" s="287"/>
      <c r="B328" s="287"/>
      <c r="C328" s="288"/>
      <c r="D328" s="287"/>
      <c r="E328" s="289"/>
      <c r="F328" s="287"/>
      <c r="G328" s="289"/>
      <c r="H328" s="287"/>
      <c r="I328" s="289"/>
      <c r="J328" s="287"/>
      <c r="K328" s="289"/>
      <c r="L328" s="287"/>
      <c r="M328" s="289"/>
      <c r="N328" s="287"/>
      <c r="O328" s="287"/>
      <c r="P328" s="287"/>
      <c r="Q328" s="287"/>
      <c r="R328" s="287"/>
      <c r="S328" s="287"/>
      <c r="T328" s="287"/>
      <c r="U328" s="287"/>
      <c r="V328" s="287"/>
      <c r="W328" s="287"/>
      <c r="X328" s="287"/>
      <c r="Y328" s="287"/>
      <c r="Z328" s="287"/>
      <c r="AA328" s="287"/>
      <c r="AB328" s="287"/>
      <c r="AC328" s="287"/>
      <c r="AD328" s="287"/>
      <c r="AE328" s="287"/>
      <c r="AF328" s="287"/>
      <c r="AG328" s="287"/>
      <c r="AH328" s="287"/>
    </row>
    <row r="329" spans="1:34" ht="15.75" customHeight="1" x14ac:dyDescent="0.2">
      <c r="A329" s="287"/>
      <c r="B329" s="287"/>
      <c r="C329" s="288"/>
      <c r="D329" s="287"/>
      <c r="E329" s="289"/>
      <c r="F329" s="287"/>
      <c r="G329" s="289"/>
      <c r="H329" s="287"/>
      <c r="I329" s="289"/>
      <c r="J329" s="287"/>
      <c r="K329" s="289"/>
      <c r="L329" s="287"/>
      <c r="M329" s="289"/>
      <c r="N329" s="287"/>
      <c r="O329" s="287"/>
      <c r="P329" s="287"/>
      <c r="Q329" s="287"/>
      <c r="R329" s="287"/>
      <c r="S329" s="287"/>
      <c r="T329" s="287"/>
      <c r="U329" s="287"/>
      <c r="V329" s="287"/>
      <c r="W329" s="287"/>
      <c r="X329" s="287"/>
      <c r="Y329" s="287"/>
      <c r="Z329" s="287"/>
      <c r="AA329" s="287"/>
      <c r="AB329" s="287"/>
      <c r="AC329" s="287"/>
      <c r="AD329" s="287"/>
      <c r="AE329" s="287"/>
      <c r="AF329" s="287"/>
      <c r="AG329" s="287"/>
      <c r="AH329" s="287"/>
    </row>
    <row r="330" spans="1:34" ht="15.75" customHeight="1" x14ac:dyDescent="0.2">
      <c r="A330" s="287"/>
      <c r="B330" s="287"/>
      <c r="C330" s="288"/>
      <c r="D330" s="287"/>
      <c r="E330" s="289"/>
      <c r="F330" s="287"/>
      <c r="G330" s="289"/>
      <c r="H330" s="287"/>
      <c r="I330" s="289"/>
      <c r="J330" s="287"/>
      <c r="K330" s="289"/>
      <c r="L330" s="287"/>
      <c r="M330" s="289"/>
      <c r="N330" s="287"/>
      <c r="O330" s="287"/>
      <c r="P330" s="287"/>
      <c r="Q330" s="287"/>
      <c r="R330" s="287"/>
      <c r="S330" s="287"/>
      <c r="T330" s="287"/>
      <c r="U330" s="287"/>
      <c r="V330" s="287"/>
      <c r="W330" s="287"/>
      <c r="X330" s="287"/>
      <c r="Y330" s="287"/>
      <c r="Z330" s="287"/>
      <c r="AA330" s="287"/>
      <c r="AB330" s="287"/>
      <c r="AC330" s="287"/>
      <c r="AD330" s="287"/>
      <c r="AE330" s="287"/>
      <c r="AF330" s="287"/>
      <c r="AG330" s="287"/>
      <c r="AH330" s="287"/>
    </row>
    <row r="331" spans="1:34" ht="15.75" customHeight="1" x14ac:dyDescent="0.2">
      <c r="A331" s="287"/>
      <c r="B331" s="287"/>
      <c r="C331" s="288"/>
      <c r="D331" s="287"/>
      <c r="E331" s="289"/>
      <c r="F331" s="287"/>
      <c r="G331" s="289"/>
      <c r="H331" s="287"/>
      <c r="I331" s="289"/>
      <c r="J331" s="287"/>
      <c r="K331" s="289"/>
      <c r="L331" s="287"/>
      <c r="M331" s="289"/>
      <c r="N331" s="287"/>
      <c r="O331" s="287"/>
      <c r="P331" s="287"/>
      <c r="Q331" s="287"/>
      <c r="R331" s="287"/>
      <c r="S331" s="287"/>
      <c r="T331" s="287"/>
      <c r="U331" s="287"/>
      <c r="V331" s="287"/>
      <c r="W331" s="287"/>
      <c r="X331" s="287"/>
      <c r="Y331" s="287"/>
      <c r="Z331" s="287"/>
      <c r="AA331" s="287"/>
      <c r="AB331" s="287"/>
      <c r="AC331" s="287"/>
      <c r="AD331" s="287"/>
      <c r="AE331" s="287"/>
      <c r="AF331" s="287"/>
      <c r="AG331" s="287"/>
      <c r="AH331" s="287"/>
    </row>
    <row r="332" spans="1:34" ht="15.75" customHeight="1" x14ac:dyDescent="0.2">
      <c r="A332" s="287"/>
      <c r="B332" s="287"/>
      <c r="C332" s="288"/>
      <c r="D332" s="287"/>
      <c r="E332" s="289"/>
      <c r="F332" s="287"/>
      <c r="G332" s="289"/>
      <c r="H332" s="287"/>
      <c r="I332" s="289"/>
      <c r="J332" s="287"/>
      <c r="K332" s="289"/>
      <c r="L332" s="287"/>
      <c r="M332" s="289"/>
      <c r="N332" s="287"/>
      <c r="O332" s="287"/>
      <c r="P332" s="287"/>
      <c r="Q332" s="287"/>
      <c r="R332" s="287"/>
      <c r="S332" s="287"/>
      <c r="T332" s="287"/>
      <c r="U332" s="287"/>
      <c r="V332" s="287"/>
      <c r="W332" s="287"/>
      <c r="X332" s="287"/>
      <c r="Y332" s="287"/>
      <c r="Z332" s="287"/>
      <c r="AA332" s="287"/>
      <c r="AB332" s="287"/>
      <c r="AC332" s="287"/>
      <c r="AD332" s="287"/>
      <c r="AE332" s="287"/>
      <c r="AF332" s="287"/>
      <c r="AG332" s="287"/>
      <c r="AH332" s="287"/>
    </row>
    <row r="333" spans="1:34" ht="15.75" customHeight="1" x14ac:dyDescent="0.2">
      <c r="A333" s="287"/>
      <c r="B333" s="287"/>
      <c r="C333" s="288"/>
      <c r="D333" s="287"/>
      <c r="E333" s="289"/>
      <c r="F333" s="287"/>
      <c r="G333" s="289"/>
      <c r="H333" s="287"/>
      <c r="I333" s="289"/>
      <c r="J333" s="287"/>
      <c r="K333" s="289"/>
      <c r="L333" s="287"/>
      <c r="M333" s="289"/>
      <c r="N333" s="287"/>
      <c r="O333" s="287"/>
      <c r="P333" s="287"/>
      <c r="Q333" s="287"/>
      <c r="R333" s="287"/>
      <c r="S333" s="287"/>
      <c r="T333" s="287"/>
      <c r="U333" s="287"/>
      <c r="V333" s="287"/>
      <c r="W333" s="287"/>
      <c r="X333" s="287"/>
      <c r="Y333" s="287"/>
      <c r="Z333" s="287"/>
      <c r="AA333" s="287"/>
      <c r="AB333" s="287"/>
      <c r="AC333" s="287"/>
      <c r="AD333" s="287"/>
      <c r="AE333" s="287"/>
      <c r="AF333" s="287"/>
      <c r="AG333" s="287"/>
      <c r="AH333" s="287"/>
    </row>
    <row r="334" spans="1:34" ht="15.75" customHeight="1" x14ac:dyDescent="0.2">
      <c r="A334" s="287"/>
      <c r="B334" s="287"/>
      <c r="C334" s="288"/>
      <c r="D334" s="287"/>
      <c r="E334" s="289"/>
      <c r="F334" s="287"/>
      <c r="G334" s="289"/>
      <c r="H334" s="287"/>
      <c r="I334" s="289"/>
      <c r="J334" s="287"/>
      <c r="K334" s="289"/>
      <c r="L334" s="287"/>
      <c r="M334" s="289"/>
      <c r="N334" s="287"/>
      <c r="O334" s="287"/>
      <c r="P334" s="287"/>
      <c r="Q334" s="287"/>
      <c r="R334" s="287"/>
      <c r="S334" s="287"/>
      <c r="T334" s="287"/>
      <c r="U334" s="287"/>
      <c r="V334" s="287"/>
      <c r="W334" s="287"/>
      <c r="X334" s="287"/>
      <c r="Y334" s="287"/>
      <c r="Z334" s="287"/>
      <c r="AA334" s="287"/>
      <c r="AB334" s="287"/>
      <c r="AC334" s="287"/>
      <c r="AD334" s="287"/>
      <c r="AE334" s="287"/>
      <c r="AF334" s="287"/>
      <c r="AG334" s="287"/>
      <c r="AH334" s="287"/>
    </row>
    <row r="335" spans="1:34" ht="15.75" customHeight="1" x14ac:dyDescent="0.2">
      <c r="A335" s="287"/>
      <c r="B335" s="287"/>
      <c r="C335" s="288"/>
      <c r="D335" s="287"/>
      <c r="E335" s="289"/>
      <c r="F335" s="287"/>
      <c r="G335" s="289"/>
      <c r="H335" s="287"/>
      <c r="I335" s="289"/>
      <c r="J335" s="287"/>
      <c r="K335" s="289"/>
      <c r="L335" s="287"/>
      <c r="M335" s="289"/>
      <c r="N335" s="287"/>
      <c r="O335" s="287"/>
      <c r="P335" s="287"/>
      <c r="Q335" s="287"/>
      <c r="R335" s="287"/>
      <c r="S335" s="287"/>
      <c r="T335" s="287"/>
      <c r="U335" s="287"/>
      <c r="V335" s="287"/>
      <c r="W335" s="287"/>
      <c r="X335" s="287"/>
      <c r="Y335" s="287"/>
      <c r="Z335" s="287"/>
      <c r="AA335" s="287"/>
      <c r="AB335" s="287"/>
      <c r="AC335" s="287"/>
      <c r="AD335" s="287"/>
      <c r="AE335" s="287"/>
      <c r="AF335" s="287"/>
      <c r="AG335" s="287"/>
      <c r="AH335" s="287"/>
    </row>
    <row r="336" spans="1:34" ht="15.75" customHeight="1" x14ac:dyDescent="0.2">
      <c r="A336" s="287"/>
      <c r="B336" s="287"/>
      <c r="C336" s="288"/>
      <c r="D336" s="287"/>
      <c r="E336" s="289"/>
      <c r="F336" s="287"/>
      <c r="G336" s="289"/>
      <c r="H336" s="287"/>
      <c r="I336" s="289"/>
      <c r="J336" s="287"/>
      <c r="K336" s="289"/>
      <c r="L336" s="287"/>
      <c r="M336" s="289"/>
      <c r="N336" s="287"/>
      <c r="O336" s="287"/>
      <c r="P336" s="287"/>
      <c r="Q336" s="287"/>
      <c r="R336" s="287"/>
      <c r="S336" s="287"/>
      <c r="T336" s="287"/>
      <c r="U336" s="287"/>
      <c r="V336" s="287"/>
      <c r="W336" s="287"/>
      <c r="X336" s="287"/>
      <c r="Y336" s="287"/>
      <c r="Z336" s="287"/>
      <c r="AA336" s="287"/>
      <c r="AB336" s="287"/>
      <c r="AC336" s="287"/>
      <c r="AD336" s="287"/>
      <c r="AE336" s="287"/>
      <c r="AF336" s="287"/>
      <c r="AG336" s="287"/>
      <c r="AH336" s="287"/>
    </row>
    <row r="337" spans="1:34" ht="15.75" customHeight="1" x14ac:dyDescent="0.2">
      <c r="A337" s="287"/>
      <c r="B337" s="287"/>
      <c r="C337" s="288"/>
      <c r="D337" s="287"/>
      <c r="E337" s="289"/>
      <c r="F337" s="287"/>
      <c r="G337" s="289"/>
      <c r="H337" s="287"/>
      <c r="I337" s="289"/>
      <c r="J337" s="287"/>
      <c r="K337" s="289"/>
      <c r="L337" s="287"/>
      <c r="M337" s="289"/>
      <c r="N337" s="287"/>
      <c r="O337" s="287"/>
      <c r="P337" s="287"/>
      <c r="Q337" s="287"/>
      <c r="R337" s="287"/>
      <c r="S337" s="287"/>
      <c r="T337" s="287"/>
      <c r="U337" s="287"/>
      <c r="V337" s="287"/>
      <c r="W337" s="287"/>
      <c r="X337" s="287"/>
      <c r="Y337" s="287"/>
      <c r="Z337" s="287"/>
      <c r="AA337" s="287"/>
      <c r="AB337" s="287"/>
      <c r="AC337" s="287"/>
      <c r="AD337" s="287"/>
      <c r="AE337" s="287"/>
      <c r="AF337" s="287"/>
      <c r="AG337" s="287"/>
      <c r="AH337" s="287"/>
    </row>
    <row r="338" spans="1:34" ht="15.75" customHeight="1" x14ac:dyDescent="0.2">
      <c r="A338" s="287"/>
      <c r="B338" s="287"/>
      <c r="C338" s="288"/>
      <c r="D338" s="287"/>
      <c r="E338" s="289"/>
      <c r="F338" s="287"/>
      <c r="G338" s="289"/>
      <c r="H338" s="287"/>
      <c r="I338" s="289"/>
      <c r="J338" s="287"/>
      <c r="K338" s="289"/>
      <c r="L338" s="287"/>
      <c r="M338" s="289"/>
      <c r="N338" s="287"/>
      <c r="O338" s="287"/>
      <c r="P338" s="287"/>
      <c r="Q338" s="287"/>
      <c r="R338" s="287"/>
      <c r="S338" s="287"/>
      <c r="T338" s="287"/>
      <c r="U338" s="287"/>
      <c r="V338" s="287"/>
      <c r="W338" s="287"/>
      <c r="X338" s="287"/>
      <c r="Y338" s="287"/>
      <c r="Z338" s="287"/>
      <c r="AA338" s="287"/>
      <c r="AB338" s="287"/>
      <c r="AC338" s="287"/>
      <c r="AD338" s="287"/>
      <c r="AE338" s="287"/>
      <c r="AF338" s="287"/>
      <c r="AG338" s="287"/>
      <c r="AH338" s="287"/>
    </row>
    <row r="339" spans="1:34" ht="15.75" customHeight="1" x14ac:dyDescent="0.2">
      <c r="A339" s="287"/>
      <c r="B339" s="287"/>
      <c r="C339" s="288"/>
      <c r="D339" s="287"/>
      <c r="E339" s="289"/>
      <c r="F339" s="287"/>
      <c r="G339" s="289"/>
      <c r="H339" s="287"/>
      <c r="I339" s="289"/>
      <c r="J339" s="287"/>
      <c r="K339" s="289"/>
      <c r="L339" s="287"/>
      <c r="M339" s="289"/>
      <c r="N339" s="287"/>
      <c r="O339" s="287"/>
      <c r="P339" s="287"/>
      <c r="Q339" s="287"/>
      <c r="R339" s="287"/>
      <c r="S339" s="287"/>
      <c r="T339" s="287"/>
      <c r="U339" s="287"/>
      <c r="V339" s="287"/>
      <c r="W339" s="287"/>
      <c r="X339" s="287"/>
      <c r="Y339" s="287"/>
      <c r="Z339" s="287"/>
      <c r="AA339" s="287"/>
      <c r="AB339" s="287"/>
      <c r="AC339" s="287"/>
      <c r="AD339" s="287"/>
      <c r="AE339" s="287"/>
      <c r="AF339" s="287"/>
      <c r="AG339" s="287"/>
      <c r="AH339" s="287"/>
    </row>
    <row r="340" spans="1:34" ht="15.75" customHeight="1" x14ac:dyDescent="0.2">
      <c r="A340" s="287"/>
      <c r="B340" s="287"/>
      <c r="C340" s="288"/>
      <c r="D340" s="287"/>
      <c r="E340" s="289"/>
      <c r="F340" s="287"/>
      <c r="G340" s="289"/>
      <c r="H340" s="287"/>
      <c r="I340" s="289"/>
      <c r="J340" s="287"/>
      <c r="K340" s="289"/>
      <c r="L340" s="287"/>
      <c r="M340" s="289"/>
      <c r="N340" s="287"/>
      <c r="O340" s="287"/>
      <c r="P340" s="287"/>
      <c r="Q340" s="287"/>
      <c r="R340" s="287"/>
      <c r="S340" s="287"/>
      <c r="T340" s="287"/>
      <c r="U340" s="287"/>
      <c r="V340" s="287"/>
      <c r="W340" s="287"/>
      <c r="X340" s="287"/>
      <c r="Y340" s="287"/>
      <c r="Z340" s="287"/>
      <c r="AA340" s="287"/>
      <c r="AB340" s="287"/>
      <c r="AC340" s="287"/>
      <c r="AD340" s="287"/>
      <c r="AE340" s="287"/>
      <c r="AF340" s="287"/>
      <c r="AG340" s="287"/>
      <c r="AH340" s="287"/>
    </row>
    <row r="341" spans="1:34" ht="15.75" customHeight="1" x14ac:dyDescent="0.2">
      <c r="A341" s="287"/>
      <c r="B341" s="287"/>
      <c r="C341" s="288"/>
      <c r="D341" s="287"/>
      <c r="E341" s="289"/>
      <c r="F341" s="287"/>
      <c r="G341" s="289"/>
      <c r="H341" s="287"/>
      <c r="I341" s="289"/>
      <c r="J341" s="287"/>
      <c r="K341" s="289"/>
      <c r="L341" s="287"/>
      <c r="M341" s="289"/>
      <c r="N341" s="287"/>
      <c r="O341" s="287"/>
      <c r="P341" s="287"/>
      <c r="Q341" s="287"/>
      <c r="R341" s="287"/>
      <c r="S341" s="287"/>
      <c r="T341" s="287"/>
      <c r="U341" s="287"/>
      <c r="V341" s="287"/>
      <c r="W341" s="287"/>
      <c r="X341" s="287"/>
      <c r="Y341" s="287"/>
      <c r="Z341" s="287"/>
      <c r="AA341" s="287"/>
      <c r="AB341" s="287"/>
      <c r="AC341" s="287"/>
      <c r="AD341" s="287"/>
      <c r="AE341" s="287"/>
      <c r="AF341" s="287"/>
      <c r="AG341" s="287"/>
      <c r="AH341" s="287"/>
    </row>
    <row r="342" spans="1:34" ht="15.75" customHeight="1" x14ac:dyDescent="0.2">
      <c r="A342" s="287"/>
      <c r="B342" s="287"/>
      <c r="C342" s="288"/>
      <c r="D342" s="287"/>
      <c r="E342" s="289"/>
      <c r="F342" s="287"/>
      <c r="G342" s="289"/>
      <c r="H342" s="287"/>
      <c r="I342" s="289"/>
      <c r="J342" s="287"/>
      <c r="K342" s="289"/>
      <c r="L342" s="287"/>
      <c r="M342" s="289"/>
      <c r="N342" s="287"/>
      <c r="O342" s="287"/>
      <c r="P342" s="287"/>
      <c r="Q342" s="287"/>
      <c r="R342" s="287"/>
      <c r="S342" s="287"/>
      <c r="T342" s="287"/>
      <c r="U342" s="287"/>
      <c r="V342" s="287"/>
      <c r="W342" s="287"/>
      <c r="X342" s="287"/>
      <c r="Y342" s="287"/>
      <c r="Z342" s="287"/>
      <c r="AA342" s="287"/>
      <c r="AB342" s="287"/>
      <c r="AC342" s="287"/>
      <c r="AD342" s="287"/>
      <c r="AE342" s="287"/>
      <c r="AF342" s="287"/>
      <c r="AG342" s="287"/>
      <c r="AH342" s="287"/>
    </row>
    <row r="343" spans="1:34" ht="15.75" customHeight="1" x14ac:dyDescent="0.2">
      <c r="A343" s="287"/>
      <c r="B343" s="287"/>
      <c r="C343" s="288"/>
      <c r="D343" s="287"/>
      <c r="E343" s="289"/>
      <c r="F343" s="287"/>
      <c r="G343" s="289"/>
      <c r="H343" s="287"/>
      <c r="I343" s="289"/>
      <c r="J343" s="287"/>
      <c r="K343" s="289"/>
      <c r="L343" s="287"/>
      <c r="M343" s="289"/>
      <c r="N343" s="287"/>
      <c r="O343" s="287"/>
      <c r="P343" s="287"/>
      <c r="Q343" s="287"/>
      <c r="R343" s="287"/>
      <c r="S343" s="287"/>
      <c r="T343" s="287"/>
      <c r="U343" s="287"/>
      <c r="V343" s="287"/>
      <c r="W343" s="287"/>
      <c r="X343" s="287"/>
      <c r="Y343" s="287"/>
      <c r="Z343" s="287"/>
      <c r="AA343" s="287"/>
      <c r="AB343" s="287"/>
      <c r="AC343" s="287"/>
      <c r="AD343" s="287"/>
      <c r="AE343" s="287"/>
      <c r="AF343" s="287"/>
      <c r="AG343" s="287"/>
      <c r="AH343" s="287"/>
    </row>
    <row r="344" spans="1:34" ht="15.75" customHeight="1" x14ac:dyDescent="0.2">
      <c r="A344" s="287"/>
      <c r="B344" s="287"/>
      <c r="C344" s="288"/>
      <c r="D344" s="287"/>
      <c r="E344" s="289"/>
      <c r="F344" s="287"/>
      <c r="G344" s="289"/>
      <c r="H344" s="287"/>
      <c r="I344" s="289"/>
      <c r="J344" s="287"/>
      <c r="K344" s="289"/>
      <c r="L344" s="287"/>
      <c r="M344" s="289"/>
      <c r="N344" s="287"/>
      <c r="O344" s="287"/>
      <c r="P344" s="287"/>
      <c r="Q344" s="287"/>
      <c r="R344" s="287"/>
      <c r="S344" s="287"/>
      <c r="T344" s="287"/>
      <c r="U344" s="287"/>
      <c r="V344" s="287"/>
      <c r="W344" s="287"/>
      <c r="X344" s="287"/>
      <c r="Y344" s="287"/>
      <c r="Z344" s="287"/>
      <c r="AA344" s="287"/>
      <c r="AB344" s="287"/>
      <c r="AC344" s="287"/>
      <c r="AD344" s="287"/>
      <c r="AE344" s="287"/>
      <c r="AF344" s="287"/>
      <c r="AG344" s="287"/>
      <c r="AH344" s="287"/>
    </row>
    <row r="345" spans="1:34" ht="15.75" customHeight="1" x14ac:dyDescent="0.2">
      <c r="A345" s="287"/>
      <c r="B345" s="287"/>
      <c r="C345" s="288"/>
      <c r="D345" s="287"/>
      <c r="E345" s="289"/>
      <c r="F345" s="287"/>
      <c r="G345" s="289"/>
      <c r="H345" s="287"/>
      <c r="I345" s="289"/>
      <c r="J345" s="287"/>
      <c r="K345" s="289"/>
      <c r="L345" s="287"/>
      <c r="M345" s="289"/>
      <c r="N345" s="287"/>
      <c r="O345" s="287"/>
      <c r="P345" s="287"/>
      <c r="Q345" s="287"/>
      <c r="R345" s="287"/>
      <c r="S345" s="287"/>
      <c r="T345" s="287"/>
      <c r="U345" s="287"/>
      <c r="V345" s="287"/>
      <c r="W345" s="287"/>
      <c r="X345" s="287"/>
      <c r="Y345" s="287"/>
      <c r="Z345" s="287"/>
      <c r="AA345" s="287"/>
      <c r="AB345" s="287"/>
      <c r="AC345" s="287"/>
      <c r="AD345" s="287"/>
      <c r="AE345" s="287"/>
      <c r="AF345" s="287"/>
      <c r="AG345" s="287"/>
      <c r="AH345" s="287"/>
    </row>
    <row r="346" spans="1:34" ht="15.75" customHeight="1" x14ac:dyDescent="0.2">
      <c r="A346" s="287"/>
      <c r="B346" s="287"/>
      <c r="C346" s="288"/>
      <c r="D346" s="287"/>
      <c r="E346" s="289"/>
      <c r="F346" s="287"/>
      <c r="G346" s="289"/>
      <c r="H346" s="287"/>
      <c r="I346" s="289"/>
      <c r="J346" s="287"/>
      <c r="K346" s="289"/>
      <c r="L346" s="287"/>
      <c r="M346" s="289"/>
      <c r="N346" s="287"/>
      <c r="O346" s="287"/>
      <c r="P346" s="287"/>
      <c r="Q346" s="287"/>
      <c r="R346" s="287"/>
      <c r="S346" s="287"/>
      <c r="T346" s="287"/>
      <c r="U346" s="287"/>
      <c r="V346" s="287"/>
      <c r="W346" s="287"/>
      <c r="X346" s="287"/>
      <c r="Y346" s="287"/>
      <c r="Z346" s="287"/>
      <c r="AA346" s="287"/>
      <c r="AB346" s="287"/>
      <c r="AC346" s="287"/>
      <c r="AD346" s="287"/>
      <c r="AE346" s="287"/>
      <c r="AF346" s="287"/>
      <c r="AG346" s="287"/>
      <c r="AH346" s="287"/>
    </row>
    <row r="347" spans="1:34" ht="15.75" customHeight="1" x14ac:dyDescent="0.2">
      <c r="A347" s="287"/>
      <c r="B347" s="287"/>
      <c r="C347" s="288"/>
      <c r="D347" s="287"/>
      <c r="E347" s="289"/>
      <c r="F347" s="287"/>
      <c r="G347" s="289"/>
      <c r="H347" s="287"/>
      <c r="I347" s="289"/>
      <c r="J347" s="287"/>
      <c r="K347" s="289"/>
      <c r="L347" s="287"/>
      <c r="M347" s="289"/>
      <c r="N347" s="287"/>
      <c r="O347" s="287"/>
      <c r="P347" s="287"/>
      <c r="Q347" s="287"/>
      <c r="R347" s="287"/>
      <c r="S347" s="287"/>
      <c r="T347" s="287"/>
      <c r="U347" s="287"/>
      <c r="V347" s="287"/>
      <c r="W347" s="287"/>
      <c r="X347" s="287"/>
      <c r="Y347" s="287"/>
      <c r="Z347" s="287"/>
      <c r="AA347" s="287"/>
      <c r="AB347" s="287"/>
      <c r="AC347" s="287"/>
      <c r="AD347" s="287"/>
      <c r="AE347" s="287"/>
      <c r="AF347" s="287"/>
      <c r="AG347" s="287"/>
      <c r="AH347" s="287"/>
    </row>
    <row r="348" spans="1:34" ht="15.75" customHeight="1" x14ac:dyDescent="0.2">
      <c r="A348" s="287"/>
      <c r="B348" s="287"/>
      <c r="C348" s="288"/>
      <c r="D348" s="287"/>
      <c r="E348" s="289"/>
      <c r="F348" s="287"/>
      <c r="G348" s="289"/>
      <c r="H348" s="287"/>
      <c r="I348" s="289"/>
      <c r="J348" s="287"/>
      <c r="K348" s="289"/>
      <c r="L348" s="287"/>
      <c r="M348" s="289"/>
      <c r="N348" s="287"/>
      <c r="O348" s="287"/>
      <c r="P348" s="287"/>
      <c r="Q348" s="287"/>
      <c r="R348" s="287"/>
      <c r="S348" s="287"/>
      <c r="T348" s="287"/>
      <c r="U348" s="287"/>
      <c r="V348" s="287"/>
      <c r="W348" s="287"/>
      <c r="X348" s="287"/>
      <c r="Y348" s="287"/>
      <c r="Z348" s="287"/>
      <c r="AA348" s="287"/>
      <c r="AB348" s="287"/>
      <c r="AC348" s="287"/>
      <c r="AD348" s="287"/>
      <c r="AE348" s="287"/>
      <c r="AF348" s="287"/>
      <c r="AG348" s="287"/>
      <c r="AH348" s="287"/>
    </row>
    <row r="349" spans="1:34" ht="15.75" customHeight="1" x14ac:dyDescent="0.2">
      <c r="A349" s="287"/>
      <c r="B349" s="287"/>
      <c r="C349" s="288"/>
      <c r="D349" s="287"/>
      <c r="E349" s="289"/>
      <c r="F349" s="287"/>
      <c r="G349" s="289"/>
      <c r="H349" s="287"/>
      <c r="I349" s="289"/>
      <c r="J349" s="287"/>
      <c r="K349" s="289"/>
      <c r="L349" s="287"/>
      <c r="M349" s="289"/>
      <c r="N349" s="287"/>
      <c r="O349" s="287"/>
      <c r="P349" s="287"/>
      <c r="Q349" s="287"/>
      <c r="R349" s="287"/>
      <c r="S349" s="287"/>
      <c r="T349" s="287"/>
      <c r="U349" s="287"/>
      <c r="V349" s="287"/>
      <c r="W349" s="287"/>
      <c r="X349" s="287"/>
      <c r="Y349" s="287"/>
      <c r="Z349" s="287"/>
      <c r="AA349" s="287"/>
      <c r="AB349" s="287"/>
      <c r="AC349" s="287"/>
      <c r="AD349" s="287"/>
      <c r="AE349" s="287"/>
      <c r="AF349" s="287"/>
      <c r="AG349" s="287"/>
      <c r="AH349" s="287"/>
    </row>
    <row r="350" spans="1:34" ht="15.75" customHeight="1" x14ac:dyDescent="0.2">
      <c r="A350" s="287"/>
      <c r="B350" s="287"/>
      <c r="C350" s="288"/>
      <c r="D350" s="287"/>
      <c r="E350" s="289"/>
      <c r="F350" s="287"/>
      <c r="G350" s="289"/>
      <c r="H350" s="287"/>
      <c r="I350" s="289"/>
      <c r="J350" s="287"/>
      <c r="K350" s="289"/>
      <c r="L350" s="287"/>
      <c r="M350" s="289"/>
      <c r="N350" s="287"/>
      <c r="O350" s="287"/>
      <c r="P350" s="287"/>
      <c r="Q350" s="287"/>
      <c r="R350" s="287"/>
      <c r="S350" s="287"/>
      <c r="T350" s="287"/>
      <c r="U350" s="287"/>
      <c r="V350" s="287"/>
      <c r="W350" s="287"/>
      <c r="X350" s="287"/>
      <c r="Y350" s="287"/>
      <c r="Z350" s="287"/>
      <c r="AA350" s="287"/>
      <c r="AB350" s="287"/>
      <c r="AC350" s="287"/>
      <c r="AD350" s="287"/>
      <c r="AE350" s="287"/>
      <c r="AF350" s="287"/>
      <c r="AG350" s="287"/>
      <c r="AH350" s="287"/>
    </row>
    <row r="351" spans="1:34" ht="15.75" customHeight="1" x14ac:dyDescent="0.2">
      <c r="A351" s="287"/>
      <c r="B351" s="287"/>
      <c r="C351" s="288"/>
      <c r="D351" s="287"/>
      <c r="E351" s="289"/>
      <c r="F351" s="287"/>
      <c r="G351" s="289"/>
      <c r="H351" s="287"/>
      <c r="I351" s="289"/>
      <c r="J351" s="287"/>
      <c r="K351" s="289"/>
      <c r="L351" s="287"/>
      <c r="M351" s="289"/>
      <c r="N351" s="287"/>
      <c r="O351" s="287"/>
      <c r="P351" s="287"/>
      <c r="Q351" s="287"/>
      <c r="R351" s="287"/>
      <c r="S351" s="287"/>
      <c r="T351" s="287"/>
      <c r="U351" s="287"/>
      <c r="V351" s="287"/>
      <c r="W351" s="287"/>
      <c r="X351" s="287"/>
      <c r="Y351" s="287"/>
      <c r="Z351" s="287"/>
      <c r="AA351" s="287"/>
      <c r="AB351" s="287"/>
      <c r="AC351" s="287"/>
      <c r="AD351" s="287"/>
      <c r="AE351" s="287"/>
      <c r="AF351" s="287"/>
      <c r="AG351" s="287"/>
      <c r="AH351" s="287"/>
    </row>
    <row r="352" spans="1:34" ht="15.75" customHeight="1" x14ac:dyDescent="0.2">
      <c r="A352" s="287"/>
      <c r="B352" s="287"/>
      <c r="C352" s="288"/>
      <c r="D352" s="287"/>
      <c r="E352" s="289"/>
      <c r="F352" s="287"/>
      <c r="G352" s="289"/>
      <c r="H352" s="287"/>
      <c r="I352" s="289"/>
      <c r="J352" s="287"/>
      <c r="K352" s="289"/>
      <c r="L352" s="287"/>
      <c r="M352" s="289"/>
      <c r="N352" s="287"/>
      <c r="O352" s="287"/>
      <c r="P352" s="287"/>
      <c r="Q352" s="287"/>
      <c r="R352" s="287"/>
      <c r="S352" s="287"/>
      <c r="T352" s="287"/>
      <c r="U352" s="287"/>
      <c r="V352" s="287"/>
      <c r="W352" s="287"/>
      <c r="X352" s="287"/>
      <c r="Y352" s="287"/>
      <c r="Z352" s="287"/>
      <c r="AA352" s="287"/>
      <c r="AB352" s="287"/>
      <c r="AC352" s="287"/>
      <c r="AD352" s="287"/>
      <c r="AE352" s="287"/>
      <c r="AF352" s="287"/>
      <c r="AG352" s="287"/>
      <c r="AH352" s="287"/>
    </row>
    <row r="353" spans="1:34" ht="15.75" customHeight="1" x14ac:dyDescent="0.2">
      <c r="A353" s="287"/>
      <c r="B353" s="287"/>
      <c r="C353" s="288"/>
      <c r="D353" s="287"/>
      <c r="E353" s="289"/>
      <c r="F353" s="287"/>
      <c r="G353" s="289"/>
      <c r="H353" s="287"/>
      <c r="I353" s="289"/>
      <c r="J353" s="287"/>
      <c r="K353" s="289"/>
      <c r="L353" s="287"/>
      <c r="M353" s="289"/>
      <c r="N353" s="287"/>
      <c r="O353" s="287"/>
      <c r="P353" s="287"/>
      <c r="Q353" s="287"/>
      <c r="R353" s="287"/>
      <c r="S353" s="287"/>
      <c r="T353" s="287"/>
      <c r="U353" s="287"/>
      <c r="V353" s="287"/>
      <c r="W353" s="287"/>
      <c r="X353" s="287"/>
      <c r="Y353" s="287"/>
      <c r="Z353" s="287"/>
      <c r="AA353" s="287"/>
      <c r="AB353" s="287"/>
      <c r="AC353" s="287"/>
      <c r="AD353" s="287"/>
      <c r="AE353" s="287"/>
      <c r="AF353" s="287"/>
      <c r="AG353" s="287"/>
      <c r="AH353" s="287"/>
    </row>
    <row r="354" spans="1:34" ht="15.75" customHeight="1" x14ac:dyDescent="0.2">
      <c r="A354" s="287"/>
      <c r="B354" s="287"/>
      <c r="C354" s="288"/>
      <c r="D354" s="287"/>
      <c r="E354" s="289"/>
      <c r="F354" s="287"/>
      <c r="G354" s="289"/>
      <c r="H354" s="287"/>
      <c r="I354" s="289"/>
      <c r="J354" s="287"/>
      <c r="K354" s="289"/>
      <c r="L354" s="287"/>
      <c r="M354" s="289"/>
      <c r="N354" s="287"/>
      <c r="O354" s="287"/>
      <c r="P354" s="287"/>
      <c r="Q354" s="287"/>
      <c r="R354" s="287"/>
      <c r="S354" s="287"/>
      <c r="T354" s="287"/>
      <c r="U354" s="287"/>
      <c r="V354" s="287"/>
      <c r="W354" s="287"/>
      <c r="X354" s="287"/>
      <c r="Y354" s="287"/>
      <c r="Z354" s="287"/>
      <c r="AA354" s="287"/>
      <c r="AB354" s="287"/>
      <c r="AC354" s="287"/>
      <c r="AD354" s="287"/>
      <c r="AE354" s="287"/>
      <c r="AF354" s="287"/>
      <c r="AG354" s="287"/>
      <c r="AH354" s="287"/>
    </row>
    <row r="355" spans="1:34" ht="15.75" customHeight="1" x14ac:dyDescent="0.2">
      <c r="A355" s="287"/>
      <c r="B355" s="287"/>
      <c r="C355" s="288"/>
      <c r="D355" s="287"/>
      <c r="E355" s="289"/>
      <c r="F355" s="287"/>
      <c r="G355" s="289"/>
      <c r="H355" s="287"/>
      <c r="I355" s="289"/>
      <c r="J355" s="287"/>
      <c r="K355" s="289"/>
      <c r="L355" s="287"/>
      <c r="M355" s="289"/>
      <c r="N355" s="287"/>
      <c r="O355" s="287"/>
      <c r="P355" s="287"/>
      <c r="Q355" s="287"/>
      <c r="R355" s="287"/>
      <c r="S355" s="287"/>
      <c r="T355" s="287"/>
      <c r="U355" s="287"/>
      <c r="V355" s="287"/>
      <c r="W355" s="287"/>
      <c r="X355" s="287"/>
      <c r="Y355" s="287"/>
      <c r="Z355" s="287"/>
      <c r="AA355" s="287"/>
      <c r="AB355" s="287"/>
      <c r="AC355" s="287"/>
      <c r="AD355" s="287"/>
      <c r="AE355" s="287"/>
      <c r="AF355" s="287"/>
      <c r="AG355" s="287"/>
      <c r="AH355" s="287"/>
    </row>
    <row r="356" spans="1:34" ht="15.75" customHeight="1" x14ac:dyDescent="0.2">
      <c r="A356" s="287"/>
      <c r="B356" s="287"/>
      <c r="C356" s="288"/>
      <c r="D356" s="287"/>
      <c r="E356" s="289"/>
      <c r="F356" s="287"/>
      <c r="G356" s="289"/>
      <c r="H356" s="287"/>
      <c r="I356" s="289"/>
      <c r="J356" s="287"/>
      <c r="K356" s="289"/>
      <c r="L356" s="287"/>
      <c r="M356" s="289"/>
      <c r="N356" s="287"/>
      <c r="O356" s="287"/>
      <c r="P356" s="287"/>
      <c r="Q356" s="287"/>
      <c r="R356" s="287"/>
      <c r="S356" s="287"/>
      <c r="T356" s="287"/>
      <c r="U356" s="287"/>
      <c r="V356" s="287"/>
      <c r="W356" s="287"/>
      <c r="X356" s="287"/>
      <c r="Y356" s="287"/>
      <c r="Z356" s="287"/>
      <c r="AA356" s="287"/>
      <c r="AB356" s="287"/>
      <c r="AC356" s="287"/>
      <c r="AD356" s="287"/>
      <c r="AE356" s="287"/>
      <c r="AF356" s="287"/>
      <c r="AG356" s="287"/>
      <c r="AH356" s="287"/>
    </row>
    <row r="357" spans="1:34" ht="15.75" customHeight="1" x14ac:dyDescent="0.2">
      <c r="A357" s="287"/>
      <c r="B357" s="287"/>
      <c r="C357" s="288"/>
      <c r="D357" s="287"/>
      <c r="E357" s="289"/>
      <c r="F357" s="287"/>
      <c r="G357" s="289"/>
      <c r="H357" s="287"/>
      <c r="I357" s="289"/>
      <c r="J357" s="287"/>
      <c r="K357" s="289"/>
      <c r="L357" s="287"/>
      <c r="M357" s="289"/>
      <c r="N357" s="287"/>
      <c r="O357" s="287"/>
      <c r="P357" s="287"/>
      <c r="Q357" s="287"/>
      <c r="R357" s="287"/>
      <c r="S357" s="287"/>
      <c r="T357" s="287"/>
      <c r="U357" s="287"/>
      <c r="V357" s="287"/>
      <c r="W357" s="287"/>
      <c r="X357" s="287"/>
      <c r="Y357" s="287"/>
      <c r="Z357" s="287"/>
      <c r="AA357" s="287"/>
      <c r="AB357" s="287"/>
      <c r="AC357" s="287"/>
      <c r="AD357" s="287"/>
      <c r="AE357" s="287"/>
      <c r="AF357" s="287"/>
      <c r="AG357" s="287"/>
      <c r="AH357" s="287"/>
    </row>
    <row r="358" spans="1:34" ht="15.75" customHeight="1" x14ac:dyDescent="0.2">
      <c r="A358" s="287"/>
      <c r="B358" s="287"/>
      <c r="C358" s="288"/>
      <c r="D358" s="287"/>
      <c r="E358" s="289"/>
      <c r="F358" s="287"/>
      <c r="G358" s="289"/>
      <c r="H358" s="287"/>
      <c r="I358" s="289"/>
      <c r="J358" s="287"/>
      <c r="K358" s="289"/>
      <c r="L358" s="287"/>
      <c r="M358" s="289"/>
      <c r="N358" s="287"/>
      <c r="O358" s="287"/>
      <c r="P358" s="287"/>
      <c r="Q358" s="287"/>
      <c r="R358" s="287"/>
      <c r="S358" s="287"/>
      <c r="T358" s="287"/>
      <c r="U358" s="287"/>
      <c r="V358" s="287"/>
      <c r="W358" s="287"/>
      <c r="X358" s="287"/>
      <c r="Y358" s="287"/>
      <c r="Z358" s="287"/>
      <c r="AA358" s="287"/>
      <c r="AB358" s="287"/>
      <c r="AC358" s="287"/>
      <c r="AD358" s="287"/>
      <c r="AE358" s="287"/>
      <c r="AF358" s="287"/>
      <c r="AG358" s="287"/>
      <c r="AH358" s="287"/>
    </row>
    <row r="359" spans="1:34" ht="15.75" customHeight="1" x14ac:dyDescent="0.2">
      <c r="A359" s="287"/>
      <c r="B359" s="287"/>
      <c r="C359" s="288"/>
      <c r="D359" s="287"/>
      <c r="E359" s="289"/>
      <c r="F359" s="287"/>
      <c r="G359" s="289"/>
      <c r="H359" s="287"/>
      <c r="I359" s="289"/>
      <c r="J359" s="287"/>
      <c r="K359" s="289"/>
      <c r="L359" s="287"/>
      <c r="M359" s="289"/>
      <c r="N359" s="287"/>
      <c r="O359" s="287"/>
      <c r="P359" s="287"/>
      <c r="Q359" s="287"/>
      <c r="R359" s="287"/>
      <c r="S359" s="287"/>
      <c r="T359" s="287"/>
      <c r="U359" s="287"/>
      <c r="V359" s="287"/>
      <c r="W359" s="287"/>
      <c r="X359" s="287"/>
      <c r="Y359" s="287"/>
      <c r="Z359" s="287"/>
      <c r="AA359" s="287"/>
      <c r="AB359" s="287"/>
      <c r="AC359" s="287"/>
      <c r="AD359" s="287"/>
      <c r="AE359" s="287"/>
      <c r="AF359" s="287"/>
      <c r="AG359" s="287"/>
      <c r="AH359" s="287"/>
    </row>
    <row r="360" spans="1:34" ht="15.75" customHeight="1" x14ac:dyDescent="0.2">
      <c r="A360" s="287"/>
      <c r="B360" s="287"/>
      <c r="C360" s="288"/>
      <c r="D360" s="287"/>
      <c r="E360" s="289"/>
      <c r="F360" s="287"/>
      <c r="G360" s="289"/>
      <c r="H360" s="287"/>
      <c r="I360" s="289"/>
      <c r="J360" s="287"/>
      <c r="K360" s="289"/>
      <c r="L360" s="287"/>
      <c r="M360" s="289"/>
      <c r="N360" s="287"/>
      <c r="O360" s="287"/>
      <c r="P360" s="287"/>
      <c r="Q360" s="287"/>
      <c r="R360" s="287"/>
      <c r="S360" s="287"/>
      <c r="T360" s="287"/>
      <c r="U360" s="287"/>
      <c r="V360" s="287"/>
      <c r="W360" s="287"/>
      <c r="X360" s="287"/>
      <c r="Y360" s="287"/>
      <c r="Z360" s="287"/>
      <c r="AA360" s="287"/>
      <c r="AB360" s="287"/>
      <c r="AC360" s="287"/>
      <c r="AD360" s="287"/>
      <c r="AE360" s="287"/>
      <c r="AF360" s="287"/>
      <c r="AG360" s="287"/>
      <c r="AH360" s="287"/>
    </row>
    <row r="361" spans="1:34" ht="15.75" customHeight="1" x14ac:dyDescent="0.2">
      <c r="A361" s="287"/>
      <c r="B361" s="287"/>
      <c r="C361" s="288"/>
      <c r="D361" s="287"/>
      <c r="E361" s="289"/>
      <c r="F361" s="287"/>
      <c r="G361" s="289"/>
      <c r="H361" s="287"/>
      <c r="I361" s="289"/>
      <c r="J361" s="287"/>
      <c r="K361" s="289"/>
      <c r="L361" s="287"/>
      <c r="M361" s="289"/>
      <c r="N361" s="287"/>
      <c r="O361" s="287"/>
      <c r="P361" s="287"/>
      <c r="Q361" s="287"/>
      <c r="R361" s="287"/>
      <c r="S361" s="287"/>
      <c r="T361" s="287"/>
      <c r="U361" s="287"/>
      <c r="V361" s="287"/>
      <c r="W361" s="287"/>
      <c r="X361" s="287"/>
      <c r="Y361" s="287"/>
      <c r="Z361" s="287"/>
      <c r="AA361" s="287"/>
      <c r="AB361" s="287"/>
      <c r="AC361" s="287"/>
      <c r="AD361" s="287"/>
      <c r="AE361" s="287"/>
      <c r="AF361" s="287"/>
      <c r="AG361" s="287"/>
      <c r="AH361" s="287"/>
    </row>
    <row r="362" spans="1:34" ht="15.75" customHeight="1" x14ac:dyDescent="0.2">
      <c r="A362" s="287"/>
      <c r="B362" s="287"/>
      <c r="C362" s="288"/>
      <c r="D362" s="287"/>
      <c r="E362" s="289"/>
      <c r="F362" s="287"/>
      <c r="G362" s="289"/>
      <c r="H362" s="287"/>
      <c r="I362" s="289"/>
      <c r="J362" s="287"/>
      <c r="K362" s="289"/>
      <c r="L362" s="287"/>
      <c r="M362" s="289"/>
      <c r="N362" s="287"/>
      <c r="O362" s="287"/>
      <c r="P362" s="287"/>
      <c r="Q362" s="287"/>
      <c r="R362" s="287"/>
      <c r="S362" s="287"/>
      <c r="T362" s="287"/>
      <c r="U362" s="287"/>
      <c r="V362" s="287"/>
      <c r="W362" s="287"/>
      <c r="X362" s="287"/>
      <c r="Y362" s="287"/>
      <c r="Z362" s="287"/>
      <c r="AA362" s="287"/>
      <c r="AB362" s="287"/>
      <c r="AC362" s="287"/>
      <c r="AD362" s="287"/>
      <c r="AE362" s="287"/>
      <c r="AF362" s="287"/>
      <c r="AG362" s="287"/>
      <c r="AH362" s="287"/>
    </row>
    <row r="363" spans="1:34" ht="15.75" customHeight="1" x14ac:dyDescent="0.2">
      <c r="A363" s="287"/>
      <c r="B363" s="287"/>
      <c r="C363" s="288"/>
      <c r="D363" s="287"/>
      <c r="E363" s="289"/>
      <c r="F363" s="287"/>
      <c r="G363" s="289"/>
      <c r="H363" s="287"/>
      <c r="I363" s="289"/>
      <c r="J363" s="287"/>
      <c r="K363" s="289"/>
      <c r="L363" s="287"/>
      <c r="M363" s="289"/>
      <c r="N363" s="287"/>
      <c r="O363" s="287"/>
      <c r="P363" s="287"/>
      <c r="Q363" s="287"/>
      <c r="R363" s="287"/>
      <c r="S363" s="287"/>
      <c r="T363" s="287"/>
      <c r="U363" s="287"/>
      <c r="V363" s="287"/>
      <c r="W363" s="287"/>
      <c r="X363" s="287"/>
      <c r="Y363" s="287"/>
      <c r="Z363" s="287"/>
      <c r="AA363" s="287"/>
      <c r="AB363" s="287"/>
      <c r="AC363" s="287"/>
      <c r="AD363" s="287"/>
      <c r="AE363" s="287"/>
      <c r="AF363" s="287"/>
      <c r="AG363" s="287"/>
      <c r="AH363" s="287"/>
    </row>
    <row r="364" spans="1:34" ht="15.75" customHeight="1" x14ac:dyDescent="0.2">
      <c r="A364" s="287"/>
      <c r="B364" s="287"/>
      <c r="C364" s="288"/>
      <c r="D364" s="287"/>
      <c r="E364" s="289"/>
      <c r="F364" s="287"/>
      <c r="G364" s="289"/>
      <c r="H364" s="287"/>
      <c r="I364" s="289"/>
      <c r="J364" s="287"/>
      <c r="K364" s="289"/>
      <c r="L364" s="287"/>
      <c r="M364" s="289"/>
      <c r="N364" s="287"/>
      <c r="O364" s="287"/>
      <c r="P364" s="287"/>
      <c r="Q364" s="287"/>
      <c r="R364" s="287"/>
      <c r="S364" s="287"/>
      <c r="T364" s="287"/>
      <c r="U364" s="287"/>
      <c r="V364" s="287"/>
      <c r="W364" s="287"/>
      <c r="X364" s="287"/>
      <c r="Y364" s="287"/>
      <c r="Z364" s="287"/>
      <c r="AA364" s="287"/>
      <c r="AB364" s="287"/>
      <c r="AC364" s="287"/>
      <c r="AD364" s="287"/>
      <c r="AE364" s="287"/>
      <c r="AF364" s="287"/>
      <c r="AG364" s="287"/>
      <c r="AH364" s="287"/>
    </row>
    <row r="365" spans="1:34" ht="15.75" customHeight="1" x14ac:dyDescent="0.2">
      <c r="A365" s="287"/>
      <c r="B365" s="287"/>
      <c r="C365" s="288"/>
      <c r="D365" s="287"/>
      <c r="E365" s="289"/>
      <c r="F365" s="287"/>
      <c r="G365" s="289"/>
      <c r="H365" s="287"/>
      <c r="I365" s="289"/>
      <c r="J365" s="287"/>
      <c r="K365" s="289"/>
      <c r="L365" s="287"/>
      <c r="M365" s="289"/>
      <c r="N365" s="287"/>
      <c r="O365" s="287"/>
      <c r="P365" s="287"/>
      <c r="Q365" s="287"/>
      <c r="R365" s="287"/>
      <c r="S365" s="287"/>
      <c r="T365" s="287"/>
      <c r="U365" s="287"/>
      <c r="V365" s="287"/>
      <c r="W365" s="287"/>
      <c r="X365" s="287"/>
      <c r="Y365" s="287"/>
      <c r="Z365" s="287"/>
      <c r="AA365" s="287"/>
      <c r="AB365" s="287"/>
      <c r="AC365" s="287"/>
      <c r="AD365" s="287"/>
      <c r="AE365" s="287"/>
      <c r="AF365" s="287"/>
      <c r="AG365" s="287"/>
      <c r="AH365" s="287"/>
    </row>
    <row r="366" spans="1:34" ht="15.75" customHeight="1" x14ac:dyDescent="0.2">
      <c r="A366" s="287"/>
      <c r="B366" s="287"/>
      <c r="C366" s="288"/>
      <c r="D366" s="287"/>
      <c r="E366" s="289"/>
      <c r="F366" s="287"/>
      <c r="G366" s="289"/>
      <c r="H366" s="287"/>
      <c r="I366" s="289"/>
      <c r="J366" s="287"/>
      <c r="K366" s="289"/>
      <c r="L366" s="287"/>
      <c r="M366" s="289"/>
      <c r="N366" s="287"/>
      <c r="O366" s="287"/>
      <c r="P366" s="287"/>
      <c r="Q366" s="287"/>
      <c r="R366" s="287"/>
      <c r="S366" s="287"/>
      <c r="T366" s="287"/>
      <c r="U366" s="287"/>
      <c r="V366" s="287"/>
      <c r="W366" s="287"/>
      <c r="X366" s="287"/>
      <c r="Y366" s="287"/>
      <c r="Z366" s="287"/>
      <c r="AA366" s="287"/>
      <c r="AB366" s="287"/>
      <c r="AC366" s="287"/>
      <c r="AD366" s="287"/>
      <c r="AE366" s="287"/>
      <c r="AF366" s="287"/>
      <c r="AG366" s="287"/>
      <c r="AH366" s="287"/>
    </row>
    <row r="367" spans="1:34" ht="15.75" customHeight="1" x14ac:dyDescent="0.2">
      <c r="A367" s="287"/>
      <c r="B367" s="287"/>
      <c r="C367" s="288"/>
      <c r="D367" s="287"/>
      <c r="E367" s="289"/>
      <c r="F367" s="287"/>
      <c r="G367" s="289"/>
      <c r="H367" s="287"/>
      <c r="I367" s="289"/>
      <c r="J367" s="287"/>
      <c r="K367" s="289"/>
      <c r="L367" s="287"/>
      <c r="M367" s="289"/>
      <c r="N367" s="287"/>
      <c r="O367" s="287"/>
      <c r="P367" s="287"/>
      <c r="Q367" s="287"/>
      <c r="R367" s="287"/>
      <c r="S367" s="287"/>
      <c r="T367" s="287"/>
      <c r="U367" s="287"/>
      <c r="V367" s="287"/>
      <c r="W367" s="287"/>
      <c r="X367" s="287"/>
      <c r="Y367" s="287"/>
      <c r="Z367" s="287"/>
      <c r="AA367" s="287"/>
      <c r="AB367" s="287"/>
      <c r="AC367" s="287"/>
      <c r="AD367" s="287"/>
      <c r="AE367" s="287"/>
      <c r="AF367" s="287"/>
      <c r="AG367" s="287"/>
      <c r="AH367" s="287"/>
    </row>
    <row r="368" spans="1:34" ht="15.75" customHeight="1" x14ac:dyDescent="0.2">
      <c r="A368" s="287"/>
      <c r="B368" s="287"/>
      <c r="C368" s="288"/>
      <c r="D368" s="287"/>
      <c r="E368" s="289"/>
      <c r="F368" s="287"/>
      <c r="G368" s="289"/>
      <c r="H368" s="287"/>
      <c r="I368" s="289"/>
      <c r="J368" s="287"/>
      <c r="K368" s="289"/>
      <c r="L368" s="287"/>
      <c r="M368" s="289"/>
      <c r="N368" s="287"/>
      <c r="O368" s="287"/>
      <c r="P368" s="287"/>
      <c r="Q368" s="287"/>
      <c r="R368" s="287"/>
      <c r="S368" s="287"/>
      <c r="T368" s="287"/>
      <c r="U368" s="287"/>
      <c r="V368" s="287"/>
      <c r="W368" s="287"/>
      <c r="X368" s="287"/>
      <c r="Y368" s="287"/>
      <c r="Z368" s="287"/>
      <c r="AA368" s="287"/>
      <c r="AB368" s="287"/>
      <c r="AC368" s="287"/>
      <c r="AD368" s="287"/>
      <c r="AE368" s="287"/>
      <c r="AF368" s="287"/>
      <c r="AG368" s="287"/>
      <c r="AH368" s="287"/>
    </row>
    <row r="369" spans="1:34" ht="15.75" customHeight="1" x14ac:dyDescent="0.2">
      <c r="A369" s="287"/>
      <c r="B369" s="287"/>
      <c r="C369" s="288"/>
      <c r="D369" s="287"/>
      <c r="E369" s="289"/>
      <c r="F369" s="287"/>
      <c r="G369" s="289"/>
      <c r="H369" s="287"/>
      <c r="I369" s="289"/>
      <c r="J369" s="287"/>
      <c r="K369" s="289"/>
      <c r="L369" s="287"/>
      <c r="M369" s="289"/>
      <c r="N369" s="287"/>
      <c r="O369" s="287"/>
      <c r="P369" s="287"/>
      <c r="Q369" s="287"/>
      <c r="R369" s="287"/>
      <c r="S369" s="287"/>
      <c r="T369" s="287"/>
      <c r="U369" s="287"/>
      <c r="V369" s="287"/>
      <c r="W369" s="287"/>
      <c r="X369" s="287"/>
      <c r="Y369" s="287"/>
      <c r="Z369" s="287"/>
      <c r="AA369" s="287"/>
      <c r="AB369" s="287"/>
      <c r="AC369" s="287"/>
      <c r="AD369" s="287"/>
      <c r="AE369" s="287"/>
      <c r="AF369" s="287"/>
      <c r="AG369" s="287"/>
      <c r="AH369" s="287"/>
    </row>
    <row r="370" spans="1:34" ht="15.75" customHeight="1" x14ac:dyDescent="0.2">
      <c r="A370" s="287"/>
      <c r="B370" s="287"/>
      <c r="C370" s="288"/>
      <c r="D370" s="287"/>
      <c r="E370" s="289"/>
      <c r="F370" s="287"/>
      <c r="G370" s="289"/>
      <c r="H370" s="287"/>
      <c r="I370" s="289"/>
      <c r="J370" s="287"/>
      <c r="K370" s="289"/>
      <c r="L370" s="287"/>
      <c r="M370" s="289"/>
      <c r="N370" s="287"/>
      <c r="O370" s="287"/>
      <c r="P370" s="287"/>
      <c r="Q370" s="287"/>
      <c r="R370" s="287"/>
      <c r="S370" s="287"/>
      <c r="T370" s="287"/>
      <c r="U370" s="287"/>
      <c r="V370" s="287"/>
      <c r="W370" s="287"/>
      <c r="X370" s="287"/>
      <c r="Y370" s="287"/>
      <c r="Z370" s="287"/>
      <c r="AA370" s="287"/>
      <c r="AB370" s="287"/>
      <c r="AC370" s="287"/>
      <c r="AD370" s="287"/>
      <c r="AE370" s="287"/>
      <c r="AF370" s="287"/>
      <c r="AG370" s="287"/>
      <c r="AH370" s="287"/>
    </row>
    <row r="371" spans="1:34" ht="15.75" customHeight="1" x14ac:dyDescent="0.2">
      <c r="A371" s="287"/>
      <c r="B371" s="287"/>
      <c r="C371" s="288"/>
      <c r="D371" s="287"/>
      <c r="E371" s="289"/>
      <c r="F371" s="287"/>
      <c r="G371" s="289"/>
      <c r="H371" s="287"/>
      <c r="I371" s="289"/>
      <c r="J371" s="287"/>
      <c r="K371" s="289"/>
      <c r="L371" s="287"/>
      <c r="M371" s="289"/>
      <c r="N371" s="287"/>
      <c r="O371" s="287"/>
      <c r="P371" s="287"/>
      <c r="Q371" s="287"/>
      <c r="R371" s="287"/>
      <c r="S371" s="287"/>
      <c r="T371" s="287"/>
      <c r="U371" s="287"/>
      <c r="V371" s="287"/>
      <c r="W371" s="287"/>
      <c r="X371" s="287"/>
      <c r="Y371" s="287"/>
      <c r="Z371" s="287"/>
      <c r="AA371" s="287"/>
      <c r="AB371" s="287"/>
      <c r="AC371" s="287"/>
      <c r="AD371" s="287"/>
      <c r="AE371" s="287"/>
      <c r="AF371" s="287"/>
      <c r="AG371" s="287"/>
      <c r="AH371" s="287"/>
    </row>
    <row r="372" spans="1:34" ht="15.75" customHeight="1" x14ac:dyDescent="0.2">
      <c r="A372" s="287"/>
      <c r="B372" s="287"/>
      <c r="C372" s="288"/>
      <c r="D372" s="287"/>
      <c r="E372" s="289"/>
      <c r="F372" s="287"/>
      <c r="G372" s="289"/>
      <c r="H372" s="287"/>
      <c r="I372" s="289"/>
      <c r="J372" s="287"/>
      <c r="K372" s="289"/>
      <c r="L372" s="287"/>
      <c r="M372" s="289"/>
      <c r="N372" s="287"/>
      <c r="O372" s="287"/>
      <c r="P372" s="287"/>
      <c r="Q372" s="287"/>
      <c r="R372" s="287"/>
      <c r="S372" s="287"/>
      <c r="T372" s="287"/>
      <c r="U372" s="287"/>
      <c r="V372" s="287"/>
      <c r="W372" s="287"/>
      <c r="X372" s="287"/>
      <c r="Y372" s="287"/>
      <c r="Z372" s="287"/>
      <c r="AA372" s="287"/>
      <c r="AB372" s="287"/>
      <c r="AC372" s="287"/>
      <c r="AD372" s="287"/>
      <c r="AE372" s="287"/>
      <c r="AF372" s="287"/>
      <c r="AG372" s="287"/>
      <c r="AH372" s="287"/>
    </row>
    <row r="373" spans="1:34" ht="15.75" customHeight="1" x14ac:dyDescent="0.2">
      <c r="A373" s="287"/>
      <c r="B373" s="287"/>
      <c r="C373" s="288"/>
      <c r="D373" s="287"/>
      <c r="E373" s="289"/>
      <c r="F373" s="287"/>
      <c r="G373" s="289"/>
      <c r="H373" s="287"/>
      <c r="I373" s="289"/>
      <c r="J373" s="287"/>
      <c r="K373" s="289"/>
      <c r="L373" s="287"/>
      <c r="M373" s="289"/>
      <c r="N373" s="287"/>
      <c r="O373" s="287"/>
      <c r="P373" s="287"/>
      <c r="Q373" s="287"/>
      <c r="R373" s="287"/>
      <c r="S373" s="287"/>
      <c r="T373" s="287"/>
      <c r="U373" s="287"/>
      <c r="V373" s="287"/>
      <c r="W373" s="287"/>
      <c r="X373" s="287"/>
      <c r="Y373" s="287"/>
      <c r="Z373" s="287"/>
      <c r="AA373" s="287"/>
      <c r="AB373" s="287"/>
      <c r="AC373" s="287"/>
      <c r="AD373" s="287"/>
      <c r="AE373" s="287"/>
      <c r="AF373" s="287"/>
      <c r="AG373" s="287"/>
      <c r="AH373" s="287"/>
    </row>
    <row r="374" spans="1:34" ht="15.75" customHeight="1" x14ac:dyDescent="0.2">
      <c r="A374" s="287"/>
      <c r="B374" s="287"/>
      <c r="C374" s="288"/>
      <c r="D374" s="287"/>
      <c r="E374" s="289"/>
      <c r="F374" s="287"/>
      <c r="G374" s="289"/>
      <c r="H374" s="287"/>
      <c r="I374" s="289"/>
      <c r="J374" s="287"/>
      <c r="K374" s="289"/>
      <c r="L374" s="287"/>
      <c r="M374" s="289"/>
      <c r="N374" s="287"/>
      <c r="O374" s="287"/>
      <c r="P374" s="287"/>
      <c r="Q374" s="287"/>
      <c r="R374" s="287"/>
      <c r="S374" s="287"/>
      <c r="T374" s="287"/>
      <c r="U374" s="287"/>
      <c r="V374" s="287"/>
      <c r="W374" s="287"/>
      <c r="X374" s="287"/>
      <c r="Y374" s="287"/>
      <c r="Z374" s="287"/>
      <c r="AA374" s="287"/>
      <c r="AB374" s="287"/>
      <c r="AC374" s="287"/>
      <c r="AD374" s="287"/>
      <c r="AE374" s="287"/>
      <c r="AF374" s="287"/>
      <c r="AG374" s="287"/>
      <c r="AH374" s="287"/>
    </row>
    <row r="375" spans="1:34" ht="15.75" customHeight="1" x14ac:dyDescent="0.2">
      <c r="A375" s="287"/>
      <c r="B375" s="287"/>
      <c r="C375" s="288"/>
      <c r="D375" s="287"/>
      <c r="E375" s="289"/>
      <c r="F375" s="287"/>
      <c r="G375" s="289"/>
      <c r="H375" s="287"/>
      <c r="I375" s="289"/>
      <c r="J375" s="287"/>
      <c r="K375" s="289"/>
      <c r="L375" s="287"/>
      <c r="M375" s="289"/>
      <c r="N375" s="287"/>
      <c r="O375" s="287"/>
      <c r="P375" s="287"/>
      <c r="Q375" s="287"/>
      <c r="R375" s="287"/>
      <c r="S375" s="287"/>
      <c r="T375" s="287"/>
      <c r="U375" s="287"/>
      <c r="V375" s="287"/>
      <c r="W375" s="287"/>
      <c r="X375" s="287"/>
      <c r="Y375" s="287"/>
      <c r="Z375" s="287"/>
      <c r="AA375" s="287"/>
      <c r="AB375" s="287"/>
      <c r="AC375" s="287"/>
      <c r="AD375" s="287"/>
      <c r="AE375" s="287"/>
      <c r="AF375" s="287"/>
      <c r="AG375" s="287"/>
      <c r="AH375" s="287"/>
    </row>
    <row r="376" spans="1:34" ht="15.75" customHeight="1" x14ac:dyDescent="0.2">
      <c r="A376" s="287"/>
      <c r="B376" s="287"/>
      <c r="C376" s="288"/>
      <c r="D376" s="287"/>
      <c r="E376" s="289"/>
      <c r="F376" s="287"/>
      <c r="G376" s="289"/>
      <c r="H376" s="287"/>
      <c r="I376" s="289"/>
      <c r="J376" s="287"/>
      <c r="K376" s="289"/>
      <c r="L376" s="287"/>
      <c r="M376" s="289"/>
      <c r="N376" s="287"/>
      <c r="O376" s="287"/>
      <c r="P376" s="287"/>
      <c r="Q376" s="287"/>
      <c r="R376" s="287"/>
      <c r="S376" s="287"/>
      <c r="T376" s="287"/>
      <c r="U376" s="287"/>
      <c r="V376" s="287"/>
      <c r="W376" s="287"/>
      <c r="X376" s="287"/>
      <c r="Y376" s="287"/>
      <c r="Z376" s="287"/>
      <c r="AA376" s="287"/>
      <c r="AB376" s="287"/>
      <c r="AC376" s="287"/>
      <c r="AD376" s="287"/>
      <c r="AE376" s="287"/>
      <c r="AF376" s="287"/>
      <c r="AG376" s="287"/>
      <c r="AH376" s="287"/>
    </row>
    <row r="377" spans="1:34" ht="15.75" customHeight="1" x14ac:dyDescent="0.2">
      <c r="A377" s="287"/>
      <c r="B377" s="287"/>
      <c r="C377" s="288"/>
      <c r="D377" s="287"/>
      <c r="E377" s="289"/>
      <c r="F377" s="287"/>
      <c r="G377" s="289"/>
      <c r="H377" s="287"/>
      <c r="I377" s="289"/>
      <c r="J377" s="287"/>
      <c r="K377" s="289"/>
      <c r="L377" s="287"/>
      <c r="M377" s="289"/>
      <c r="N377" s="287"/>
      <c r="O377" s="287"/>
      <c r="P377" s="287"/>
      <c r="Q377" s="287"/>
      <c r="R377" s="287"/>
      <c r="S377" s="287"/>
      <c r="T377" s="287"/>
      <c r="U377" s="287"/>
      <c r="V377" s="287"/>
      <c r="W377" s="287"/>
      <c r="X377" s="287"/>
      <c r="Y377" s="287"/>
      <c r="Z377" s="287"/>
      <c r="AA377" s="287"/>
      <c r="AB377" s="287"/>
      <c r="AC377" s="287"/>
      <c r="AD377" s="287"/>
      <c r="AE377" s="287"/>
      <c r="AF377" s="287"/>
      <c r="AG377" s="287"/>
      <c r="AH377" s="287"/>
    </row>
    <row r="378" spans="1:34" ht="15.75" customHeight="1" x14ac:dyDescent="0.2">
      <c r="A378" s="287"/>
      <c r="B378" s="287"/>
      <c r="C378" s="288"/>
      <c r="D378" s="287"/>
      <c r="E378" s="289"/>
      <c r="F378" s="287"/>
      <c r="G378" s="289"/>
      <c r="H378" s="287"/>
      <c r="I378" s="289"/>
      <c r="J378" s="287"/>
      <c r="K378" s="289"/>
      <c r="L378" s="287"/>
      <c r="M378" s="289"/>
      <c r="N378" s="287"/>
      <c r="O378" s="287"/>
      <c r="P378" s="287"/>
      <c r="Q378" s="287"/>
      <c r="R378" s="287"/>
      <c r="S378" s="287"/>
      <c r="T378" s="287"/>
      <c r="U378" s="287"/>
      <c r="V378" s="287"/>
      <c r="W378" s="287"/>
      <c r="X378" s="287"/>
      <c r="Y378" s="287"/>
      <c r="Z378" s="287"/>
      <c r="AA378" s="287"/>
      <c r="AB378" s="287"/>
      <c r="AC378" s="287"/>
      <c r="AD378" s="287"/>
      <c r="AE378" s="287"/>
      <c r="AF378" s="287"/>
      <c r="AG378" s="287"/>
      <c r="AH378" s="287"/>
    </row>
    <row r="379" spans="1:34" ht="15.75" customHeight="1" x14ac:dyDescent="0.2">
      <c r="A379" s="287"/>
      <c r="B379" s="287"/>
      <c r="C379" s="288"/>
      <c r="D379" s="287"/>
      <c r="E379" s="289"/>
      <c r="F379" s="287"/>
      <c r="G379" s="289"/>
      <c r="H379" s="287"/>
      <c r="I379" s="289"/>
      <c r="J379" s="287"/>
      <c r="K379" s="289"/>
      <c r="L379" s="287"/>
      <c r="M379" s="289"/>
      <c r="N379" s="287"/>
      <c r="O379" s="287"/>
      <c r="P379" s="287"/>
      <c r="Q379" s="287"/>
      <c r="R379" s="287"/>
      <c r="S379" s="287"/>
      <c r="T379" s="287"/>
      <c r="U379" s="287"/>
      <c r="V379" s="287"/>
      <c r="W379" s="287"/>
      <c r="X379" s="287"/>
      <c r="Y379" s="287"/>
      <c r="Z379" s="287"/>
      <c r="AA379" s="287"/>
      <c r="AB379" s="287"/>
      <c r="AC379" s="287"/>
      <c r="AD379" s="287"/>
      <c r="AE379" s="287"/>
      <c r="AF379" s="287"/>
      <c r="AG379" s="287"/>
      <c r="AH379" s="287"/>
    </row>
    <row r="380" spans="1:34" ht="15.75" customHeight="1" x14ac:dyDescent="0.2">
      <c r="A380" s="287"/>
      <c r="B380" s="287"/>
      <c r="C380" s="288"/>
      <c r="D380" s="287"/>
      <c r="E380" s="289"/>
      <c r="F380" s="287"/>
      <c r="G380" s="289"/>
      <c r="H380" s="287"/>
      <c r="I380" s="289"/>
      <c r="J380" s="287"/>
      <c r="K380" s="289"/>
      <c r="L380" s="287"/>
      <c r="M380" s="289"/>
      <c r="N380" s="287"/>
      <c r="O380" s="287"/>
      <c r="P380" s="287"/>
      <c r="Q380" s="287"/>
      <c r="R380" s="287"/>
      <c r="S380" s="287"/>
      <c r="T380" s="287"/>
      <c r="U380" s="287"/>
      <c r="V380" s="287"/>
      <c r="W380" s="287"/>
      <c r="X380" s="287"/>
      <c r="Y380" s="287"/>
      <c r="Z380" s="287"/>
      <c r="AA380" s="287"/>
      <c r="AB380" s="287"/>
      <c r="AC380" s="287"/>
      <c r="AD380" s="287"/>
      <c r="AE380" s="287"/>
      <c r="AF380" s="287"/>
      <c r="AG380" s="287"/>
      <c r="AH380" s="287"/>
    </row>
    <row r="381" spans="1:34" ht="15.75" customHeight="1" x14ac:dyDescent="0.2">
      <c r="A381" s="287"/>
      <c r="B381" s="287"/>
      <c r="C381" s="288"/>
      <c r="D381" s="287"/>
      <c r="E381" s="289"/>
      <c r="F381" s="287"/>
      <c r="G381" s="289"/>
      <c r="H381" s="287"/>
      <c r="I381" s="289"/>
      <c r="J381" s="287"/>
      <c r="K381" s="289"/>
      <c r="L381" s="287"/>
      <c r="M381" s="289"/>
      <c r="N381" s="287"/>
      <c r="O381" s="287"/>
      <c r="P381" s="287"/>
      <c r="Q381" s="287"/>
      <c r="R381" s="287"/>
      <c r="S381" s="287"/>
      <c r="T381" s="287"/>
      <c r="U381" s="287"/>
      <c r="V381" s="287"/>
      <c r="W381" s="287"/>
      <c r="X381" s="287"/>
      <c r="Y381" s="287"/>
      <c r="Z381" s="287"/>
      <c r="AA381" s="287"/>
      <c r="AB381" s="287"/>
      <c r="AC381" s="287"/>
      <c r="AD381" s="287"/>
      <c r="AE381" s="287"/>
      <c r="AF381" s="287"/>
      <c r="AG381" s="287"/>
      <c r="AH381" s="287"/>
    </row>
    <row r="382" spans="1:34" ht="15.75" customHeight="1" x14ac:dyDescent="0.2">
      <c r="A382" s="287"/>
      <c r="B382" s="287"/>
      <c r="C382" s="288"/>
      <c r="D382" s="287"/>
      <c r="E382" s="289"/>
      <c r="F382" s="287"/>
      <c r="G382" s="289"/>
      <c r="H382" s="287"/>
      <c r="I382" s="289"/>
      <c r="J382" s="287"/>
      <c r="K382" s="289"/>
      <c r="L382" s="287"/>
      <c r="M382" s="289"/>
      <c r="N382" s="287"/>
      <c r="O382" s="287"/>
      <c r="P382" s="287"/>
      <c r="Q382" s="287"/>
      <c r="R382" s="287"/>
      <c r="S382" s="287"/>
      <c r="T382" s="287"/>
      <c r="U382" s="287"/>
      <c r="V382" s="287"/>
      <c r="W382" s="287"/>
      <c r="X382" s="287"/>
      <c r="Y382" s="287"/>
      <c r="Z382" s="287"/>
      <c r="AA382" s="287"/>
      <c r="AB382" s="287"/>
      <c r="AC382" s="287"/>
      <c r="AD382" s="287"/>
      <c r="AE382" s="287"/>
      <c r="AF382" s="287"/>
      <c r="AG382" s="287"/>
      <c r="AH382" s="287"/>
    </row>
    <row r="383" spans="1:34" ht="15.75" customHeight="1" x14ac:dyDescent="0.2">
      <c r="A383" s="287"/>
      <c r="B383" s="287"/>
      <c r="C383" s="288"/>
      <c r="D383" s="287"/>
      <c r="E383" s="289"/>
      <c r="F383" s="287"/>
      <c r="G383" s="289"/>
      <c r="H383" s="287"/>
      <c r="I383" s="289"/>
      <c r="J383" s="287"/>
      <c r="K383" s="289"/>
      <c r="L383" s="287"/>
      <c r="M383" s="289"/>
      <c r="N383" s="287"/>
      <c r="O383" s="287"/>
      <c r="P383" s="287"/>
      <c r="Q383" s="287"/>
      <c r="R383" s="287"/>
      <c r="S383" s="287"/>
      <c r="T383" s="287"/>
      <c r="U383" s="287"/>
      <c r="V383" s="287"/>
      <c r="W383" s="287"/>
      <c r="X383" s="287"/>
      <c r="Y383" s="287"/>
      <c r="Z383" s="287"/>
      <c r="AA383" s="287"/>
      <c r="AB383" s="287"/>
      <c r="AC383" s="287"/>
      <c r="AD383" s="287"/>
      <c r="AE383" s="287"/>
      <c r="AF383" s="287"/>
      <c r="AG383" s="287"/>
      <c r="AH383" s="287"/>
    </row>
    <row r="384" spans="1:34" ht="15.75" customHeight="1" x14ac:dyDescent="0.2">
      <c r="A384" s="287"/>
      <c r="B384" s="287"/>
      <c r="C384" s="288"/>
      <c r="D384" s="287"/>
      <c r="E384" s="289"/>
      <c r="F384" s="287"/>
      <c r="G384" s="289"/>
      <c r="H384" s="287"/>
      <c r="I384" s="289"/>
      <c r="J384" s="287"/>
      <c r="K384" s="289"/>
      <c r="L384" s="287"/>
      <c r="M384" s="289"/>
      <c r="N384" s="287"/>
      <c r="O384" s="287"/>
      <c r="P384" s="287"/>
      <c r="Q384" s="287"/>
      <c r="R384" s="287"/>
      <c r="S384" s="287"/>
      <c r="T384" s="287"/>
      <c r="U384" s="287"/>
      <c r="V384" s="287"/>
      <c r="W384" s="287"/>
      <c r="X384" s="287"/>
      <c r="Y384" s="287"/>
      <c r="Z384" s="287"/>
      <c r="AA384" s="287"/>
      <c r="AB384" s="287"/>
      <c r="AC384" s="287"/>
      <c r="AD384" s="287"/>
      <c r="AE384" s="287"/>
      <c r="AF384" s="287"/>
      <c r="AG384" s="287"/>
      <c r="AH384" s="287"/>
    </row>
    <row r="385" spans="1:34" ht="15.75" customHeight="1" x14ac:dyDescent="0.2">
      <c r="A385" s="287"/>
      <c r="B385" s="287"/>
      <c r="C385" s="288"/>
      <c r="D385" s="287"/>
      <c r="E385" s="289"/>
      <c r="F385" s="287"/>
      <c r="G385" s="289"/>
      <c r="H385" s="287"/>
      <c r="I385" s="289"/>
      <c r="J385" s="287"/>
      <c r="K385" s="289"/>
      <c r="L385" s="287"/>
      <c r="M385" s="289"/>
      <c r="N385" s="287"/>
      <c r="O385" s="287"/>
      <c r="P385" s="287"/>
      <c r="Q385" s="287"/>
      <c r="R385" s="287"/>
      <c r="S385" s="287"/>
      <c r="T385" s="287"/>
      <c r="U385" s="287"/>
      <c r="V385" s="287"/>
      <c r="W385" s="287"/>
      <c r="X385" s="287"/>
      <c r="Y385" s="287"/>
      <c r="Z385" s="287"/>
      <c r="AA385" s="287"/>
      <c r="AB385" s="287"/>
      <c r="AC385" s="287"/>
      <c r="AD385" s="287"/>
      <c r="AE385" s="287"/>
      <c r="AF385" s="287"/>
      <c r="AG385" s="287"/>
      <c r="AH385" s="287"/>
    </row>
    <row r="386" spans="1:34" ht="15.75" customHeight="1" x14ac:dyDescent="0.2">
      <c r="A386" s="287"/>
      <c r="B386" s="287"/>
      <c r="C386" s="288"/>
      <c r="D386" s="287"/>
      <c r="E386" s="289"/>
      <c r="F386" s="287"/>
      <c r="G386" s="289"/>
      <c r="H386" s="287"/>
      <c r="I386" s="289"/>
      <c r="J386" s="287"/>
      <c r="K386" s="289"/>
      <c r="L386" s="287"/>
      <c r="M386" s="289"/>
      <c r="N386" s="287"/>
      <c r="O386" s="287"/>
      <c r="P386" s="287"/>
      <c r="Q386" s="287"/>
      <c r="R386" s="287"/>
      <c r="S386" s="287"/>
      <c r="T386" s="287"/>
      <c r="U386" s="287"/>
      <c r="V386" s="287"/>
      <c r="W386" s="287"/>
      <c r="X386" s="287"/>
      <c r="Y386" s="287"/>
      <c r="Z386" s="287"/>
      <c r="AA386" s="287"/>
      <c r="AB386" s="287"/>
      <c r="AC386" s="287"/>
      <c r="AD386" s="287"/>
      <c r="AE386" s="287"/>
      <c r="AF386" s="287"/>
      <c r="AG386" s="287"/>
      <c r="AH386" s="287"/>
    </row>
    <row r="387" spans="1:34" ht="15.75" customHeight="1" x14ac:dyDescent="0.2">
      <c r="A387" s="287"/>
      <c r="B387" s="287"/>
      <c r="C387" s="288"/>
      <c r="D387" s="287"/>
      <c r="E387" s="289"/>
      <c r="F387" s="287"/>
      <c r="G387" s="289"/>
      <c r="H387" s="287"/>
      <c r="I387" s="289"/>
      <c r="J387" s="287"/>
      <c r="K387" s="289"/>
      <c r="L387" s="287"/>
      <c r="M387" s="289"/>
      <c r="N387" s="287"/>
      <c r="O387" s="287"/>
      <c r="P387" s="287"/>
      <c r="Q387" s="287"/>
      <c r="R387" s="287"/>
      <c r="S387" s="287"/>
      <c r="T387" s="287"/>
      <c r="U387" s="287"/>
      <c r="V387" s="287"/>
      <c r="W387" s="287"/>
      <c r="X387" s="287"/>
      <c r="Y387" s="287"/>
      <c r="Z387" s="287"/>
      <c r="AA387" s="287"/>
      <c r="AB387" s="287"/>
      <c r="AC387" s="287"/>
      <c r="AD387" s="287"/>
      <c r="AE387" s="287"/>
      <c r="AF387" s="287"/>
      <c r="AG387" s="287"/>
      <c r="AH387" s="287"/>
    </row>
    <row r="388" spans="1:34" ht="15.75" customHeight="1" x14ac:dyDescent="0.2">
      <c r="A388" s="287"/>
      <c r="B388" s="287"/>
      <c r="C388" s="288"/>
      <c r="D388" s="287"/>
      <c r="E388" s="289"/>
      <c r="F388" s="287"/>
      <c r="G388" s="289"/>
      <c r="H388" s="287"/>
      <c r="I388" s="289"/>
      <c r="J388" s="287"/>
      <c r="K388" s="289"/>
      <c r="L388" s="287"/>
      <c r="M388" s="289"/>
      <c r="N388" s="287"/>
      <c r="O388" s="287"/>
      <c r="P388" s="287"/>
      <c r="Q388" s="287"/>
      <c r="R388" s="287"/>
      <c r="S388" s="287"/>
      <c r="T388" s="287"/>
      <c r="U388" s="287"/>
      <c r="V388" s="287"/>
      <c r="W388" s="287"/>
      <c r="X388" s="287"/>
      <c r="Y388" s="287"/>
      <c r="Z388" s="287"/>
      <c r="AA388" s="287"/>
      <c r="AB388" s="287"/>
      <c r="AC388" s="287"/>
      <c r="AD388" s="287"/>
      <c r="AE388" s="287"/>
      <c r="AF388" s="287"/>
      <c r="AG388" s="287"/>
      <c r="AH388" s="287"/>
    </row>
    <row r="389" spans="1:34" ht="15.75" customHeight="1" x14ac:dyDescent="0.2">
      <c r="A389" s="287"/>
      <c r="B389" s="287"/>
      <c r="C389" s="288"/>
      <c r="D389" s="287"/>
      <c r="E389" s="289"/>
      <c r="F389" s="287"/>
      <c r="G389" s="289"/>
      <c r="H389" s="287"/>
      <c r="I389" s="289"/>
      <c r="J389" s="287"/>
      <c r="K389" s="289"/>
      <c r="L389" s="287"/>
      <c r="M389" s="289"/>
      <c r="N389" s="287"/>
      <c r="O389" s="287"/>
      <c r="P389" s="287"/>
      <c r="Q389" s="287"/>
      <c r="R389" s="287"/>
      <c r="S389" s="287"/>
      <c r="T389" s="287"/>
      <c r="U389" s="287"/>
      <c r="V389" s="287"/>
      <c r="W389" s="287"/>
      <c r="X389" s="287"/>
      <c r="Y389" s="287"/>
      <c r="Z389" s="287"/>
      <c r="AA389" s="287"/>
      <c r="AB389" s="287"/>
      <c r="AC389" s="287"/>
      <c r="AD389" s="287"/>
      <c r="AE389" s="287"/>
      <c r="AF389" s="287"/>
      <c r="AG389" s="287"/>
      <c r="AH389" s="287"/>
    </row>
    <row r="390" spans="1:34" ht="15.75" customHeight="1" x14ac:dyDescent="0.2">
      <c r="A390" s="287"/>
      <c r="B390" s="287"/>
      <c r="C390" s="288"/>
      <c r="D390" s="287"/>
      <c r="E390" s="289"/>
      <c r="F390" s="287"/>
      <c r="G390" s="289"/>
      <c r="H390" s="287"/>
      <c r="I390" s="289"/>
      <c r="J390" s="287"/>
      <c r="K390" s="289"/>
      <c r="L390" s="287"/>
      <c r="M390" s="289"/>
      <c r="N390" s="287"/>
      <c r="O390" s="287"/>
      <c r="P390" s="287"/>
      <c r="Q390" s="287"/>
      <c r="R390" s="287"/>
      <c r="S390" s="287"/>
      <c r="T390" s="287"/>
      <c r="U390" s="287"/>
      <c r="V390" s="287"/>
      <c r="W390" s="287"/>
      <c r="X390" s="287"/>
      <c r="Y390" s="287"/>
      <c r="Z390" s="287"/>
      <c r="AA390" s="287"/>
      <c r="AB390" s="287"/>
      <c r="AC390" s="287"/>
      <c r="AD390" s="287"/>
      <c r="AE390" s="287"/>
      <c r="AF390" s="287"/>
      <c r="AG390" s="287"/>
      <c r="AH390" s="287"/>
    </row>
    <row r="391" spans="1:34" ht="15.75" customHeight="1" x14ac:dyDescent="0.2">
      <c r="A391" s="287"/>
      <c r="B391" s="287"/>
      <c r="C391" s="288"/>
      <c r="D391" s="287"/>
      <c r="E391" s="289"/>
      <c r="F391" s="287"/>
      <c r="G391" s="289"/>
      <c r="H391" s="287"/>
      <c r="I391" s="289"/>
      <c r="J391" s="287"/>
      <c r="K391" s="289"/>
      <c r="L391" s="287"/>
      <c r="M391" s="289"/>
      <c r="N391" s="287"/>
      <c r="O391" s="287"/>
      <c r="P391" s="287"/>
      <c r="Q391" s="287"/>
      <c r="R391" s="287"/>
      <c r="S391" s="287"/>
      <c r="T391" s="287"/>
      <c r="U391" s="287"/>
      <c r="V391" s="287"/>
      <c r="W391" s="287"/>
      <c r="X391" s="287"/>
      <c r="Y391" s="287"/>
      <c r="Z391" s="287"/>
      <c r="AA391" s="287"/>
      <c r="AB391" s="287"/>
      <c r="AC391" s="287"/>
      <c r="AD391" s="287"/>
      <c r="AE391" s="287"/>
      <c r="AF391" s="287"/>
      <c r="AG391" s="287"/>
      <c r="AH391" s="287"/>
    </row>
    <row r="392" spans="1:34" ht="15.75" customHeight="1" x14ac:dyDescent="0.2">
      <c r="A392" s="287"/>
      <c r="B392" s="287"/>
      <c r="C392" s="288"/>
      <c r="D392" s="287"/>
      <c r="E392" s="289"/>
      <c r="F392" s="287"/>
      <c r="G392" s="289"/>
      <c r="H392" s="287"/>
      <c r="I392" s="289"/>
      <c r="J392" s="287"/>
      <c r="K392" s="289"/>
      <c r="L392" s="287"/>
      <c r="M392" s="289"/>
      <c r="N392" s="287"/>
      <c r="O392" s="287"/>
      <c r="P392" s="287"/>
      <c r="Q392" s="287"/>
      <c r="R392" s="287"/>
      <c r="S392" s="287"/>
      <c r="T392" s="287"/>
      <c r="U392" s="287"/>
      <c r="V392" s="287"/>
      <c r="W392" s="287"/>
      <c r="X392" s="287"/>
      <c r="Y392" s="287"/>
      <c r="Z392" s="287"/>
      <c r="AA392" s="287"/>
      <c r="AB392" s="287"/>
      <c r="AC392" s="287"/>
      <c r="AD392" s="287"/>
      <c r="AE392" s="287"/>
      <c r="AF392" s="287"/>
      <c r="AG392" s="287"/>
      <c r="AH392" s="287"/>
    </row>
    <row r="393" spans="1:34" ht="15.75" customHeight="1" x14ac:dyDescent="0.2">
      <c r="A393" s="287"/>
      <c r="B393" s="287"/>
      <c r="C393" s="288"/>
      <c r="D393" s="287"/>
      <c r="E393" s="289"/>
      <c r="F393" s="287"/>
      <c r="G393" s="289"/>
      <c r="H393" s="287"/>
      <c r="I393" s="289"/>
      <c r="J393" s="287"/>
      <c r="K393" s="289"/>
      <c r="L393" s="287"/>
      <c r="M393" s="289"/>
      <c r="N393" s="287"/>
      <c r="O393" s="287"/>
      <c r="P393" s="287"/>
      <c r="Q393" s="287"/>
      <c r="R393" s="287"/>
      <c r="S393" s="287"/>
      <c r="T393" s="287"/>
      <c r="U393" s="287"/>
      <c r="V393" s="287"/>
      <c r="W393" s="287"/>
      <c r="X393" s="287"/>
      <c r="Y393" s="287"/>
      <c r="Z393" s="287"/>
      <c r="AA393" s="287"/>
      <c r="AB393" s="287"/>
      <c r="AC393" s="287"/>
      <c r="AD393" s="287"/>
      <c r="AE393" s="287"/>
      <c r="AF393" s="287"/>
      <c r="AG393" s="287"/>
      <c r="AH393" s="287"/>
    </row>
    <row r="394" spans="1:34" ht="15.75" customHeight="1" x14ac:dyDescent="0.2">
      <c r="A394" s="287"/>
      <c r="B394" s="287"/>
      <c r="C394" s="288"/>
      <c r="D394" s="287"/>
      <c r="E394" s="289"/>
      <c r="F394" s="287"/>
      <c r="G394" s="289"/>
      <c r="H394" s="287"/>
      <c r="I394" s="289"/>
      <c r="J394" s="287"/>
      <c r="K394" s="289"/>
      <c r="L394" s="287"/>
      <c r="M394" s="289"/>
      <c r="N394" s="287"/>
      <c r="O394" s="287"/>
      <c r="P394" s="287"/>
      <c r="Q394" s="287"/>
      <c r="R394" s="287"/>
      <c r="S394" s="287"/>
      <c r="T394" s="287"/>
      <c r="U394" s="287"/>
      <c r="V394" s="287"/>
      <c r="W394" s="287"/>
      <c r="X394" s="287"/>
      <c r="Y394" s="287"/>
      <c r="Z394" s="287"/>
      <c r="AA394" s="287"/>
      <c r="AB394" s="287"/>
      <c r="AC394" s="287"/>
      <c r="AD394" s="287"/>
      <c r="AE394" s="287"/>
      <c r="AF394" s="287"/>
      <c r="AG394" s="287"/>
      <c r="AH394" s="287"/>
    </row>
    <row r="395" spans="1:34" ht="15.75" customHeight="1" x14ac:dyDescent="0.2">
      <c r="A395" s="287"/>
      <c r="B395" s="287"/>
      <c r="C395" s="288"/>
      <c r="D395" s="287"/>
      <c r="E395" s="289"/>
      <c r="F395" s="287"/>
      <c r="G395" s="289"/>
      <c r="H395" s="287"/>
      <c r="I395" s="289"/>
      <c r="J395" s="287"/>
      <c r="K395" s="289"/>
      <c r="L395" s="287"/>
      <c r="M395" s="289"/>
      <c r="N395" s="287"/>
      <c r="O395" s="287"/>
      <c r="P395" s="287"/>
      <c r="Q395" s="287"/>
      <c r="R395" s="287"/>
      <c r="S395" s="287"/>
      <c r="T395" s="287"/>
      <c r="U395" s="287"/>
      <c r="V395" s="287"/>
      <c r="W395" s="287"/>
      <c r="X395" s="287"/>
      <c r="Y395" s="287"/>
      <c r="Z395" s="287"/>
      <c r="AA395" s="287"/>
      <c r="AB395" s="287"/>
      <c r="AC395" s="287"/>
      <c r="AD395" s="287"/>
      <c r="AE395" s="287"/>
      <c r="AF395" s="287"/>
      <c r="AG395" s="287"/>
      <c r="AH395" s="287"/>
    </row>
    <row r="396" spans="1:34" ht="15.75" customHeight="1" x14ac:dyDescent="0.2">
      <c r="A396" s="287"/>
      <c r="B396" s="287"/>
      <c r="C396" s="288"/>
      <c r="D396" s="287"/>
      <c r="E396" s="289"/>
      <c r="F396" s="287"/>
      <c r="G396" s="289"/>
      <c r="H396" s="287"/>
      <c r="I396" s="289"/>
      <c r="J396" s="287"/>
      <c r="K396" s="289"/>
      <c r="L396" s="287"/>
      <c r="M396" s="289"/>
      <c r="N396" s="287"/>
      <c r="O396" s="287"/>
      <c r="P396" s="287"/>
      <c r="Q396" s="287"/>
      <c r="R396" s="287"/>
      <c r="S396" s="287"/>
      <c r="T396" s="287"/>
      <c r="U396" s="287"/>
      <c r="V396" s="287"/>
      <c r="W396" s="287"/>
      <c r="X396" s="287"/>
      <c r="Y396" s="287"/>
      <c r="Z396" s="287"/>
      <c r="AA396" s="287"/>
      <c r="AB396" s="287"/>
      <c r="AC396" s="287"/>
      <c r="AD396" s="287"/>
      <c r="AE396" s="287"/>
      <c r="AF396" s="287"/>
      <c r="AG396" s="287"/>
      <c r="AH396" s="287"/>
    </row>
    <row r="397" spans="1:34" ht="15.75" customHeight="1" x14ac:dyDescent="0.2">
      <c r="A397" s="287"/>
      <c r="B397" s="287"/>
      <c r="C397" s="288"/>
      <c r="D397" s="287"/>
      <c r="E397" s="289"/>
      <c r="F397" s="287"/>
      <c r="G397" s="289"/>
      <c r="H397" s="287"/>
      <c r="I397" s="289"/>
      <c r="J397" s="287"/>
      <c r="K397" s="289"/>
      <c r="L397" s="287"/>
      <c r="M397" s="289"/>
      <c r="N397" s="287"/>
      <c r="O397" s="287"/>
      <c r="P397" s="287"/>
      <c r="Q397" s="287"/>
      <c r="R397" s="287"/>
      <c r="S397" s="287"/>
      <c r="T397" s="287"/>
      <c r="U397" s="287"/>
      <c r="V397" s="287"/>
      <c r="W397" s="287"/>
      <c r="X397" s="287"/>
      <c r="Y397" s="287"/>
      <c r="Z397" s="287"/>
      <c r="AA397" s="287"/>
      <c r="AB397" s="287"/>
      <c r="AC397" s="287"/>
      <c r="AD397" s="287"/>
      <c r="AE397" s="287"/>
      <c r="AF397" s="287"/>
      <c r="AG397" s="287"/>
      <c r="AH397" s="287"/>
    </row>
    <row r="398" spans="1:34" ht="15.75" customHeight="1" x14ac:dyDescent="0.2">
      <c r="A398" s="287"/>
      <c r="B398" s="287"/>
      <c r="C398" s="288"/>
      <c r="D398" s="287"/>
      <c r="E398" s="289"/>
      <c r="F398" s="287"/>
      <c r="G398" s="289"/>
      <c r="H398" s="287"/>
      <c r="I398" s="289"/>
      <c r="J398" s="287"/>
      <c r="K398" s="289"/>
      <c r="L398" s="287"/>
      <c r="M398" s="289"/>
      <c r="N398" s="287"/>
      <c r="O398" s="287"/>
      <c r="P398" s="287"/>
      <c r="Q398" s="287"/>
      <c r="R398" s="287"/>
      <c r="S398" s="287"/>
      <c r="T398" s="287"/>
      <c r="U398" s="287"/>
      <c r="V398" s="287"/>
      <c r="W398" s="287"/>
      <c r="X398" s="287"/>
      <c r="Y398" s="287"/>
      <c r="Z398" s="287"/>
      <c r="AA398" s="287"/>
      <c r="AB398" s="287"/>
      <c r="AC398" s="287"/>
      <c r="AD398" s="287"/>
      <c r="AE398" s="287"/>
      <c r="AF398" s="287"/>
      <c r="AG398" s="287"/>
      <c r="AH398" s="287"/>
    </row>
    <row r="399" spans="1:34" ht="15.75" customHeight="1" x14ac:dyDescent="0.2">
      <c r="A399" s="287"/>
      <c r="B399" s="287"/>
      <c r="C399" s="288"/>
      <c r="D399" s="287"/>
      <c r="E399" s="289"/>
      <c r="F399" s="287"/>
      <c r="G399" s="289"/>
      <c r="H399" s="287"/>
      <c r="I399" s="289"/>
      <c r="J399" s="287"/>
      <c r="K399" s="289"/>
      <c r="L399" s="287"/>
      <c r="M399" s="289"/>
      <c r="N399" s="287"/>
      <c r="O399" s="287"/>
      <c r="P399" s="287"/>
      <c r="Q399" s="287"/>
      <c r="R399" s="287"/>
      <c r="S399" s="287"/>
      <c r="T399" s="287"/>
      <c r="U399" s="287"/>
      <c r="V399" s="287"/>
      <c r="W399" s="287"/>
      <c r="X399" s="287"/>
      <c r="Y399" s="287"/>
      <c r="Z399" s="287"/>
      <c r="AA399" s="287"/>
      <c r="AB399" s="287"/>
      <c r="AC399" s="287"/>
      <c r="AD399" s="287"/>
      <c r="AE399" s="287"/>
      <c r="AF399" s="287"/>
      <c r="AG399" s="287"/>
      <c r="AH399" s="287"/>
    </row>
    <row r="400" spans="1:34" ht="15.75" customHeight="1" x14ac:dyDescent="0.2">
      <c r="A400" s="287"/>
      <c r="B400" s="287"/>
      <c r="C400" s="288"/>
      <c r="D400" s="287"/>
      <c r="E400" s="289"/>
      <c r="F400" s="287"/>
      <c r="G400" s="289"/>
      <c r="H400" s="287"/>
      <c r="I400" s="289"/>
      <c r="J400" s="287"/>
      <c r="K400" s="289"/>
      <c r="L400" s="287"/>
      <c r="M400" s="289"/>
      <c r="N400" s="287"/>
      <c r="O400" s="287"/>
      <c r="P400" s="287"/>
      <c r="Q400" s="287"/>
      <c r="R400" s="287"/>
      <c r="S400" s="287"/>
      <c r="T400" s="287"/>
      <c r="U400" s="287"/>
      <c r="V400" s="287"/>
      <c r="W400" s="287"/>
      <c r="X400" s="287"/>
      <c r="Y400" s="287"/>
      <c r="Z400" s="287"/>
      <c r="AA400" s="287"/>
      <c r="AB400" s="287"/>
      <c r="AC400" s="287"/>
      <c r="AD400" s="287"/>
      <c r="AE400" s="287"/>
      <c r="AF400" s="287"/>
      <c r="AG400" s="287"/>
      <c r="AH400" s="287"/>
    </row>
    <row r="401" spans="1:34" ht="15.75" customHeight="1" x14ac:dyDescent="0.2">
      <c r="A401" s="287"/>
      <c r="B401" s="287"/>
      <c r="C401" s="288"/>
      <c r="D401" s="287"/>
      <c r="E401" s="289"/>
      <c r="F401" s="287"/>
      <c r="G401" s="289"/>
      <c r="H401" s="287"/>
      <c r="I401" s="289"/>
      <c r="J401" s="287"/>
      <c r="K401" s="289"/>
      <c r="L401" s="287"/>
      <c r="M401" s="289"/>
      <c r="N401" s="287"/>
      <c r="O401" s="287"/>
      <c r="P401" s="287"/>
      <c r="Q401" s="287"/>
      <c r="R401" s="287"/>
      <c r="S401" s="287"/>
      <c r="T401" s="287"/>
      <c r="U401" s="287"/>
      <c r="V401" s="287"/>
      <c r="W401" s="287"/>
      <c r="X401" s="287"/>
      <c r="Y401" s="287"/>
      <c r="Z401" s="287"/>
      <c r="AA401" s="287"/>
      <c r="AB401" s="287"/>
      <c r="AC401" s="287"/>
      <c r="AD401" s="287"/>
      <c r="AE401" s="287"/>
      <c r="AF401" s="287"/>
      <c r="AG401" s="287"/>
      <c r="AH401" s="287"/>
    </row>
    <row r="402" spans="1:34" ht="15.75" customHeight="1" x14ac:dyDescent="0.2">
      <c r="A402" s="287"/>
      <c r="B402" s="287"/>
      <c r="C402" s="288"/>
      <c r="D402" s="287"/>
      <c r="E402" s="289"/>
      <c r="F402" s="287"/>
      <c r="G402" s="289"/>
      <c r="H402" s="287"/>
      <c r="I402" s="289"/>
      <c r="J402" s="287"/>
      <c r="K402" s="289"/>
      <c r="L402" s="287"/>
      <c r="M402" s="289"/>
      <c r="N402" s="287"/>
      <c r="O402" s="287"/>
      <c r="P402" s="287"/>
      <c r="Q402" s="287"/>
      <c r="R402" s="287"/>
      <c r="S402" s="287"/>
      <c r="T402" s="287"/>
      <c r="U402" s="287"/>
      <c r="V402" s="287"/>
      <c r="W402" s="287"/>
      <c r="X402" s="287"/>
      <c r="Y402" s="287"/>
      <c r="Z402" s="287"/>
      <c r="AA402" s="287"/>
      <c r="AB402" s="287"/>
      <c r="AC402" s="287"/>
      <c r="AD402" s="287"/>
      <c r="AE402" s="287"/>
      <c r="AF402" s="287"/>
      <c r="AG402" s="287"/>
      <c r="AH402" s="287"/>
    </row>
    <row r="403" spans="1:34" ht="15.75" customHeight="1" x14ac:dyDescent="0.2">
      <c r="A403" s="287"/>
      <c r="B403" s="287"/>
      <c r="C403" s="288"/>
      <c r="D403" s="287"/>
      <c r="E403" s="289"/>
      <c r="F403" s="287"/>
      <c r="G403" s="289"/>
      <c r="H403" s="287"/>
      <c r="I403" s="289"/>
      <c r="J403" s="287"/>
      <c r="K403" s="289"/>
      <c r="L403" s="287"/>
      <c r="M403" s="289"/>
      <c r="N403" s="287"/>
      <c r="O403" s="287"/>
      <c r="P403" s="287"/>
      <c r="Q403" s="287"/>
      <c r="R403" s="287"/>
      <c r="S403" s="287"/>
      <c r="T403" s="287"/>
      <c r="U403" s="287"/>
      <c r="V403" s="287"/>
      <c r="W403" s="287"/>
      <c r="X403" s="287"/>
      <c r="Y403" s="287"/>
      <c r="Z403" s="287"/>
      <c r="AA403" s="287"/>
      <c r="AB403" s="287"/>
      <c r="AC403" s="287"/>
      <c r="AD403" s="287"/>
      <c r="AE403" s="287"/>
      <c r="AF403" s="287"/>
      <c r="AG403" s="287"/>
      <c r="AH403" s="287"/>
    </row>
    <row r="404" spans="1:34" ht="15.75" customHeight="1" x14ac:dyDescent="0.2">
      <c r="A404" s="287"/>
      <c r="B404" s="287"/>
      <c r="C404" s="288"/>
      <c r="D404" s="287"/>
      <c r="E404" s="289"/>
      <c r="F404" s="287"/>
      <c r="G404" s="289"/>
      <c r="H404" s="287"/>
      <c r="I404" s="289"/>
      <c r="J404" s="287"/>
      <c r="K404" s="289"/>
      <c r="L404" s="287"/>
      <c r="M404" s="289"/>
      <c r="N404" s="287"/>
      <c r="O404" s="287"/>
      <c r="P404" s="287"/>
      <c r="Q404" s="287"/>
      <c r="R404" s="287"/>
      <c r="S404" s="287"/>
      <c r="T404" s="287"/>
      <c r="U404" s="287"/>
      <c r="V404" s="287"/>
      <c r="W404" s="287"/>
      <c r="X404" s="287"/>
      <c r="Y404" s="287"/>
      <c r="Z404" s="287"/>
      <c r="AA404" s="287"/>
      <c r="AB404" s="287"/>
      <c r="AC404" s="287"/>
      <c r="AD404" s="287"/>
      <c r="AE404" s="287"/>
      <c r="AF404" s="287"/>
      <c r="AG404" s="287"/>
      <c r="AH404" s="287"/>
    </row>
    <row r="405" spans="1:34" ht="15.75" customHeight="1" x14ac:dyDescent="0.2">
      <c r="A405" s="287"/>
      <c r="B405" s="287"/>
      <c r="C405" s="288"/>
      <c r="D405" s="287"/>
      <c r="E405" s="289"/>
      <c r="F405" s="287"/>
      <c r="G405" s="289"/>
      <c r="H405" s="287"/>
      <c r="I405" s="289"/>
      <c r="J405" s="287"/>
      <c r="K405" s="289"/>
      <c r="L405" s="287"/>
      <c r="M405" s="289"/>
      <c r="N405" s="287"/>
      <c r="O405" s="287"/>
      <c r="P405" s="287"/>
      <c r="Q405" s="287"/>
      <c r="R405" s="287"/>
      <c r="S405" s="287"/>
      <c r="T405" s="287"/>
      <c r="U405" s="287"/>
      <c r="V405" s="287"/>
      <c r="W405" s="287"/>
      <c r="X405" s="287"/>
      <c r="Y405" s="287"/>
      <c r="Z405" s="287"/>
      <c r="AA405" s="287"/>
      <c r="AB405" s="287"/>
      <c r="AC405" s="287"/>
      <c r="AD405" s="287"/>
      <c r="AE405" s="287"/>
      <c r="AF405" s="287"/>
      <c r="AG405" s="287"/>
      <c r="AH405" s="287"/>
    </row>
    <row r="406" spans="1:34" ht="15.75" customHeight="1" x14ac:dyDescent="0.2">
      <c r="A406" s="287"/>
      <c r="B406" s="287"/>
      <c r="C406" s="288"/>
      <c r="D406" s="287"/>
      <c r="E406" s="289"/>
      <c r="F406" s="287"/>
      <c r="G406" s="289"/>
      <c r="H406" s="287"/>
      <c r="I406" s="289"/>
      <c r="J406" s="287"/>
      <c r="K406" s="289"/>
      <c r="L406" s="287"/>
      <c r="M406" s="289"/>
      <c r="N406" s="287"/>
      <c r="O406" s="287"/>
      <c r="P406" s="287"/>
      <c r="Q406" s="287"/>
      <c r="R406" s="287"/>
      <c r="S406" s="287"/>
      <c r="T406" s="287"/>
      <c r="U406" s="287"/>
      <c r="V406" s="287"/>
      <c r="W406" s="287"/>
      <c r="X406" s="287"/>
      <c r="Y406" s="287"/>
      <c r="Z406" s="287"/>
      <c r="AA406" s="287"/>
      <c r="AB406" s="287"/>
      <c r="AC406" s="287"/>
      <c r="AD406" s="287"/>
      <c r="AE406" s="287"/>
      <c r="AF406" s="287"/>
      <c r="AG406" s="287"/>
      <c r="AH406" s="287"/>
    </row>
    <row r="407" spans="1:34" ht="15.75" customHeight="1" x14ac:dyDescent="0.2">
      <c r="A407" s="287"/>
      <c r="B407" s="287"/>
      <c r="C407" s="288"/>
      <c r="D407" s="287"/>
      <c r="E407" s="289"/>
      <c r="F407" s="287"/>
      <c r="G407" s="289"/>
      <c r="H407" s="287"/>
      <c r="I407" s="289"/>
      <c r="J407" s="287"/>
      <c r="K407" s="289"/>
      <c r="L407" s="287"/>
      <c r="M407" s="289"/>
      <c r="N407" s="287"/>
      <c r="O407" s="287"/>
      <c r="P407" s="287"/>
      <c r="Q407" s="287"/>
      <c r="R407" s="287"/>
      <c r="S407" s="287"/>
      <c r="T407" s="287"/>
      <c r="U407" s="287"/>
      <c r="V407" s="287"/>
      <c r="W407" s="287"/>
      <c r="X407" s="287"/>
      <c r="Y407" s="287"/>
      <c r="Z407" s="287"/>
      <c r="AA407" s="287"/>
      <c r="AB407" s="287"/>
      <c r="AC407" s="287"/>
      <c r="AD407" s="287"/>
      <c r="AE407" s="287"/>
      <c r="AF407" s="287"/>
      <c r="AG407" s="287"/>
      <c r="AH407" s="287"/>
    </row>
    <row r="408" spans="1:34" ht="15.75" customHeight="1" x14ac:dyDescent="0.2">
      <c r="A408" s="287"/>
      <c r="B408" s="287"/>
      <c r="C408" s="288"/>
      <c r="D408" s="287"/>
      <c r="E408" s="289"/>
      <c r="F408" s="287"/>
      <c r="G408" s="289"/>
      <c r="H408" s="287"/>
      <c r="I408" s="289"/>
      <c r="J408" s="287"/>
      <c r="K408" s="289"/>
      <c r="L408" s="287"/>
      <c r="M408" s="289"/>
      <c r="N408" s="287"/>
      <c r="O408" s="287"/>
      <c r="P408" s="287"/>
      <c r="Q408" s="287"/>
      <c r="R408" s="287"/>
      <c r="S408" s="287"/>
      <c r="T408" s="287"/>
      <c r="U408" s="287"/>
      <c r="V408" s="287"/>
      <c r="W408" s="287"/>
      <c r="X408" s="287"/>
      <c r="Y408" s="287"/>
      <c r="Z408" s="287"/>
      <c r="AA408" s="287"/>
      <c r="AB408" s="287"/>
      <c r="AC408" s="287"/>
      <c r="AD408" s="287"/>
      <c r="AE408" s="287"/>
      <c r="AF408" s="287"/>
      <c r="AG408" s="287"/>
      <c r="AH408" s="287"/>
    </row>
    <row r="409" spans="1:34" ht="15.75" customHeight="1" x14ac:dyDescent="0.2">
      <c r="A409" s="287"/>
      <c r="B409" s="287"/>
      <c r="C409" s="288"/>
      <c r="D409" s="287"/>
      <c r="E409" s="289"/>
      <c r="F409" s="287"/>
      <c r="G409" s="289"/>
      <c r="H409" s="287"/>
      <c r="I409" s="289"/>
      <c r="J409" s="287"/>
      <c r="K409" s="289"/>
      <c r="L409" s="287"/>
      <c r="M409" s="289"/>
      <c r="N409" s="287"/>
      <c r="O409" s="287"/>
      <c r="P409" s="287"/>
      <c r="Q409" s="287"/>
      <c r="R409" s="287"/>
      <c r="S409" s="287"/>
      <c r="T409" s="287"/>
      <c r="U409" s="287"/>
      <c r="V409" s="287"/>
      <c r="W409" s="287"/>
      <c r="X409" s="287"/>
      <c r="Y409" s="287"/>
      <c r="Z409" s="287"/>
      <c r="AA409" s="287"/>
      <c r="AB409" s="287"/>
      <c r="AC409" s="287"/>
      <c r="AD409" s="287"/>
      <c r="AE409" s="287"/>
      <c r="AF409" s="287"/>
      <c r="AG409" s="287"/>
      <c r="AH409" s="287"/>
    </row>
    <row r="410" spans="1:34" ht="15.75" customHeight="1" x14ac:dyDescent="0.2">
      <c r="A410" s="287"/>
      <c r="B410" s="287"/>
      <c r="C410" s="288"/>
      <c r="D410" s="287"/>
      <c r="E410" s="289"/>
      <c r="F410" s="287"/>
      <c r="G410" s="289"/>
      <c r="H410" s="287"/>
      <c r="I410" s="289"/>
      <c r="J410" s="287"/>
      <c r="K410" s="289"/>
      <c r="L410" s="287"/>
      <c r="M410" s="289"/>
      <c r="N410" s="287"/>
      <c r="O410" s="287"/>
      <c r="P410" s="287"/>
      <c r="Q410" s="287"/>
      <c r="R410" s="287"/>
      <c r="S410" s="287"/>
      <c r="T410" s="287"/>
      <c r="U410" s="287"/>
      <c r="V410" s="287"/>
      <c r="W410" s="287"/>
      <c r="X410" s="287"/>
      <c r="Y410" s="287"/>
      <c r="Z410" s="287"/>
      <c r="AA410" s="287"/>
      <c r="AB410" s="287"/>
      <c r="AC410" s="287"/>
      <c r="AD410" s="287"/>
      <c r="AE410" s="287"/>
      <c r="AF410" s="287"/>
      <c r="AG410" s="287"/>
      <c r="AH410" s="287"/>
    </row>
    <row r="411" spans="1:34" ht="15.75" customHeight="1" x14ac:dyDescent="0.2">
      <c r="A411" s="287"/>
      <c r="B411" s="287"/>
      <c r="C411" s="288"/>
      <c r="D411" s="287"/>
      <c r="E411" s="289"/>
      <c r="F411" s="287"/>
      <c r="G411" s="289"/>
      <c r="H411" s="287"/>
      <c r="I411" s="289"/>
      <c r="J411" s="287"/>
      <c r="K411" s="289"/>
      <c r="L411" s="287"/>
      <c r="M411" s="289"/>
      <c r="N411" s="287"/>
      <c r="O411" s="287"/>
      <c r="P411" s="287"/>
      <c r="Q411" s="287"/>
      <c r="R411" s="287"/>
      <c r="S411" s="287"/>
      <c r="T411" s="287"/>
      <c r="U411" s="287"/>
      <c r="V411" s="287"/>
      <c r="W411" s="287"/>
      <c r="X411" s="287"/>
      <c r="Y411" s="287"/>
      <c r="Z411" s="287"/>
      <c r="AA411" s="287"/>
      <c r="AB411" s="287"/>
      <c r="AC411" s="287"/>
      <c r="AD411" s="287"/>
      <c r="AE411" s="287"/>
      <c r="AF411" s="287"/>
      <c r="AG411" s="287"/>
      <c r="AH411" s="287"/>
    </row>
    <row r="412" spans="1:34" ht="15.75" customHeight="1" x14ac:dyDescent="0.2">
      <c r="A412" s="287"/>
      <c r="B412" s="287"/>
      <c r="C412" s="288"/>
      <c r="D412" s="287"/>
      <c r="E412" s="289"/>
      <c r="F412" s="287"/>
      <c r="G412" s="289"/>
      <c r="H412" s="287"/>
      <c r="I412" s="289"/>
      <c r="J412" s="287"/>
      <c r="K412" s="289"/>
      <c r="L412" s="287"/>
      <c r="M412" s="289"/>
      <c r="N412" s="287"/>
      <c r="O412" s="287"/>
      <c r="P412" s="287"/>
      <c r="Q412" s="287"/>
      <c r="R412" s="287"/>
      <c r="S412" s="287"/>
      <c r="T412" s="287"/>
      <c r="U412" s="287"/>
      <c r="V412" s="287"/>
      <c r="W412" s="287"/>
      <c r="X412" s="287"/>
      <c r="Y412" s="287"/>
      <c r="Z412" s="287"/>
      <c r="AA412" s="287"/>
      <c r="AB412" s="287"/>
      <c r="AC412" s="287"/>
      <c r="AD412" s="287"/>
      <c r="AE412" s="287"/>
      <c r="AF412" s="287"/>
      <c r="AG412" s="287"/>
      <c r="AH412" s="287"/>
    </row>
    <row r="413" spans="1:34" ht="15.75" customHeight="1" x14ac:dyDescent="0.2">
      <c r="A413" s="287"/>
      <c r="B413" s="287"/>
      <c r="C413" s="288"/>
      <c r="D413" s="287"/>
      <c r="E413" s="289"/>
      <c r="F413" s="287"/>
      <c r="G413" s="289"/>
      <c r="H413" s="287"/>
      <c r="I413" s="289"/>
      <c r="J413" s="287"/>
      <c r="K413" s="289"/>
      <c r="L413" s="287"/>
      <c r="M413" s="289"/>
      <c r="N413" s="287"/>
      <c r="O413" s="287"/>
      <c r="P413" s="287"/>
      <c r="Q413" s="287"/>
      <c r="R413" s="287"/>
      <c r="S413" s="287"/>
      <c r="T413" s="287"/>
      <c r="U413" s="287"/>
      <c r="V413" s="287"/>
      <c r="W413" s="287"/>
      <c r="X413" s="287"/>
      <c r="Y413" s="287"/>
      <c r="Z413" s="287"/>
      <c r="AA413" s="287"/>
      <c r="AB413" s="287"/>
      <c r="AC413" s="287"/>
      <c r="AD413" s="287"/>
      <c r="AE413" s="287"/>
      <c r="AF413" s="287"/>
      <c r="AG413" s="287"/>
      <c r="AH413" s="287"/>
    </row>
    <row r="414" spans="1:34" ht="15.75" customHeight="1" x14ac:dyDescent="0.2">
      <c r="A414" s="287"/>
      <c r="B414" s="287"/>
      <c r="C414" s="288"/>
      <c r="D414" s="287"/>
      <c r="E414" s="289"/>
      <c r="F414" s="287"/>
      <c r="G414" s="289"/>
      <c r="H414" s="287"/>
      <c r="I414" s="289"/>
      <c r="J414" s="287"/>
      <c r="K414" s="289"/>
      <c r="L414" s="287"/>
      <c r="M414" s="289"/>
      <c r="N414" s="287"/>
      <c r="O414" s="287"/>
      <c r="P414" s="287"/>
      <c r="Q414" s="287"/>
      <c r="R414" s="287"/>
      <c r="S414" s="287"/>
      <c r="T414" s="287"/>
      <c r="U414" s="287"/>
      <c r="V414" s="287"/>
      <c r="W414" s="287"/>
      <c r="X414" s="287"/>
      <c r="Y414" s="287"/>
      <c r="Z414" s="287"/>
      <c r="AA414" s="287"/>
      <c r="AB414" s="287"/>
      <c r="AC414" s="287"/>
      <c r="AD414" s="287"/>
      <c r="AE414" s="287"/>
      <c r="AF414" s="287"/>
      <c r="AG414" s="287"/>
      <c r="AH414" s="287"/>
    </row>
    <row r="415" spans="1:34" ht="15.75" customHeight="1" x14ac:dyDescent="0.2">
      <c r="A415" s="287"/>
      <c r="B415" s="287"/>
      <c r="C415" s="288"/>
      <c r="D415" s="287"/>
      <c r="E415" s="289"/>
      <c r="F415" s="287"/>
      <c r="G415" s="289"/>
      <c r="H415" s="287"/>
      <c r="I415" s="289"/>
      <c r="J415" s="287"/>
      <c r="K415" s="289"/>
      <c r="L415" s="287"/>
      <c r="M415" s="289"/>
      <c r="N415" s="287"/>
      <c r="O415" s="287"/>
      <c r="P415" s="287"/>
      <c r="Q415" s="287"/>
      <c r="R415" s="287"/>
      <c r="S415" s="287"/>
      <c r="T415" s="287"/>
      <c r="U415" s="287"/>
      <c r="V415" s="287"/>
      <c r="W415" s="287"/>
      <c r="X415" s="287"/>
      <c r="Y415" s="287"/>
      <c r="Z415" s="287"/>
      <c r="AA415" s="287"/>
      <c r="AB415" s="287"/>
      <c r="AC415" s="287"/>
      <c r="AD415" s="287"/>
      <c r="AE415" s="287"/>
      <c r="AF415" s="287"/>
      <c r="AG415" s="287"/>
      <c r="AH415" s="287"/>
    </row>
    <row r="416" spans="1:34" ht="15.75" customHeight="1" x14ac:dyDescent="0.2">
      <c r="A416" s="287"/>
      <c r="B416" s="287"/>
      <c r="C416" s="288"/>
      <c r="D416" s="287"/>
      <c r="E416" s="289"/>
      <c r="F416" s="287"/>
      <c r="G416" s="289"/>
      <c r="H416" s="287"/>
      <c r="I416" s="289"/>
      <c r="J416" s="287"/>
      <c r="K416" s="289"/>
      <c r="L416" s="287"/>
      <c r="M416" s="289"/>
      <c r="N416" s="287"/>
      <c r="O416" s="287"/>
      <c r="P416" s="287"/>
      <c r="Q416" s="287"/>
      <c r="R416" s="287"/>
      <c r="S416" s="287"/>
      <c r="T416" s="287"/>
      <c r="U416" s="287"/>
      <c r="V416" s="287"/>
      <c r="W416" s="287"/>
      <c r="X416" s="287"/>
      <c r="Y416" s="287"/>
      <c r="Z416" s="287"/>
      <c r="AA416" s="287"/>
      <c r="AB416" s="287"/>
      <c r="AC416" s="287"/>
      <c r="AD416" s="287"/>
      <c r="AE416" s="287"/>
      <c r="AF416" s="287"/>
      <c r="AG416" s="287"/>
      <c r="AH416" s="287"/>
    </row>
    <row r="417" spans="1:34" ht="15.75" customHeight="1" x14ac:dyDescent="0.2">
      <c r="A417" s="287"/>
      <c r="B417" s="287"/>
      <c r="C417" s="288"/>
      <c r="D417" s="287"/>
      <c r="E417" s="289"/>
      <c r="F417" s="287"/>
      <c r="G417" s="289"/>
      <c r="H417" s="287"/>
      <c r="I417" s="289"/>
      <c r="J417" s="287"/>
      <c r="K417" s="289"/>
      <c r="L417" s="287"/>
      <c r="M417" s="289"/>
      <c r="N417" s="287"/>
      <c r="O417" s="287"/>
      <c r="P417" s="287"/>
      <c r="Q417" s="287"/>
      <c r="R417" s="287"/>
      <c r="S417" s="287"/>
      <c r="T417" s="287"/>
      <c r="U417" s="287"/>
      <c r="V417" s="287"/>
      <c r="W417" s="287"/>
      <c r="X417" s="287"/>
      <c r="Y417" s="287"/>
      <c r="Z417" s="287"/>
      <c r="AA417" s="287"/>
      <c r="AB417" s="287"/>
      <c r="AC417" s="287"/>
      <c r="AD417" s="287"/>
      <c r="AE417" s="287"/>
      <c r="AF417" s="287"/>
      <c r="AG417" s="287"/>
      <c r="AH417" s="287"/>
    </row>
    <row r="418" spans="1:34" ht="15.75" customHeight="1" x14ac:dyDescent="0.2">
      <c r="A418" s="287"/>
      <c r="B418" s="287"/>
      <c r="C418" s="288"/>
      <c r="D418" s="287"/>
      <c r="E418" s="289"/>
      <c r="F418" s="287"/>
      <c r="G418" s="289"/>
      <c r="H418" s="287"/>
      <c r="I418" s="289"/>
      <c r="J418" s="287"/>
      <c r="K418" s="289"/>
      <c r="L418" s="287"/>
      <c r="M418" s="289"/>
      <c r="N418" s="287"/>
      <c r="O418" s="287"/>
      <c r="P418" s="287"/>
      <c r="Q418" s="287"/>
      <c r="R418" s="287"/>
      <c r="S418" s="287"/>
      <c r="T418" s="287"/>
      <c r="U418" s="287"/>
      <c r="V418" s="287"/>
      <c r="W418" s="287"/>
      <c r="X418" s="287"/>
      <c r="Y418" s="287"/>
      <c r="Z418" s="287"/>
      <c r="AA418" s="287"/>
      <c r="AB418" s="287"/>
      <c r="AC418" s="287"/>
      <c r="AD418" s="287"/>
      <c r="AE418" s="287"/>
      <c r="AF418" s="287"/>
      <c r="AG418" s="287"/>
      <c r="AH418" s="287"/>
    </row>
    <row r="419" spans="1:34" ht="15.75" customHeight="1" x14ac:dyDescent="0.2">
      <c r="A419" s="287"/>
      <c r="B419" s="287"/>
      <c r="C419" s="288"/>
      <c r="D419" s="287"/>
      <c r="E419" s="289"/>
      <c r="F419" s="287"/>
      <c r="G419" s="289"/>
      <c r="H419" s="287"/>
      <c r="I419" s="289"/>
      <c r="J419" s="287"/>
      <c r="K419" s="289"/>
      <c r="L419" s="287"/>
      <c r="M419" s="289"/>
      <c r="N419" s="287"/>
      <c r="O419" s="287"/>
      <c r="P419" s="287"/>
      <c r="Q419" s="287"/>
      <c r="R419" s="287"/>
      <c r="S419" s="287"/>
      <c r="T419" s="287"/>
      <c r="U419" s="287"/>
      <c r="V419" s="287"/>
      <c r="W419" s="287"/>
      <c r="X419" s="287"/>
      <c r="Y419" s="287"/>
      <c r="Z419" s="287"/>
      <c r="AA419" s="287"/>
      <c r="AB419" s="287"/>
      <c r="AC419" s="287"/>
      <c r="AD419" s="287"/>
      <c r="AE419" s="287"/>
      <c r="AF419" s="287"/>
      <c r="AG419" s="287"/>
      <c r="AH419" s="287"/>
    </row>
    <row r="420" spans="1:34" ht="15.75" customHeight="1" x14ac:dyDescent="0.2">
      <c r="A420" s="287"/>
      <c r="B420" s="287"/>
      <c r="C420" s="288"/>
      <c r="D420" s="287"/>
      <c r="E420" s="289"/>
      <c r="F420" s="287"/>
      <c r="G420" s="289"/>
      <c r="H420" s="287"/>
      <c r="I420" s="289"/>
      <c r="J420" s="287"/>
      <c r="K420" s="289"/>
      <c r="L420" s="287"/>
      <c r="M420" s="289"/>
      <c r="N420" s="287"/>
      <c r="O420" s="287"/>
      <c r="P420" s="287"/>
      <c r="Q420" s="287"/>
      <c r="R420" s="287"/>
      <c r="S420" s="287"/>
      <c r="T420" s="287"/>
      <c r="U420" s="287"/>
      <c r="V420" s="287"/>
      <c r="W420" s="287"/>
      <c r="X420" s="287"/>
      <c r="Y420" s="287"/>
      <c r="Z420" s="287"/>
      <c r="AA420" s="287"/>
      <c r="AB420" s="287"/>
      <c r="AC420" s="287"/>
      <c r="AD420" s="287"/>
      <c r="AE420" s="287"/>
      <c r="AF420" s="287"/>
      <c r="AG420" s="287"/>
      <c r="AH420" s="287"/>
    </row>
    <row r="421" spans="1:34" ht="15.75" customHeight="1" x14ac:dyDescent="0.2">
      <c r="A421" s="287"/>
      <c r="B421" s="287"/>
      <c r="C421" s="288"/>
      <c r="D421" s="287"/>
      <c r="E421" s="289"/>
      <c r="F421" s="287"/>
      <c r="G421" s="289"/>
      <c r="H421" s="287"/>
      <c r="I421" s="289"/>
      <c r="J421" s="287"/>
      <c r="K421" s="289"/>
      <c r="L421" s="287"/>
      <c r="M421" s="289"/>
      <c r="N421" s="287"/>
      <c r="O421" s="287"/>
      <c r="P421" s="287"/>
      <c r="Q421" s="287"/>
      <c r="R421" s="287"/>
      <c r="S421" s="287"/>
      <c r="T421" s="287"/>
      <c r="U421" s="287"/>
      <c r="V421" s="287"/>
      <c r="W421" s="287"/>
      <c r="X421" s="287"/>
      <c r="Y421" s="287"/>
      <c r="Z421" s="287"/>
      <c r="AA421" s="287"/>
      <c r="AB421" s="287"/>
      <c r="AC421" s="287"/>
      <c r="AD421" s="287"/>
      <c r="AE421" s="287"/>
      <c r="AF421" s="287"/>
      <c r="AG421" s="287"/>
      <c r="AH421" s="287"/>
    </row>
    <row r="422" spans="1:34" ht="15.75" customHeight="1" x14ac:dyDescent="0.2">
      <c r="A422" s="287"/>
      <c r="B422" s="287"/>
      <c r="C422" s="288"/>
      <c r="D422" s="287"/>
      <c r="E422" s="289"/>
      <c r="F422" s="287"/>
      <c r="G422" s="289"/>
      <c r="H422" s="287"/>
      <c r="I422" s="289"/>
      <c r="J422" s="287"/>
      <c r="K422" s="289"/>
      <c r="L422" s="287"/>
      <c r="M422" s="289"/>
      <c r="N422" s="287"/>
      <c r="O422" s="287"/>
      <c r="P422" s="287"/>
      <c r="Q422" s="287"/>
      <c r="R422" s="287"/>
      <c r="S422" s="287"/>
      <c r="T422" s="287"/>
      <c r="U422" s="287"/>
      <c r="V422" s="287"/>
      <c r="W422" s="287"/>
      <c r="X422" s="287"/>
      <c r="Y422" s="287"/>
      <c r="Z422" s="287"/>
      <c r="AA422" s="287"/>
      <c r="AB422" s="287"/>
      <c r="AC422" s="287"/>
      <c r="AD422" s="287"/>
      <c r="AE422" s="287"/>
      <c r="AF422" s="287"/>
      <c r="AG422" s="287"/>
      <c r="AH422" s="287"/>
    </row>
    <row r="423" spans="1:34" ht="15.75" customHeight="1" x14ac:dyDescent="0.2">
      <c r="A423" s="287"/>
      <c r="B423" s="287"/>
      <c r="C423" s="288"/>
      <c r="D423" s="287"/>
      <c r="E423" s="289"/>
      <c r="F423" s="287"/>
      <c r="G423" s="289"/>
      <c r="H423" s="287"/>
      <c r="I423" s="289"/>
      <c r="J423" s="287"/>
      <c r="K423" s="289"/>
      <c r="L423" s="287"/>
      <c r="M423" s="289"/>
      <c r="N423" s="287"/>
      <c r="O423" s="287"/>
      <c r="P423" s="287"/>
      <c r="Q423" s="287"/>
      <c r="R423" s="287"/>
      <c r="S423" s="287"/>
      <c r="T423" s="287"/>
      <c r="U423" s="287"/>
      <c r="V423" s="287"/>
      <c r="W423" s="287"/>
      <c r="X423" s="287"/>
      <c r="Y423" s="287"/>
      <c r="Z423" s="287"/>
      <c r="AA423" s="287"/>
      <c r="AB423" s="287"/>
      <c r="AC423" s="287"/>
      <c r="AD423" s="287"/>
      <c r="AE423" s="287"/>
      <c r="AF423" s="287"/>
      <c r="AG423" s="287"/>
      <c r="AH423" s="287"/>
    </row>
    <row r="424" spans="1:34" ht="15.75" customHeight="1" x14ac:dyDescent="0.2">
      <c r="A424" s="287"/>
      <c r="B424" s="287"/>
      <c r="C424" s="288"/>
      <c r="D424" s="287"/>
      <c r="E424" s="289"/>
      <c r="F424" s="287"/>
      <c r="G424" s="289"/>
      <c r="H424" s="287"/>
      <c r="I424" s="289"/>
      <c r="J424" s="287"/>
      <c r="K424" s="289"/>
      <c r="L424" s="287"/>
      <c r="M424" s="289"/>
      <c r="N424" s="287"/>
      <c r="O424" s="287"/>
      <c r="P424" s="287"/>
      <c r="Q424" s="287"/>
      <c r="R424" s="287"/>
      <c r="S424" s="287"/>
      <c r="T424" s="287"/>
      <c r="U424" s="287"/>
      <c r="V424" s="287"/>
      <c r="W424" s="287"/>
      <c r="X424" s="287"/>
      <c r="Y424" s="287"/>
      <c r="Z424" s="287"/>
      <c r="AA424" s="287"/>
      <c r="AB424" s="287"/>
      <c r="AC424" s="287"/>
      <c r="AD424" s="287"/>
      <c r="AE424" s="287"/>
      <c r="AF424" s="287"/>
      <c r="AG424" s="287"/>
      <c r="AH424" s="287"/>
    </row>
    <row r="425" spans="1:34" ht="15.75" customHeight="1" x14ac:dyDescent="0.2">
      <c r="A425" s="287"/>
      <c r="B425" s="287"/>
      <c r="C425" s="288"/>
      <c r="D425" s="287"/>
      <c r="E425" s="289"/>
      <c r="F425" s="287"/>
      <c r="G425" s="289"/>
      <c r="H425" s="287"/>
      <c r="I425" s="289"/>
      <c r="J425" s="287"/>
      <c r="K425" s="289"/>
      <c r="L425" s="287"/>
      <c r="M425" s="289"/>
      <c r="N425" s="287"/>
      <c r="O425" s="287"/>
      <c r="P425" s="287"/>
      <c r="Q425" s="287"/>
      <c r="R425" s="287"/>
      <c r="S425" s="287"/>
      <c r="T425" s="287"/>
      <c r="U425" s="287"/>
      <c r="V425" s="287"/>
      <c r="W425" s="287"/>
      <c r="X425" s="287"/>
      <c r="Y425" s="287"/>
      <c r="Z425" s="287"/>
      <c r="AA425" s="287"/>
      <c r="AB425" s="287"/>
      <c r="AC425" s="287"/>
      <c r="AD425" s="287"/>
      <c r="AE425" s="287"/>
      <c r="AF425" s="287"/>
      <c r="AG425" s="287"/>
      <c r="AH425" s="287"/>
    </row>
    <row r="426" spans="1:34" ht="15.75" customHeight="1" x14ac:dyDescent="0.2">
      <c r="A426" s="287"/>
      <c r="B426" s="287"/>
      <c r="C426" s="288"/>
      <c r="D426" s="287"/>
      <c r="E426" s="289"/>
      <c r="F426" s="287"/>
      <c r="G426" s="289"/>
      <c r="H426" s="287"/>
      <c r="I426" s="289"/>
      <c r="J426" s="287"/>
      <c r="K426" s="289"/>
      <c r="L426" s="287"/>
      <c r="M426" s="289"/>
      <c r="N426" s="287"/>
      <c r="O426" s="287"/>
      <c r="P426" s="287"/>
      <c r="Q426" s="287"/>
      <c r="R426" s="287"/>
      <c r="S426" s="287"/>
      <c r="T426" s="287"/>
      <c r="U426" s="287"/>
      <c r="V426" s="287"/>
      <c r="W426" s="287"/>
      <c r="X426" s="287"/>
      <c r="Y426" s="287"/>
      <c r="Z426" s="287"/>
      <c r="AA426" s="287"/>
      <c r="AB426" s="287"/>
      <c r="AC426" s="287"/>
      <c r="AD426" s="287"/>
      <c r="AE426" s="287"/>
      <c r="AF426" s="287"/>
      <c r="AG426" s="287"/>
      <c r="AH426" s="287"/>
    </row>
    <row r="427" spans="1:34" ht="15.75" customHeight="1" x14ac:dyDescent="0.2">
      <c r="A427" s="287"/>
      <c r="B427" s="287"/>
      <c r="C427" s="288"/>
      <c r="D427" s="287"/>
      <c r="E427" s="289"/>
      <c r="F427" s="287"/>
      <c r="G427" s="289"/>
      <c r="H427" s="287"/>
      <c r="I427" s="289"/>
      <c r="J427" s="287"/>
      <c r="K427" s="289"/>
      <c r="L427" s="287"/>
      <c r="M427" s="289"/>
      <c r="N427" s="287"/>
      <c r="O427" s="287"/>
      <c r="P427" s="287"/>
      <c r="Q427" s="287"/>
      <c r="R427" s="287"/>
      <c r="S427" s="287"/>
      <c r="T427" s="287"/>
      <c r="U427" s="287"/>
      <c r="V427" s="287"/>
      <c r="W427" s="287"/>
      <c r="X427" s="287"/>
      <c r="Y427" s="287"/>
      <c r="Z427" s="287"/>
      <c r="AA427" s="287"/>
      <c r="AB427" s="287"/>
      <c r="AC427" s="287"/>
      <c r="AD427" s="287"/>
      <c r="AE427" s="287"/>
      <c r="AF427" s="287"/>
      <c r="AG427" s="287"/>
      <c r="AH427" s="287"/>
    </row>
    <row r="428" spans="1:34" ht="15.75" customHeight="1" x14ac:dyDescent="0.2">
      <c r="A428" s="287"/>
      <c r="B428" s="287"/>
      <c r="C428" s="288"/>
      <c r="D428" s="287"/>
      <c r="E428" s="289"/>
      <c r="F428" s="287"/>
      <c r="G428" s="289"/>
      <c r="H428" s="287"/>
      <c r="I428" s="289"/>
      <c r="J428" s="287"/>
      <c r="K428" s="289"/>
      <c r="L428" s="287"/>
      <c r="M428" s="289"/>
      <c r="N428" s="287"/>
      <c r="O428" s="287"/>
      <c r="P428" s="287"/>
      <c r="Q428" s="287"/>
      <c r="R428" s="287"/>
      <c r="S428" s="287"/>
      <c r="T428" s="287"/>
      <c r="U428" s="287"/>
      <c r="V428" s="287"/>
      <c r="W428" s="287"/>
      <c r="X428" s="287"/>
      <c r="Y428" s="287"/>
      <c r="Z428" s="287"/>
      <c r="AA428" s="287"/>
      <c r="AB428" s="287"/>
      <c r="AC428" s="287"/>
      <c r="AD428" s="287"/>
      <c r="AE428" s="287"/>
      <c r="AF428" s="287"/>
      <c r="AG428" s="287"/>
      <c r="AH428" s="287"/>
    </row>
    <row r="429" spans="1:34" ht="15.75" customHeight="1" x14ac:dyDescent="0.2">
      <c r="A429" s="287"/>
      <c r="B429" s="287"/>
      <c r="C429" s="288"/>
      <c r="D429" s="287"/>
      <c r="E429" s="289"/>
      <c r="F429" s="287"/>
      <c r="G429" s="289"/>
      <c r="H429" s="287"/>
      <c r="I429" s="289"/>
      <c r="J429" s="287"/>
      <c r="K429" s="289"/>
      <c r="L429" s="287"/>
      <c r="M429" s="289"/>
      <c r="N429" s="287"/>
      <c r="O429" s="287"/>
      <c r="P429" s="287"/>
      <c r="Q429" s="287"/>
      <c r="R429" s="287"/>
      <c r="S429" s="287"/>
      <c r="T429" s="287"/>
      <c r="U429" s="287"/>
      <c r="V429" s="287"/>
      <c r="W429" s="287"/>
      <c r="X429" s="287"/>
      <c r="Y429" s="287"/>
      <c r="Z429" s="287"/>
      <c r="AA429" s="287"/>
      <c r="AB429" s="287"/>
      <c r="AC429" s="287"/>
      <c r="AD429" s="287"/>
      <c r="AE429" s="287"/>
      <c r="AF429" s="287"/>
      <c r="AG429" s="287"/>
      <c r="AH429" s="287"/>
    </row>
    <row r="430" spans="1:34" ht="15.75" customHeight="1" x14ac:dyDescent="0.2">
      <c r="A430" s="287"/>
      <c r="B430" s="287"/>
      <c r="C430" s="288"/>
      <c r="D430" s="287"/>
      <c r="E430" s="289"/>
      <c r="F430" s="287"/>
      <c r="G430" s="289"/>
      <c r="H430" s="287"/>
      <c r="I430" s="289"/>
      <c r="J430" s="287"/>
      <c r="K430" s="289"/>
      <c r="L430" s="287"/>
      <c r="M430" s="289"/>
      <c r="N430" s="287"/>
      <c r="O430" s="287"/>
      <c r="P430" s="287"/>
      <c r="Q430" s="287"/>
      <c r="R430" s="287"/>
      <c r="S430" s="287"/>
      <c r="T430" s="287"/>
      <c r="U430" s="287"/>
      <c r="V430" s="287"/>
      <c r="W430" s="287"/>
      <c r="X430" s="287"/>
      <c r="Y430" s="287"/>
      <c r="Z430" s="287"/>
      <c r="AA430" s="287"/>
      <c r="AB430" s="287"/>
      <c r="AC430" s="287"/>
      <c r="AD430" s="287"/>
      <c r="AE430" s="287"/>
      <c r="AF430" s="287"/>
      <c r="AG430" s="287"/>
      <c r="AH430" s="287"/>
    </row>
    <row r="431" spans="1:34" ht="15.75" customHeight="1" x14ac:dyDescent="0.2">
      <c r="A431" s="287"/>
      <c r="B431" s="287"/>
      <c r="C431" s="288"/>
      <c r="D431" s="287"/>
      <c r="E431" s="289"/>
      <c r="F431" s="287"/>
      <c r="G431" s="289"/>
      <c r="H431" s="287"/>
      <c r="I431" s="289"/>
      <c r="J431" s="287"/>
      <c r="K431" s="289"/>
      <c r="L431" s="287"/>
      <c r="M431" s="289"/>
      <c r="N431" s="287"/>
      <c r="O431" s="287"/>
      <c r="P431" s="287"/>
      <c r="Q431" s="287"/>
      <c r="R431" s="287"/>
      <c r="S431" s="287"/>
      <c r="T431" s="287"/>
      <c r="U431" s="287"/>
      <c r="V431" s="287"/>
      <c r="W431" s="287"/>
      <c r="X431" s="287"/>
      <c r="Y431" s="287"/>
      <c r="Z431" s="287"/>
      <c r="AA431" s="287"/>
      <c r="AB431" s="287"/>
      <c r="AC431" s="287"/>
      <c r="AD431" s="287"/>
      <c r="AE431" s="287"/>
      <c r="AF431" s="287"/>
      <c r="AG431" s="287"/>
      <c r="AH431" s="287"/>
    </row>
    <row r="432" spans="1:34" ht="15.75" customHeight="1" x14ac:dyDescent="0.2">
      <c r="A432" s="287"/>
      <c r="B432" s="287"/>
      <c r="C432" s="288"/>
      <c r="D432" s="287"/>
      <c r="E432" s="289"/>
      <c r="F432" s="287"/>
      <c r="G432" s="289"/>
      <c r="H432" s="287"/>
      <c r="I432" s="289"/>
      <c r="J432" s="287"/>
      <c r="K432" s="289"/>
      <c r="L432" s="287"/>
      <c r="M432" s="289"/>
      <c r="N432" s="287"/>
      <c r="O432" s="287"/>
      <c r="P432" s="287"/>
      <c r="Q432" s="287"/>
      <c r="R432" s="287"/>
      <c r="S432" s="287"/>
      <c r="T432" s="287"/>
      <c r="U432" s="287"/>
      <c r="V432" s="287"/>
      <c r="W432" s="287"/>
      <c r="X432" s="287"/>
      <c r="Y432" s="287"/>
      <c r="Z432" s="287"/>
      <c r="AA432" s="287"/>
      <c r="AB432" s="287"/>
      <c r="AC432" s="287"/>
      <c r="AD432" s="287"/>
      <c r="AE432" s="287"/>
      <c r="AF432" s="287"/>
      <c r="AG432" s="287"/>
      <c r="AH432" s="287"/>
    </row>
    <row r="433" spans="1:34" ht="15.75" customHeight="1" x14ac:dyDescent="0.2">
      <c r="A433" s="287"/>
      <c r="B433" s="287"/>
      <c r="C433" s="288"/>
      <c r="D433" s="287"/>
      <c r="E433" s="289"/>
      <c r="F433" s="287"/>
      <c r="G433" s="289"/>
      <c r="H433" s="287"/>
      <c r="I433" s="289"/>
      <c r="J433" s="287"/>
      <c r="K433" s="289"/>
      <c r="L433" s="287"/>
      <c r="M433" s="289"/>
      <c r="N433" s="287"/>
      <c r="O433" s="287"/>
      <c r="P433" s="287"/>
      <c r="Q433" s="287"/>
      <c r="R433" s="287"/>
      <c r="S433" s="287"/>
      <c r="T433" s="287"/>
      <c r="U433" s="287"/>
      <c r="V433" s="287"/>
      <c r="W433" s="287"/>
      <c r="X433" s="287"/>
      <c r="Y433" s="287"/>
      <c r="Z433" s="287"/>
      <c r="AA433" s="287"/>
      <c r="AB433" s="287"/>
      <c r="AC433" s="287"/>
      <c r="AD433" s="287"/>
      <c r="AE433" s="287"/>
      <c r="AF433" s="287"/>
      <c r="AG433" s="287"/>
      <c r="AH433" s="287"/>
    </row>
    <row r="434" spans="1:34" ht="15.75" customHeight="1" x14ac:dyDescent="0.2">
      <c r="A434" s="287"/>
      <c r="B434" s="287"/>
      <c r="C434" s="288"/>
      <c r="D434" s="287"/>
      <c r="E434" s="289"/>
      <c r="F434" s="287"/>
      <c r="G434" s="289"/>
      <c r="H434" s="287"/>
      <c r="I434" s="289"/>
      <c r="J434" s="287"/>
      <c r="K434" s="289"/>
      <c r="L434" s="287"/>
      <c r="M434" s="289"/>
      <c r="N434" s="287"/>
      <c r="O434" s="287"/>
      <c r="P434" s="287"/>
      <c r="Q434" s="287"/>
      <c r="R434" s="287"/>
      <c r="S434" s="287"/>
      <c r="T434" s="287"/>
      <c r="U434" s="287"/>
      <c r="V434" s="287"/>
      <c r="W434" s="287"/>
      <c r="X434" s="287"/>
      <c r="Y434" s="287"/>
      <c r="Z434" s="287"/>
      <c r="AA434" s="287"/>
      <c r="AB434" s="287"/>
      <c r="AC434" s="287"/>
      <c r="AD434" s="287"/>
      <c r="AE434" s="287"/>
      <c r="AF434" s="287"/>
      <c r="AG434" s="287"/>
      <c r="AH434" s="287"/>
    </row>
    <row r="435" spans="1:34" ht="15.75" customHeight="1" x14ac:dyDescent="0.2">
      <c r="A435" s="287"/>
      <c r="B435" s="287"/>
      <c r="C435" s="288"/>
      <c r="D435" s="287"/>
      <c r="E435" s="289"/>
      <c r="F435" s="287"/>
      <c r="G435" s="289"/>
      <c r="H435" s="287"/>
      <c r="I435" s="289"/>
      <c r="J435" s="287"/>
      <c r="K435" s="289"/>
      <c r="L435" s="287"/>
      <c r="M435" s="289"/>
      <c r="N435" s="287"/>
      <c r="O435" s="287"/>
      <c r="P435" s="287"/>
      <c r="Q435" s="287"/>
      <c r="R435" s="287"/>
      <c r="S435" s="287"/>
      <c r="T435" s="287"/>
      <c r="U435" s="287"/>
      <c r="V435" s="287"/>
      <c r="W435" s="287"/>
      <c r="X435" s="287"/>
      <c r="Y435" s="287"/>
      <c r="Z435" s="287"/>
      <c r="AA435" s="287"/>
      <c r="AB435" s="287"/>
      <c r="AC435" s="287"/>
      <c r="AD435" s="287"/>
      <c r="AE435" s="287"/>
      <c r="AF435" s="287"/>
      <c r="AG435" s="287"/>
      <c r="AH435" s="287"/>
    </row>
    <row r="436" spans="1:34" ht="15.75" customHeight="1" x14ac:dyDescent="0.2">
      <c r="A436" s="287"/>
      <c r="B436" s="287"/>
      <c r="C436" s="288"/>
      <c r="D436" s="287"/>
      <c r="E436" s="289"/>
      <c r="F436" s="287"/>
      <c r="G436" s="289"/>
      <c r="H436" s="287"/>
      <c r="I436" s="289"/>
      <c r="J436" s="287"/>
      <c r="K436" s="289"/>
      <c r="L436" s="287"/>
      <c r="M436" s="289"/>
      <c r="N436" s="287"/>
      <c r="O436" s="287"/>
      <c r="P436" s="287"/>
      <c r="Q436" s="287"/>
      <c r="R436" s="287"/>
      <c r="S436" s="287"/>
      <c r="T436" s="287"/>
      <c r="U436" s="287"/>
      <c r="V436" s="287"/>
      <c r="W436" s="287"/>
      <c r="X436" s="287"/>
      <c r="Y436" s="287"/>
      <c r="Z436" s="287"/>
      <c r="AA436" s="287"/>
      <c r="AB436" s="287"/>
      <c r="AC436" s="287"/>
      <c r="AD436" s="287"/>
      <c r="AE436" s="287"/>
      <c r="AF436" s="287"/>
      <c r="AG436" s="287"/>
      <c r="AH436" s="287"/>
    </row>
    <row r="437" spans="1:34" ht="15.75" customHeight="1" x14ac:dyDescent="0.2">
      <c r="A437" s="287"/>
      <c r="B437" s="287"/>
      <c r="C437" s="288"/>
      <c r="D437" s="287"/>
      <c r="E437" s="289"/>
      <c r="F437" s="287"/>
      <c r="G437" s="289"/>
      <c r="H437" s="287"/>
      <c r="I437" s="289"/>
      <c r="J437" s="287"/>
      <c r="K437" s="289"/>
      <c r="L437" s="287"/>
      <c r="M437" s="289"/>
      <c r="N437" s="287"/>
      <c r="O437" s="287"/>
      <c r="P437" s="287"/>
      <c r="Q437" s="287"/>
      <c r="R437" s="287"/>
      <c r="S437" s="287"/>
      <c r="T437" s="287"/>
      <c r="U437" s="287"/>
      <c r="V437" s="287"/>
      <c r="W437" s="287"/>
      <c r="X437" s="287"/>
      <c r="Y437" s="287"/>
      <c r="Z437" s="287"/>
      <c r="AA437" s="287"/>
      <c r="AB437" s="287"/>
      <c r="AC437" s="287"/>
      <c r="AD437" s="287"/>
      <c r="AE437" s="287"/>
      <c r="AF437" s="287"/>
      <c r="AG437" s="287"/>
      <c r="AH437" s="287"/>
    </row>
    <row r="438" spans="1:34" ht="15.75" customHeight="1" x14ac:dyDescent="0.2">
      <c r="A438" s="287"/>
      <c r="B438" s="287"/>
      <c r="C438" s="288"/>
      <c r="D438" s="287"/>
      <c r="E438" s="289"/>
      <c r="F438" s="287"/>
      <c r="G438" s="289"/>
      <c r="H438" s="287"/>
      <c r="I438" s="289"/>
      <c r="J438" s="287"/>
      <c r="K438" s="289"/>
      <c r="L438" s="287"/>
      <c r="M438" s="289"/>
      <c r="N438" s="287"/>
      <c r="O438" s="287"/>
      <c r="P438" s="287"/>
      <c r="Q438" s="287"/>
      <c r="R438" s="287"/>
      <c r="S438" s="287"/>
      <c r="T438" s="287"/>
      <c r="U438" s="287"/>
      <c r="V438" s="287"/>
      <c r="W438" s="287"/>
      <c r="X438" s="287"/>
      <c r="Y438" s="287"/>
      <c r="Z438" s="287"/>
      <c r="AA438" s="287"/>
      <c r="AB438" s="287"/>
      <c r="AC438" s="287"/>
      <c r="AD438" s="287"/>
      <c r="AE438" s="287"/>
      <c r="AF438" s="287"/>
      <c r="AG438" s="287"/>
      <c r="AH438" s="287"/>
    </row>
    <row r="439" spans="1:34" ht="15.75" customHeight="1" x14ac:dyDescent="0.2">
      <c r="A439" s="287"/>
      <c r="B439" s="287"/>
      <c r="C439" s="288"/>
      <c r="D439" s="287"/>
      <c r="E439" s="289"/>
      <c r="F439" s="287"/>
      <c r="G439" s="289"/>
      <c r="H439" s="287"/>
      <c r="I439" s="289"/>
      <c r="J439" s="287"/>
      <c r="K439" s="289"/>
      <c r="L439" s="287"/>
      <c r="M439" s="289"/>
      <c r="N439" s="287"/>
      <c r="O439" s="287"/>
      <c r="P439" s="287"/>
      <c r="Q439" s="287"/>
      <c r="R439" s="287"/>
      <c r="S439" s="287"/>
      <c r="T439" s="287"/>
      <c r="U439" s="287"/>
      <c r="V439" s="287"/>
      <c r="W439" s="287"/>
      <c r="X439" s="287"/>
      <c r="Y439" s="287"/>
      <c r="Z439" s="287"/>
      <c r="AA439" s="287"/>
      <c r="AB439" s="287"/>
      <c r="AC439" s="287"/>
      <c r="AD439" s="287"/>
      <c r="AE439" s="287"/>
      <c r="AF439" s="287"/>
      <c r="AG439" s="287"/>
      <c r="AH439" s="287"/>
    </row>
    <row r="440" spans="1:34" ht="15.75" customHeight="1" x14ac:dyDescent="0.2">
      <c r="A440" s="287"/>
      <c r="B440" s="287"/>
      <c r="C440" s="288"/>
      <c r="D440" s="287"/>
      <c r="E440" s="289"/>
      <c r="F440" s="287"/>
      <c r="G440" s="289"/>
      <c r="H440" s="287"/>
      <c r="I440" s="289"/>
      <c r="J440" s="287"/>
      <c r="K440" s="289"/>
      <c r="L440" s="287"/>
      <c r="M440" s="289"/>
      <c r="N440" s="287"/>
      <c r="O440" s="287"/>
      <c r="P440" s="287"/>
      <c r="Q440" s="287"/>
      <c r="R440" s="287"/>
      <c r="S440" s="287"/>
      <c r="T440" s="287"/>
      <c r="U440" s="287"/>
      <c r="V440" s="287"/>
      <c r="W440" s="287"/>
      <c r="X440" s="287"/>
      <c r="Y440" s="287"/>
      <c r="Z440" s="287"/>
      <c r="AA440" s="287"/>
      <c r="AB440" s="287"/>
      <c r="AC440" s="287"/>
      <c r="AD440" s="287"/>
      <c r="AE440" s="287"/>
      <c r="AF440" s="287"/>
      <c r="AG440" s="287"/>
      <c r="AH440" s="287"/>
    </row>
    <row r="441" spans="1:34" ht="15.75" customHeight="1" x14ac:dyDescent="0.2">
      <c r="A441" s="287"/>
      <c r="B441" s="287"/>
      <c r="C441" s="288"/>
      <c r="D441" s="287"/>
      <c r="E441" s="289"/>
      <c r="F441" s="287"/>
      <c r="G441" s="289"/>
      <c r="H441" s="287"/>
      <c r="I441" s="289"/>
      <c r="J441" s="287"/>
      <c r="K441" s="289"/>
      <c r="L441" s="287"/>
      <c r="M441" s="289"/>
      <c r="N441" s="287"/>
      <c r="O441" s="287"/>
      <c r="P441" s="287"/>
      <c r="Q441" s="287"/>
      <c r="R441" s="287"/>
      <c r="S441" s="287"/>
      <c r="T441" s="287"/>
      <c r="U441" s="287"/>
      <c r="V441" s="287"/>
      <c r="W441" s="287"/>
      <c r="X441" s="287"/>
      <c r="Y441" s="287"/>
      <c r="Z441" s="287"/>
      <c r="AA441" s="287"/>
      <c r="AB441" s="287"/>
      <c r="AC441" s="287"/>
      <c r="AD441" s="287"/>
      <c r="AE441" s="287"/>
      <c r="AF441" s="287"/>
      <c r="AG441" s="287"/>
      <c r="AH441" s="287"/>
    </row>
    <row r="442" spans="1:34" ht="15.75" customHeight="1" x14ac:dyDescent="0.2">
      <c r="A442" s="287"/>
      <c r="B442" s="287"/>
      <c r="C442" s="288"/>
      <c r="D442" s="287"/>
      <c r="E442" s="289"/>
      <c r="F442" s="287"/>
      <c r="G442" s="289"/>
      <c r="H442" s="287"/>
      <c r="I442" s="289"/>
      <c r="J442" s="287"/>
      <c r="K442" s="289"/>
      <c r="L442" s="287"/>
      <c r="M442" s="289"/>
      <c r="N442" s="287"/>
      <c r="O442" s="287"/>
      <c r="P442" s="287"/>
      <c r="Q442" s="287"/>
      <c r="R442" s="287"/>
      <c r="S442" s="287"/>
      <c r="T442" s="287"/>
      <c r="U442" s="287"/>
      <c r="V442" s="287"/>
      <c r="W442" s="287"/>
      <c r="X442" s="287"/>
      <c r="Y442" s="287"/>
      <c r="Z442" s="287"/>
      <c r="AA442" s="287"/>
      <c r="AB442" s="287"/>
      <c r="AC442" s="287"/>
      <c r="AD442" s="287"/>
      <c r="AE442" s="287"/>
      <c r="AF442" s="287"/>
      <c r="AG442" s="287"/>
      <c r="AH442" s="287"/>
    </row>
    <row r="443" spans="1:34" ht="15.75" customHeight="1" x14ac:dyDescent="0.2">
      <c r="A443" s="287"/>
      <c r="B443" s="287"/>
      <c r="C443" s="288"/>
      <c r="D443" s="287"/>
      <c r="E443" s="289"/>
      <c r="F443" s="287"/>
      <c r="G443" s="289"/>
      <c r="H443" s="287"/>
      <c r="I443" s="289"/>
      <c r="J443" s="287"/>
      <c r="K443" s="289"/>
      <c r="L443" s="287"/>
      <c r="M443" s="289"/>
      <c r="N443" s="287"/>
      <c r="O443" s="287"/>
      <c r="P443" s="287"/>
      <c r="Q443" s="287"/>
      <c r="R443" s="287"/>
      <c r="S443" s="287"/>
      <c r="T443" s="287"/>
      <c r="U443" s="287"/>
      <c r="V443" s="287"/>
      <c r="W443" s="287"/>
      <c r="X443" s="287"/>
      <c r="Y443" s="287"/>
      <c r="Z443" s="287"/>
      <c r="AA443" s="287"/>
      <c r="AB443" s="287"/>
      <c r="AC443" s="287"/>
      <c r="AD443" s="287"/>
      <c r="AE443" s="287"/>
      <c r="AF443" s="287"/>
      <c r="AG443" s="287"/>
      <c r="AH443" s="287"/>
    </row>
    <row r="444" spans="1:34" ht="15.75" customHeight="1" x14ac:dyDescent="0.2">
      <c r="A444" s="287"/>
      <c r="B444" s="287"/>
      <c r="C444" s="288"/>
      <c r="D444" s="287"/>
      <c r="E444" s="289"/>
      <c r="F444" s="287"/>
      <c r="G444" s="289"/>
      <c r="H444" s="287"/>
      <c r="I444" s="289"/>
      <c r="J444" s="287"/>
      <c r="K444" s="289"/>
      <c r="L444" s="287"/>
      <c r="M444" s="289"/>
      <c r="N444" s="287"/>
      <c r="O444" s="287"/>
      <c r="P444" s="287"/>
      <c r="Q444" s="287"/>
      <c r="R444" s="287"/>
      <c r="S444" s="287"/>
      <c r="T444" s="287"/>
      <c r="U444" s="287"/>
      <c r="V444" s="287"/>
      <c r="W444" s="287"/>
      <c r="X444" s="287"/>
      <c r="Y444" s="287"/>
      <c r="Z444" s="287"/>
      <c r="AA444" s="287"/>
      <c r="AB444" s="287"/>
      <c r="AC444" s="287"/>
      <c r="AD444" s="287"/>
      <c r="AE444" s="287"/>
      <c r="AF444" s="287"/>
      <c r="AG444" s="287"/>
      <c r="AH444" s="287"/>
    </row>
    <row r="445" spans="1:34" ht="15.75" customHeight="1" x14ac:dyDescent="0.2">
      <c r="A445" s="287"/>
      <c r="B445" s="287"/>
      <c r="C445" s="288"/>
      <c r="D445" s="287"/>
      <c r="E445" s="289"/>
      <c r="F445" s="287"/>
      <c r="G445" s="289"/>
      <c r="H445" s="287"/>
      <c r="I445" s="289"/>
      <c r="J445" s="287"/>
      <c r="K445" s="289"/>
      <c r="L445" s="287"/>
      <c r="M445" s="289"/>
      <c r="N445" s="287"/>
      <c r="O445" s="287"/>
      <c r="P445" s="287"/>
      <c r="Q445" s="287"/>
      <c r="R445" s="287"/>
      <c r="S445" s="287"/>
      <c r="T445" s="287"/>
      <c r="U445" s="287"/>
      <c r="V445" s="287"/>
      <c r="W445" s="287"/>
      <c r="X445" s="287"/>
      <c r="Y445" s="287"/>
      <c r="Z445" s="287"/>
      <c r="AA445" s="287"/>
      <c r="AB445" s="287"/>
      <c r="AC445" s="287"/>
      <c r="AD445" s="287"/>
      <c r="AE445" s="287"/>
      <c r="AF445" s="287"/>
      <c r="AG445" s="287"/>
      <c r="AH445" s="287"/>
    </row>
    <row r="446" spans="1:34" ht="15.75" customHeight="1" x14ac:dyDescent="0.2">
      <c r="A446" s="287"/>
      <c r="B446" s="287"/>
      <c r="C446" s="288"/>
      <c r="D446" s="287"/>
      <c r="E446" s="289"/>
      <c r="F446" s="287"/>
      <c r="G446" s="289"/>
      <c r="H446" s="287"/>
      <c r="I446" s="289"/>
      <c r="J446" s="287"/>
      <c r="K446" s="289"/>
      <c r="L446" s="287"/>
      <c r="M446" s="289"/>
      <c r="N446" s="287"/>
      <c r="O446" s="287"/>
      <c r="P446" s="287"/>
      <c r="Q446" s="287"/>
      <c r="R446" s="287"/>
      <c r="S446" s="287"/>
      <c r="T446" s="287"/>
      <c r="U446" s="287"/>
      <c r="V446" s="287"/>
      <c r="W446" s="287"/>
      <c r="X446" s="287"/>
      <c r="Y446" s="287"/>
      <c r="Z446" s="287"/>
      <c r="AA446" s="287"/>
      <c r="AB446" s="287"/>
      <c r="AC446" s="287"/>
      <c r="AD446" s="287"/>
      <c r="AE446" s="287"/>
      <c r="AF446" s="287"/>
      <c r="AG446" s="287"/>
      <c r="AH446" s="287"/>
    </row>
    <row r="447" spans="1:34" ht="15.75" customHeight="1" x14ac:dyDescent="0.2">
      <c r="A447" s="287"/>
      <c r="B447" s="287"/>
      <c r="C447" s="288"/>
      <c r="D447" s="287"/>
      <c r="E447" s="289"/>
      <c r="F447" s="287"/>
      <c r="G447" s="289"/>
      <c r="H447" s="287"/>
      <c r="I447" s="289"/>
      <c r="J447" s="287"/>
      <c r="K447" s="289"/>
      <c r="L447" s="287"/>
      <c r="M447" s="289"/>
      <c r="N447" s="287"/>
      <c r="O447" s="287"/>
      <c r="P447" s="287"/>
      <c r="Q447" s="287"/>
      <c r="R447" s="287"/>
      <c r="S447" s="287"/>
      <c r="T447" s="287"/>
      <c r="U447" s="287"/>
      <c r="V447" s="287"/>
      <c r="W447" s="287"/>
      <c r="X447" s="287"/>
      <c r="Y447" s="287"/>
      <c r="Z447" s="287"/>
      <c r="AA447" s="287"/>
      <c r="AB447" s="287"/>
      <c r="AC447" s="287"/>
      <c r="AD447" s="287"/>
      <c r="AE447" s="287"/>
      <c r="AF447" s="287"/>
      <c r="AG447" s="287"/>
      <c r="AH447" s="287"/>
    </row>
    <row r="448" spans="1:34" ht="15.75" customHeight="1" x14ac:dyDescent="0.2">
      <c r="A448" s="287"/>
      <c r="B448" s="287"/>
      <c r="C448" s="288"/>
      <c r="D448" s="287"/>
      <c r="E448" s="289"/>
      <c r="F448" s="287"/>
      <c r="G448" s="289"/>
      <c r="H448" s="287"/>
      <c r="I448" s="289"/>
      <c r="J448" s="287"/>
      <c r="K448" s="289"/>
      <c r="L448" s="287"/>
      <c r="M448" s="289"/>
      <c r="N448" s="287"/>
      <c r="O448" s="287"/>
      <c r="P448" s="287"/>
      <c r="Q448" s="287"/>
      <c r="R448" s="287"/>
      <c r="S448" s="287"/>
      <c r="T448" s="287"/>
      <c r="U448" s="287"/>
      <c r="V448" s="287"/>
      <c r="W448" s="287"/>
      <c r="X448" s="287"/>
      <c r="Y448" s="287"/>
      <c r="Z448" s="287"/>
      <c r="AA448" s="287"/>
      <c r="AB448" s="287"/>
      <c r="AC448" s="287"/>
      <c r="AD448" s="287"/>
      <c r="AE448" s="287"/>
      <c r="AF448" s="287"/>
      <c r="AG448" s="287"/>
      <c r="AH448" s="287"/>
    </row>
    <row r="449" spans="1:34" ht="15.75" customHeight="1" x14ac:dyDescent="0.2">
      <c r="A449" s="287"/>
      <c r="B449" s="287"/>
      <c r="C449" s="288"/>
      <c r="D449" s="287"/>
      <c r="E449" s="289"/>
      <c r="F449" s="287"/>
      <c r="G449" s="289"/>
      <c r="H449" s="287"/>
      <c r="I449" s="289"/>
      <c r="J449" s="287"/>
      <c r="K449" s="289"/>
      <c r="L449" s="287"/>
      <c r="M449" s="289"/>
      <c r="N449" s="287"/>
      <c r="O449" s="287"/>
      <c r="P449" s="287"/>
      <c r="Q449" s="287"/>
      <c r="R449" s="287"/>
      <c r="S449" s="287"/>
      <c r="T449" s="287"/>
      <c r="U449" s="287"/>
      <c r="V449" s="287"/>
      <c r="W449" s="287"/>
      <c r="X449" s="287"/>
      <c r="Y449" s="287"/>
      <c r="Z449" s="287"/>
      <c r="AA449" s="287"/>
      <c r="AB449" s="287"/>
      <c r="AC449" s="287"/>
      <c r="AD449" s="287"/>
      <c r="AE449" s="287"/>
      <c r="AF449" s="287"/>
      <c r="AG449" s="287"/>
      <c r="AH449" s="287"/>
    </row>
    <row r="450" spans="1:34" ht="15.75" customHeight="1" x14ac:dyDescent="0.2">
      <c r="A450" s="287"/>
      <c r="B450" s="287"/>
      <c r="C450" s="288"/>
      <c r="D450" s="287"/>
      <c r="E450" s="289"/>
      <c r="F450" s="287"/>
      <c r="G450" s="289"/>
      <c r="H450" s="287"/>
      <c r="I450" s="289"/>
      <c r="J450" s="287"/>
      <c r="K450" s="289"/>
      <c r="L450" s="287"/>
      <c r="M450" s="289"/>
      <c r="N450" s="287"/>
      <c r="O450" s="287"/>
      <c r="P450" s="287"/>
      <c r="Q450" s="287"/>
      <c r="R450" s="287"/>
      <c r="S450" s="287"/>
      <c r="T450" s="287"/>
      <c r="U450" s="287"/>
      <c r="V450" s="287"/>
      <c r="W450" s="287"/>
      <c r="X450" s="287"/>
      <c r="Y450" s="287"/>
      <c r="Z450" s="287"/>
      <c r="AA450" s="287"/>
      <c r="AB450" s="287"/>
      <c r="AC450" s="287"/>
      <c r="AD450" s="287"/>
      <c r="AE450" s="287"/>
      <c r="AF450" s="287"/>
      <c r="AG450" s="287"/>
      <c r="AH450" s="287"/>
    </row>
    <row r="451" spans="1:34" ht="15.75" customHeight="1" x14ac:dyDescent="0.2">
      <c r="A451" s="287"/>
      <c r="B451" s="287"/>
      <c r="C451" s="288"/>
      <c r="D451" s="287"/>
      <c r="E451" s="289"/>
      <c r="F451" s="287"/>
      <c r="G451" s="289"/>
      <c r="H451" s="287"/>
      <c r="I451" s="289"/>
      <c r="J451" s="287"/>
      <c r="K451" s="289"/>
      <c r="L451" s="287"/>
      <c r="M451" s="289"/>
      <c r="N451" s="287"/>
      <c r="O451" s="287"/>
      <c r="P451" s="287"/>
      <c r="Q451" s="287"/>
      <c r="R451" s="287"/>
      <c r="S451" s="287"/>
      <c r="T451" s="287"/>
      <c r="U451" s="287"/>
      <c r="V451" s="287"/>
      <c r="W451" s="287"/>
      <c r="X451" s="287"/>
      <c r="Y451" s="287"/>
      <c r="Z451" s="287"/>
      <c r="AA451" s="287"/>
      <c r="AB451" s="287"/>
      <c r="AC451" s="287"/>
      <c r="AD451" s="287"/>
      <c r="AE451" s="287"/>
      <c r="AF451" s="287"/>
      <c r="AG451" s="287"/>
      <c r="AH451" s="287"/>
    </row>
    <row r="452" spans="1:34" ht="15.75" customHeight="1" x14ac:dyDescent="0.2">
      <c r="A452" s="287"/>
      <c r="B452" s="287"/>
      <c r="C452" s="288"/>
      <c r="D452" s="287"/>
      <c r="E452" s="289"/>
      <c r="F452" s="287"/>
      <c r="G452" s="289"/>
      <c r="H452" s="287"/>
      <c r="I452" s="289"/>
      <c r="J452" s="287"/>
      <c r="K452" s="289"/>
      <c r="L452" s="287"/>
      <c r="M452" s="289"/>
      <c r="N452" s="287"/>
      <c r="O452" s="287"/>
      <c r="P452" s="287"/>
      <c r="Q452" s="287"/>
      <c r="R452" s="287"/>
      <c r="S452" s="287"/>
      <c r="T452" s="287"/>
      <c r="U452" s="287"/>
      <c r="V452" s="287"/>
      <c r="W452" s="287"/>
      <c r="X452" s="287"/>
      <c r="Y452" s="287"/>
      <c r="Z452" s="287"/>
      <c r="AA452" s="287"/>
      <c r="AB452" s="287"/>
      <c r="AC452" s="287"/>
      <c r="AD452" s="287"/>
      <c r="AE452" s="287"/>
      <c r="AF452" s="287"/>
      <c r="AG452" s="287"/>
      <c r="AH452" s="287"/>
    </row>
    <row r="453" spans="1:34" ht="15.75" customHeight="1" x14ac:dyDescent="0.2">
      <c r="A453" s="287"/>
      <c r="B453" s="287"/>
      <c r="C453" s="288"/>
      <c r="D453" s="287"/>
      <c r="E453" s="289"/>
      <c r="F453" s="287"/>
      <c r="G453" s="289"/>
      <c r="H453" s="287"/>
      <c r="I453" s="289"/>
      <c r="J453" s="287"/>
      <c r="K453" s="289"/>
      <c r="L453" s="287"/>
      <c r="M453" s="289"/>
      <c r="N453" s="287"/>
      <c r="O453" s="287"/>
      <c r="P453" s="287"/>
      <c r="Q453" s="287"/>
      <c r="R453" s="287"/>
      <c r="S453" s="287"/>
      <c r="T453" s="287"/>
      <c r="U453" s="287"/>
      <c r="V453" s="287"/>
      <c r="W453" s="287"/>
      <c r="X453" s="287"/>
      <c r="Y453" s="287"/>
      <c r="Z453" s="287"/>
      <c r="AA453" s="287"/>
      <c r="AB453" s="287"/>
      <c r="AC453" s="287"/>
      <c r="AD453" s="287"/>
      <c r="AE453" s="287"/>
      <c r="AF453" s="287"/>
      <c r="AG453" s="287"/>
      <c r="AH453" s="287"/>
    </row>
    <row r="454" spans="1:34" ht="15.75" customHeight="1" x14ac:dyDescent="0.2">
      <c r="A454" s="287"/>
      <c r="B454" s="287"/>
      <c r="C454" s="288"/>
      <c r="D454" s="287"/>
      <c r="E454" s="289"/>
      <c r="F454" s="287"/>
      <c r="G454" s="289"/>
      <c r="H454" s="287"/>
      <c r="I454" s="289"/>
      <c r="J454" s="287"/>
      <c r="K454" s="289"/>
      <c r="L454" s="287"/>
      <c r="M454" s="289"/>
      <c r="N454" s="287"/>
      <c r="O454" s="287"/>
      <c r="P454" s="287"/>
      <c r="Q454" s="287"/>
      <c r="R454" s="287"/>
      <c r="S454" s="287"/>
      <c r="T454" s="287"/>
      <c r="U454" s="287"/>
      <c r="V454" s="287"/>
      <c r="W454" s="287"/>
      <c r="X454" s="287"/>
      <c r="Y454" s="287"/>
      <c r="Z454" s="287"/>
      <c r="AA454" s="287"/>
      <c r="AB454" s="287"/>
      <c r="AC454" s="287"/>
      <c r="AD454" s="287"/>
      <c r="AE454" s="287"/>
      <c r="AF454" s="287"/>
      <c r="AG454" s="287"/>
      <c r="AH454" s="287"/>
    </row>
    <row r="455" spans="1:34" ht="15.75" customHeight="1" x14ac:dyDescent="0.2">
      <c r="A455" s="287"/>
      <c r="B455" s="287"/>
      <c r="C455" s="288"/>
      <c r="D455" s="287"/>
      <c r="E455" s="289"/>
      <c r="F455" s="287"/>
      <c r="G455" s="289"/>
      <c r="H455" s="287"/>
      <c r="I455" s="289"/>
      <c r="J455" s="287"/>
      <c r="K455" s="289"/>
      <c r="L455" s="287"/>
      <c r="M455" s="289"/>
      <c r="N455" s="287"/>
      <c r="O455" s="287"/>
      <c r="P455" s="287"/>
      <c r="Q455" s="287"/>
      <c r="R455" s="287"/>
      <c r="S455" s="287"/>
      <c r="T455" s="287"/>
      <c r="U455" s="287"/>
      <c r="V455" s="287"/>
      <c r="W455" s="287"/>
      <c r="X455" s="287"/>
      <c r="Y455" s="287"/>
      <c r="Z455" s="287"/>
      <c r="AA455" s="287"/>
      <c r="AB455" s="287"/>
      <c r="AC455" s="287"/>
      <c r="AD455" s="287"/>
      <c r="AE455" s="287"/>
      <c r="AF455" s="287"/>
      <c r="AG455" s="287"/>
      <c r="AH455" s="287"/>
    </row>
    <row r="456" spans="1:34" ht="15.75" customHeight="1" x14ac:dyDescent="0.2">
      <c r="A456" s="287"/>
      <c r="B456" s="287"/>
      <c r="C456" s="288"/>
      <c r="D456" s="287"/>
      <c r="E456" s="289"/>
      <c r="F456" s="287"/>
      <c r="G456" s="289"/>
      <c r="H456" s="287"/>
      <c r="I456" s="289"/>
      <c r="J456" s="287"/>
      <c r="K456" s="289"/>
      <c r="L456" s="287"/>
      <c r="M456" s="289"/>
      <c r="N456" s="287"/>
      <c r="O456" s="287"/>
      <c r="P456" s="287"/>
      <c r="Q456" s="287"/>
      <c r="R456" s="287"/>
      <c r="S456" s="287"/>
      <c r="T456" s="287"/>
      <c r="U456" s="287"/>
      <c r="V456" s="287"/>
      <c r="W456" s="287"/>
      <c r="X456" s="287"/>
      <c r="Y456" s="287"/>
      <c r="Z456" s="287"/>
      <c r="AA456" s="287"/>
      <c r="AB456" s="287"/>
      <c r="AC456" s="287"/>
      <c r="AD456" s="287"/>
      <c r="AE456" s="287"/>
      <c r="AF456" s="287"/>
      <c r="AG456" s="287"/>
      <c r="AH456" s="287"/>
    </row>
    <row r="457" spans="1:34" ht="15.75" customHeight="1" x14ac:dyDescent="0.2">
      <c r="A457" s="287"/>
      <c r="B457" s="287"/>
      <c r="C457" s="288"/>
      <c r="D457" s="287"/>
      <c r="E457" s="289"/>
      <c r="F457" s="287"/>
      <c r="G457" s="289"/>
      <c r="H457" s="287"/>
      <c r="I457" s="289"/>
      <c r="J457" s="287"/>
      <c r="K457" s="289"/>
      <c r="L457" s="287"/>
      <c r="M457" s="289"/>
      <c r="N457" s="287"/>
      <c r="O457" s="287"/>
      <c r="P457" s="287"/>
      <c r="Q457" s="287"/>
      <c r="R457" s="287"/>
      <c r="S457" s="287"/>
      <c r="T457" s="287"/>
      <c r="U457" s="287"/>
      <c r="V457" s="287"/>
      <c r="W457" s="287"/>
      <c r="X457" s="287"/>
      <c r="Y457" s="287"/>
      <c r="Z457" s="287"/>
      <c r="AA457" s="287"/>
      <c r="AB457" s="287"/>
      <c r="AC457" s="287"/>
      <c r="AD457" s="287"/>
      <c r="AE457" s="287"/>
      <c r="AF457" s="287"/>
      <c r="AG457" s="287"/>
      <c r="AH457" s="287"/>
    </row>
    <row r="458" spans="1:34" ht="15.75" customHeight="1" x14ac:dyDescent="0.2">
      <c r="A458" s="287"/>
      <c r="B458" s="287"/>
      <c r="C458" s="288"/>
      <c r="D458" s="287"/>
      <c r="E458" s="289"/>
      <c r="F458" s="287"/>
      <c r="G458" s="289"/>
      <c r="H458" s="287"/>
      <c r="I458" s="289"/>
      <c r="J458" s="287"/>
      <c r="K458" s="289"/>
      <c r="L458" s="287"/>
      <c r="M458" s="289"/>
      <c r="N458" s="287"/>
      <c r="O458" s="287"/>
      <c r="P458" s="287"/>
      <c r="Q458" s="287"/>
      <c r="R458" s="287"/>
      <c r="S458" s="287"/>
      <c r="T458" s="287"/>
      <c r="U458" s="287"/>
      <c r="V458" s="287"/>
      <c r="W458" s="287"/>
      <c r="X458" s="287"/>
      <c r="Y458" s="287"/>
      <c r="Z458" s="287"/>
      <c r="AA458" s="287"/>
      <c r="AB458" s="287"/>
      <c r="AC458" s="287"/>
      <c r="AD458" s="287"/>
      <c r="AE458" s="287"/>
      <c r="AF458" s="287"/>
      <c r="AG458" s="287"/>
      <c r="AH458" s="287"/>
    </row>
    <row r="459" spans="1:34" ht="15.75" customHeight="1" x14ac:dyDescent="0.2">
      <c r="A459" s="287"/>
      <c r="B459" s="287"/>
      <c r="C459" s="288"/>
      <c r="D459" s="287"/>
      <c r="E459" s="289"/>
      <c r="F459" s="287"/>
      <c r="G459" s="289"/>
      <c r="H459" s="287"/>
      <c r="I459" s="289"/>
      <c r="J459" s="287"/>
      <c r="K459" s="289"/>
      <c r="L459" s="287"/>
      <c r="M459" s="289"/>
      <c r="N459" s="287"/>
      <c r="O459" s="287"/>
      <c r="P459" s="287"/>
      <c r="Q459" s="287"/>
      <c r="R459" s="287"/>
      <c r="S459" s="287"/>
      <c r="T459" s="287"/>
      <c r="U459" s="287"/>
      <c r="V459" s="287"/>
      <c r="W459" s="287"/>
      <c r="X459" s="287"/>
      <c r="Y459" s="287"/>
      <c r="Z459" s="287"/>
      <c r="AA459" s="287"/>
      <c r="AB459" s="287"/>
      <c r="AC459" s="287"/>
      <c r="AD459" s="287"/>
      <c r="AE459" s="287"/>
      <c r="AF459" s="287"/>
      <c r="AG459" s="287"/>
      <c r="AH459" s="287"/>
    </row>
    <row r="460" spans="1:34" ht="15.75" customHeight="1" x14ac:dyDescent="0.2">
      <c r="A460" s="287"/>
      <c r="B460" s="287"/>
      <c r="C460" s="288"/>
      <c r="D460" s="287"/>
      <c r="E460" s="289"/>
      <c r="F460" s="287"/>
      <c r="G460" s="289"/>
      <c r="H460" s="287"/>
      <c r="I460" s="289"/>
      <c r="J460" s="287"/>
      <c r="K460" s="289"/>
      <c r="L460" s="287"/>
      <c r="M460" s="289"/>
      <c r="N460" s="287"/>
      <c r="O460" s="287"/>
      <c r="P460" s="287"/>
      <c r="Q460" s="287"/>
      <c r="R460" s="287"/>
      <c r="S460" s="287"/>
      <c r="T460" s="287"/>
      <c r="U460" s="287"/>
      <c r="V460" s="287"/>
      <c r="W460" s="287"/>
      <c r="X460" s="287"/>
      <c r="Y460" s="287"/>
      <c r="Z460" s="287"/>
      <c r="AA460" s="287"/>
      <c r="AB460" s="287"/>
      <c r="AC460" s="287"/>
      <c r="AD460" s="287"/>
      <c r="AE460" s="287"/>
      <c r="AF460" s="287"/>
      <c r="AG460" s="287"/>
      <c r="AH460" s="287"/>
    </row>
    <row r="461" spans="1:34" ht="15.75" customHeight="1" x14ac:dyDescent="0.2">
      <c r="A461" s="287"/>
      <c r="B461" s="287"/>
      <c r="C461" s="288"/>
      <c r="D461" s="287"/>
      <c r="E461" s="289"/>
      <c r="F461" s="287"/>
      <c r="G461" s="289"/>
      <c r="H461" s="287"/>
      <c r="I461" s="289"/>
      <c r="J461" s="287"/>
      <c r="K461" s="289"/>
      <c r="L461" s="287"/>
      <c r="M461" s="289"/>
      <c r="N461" s="287"/>
      <c r="O461" s="287"/>
      <c r="P461" s="287"/>
      <c r="Q461" s="287"/>
      <c r="R461" s="287"/>
      <c r="S461" s="287"/>
      <c r="T461" s="287"/>
      <c r="U461" s="287"/>
      <c r="V461" s="287"/>
      <c r="W461" s="287"/>
      <c r="X461" s="287"/>
      <c r="Y461" s="287"/>
      <c r="Z461" s="287"/>
      <c r="AA461" s="287"/>
      <c r="AB461" s="287"/>
      <c r="AC461" s="287"/>
      <c r="AD461" s="287"/>
      <c r="AE461" s="287"/>
      <c r="AF461" s="287"/>
      <c r="AG461" s="287"/>
      <c r="AH461" s="287"/>
    </row>
    <row r="462" spans="1:34" ht="15.75" customHeight="1" x14ac:dyDescent="0.2">
      <c r="A462" s="287"/>
      <c r="B462" s="287"/>
      <c r="C462" s="288"/>
      <c r="D462" s="287"/>
      <c r="E462" s="289"/>
      <c r="F462" s="287"/>
      <c r="G462" s="289"/>
      <c r="H462" s="287"/>
      <c r="I462" s="289"/>
      <c r="J462" s="287"/>
      <c r="K462" s="289"/>
      <c r="L462" s="287"/>
      <c r="M462" s="289"/>
      <c r="N462" s="287"/>
      <c r="O462" s="287"/>
      <c r="P462" s="287"/>
      <c r="Q462" s="287"/>
      <c r="R462" s="287"/>
      <c r="S462" s="287"/>
      <c r="T462" s="287"/>
      <c r="U462" s="287"/>
      <c r="V462" s="287"/>
      <c r="W462" s="287"/>
      <c r="X462" s="287"/>
      <c r="Y462" s="287"/>
      <c r="Z462" s="287"/>
      <c r="AA462" s="287"/>
      <c r="AB462" s="287"/>
      <c r="AC462" s="287"/>
      <c r="AD462" s="287"/>
      <c r="AE462" s="287"/>
      <c r="AF462" s="287"/>
      <c r="AG462" s="287"/>
      <c r="AH462" s="287"/>
    </row>
    <row r="463" spans="1:34" ht="15.75" customHeight="1" x14ac:dyDescent="0.2">
      <c r="A463" s="287"/>
      <c r="B463" s="287"/>
      <c r="C463" s="288"/>
      <c r="D463" s="287"/>
      <c r="E463" s="289"/>
      <c r="F463" s="287"/>
      <c r="G463" s="289"/>
      <c r="H463" s="287"/>
      <c r="I463" s="289"/>
      <c r="J463" s="287"/>
      <c r="K463" s="289"/>
      <c r="L463" s="287"/>
      <c r="M463" s="289"/>
      <c r="N463" s="287"/>
      <c r="O463" s="287"/>
      <c r="P463" s="287"/>
      <c r="Q463" s="287"/>
      <c r="R463" s="287"/>
      <c r="S463" s="287"/>
      <c r="T463" s="287"/>
      <c r="U463" s="287"/>
      <c r="V463" s="287"/>
      <c r="W463" s="287"/>
      <c r="X463" s="287"/>
      <c r="Y463" s="287"/>
      <c r="Z463" s="287"/>
      <c r="AA463" s="287"/>
      <c r="AB463" s="287"/>
      <c r="AC463" s="287"/>
      <c r="AD463" s="287"/>
      <c r="AE463" s="287"/>
      <c r="AF463" s="287"/>
      <c r="AG463" s="287"/>
      <c r="AH463" s="287"/>
    </row>
    <row r="464" spans="1:34" ht="15.75" customHeight="1" x14ac:dyDescent="0.2">
      <c r="A464" s="287"/>
      <c r="B464" s="287"/>
      <c r="C464" s="288"/>
      <c r="D464" s="287"/>
      <c r="E464" s="289"/>
      <c r="F464" s="287"/>
      <c r="G464" s="289"/>
      <c r="H464" s="287"/>
      <c r="I464" s="289"/>
      <c r="J464" s="287"/>
      <c r="K464" s="289"/>
      <c r="L464" s="287"/>
      <c r="M464" s="289"/>
      <c r="N464" s="287"/>
      <c r="O464" s="287"/>
      <c r="P464" s="287"/>
      <c r="Q464" s="287"/>
      <c r="R464" s="287"/>
      <c r="S464" s="287"/>
      <c r="T464" s="287"/>
      <c r="U464" s="287"/>
      <c r="V464" s="287"/>
      <c r="W464" s="287"/>
      <c r="X464" s="287"/>
      <c r="Y464" s="287"/>
      <c r="Z464" s="287"/>
      <c r="AA464" s="287"/>
      <c r="AB464" s="287"/>
      <c r="AC464" s="287"/>
      <c r="AD464" s="287"/>
      <c r="AE464" s="287"/>
      <c r="AF464" s="287"/>
      <c r="AG464" s="287"/>
      <c r="AH464" s="287"/>
    </row>
    <row r="465" spans="1:34" ht="15.75" customHeight="1" x14ac:dyDescent="0.2">
      <c r="A465" s="287"/>
      <c r="B465" s="287"/>
      <c r="C465" s="288"/>
      <c r="D465" s="287"/>
      <c r="E465" s="289"/>
      <c r="F465" s="287"/>
      <c r="G465" s="289"/>
      <c r="H465" s="287"/>
      <c r="I465" s="289"/>
      <c r="J465" s="287"/>
      <c r="K465" s="289"/>
      <c r="L465" s="287"/>
      <c r="M465" s="289"/>
      <c r="N465" s="287"/>
      <c r="O465" s="287"/>
      <c r="P465" s="287"/>
      <c r="Q465" s="287"/>
      <c r="R465" s="287"/>
      <c r="S465" s="287"/>
      <c r="T465" s="287"/>
      <c r="U465" s="287"/>
      <c r="V465" s="287"/>
      <c r="W465" s="287"/>
      <c r="X465" s="287"/>
      <c r="Y465" s="287"/>
      <c r="Z465" s="287"/>
      <c r="AA465" s="287"/>
      <c r="AB465" s="287"/>
      <c r="AC465" s="287"/>
      <c r="AD465" s="287"/>
      <c r="AE465" s="287"/>
      <c r="AF465" s="287"/>
      <c r="AG465" s="287"/>
      <c r="AH465" s="287"/>
    </row>
    <row r="466" spans="1:34" ht="15.75" customHeight="1" x14ac:dyDescent="0.2">
      <c r="A466" s="287"/>
      <c r="B466" s="287"/>
      <c r="C466" s="288"/>
      <c r="D466" s="287"/>
      <c r="E466" s="289"/>
      <c r="F466" s="287"/>
      <c r="G466" s="289"/>
      <c r="H466" s="287"/>
      <c r="I466" s="289"/>
      <c r="J466" s="287"/>
      <c r="K466" s="289"/>
      <c r="L466" s="287"/>
      <c r="M466" s="289"/>
      <c r="N466" s="287"/>
      <c r="O466" s="287"/>
      <c r="P466" s="287"/>
      <c r="Q466" s="287"/>
      <c r="R466" s="287"/>
      <c r="S466" s="287"/>
      <c r="T466" s="287"/>
      <c r="U466" s="287"/>
      <c r="V466" s="287"/>
      <c r="W466" s="287"/>
      <c r="X466" s="287"/>
      <c r="Y466" s="287"/>
      <c r="Z466" s="287"/>
      <c r="AA466" s="287"/>
      <c r="AB466" s="287"/>
      <c r="AC466" s="287"/>
      <c r="AD466" s="287"/>
      <c r="AE466" s="287"/>
      <c r="AF466" s="287"/>
      <c r="AG466" s="287"/>
      <c r="AH466" s="287"/>
    </row>
    <row r="467" spans="1:34" ht="15.75" customHeight="1" x14ac:dyDescent="0.2">
      <c r="A467" s="287"/>
      <c r="B467" s="287"/>
      <c r="C467" s="288"/>
      <c r="D467" s="287"/>
      <c r="E467" s="289"/>
      <c r="F467" s="287"/>
      <c r="G467" s="289"/>
      <c r="H467" s="287"/>
      <c r="I467" s="289"/>
      <c r="J467" s="287"/>
      <c r="K467" s="289"/>
      <c r="L467" s="287"/>
      <c r="M467" s="289"/>
      <c r="N467" s="287"/>
      <c r="O467" s="287"/>
      <c r="P467" s="287"/>
      <c r="Q467" s="287"/>
      <c r="R467" s="287"/>
      <c r="S467" s="287"/>
      <c r="T467" s="287"/>
      <c r="U467" s="287"/>
      <c r="V467" s="287"/>
      <c r="W467" s="287"/>
      <c r="X467" s="287"/>
      <c r="Y467" s="287"/>
      <c r="Z467" s="287"/>
      <c r="AA467" s="287"/>
      <c r="AB467" s="287"/>
      <c r="AC467" s="287"/>
      <c r="AD467" s="287"/>
      <c r="AE467" s="287"/>
      <c r="AF467" s="287"/>
      <c r="AG467" s="287"/>
      <c r="AH467" s="287"/>
    </row>
    <row r="468" spans="1:34" ht="15.75" customHeight="1" x14ac:dyDescent="0.2">
      <c r="A468" s="287"/>
      <c r="B468" s="287"/>
      <c r="C468" s="288"/>
      <c r="D468" s="287"/>
      <c r="E468" s="289"/>
      <c r="F468" s="287"/>
      <c r="G468" s="289"/>
      <c r="H468" s="287"/>
      <c r="I468" s="289"/>
      <c r="J468" s="287"/>
      <c r="K468" s="289"/>
      <c r="L468" s="287"/>
      <c r="M468" s="289"/>
      <c r="N468" s="287"/>
      <c r="O468" s="287"/>
      <c r="P468" s="287"/>
      <c r="Q468" s="287"/>
      <c r="R468" s="287"/>
      <c r="S468" s="287"/>
      <c r="T468" s="287"/>
      <c r="U468" s="287"/>
      <c r="V468" s="287"/>
      <c r="W468" s="287"/>
      <c r="X468" s="287"/>
      <c r="Y468" s="287"/>
      <c r="Z468" s="287"/>
      <c r="AA468" s="287"/>
      <c r="AB468" s="287"/>
      <c r="AC468" s="287"/>
      <c r="AD468" s="287"/>
      <c r="AE468" s="287"/>
      <c r="AF468" s="287"/>
      <c r="AG468" s="287"/>
      <c r="AH468" s="287"/>
    </row>
    <row r="469" spans="1:34" ht="15.75" customHeight="1" x14ac:dyDescent="0.2">
      <c r="A469" s="287"/>
      <c r="B469" s="287"/>
      <c r="C469" s="288"/>
      <c r="D469" s="287"/>
      <c r="E469" s="289"/>
      <c r="F469" s="287"/>
      <c r="G469" s="289"/>
      <c r="H469" s="287"/>
      <c r="I469" s="289"/>
      <c r="J469" s="287"/>
      <c r="K469" s="289"/>
      <c r="L469" s="287"/>
      <c r="M469" s="289"/>
      <c r="N469" s="287"/>
      <c r="O469" s="287"/>
      <c r="P469" s="287"/>
      <c r="Q469" s="287"/>
      <c r="R469" s="287"/>
      <c r="S469" s="287"/>
      <c r="T469" s="287"/>
      <c r="U469" s="287"/>
      <c r="V469" s="287"/>
      <c r="W469" s="287"/>
      <c r="X469" s="287"/>
      <c r="Y469" s="287"/>
      <c r="Z469" s="287"/>
      <c r="AA469" s="287"/>
      <c r="AB469" s="287"/>
      <c r="AC469" s="287"/>
      <c r="AD469" s="287"/>
      <c r="AE469" s="287"/>
      <c r="AF469" s="287"/>
      <c r="AG469" s="287"/>
      <c r="AH469" s="287"/>
    </row>
    <row r="470" spans="1:34" ht="15.75" customHeight="1" x14ac:dyDescent="0.2">
      <c r="A470" s="287"/>
      <c r="B470" s="287"/>
      <c r="C470" s="288"/>
      <c r="D470" s="287"/>
      <c r="E470" s="289"/>
      <c r="F470" s="287"/>
      <c r="G470" s="289"/>
      <c r="H470" s="287"/>
      <c r="I470" s="289"/>
      <c r="J470" s="287"/>
      <c r="K470" s="289"/>
      <c r="L470" s="287"/>
      <c r="M470" s="289"/>
      <c r="N470" s="287"/>
      <c r="O470" s="287"/>
      <c r="P470" s="287"/>
      <c r="Q470" s="287"/>
      <c r="R470" s="287"/>
      <c r="S470" s="287"/>
      <c r="T470" s="287"/>
      <c r="U470" s="287"/>
      <c r="V470" s="287"/>
      <c r="W470" s="287"/>
      <c r="X470" s="287"/>
      <c r="Y470" s="287"/>
      <c r="Z470" s="287"/>
      <c r="AA470" s="287"/>
      <c r="AB470" s="287"/>
      <c r="AC470" s="287"/>
      <c r="AD470" s="287"/>
      <c r="AE470" s="287"/>
      <c r="AF470" s="287"/>
      <c r="AG470" s="287"/>
      <c r="AH470" s="287"/>
    </row>
    <row r="471" spans="1:34" ht="15.75" customHeight="1" x14ac:dyDescent="0.2">
      <c r="A471" s="287"/>
      <c r="B471" s="287"/>
      <c r="C471" s="288"/>
      <c r="D471" s="287"/>
      <c r="E471" s="289"/>
      <c r="F471" s="287"/>
      <c r="G471" s="289"/>
      <c r="H471" s="287"/>
      <c r="I471" s="289"/>
      <c r="J471" s="287"/>
      <c r="K471" s="289"/>
      <c r="L471" s="287"/>
      <c r="M471" s="289"/>
      <c r="N471" s="287"/>
      <c r="O471" s="287"/>
      <c r="P471" s="287"/>
      <c r="Q471" s="287"/>
      <c r="R471" s="287"/>
      <c r="S471" s="287"/>
      <c r="T471" s="287"/>
      <c r="U471" s="287"/>
      <c r="V471" s="287"/>
      <c r="W471" s="287"/>
      <c r="X471" s="287"/>
      <c r="Y471" s="287"/>
      <c r="Z471" s="287"/>
      <c r="AA471" s="287"/>
      <c r="AB471" s="287"/>
      <c r="AC471" s="287"/>
      <c r="AD471" s="287"/>
      <c r="AE471" s="287"/>
      <c r="AF471" s="287"/>
      <c r="AG471" s="287"/>
      <c r="AH471" s="287"/>
    </row>
    <row r="472" spans="1:34" ht="15.75" customHeight="1" x14ac:dyDescent="0.2">
      <c r="A472" s="287"/>
      <c r="B472" s="287"/>
      <c r="C472" s="288"/>
      <c r="D472" s="287"/>
      <c r="E472" s="289"/>
      <c r="F472" s="287"/>
      <c r="G472" s="289"/>
      <c r="H472" s="287"/>
      <c r="I472" s="289"/>
      <c r="J472" s="287"/>
      <c r="K472" s="289"/>
      <c r="L472" s="287"/>
      <c r="M472" s="289"/>
      <c r="N472" s="287"/>
      <c r="O472" s="287"/>
      <c r="P472" s="287"/>
      <c r="Q472" s="287"/>
      <c r="R472" s="287"/>
      <c r="S472" s="287"/>
      <c r="T472" s="287"/>
      <c r="U472" s="287"/>
      <c r="V472" s="287"/>
      <c r="W472" s="287"/>
      <c r="X472" s="287"/>
      <c r="Y472" s="287"/>
      <c r="Z472" s="287"/>
      <c r="AA472" s="287"/>
      <c r="AB472" s="287"/>
      <c r="AC472" s="287"/>
      <c r="AD472" s="287"/>
      <c r="AE472" s="287"/>
      <c r="AF472" s="287"/>
      <c r="AG472" s="287"/>
      <c r="AH472" s="287"/>
    </row>
    <row r="473" spans="1:34" ht="15.75" customHeight="1" x14ac:dyDescent="0.2">
      <c r="A473" s="287"/>
      <c r="B473" s="287"/>
      <c r="C473" s="288"/>
      <c r="D473" s="287"/>
      <c r="E473" s="289"/>
      <c r="F473" s="287"/>
      <c r="G473" s="289"/>
      <c r="H473" s="287"/>
      <c r="I473" s="289"/>
      <c r="J473" s="287"/>
      <c r="K473" s="289"/>
      <c r="L473" s="287"/>
      <c r="M473" s="289"/>
      <c r="N473" s="287"/>
      <c r="O473" s="287"/>
      <c r="P473" s="287"/>
      <c r="Q473" s="287"/>
      <c r="R473" s="287"/>
      <c r="S473" s="287"/>
      <c r="T473" s="287"/>
      <c r="U473" s="287"/>
      <c r="V473" s="287"/>
      <c r="W473" s="287"/>
      <c r="X473" s="287"/>
      <c r="Y473" s="287"/>
      <c r="Z473" s="287"/>
      <c r="AA473" s="287"/>
      <c r="AB473" s="287"/>
      <c r="AC473" s="287"/>
      <c r="AD473" s="287"/>
      <c r="AE473" s="287"/>
      <c r="AF473" s="287"/>
      <c r="AG473" s="287"/>
      <c r="AH473" s="287"/>
    </row>
    <row r="474" spans="1:34" ht="15.75" customHeight="1" x14ac:dyDescent="0.2">
      <c r="A474" s="287"/>
      <c r="B474" s="287"/>
      <c r="C474" s="288"/>
      <c r="D474" s="287"/>
      <c r="E474" s="289"/>
      <c r="F474" s="287"/>
      <c r="G474" s="289"/>
      <c r="H474" s="287"/>
      <c r="I474" s="289"/>
      <c r="J474" s="287"/>
      <c r="K474" s="289"/>
      <c r="L474" s="287"/>
      <c r="M474" s="289"/>
      <c r="N474" s="287"/>
      <c r="O474" s="287"/>
      <c r="P474" s="287"/>
      <c r="Q474" s="287"/>
      <c r="R474" s="287"/>
      <c r="S474" s="287"/>
      <c r="T474" s="287"/>
      <c r="U474" s="287"/>
      <c r="V474" s="287"/>
      <c r="W474" s="287"/>
      <c r="X474" s="287"/>
      <c r="Y474" s="287"/>
      <c r="Z474" s="287"/>
      <c r="AA474" s="287"/>
      <c r="AB474" s="287"/>
      <c r="AC474" s="287"/>
      <c r="AD474" s="287"/>
      <c r="AE474" s="287"/>
      <c r="AF474" s="287"/>
      <c r="AG474" s="287"/>
      <c r="AH474" s="287"/>
    </row>
    <row r="475" spans="1:34" ht="15.75" customHeight="1" x14ac:dyDescent="0.2">
      <c r="A475" s="287"/>
      <c r="B475" s="287"/>
      <c r="C475" s="288"/>
      <c r="D475" s="287"/>
      <c r="E475" s="289"/>
      <c r="F475" s="287"/>
      <c r="G475" s="289"/>
      <c r="H475" s="287"/>
      <c r="I475" s="289"/>
      <c r="J475" s="287"/>
      <c r="K475" s="289"/>
      <c r="L475" s="287"/>
      <c r="M475" s="289"/>
      <c r="N475" s="287"/>
      <c r="O475" s="287"/>
      <c r="P475" s="287"/>
      <c r="Q475" s="287"/>
      <c r="R475" s="287"/>
      <c r="S475" s="287"/>
      <c r="T475" s="287"/>
      <c r="U475" s="287"/>
      <c r="V475" s="287"/>
      <c r="W475" s="287"/>
      <c r="X475" s="287"/>
      <c r="Y475" s="287"/>
      <c r="Z475" s="287"/>
      <c r="AA475" s="287"/>
      <c r="AB475" s="287"/>
      <c r="AC475" s="287"/>
      <c r="AD475" s="287"/>
      <c r="AE475" s="287"/>
      <c r="AF475" s="287"/>
      <c r="AG475" s="287"/>
      <c r="AH475" s="287"/>
    </row>
    <row r="476" spans="1:34" ht="15.75" customHeight="1" x14ac:dyDescent="0.2">
      <c r="A476" s="287"/>
      <c r="B476" s="287"/>
      <c r="C476" s="288"/>
      <c r="D476" s="287"/>
      <c r="E476" s="289"/>
      <c r="F476" s="287"/>
      <c r="G476" s="289"/>
      <c r="H476" s="287"/>
      <c r="I476" s="289"/>
      <c r="J476" s="287"/>
      <c r="K476" s="289"/>
      <c r="L476" s="287"/>
      <c r="M476" s="289"/>
      <c r="N476" s="287"/>
      <c r="O476" s="287"/>
      <c r="P476" s="287"/>
      <c r="Q476" s="287"/>
      <c r="R476" s="287"/>
      <c r="S476" s="287"/>
      <c r="T476" s="287"/>
      <c r="U476" s="287"/>
      <c r="V476" s="287"/>
      <c r="W476" s="287"/>
      <c r="X476" s="287"/>
      <c r="Y476" s="287"/>
      <c r="Z476" s="287"/>
      <c r="AA476" s="287"/>
      <c r="AB476" s="287"/>
      <c r="AC476" s="287"/>
      <c r="AD476" s="287"/>
      <c r="AE476" s="287"/>
      <c r="AF476" s="287"/>
      <c r="AG476" s="287"/>
      <c r="AH476" s="287"/>
    </row>
    <row r="477" spans="1:34" ht="15.75" customHeight="1" x14ac:dyDescent="0.2">
      <c r="A477" s="287"/>
      <c r="B477" s="287"/>
      <c r="C477" s="288"/>
      <c r="D477" s="287"/>
      <c r="E477" s="289"/>
      <c r="F477" s="287"/>
      <c r="G477" s="289"/>
      <c r="H477" s="287"/>
      <c r="I477" s="289"/>
      <c r="J477" s="287"/>
      <c r="K477" s="289"/>
      <c r="L477" s="287"/>
      <c r="M477" s="289"/>
      <c r="N477" s="287"/>
      <c r="O477" s="287"/>
      <c r="P477" s="287"/>
      <c r="Q477" s="287"/>
      <c r="R477" s="287"/>
      <c r="S477" s="287"/>
      <c r="T477" s="287"/>
      <c r="U477" s="287"/>
      <c r="V477" s="287"/>
      <c r="W477" s="287"/>
      <c r="X477" s="287"/>
      <c r="Y477" s="287"/>
      <c r="Z477" s="287"/>
      <c r="AA477" s="287"/>
      <c r="AB477" s="287"/>
      <c r="AC477" s="287"/>
      <c r="AD477" s="287"/>
      <c r="AE477" s="287"/>
      <c r="AF477" s="287"/>
      <c r="AG477" s="287"/>
      <c r="AH477" s="287"/>
    </row>
    <row r="478" spans="1:34" ht="15.75" customHeight="1" x14ac:dyDescent="0.2">
      <c r="A478" s="287"/>
      <c r="B478" s="287"/>
      <c r="C478" s="288"/>
      <c r="D478" s="287"/>
      <c r="E478" s="289"/>
      <c r="F478" s="287"/>
      <c r="G478" s="289"/>
      <c r="H478" s="287"/>
      <c r="I478" s="289"/>
      <c r="J478" s="287"/>
      <c r="K478" s="289"/>
      <c r="L478" s="287"/>
      <c r="M478" s="289"/>
      <c r="N478" s="287"/>
      <c r="O478" s="287"/>
      <c r="P478" s="287"/>
      <c r="Q478" s="287"/>
      <c r="R478" s="287"/>
      <c r="S478" s="287"/>
      <c r="T478" s="287"/>
      <c r="U478" s="287"/>
      <c r="V478" s="287"/>
      <c r="W478" s="287"/>
      <c r="X478" s="287"/>
      <c r="Y478" s="287"/>
      <c r="Z478" s="287"/>
      <c r="AA478" s="287"/>
      <c r="AB478" s="287"/>
      <c r="AC478" s="287"/>
      <c r="AD478" s="287"/>
      <c r="AE478" s="287"/>
      <c r="AF478" s="287"/>
      <c r="AG478" s="287"/>
      <c r="AH478" s="287"/>
    </row>
    <row r="479" spans="1:34" ht="15.75" customHeight="1" x14ac:dyDescent="0.2">
      <c r="A479" s="287"/>
      <c r="B479" s="287"/>
      <c r="C479" s="288"/>
      <c r="D479" s="287"/>
      <c r="E479" s="289"/>
      <c r="F479" s="287"/>
      <c r="G479" s="289"/>
      <c r="H479" s="287"/>
      <c r="I479" s="289"/>
      <c r="J479" s="287"/>
      <c r="K479" s="289"/>
      <c r="L479" s="287"/>
      <c r="M479" s="289"/>
      <c r="N479" s="287"/>
      <c r="O479" s="287"/>
      <c r="P479" s="287"/>
      <c r="Q479" s="287"/>
      <c r="R479" s="287"/>
      <c r="S479" s="287"/>
      <c r="T479" s="287"/>
      <c r="U479" s="287"/>
      <c r="V479" s="287"/>
      <c r="W479" s="287"/>
      <c r="X479" s="287"/>
      <c r="Y479" s="287"/>
      <c r="Z479" s="287"/>
      <c r="AA479" s="287"/>
      <c r="AB479" s="287"/>
      <c r="AC479" s="287"/>
      <c r="AD479" s="287"/>
      <c r="AE479" s="287"/>
      <c r="AF479" s="287"/>
      <c r="AG479" s="287"/>
      <c r="AH479" s="287"/>
    </row>
    <row r="480" spans="1:34" ht="15.75" customHeight="1" x14ac:dyDescent="0.2">
      <c r="A480" s="287"/>
      <c r="B480" s="287"/>
      <c r="C480" s="288"/>
      <c r="D480" s="287"/>
      <c r="E480" s="289"/>
      <c r="F480" s="287"/>
      <c r="G480" s="289"/>
      <c r="H480" s="287"/>
      <c r="I480" s="289"/>
      <c r="J480" s="287"/>
      <c r="K480" s="289"/>
      <c r="L480" s="287"/>
      <c r="M480" s="289"/>
      <c r="N480" s="287"/>
      <c r="O480" s="287"/>
      <c r="P480" s="287"/>
      <c r="Q480" s="287"/>
      <c r="R480" s="287"/>
      <c r="S480" s="287"/>
      <c r="T480" s="287"/>
      <c r="U480" s="287"/>
      <c r="V480" s="287"/>
      <c r="W480" s="287"/>
      <c r="X480" s="287"/>
      <c r="Y480" s="287"/>
      <c r="Z480" s="287"/>
      <c r="AA480" s="287"/>
      <c r="AB480" s="287"/>
      <c r="AC480" s="287"/>
      <c r="AD480" s="287"/>
      <c r="AE480" s="287"/>
      <c r="AF480" s="287"/>
      <c r="AG480" s="287"/>
      <c r="AH480" s="287"/>
    </row>
    <row r="481" spans="1:34" ht="15.75" customHeight="1" x14ac:dyDescent="0.2">
      <c r="A481" s="287"/>
      <c r="B481" s="287"/>
      <c r="C481" s="288"/>
      <c r="D481" s="287"/>
      <c r="E481" s="289"/>
      <c r="F481" s="287"/>
      <c r="G481" s="289"/>
      <c r="H481" s="287"/>
      <c r="I481" s="289"/>
      <c r="J481" s="287"/>
      <c r="K481" s="289"/>
      <c r="L481" s="287"/>
      <c r="M481" s="289"/>
      <c r="N481" s="287"/>
      <c r="O481" s="287"/>
      <c r="P481" s="287"/>
      <c r="Q481" s="287"/>
      <c r="R481" s="287"/>
      <c r="S481" s="287"/>
      <c r="T481" s="287"/>
      <c r="U481" s="287"/>
      <c r="V481" s="287"/>
      <c r="W481" s="287"/>
      <c r="X481" s="287"/>
      <c r="Y481" s="287"/>
      <c r="Z481" s="287"/>
      <c r="AA481" s="287"/>
      <c r="AB481" s="287"/>
      <c r="AC481" s="287"/>
      <c r="AD481" s="287"/>
      <c r="AE481" s="287"/>
      <c r="AF481" s="287"/>
      <c r="AG481" s="287"/>
      <c r="AH481" s="287"/>
    </row>
    <row r="482" spans="1:34" ht="15.75" customHeight="1" x14ac:dyDescent="0.2">
      <c r="A482" s="287"/>
      <c r="B482" s="287"/>
      <c r="C482" s="288"/>
      <c r="D482" s="287"/>
      <c r="E482" s="289"/>
      <c r="F482" s="287"/>
      <c r="G482" s="289"/>
      <c r="H482" s="287"/>
      <c r="I482" s="289"/>
      <c r="J482" s="287"/>
      <c r="K482" s="289"/>
      <c r="L482" s="287"/>
      <c r="M482" s="289"/>
      <c r="N482" s="287"/>
      <c r="O482" s="287"/>
      <c r="P482" s="287"/>
      <c r="Q482" s="287"/>
      <c r="R482" s="287"/>
      <c r="S482" s="287"/>
      <c r="T482" s="287"/>
      <c r="U482" s="287"/>
      <c r="V482" s="287"/>
      <c r="W482" s="287"/>
      <c r="X482" s="287"/>
      <c r="Y482" s="287"/>
      <c r="Z482" s="287"/>
      <c r="AA482" s="287"/>
      <c r="AB482" s="287"/>
      <c r="AC482" s="287"/>
      <c r="AD482" s="287"/>
      <c r="AE482" s="287"/>
      <c r="AF482" s="287"/>
      <c r="AG482" s="287"/>
      <c r="AH482" s="287"/>
    </row>
    <row r="483" spans="1:34" ht="15.75" customHeight="1" x14ac:dyDescent="0.2">
      <c r="A483" s="287"/>
      <c r="B483" s="287"/>
      <c r="C483" s="288"/>
      <c r="D483" s="287"/>
      <c r="E483" s="289"/>
      <c r="F483" s="287"/>
      <c r="G483" s="289"/>
      <c r="H483" s="287"/>
      <c r="I483" s="289"/>
      <c r="J483" s="287"/>
      <c r="K483" s="289"/>
      <c r="L483" s="287"/>
      <c r="M483" s="289"/>
      <c r="N483" s="287"/>
      <c r="O483" s="287"/>
      <c r="P483" s="287"/>
      <c r="Q483" s="287"/>
      <c r="R483" s="287"/>
      <c r="S483" s="287"/>
      <c r="T483" s="287"/>
      <c r="U483" s="287"/>
      <c r="V483" s="287"/>
      <c r="W483" s="287"/>
      <c r="X483" s="287"/>
      <c r="Y483" s="287"/>
      <c r="Z483" s="287"/>
      <c r="AA483" s="287"/>
      <c r="AB483" s="287"/>
      <c r="AC483" s="287"/>
      <c r="AD483" s="287"/>
      <c r="AE483" s="287"/>
      <c r="AF483" s="287"/>
      <c r="AG483" s="287"/>
      <c r="AH483" s="287"/>
    </row>
    <row r="484" spans="1:34" ht="15.75" customHeight="1" x14ac:dyDescent="0.2">
      <c r="A484" s="287"/>
      <c r="B484" s="287"/>
      <c r="C484" s="288"/>
      <c r="D484" s="287"/>
      <c r="E484" s="289"/>
      <c r="F484" s="287"/>
      <c r="G484" s="289"/>
      <c r="H484" s="287"/>
      <c r="I484" s="289"/>
      <c r="J484" s="287"/>
      <c r="K484" s="289"/>
      <c r="L484" s="287"/>
      <c r="M484" s="289"/>
      <c r="N484" s="287"/>
      <c r="O484" s="287"/>
      <c r="P484" s="287"/>
      <c r="Q484" s="287"/>
      <c r="R484" s="287"/>
      <c r="S484" s="287"/>
      <c r="T484" s="287"/>
      <c r="U484" s="287"/>
      <c r="V484" s="287"/>
      <c r="W484" s="287"/>
      <c r="X484" s="287"/>
      <c r="Y484" s="287"/>
      <c r="Z484" s="287"/>
      <c r="AA484" s="287"/>
      <c r="AB484" s="287"/>
      <c r="AC484" s="287"/>
      <c r="AD484" s="287"/>
      <c r="AE484" s="287"/>
      <c r="AF484" s="287"/>
      <c r="AG484" s="287"/>
      <c r="AH484" s="287"/>
    </row>
    <row r="485" spans="1:34" ht="15.75" customHeight="1" x14ac:dyDescent="0.2">
      <c r="A485" s="287"/>
      <c r="B485" s="287"/>
      <c r="C485" s="288"/>
      <c r="D485" s="287"/>
      <c r="E485" s="289"/>
      <c r="F485" s="287"/>
      <c r="G485" s="289"/>
      <c r="H485" s="287"/>
      <c r="I485" s="289"/>
      <c r="J485" s="287"/>
      <c r="K485" s="289"/>
      <c r="L485" s="287"/>
      <c r="M485" s="289"/>
      <c r="N485" s="287"/>
      <c r="O485" s="287"/>
      <c r="P485" s="287"/>
      <c r="Q485" s="287"/>
      <c r="R485" s="287"/>
      <c r="S485" s="287"/>
      <c r="T485" s="287"/>
      <c r="U485" s="287"/>
      <c r="V485" s="287"/>
      <c r="W485" s="287"/>
      <c r="X485" s="287"/>
      <c r="Y485" s="287"/>
      <c r="Z485" s="287"/>
      <c r="AA485" s="287"/>
      <c r="AB485" s="287"/>
      <c r="AC485" s="287"/>
      <c r="AD485" s="287"/>
      <c r="AE485" s="287"/>
      <c r="AF485" s="287"/>
      <c r="AG485" s="287"/>
      <c r="AH485" s="287"/>
    </row>
    <row r="486" spans="1:34" ht="15.75" customHeight="1" x14ac:dyDescent="0.2">
      <c r="A486" s="287"/>
      <c r="B486" s="287"/>
      <c r="C486" s="288"/>
      <c r="D486" s="287"/>
      <c r="E486" s="289"/>
      <c r="F486" s="287"/>
      <c r="G486" s="289"/>
      <c r="H486" s="287"/>
      <c r="I486" s="289"/>
      <c r="J486" s="287"/>
      <c r="K486" s="289"/>
      <c r="L486" s="287"/>
      <c r="M486" s="289"/>
      <c r="N486" s="287"/>
      <c r="O486" s="287"/>
      <c r="P486" s="287"/>
      <c r="Q486" s="287"/>
      <c r="R486" s="287"/>
      <c r="S486" s="287"/>
      <c r="T486" s="287"/>
      <c r="U486" s="287"/>
      <c r="V486" s="287"/>
      <c r="W486" s="287"/>
      <c r="X486" s="287"/>
      <c r="Y486" s="287"/>
      <c r="Z486" s="287"/>
      <c r="AA486" s="287"/>
      <c r="AB486" s="287"/>
      <c r="AC486" s="287"/>
      <c r="AD486" s="287"/>
      <c r="AE486" s="287"/>
      <c r="AF486" s="287"/>
      <c r="AG486" s="287"/>
      <c r="AH486" s="287"/>
    </row>
    <row r="487" spans="1:34" ht="15.75" customHeight="1" x14ac:dyDescent="0.2">
      <c r="A487" s="287"/>
      <c r="B487" s="287"/>
      <c r="C487" s="288"/>
      <c r="D487" s="287"/>
      <c r="E487" s="289"/>
      <c r="F487" s="287"/>
      <c r="G487" s="289"/>
      <c r="H487" s="287"/>
      <c r="I487" s="289"/>
      <c r="J487" s="287"/>
      <c r="K487" s="289"/>
      <c r="L487" s="287"/>
      <c r="M487" s="289"/>
      <c r="N487" s="287"/>
      <c r="O487" s="287"/>
      <c r="P487" s="287"/>
      <c r="Q487" s="287"/>
      <c r="R487" s="287"/>
      <c r="S487" s="287"/>
      <c r="T487" s="287"/>
      <c r="U487" s="287"/>
      <c r="V487" s="287"/>
      <c r="W487" s="287"/>
      <c r="X487" s="287"/>
      <c r="Y487" s="287"/>
      <c r="Z487" s="287"/>
      <c r="AA487" s="287"/>
      <c r="AB487" s="287"/>
      <c r="AC487" s="287"/>
      <c r="AD487" s="287"/>
      <c r="AE487" s="287"/>
      <c r="AF487" s="287"/>
      <c r="AG487" s="287"/>
      <c r="AH487" s="287"/>
    </row>
    <row r="488" spans="1:34" ht="15.75" customHeight="1" x14ac:dyDescent="0.2">
      <c r="A488" s="287"/>
      <c r="B488" s="287"/>
      <c r="C488" s="288"/>
      <c r="D488" s="287"/>
      <c r="E488" s="289"/>
      <c r="F488" s="287"/>
      <c r="G488" s="289"/>
      <c r="H488" s="287"/>
      <c r="I488" s="289"/>
      <c r="J488" s="287"/>
      <c r="K488" s="289"/>
      <c r="L488" s="287"/>
      <c r="M488" s="289"/>
      <c r="N488" s="287"/>
      <c r="O488" s="287"/>
      <c r="P488" s="287"/>
      <c r="Q488" s="287"/>
      <c r="R488" s="287"/>
      <c r="S488" s="287"/>
      <c r="T488" s="287"/>
      <c r="U488" s="287"/>
      <c r="V488" s="287"/>
      <c r="W488" s="287"/>
      <c r="X488" s="287"/>
      <c r="Y488" s="287"/>
      <c r="Z488" s="287"/>
      <c r="AA488" s="287"/>
      <c r="AB488" s="287"/>
      <c r="AC488" s="287"/>
      <c r="AD488" s="287"/>
      <c r="AE488" s="287"/>
      <c r="AF488" s="287"/>
      <c r="AG488" s="287"/>
      <c r="AH488" s="287"/>
    </row>
    <row r="489" spans="1:34" ht="15.75" customHeight="1" x14ac:dyDescent="0.2">
      <c r="A489" s="287"/>
      <c r="B489" s="287"/>
      <c r="C489" s="288"/>
      <c r="D489" s="287"/>
      <c r="E489" s="289"/>
      <c r="F489" s="287"/>
      <c r="G489" s="289"/>
      <c r="H489" s="287"/>
      <c r="I489" s="289"/>
      <c r="J489" s="287"/>
      <c r="K489" s="289"/>
      <c r="L489" s="287"/>
      <c r="M489" s="289"/>
      <c r="N489" s="287"/>
      <c r="O489" s="287"/>
      <c r="P489" s="287"/>
      <c r="Q489" s="287"/>
      <c r="R489" s="287"/>
      <c r="S489" s="287"/>
      <c r="T489" s="287"/>
      <c r="U489" s="287"/>
      <c r="V489" s="287"/>
      <c r="W489" s="287"/>
      <c r="X489" s="287"/>
      <c r="Y489" s="287"/>
      <c r="Z489" s="287"/>
      <c r="AA489" s="287"/>
      <c r="AB489" s="287"/>
      <c r="AC489" s="287"/>
      <c r="AD489" s="287"/>
      <c r="AE489" s="287"/>
      <c r="AF489" s="287"/>
      <c r="AG489" s="287"/>
      <c r="AH489" s="287"/>
    </row>
    <row r="490" spans="1:34" ht="15.75" customHeight="1" x14ac:dyDescent="0.2">
      <c r="A490" s="287"/>
      <c r="B490" s="287"/>
      <c r="C490" s="288"/>
      <c r="D490" s="287"/>
      <c r="E490" s="289"/>
      <c r="F490" s="287"/>
      <c r="G490" s="289"/>
      <c r="H490" s="287"/>
      <c r="I490" s="289"/>
      <c r="J490" s="287"/>
      <c r="K490" s="289"/>
      <c r="L490" s="287"/>
      <c r="M490" s="289"/>
      <c r="N490" s="287"/>
      <c r="O490" s="287"/>
      <c r="P490" s="287"/>
      <c r="Q490" s="287"/>
      <c r="R490" s="287"/>
      <c r="S490" s="287"/>
      <c r="T490" s="287"/>
      <c r="U490" s="287"/>
      <c r="V490" s="287"/>
      <c r="W490" s="287"/>
      <c r="X490" s="287"/>
      <c r="Y490" s="287"/>
      <c r="Z490" s="287"/>
      <c r="AA490" s="287"/>
      <c r="AB490" s="287"/>
      <c r="AC490" s="287"/>
      <c r="AD490" s="287"/>
      <c r="AE490" s="287"/>
      <c r="AF490" s="287"/>
      <c r="AG490" s="287"/>
      <c r="AH490" s="287"/>
    </row>
    <row r="491" spans="1:34" ht="15.75" customHeight="1" x14ac:dyDescent="0.2">
      <c r="A491" s="287"/>
      <c r="B491" s="287"/>
      <c r="C491" s="288"/>
      <c r="D491" s="287"/>
      <c r="E491" s="289"/>
      <c r="F491" s="287"/>
      <c r="G491" s="289"/>
      <c r="H491" s="287"/>
      <c r="I491" s="289"/>
      <c r="J491" s="287"/>
      <c r="K491" s="289"/>
      <c r="L491" s="287"/>
      <c r="M491" s="289"/>
      <c r="N491" s="287"/>
      <c r="O491" s="287"/>
      <c r="P491" s="287"/>
      <c r="Q491" s="287"/>
      <c r="R491" s="287"/>
      <c r="S491" s="287"/>
      <c r="T491" s="287"/>
      <c r="U491" s="287"/>
      <c r="V491" s="287"/>
      <c r="W491" s="287"/>
      <c r="X491" s="287"/>
      <c r="Y491" s="287"/>
      <c r="Z491" s="287"/>
      <c r="AA491" s="287"/>
      <c r="AB491" s="287"/>
      <c r="AC491" s="287"/>
      <c r="AD491" s="287"/>
      <c r="AE491" s="287"/>
      <c r="AF491" s="287"/>
      <c r="AG491" s="287"/>
      <c r="AH491" s="287"/>
    </row>
    <row r="492" spans="1:34" ht="15.75" customHeight="1" x14ac:dyDescent="0.2">
      <c r="A492" s="287"/>
      <c r="B492" s="287"/>
      <c r="C492" s="288"/>
      <c r="D492" s="287"/>
      <c r="E492" s="289"/>
      <c r="F492" s="287"/>
      <c r="G492" s="289"/>
      <c r="H492" s="287"/>
      <c r="I492" s="289"/>
      <c r="J492" s="287"/>
      <c r="K492" s="289"/>
      <c r="L492" s="287"/>
      <c r="M492" s="289"/>
      <c r="N492" s="287"/>
      <c r="O492" s="287"/>
      <c r="P492" s="287"/>
      <c r="Q492" s="287"/>
      <c r="R492" s="287"/>
      <c r="S492" s="287"/>
      <c r="T492" s="287"/>
      <c r="U492" s="287"/>
      <c r="V492" s="287"/>
      <c r="W492" s="287"/>
      <c r="X492" s="287"/>
      <c r="Y492" s="287"/>
      <c r="Z492" s="287"/>
      <c r="AA492" s="287"/>
      <c r="AB492" s="287"/>
      <c r="AC492" s="287"/>
      <c r="AD492" s="287"/>
      <c r="AE492" s="287"/>
      <c r="AF492" s="287"/>
      <c r="AG492" s="287"/>
      <c r="AH492" s="287"/>
    </row>
    <row r="493" spans="1:34" ht="15.75" customHeight="1" x14ac:dyDescent="0.2">
      <c r="A493" s="287"/>
      <c r="B493" s="287"/>
      <c r="C493" s="288"/>
      <c r="D493" s="287"/>
      <c r="E493" s="289"/>
      <c r="F493" s="287"/>
      <c r="G493" s="289"/>
      <c r="H493" s="287"/>
      <c r="I493" s="289"/>
      <c r="J493" s="287"/>
      <c r="K493" s="289"/>
      <c r="L493" s="287"/>
      <c r="M493" s="289"/>
      <c r="N493" s="287"/>
      <c r="O493" s="287"/>
      <c r="P493" s="287"/>
      <c r="Q493" s="287"/>
      <c r="R493" s="287"/>
      <c r="S493" s="287"/>
      <c r="T493" s="287"/>
      <c r="U493" s="287"/>
      <c r="V493" s="287"/>
      <c r="W493" s="287"/>
      <c r="X493" s="287"/>
      <c r="Y493" s="287"/>
      <c r="Z493" s="287"/>
      <c r="AA493" s="287"/>
      <c r="AB493" s="287"/>
      <c r="AC493" s="287"/>
      <c r="AD493" s="287"/>
      <c r="AE493" s="287"/>
      <c r="AF493" s="287"/>
      <c r="AG493" s="287"/>
      <c r="AH493" s="287"/>
    </row>
    <row r="494" spans="1:34" ht="15.75" customHeight="1" x14ac:dyDescent="0.2">
      <c r="A494" s="287"/>
      <c r="B494" s="287"/>
      <c r="C494" s="288"/>
      <c r="D494" s="287"/>
      <c r="E494" s="289"/>
      <c r="F494" s="287"/>
      <c r="G494" s="289"/>
      <c r="H494" s="287"/>
      <c r="I494" s="289"/>
      <c r="J494" s="287"/>
      <c r="K494" s="289"/>
      <c r="L494" s="287"/>
      <c r="M494" s="289"/>
      <c r="N494" s="287"/>
      <c r="O494" s="287"/>
      <c r="P494" s="287"/>
      <c r="Q494" s="287"/>
      <c r="R494" s="287"/>
      <c r="S494" s="287"/>
      <c r="T494" s="287"/>
      <c r="U494" s="287"/>
      <c r="V494" s="287"/>
      <c r="W494" s="287"/>
      <c r="X494" s="287"/>
      <c r="Y494" s="287"/>
      <c r="Z494" s="287"/>
      <c r="AA494" s="287"/>
      <c r="AB494" s="287"/>
      <c r="AC494" s="287"/>
      <c r="AD494" s="287"/>
      <c r="AE494" s="287"/>
      <c r="AF494" s="287"/>
      <c r="AG494" s="287"/>
      <c r="AH494" s="287"/>
    </row>
    <row r="495" spans="1:34" ht="15.75" customHeight="1" x14ac:dyDescent="0.2">
      <c r="A495" s="287"/>
      <c r="B495" s="287"/>
      <c r="C495" s="288"/>
      <c r="D495" s="287"/>
      <c r="E495" s="289"/>
      <c r="F495" s="287"/>
      <c r="G495" s="289"/>
      <c r="H495" s="287"/>
      <c r="I495" s="289"/>
      <c r="J495" s="287"/>
      <c r="K495" s="289"/>
      <c r="L495" s="287"/>
      <c r="M495" s="289"/>
      <c r="N495" s="287"/>
      <c r="O495" s="287"/>
      <c r="P495" s="287"/>
      <c r="Q495" s="287"/>
      <c r="R495" s="287"/>
      <c r="S495" s="287"/>
      <c r="T495" s="287"/>
      <c r="U495" s="287"/>
      <c r="V495" s="287"/>
      <c r="W495" s="287"/>
      <c r="X495" s="287"/>
      <c r="Y495" s="287"/>
      <c r="Z495" s="287"/>
      <c r="AA495" s="287"/>
      <c r="AB495" s="287"/>
      <c r="AC495" s="287"/>
      <c r="AD495" s="287"/>
      <c r="AE495" s="287"/>
      <c r="AF495" s="287"/>
      <c r="AG495" s="287"/>
      <c r="AH495" s="287"/>
    </row>
    <row r="496" spans="1:34" ht="15.75" customHeight="1" x14ac:dyDescent="0.2">
      <c r="A496" s="287"/>
      <c r="B496" s="287"/>
      <c r="C496" s="288"/>
      <c r="D496" s="287"/>
      <c r="E496" s="289"/>
      <c r="F496" s="287"/>
      <c r="G496" s="289"/>
      <c r="H496" s="287"/>
      <c r="I496" s="289"/>
      <c r="J496" s="287"/>
      <c r="K496" s="289"/>
      <c r="L496" s="287"/>
      <c r="M496" s="289"/>
      <c r="N496" s="287"/>
      <c r="O496" s="287"/>
      <c r="P496" s="287"/>
      <c r="Q496" s="287"/>
      <c r="R496" s="287"/>
      <c r="S496" s="287"/>
      <c r="T496" s="287"/>
      <c r="U496" s="287"/>
      <c r="V496" s="287"/>
      <c r="W496" s="287"/>
      <c r="X496" s="287"/>
      <c r="Y496" s="287"/>
      <c r="Z496" s="287"/>
      <c r="AA496" s="287"/>
      <c r="AB496" s="287"/>
      <c r="AC496" s="287"/>
      <c r="AD496" s="287"/>
      <c r="AE496" s="287"/>
      <c r="AF496" s="287"/>
      <c r="AG496" s="287"/>
      <c r="AH496" s="287"/>
    </row>
    <row r="497" spans="1:34" ht="15.75" customHeight="1" x14ac:dyDescent="0.2">
      <c r="A497" s="287"/>
      <c r="B497" s="287"/>
      <c r="C497" s="288"/>
      <c r="D497" s="287"/>
      <c r="E497" s="289"/>
      <c r="F497" s="287"/>
      <c r="G497" s="289"/>
      <c r="H497" s="287"/>
      <c r="I497" s="289"/>
      <c r="J497" s="287"/>
      <c r="K497" s="289"/>
      <c r="L497" s="287"/>
      <c r="M497" s="289"/>
      <c r="N497" s="287"/>
      <c r="O497" s="287"/>
      <c r="P497" s="287"/>
      <c r="Q497" s="287"/>
      <c r="R497" s="287"/>
      <c r="S497" s="287"/>
      <c r="T497" s="287"/>
      <c r="U497" s="287"/>
      <c r="V497" s="287"/>
      <c r="W497" s="287"/>
      <c r="X497" s="287"/>
      <c r="Y497" s="287"/>
      <c r="Z497" s="287"/>
      <c r="AA497" s="287"/>
      <c r="AB497" s="287"/>
      <c r="AC497" s="287"/>
      <c r="AD497" s="287"/>
      <c r="AE497" s="287"/>
      <c r="AF497" s="287"/>
      <c r="AG497" s="287"/>
      <c r="AH497" s="287"/>
    </row>
    <row r="498" spans="1:34" ht="15.75" customHeight="1" x14ac:dyDescent="0.2">
      <c r="A498" s="287"/>
      <c r="B498" s="287"/>
      <c r="C498" s="288"/>
      <c r="D498" s="287"/>
      <c r="E498" s="289"/>
      <c r="F498" s="287"/>
      <c r="G498" s="289"/>
      <c r="H498" s="287"/>
      <c r="I498" s="289"/>
      <c r="J498" s="287"/>
      <c r="K498" s="289"/>
      <c r="L498" s="287"/>
      <c r="M498" s="289"/>
      <c r="N498" s="287"/>
      <c r="O498" s="287"/>
      <c r="P498" s="287"/>
      <c r="Q498" s="287"/>
      <c r="R498" s="287"/>
      <c r="S498" s="287"/>
      <c r="T498" s="287"/>
      <c r="U498" s="287"/>
      <c r="V498" s="287"/>
      <c r="W498" s="287"/>
      <c r="X498" s="287"/>
      <c r="Y498" s="287"/>
      <c r="Z498" s="287"/>
      <c r="AA498" s="287"/>
      <c r="AB498" s="287"/>
      <c r="AC498" s="287"/>
      <c r="AD498" s="287"/>
      <c r="AE498" s="287"/>
      <c r="AF498" s="287"/>
      <c r="AG498" s="287"/>
      <c r="AH498" s="287"/>
    </row>
    <row r="499" spans="1:34" ht="15.75" customHeight="1" x14ac:dyDescent="0.2">
      <c r="A499" s="287"/>
      <c r="B499" s="287"/>
      <c r="C499" s="288"/>
      <c r="D499" s="287"/>
      <c r="E499" s="289"/>
      <c r="F499" s="287"/>
      <c r="G499" s="289"/>
      <c r="H499" s="287"/>
      <c r="I499" s="289"/>
      <c r="J499" s="287"/>
      <c r="K499" s="289"/>
      <c r="L499" s="287"/>
      <c r="M499" s="289"/>
      <c r="N499" s="287"/>
      <c r="O499" s="287"/>
      <c r="P499" s="287"/>
      <c r="Q499" s="287"/>
      <c r="R499" s="287"/>
      <c r="S499" s="287"/>
      <c r="T499" s="287"/>
      <c r="U499" s="287"/>
      <c r="V499" s="287"/>
      <c r="W499" s="287"/>
      <c r="X499" s="287"/>
      <c r="Y499" s="287"/>
      <c r="Z499" s="287"/>
      <c r="AA499" s="287"/>
      <c r="AB499" s="287"/>
      <c r="AC499" s="287"/>
      <c r="AD499" s="287"/>
      <c r="AE499" s="287"/>
      <c r="AF499" s="287"/>
      <c r="AG499" s="287"/>
      <c r="AH499" s="287"/>
    </row>
    <row r="500" spans="1:34" ht="15.75" customHeight="1" x14ac:dyDescent="0.2">
      <c r="A500" s="287"/>
      <c r="B500" s="287"/>
      <c r="C500" s="288"/>
      <c r="D500" s="287"/>
      <c r="E500" s="289"/>
      <c r="F500" s="287"/>
      <c r="G500" s="289"/>
      <c r="H500" s="287"/>
      <c r="I500" s="289"/>
      <c r="J500" s="287"/>
      <c r="K500" s="289"/>
      <c r="L500" s="287"/>
      <c r="M500" s="289"/>
      <c r="N500" s="287"/>
      <c r="O500" s="287"/>
      <c r="P500" s="287"/>
      <c r="Q500" s="287"/>
      <c r="R500" s="287"/>
      <c r="S500" s="287"/>
      <c r="T500" s="287"/>
      <c r="U500" s="287"/>
      <c r="V500" s="287"/>
      <c r="W500" s="287"/>
      <c r="X500" s="287"/>
      <c r="Y500" s="287"/>
      <c r="Z500" s="287"/>
      <c r="AA500" s="287"/>
      <c r="AB500" s="287"/>
      <c r="AC500" s="287"/>
      <c r="AD500" s="287"/>
      <c r="AE500" s="287"/>
      <c r="AF500" s="287"/>
      <c r="AG500" s="287"/>
      <c r="AH500" s="287"/>
    </row>
    <row r="501" spans="1:34" ht="15.75" customHeight="1" x14ac:dyDescent="0.2">
      <c r="A501" s="287"/>
      <c r="B501" s="287"/>
      <c r="C501" s="288"/>
      <c r="D501" s="287"/>
      <c r="E501" s="289"/>
      <c r="F501" s="287"/>
      <c r="G501" s="289"/>
      <c r="H501" s="287"/>
      <c r="I501" s="289"/>
      <c r="J501" s="287"/>
      <c r="K501" s="289"/>
      <c r="L501" s="287"/>
      <c r="M501" s="289"/>
      <c r="N501" s="287"/>
      <c r="O501" s="287"/>
      <c r="P501" s="287"/>
      <c r="Q501" s="287"/>
      <c r="R501" s="287"/>
      <c r="S501" s="287"/>
      <c r="T501" s="287"/>
      <c r="U501" s="287"/>
      <c r="V501" s="287"/>
      <c r="W501" s="287"/>
      <c r="X501" s="287"/>
      <c r="Y501" s="287"/>
      <c r="Z501" s="287"/>
      <c r="AA501" s="287"/>
      <c r="AB501" s="287"/>
      <c r="AC501" s="287"/>
      <c r="AD501" s="287"/>
      <c r="AE501" s="287"/>
      <c r="AF501" s="287"/>
      <c r="AG501" s="287"/>
      <c r="AH501" s="287"/>
    </row>
    <row r="502" spans="1:34" ht="15.75" customHeight="1" x14ac:dyDescent="0.2">
      <c r="A502" s="287"/>
      <c r="B502" s="287"/>
      <c r="C502" s="288"/>
      <c r="D502" s="287"/>
      <c r="E502" s="289"/>
      <c r="F502" s="287"/>
      <c r="G502" s="289"/>
      <c r="H502" s="287"/>
      <c r="I502" s="289"/>
      <c r="J502" s="287"/>
      <c r="K502" s="289"/>
      <c r="L502" s="287"/>
      <c r="M502" s="289"/>
      <c r="N502" s="287"/>
      <c r="O502" s="287"/>
      <c r="P502" s="287"/>
      <c r="Q502" s="287"/>
      <c r="R502" s="287"/>
      <c r="S502" s="287"/>
      <c r="T502" s="287"/>
      <c r="U502" s="287"/>
      <c r="V502" s="287"/>
      <c r="W502" s="287"/>
      <c r="X502" s="287"/>
      <c r="Y502" s="287"/>
      <c r="Z502" s="287"/>
      <c r="AA502" s="287"/>
      <c r="AB502" s="287"/>
      <c r="AC502" s="287"/>
      <c r="AD502" s="287"/>
      <c r="AE502" s="287"/>
      <c r="AF502" s="287"/>
      <c r="AG502" s="287"/>
      <c r="AH502" s="287"/>
    </row>
    <row r="503" spans="1:34" ht="15.75" customHeight="1" x14ac:dyDescent="0.2">
      <c r="A503" s="287"/>
      <c r="B503" s="287"/>
      <c r="C503" s="288"/>
      <c r="D503" s="287"/>
      <c r="E503" s="289"/>
      <c r="F503" s="287"/>
      <c r="G503" s="289"/>
      <c r="H503" s="287"/>
      <c r="I503" s="289"/>
      <c r="J503" s="287"/>
      <c r="K503" s="289"/>
      <c r="L503" s="287"/>
      <c r="M503" s="289"/>
      <c r="N503" s="287"/>
      <c r="O503" s="287"/>
      <c r="P503" s="287"/>
      <c r="Q503" s="287"/>
      <c r="R503" s="287"/>
      <c r="S503" s="287"/>
      <c r="T503" s="287"/>
      <c r="U503" s="287"/>
      <c r="V503" s="287"/>
      <c r="W503" s="287"/>
      <c r="X503" s="287"/>
      <c r="Y503" s="287"/>
      <c r="Z503" s="287"/>
      <c r="AA503" s="287"/>
      <c r="AB503" s="287"/>
      <c r="AC503" s="287"/>
      <c r="AD503" s="287"/>
      <c r="AE503" s="287"/>
      <c r="AF503" s="287"/>
      <c r="AG503" s="287"/>
      <c r="AH503" s="287"/>
    </row>
    <row r="504" spans="1:34" ht="15.75" customHeight="1" x14ac:dyDescent="0.2">
      <c r="A504" s="287"/>
      <c r="B504" s="287"/>
      <c r="C504" s="288"/>
      <c r="D504" s="287"/>
      <c r="E504" s="289"/>
      <c r="F504" s="287"/>
      <c r="G504" s="289"/>
      <c r="H504" s="287"/>
      <c r="I504" s="289"/>
      <c r="J504" s="287"/>
      <c r="K504" s="289"/>
      <c r="L504" s="287"/>
      <c r="M504" s="289"/>
      <c r="N504" s="287"/>
      <c r="O504" s="287"/>
      <c r="P504" s="287"/>
      <c r="Q504" s="287"/>
      <c r="R504" s="287"/>
      <c r="S504" s="287"/>
      <c r="T504" s="287"/>
      <c r="U504" s="287"/>
      <c r="V504" s="287"/>
      <c r="W504" s="287"/>
      <c r="X504" s="287"/>
      <c r="Y504" s="287"/>
      <c r="Z504" s="287"/>
      <c r="AA504" s="287"/>
      <c r="AB504" s="287"/>
      <c r="AC504" s="287"/>
      <c r="AD504" s="287"/>
      <c r="AE504" s="287"/>
      <c r="AF504" s="287"/>
      <c r="AG504" s="287"/>
      <c r="AH504" s="287"/>
    </row>
    <row r="505" spans="1:34" ht="15.75" customHeight="1" x14ac:dyDescent="0.2">
      <c r="A505" s="287"/>
      <c r="B505" s="287"/>
      <c r="C505" s="288"/>
      <c r="D505" s="287"/>
      <c r="E505" s="289"/>
      <c r="F505" s="287"/>
      <c r="G505" s="289"/>
      <c r="H505" s="287"/>
      <c r="I505" s="289"/>
      <c r="J505" s="287"/>
      <c r="K505" s="289"/>
      <c r="L505" s="287"/>
      <c r="M505" s="289"/>
      <c r="N505" s="287"/>
      <c r="O505" s="287"/>
      <c r="P505" s="287"/>
      <c r="Q505" s="287"/>
      <c r="R505" s="287"/>
      <c r="S505" s="287"/>
      <c r="T505" s="287"/>
      <c r="U505" s="287"/>
      <c r="V505" s="287"/>
      <c r="W505" s="287"/>
      <c r="X505" s="287"/>
      <c r="Y505" s="287"/>
      <c r="Z505" s="287"/>
      <c r="AA505" s="287"/>
      <c r="AB505" s="287"/>
      <c r="AC505" s="287"/>
      <c r="AD505" s="287"/>
      <c r="AE505" s="287"/>
      <c r="AF505" s="287"/>
      <c r="AG505" s="287"/>
      <c r="AH505" s="287"/>
    </row>
    <row r="506" spans="1:34" ht="15.75" customHeight="1" x14ac:dyDescent="0.2">
      <c r="A506" s="287"/>
      <c r="B506" s="287"/>
      <c r="C506" s="288"/>
      <c r="D506" s="287"/>
      <c r="E506" s="289"/>
      <c r="F506" s="287"/>
      <c r="G506" s="289"/>
      <c r="H506" s="287"/>
      <c r="I506" s="289"/>
      <c r="J506" s="287"/>
      <c r="K506" s="289"/>
      <c r="L506" s="287"/>
      <c r="M506" s="289"/>
      <c r="N506" s="287"/>
      <c r="O506" s="287"/>
      <c r="P506" s="287"/>
      <c r="Q506" s="287"/>
      <c r="R506" s="287"/>
      <c r="S506" s="287"/>
      <c r="T506" s="287"/>
      <c r="U506" s="287"/>
      <c r="V506" s="287"/>
      <c r="W506" s="287"/>
      <c r="X506" s="287"/>
      <c r="Y506" s="287"/>
      <c r="Z506" s="287"/>
      <c r="AA506" s="287"/>
      <c r="AB506" s="287"/>
      <c r="AC506" s="287"/>
      <c r="AD506" s="287"/>
      <c r="AE506" s="287"/>
      <c r="AF506" s="287"/>
      <c r="AG506" s="287"/>
      <c r="AH506" s="287"/>
    </row>
    <row r="507" spans="1:34" ht="15.75" customHeight="1" x14ac:dyDescent="0.2">
      <c r="A507" s="287"/>
      <c r="B507" s="287"/>
      <c r="C507" s="288"/>
      <c r="D507" s="287"/>
      <c r="E507" s="289"/>
      <c r="F507" s="287"/>
      <c r="G507" s="289"/>
      <c r="H507" s="287"/>
      <c r="I507" s="289"/>
      <c r="J507" s="287"/>
      <c r="K507" s="289"/>
      <c r="L507" s="287"/>
      <c r="M507" s="289"/>
      <c r="N507" s="287"/>
      <c r="O507" s="287"/>
      <c r="P507" s="287"/>
      <c r="Q507" s="287"/>
      <c r="R507" s="287"/>
      <c r="S507" s="287"/>
      <c r="T507" s="287"/>
      <c r="U507" s="287"/>
      <c r="V507" s="287"/>
      <c r="W507" s="287"/>
      <c r="X507" s="287"/>
      <c r="Y507" s="287"/>
      <c r="Z507" s="287"/>
      <c r="AA507" s="287"/>
      <c r="AB507" s="287"/>
      <c r="AC507" s="287"/>
      <c r="AD507" s="287"/>
      <c r="AE507" s="287"/>
      <c r="AF507" s="287"/>
      <c r="AG507" s="287"/>
      <c r="AH507" s="287"/>
    </row>
    <row r="508" spans="1:34" ht="15.75" customHeight="1" x14ac:dyDescent="0.2">
      <c r="A508" s="287"/>
      <c r="B508" s="287"/>
      <c r="C508" s="288"/>
      <c r="D508" s="287"/>
      <c r="E508" s="289"/>
      <c r="F508" s="287"/>
      <c r="G508" s="289"/>
      <c r="H508" s="287"/>
      <c r="I508" s="289"/>
      <c r="J508" s="287"/>
      <c r="K508" s="289"/>
      <c r="L508" s="287"/>
      <c r="M508" s="289"/>
      <c r="N508" s="287"/>
      <c r="O508" s="287"/>
      <c r="P508" s="287"/>
      <c r="Q508" s="287"/>
      <c r="R508" s="287"/>
      <c r="S508" s="287"/>
      <c r="T508" s="287"/>
      <c r="U508" s="287"/>
      <c r="V508" s="287"/>
      <c r="W508" s="287"/>
      <c r="X508" s="287"/>
      <c r="Y508" s="287"/>
      <c r="Z508" s="287"/>
      <c r="AA508" s="287"/>
      <c r="AB508" s="287"/>
      <c r="AC508" s="287"/>
      <c r="AD508" s="287"/>
      <c r="AE508" s="287"/>
      <c r="AF508" s="287"/>
      <c r="AG508" s="287"/>
      <c r="AH508" s="287"/>
    </row>
    <row r="509" spans="1:34" ht="15.75" customHeight="1" x14ac:dyDescent="0.2">
      <c r="A509" s="287"/>
      <c r="B509" s="287"/>
      <c r="C509" s="288"/>
      <c r="D509" s="287"/>
      <c r="E509" s="289"/>
      <c r="F509" s="287"/>
      <c r="G509" s="289"/>
      <c r="H509" s="287"/>
      <c r="I509" s="289"/>
      <c r="J509" s="287"/>
      <c r="K509" s="289"/>
      <c r="L509" s="287"/>
      <c r="M509" s="289"/>
      <c r="N509" s="287"/>
      <c r="O509" s="287"/>
      <c r="P509" s="287"/>
      <c r="Q509" s="287"/>
      <c r="R509" s="287"/>
      <c r="S509" s="287"/>
      <c r="T509" s="287"/>
      <c r="U509" s="287"/>
      <c r="V509" s="287"/>
      <c r="W509" s="287"/>
      <c r="X509" s="287"/>
      <c r="Y509" s="287"/>
      <c r="Z509" s="287"/>
      <c r="AA509" s="287"/>
      <c r="AB509" s="287"/>
      <c r="AC509" s="287"/>
      <c r="AD509" s="287"/>
      <c r="AE509" s="287"/>
      <c r="AF509" s="287"/>
      <c r="AG509" s="287"/>
      <c r="AH509" s="287"/>
    </row>
    <row r="510" spans="1:34" ht="15.75" customHeight="1" x14ac:dyDescent="0.2">
      <c r="A510" s="287"/>
      <c r="B510" s="287"/>
      <c r="C510" s="288"/>
      <c r="D510" s="287"/>
      <c r="E510" s="289"/>
      <c r="F510" s="287"/>
      <c r="G510" s="289"/>
      <c r="H510" s="287"/>
      <c r="I510" s="289"/>
      <c r="J510" s="287"/>
      <c r="K510" s="289"/>
      <c r="L510" s="287"/>
      <c r="M510" s="289"/>
      <c r="N510" s="287"/>
      <c r="O510" s="287"/>
      <c r="P510" s="287"/>
      <c r="Q510" s="287"/>
      <c r="R510" s="287"/>
      <c r="S510" s="287"/>
      <c r="T510" s="287"/>
      <c r="U510" s="287"/>
      <c r="V510" s="287"/>
      <c r="W510" s="287"/>
      <c r="X510" s="287"/>
      <c r="Y510" s="287"/>
      <c r="Z510" s="287"/>
      <c r="AA510" s="287"/>
      <c r="AB510" s="287"/>
      <c r="AC510" s="287"/>
      <c r="AD510" s="287"/>
      <c r="AE510" s="287"/>
      <c r="AF510" s="287"/>
      <c r="AG510" s="287"/>
      <c r="AH510" s="287"/>
    </row>
    <row r="511" spans="1:34" ht="15.75" customHeight="1" x14ac:dyDescent="0.2">
      <c r="A511" s="287"/>
      <c r="B511" s="287"/>
      <c r="C511" s="288"/>
      <c r="D511" s="287"/>
      <c r="E511" s="289"/>
      <c r="F511" s="287"/>
      <c r="G511" s="289"/>
      <c r="H511" s="287"/>
      <c r="I511" s="289"/>
      <c r="J511" s="287"/>
      <c r="K511" s="289"/>
      <c r="L511" s="287"/>
      <c r="M511" s="289"/>
      <c r="N511" s="287"/>
      <c r="O511" s="287"/>
      <c r="P511" s="287"/>
      <c r="Q511" s="287"/>
      <c r="R511" s="287"/>
      <c r="S511" s="287"/>
      <c r="T511" s="287"/>
      <c r="U511" s="287"/>
      <c r="V511" s="287"/>
      <c r="W511" s="287"/>
      <c r="X511" s="287"/>
      <c r="Y511" s="287"/>
      <c r="Z511" s="287"/>
      <c r="AA511" s="287"/>
      <c r="AB511" s="287"/>
      <c r="AC511" s="287"/>
      <c r="AD511" s="287"/>
      <c r="AE511" s="287"/>
      <c r="AF511" s="287"/>
      <c r="AG511" s="287"/>
      <c r="AH511" s="287"/>
    </row>
    <row r="512" spans="1:34" ht="15.75" customHeight="1" x14ac:dyDescent="0.2">
      <c r="A512" s="287"/>
      <c r="B512" s="287"/>
      <c r="C512" s="288"/>
      <c r="D512" s="287"/>
      <c r="E512" s="289"/>
      <c r="F512" s="287"/>
      <c r="G512" s="289"/>
      <c r="H512" s="287"/>
      <c r="I512" s="289"/>
      <c r="J512" s="287"/>
      <c r="K512" s="289"/>
      <c r="L512" s="287"/>
      <c r="M512" s="289"/>
      <c r="N512" s="287"/>
      <c r="O512" s="287"/>
      <c r="P512" s="287"/>
      <c r="Q512" s="287"/>
      <c r="R512" s="287"/>
      <c r="S512" s="287"/>
      <c r="T512" s="287"/>
      <c r="U512" s="287"/>
      <c r="V512" s="287"/>
      <c r="W512" s="287"/>
      <c r="X512" s="287"/>
      <c r="Y512" s="287"/>
      <c r="Z512" s="287"/>
      <c r="AA512" s="287"/>
      <c r="AB512" s="287"/>
      <c r="AC512" s="287"/>
      <c r="AD512" s="287"/>
      <c r="AE512" s="287"/>
      <c r="AF512" s="287"/>
      <c r="AG512" s="287"/>
      <c r="AH512" s="287"/>
    </row>
    <row r="513" spans="1:34" ht="15.75" customHeight="1" x14ac:dyDescent="0.2">
      <c r="A513" s="287"/>
      <c r="B513" s="287"/>
      <c r="C513" s="288"/>
      <c r="D513" s="287"/>
      <c r="E513" s="289"/>
      <c r="F513" s="287"/>
      <c r="G513" s="289"/>
      <c r="H513" s="287"/>
      <c r="I513" s="289"/>
      <c r="J513" s="287"/>
      <c r="K513" s="289"/>
      <c r="L513" s="287"/>
      <c r="M513" s="289"/>
      <c r="N513" s="287"/>
      <c r="O513" s="287"/>
      <c r="P513" s="287"/>
      <c r="Q513" s="287"/>
      <c r="R513" s="287"/>
      <c r="S513" s="287"/>
      <c r="T513" s="287"/>
      <c r="U513" s="287"/>
      <c r="V513" s="287"/>
      <c r="W513" s="287"/>
      <c r="X513" s="287"/>
      <c r="Y513" s="287"/>
      <c r="Z513" s="287"/>
      <c r="AA513" s="287"/>
      <c r="AB513" s="287"/>
      <c r="AC513" s="287"/>
      <c r="AD513" s="287"/>
      <c r="AE513" s="287"/>
      <c r="AF513" s="287"/>
      <c r="AG513" s="287"/>
      <c r="AH513" s="287"/>
    </row>
    <row r="514" spans="1:34" ht="15.75" customHeight="1" x14ac:dyDescent="0.2">
      <c r="A514" s="287"/>
      <c r="B514" s="287"/>
      <c r="C514" s="288"/>
      <c r="D514" s="287"/>
      <c r="E514" s="289"/>
      <c r="F514" s="287"/>
      <c r="G514" s="289"/>
      <c r="H514" s="287"/>
      <c r="I514" s="289"/>
      <c r="J514" s="287"/>
      <c r="K514" s="289"/>
      <c r="L514" s="287"/>
      <c r="M514" s="289"/>
      <c r="N514" s="287"/>
      <c r="O514" s="287"/>
      <c r="P514" s="287"/>
      <c r="Q514" s="287"/>
      <c r="R514" s="287"/>
      <c r="S514" s="287"/>
      <c r="T514" s="287"/>
      <c r="U514" s="287"/>
      <c r="V514" s="287"/>
      <c r="W514" s="287"/>
      <c r="X514" s="287"/>
      <c r="Y514" s="287"/>
      <c r="Z514" s="287"/>
      <c r="AA514" s="287"/>
      <c r="AB514" s="287"/>
      <c r="AC514" s="287"/>
      <c r="AD514" s="287"/>
      <c r="AE514" s="287"/>
      <c r="AF514" s="287"/>
      <c r="AG514" s="287"/>
      <c r="AH514" s="287"/>
    </row>
    <row r="515" spans="1:34" ht="15.75" customHeight="1" x14ac:dyDescent="0.2">
      <c r="A515" s="287"/>
      <c r="B515" s="287"/>
      <c r="C515" s="288"/>
      <c r="D515" s="287"/>
      <c r="E515" s="289"/>
      <c r="F515" s="287"/>
      <c r="G515" s="289"/>
      <c r="H515" s="287"/>
      <c r="I515" s="289"/>
      <c r="J515" s="287"/>
      <c r="K515" s="289"/>
      <c r="L515" s="287"/>
      <c r="M515" s="289"/>
      <c r="N515" s="287"/>
      <c r="O515" s="287"/>
      <c r="P515" s="287"/>
      <c r="Q515" s="287"/>
      <c r="R515" s="287"/>
      <c r="S515" s="287"/>
      <c r="T515" s="287"/>
      <c r="U515" s="287"/>
      <c r="V515" s="287"/>
      <c r="W515" s="287"/>
      <c r="X515" s="287"/>
      <c r="Y515" s="287"/>
      <c r="Z515" s="287"/>
      <c r="AA515" s="287"/>
      <c r="AB515" s="287"/>
      <c r="AC515" s="287"/>
      <c r="AD515" s="287"/>
      <c r="AE515" s="287"/>
      <c r="AF515" s="287"/>
      <c r="AG515" s="287"/>
      <c r="AH515" s="287"/>
    </row>
    <row r="516" spans="1:34" ht="15.75" customHeight="1" x14ac:dyDescent="0.2">
      <c r="A516" s="287"/>
      <c r="B516" s="287"/>
      <c r="C516" s="288"/>
      <c r="D516" s="287"/>
      <c r="E516" s="289"/>
      <c r="F516" s="287"/>
      <c r="G516" s="289"/>
      <c r="H516" s="287"/>
      <c r="I516" s="289"/>
      <c r="J516" s="287"/>
      <c r="K516" s="289"/>
      <c r="L516" s="287"/>
      <c r="M516" s="289"/>
      <c r="N516" s="287"/>
      <c r="O516" s="287"/>
      <c r="P516" s="287"/>
      <c r="Q516" s="287"/>
      <c r="R516" s="287"/>
      <c r="S516" s="287"/>
      <c r="T516" s="287"/>
      <c r="U516" s="287"/>
      <c r="V516" s="287"/>
      <c r="W516" s="287"/>
      <c r="X516" s="287"/>
      <c r="Y516" s="287"/>
      <c r="Z516" s="287"/>
      <c r="AA516" s="287"/>
      <c r="AB516" s="287"/>
      <c r="AC516" s="287"/>
      <c r="AD516" s="287"/>
      <c r="AE516" s="287"/>
      <c r="AF516" s="287"/>
      <c r="AG516" s="287"/>
      <c r="AH516" s="287"/>
    </row>
    <row r="517" spans="1:34" ht="15.75" customHeight="1" x14ac:dyDescent="0.2">
      <c r="A517" s="287"/>
      <c r="B517" s="287"/>
      <c r="C517" s="288"/>
      <c r="D517" s="287"/>
      <c r="E517" s="289"/>
      <c r="F517" s="287"/>
      <c r="G517" s="289"/>
      <c r="H517" s="287"/>
      <c r="I517" s="289"/>
      <c r="J517" s="287"/>
      <c r="K517" s="289"/>
      <c r="L517" s="287"/>
      <c r="M517" s="289"/>
      <c r="N517" s="287"/>
      <c r="O517" s="287"/>
      <c r="P517" s="287"/>
      <c r="Q517" s="287"/>
      <c r="R517" s="287"/>
      <c r="S517" s="287"/>
      <c r="T517" s="287"/>
      <c r="U517" s="287"/>
      <c r="V517" s="287"/>
      <c r="W517" s="287"/>
      <c r="X517" s="287"/>
      <c r="Y517" s="287"/>
      <c r="Z517" s="287"/>
      <c r="AA517" s="287"/>
      <c r="AB517" s="287"/>
      <c r="AC517" s="287"/>
      <c r="AD517" s="287"/>
      <c r="AE517" s="287"/>
      <c r="AF517" s="287"/>
      <c r="AG517" s="287"/>
      <c r="AH517" s="287"/>
    </row>
    <row r="518" spans="1:34" ht="15.75" customHeight="1" x14ac:dyDescent="0.2">
      <c r="A518" s="287"/>
      <c r="B518" s="287"/>
      <c r="C518" s="288"/>
      <c r="D518" s="287"/>
      <c r="E518" s="289"/>
      <c r="F518" s="287"/>
      <c r="G518" s="289"/>
      <c r="H518" s="287"/>
      <c r="I518" s="289"/>
      <c r="J518" s="287"/>
      <c r="K518" s="289"/>
      <c r="L518" s="287"/>
      <c r="M518" s="289"/>
      <c r="N518" s="287"/>
      <c r="O518" s="287"/>
      <c r="P518" s="287"/>
      <c r="Q518" s="287"/>
      <c r="R518" s="287"/>
      <c r="S518" s="287"/>
      <c r="T518" s="287"/>
      <c r="U518" s="287"/>
      <c r="V518" s="287"/>
      <c r="W518" s="287"/>
      <c r="X518" s="287"/>
      <c r="Y518" s="287"/>
      <c r="Z518" s="287"/>
      <c r="AA518" s="287"/>
      <c r="AB518" s="287"/>
      <c r="AC518" s="287"/>
      <c r="AD518" s="287"/>
      <c r="AE518" s="287"/>
      <c r="AF518" s="287"/>
      <c r="AG518" s="287"/>
      <c r="AH518" s="287"/>
    </row>
    <row r="519" spans="1:34" ht="15.75" customHeight="1" x14ac:dyDescent="0.2">
      <c r="A519" s="287"/>
      <c r="B519" s="287"/>
      <c r="C519" s="288"/>
      <c r="D519" s="287"/>
      <c r="E519" s="289"/>
      <c r="F519" s="287"/>
      <c r="G519" s="289"/>
      <c r="H519" s="287"/>
      <c r="I519" s="289"/>
      <c r="J519" s="287"/>
      <c r="K519" s="289"/>
      <c r="L519" s="287"/>
      <c r="M519" s="289"/>
      <c r="N519" s="287"/>
      <c r="O519" s="287"/>
      <c r="P519" s="287"/>
      <c r="Q519" s="287"/>
      <c r="R519" s="287"/>
      <c r="S519" s="287"/>
      <c r="T519" s="287"/>
      <c r="U519" s="287"/>
      <c r="V519" s="287"/>
      <c r="W519" s="287"/>
      <c r="X519" s="287"/>
      <c r="Y519" s="287"/>
      <c r="Z519" s="287"/>
      <c r="AA519" s="287"/>
      <c r="AB519" s="287"/>
      <c r="AC519" s="287"/>
      <c r="AD519" s="287"/>
      <c r="AE519" s="287"/>
      <c r="AF519" s="287"/>
      <c r="AG519" s="287"/>
      <c r="AH519" s="287"/>
    </row>
    <row r="520" spans="1:34" ht="15.75" customHeight="1" x14ac:dyDescent="0.2">
      <c r="A520" s="287"/>
      <c r="B520" s="287"/>
      <c r="C520" s="288"/>
      <c r="D520" s="287"/>
      <c r="E520" s="289"/>
      <c r="F520" s="287"/>
      <c r="G520" s="289"/>
      <c r="H520" s="287"/>
      <c r="I520" s="289"/>
      <c r="J520" s="287"/>
      <c r="K520" s="289"/>
      <c r="L520" s="287"/>
      <c r="M520" s="289"/>
      <c r="N520" s="287"/>
      <c r="O520" s="287"/>
      <c r="P520" s="287"/>
      <c r="Q520" s="287"/>
      <c r="R520" s="287"/>
      <c r="S520" s="287"/>
      <c r="T520" s="287"/>
      <c r="U520" s="287"/>
      <c r="V520" s="287"/>
      <c r="W520" s="287"/>
      <c r="X520" s="287"/>
      <c r="Y520" s="287"/>
      <c r="Z520" s="287"/>
      <c r="AA520" s="287"/>
      <c r="AB520" s="287"/>
      <c r="AC520" s="287"/>
      <c r="AD520" s="287"/>
      <c r="AE520" s="287"/>
      <c r="AF520" s="287"/>
      <c r="AG520" s="287"/>
      <c r="AH520" s="287"/>
    </row>
    <row r="521" spans="1:34" ht="15.75" customHeight="1" x14ac:dyDescent="0.2">
      <c r="A521" s="287"/>
      <c r="B521" s="287"/>
      <c r="C521" s="288"/>
      <c r="D521" s="287"/>
      <c r="E521" s="289"/>
      <c r="F521" s="287"/>
      <c r="G521" s="289"/>
      <c r="H521" s="287"/>
      <c r="I521" s="289"/>
      <c r="J521" s="287"/>
      <c r="K521" s="289"/>
      <c r="L521" s="287"/>
      <c r="M521" s="289"/>
      <c r="N521" s="287"/>
      <c r="O521" s="287"/>
      <c r="P521" s="287"/>
      <c r="Q521" s="287"/>
      <c r="R521" s="287"/>
      <c r="S521" s="287"/>
      <c r="T521" s="287"/>
      <c r="U521" s="287"/>
      <c r="V521" s="287"/>
      <c r="W521" s="287"/>
      <c r="X521" s="287"/>
      <c r="Y521" s="287"/>
      <c r="Z521" s="287"/>
      <c r="AA521" s="287"/>
      <c r="AB521" s="287"/>
      <c r="AC521" s="287"/>
      <c r="AD521" s="287"/>
      <c r="AE521" s="287"/>
      <c r="AF521" s="287"/>
      <c r="AG521" s="287"/>
      <c r="AH521" s="287"/>
    </row>
    <row r="522" spans="1:34" ht="15.75" customHeight="1" x14ac:dyDescent="0.2">
      <c r="A522" s="287"/>
      <c r="B522" s="287"/>
      <c r="C522" s="288"/>
      <c r="D522" s="287"/>
      <c r="E522" s="289"/>
      <c r="F522" s="287"/>
      <c r="G522" s="289"/>
      <c r="H522" s="287"/>
      <c r="I522" s="289"/>
      <c r="J522" s="287"/>
      <c r="K522" s="289"/>
      <c r="L522" s="287"/>
      <c r="M522" s="289"/>
      <c r="N522" s="287"/>
      <c r="O522" s="287"/>
      <c r="P522" s="287"/>
      <c r="Q522" s="287"/>
      <c r="R522" s="287"/>
      <c r="S522" s="287"/>
      <c r="T522" s="287"/>
      <c r="U522" s="287"/>
      <c r="V522" s="287"/>
      <c r="W522" s="287"/>
      <c r="X522" s="287"/>
      <c r="Y522" s="287"/>
      <c r="Z522" s="287"/>
      <c r="AA522" s="287"/>
      <c r="AB522" s="287"/>
      <c r="AC522" s="287"/>
      <c r="AD522" s="287"/>
      <c r="AE522" s="287"/>
      <c r="AF522" s="287"/>
      <c r="AG522" s="287"/>
      <c r="AH522" s="287"/>
    </row>
    <row r="523" spans="1:34" ht="15.75" customHeight="1" x14ac:dyDescent="0.2">
      <c r="A523" s="287"/>
      <c r="B523" s="287"/>
      <c r="C523" s="288"/>
      <c r="D523" s="287"/>
      <c r="E523" s="289"/>
      <c r="F523" s="287"/>
      <c r="G523" s="289"/>
      <c r="H523" s="287"/>
      <c r="I523" s="289"/>
      <c r="J523" s="287"/>
      <c r="K523" s="289"/>
      <c r="L523" s="287"/>
      <c r="M523" s="289"/>
      <c r="N523" s="287"/>
      <c r="O523" s="287"/>
      <c r="P523" s="287"/>
      <c r="Q523" s="287"/>
      <c r="R523" s="287"/>
      <c r="S523" s="287"/>
      <c r="T523" s="287"/>
      <c r="U523" s="287"/>
      <c r="V523" s="287"/>
      <c r="W523" s="287"/>
      <c r="X523" s="287"/>
      <c r="Y523" s="287"/>
      <c r="Z523" s="287"/>
      <c r="AA523" s="287"/>
      <c r="AB523" s="287"/>
      <c r="AC523" s="287"/>
      <c r="AD523" s="287"/>
      <c r="AE523" s="287"/>
      <c r="AF523" s="287"/>
      <c r="AG523" s="287"/>
      <c r="AH523" s="287"/>
    </row>
    <row r="524" spans="1:34" ht="15.75" customHeight="1" x14ac:dyDescent="0.2">
      <c r="A524" s="287"/>
      <c r="B524" s="287"/>
      <c r="C524" s="288"/>
      <c r="D524" s="287"/>
      <c r="E524" s="289"/>
      <c r="F524" s="287"/>
      <c r="G524" s="289"/>
      <c r="H524" s="287"/>
      <c r="I524" s="289"/>
      <c r="J524" s="287"/>
      <c r="K524" s="289"/>
      <c r="L524" s="287"/>
      <c r="M524" s="289"/>
      <c r="N524" s="287"/>
      <c r="O524" s="287"/>
      <c r="P524" s="287"/>
      <c r="Q524" s="287"/>
      <c r="R524" s="287"/>
      <c r="S524" s="287"/>
      <c r="T524" s="287"/>
      <c r="U524" s="287"/>
      <c r="V524" s="287"/>
      <c r="W524" s="287"/>
      <c r="X524" s="287"/>
      <c r="Y524" s="287"/>
      <c r="Z524" s="287"/>
      <c r="AA524" s="287"/>
      <c r="AB524" s="287"/>
      <c r="AC524" s="287"/>
      <c r="AD524" s="287"/>
      <c r="AE524" s="287"/>
      <c r="AF524" s="287"/>
      <c r="AG524" s="287"/>
      <c r="AH524" s="287"/>
    </row>
    <row r="525" spans="1:34" ht="15.75" customHeight="1" x14ac:dyDescent="0.2">
      <c r="A525" s="287"/>
      <c r="B525" s="287"/>
      <c r="C525" s="288"/>
      <c r="D525" s="287"/>
      <c r="E525" s="289"/>
      <c r="F525" s="287"/>
      <c r="G525" s="289"/>
      <c r="H525" s="287"/>
      <c r="I525" s="289"/>
      <c r="J525" s="287"/>
      <c r="K525" s="289"/>
      <c r="L525" s="287"/>
      <c r="M525" s="289"/>
      <c r="N525" s="287"/>
      <c r="O525" s="287"/>
      <c r="P525" s="287"/>
      <c r="Q525" s="287"/>
      <c r="R525" s="287"/>
      <c r="S525" s="287"/>
      <c r="T525" s="287"/>
      <c r="U525" s="287"/>
      <c r="V525" s="287"/>
      <c r="W525" s="287"/>
      <c r="X525" s="287"/>
      <c r="Y525" s="287"/>
      <c r="Z525" s="287"/>
      <c r="AA525" s="287"/>
      <c r="AB525" s="287"/>
      <c r="AC525" s="287"/>
      <c r="AD525" s="287"/>
      <c r="AE525" s="287"/>
      <c r="AF525" s="287"/>
      <c r="AG525" s="287"/>
      <c r="AH525" s="287"/>
    </row>
    <row r="526" spans="1:34" ht="15.75" customHeight="1" x14ac:dyDescent="0.2">
      <c r="A526" s="287"/>
      <c r="B526" s="287"/>
      <c r="C526" s="288"/>
      <c r="D526" s="287"/>
      <c r="E526" s="289"/>
      <c r="F526" s="287"/>
      <c r="G526" s="289"/>
      <c r="H526" s="287"/>
      <c r="I526" s="289"/>
      <c r="J526" s="287"/>
      <c r="K526" s="289"/>
      <c r="L526" s="287"/>
      <c r="M526" s="289"/>
      <c r="N526" s="287"/>
      <c r="O526" s="287"/>
      <c r="P526" s="287"/>
      <c r="Q526" s="287"/>
      <c r="R526" s="287"/>
      <c r="S526" s="287"/>
      <c r="T526" s="287"/>
      <c r="U526" s="287"/>
      <c r="V526" s="287"/>
      <c r="W526" s="287"/>
      <c r="X526" s="287"/>
      <c r="Y526" s="287"/>
      <c r="Z526" s="287"/>
      <c r="AA526" s="287"/>
      <c r="AB526" s="287"/>
      <c r="AC526" s="287"/>
      <c r="AD526" s="287"/>
      <c r="AE526" s="287"/>
      <c r="AF526" s="287"/>
      <c r="AG526" s="287"/>
      <c r="AH526" s="287"/>
    </row>
    <row r="527" spans="1:34" ht="15.75" customHeight="1" x14ac:dyDescent="0.2">
      <c r="A527" s="287"/>
      <c r="B527" s="287"/>
      <c r="C527" s="288"/>
      <c r="D527" s="287"/>
      <c r="E527" s="289"/>
      <c r="F527" s="287"/>
      <c r="G527" s="289"/>
      <c r="H527" s="287"/>
      <c r="I527" s="289"/>
      <c r="J527" s="287"/>
      <c r="K527" s="289"/>
      <c r="L527" s="287"/>
      <c r="M527" s="289"/>
      <c r="N527" s="287"/>
      <c r="O527" s="287"/>
      <c r="P527" s="287"/>
      <c r="Q527" s="287"/>
      <c r="R527" s="287"/>
      <c r="S527" s="287"/>
      <c r="T527" s="287"/>
      <c r="U527" s="287"/>
      <c r="V527" s="287"/>
      <c r="W527" s="287"/>
      <c r="X527" s="287"/>
      <c r="Y527" s="287"/>
      <c r="Z527" s="287"/>
      <c r="AA527" s="287"/>
      <c r="AB527" s="287"/>
      <c r="AC527" s="287"/>
      <c r="AD527" s="287"/>
      <c r="AE527" s="287"/>
      <c r="AF527" s="287"/>
      <c r="AG527" s="287"/>
      <c r="AH527" s="287"/>
    </row>
    <row r="528" spans="1:34" ht="15.75" customHeight="1" x14ac:dyDescent="0.2">
      <c r="A528" s="287"/>
      <c r="B528" s="287"/>
      <c r="C528" s="288"/>
      <c r="D528" s="287"/>
      <c r="E528" s="289"/>
      <c r="F528" s="287"/>
      <c r="G528" s="289"/>
      <c r="H528" s="287"/>
      <c r="I528" s="289"/>
      <c r="J528" s="287"/>
      <c r="K528" s="289"/>
      <c r="L528" s="287"/>
      <c r="M528" s="289"/>
      <c r="N528" s="287"/>
      <c r="O528" s="287"/>
      <c r="P528" s="287"/>
      <c r="Q528" s="287"/>
      <c r="R528" s="287"/>
      <c r="S528" s="287"/>
      <c r="T528" s="287"/>
      <c r="U528" s="287"/>
      <c r="V528" s="287"/>
      <c r="W528" s="287"/>
      <c r="X528" s="287"/>
      <c r="Y528" s="287"/>
      <c r="Z528" s="287"/>
      <c r="AA528" s="287"/>
      <c r="AB528" s="287"/>
      <c r="AC528" s="287"/>
      <c r="AD528" s="287"/>
      <c r="AE528" s="287"/>
      <c r="AF528" s="287"/>
      <c r="AG528" s="287"/>
      <c r="AH528" s="287"/>
    </row>
    <row r="529" spans="1:34" ht="15.75" customHeight="1" x14ac:dyDescent="0.2">
      <c r="A529" s="287"/>
      <c r="B529" s="287"/>
      <c r="C529" s="288"/>
      <c r="D529" s="287"/>
      <c r="E529" s="289"/>
      <c r="F529" s="287"/>
      <c r="G529" s="289"/>
      <c r="H529" s="287"/>
      <c r="I529" s="289"/>
      <c r="J529" s="287"/>
      <c r="K529" s="289"/>
      <c r="L529" s="287"/>
      <c r="M529" s="289"/>
      <c r="N529" s="287"/>
      <c r="O529" s="287"/>
      <c r="P529" s="287"/>
      <c r="Q529" s="287"/>
      <c r="R529" s="287"/>
      <c r="S529" s="287"/>
      <c r="T529" s="287"/>
      <c r="U529" s="287"/>
      <c r="V529" s="287"/>
      <c r="W529" s="287"/>
      <c r="X529" s="287"/>
      <c r="Y529" s="287"/>
      <c r="Z529" s="287"/>
      <c r="AA529" s="287"/>
      <c r="AB529" s="287"/>
      <c r="AC529" s="287"/>
      <c r="AD529" s="287"/>
      <c r="AE529" s="287"/>
      <c r="AF529" s="287"/>
      <c r="AG529" s="287"/>
      <c r="AH529" s="287"/>
    </row>
    <row r="530" spans="1:34" ht="15.75" customHeight="1" x14ac:dyDescent="0.2">
      <c r="A530" s="287"/>
      <c r="B530" s="287"/>
      <c r="C530" s="288"/>
      <c r="D530" s="287"/>
      <c r="E530" s="289"/>
      <c r="F530" s="287"/>
      <c r="G530" s="289"/>
      <c r="H530" s="287"/>
      <c r="I530" s="289"/>
      <c r="J530" s="287"/>
      <c r="K530" s="289"/>
      <c r="L530" s="287"/>
      <c r="M530" s="289"/>
      <c r="N530" s="287"/>
      <c r="O530" s="287"/>
      <c r="P530" s="287"/>
      <c r="Q530" s="287"/>
      <c r="R530" s="287"/>
      <c r="S530" s="287"/>
      <c r="T530" s="287"/>
      <c r="U530" s="287"/>
      <c r="V530" s="287"/>
      <c r="W530" s="287"/>
      <c r="X530" s="287"/>
      <c r="Y530" s="287"/>
      <c r="Z530" s="287"/>
      <c r="AA530" s="287"/>
      <c r="AB530" s="287"/>
      <c r="AC530" s="287"/>
      <c r="AD530" s="287"/>
      <c r="AE530" s="287"/>
      <c r="AF530" s="287"/>
      <c r="AG530" s="287"/>
      <c r="AH530" s="287"/>
    </row>
    <row r="531" spans="1:34" ht="15.75" customHeight="1" x14ac:dyDescent="0.2">
      <c r="A531" s="287"/>
      <c r="B531" s="287"/>
      <c r="C531" s="288"/>
      <c r="D531" s="287"/>
      <c r="E531" s="289"/>
      <c r="F531" s="287"/>
      <c r="G531" s="289"/>
      <c r="H531" s="287"/>
      <c r="I531" s="289"/>
      <c r="J531" s="287"/>
      <c r="K531" s="289"/>
      <c r="L531" s="287"/>
      <c r="M531" s="289"/>
      <c r="N531" s="287"/>
      <c r="O531" s="287"/>
      <c r="P531" s="287"/>
      <c r="Q531" s="287"/>
      <c r="R531" s="287"/>
      <c r="S531" s="287"/>
      <c r="T531" s="287"/>
      <c r="U531" s="287"/>
      <c r="V531" s="287"/>
      <c r="W531" s="287"/>
      <c r="X531" s="287"/>
      <c r="Y531" s="287"/>
      <c r="Z531" s="287"/>
      <c r="AA531" s="287"/>
      <c r="AB531" s="287"/>
      <c r="AC531" s="287"/>
      <c r="AD531" s="287"/>
      <c r="AE531" s="287"/>
      <c r="AF531" s="287"/>
      <c r="AG531" s="287"/>
      <c r="AH531" s="287"/>
    </row>
    <row r="532" spans="1:34" ht="15.75" customHeight="1" x14ac:dyDescent="0.2">
      <c r="A532" s="287"/>
      <c r="B532" s="287"/>
      <c r="C532" s="288"/>
      <c r="D532" s="287"/>
      <c r="E532" s="289"/>
      <c r="F532" s="287"/>
      <c r="G532" s="289"/>
      <c r="H532" s="287"/>
      <c r="I532" s="289"/>
      <c r="J532" s="287"/>
      <c r="K532" s="289"/>
      <c r="L532" s="287"/>
      <c r="M532" s="289"/>
      <c r="N532" s="287"/>
      <c r="O532" s="287"/>
      <c r="P532" s="287"/>
      <c r="Q532" s="287"/>
      <c r="R532" s="287"/>
      <c r="S532" s="287"/>
      <c r="T532" s="287"/>
      <c r="U532" s="287"/>
      <c r="V532" s="287"/>
      <c r="W532" s="287"/>
      <c r="X532" s="287"/>
      <c r="Y532" s="287"/>
      <c r="Z532" s="287"/>
      <c r="AA532" s="287"/>
      <c r="AB532" s="287"/>
      <c r="AC532" s="287"/>
      <c r="AD532" s="287"/>
      <c r="AE532" s="287"/>
      <c r="AF532" s="287"/>
      <c r="AG532" s="287"/>
      <c r="AH532" s="287"/>
    </row>
    <row r="533" spans="1:34" ht="15.75" customHeight="1" x14ac:dyDescent="0.2">
      <c r="A533" s="287"/>
      <c r="B533" s="287"/>
      <c r="C533" s="288"/>
      <c r="D533" s="287"/>
      <c r="E533" s="289"/>
      <c r="F533" s="287"/>
      <c r="G533" s="289"/>
      <c r="H533" s="287"/>
      <c r="I533" s="289"/>
      <c r="J533" s="287"/>
      <c r="K533" s="289"/>
      <c r="L533" s="287"/>
      <c r="M533" s="289"/>
      <c r="N533" s="287"/>
      <c r="O533" s="287"/>
      <c r="P533" s="287"/>
      <c r="Q533" s="287"/>
      <c r="R533" s="287"/>
      <c r="S533" s="287"/>
      <c r="T533" s="287"/>
      <c r="U533" s="287"/>
      <c r="V533" s="287"/>
      <c r="W533" s="287"/>
      <c r="X533" s="287"/>
      <c r="Y533" s="287"/>
      <c r="Z533" s="287"/>
      <c r="AA533" s="287"/>
      <c r="AB533" s="287"/>
      <c r="AC533" s="287"/>
      <c r="AD533" s="287"/>
      <c r="AE533" s="287"/>
      <c r="AF533" s="287"/>
      <c r="AG533" s="287"/>
      <c r="AH533" s="287"/>
    </row>
    <row r="534" spans="1:34" ht="15.75" customHeight="1" x14ac:dyDescent="0.2">
      <c r="A534" s="287"/>
      <c r="B534" s="287"/>
      <c r="C534" s="288"/>
      <c r="D534" s="287"/>
      <c r="E534" s="289"/>
      <c r="F534" s="287"/>
      <c r="G534" s="289"/>
      <c r="H534" s="287"/>
      <c r="I534" s="289"/>
      <c r="J534" s="287"/>
      <c r="K534" s="289"/>
      <c r="L534" s="287"/>
      <c r="M534" s="289"/>
      <c r="N534" s="287"/>
      <c r="O534" s="287"/>
      <c r="P534" s="287"/>
      <c r="Q534" s="287"/>
      <c r="R534" s="287"/>
      <c r="S534" s="287"/>
      <c r="T534" s="287"/>
      <c r="U534" s="287"/>
      <c r="V534" s="287"/>
      <c r="W534" s="287"/>
      <c r="X534" s="287"/>
      <c r="Y534" s="287"/>
      <c r="Z534" s="287"/>
      <c r="AA534" s="287"/>
      <c r="AB534" s="287"/>
      <c r="AC534" s="287"/>
      <c r="AD534" s="287"/>
      <c r="AE534" s="287"/>
      <c r="AF534" s="287"/>
      <c r="AG534" s="287"/>
      <c r="AH534" s="287"/>
    </row>
    <row r="535" spans="1:34" ht="15.75" customHeight="1" x14ac:dyDescent="0.2">
      <c r="A535" s="287"/>
      <c r="B535" s="287"/>
      <c r="C535" s="288"/>
      <c r="D535" s="287"/>
      <c r="E535" s="289"/>
      <c r="F535" s="287"/>
      <c r="G535" s="289"/>
      <c r="H535" s="287"/>
      <c r="I535" s="289"/>
      <c r="J535" s="287"/>
      <c r="K535" s="289"/>
      <c r="L535" s="287"/>
      <c r="M535" s="289"/>
      <c r="N535" s="287"/>
      <c r="O535" s="287"/>
      <c r="P535" s="287"/>
      <c r="Q535" s="287"/>
      <c r="R535" s="287"/>
      <c r="S535" s="287"/>
      <c r="T535" s="287"/>
      <c r="U535" s="287"/>
      <c r="V535" s="287"/>
      <c r="W535" s="287"/>
      <c r="X535" s="287"/>
      <c r="Y535" s="287"/>
      <c r="Z535" s="287"/>
      <c r="AA535" s="287"/>
      <c r="AB535" s="287"/>
      <c r="AC535" s="287"/>
      <c r="AD535" s="287"/>
      <c r="AE535" s="287"/>
      <c r="AF535" s="287"/>
      <c r="AG535" s="287"/>
      <c r="AH535" s="287"/>
    </row>
    <row r="536" spans="1:34" ht="15.75" customHeight="1" x14ac:dyDescent="0.2">
      <c r="A536" s="287"/>
      <c r="B536" s="287"/>
      <c r="C536" s="288"/>
      <c r="D536" s="287"/>
      <c r="E536" s="289"/>
      <c r="F536" s="287"/>
      <c r="G536" s="289"/>
      <c r="H536" s="287"/>
      <c r="I536" s="289"/>
      <c r="J536" s="287"/>
      <c r="K536" s="289"/>
      <c r="L536" s="287"/>
      <c r="M536" s="289"/>
      <c r="N536" s="287"/>
      <c r="O536" s="287"/>
      <c r="P536" s="287"/>
      <c r="Q536" s="287"/>
      <c r="R536" s="287"/>
      <c r="S536" s="287"/>
      <c r="T536" s="287"/>
      <c r="U536" s="287"/>
      <c r="V536" s="287"/>
      <c r="W536" s="287"/>
      <c r="X536" s="287"/>
      <c r="Y536" s="287"/>
      <c r="Z536" s="287"/>
      <c r="AA536" s="287"/>
      <c r="AB536" s="287"/>
      <c r="AC536" s="287"/>
      <c r="AD536" s="287"/>
      <c r="AE536" s="287"/>
      <c r="AF536" s="287"/>
      <c r="AG536" s="287"/>
      <c r="AH536" s="287"/>
    </row>
    <row r="537" spans="1:34" ht="15.75" customHeight="1" x14ac:dyDescent="0.2">
      <c r="A537" s="287"/>
      <c r="B537" s="287"/>
      <c r="C537" s="288"/>
      <c r="D537" s="287"/>
      <c r="E537" s="289"/>
      <c r="F537" s="287"/>
      <c r="G537" s="289"/>
      <c r="H537" s="287"/>
      <c r="I537" s="289"/>
      <c r="J537" s="287"/>
      <c r="K537" s="289"/>
      <c r="L537" s="287"/>
      <c r="M537" s="289"/>
      <c r="N537" s="287"/>
      <c r="O537" s="287"/>
      <c r="P537" s="287"/>
      <c r="Q537" s="287"/>
      <c r="R537" s="287"/>
      <c r="S537" s="287"/>
      <c r="T537" s="287"/>
      <c r="U537" s="287"/>
      <c r="V537" s="287"/>
      <c r="W537" s="287"/>
      <c r="X537" s="287"/>
      <c r="Y537" s="287"/>
      <c r="Z537" s="287"/>
      <c r="AA537" s="287"/>
      <c r="AB537" s="287"/>
      <c r="AC537" s="287"/>
      <c r="AD537" s="287"/>
      <c r="AE537" s="287"/>
      <c r="AF537" s="287"/>
      <c r="AG537" s="287"/>
      <c r="AH537" s="287"/>
    </row>
    <row r="538" spans="1:34" ht="15.75" customHeight="1" x14ac:dyDescent="0.2">
      <c r="A538" s="287"/>
      <c r="B538" s="287"/>
      <c r="C538" s="288"/>
      <c r="D538" s="287"/>
      <c r="E538" s="289"/>
      <c r="F538" s="287"/>
      <c r="G538" s="289"/>
      <c r="H538" s="287"/>
      <c r="I538" s="289"/>
      <c r="J538" s="287"/>
      <c r="K538" s="289"/>
      <c r="L538" s="287"/>
      <c r="M538" s="289"/>
      <c r="N538" s="287"/>
      <c r="O538" s="287"/>
      <c r="P538" s="287"/>
      <c r="Q538" s="287"/>
      <c r="R538" s="287"/>
      <c r="S538" s="287"/>
      <c r="T538" s="287"/>
      <c r="U538" s="287"/>
      <c r="V538" s="287"/>
      <c r="W538" s="287"/>
      <c r="X538" s="287"/>
      <c r="Y538" s="287"/>
      <c r="Z538" s="287"/>
      <c r="AA538" s="287"/>
      <c r="AB538" s="287"/>
      <c r="AC538" s="287"/>
      <c r="AD538" s="287"/>
      <c r="AE538" s="287"/>
      <c r="AF538" s="287"/>
      <c r="AG538" s="287"/>
      <c r="AH538" s="287"/>
    </row>
    <row r="539" spans="1:34" ht="15.75" customHeight="1" x14ac:dyDescent="0.2">
      <c r="A539" s="287"/>
      <c r="B539" s="287"/>
      <c r="C539" s="288"/>
      <c r="D539" s="287"/>
      <c r="E539" s="289"/>
      <c r="F539" s="287"/>
      <c r="G539" s="289"/>
      <c r="H539" s="287"/>
      <c r="I539" s="289"/>
      <c r="J539" s="287"/>
      <c r="K539" s="289"/>
      <c r="L539" s="287"/>
      <c r="M539" s="289"/>
      <c r="N539" s="287"/>
      <c r="O539" s="287"/>
      <c r="P539" s="287"/>
      <c r="Q539" s="287"/>
      <c r="R539" s="287"/>
      <c r="S539" s="287"/>
      <c r="T539" s="287"/>
      <c r="U539" s="287"/>
      <c r="V539" s="287"/>
      <c r="W539" s="287"/>
      <c r="X539" s="287"/>
      <c r="Y539" s="287"/>
      <c r="Z539" s="287"/>
      <c r="AA539" s="287"/>
      <c r="AB539" s="287"/>
      <c r="AC539" s="287"/>
      <c r="AD539" s="287"/>
      <c r="AE539" s="287"/>
      <c r="AF539" s="287"/>
      <c r="AG539" s="287"/>
      <c r="AH539" s="287"/>
    </row>
    <row r="540" spans="1:34" ht="15.75" customHeight="1" x14ac:dyDescent="0.2">
      <c r="A540" s="287"/>
      <c r="B540" s="287"/>
      <c r="C540" s="288"/>
      <c r="D540" s="287"/>
      <c r="E540" s="289"/>
      <c r="F540" s="287"/>
      <c r="G540" s="289"/>
      <c r="H540" s="287"/>
      <c r="I540" s="289"/>
      <c r="J540" s="287"/>
      <c r="K540" s="289"/>
      <c r="L540" s="287"/>
      <c r="M540" s="289"/>
      <c r="N540" s="287"/>
      <c r="O540" s="287"/>
      <c r="P540" s="287"/>
      <c r="Q540" s="287"/>
      <c r="R540" s="287"/>
      <c r="S540" s="287"/>
      <c r="T540" s="287"/>
      <c r="U540" s="287"/>
      <c r="V540" s="287"/>
      <c r="W540" s="287"/>
      <c r="X540" s="287"/>
      <c r="Y540" s="287"/>
      <c r="Z540" s="287"/>
      <c r="AA540" s="287"/>
      <c r="AB540" s="287"/>
      <c r="AC540" s="287"/>
      <c r="AD540" s="287"/>
      <c r="AE540" s="287"/>
      <c r="AF540" s="287"/>
      <c r="AG540" s="287"/>
      <c r="AH540" s="287"/>
    </row>
    <row r="541" spans="1:34" ht="15.75" customHeight="1" x14ac:dyDescent="0.2">
      <c r="A541" s="287"/>
      <c r="B541" s="287"/>
      <c r="C541" s="288"/>
      <c r="D541" s="287"/>
      <c r="E541" s="289"/>
      <c r="F541" s="287"/>
      <c r="G541" s="289"/>
      <c r="H541" s="287"/>
      <c r="I541" s="289"/>
      <c r="J541" s="287"/>
      <c r="K541" s="289"/>
      <c r="L541" s="287"/>
      <c r="M541" s="289"/>
      <c r="N541" s="287"/>
      <c r="O541" s="287"/>
      <c r="P541" s="287"/>
      <c r="Q541" s="287"/>
      <c r="R541" s="287"/>
      <c r="S541" s="287"/>
      <c r="T541" s="287"/>
      <c r="U541" s="287"/>
      <c r="V541" s="287"/>
      <c r="W541" s="287"/>
      <c r="X541" s="287"/>
      <c r="Y541" s="287"/>
      <c r="Z541" s="287"/>
      <c r="AA541" s="287"/>
      <c r="AB541" s="287"/>
      <c r="AC541" s="287"/>
      <c r="AD541" s="287"/>
      <c r="AE541" s="287"/>
      <c r="AF541" s="287"/>
      <c r="AG541" s="287"/>
      <c r="AH541" s="287"/>
    </row>
    <row r="542" spans="1:34" ht="15.75" customHeight="1" x14ac:dyDescent="0.2">
      <c r="A542" s="287"/>
      <c r="B542" s="287"/>
      <c r="C542" s="288"/>
      <c r="D542" s="287"/>
      <c r="E542" s="289"/>
      <c r="F542" s="287"/>
      <c r="G542" s="289"/>
      <c r="H542" s="287"/>
      <c r="I542" s="289"/>
      <c r="J542" s="287"/>
      <c r="K542" s="289"/>
      <c r="L542" s="287"/>
      <c r="M542" s="289"/>
      <c r="N542" s="287"/>
      <c r="O542" s="287"/>
      <c r="P542" s="287"/>
      <c r="Q542" s="287"/>
      <c r="R542" s="287"/>
      <c r="S542" s="287"/>
      <c r="T542" s="287"/>
      <c r="U542" s="287"/>
      <c r="V542" s="287"/>
      <c r="W542" s="287"/>
      <c r="X542" s="287"/>
      <c r="Y542" s="287"/>
      <c r="Z542" s="287"/>
      <c r="AA542" s="287"/>
      <c r="AB542" s="287"/>
      <c r="AC542" s="287"/>
      <c r="AD542" s="287"/>
      <c r="AE542" s="287"/>
      <c r="AF542" s="287"/>
      <c r="AG542" s="287"/>
      <c r="AH542" s="287"/>
    </row>
    <row r="543" spans="1:34" ht="15.75" customHeight="1" x14ac:dyDescent="0.2">
      <c r="A543" s="287"/>
      <c r="B543" s="287"/>
      <c r="C543" s="288"/>
      <c r="D543" s="287"/>
      <c r="E543" s="289"/>
      <c r="F543" s="287"/>
      <c r="G543" s="289"/>
      <c r="H543" s="287"/>
      <c r="I543" s="289"/>
      <c r="J543" s="287"/>
      <c r="K543" s="289"/>
      <c r="L543" s="287"/>
      <c r="M543" s="289"/>
      <c r="N543" s="287"/>
      <c r="O543" s="287"/>
      <c r="P543" s="287"/>
      <c r="Q543" s="287"/>
      <c r="R543" s="287"/>
      <c r="S543" s="287"/>
      <c r="T543" s="287"/>
      <c r="U543" s="287"/>
      <c r="V543" s="287"/>
      <c r="W543" s="287"/>
      <c r="X543" s="287"/>
      <c r="Y543" s="287"/>
      <c r="Z543" s="287"/>
      <c r="AA543" s="287"/>
      <c r="AB543" s="287"/>
      <c r="AC543" s="287"/>
      <c r="AD543" s="287"/>
      <c r="AE543" s="287"/>
      <c r="AF543" s="287"/>
      <c r="AG543" s="287"/>
      <c r="AH543" s="287"/>
    </row>
    <row r="544" spans="1:34" ht="15.75" customHeight="1" x14ac:dyDescent="0.2">
      <c r="A544" s="287"/>
      <c r="B544" s="287"/>
      <c r="C544" s="288"/>
      <c r="D544" s="287"/>
      <c r="E544" s="289"/>
      <c r="F544" s="287"/>
      <c r="G544" s="289"/>
      <c r="H544" s="287"/>
      <c r="I544" s="289"/>
      <c r="J544" s="287"/>
      <c r="K544" s="289"/>
      <c r="L544" s="287"/>
      <c r="M544" s="289"/>
      <c r="N544" s="287"/>
      <c r="O544" s="287"/>
      <c r="P544" s="287"/>
      <c r="Q544" s="287"/>
      <c r="R544" s="287"/>
      <c r="S544" s="287"/>
      <c r="T544" s="287"/>
      <c r="U544" s="287"/>
      <c r="V544" s="287"/>
      <c r="W544" s="287"/>
      <c r="X544" s="287"/>
      <c r="Y544" s="287"/>
      <c r="Z544" s="287"/>
      <c r="AA544" s="287"/>
      <c r="AB544" s="287"/>
      <c r="AC544" s="287"/>
      <c r="AD544" s="287"/>
      <c r="AE544" s="287"/>
      <c r="AF544" s="287"/>
      <c r="AG544" s="287"/>
      <c r="AH544" s="287"/>
    </row>
    <row r="545" spans="1:34" ht="15.75" customHeight="1" x14ac:dyDescent="0.2">
      <c r="A545" s="287"/>
      <c r="B545" s="287"/>
      <c r="C545" s="288"/>
      <c r="D545" s="287"/>
      <c r="E545" s="289"/>
      <c r="F545" s="287"/>
      <c r="G545" s="289"/>
      <c r="H545" s="287"/>
      <c r="I545" s="289"/>
      <c r="J545" s="287"/>
      <c r="K545" s="289"/>
      <c r="L545" s="287"/>
      <c r="M545" s="289"/>
      <c r="N545" s="287"/>
      <c r="O545" s="287"/>
      <c r="P545" s="287"/>
      <c r="Q545" s="287"/>
      <c r="R545" s="287"/>
      <c r="S545" s="287"/>
      <c r="T545" s="287"/>
      <c r="U545" s="287"/>
      <c r="V545" s="287"/>
      <c r="W545" s="287"/>
      <c r="X545" s="287"/>
      <c r="Y545" s="287"/>
      <c r="Z545" s="287"/>
      <c r="AA545" s="287"/>
      <c r="AB545" s="287"/>
      <c r="AC545" s="287"/>
      <c r="AD545" s="287"/>
      <c r="AE545" s="287"/>
      <c r="AF545" s="287"/>
      <c r="AG545" s="287"/>
      <c r="AH545" s="287"/>
    </row>
    <row r="546" spans="1:34" ht="15.75" customHeight="1" x14ac:dyDescent="0.2">
      <c r="A546" s="287"/>
      <c r="B546" s="287"/>
      <c r="C546" s="288"/>
      <c r="D546" s="287"/>
      <c r="E546" s="289"/>
      <c r="F546" s="287"/>
      <c r="G546" s="289"/>
      <c r="H546" s="287"/>
      <c r="I546" s="289"/>
      <c r="J546" s="287"/>
      <c r="K546" s="289"/>
      <c r="L546" s="287"/>
      <c r="M546" s="289"/>
      <c r="N546" s="287"/>
      <c r="O546" s="287"/>
      <c r="P546" s="287"/>
      <c r="Q546" s="287"/>
      <c r="R546" s="287"/>
      <c r="S546" s="287"/>
      <c r="T546" s="287"/>
      <c r="U546" s="287"/>
      <c r="V546" s="287"/>
      <c r="W546" s="287"/>
      <c r="X546" s="287"/>
      <c r="Y546" s="287"/>
      <c r="Z546" s="287"/>
      <c r="AA546" s="287"/>
      <c r="AB546" s="287"/>
      <c r="AC546" s="287"/>
      <c r="AD546" s="287"/>
      <c r="AE546" s="287"/>
      <c r="AF546" s="287"/>
      <c r="AG546" s="287"/>
      <c r="AH546" s="287"/>
    </row>
    <row r="547" spans="1:34" ht="15.75" customHeight="1" x14ac:dyDescent="0.2">
      <c r="A547" s="287"/>
      <c r="B547" s="287"/>
      <c r="C547" s="288"/>
      <c r="D547" s="287"/>
      <c r="E547" s="289"/>
      <c r="F547" s="287"/>
      <c r="G547" s="289"/>
      <c r="H547" s="287"/>
      <c r="I547" s="289"/>
      <c r="J547" s="287"/>
      <c r="K547" s="289"/>
      <c r="L547" s="287"/>
      <c r="M547" s="289"/>
      <c r="N547" s="287"/>
      <c r="O547" s="287"/>
      <c r="P547" s="287"/>
      <c r="Q547" s="287"/>
      <c r="R547" s="287"/>
      <c r="S547" s="287"/>
      <c r="T547" s="287"/>
      <c r="U547" s="287"/>
      <c r="V547" s="287"/>
      <c r="W547" s="287"/>
      <c r="X547" s="287"/>
      <c r="Y547" s="287"/>
      <c r="Z547" s="287"/>
      <c r="AA547" s="287"/>
      <c r="AB547" s="287"/>
      <c r="AC547" s="287"/>
      <c r="AD547" s="287"/>
      <c r="AE547" s="287"/>
      <c r="AF547" s="287"/>
      <c r="AG547" s="287"/>
      <c r="AH547" s="287"/>
    </row>
    <row r="548" spans="1:34" ht="15.75" customHeight="1" x14ac:dyDescent="0.2">
      <c r="A548" s="287"/>
      <c r="B548" s="287"/>
      <c r="C548" s="288"/>
      <c r="D548" s="287"/>
      <c r="E548" s="289"/>
      <c r="F548" s="287"/>
      <c r="G548" s="289"/>
      <c r="H548" s="287"/>
      <c r="I548" s="289"/>
      <c r="J548" s="287"/>
      <c r="K548" s="289"/>
      <c r="L548" s="287"/>
      <c r="M548" s="289"/>
      <c r="N548" s="287"/>
      <c r="O548" s="287"/>
      <c r="P548" s="287"/>
      <c r="Q548" s="287"/>
      <c r="R548" s="287"/>
      <c r="S548" s="287"/>
      <c r="T548" s="287"/>
      <c r="U548" s="287"/>
      <c r="V548" s="287"/>
      <c r="W548" s="287"/>
      <c r="X548" s="287"/>
      <c r="Y548" s="287"/>
      <c r="Z548" s="287"/>
      <c r="AA548" s="287"/>
      <c r="AB548" s="287"/>
      <c r="AC548" s="287"/>
      <c r="AD548" s="287"/>
      <c r="AE548" s="287"/>
      <c r="AF548" s="287"/>
      <c r="AG548" s="287"/>
      <c r="AH548" s="287"/>
    </row>
    <row r="549" spans="1:34" ht="15.75" customHeight="1" x14ac:dyDescent="0.2">
      <c r="A549" s="287"/>
      <c r="B549" s="287"/>
      <c r="C549" s="288"/>
      <c r="D549" s="287"/>
      <c r="E549" s="289"/>
      <c r="F549" s="287"/>
      <c r="G549" s="289"/>
      <c r="H549" s="287"/>
      <c r="I549" s="289"/>
      <c r="J549" s="287"/>
      <c r="K549" s="289"/>
      <c r="L549" s="287"/>
      <c r="M549" s="289"/>
      <c r="N549" s="287"/>
      <c r="O549" s="287"/>
      <c r="P549" s="287"/>
      <c r="Q549" s="287"/>
      <c r="R549" s="287"/>
      <c r="S549" s="287"/>
      <c r="T549" s="287"/>
      <c r="U549" s="287"/>
      <c r="V549" s="287"/>
      <c r="W549" s="287"/>
      <c r="X549" s="287"/>
      <c r="Y549" s="287"/>
      <c r="Z549" s="287"/>
      <c r="AA549" s="287"/>
      <c r="AB549" s="287"/>
      <c r="AC549" s="287"/>
      <c r="AD549" s="287"/>
      <c r="AE549" s="287"/>
      <c r="AF549" s="287"/>
      <c r="AG549" s="287"/>
      <c r="AH549" s="287"/>
    </row>
    <row r="550" spans="1:34" ht="15.75" customHeight="1" x14ac:dyDescent="0.2">
      <c r="A550" s="287"/>
      <c r="B550" s="287"/>
      <c r="C550" s="288"/>
      <c r="D550" s="287"/>
      <c r="E550" s="289"/>
      <c r="F550" s="287"/>
      <c r="G550" s="289"/>
      <c r="H550" s="287"/>
      <c r="I550" s="289"/>
      <c r="J550" s="287"/>
      <c r="K550" s="289"/>
      <c r="L550" s="287"/>
      <c r="M550" s="289"/>
      <c r="N550" s="287"/>
      <c r="O550" s="287"/>
      <c r="P550" s="287"/>
      <c r="Q550" s="287"/>
      <c r="R550" s="287"/>
      <c r="S550" s="287"/>
      <c r="T550" s="287"/>
      <c r="U550" s="287"/>
      <c r="V550" s="287"/>
      <c r="W550" s="287"/>
      <c r="X550" s="287"/>
      <c r="Y550" s="287"/>
      <c r="Z550" s="287"/>
      <c r="AA550" s="287"/>
      <c r="AB550" s="287"/>
      <c r="AC550" s="287"/>
      <c r="AD550" s="287"/>
      <c r="AE550" s="287"/>
      <c r="AF550" s="287"/>
      <c r="AG550" s="287"/>
      <c r="AH550" s="287"/>
    </row>
    <row r="551" spans="1:34" ht="15.75" customHeight="1" x14ac:dyDescent="0.2">
      <c r="A551" s="287"/>
      <c r="B551" s="287"/>
      <c r="C551" s="288"/>
      <c r="D551" s="287"/>
      <c r="E551" s="289"/>
      <c r="F551" s="287"/>
      <c r="G551" s="289"/>
      <c r="H551" s="287"/>
      <c r="I551" s="289"/>
      <c r="J551" s="287"/>
      <c r="K551" s="289"/>
      <c r="L551" s="287"/>
      <c r="M551" s="289"/>
      <c r="N551" s="287"/>
      <c r="O551" s="287"/>
      <c r="P551" s="287"/>
      <c r="Q551" s="287"/>
      <c r="R551" s="287"/>
      <c r="S551" s="287"/>
      <c r="T551" s="287"/>
      <c r="U551" s="287"/>
      <c r="V551" s="287"/>
      <c r="W551" s="287"/>
      <c r="X551" s="287"/>
      <c r="Y551" s="287"/>
      <c r="Z551" s="287"/>
      <c r="AA551" s="287"/>
      <c r="AB551" s="287"/>
      <c r="AC551" s="287"/>
      <c r="AD551" s="287"/>
      <c r="AE551" s="287"/>
      <c r="AF551" s="287"/>
      <c r="AG551" s="287"/>
      <c r="AH551" s="287"/>
    </row>
    <row r="552" spans="1:34" ht="15.75" customHeight="1" x14ac:dyDescent="0.2">
      <c r="A552" s="287"/>
      <c r="B552" s="287"/>
      <c r="C552" s="288"/>
      <c r="D552" s="287"/>
      <c r="E552" s="289"/>
      <c r="F552" s="287"/>
      <c r="G552" s="289"/>
      <c r="H552" s="287"/>
      <c r="I552" s="289"/>
      <c r="J552" s="287"/>
      <c r="K552" s="289"/>
      <c r="L552" s="287"/>
      <c r="M552" s="289"/>
      <c r="N552" s="287"/>
      <c r="O552" s="287"/>
      <c r="P552" s="287"/>
      <c r="Q552" s="287"/>
      <c r="R552" s="287"/>
      <c r="S552" s="287"/>
      <c r="T552" s="287"/>
      <c r="U552" s="287"/>
      <c r="V552" s="287"/>
      <c r="W552" s="287"/>
      <c r="X552" s="287"/>
      <c r="Y552" s="287"/>
      <c r="Z552" s="287"/>
      <c r="AA552" s="287"/>
      <c r="AB552" s="287"/>
      <c r="AC552" s="287"/>
      <c r="AD552" s="287"/>
      <c r="AE552" s="287"/>
      <c r="AF552" s="287"/>
      <c r="AG552" s="287"/>
      <c r="AH552" s="287"/>
    </row>
    <row r="553" spans="1:34" ht="15.75" customHeight="1" x14ac:dyDescent="0.2">
      <c r="A553" s="287"/>
      <c r="B553" s="287"/>
      <c r="C553" s="288"/>
      <c r="D553" s="287"/>
      <c r="E553" s="289"/>
      <c r="F553" s="287"/>
      <c r="G553" s="289"/>
      <c r="H553" s="287"/>
      <c r="I553" s="289"/>
      <c r="J553" s="287"/>
      <c r="K553" s="289"/>
      <c r="L553" s="287"/>
      <c r="M553" s="289"/>
      <c r="N553" s="287"/>
      <c r="O553" s="287"/>
      <c r="P553" s="287"/>
      <c r="Q553" s="287"/>
      <c r="R553" s="287"/>
      <c r="S553" s="287"/>
      <c r="T553" s="287"/>
      <c r="U553" s="287"/>
      <c r="V553" s="287"/>
      <c r="W553" s="287"/>
      <c r="X553" s="287"/>
      <c r="Y553" s="287"/>
      <c r="Z553" s="287"/>
      <c r="AA553" s="287"/>
      <c r="AB553" s="287"/>
      <c r="AC553" s="287"/>
      <c r="AD553" s="287"/>
      <c r="AE553" s="287"/>
      <c r="AF553" s="287"/>
      <c r="AG553" s="287"/>
      <c r="AH553" s="287"/>
    </row>
    <row r="554" spans="1:34" ht="15.75" customHeight="1" x14ac:dyDescent="0.2">
      <c r="A554" s="287"/>
      <c r="B554" s="287"/>
      <c r="C554" s="288"/>
      <c r="D554" s="287"/>
      <c r="E554" s="289"/>
      <c r="F554" s="287"/>
      <c r="G554" s="289"/>
      <c r="H554" s="287"/>
      <c r="I554" s="289"/>
      <c r="J554" s="287"/>
      <c r="K554" s="289"/>
      <c r="L554" s="287"/>
      <c r="M554" s="289"/>
      <c r="N554" s="287"/>
      <c r="O554" s="287"/>
      <c r="P554" s="287"/>
      <c r="Q554" s="287"/>
      <c r="R554" s="287"/>
      <c r="S554" s="287"/>
      <c r="T554" s="287"/>
      <c r="U554" s="287"/>
      <c r="V554" s="287"/>
      <c r="W554" s="287"/>
      <c r="X554" s="287"/>
      <c r="Y554" s="287"/>
      <c r="Z554" s="287"/>
      <c r="AA554" s="287"/>
      <c r="AB554" s="287"/>
      <c r="AC554" s="287"/>
      <c r="AD554" s="287"/>
      <c r="AE554" s="287"/>
      <c r="AF554" s="287"/>
      <c r="AG554" s="287"/>
      <c r="AH554" s="287"/>
    </row>
    <row r="555" spans="1:34" ht="15.75" customHeight="1" x14ac:dyDescent="0.2">
      <c r="A555" s="287"/>
      <c r="B555" s="287"/>
      <c r="C555" s="288"/>
      <c r="D555" s="287"/>
      <c r="E555" s="289"/>
      <c r="F555" s="287"/>
      <c r="G555" s="289"/>
      <c r="H555" s="287"/>
      <c r="I555" s="289"/>
      <c r="J555" s="287"/>
      <c r="K555" s="289"/>
      <c r="L555" s="287"/>
      <c r="M555" s="289"/>
      <c r="N555" s="287"/>
      <c r="O555" s="287"/>
      <c r="P555" s="287"/>
      <c r="Q555" s="287"/>
      <c r="R555" s="287"/>
      <c r="S555" s="287"/>
      <c r="T555" s="287"/>
      <c r="U555" s="287"/>
      <c r="V555" s="287"/>
      <c r="W555" s="287"/>
      <c r="X555" s="287"/>
      <c r="Y555" s="287"/>
      <c r="Z555" s="287"/>
      <c r="AA555" s="287"/>
      <c r="AB555" s="287"/>
      <c r="AC555" s="287"/>
      <c r="AD555" s="287"/>
      <c r="AE555" s="287"/>
      <c r="AF555" s="287"/>
      <c r="AG555" s="287"/>
      <c r="AH555" s="287"/>
    </row>
    <row r="556" spans="1:34" ht="15.75" customHeight="1" x14ac:dyDescent="0.2">
      <c r="A556" s="287"/>
      <c r="B556" s="287"/>
      <c r="C556" s="288"/>
      <c r="D556" s="287"/>
      <c r="E556" s="289"/>
      <c r="F556" s="287"/>
      <c r="G556" s="289"/>
      <c r="H556" s="287"/>
      <c r="I556" s="289"/>
      <c r="J556" s="287"/>
      <c r="K556" s="289"/>
      <c r="L556" s="287"/>
      <c r="M556" s="289"/>
      <c r="N556" s="287"/>
      <c r="O556" s="287"/>
      <c r="P556" s="287"/>
      <c r="Q556" s="287"/>
      <c r="R556" s="287"/>
      <c r="S556" s="287"/>
      <c r="T556" s="287"/>
      <c r="U556" s="287"/>
      <c r="V556" s="287"/>
      <c r="W556" s="287"/>
      <c r="X556" s="287"/>
      <c r="Y556" s="287"/>
      <c r="Z556" s="287"/>
      <c r="AA556" s="287"/>
      <c r="AB556" s="287"/>
      <c r="AC556" s="287"/>
      <c r="AD556" s="287"/>
      <c r="AE556" s="287"/>
      <c r="AF556" s="287"/>
      <c r="AG556" s="287"/>
      <c r="AH556" s="287"/>
    </row>
    <row r="557" spans="1:34" ht="15.75" customHeight="1" x14ac:dyDescent="0.2">
      <c r="A557" s="287"/>
      <c r="B557" s="287"/>
      <c r="C557" s="288"/>
      <c r="D557" s="287"/>
      <c r="E557" s="289"/>
      <c r="F557" s="287"/>
      <c r="G557" s="289"/>
      <c r="H557" s="287"/>
      <c r="I557" s="289"/>
      <c r="J557" s="287"/>
      <c r="K557" s="289"/>
      <c r="L557" s="287"/>
      <c r="M557" s="289"/>
      <c r="N557" s="287"/>
      <c r="O557" s="287"/>
      <c r="P557" s="287"/>
      <c r="Q557" s="287"/>
      <c r="R557" s="287"/>
      <c r="S557" s="287"/>
      <c r="T557" s="287"/>
      <c r="U557" s="287"/>
      <c r="V557" s="287"/>
      <c r="W557" s="287"/>
      <c r="X557" s="287"/>
      <c r="Y557" s="287"/>
      <c r="Z557" s="287"/>
      <c r="AA557" s="287"/>
      <c r="AB557" s="287"/>
      <c r="AC557" s="287"/>
      <c r="AD557" s="287"/>
      <c r="AE557" s="287"/>
      <c r="AF557" s="287"/>
      <c r="AG557" s="287"/>
      <c r="AH557" s="287"/>
    </row>
    <row r="558" spans="1:34" ht="15.75" customHeight="1" x14ac:dyDescent="0.2">
      <c r="A558" s="287"/>
      <c r="B558" s="287"/>
      <c r="C558" s="288"/>
      <c r="D558" s="287"/>
      <c r="E558" s="289"/>
      <c r="F558" s="287"/>
      <c r="G558" s="289"/>
      <c r="H558" s="287"/>
      <c r="I558" s="289"/>
      <c r="J558" s="287"/>
      <c r="K558" s="289"/>
      <c r="L558" s="287"/>
      <c r="M558" s="289"/>
      <c r="N558" s="287"/>
      <c r="O558" s="287"/>
      <c r="P558" s="287"/>
      <c r="Q558" s="287"/>
      <c r="R558" s="287"/>
      <c r="S558" s="287"/>
      <c r="T558" s="287"/>
      <c r="U558" s="287"/>
      <c r="V558" s="287"/>
      <c r="W558" s="287"/>
      <c r="X558" s="287"/>
      <c r="Y558" s="287"/>
      <c r="Z558" s="287"/>
      <c r="AA558" s="287"/>
      <c r="AB558" s="287"/>
      <c r="AC558" s="287"/>
      <c r="AD558" s="287"/>
      <c r="AE558" s="287"/>
      <c r="AF558" s="287"/>
      <c r="AG558" s="287"/>
      <c r="AH558" s="287"/>
    </row>
    <row r="559" spans="1:34" ht="15.75" customHeight="1" x14ac:dyDescent="0.2">
      <c r="A559" s="287"/>
      <c r="B559" s="287"/>
      <c r="C559" s="288"/>
      <c r="D559" s="287"/>
      <c r="E559" s="289"/>
      <c r="F559" s="287"/>
      <c r="G559" s="289"/>
      <c r="H559" s="287"/>
      <c r="I559" s="289"/>
      <c r="J559" s="287"/>
      <c r="K559" s="289"/>
      <c r="L559" s="287"/>
      <c r="M559" s="289"/>
      <c r="N559" s="287"/>
      <c r="O559" s="287"/>
      <c r="P559" s="287"/>
      <c r="Q559" s="287"/>
      <c r="R559" s="287"/>
      <c r="S559" s="287"/>
      <c r="T559" s="287"/>
      <c r="U559" s="287"/>
      <c r="V559" s="287"/>
      <c r="W559" s="287"/>
      <c r="X559" s="287"/>
      <c r="Y559" s="287"/>
      <c r="Z559" s="287"/>
      <c r="AA559" s="287"/>
      <c r="AB559" s="287"/>
      <c r="AC559" s="287"/>
      <c r="AD559" s="287"/>
      <c r="AE559" s="287"/>
      <c r="AF559" s="287"/>
      <c r="AG559" s="287"/>
      <c r="AH559" s="287"/>
    </row>
    <row r="560" spans="1:34" ht="15.75" customHeight="1" x14ac:dyDescent="0.2">
      <c r="A560" s="287"/>
      <c r="B560" s="287"/>
      <c r="C560" s="288"/>
      <c r="D560" s="287"/>
      <c r="E560" s="289"/>
      <c r="F560" s="287"/>
      <c r="G560" s="289"/>
      <c r="H560" s="287"/>
      <c r="I560" s="289"/>
      <c r="J560" s="287"/>
      <c r="K560" s="289"/>
      <c r="L560" s="287"/>
      <c r="M560" s="289"/>
      <c r="N560" s="287"/>
      <c r="O560" s="287"/>
      <c r="P560" s="287"/>
      <c r="Q560" s="287"/>
      <c r="R560" s="287"/>
      <c r="S560" s="287"/>
      <c r="T560" s="287"/>
      <c r="U560" s="287"/>
      <c r="V560" s="287"/>
      <c r="W560" s="287"/>
      <c r="X560" s="287"/>
      <c r="Y560" s="287"/>
      <c r="Z560" s="287"/>
      <c r="AA560" s="287"/>
      <c r="AB560" s="287"/>
      <c r="AC560" s="287"/>
      <c r="AD560" s="287"/>
      <c r="AE560" s="287"/>
      <c r="AF560" s="287"/>
      <c r="AG560" s="287"/>
      <c r="AH560" s="287"/>
    </row>
    <row r="561" spans="1:34" ht="15.75" customHeight="1" x14ac:dyDescent="0.2">
      <c r="A561" s="287"/>
      <c r="B561" s="287"/>
      <c r="C561" s="288"/>
      <c r="D561" s="287"/>
      <c r="E561" s="289"/>
      <c r="F561" s="287"/>
      <c r="G561" s="289"/>
      <c r="H561" s="287"/>
      <c r="I561" s="289"/>
      <c r="J561" s="287"/>
      <c r="K561" s="289"/>
      <c r="L561" s="287"/>
      <c r="M561" s="289"/>
      <c r="N561" s="287"/>
      <c r="O561" s="287"/>
      <c r="P561" s="287"/>
      <c r="Q561" s="287"/>
      <c r="R561" s="287"/>
      <c r="S561" s="287"/>
      <c r="T561" s="287"/>
      <c r="U561" s="287"/>
      <c r="V561" s="287"/>
      <c r="W561" s="287"/>
      <c r="X561" s="287"/>
      <c r="Y561" s="287"/>
      <c r="Z561" s="287"/>
      <c r="AA561" s="287"/>
      <c r="AB561" s="287"/>
      <c r="AC561" s="287"/>
      <c r="AD561" s="287"/>
      <c r="AE561" s="287"/>
      <c r="AF561" s="287"/>
      <c r="AG561" s="287"/>
      <c r="AH561" s="287"/>
    </row>
    <row r="562" spans="1:34" ht="15.75" customHeight="1" x14ac:dyDescent="0.2">
      <c r="A562" s="287"/>
      <c r="B562" s="287"/>
      <c r="C562" s="288"/>
      <c r="D562" s="287"/>
      <c r="E562" s="289"/>
      <c r="F562" s="287"/>
      <c r="G562" s="289"/>
      <c r="H562" s="287"/>
      <c r="I562" s="289"/>
      <c r="J562" s="287"/>
      <c r="K562" s="289"/>
      <c r="L562" s="287"/>
      <c r="M562" s="289"/>
      <c r="N562" s="287"/>
      <c r="O562" s="287"/>
      <c r="P562" s="287"/>
      <c r="Q562" s="287"/>
      <c r="R562" s="287"/>
      <c r="S562" s="287"/>
      <c r="T562" s="287"/>
      <c r="U562" s="287"/>
      <c r="V562" s="287"/>
      <c r="W562" s="287"/>
      <c r="X562" s="287"/>
      <c r="Y562" s="287"/>
      <c r="Z562" s="287"/>
      <c r="AA562" s="287"/>
      <c r="AB562" s="287"/>
      <c r="AC562" s="287"/>
      <c r="AD562" s="287"/>
      <c r="AE562" s="287"/>
      <c r="AF562" s="287"/>
      <c r="AG562" s="287"/>
      <c r="AH562" s="287"/>
    </row>
    <row r="563" spans="1:34" ht="15.75" customHeight="1" x14ac:dyDescent="0.2">
      <c r="A563" s="287"/>
      <c r="B563" s="287"/>
      <c r="C563" s="288"/>
      <c r="D563" s="287"/>
      <c r="E563" s="289"/>
      <c r="F563" s="287"/>
      <c r="G563" s="289"/>
      <c r="H563" s="287"/>
      <c r="I563" s="289"/>
      <c r="J563" s="287"/>
      <c r="K563" s="289"/>
      <c r="L563" s="287"/>
      <c r="M563" s="289"/>
      <c r="N563" s="287"/>
      <c r="O563" s="287"/>
      <c r="P563" s="287"/>
      <c r="Q563" s="287"/>
      <c r="R563" s="287"/>
      <c r="S563" s="287"/>
      <c r="T563" s="287"/>
      <c r="U563" s="287"/>
      <c r="V563" s="287"/>
      <c r="W563" s="287"/>
      <c r="X563" s="287"/>
      <c r="Y563" s="287"/>
      <c r="Z563" s="287"/>
      <c r="AA563" s="287"/>
      <c r="AB563" s="287"/>
      <c r="AC563" s="287"/>
      <c r="AD563" s="287"/>
      <c r="AE563" s="287"/>
      <c r="AF563" s="287"/>
      <c r="AG563" s="287"/>
      <c r="AH563" s="287"/>
    </row>
    <row r="564" spans="1:34" ht="15.75" customHeight="1" x14ac:dyDescent="0.2">
      <c r="A564" s="287"/>
      <c r="B564" s="287"/>
      <c r="C564" s="288"/>
      <c r="D564" s="287"/>
      <c r="E564" s="289"/>
      <c r="F564" s="287"/>
      <c r="G564" s="289"/>
      <c r="H564" s="287"/>
      <c r="I564" s="289"/>
      <c r="J564" s="287"/>
      <c r="K564" s="289"/>
      <c r="L564" s="287"/>
      <c r="M564" s="289"/>
      <c r="N564" s="287"/>
      <c r="O564" s="287"/>
      <c r="P564" s="287"/>
      <c r="Q564" s="287"/>
      <c r="R564" s="287"/>
      <c r="S564" s="287"/>
      <c r="T564" s="287"/>
      <c r="U564" s="287"/>
      <c r="V564" s="287"/>
      <c r="W564" s="287"/>
      <c r="X564" s="287"/>
      <c r="Y564" s="287"/>
      <c r="Z564" s="287"/>
      <c r="AA564" s="287"/>
      <c r="AB564" s="287"/>
      <c r="AC564" s="287"/>
      <c r="AD564" s="287"/>
      <c r="AE564" s="287"/>
      <c r="AF564" s="287"/>
      <c r="AG564" s="287"/>
      <c r="AH564" s="287"/>
    </row>
    <row r="565" spans="1:34" ht="15.75" customHeight="1" x14ac:dyDescent="0.2">
      <c r="A565" s="287"/>
      <c r="B565" s="287"/>
      <c r="C565" s="288"/>
      <c r="D565" s="287"/>
      <c r="E565" s="289"/>
      <c r="F565" s="287"/>
      <c r="G565" s="289"/>
      <c r="H565" s="287"/>
      <c r="I565" s="289"/>
      <c r="J565" s="287"/>
      <c r="K565" s="289"/>
      <c r="L565" s="287"/>
      <c r="M565" s="289"/>
      <c r="N565" s="287"/>
      <c r="O565" s="287"/>
      <c r="P565" s="287"/>
      <c r="Q565" s="287"/>
      <c r="R565" s="287"/>
      <c r="S565" s="287"/>
      <c r="T565" s="287"/>
      <c r="U565" s="287"/>
      <c r="V565" s="287"/>
      <c r="W565" s="287"/>
      <c r="X565" s="287"/>
      <c r="Y565" s="287"/>
      <c r="Z565" s="287"/>
      <c r="AA565" s="287"/>
      <c r="AB565" s="287"/>
      <c r="AC565" s="287"/>
      <c r="AD565" s="287"/>
      <c r="AE565" s="287"/>
      <c r="AF565" s="287"/>
      <c r="AG565" s="287"/>
      <c r="AH565" s="287"/>
    </row>
    <row r="566" spans="1:34" ht="15.75" customHeight="1" x14ac:dyDescent="0.2">
      <c r="A566" s="287"/>
      <c r="B566" s="287"/>
      <c r="C566" s="288"/>
      <c r="D566" s="287"/>
      <c r="E566" s="289"/>
      <c r="F566" s="287"/>
      <c r="G566" s="289"/>
      <c r="H566" s="287"/>
      <c r="I566" s="289"/>
      <c r="J566" s="287"/>
      <c r="K566" s="289"/>
      <c r="L566" s="287"/>
      <c r="M566" s="289"/>
      <c r="N566" s="287"/>
      <c r="O566" s="287"/>
      <c r="P566" s="287"/>
      <c r="Q566" s="287"/>
      <c r="R566" s="287"/>
      <c r="S566" s="287"/>
      <c r="T566" s="287"/>
      <c r="U566" s="287"/>
      <c r="V566" s="287"/>
      <c r="W566" s="287"/>
      <c r="X566" s="287"/>
      <c r="Y566" s="287"/>
      <c r="Z566" s="287"/>
      <c r="AA566" s="287"/>
      <c r="AB566" s="287"/>
      <c r="AC566" s="287"/>
      <c r="AD566" s="287"/>
      <c r="AE566" s="287"/>
      <c r="AF566" s="287"/>
      <c r="AG566" s="287"/>
      <c r="AH566" s="287"/>
    </row>
    <row r="567" spans="1:34" ht="15.75" customHeight="1" x14ac:dyDescent="0.2">
      <c r="A567" s="287"/>
      <c r="B567" s="287"/>
      <c r="C567" s="288"/>
      <c r="D567" s="287"/>
      <c r="E567" s="289"/>
      <c r="F567" s="287"/>
      <c r="G567" s="289"/>
      <c r="H567" s="287"/>
      <c r="I567" s="289"/>
      <c r="J567" s="287"/>
      <c r="K567" s="289"/>
      <c r="L567" s="287"/>
      <c r="M567" s="289"/>
      <c r="N567" s="287"/>
      <c r="O567" s="287"/>
      <c r="P567" s="287"/>
      <c r="Q567" s="287"/>
      <c r="R567" s="287"/>
      <c r="S567" s="287"/>
      <c r="T567" s="287"/>
      <c r="U567" s="287"/>
      <c r="V567" s="287"/>
      <c r="W567" s="287"/>
      <c r="X567" s="287"/>
      <c r="Y567" s="287"/>
      <c r="Z567" s="287"/>
      <c r="AA567" s="287"/>
      <c r="AB567" s="287"/>
      <c r="AC567" s="287"/>
      <c r="AD567" s="287"/>
      <c r="AE567" s="287"/>
      <c r="AF567" s="287"/>
      <c r="AG567" s="287"/>
      <c r="AH567" s="287"/>
    </row>
    <row r="568" spans="1:34" ht="15.75" customHeight="1" x14ac:dyDescent="0.2">
      <c r="A568" s="287"/>
      <c r="B568" s="287"/>
      <c r="C568" s="288"/>
      <c r="D568" s="287"/>
      <c r="E568" s="289"/>
      <c r="F568" s="287"/>
      <c r="G568" s="289"/>
      <c r="H568" s="287"/>
      <c r="I568" s="289"/>
      <c r="J568" s="287"/>
      <c r="K568" s="289"/>
      <c r="L568" s="287"/>
      <c r="M568" s="289"/>
      <c r="N568" s="287"/>
      <c r="O568" s="287"/>
      <c r="P568" s="287"/>
      <c r="Q568" s="287"/>
      <c r="R568" s="287"/>
      <c r="S568" s="287"/>
      <c r="T568" s="287"/>
      <c r="U568" s="287"/>
      <c r="V568" s="287"/>
      <c r="W568" s="287"/>
      <c r="X568" s="287"/>
      <c r="Y568" s="287"/>
      <c r="Z568" s="287"/>
      <c r="AA568" s="287"/>
      <c r="AB568" s="287"/>
      <c r="AC568" s="287"/>
      <c r="AD568" s="287"/>
      <c r="AE568" s="287"/>
      <c r="AF568" s="287"/>
      <c r="AG568" s="287"/>
      <c r="AH568" s="287"/>
    </row>
    <row r="569" spans="1:34" ht="15.75" customHeight="1" x14ac:dyDescent="0.2">
      <c r="A569" s="287"/>
      <c r="B569" s="287"/>
      <c r="C569" s="288"/>
      <c r="D569" s="287"/>
      <c r="E569" s="289"/>
      <c r="F569" s="287"/>
      <c r="G569" s="289"/>
      <c r="H569" s="287"/>
      <c r="I569" s="289"/>
      <c r="J569" s="287"/>
      <c r="K569" s="289"/>
      <c r="L569" s="287"/>
      <c r="M569" s="289"/>
      <c r="N569" s="287"/>
      <c r="O569" s="287"/>
      <c r="P569" s="287"/>
      <c r="Q569" s="287"/>
      <c r="R569" s="287"/>
      <c r="S569" s="287"/>
      <c r="T569" s="287"/>
      <c r="U569" s="287"/>
      <c r="V569" s="287"/>
      <c r="W569" s="287"/>
      <c r="X569" s="287"/>
      <c r="Y569" s="287"/>
      <c r="Z569" s="287"/>
      <c r="AA569" s="287"/>
      <c r="AB569" s="287"/>
      <c r="AC569" s="287"/>
      <c r="AD569" s="287"/>
      <c r="AE569" s="287"/>
      <c r="AF569" s="287"/>
      <c r="AG569" s="287"/>
      <c r="AH569" s="287"/>
    </row>
    <row r="570" spans="1:34" ht="15.75" customHeight="1" x14ac:dyDescent="0.2">
      <c r="A570" s="287"/>
      <c r="B570" s="287"/>
      <c r="C570" s="288"/>
      <c r="D570" s="287"/>
      <c r="E570" s="289"/>
      <c r="F570" s="287"/>
      <c r="G570" s="289"/>
      <c r="H570" s="287"/>
      <c r="I570" s="289"/>
      <c r="J570" s="287"/>
      <c r="K570" s="289"/>
      <c r="L570" s="287"/>
      <c r="M570" s="289"/>
      <c r="N570" s="287"/>
      <c r="O570" s="287"/>
      <c r="P570" s="287"/>
      <c r="Q570" s="287"/>
      <c r="R570" s="287"/>
      <c r="S570" s="287"/>
      <c r="T570" s="287"/>
      <c r="U570" s="287"/>
      <c r="V570" s="287"/>
      <c r="W570" s="287"/>
      <c r="X570" s="287"/>
      <c r="Y570" s="287"/>
      <c r="Z570" s="287"/>
      <c r="AA570" s="287"/>
      <c r="AB570" s="287"/>
      <c r="AC570" s="287"/>
      <c r="AD570" s="287"/>
      <c r="AE570" s="287"/>
      <c r="AF570" s="287"/>
      <c r="AG570" s="287"/>
      <c r="AH570" s="287"/>
    </row>
    <row r="571" spans="1:34" ht="15.75" customHeight="1" x14ac:dyDescent="0.2">
      <c r="A571" s="287"/>
      <c r="B571" s="287"/>
      <c r="C571" s="288"/>
      <c r="D571" s="287"/>
      <c r="E571" s="289"/>
      <c r="F571" s="287"/>
      <c r="G571" s="289"/>
      <c r="H571" s="287"/>
      <c r="I571" s="289"/>
      <c r="J571" s="287"/>
      <c r="K571" s="289"/>
      <c r="L571" s="287"/>
      <c r="M571" s="289"/>
      <c r="N571" s="287"/>
      <c r="O571" s="287"/>
      <c r="P571" s="287"/>
      <c r="Q571" s="287"/>
      <c r="R571" s="287"/>
      <c r="S571" s="287"/>
      <c r="T571" s="287"/>
      <c r="U571" s="287"/>
      <c r="V571" s="287"/>
      <c r="W571" s="287"/>
      <c r="X571" s="287"/>
      <c r="Y571" s="287"/>
      <c r="Z571" s="287"/>
      <c r="AA571" s="287"/>
      <c r="AB571" s="287"/>
      <c r="AC571" s="287"/>
      <c r="AD571" s="287"/>
      <c r="AE571" s="287"/>
      <c r="AF571" s="287"/>
      <c r="AG571" s="287"/>
      <c r="AH571" s="287"/>
    </row>
    <row r="572" spans="1:34" ht="15.75" customHeight="1" x14ac:dyDescent="0.2">
      <c r="A572" s="287"/>
      <c r="B572" s="287"/>
      <c r="C572" s="288"/>
      <c r="D572" s="287"/>
      <c r="E572" s="289"/>
      <c r="F572" s="287"/>
      <c r="G572" s="289"/>
      <c r="H572" s="287"/>
      <c r="I572" s="289"/>
      <c r="J572" s="287"/>
      <c r="K572" s="289"/>
      <c r="L572" s="287"/>
      <c r="M572" s="289"/>
      <c r="N572" s="287"/>
      <c r="O572" s="287"/>
      <c r="P572" s="287"/>
      <c r="Q572" s="287"/>
      <c r="R572" s="287"/>
      <c r="S572" s="287"/>
      <c r="T572" s="287"/>
      <c r="U572" s="287"/>
      <c r="V572" s="287"/>
      <c r="W572" s="287"/>
      <c r="X572" s="287"/>
      <c r="Y572" s="287"/>
      <c r="Z572" s="287"/>
      <c r="AA572" s="287"/>
      <c r="AB572" s="287"/>
      <c r="AC572" s="287"/>
      <c r="AD572" s="287"/>
      <c r="AE572" s="287"/>
      <c r="AF572" s="287"/>
      <c r="AG572" s="287"/>
      <c r="AH572" s="287"/>
    </row>
    <row r="573" spans="1:34" ht="15.75" customHeight="1" x14ac:dyDescent="0.2">
      <c r="A573" s="287"/>
      <c r="B573" s="287"/>
      <c r="C573" s="288"/>
      <c r="D573" s="287"/>
      <c r="E573" s="289"/>
      <c r="F573" s="287"/>
      <c r="G573" s="289"/>
      <c r="H573" s="287"/>
      <c r="I573" s="289"/>
      <c r="J573" s="287"/>
      <c r="K573" s="289"/>
      <c r="L573" s="287"/>
      <c r="M573" s="289"/>
      <c r="N573" s="287"/>
      <c r="O573" s="287"/>
      <c r="P573" s="287"/>
      <c r="Q573" s="287"/>
      <c r="R573" s="287"/>
      <c r="S573" s="287"/>
      <c r="T573" s="287"/>
      <c r="U573" s="287"/>
      <c r="V573" s="287"/>
      <c r="W573" s="287"/>
      <c r="X573" s="287"/>
      <c r="Y573" s="287"/>
      <c r="Z573" s="287"/>
      <c r="AA573" s="287"/>
      <c r="AB573" s="287"/>
      <c r="AC573" s="287"/>
      <c r="AD573" s="287"/>
      <c r="AE573" s="287"/>
      <c r="AF573" s="287"/>
      <c r="AG573" s="287"/>
      <c r="AH573" s="287"/>
    </row>
    <row r="574" spans="1:34" ht="15.75" customHeight="1" x14ac:dyDescent="0.2">
      <c r="A574" s="287"/>
      <c r="B574" s="287"/>
      <c r="C574" s="288"/>
      <c r="D574" s="287"/>
      <c r="E574" s="289"/>
      <c r="F574" s="287"/>
      <c r="G574" s="289"/>
      <c r="H574" s="287"/>
      <c r="I574" s="289"/>
      <c r="J574" s="287"/>
      <c r="K574" s="289"/>
      <c r="L574" s="287"/>
      <c r="M574" s="289"/>
      <c r="N574" s="287"/>
      <c r="O574" s="287"/>
      <c r="P574" s="287"/>
      <c r="Q574" s="287"/>
      <c r="R574" s="287"/>
      <c r="S574" s="287"/>
      <c r="T574" s="287"/>
      <c r="U574" s="287"/>
      <c r="V574" s="287"/>
      <c r="W574" s="287"/>
      <c r="X574" s="287"/>
      <c r="Y574" s="287"/>
      <c r="Z574" s="287"/>
      <c r="AA574" s="287"/>
      <c r="AB574" s="287"/>
      <c r="AC574" s="287"/>
      <c r="AD574" s="287"/>
      <c r="AE574" s="287"/>
      <c r="AF574" s="287"/>
      <c r="AG574" s="287"/>
      <c r="AH574" s="287"/>
    </row>
    <row r="575" spans="1:34" ht="15.75" customHeight="1" x14ac:dyDescent="0.2">
      <c r="A575" s="287"/>
      <c r="B575" s="287"/>
      <c r="C575" s="288"/>
      <c r="D575" s="287"/>
      <c r="E575" s="289"/>
      <c r="F575" s="287"/>
      <c r="G575" s="289"/>
      <c r="H575" s="287"/>
      <c r="I575" s="289"/>
      <c r="J575" s="287"/>
      <c r="K575" s="289"/>
      <c r="L575" s="287"/>
      <c r="M575" s="289"/>
      <c r="N575" s="287"/>
      <c r="O575" s="287"/>
      <c r="P575" s="287"/>
      <c r="Q575" s="287"/>
      <c r="R575" s="287"/>
      <c r="S575" s="287"/>
      <c r="T575" s="287"/>
      <c r="U575" s="287"/>
      <c r="V575" s="287"/>
      <c r="W575" s="287"/>
      <c r="X575" s="287"/>
      <c r="Y575" s="287"/>
      <c r="Z575" s="287"/>
      <c r="AA575" s="287"/>
      <c r="AB575" s="287"/>
      <c r="AC575" s="287"/>
      <c r="AD575" s="287"/>
      <c r="AE575" s="287"/>
      <c r="AF575" s="287"/>
      <c r="AG575" s="287"/>
      <c r="AH575" s="287"/>
    </row>
    <row r="576" spans="1:34" ht="15.75" customHeight="1" x14ac:dyDescent="0.2">
      <c r="A576" s="287"/>
      <c r="B576" s="287"/>
      <c r="C576" s="288"/>
      <c r="D576" s="287"/>
      <c r="E576" s="289"/>
      <c r="F576" s="287"/>
      <c r="G576" s="289"/>
      <c r="H576" s="287"/>
      <c r="I576" s="289"/>
      <c r="J576" s="287"/>
      <c r="K576" s="289"/>
      <c r="L576" s="287"/>
      <c r="M576" s="289"/>
      <c r="N576" s="287"/>
      <c r="O576" s="287"/>
      <c r="P576" s="287"/>
      <c r="Q576" s="287"/>
      <c r="R576" s="287"/>
      <c r="S576" s="287"/>
      <c r="T576" s="287"/>
      <c r="U576" s="287"/>
      <c r="V576" s="287"/>
      <c r="W576" s="287"/>
      <c r="X576" s="287"/>
      <c r="Y576" s="287"/>
      <c r="Z576" s="287"/>
      <c r="AA576" s="287"/>
      <c r="AB576" s="287"/>
      <c r="AC576" s="287"/>
      <c r="AD576" s="287"/>
      <c r="AE576" s="287"/>
      <c r="AF576" s="287"/>
      <c r="AG576" s="287"/>
      <c r="AH576" s="287"/>
    </row>
    <row r="577" spans="1:34" ht="15.75" customHeight="1" x14ac:dyDescent="0.2">
      <c r="A577" s="287"/>
      <c r="B577" s="287"/>
      <c r="C577" s="288"/>
      <c r="D577" s="287"/>
      <c r="E577" s="289"/>
      <c r="F577" s="287"/>
      <c r="G577" s="289"/>
      <c r="H577" s="287"/>
      <c r="I577" s="289"/>
      <c r="J577" s="287"/>
      <c r="K577" s="289"/>
      <c r="L577" s="287"/>
      <c r="M577" s="289"/>
      <c r="N577" s="287"/>
      <c r="O577" s="287"/>
      <c r="P577" s="287"/>
      <c r="Q577" s="287"/>
      <c r="R577" s="287"/>
      <c r="S577" s="287"/>
      <c r="T577" s="287"/>
      <c r="U577" s="287"/>
      <c r="V577" s="287"/>
      <c r="W577" s="287"/>
      <c r="X577" s="287"/>
      <c r="Y577" s="287"/>
      <c r="Z577" s="287"/>
      <c r="AA577" s="287"/>
      <c r="AB577" s="287"/>
      <c r="AC577" s="287"/>
      <c r="AD577" s="287"/>
      <c r="AE577" s="287"/>
      <c r="AF577" s="287"/>
      <c r="AG577" s="287"/>
      <c r="AH577" s="287"/>
    </row>
    <row r="578" spans="1:34" ht="15.75" customHeight="1" x14ac:dyDescent="0.2">
      <c r="A578" s="287"/>
      <c r="B578" s="287"/>
      <c r="C578" s="288"/>
      <c r="D578" s="287"/>
      <c r="E578" s="289"/>
      <c r="F578" s="287"/>
      <c r="G578" s="289"/>
      <c r="H578" s="287"/>
      <c r="I578" s="289"/>
      <c r="J578" s="287"/>
      <c r="K578" s="289"/>
      <c r="L578" s="287"/>
      <c r="M578" s="289"/>
      <c r="N578" s="287"/>
      <c r="O578" s="287"/>
      <c r="P578" s="287"/>
      <c r="Q578" s="287"/>
      <c r="R578" s="287"/>
      <c r="S578" s="287"/>
      <c r="T578" s="287"/>
      <c r="U578" s="287"/>
      <c r="V578" s="287"/>
      <c r="W578" s="287"/>
      <c r="X578" s="287"/>
      <c r="Y578" s="287"/>
      <c r="Z578" s="287"/>
      <c r="AA578" s="287"/>
      <c r="AB578" s="287"/>
      <c r="AC578" s="287"/>
      <c r="AD578" s="287"/>
      <c r="AE578" s="287"/>
      <c r="AF578" s="287"/>
      <c r="AG578" s="287"/>
      <c r="AH578" s="287"/>
    </row>
    <row r="579" spans="1:34" ht="15.75" customHeight="1" x14ac:dyDescent="0.2">
      <c r="A579" s="287"/>
      <c r="B579" s="287"/>
      <c r="C579" s="288"/>
      <c r="D579" s="287"/>
      <c r="E579" s="289"/>
      <c r="F579" s="287"/>
      <c r="G579" s="289"/>
      <c r="H579" s="287"/>
      <c r="I579" s="289"/>
      <c r="J579" s="287"/>
      <c r="K579" s="289"/>
      <c r="L579" s="287"/>
      <c r="M579" s="289"/>
      <c r="N579" s="287"/>
      <c r="O579" s="287"/>
      <c r="P579" s="287"/>
      <c r="Q579" s="287"/>
      <c r="R579" s="287"/>
      <c r="S579" s="287"/>
      <c r="T579" s="287"/>
      <c r="U579" s="287"/>
      <c r="V579" s="287"/>
      <c r="W579" s="287"/>
      <c r="X579" s="287"/>
      <c r="Y579" s="287"/>
      <c r="Z579" s="287"/>
      <c r="AA579" s="287"/>
      <c r="AB579" s="287"/>
      <c r="AC579" s="287"/>
      <c r="AD579" s="287"/>
      <c r="AE579" s="287"/>
      <c r="AF579" s="287"/>
      <c r="AG579" s="287"/>
      <c r="AH579" s="287"/>
    </row>
    <row r="580" spans="1:34" ht="15.75" customHeight="1" x14ac:dyDescent="0.2">
      <c r="A580" s="287"/>
      <c r="B580" s="287"/>
      <c r="C580" s="288"/>
      <c r="D580" s="287"/>
      <c r="E580" s="289"/>
      <c r="F580" s="287"/>
      <c r="G580" s="289"/>
      <c r="H580" s="287"/>
      <c r="I580" s="289"/>
      <c r="J580" s="287"/>
      <c r="K580" s="289"/>
      <c r="L580" s="287"/>
      <c r="M580" s="289"/>
      <c r="N580" s="287"/>
      <c r="O580" s="287"/>
      <c r="P580" s="287"/>
      <c r="Q580" s="287"/>
      <c r="R580" s="287"/>
      <c r="S580" s="287"/>
      <c r="T580" s="287"/>
      <c r="U580" s="287"/>
      <c r="V580" s="287"/>
      <c r="W580" s="287"/>
      <c r="X580" s="287"/>
      <c r="Y580" s="287"/>
      <c r="Z580" s="287"/>
      <c r="AA580" s="287"/>
      <c r="AB580" s="287"/>
      <c r="AC580" s="287"/>
      <c r="AD580" s="287"/>
      <c r="AE580" s="287"/>
      <c r="AF580" s="287"/>
      <c r="AG580" s="287"/>
      <c r="AH580" s="287"/>
    </row>
    <row r="581" spans="1:34" ht="15.75" customHeight="1" x14ac:dyDescent="0.2">
      <c r="A581" s="287"/>
      <c r="B581" s="287"/>
      <c r="C581" s="288"/>
      <c r="D581" s="287"/>
      <c r="E581" s="289"/>
      <c r="F581" s="287"/>
      <c r="G581" s="289"/>
      <c r="H581" s="287"/>
      <c r="I581" s="289"/>
      <c r="J581" s="287"/>
      <c r="K581" s="289"/>
      <c r="L581" s="287"/>
      <c r="M581" s="289"/>
      <c r="N581" s="287"/>
      <c r="O581" s="287"/>
      <c r="P581" s="287"/>
      <c r="Q581" s="287"/>
      <c r="R581" s="287"/>
      <c r="S581" s="287"/>
      <c r="T581" s="287"/>
      <c r="U581" s="287"/>
      <c r="V581" s="287"/>
      <c r="W581" s="287"/>
      <c r="X581" s="287"/>
      <c r="Y581" s="287"/>
      <c r="Z581" s="287"/>
      <c r="AA581" s="287"/>
      <c r="AB581" s="287"/>
      <c r="AC581" s="287"/>
      <c r="AD581" s="287"/>
      <c r="AE581" s="287"/>
      <c r="AF581" s="287"/>
      <c r="AG581" s="287"/>
      <c r="AH581" s="287"/>
    </row>
    <row r="582" spans="1:34" ht="15.75" customHeight="1" x14ac:dyDescent="0.2">
      <c r="A582" s="287"/>
      <c r="B582" s="287"/>
      <c r="C582" s="288"/>
      <c r="D582" s="287"/>
      <c r="E582" s="289"/>
      <c r="F582" s="287"/>
      <c r="G582" s="289"/>
      <c r="H582" s="287"/>
      <c r="I582" s="289"/>
      <c r="J582" s="287"/>
      <c r="K582" s="289"/>
      <c r="L582" s="287"/>
      <c r="M582" s="289"/>
      <c r="N582" s="287"/>
      <c r="O582" s="287"/>
      <c r="P582" s="287"/>
      <c r="Q582" s="287"/>
      <c r="R582" s="287"/>
      <c r="S582" s="287"/>
      <c r="T582" s="287"/>
      <c r="U582" s="287"/>
      <c r="V582" s="287"/>
      <c r="W582" s="287"/>
      <c r="X582" s="287"/>
      <c r="Y582" s="287"/>
      <c r="Z582" s="287"/>
      <c r="AA582" s="287"/>
      <c r="AB582" s="287"/>
      <c r="AC582" s="287"/>
      <c r="AD582" s="287"/>
      <c r="AE582" s="287"/>
      <c r="AF582" s="287"/>
      <c r="AG582" s="287"/>
      <c r="AH582" s="287"/>
    </row>
    <row r="583" spans="1:34" ht="15.75" customHeight="1" x14ac:dyDescent="0.2">
      <c r="A583" s="287"/>
      <c r="B583" s="287"/>
      <c r="C583" s="288"/>
      <c r="D583" s="287"/>
      <c r="E583" s="289"/>
      <c r="F583" s="287"/>
      <c r="G583" s="289"/>
      <c r="H583" s="287"/>
      <c r="I583" s="289"/>
      <c r="J583" s="287"/>
      <c r="K583" s="289"/>
      <c r="L583" s="287"/>
      <c r="M583" s="289"/>
      <c r="N583" s="287"/>
      <c r="O583" s="287"/>
      <c r="P583" s="287"/>
      <c r="Q583" s="287"/>
      <c r="R583" s="287"/>
      <c r="S583" s="287"/>
      <c r="T583" s="287"/>
      <c r="U583" s="287"/>
      <c r="V583" s="287"/>
      <c r="W583" s="287"/>
      <c r="X583" s="287"/>
      <c r="Y583" s="287"/>
      <c r="Z583" s="287"/>
      <c r="AA583" s="287"/>
      <c r="AB583" s="287"/>
      <c r="AC583" s="287"/>
      <c r="AD583" s="287"/>
      <c r="AE583" s="287"/>
      <c r="AF583" s="287"/>
      <c r="AG583" s="287"/>
      <c r="AH583" s="287"/>
    </row>
    <row r="584" spans="1:34" ht="15.75" customHeight="1" x14ac:dyDescent="0.2">
      <c r="A584" s="287"/>
      <c r="B584" s="287"/>
      <c r="C584" s="288"/>
      <c r="D584" s="287"/>
      <c r="E584" s="289"/>
      <c r="F584" s="287"/>
      <c r="G584" s="289"/>
      <c r="H584" s="287"/>
      <c r="I584" s="289"/>
      <c r="J584" s="287"/>
      <c r="K584" s="289"/>
      <c r="L584" s="287"/>
      <c r="M584" s="289"/>
      <c r="N584" s="287"/>
      <c r="O584" s="287"/>
      <c r="P584" s="287"/>
      <c r="Q584" s="287"/>
      <c r="R584" s="287"/>
      <c r="S584" s="287"/>
      <c r="T584" s="287"/>
      <c r="U584" s="287"/>
      <c r="V584" s="287"/>
      <c r="W584" s="287"/>
      <c r="X584" s="287"/>
      <c r="Y584" s="287"/>
      <c r="Z584" s="287"/>
      <c r="AA584" s="287"/>
      <c r="AB584" s="287"/>
      <c r="AC584" s="287"/>
      <c r="AD584" s="287"/>
      <c r="AE584" s="287"/>
      <c r="AF584" s="287"/>
      <c r="AG584" s="287"/>
      <c r="AH584" s="287"/>
    </row>
    <row r="585" spans="1:34" ht="15.75" customHeight="1" x14ac:dyDescent="0.2">
      <c r="A585" s="287"/>
      <c r="B585" s="287"/>
      <c r="C585" s="288"/>
      <c r="D585" s="287"/>
      <c r="E585" s="289"/>
      <c r="F585" s="287"/>
      <c r="G585" s="289"/>
      <c r="H585" s="287"/>
      <c r="I585" s="289"/>
      <c r="J585" s="287"/>
      <c r="K585" s="289"/>
      <c r="L585" s="287"/>
      <c r="M585" s="289"/>
      <c r="N585" s="287"/>
      <c r="O585" s="287"/>
      <c r="P585" s="287"/>
      <c r="Q585" s="287"/>
      <c r="R585" s="287"/>
      <c r="S585" s="287"/>
      <c r="T585" s="287"/>
      <c r="U585" s="287"/>
      <c r="V585" s="287"/>
      <c r="W585" s="287"/>
      <c r="X585" s="287"/>
      <c r="Y585" s="287"/>
      <c r="Z585" s="287"/>
      <c r="AA585" s="287"/>
      <c r="AB585" s="287"/>
      <c r="AC585" s="287"/>
      <c r="AD585" s="287"/>
      <c r="AE585" s="287"/>
      <c r="AF585" s="287"/>
      <c r="AG585" s="287"/>
      <c r="AH585" s="287"/>
    </row>
    <row r="586" spans="1:34" ht="15.75" customHeight="1" x14ac:dyDescent="0.2">
      <c r="A586" s="287"/>
      <c r="B586" s="287"/>
      <c r="C586" s="288"/>
      <c r="D586" s="287"/>
      <c r="E586" s="289"/>
      <c r="F586" s="287"/>
      <c r="G586" s="289"/>
      <c r="H586" s="287"/>
      <c r="I586" s="289"/>
      <c r="J586" s="287"/>
      <c r="K586" s="289"/>
      <c r="L586" s="287"/>
      <c r="M586" s="289"/>
      <c r="N586" s="287"/>
      <c r="O586" s="287"/>
      <c r="P586" s="287"/>
      <c r="Q586" s="287"/>
      <c r="R586" s="287"/>
      <c r="S586" s="287"/>
      <c r="T586" s="287"/>
      <c r="U586" s="287"/>
      <c r="V586" s="287"/>
      <c r="W586" s="287"/>
      <c r="X586" s="287"/>
      <c r="Y586" s="287"/>
      <c r="Z586" s="287"/>
      <c r="AA586" s="287"/>
      <c r="AB586" s="287"/>
      <c r="AC586" s="287"/>
      <c r="AD586" s="287"/>
      <c r="AE586" s="287"/>
      <c r="AF586" s="287"/>
      <c r="AG586" s="287"/>
      <c r="AH586" s="287"/>
    </row>
    <row r="587" spans="1:34" ht="15.75" customHeight="1" x14ac:dyDescent="0.2">
      <c r="A587" s="287"/>
      <c r="B587" s="287"/>
      <c r="C587" s="288"/>
      <c r="D587" s="287"/>
      <c r="E587" s="289"/>
      <c r="F587" s="287"/>
      <c r="G587" s="289"/>
      <c r="H587" s="287"/>
      <c r="I587" s="289"/>
      <c r="J587" s="287"/>
      <c r="K587" s="289"/>
      <c r="L587" s="287"/>
      <c r="M587" s="289"/>
      <c r="N587" s="287"/>
      <c r="O587" s="287"/>
      <c r="P587" s="287"/>
      <c r="Q587" s="287"/>
      <c r="R587" s="287"/>
      <c r="S587" s="287"/>
      <c r="T587" s="287"/>
      <c r="U587" s="287"/>
      <c r="V587" s="287"/>
      <c r="W587" s="287"/>
      <c r="X587" s="287"/>
      <c r="Y587" s="287"/>
      <c r="Z587" s="287"/>
      <c r="AA587" s="287"/>
      <c r="AB587" s="287"/>
      <c r="AC587" s="287"/>
      <c r="AD587" s="287"/>
      <c r="AE587" s="287"/>
      <c r="AF587" s="287"/>
      <c r="AG587" s="287"/>
      <c r="AH587" s="287"/>
    </row>
    <row r="588" spans="1:34" ht="15.75" customHeight="1" x14ac:dyDescent="0.2">
      <c r="A588" s="287"/>
      <c r="B588" s="287"/>
      <c r="C588" s="288"/>
      <c r="D588" s="287"/>
      <c r="E588" s="289"/>
      <c r="F588" s="287"/>
      <c r="G588" s="289"/>
      <c r="H588" s="287"/>
      <c r="I588" s="289"/>
      <c r="J588" s="287"/>
      <c r="K588" s="289"/>
      <c r="L588" s="287"/>
      <c r="M588" s="289"/>
      <c r="N588" s="287"/>
      <c r="O588" s="287"/>
      <c r="P588" s="287"/>
      <c r="Q588" s="287"/>
      <c r="R588" s="287"/>
      <c r="S588" s="287"/>
      <c r="T588" s="287"/>
      <c r="U588" s="287"/>
      <c r="V588" s="287"/>
      <c r="W588" s="287"/>
      <c r="X588" s="287"/>
      <c r="Y588" s="287"/>
      <c r="Z588" s="287"/>
      <c r="AA588" s="287"/>
      <c r="AB588" s="287"/>
      <c r="AC588" s="287"/>
      <c r="AD588" s="287"/>
      <c r="AE588" s="287"/>
      <c r="AF588" s="287"/>
      <c r="AG588" s="287"/>
      <c r="AH588" s="287"/>
    </row>
    <row r="589" spans="1:34" ht="15.75" customHeight="1" x14ac:dyDescent="0.2">
      <c r="A589" s="287"/>
      <c r="B589" s="287"/>
      <c r="C589" s="288"/>
      <c r="D589" s="287"/>
      <c r="E589" s="289"/>
      <c r="F589" s="287"/>
      <c r="G589" s="289"/>
      <c r="H589" s="287"/>
      <c r="I589" s="289"/>
      <c r="J589" s="287"/>
      <c r="K589" s="289"/>
      <c r="L589" s="287"/>
      <c r="M589" s="289"/>
      <c r="N589" s="287"/>
      <c r="O589" s="287"/>
      <c r="P589" s="287"/>
      <c r="Q589" s="287"/>
      <c r="R589" s="287"/>
      <c r="S589" s="287"/>
      <c r="T589" s="287"/>
      <c r="U589" s="287"/>
      <c r="V589" s="287"/>
      <c r="W589" s="287"/>
      <c r="X589" s="287"/>
      <c r="Y589" s="287"/>
      <c r="Z589" s="287"/>
      <c r="AA589" s="287"/>
      <c r="AB589" s="287"/>
      <c r="AC589" s="287"/>
      <c r="AD589" s="287"/>
      <c r="AE589" s="287"/>
      <c r="AF589" s="287"/>
      <c r="AG589" s="287"/>
      <c r="AH589" s="287"/>
    </row>
    <row r="590" spans="1:34" ht="15.75" customHeight="1" x14ac:dyDescent="0.2">
      <c r="A590" s="287"/>
      <c r="B590" s="287"/>
      <c r="C590" s="288"/>
      <c r="D590" s="287"/>
      <c r="E590" s="289"/>
      <c r="F590" s="287"/>
      <c r="G590" s="289"/>
      <c r="H590" s="287"/>
      <c r="I590" s="289"/>
      <c r="J590" s="287"/>
      <c r="K590" s="289"/>
      <c r="L590" s="287"/>
      <c r="M590" s="289"/>
      <c r="N590" s="287"/>
      <c r="O590" s="287"/>
      <c r="P590" s="287"/>
      <c r="Q590" s="287"/>
      <c r="R590" s="287"/>
      <c r="S590" s="287"/>
      <c r="T590" s="287"/>
      <c r="U590" s="287"/>
      <c r="V590" s="287"/>
      <c r="W590" s="287"/>
      <c r="X590" s="287"/>
      <c r="Y590" s="287"/>
      <c r="Z590" s="287"/>
      <c r="AA590" s="287"/>
      <c r="AB590" s="287"/>
      <c r="AC590" s="287"/>
      <c r="AD590" s="287"/>
      <c r="AE590" s="287"/>
      <c r="AF590" s="287"/>
      <c r="AG590" s="287"/>
      <c r="AH590" s="287"/>
    </row>
    <row r="591" spans="1:34" ht="15.75" customHeight="1" x14ac:dyDescent="0.2">
      <c r="A591" s="287"/>
      <c r="B591" s="287"/>
      <c r="C591" s="288"/>
      <c r="D591" s="287"/>
      <c r="E591" s="289"/>
      <c r="F591" s="287"/>
      <c r="G591" s="289"/>
      <c r="H591" s="287"/>
      <c r="I591" s="289"/>
      <c r="J591" s="287"/>
      <c r="K591" s="289"/>
      <c r="L591" s="287"/>
      <c r="M591" s="289"/>
      <c r="N591" s="287"/>
      <c r="O591" s="287"/>
      <c r="P591" s="287"/>
      <c r="Q591" s="287"/>
      <c r="R591" s="287"/>
      <c r="S591" s="287"/>
      <c r="T591" s="287"/>
      <c r="U591" s="287"/>
      <c r="V591" s="287"/>
      <c r="W591" s="287"/>
      <c r="X591" s="287"/>
      <c r="Y591" s="287"/>
      <c r="Z591" s="287"/>
      <c r="AA591" s="287"/>
      <c r="AB591" s="287"/>
      <c r="AC591" s="287"/>
      <c r="AD591" s="287"/>
      <c r="AE591" s="287"/>
      <c r="AF591" s="287"/>
      <c r="AG591" s="287"/>
      <c r="AH591" s="287"/>
    </row>
    <row r="592" spans="1:34" ht="15.75" customHeight="1" x14ac:dyDescent="0.2">
      <c r="A592" s="287"/>
      <c r="B592" s="287"/>
      <c r="C592" s="288"/>
      <c r="D592" s="287"/>
      <c r="E592" s="289"/>
      <c r="F592" s="287"/>
      <c r="G592" s="289"/>
      <c r="H592" s="287"/>
      <c r="I592" s="289"/>
      <c r="J592" s="287"/>
      <c r="K592" s="289"/>
      <c r="L592" s="287"/>
      <c r="M592" s="289"/>
      <c r="N592" s="287"/>
      <c r="O592" s="287"/>
      <c r="P592" s="287"/>
      <c r="Q592" s="287"/>
      <c r="R592" s="287"/>
      <c r="S592" s="287"/>
      <c r="T592" s="287"/>
      <c r="U592" s="287"/>
      <c r="V592" s="287"/>
      <c r="W592" s="287"/>
      <c r="X592" s="287"/>
      <c r="Y592" s="287"/>
      <c r="Z592" s="287"/>
      <c r="AA592" s="287"/>
      <c r="AB592" s="287"/>
      <c r="AC592" s="287"/>
      <c r="AD592" s="287"/>
      <c r="AE592" s="287"/>
      <c r="AF592" s="287"/>
      <c r="AG592" s="287"/>
      <c r="AH592" s="287"/>
    </row>
    <row r="593" spans="1:34" ht="15.75" customHeight="1" x14ac:dyDescent="0.2">
      <c r="A593" s="287"/>
      <c r="B593" s="287"/>
      <c r="C593" s="288"/>
      <c r="D593" s="287"/>
      <c r="E593" s="289"/>
      <c r="F593" s="287"/>
      <c r="G593" s="289"/>
      <c r="H593" s="287"/>
      <c r="I593" s="289"/>
      <c r="J593" s="287"/>
      <c r="K593" s="289"/>
      <c r="L593" s="287"/>
      <c r="M593" s="289"/>
      <c r="N593" s="287"/>
      <c r="O593" s="287"/>
      <c r="P593" s="287"/>
      <c r="Q593" s="287"/>
      <c r="R593" s="287"/>
      <c r="S593" s="287"/>
      <c r="T593" s="287"/>
      <c r="U593" s="287"/>
      <c r="V593" s="287"/>
      <c r="W593" s="287"/>
      <c r="X593" s="287"/>
      <c r="Y593" s="287"/>
      <c r="Z593" s="287"/>
      <c r="AA593" s="287"/>
      <c r="AB593" s="287"/>
      <c r="AC593" s="287"/>
      <c r="AD593" s="287"/>
      <c r="AE593" s="287"/>
      <c r="AF593" s="287"/>
      <c r="AG593" s="287"/>
      <c r="AH593" s="287"/>
    </row>
    <row r="594" spans="1:34" ht="15.75" customHeight="1" x14ac:dyDescent="0.2">
      <c r="A594" s="287"/>
      <c r="B594" s="287"/>
      <c r="C594" s="288"/>
      <c r="D594" s="287"/>
      <c r="E594" s="289"/>
      <c r="F594" s="287"/>
      <c r="G594" s="289"/>
      <c r="H594" s="287"/>
      <c r="I594" s="289"/>
      <c r="J594" s="287"/>
      <c r="K594" s="289"/>
      <c r="L594" s="287"/>
      <c r="M594" s="289"/>
      <c r="N594" s="287"/>
      <c r="O594" s="287"/>
      <c r="P594" s="287"/>
      <c r="Q594" s="287"/>
      <c r="R594" s="287"/>
      <c r="S594" s="287"/>
      <c r="T594" s="287"/>
      <c r="U594" s="287"/>
      <c r="V594" s="287"/>
      <c r="W594" s="287"/>
      <c r="X594" s="287"/>
      <c r="Y594" s="287"/>
      <c r="Z594" s="287"/>
      <c r="AA594" s="287"/>
      <c r="AB594" s="287"/>
      <c r="AC594" s="287"/>
      <c r="AD594" s="287"/>
      <c r="AE594" s="287"/>
      <c r="AF594" s="287"/>
      <c r="AG594" s="287"/>
      <c r="AH594" s="287"/>
    </row>
    <row r="595" spans="1:34" ht="15.75" customHeight="1" x14ac:dyDescent="0.2">
      <c r="A595" s="287"/>
      <c r="B595" s="287"/>
      <c r="C595" s="288"/>
      <c r="D595" s="287"/>
      <c r="E595" s="289"/>
      <c r="F595" s="287"/>
      <c r="G595" s="289"/>
      <c r="H595" s="287"/>
      <c r="I595" s="289"/>
      <c r="J595" s="287"/>
      <c r="K595" s="289"/>
      <c r="L595" s="287"/>
      <c r="M595" s="289"/>
      <c r="N595" s="287"/>
      <c r="O595" s="287"/>
      <c r="P595" s="287"/>
      <c r="Q595" s="287"/>
      <c r="R595" s="287"/>
      <c r="S595" s="287"/>
      <c r="T595" s="287"/>
      <c r="U595" s="287"/>
      <c r="V595" s="287"/>
      <c r="W595" s="287"/>
      <c r="X595" s="287"/>
      <c r="Y595" s="287"/>
      <c r="Z595" s="287"/>
      <c r="AA595" s="287"/>
      <c r="AB595" s="287"/>
      <c r="AC595" s="287"/>
      <c r="AD595" s="287"/>
      <c r="AE595" s="287"/>
      <c r="AF595" s="287"/>
      <c r="AG595" s="287"/>
      <c r="AH595" s="287"/>
    </row>
    <row r="596" spans="1:34" ht="15.75" customHeight="1" x14ac:dyDescent="0.2">
      <c r="A596" s="287"/>
      <c r="B596" s="287"/>
      <c r="C596" s="288"/>
      <c r="D596" s="287"/>
      <c r="E596" s="289"/>
      <c r="F596" s="287"/>
      <c r="G596" s="289"/>
      <c r="H596" s="287"/>
      <c r="I596" s="289"/>
      <c r="J596" s="287"/>
      <c r="K596" s="289"/>
      <c r="L596" s="287"/>
      <c r="M596" s="289"/>
      <c r="N596" s="287"/>
      <c r="O596" s="287"/>
      <c r="P596" s="287"/>
      <c r="Q596" s="287"/>
      <c r="R596" s="287"/>
      <c r="S596" s="287"/>
      <c r="T596" s="287"/>
      <c r="U596" s="287"/>
      <c r="V596" s="287"/>
      <c r="W596" s="287"/>
      <c r="X596" s="287"/>
      <c r="Y596" s="287"/>
      <c r="Z596" s="287"/>
      <c r="AA596" s="287"/>
      <c r="AB596" s="287"/>
      <c r="AC596" s="287"/>
      <c r="AD596" s="287"/>
      <c r="AE596" s="287"/>
      <c r="AF596" s="287"/>
      <c r="AG596" s="287"/>
      <c r="AH596" s="287"/>
    </row>
    <row r="597" spans="1:34" ht="15.75" customHeight="1" x14ac:dyDescent="0.2">
      <c r="A597" s="287"/>
      <c r="B597" s="287"/>
      <c r="C597" s="288"/>
      <c r="D597" s="287"/>
      <c r="E597" s="289"/>
      <c r="F597" s="287"/>
      <c r="G597" s="289"/>
      <c r="H597" s="287"/>
      <c r="I597" s="289"/>
      <c r="J597" s="287"/>
      <c r="K597" s="289"/>
      <c r="L597" s="287"/>
      <c r="M597" s="289"/>
      <c r="N597" s="287"/>
      <c r="O597" s="287"/>
      <c r="P597" s="287"/>
      <c r="Q597" s="287"/>
      <c r="R597" s="287"/>
      <c r="S597" s="287"/>
      <c r="T597" s="287"/>
      <c r="U597" s="287"/>
      <c r="V597" s="287"/>
      <c r="W597" s="287"/>
      <c r="X597" s="287"/>
      <c r="Y597" s="287"/>
      <c r="Z597" s="287"/>
      <c r="AA597" s="287"/>
      <c r="AB597" s="287"/>
      <c r="AC597" s="287"/>
      <c r="AD597" s="287"/>
      <c r="AE597" s="287"/>
      <c r="AF597" s="287"/>
      <c r="AG597" s="287"/>
      <c r="AH597" s="287"/>
    </row>
    <row r="598" spans="1:34" ht="15.75" customHeight="1" x14ac:dyDescent="0.2">
      <c r="A598" s="287"/>
      <c r="B598" s="287"/>
      <c r="C598" s="288"/>
      <c r="D598" s="287"/>
      <c r="E598" s="289"/>
      <c r="F598" s="287"/>
      <c r="G598" s="289"/>
      <c r="H598" s="287"/>
      <c r="I598" s="289"/>
      <c r="J598" s="287"/>
      <c r="K598" s="289"/>
      <c r="L598" s="287"/>
      <c r="M598" s="289"/>
      <c r="N598" s="287"/>
      <c r="O598" s="287"/>
      <c r="P598" s="287"/>
      <c r="Q598" s="287"/>
      <c r="R598" s="287"/>
      <c r="S598" s="287"/>
      <c r="T598" s="287"/>
      <c r="U598" s="287"/>
      <c r="V598" s="287"/>
      <c r="W598" s="287"/>
      <c r="X598" s="287"/>
      <c r="Y598" s="287"/>
      <c r="Z598" s="287"/>
      <c r="AA598" s="287"/>
      <c r="AB598" s="287"/>
      <c r="AC598" s="287"/>
      <c r="AD598" s="287"/>
      <c r="AE598" s="287"/>
      <c r="AF598" s="287"/>
      <c r="AG598" s="287"/>
      <c r="AH598" s="287"/>
    </row>
    <row r="599" spans="1:34" ht="15.75" customHeight="1" x14ac:dyDescent="0.2">
      <c r="A599" s="287"/>
      <c r="B599" s="287"/>
      <c r="C599" s="288"/>
      <c r="D599" s="287"/>
      <c r="E599" s="289"/>
      <c r="F599" s="287"/>
      <c r="G599" s="289"/>
      <c r="H599" s="287"/>
      <c r="I599" s="289"/>
      <c r="J599" s="287"/>
      <c r="K599" s="289"/>
      <c r="L599" s="287"/>
      <c r="M599" s="289"/>
      <c r="N599" s="287"/>
      <c r="O599" s="287"/>
      <c r="P599" s="287"/>
      <c r="Q599" s="287"/>
      <c r="R599" s="287"/>
      <c r="S599" s="287"/>
      <c r="T599" s="287"/>
      <c r="U599" s="287"/>
      <c r="V599" s="287"/>
      <c r="W599" s="287"/>
      <c r="X599" s="287"/>
      <c r="Y599" s="287"/>
      <c r="Z599" s="287"/>
      <c r="AA599" s="287"/>
      <c r="AB599" s="287"/>
      <c r="AC599" s="287"/>
      <c r="AD599" s="287"/>
      <c r="AE599" s="287"/>
      <c r="AF599" s="287"/>
      <c r="AG599" s="287"/>
      <c r="AH599" s="287"/>
    </row>
    <row r="600" spans="1:34" ht="15.75" customHeight="1" x14ac:dyDescent="0.2">
      <c r="A600" s="287"/>
      <c r="B600" s="287"/>
      <c r="C600" s="288"/>
      <c r="D600" s="287"/>
      <c r="E600" s="289"/>
      <c r="F600" s="287"/>
      <c r="G600" s="289"/>
      <c r="H600" s="287"/>
      <c r="I600" s="289"/>
      <c r="J600" s="287"/>
      <c r="K600" s="289"/>
      <c r="L600" s="287"/>
      <c r="M600" s="289"/>
      <c r="N600" s="287"/>
      <c r="O600" s="287"/>
      <c r="P600" s="287"/>
      <c r="Q600" s="287"/>
      <c r="R600" s="287"/>
      <c r="S600" s="287"/>
      <c r="T600" s="287"/>
      <c r="U600" s="287"/>
      <c r="V600" s="287"/>
      <c r="W600" s="287"/>
      <c r="X600" s="287"/>
      <c r="Y600" s="287"/>
      <c r="Z600" s="287"/>
      <c r="AA600" s="287"/>
      <c r="AB600" s="287"/>
      <c r="AC600" s="287"/>
      <c r="AD600" s="287"/>
      <c r="AE600" s="287"/>
      <c r="AF600" s="287"/>
      <c r="AG600" s="287"/>
      <c r="AH600" s="287"/>
    </row>
    <row r="601" spans="1:34" ht="15.75" customHeight="1" x14ac:dyDescent="0.2">
      <c r="A601" s="287"/>
      <c r="B601" s="287"/>
      <c r="C601" s="288"/>
      <c r="D601" s="287"/>
      <c r="E601" s="289"/>
      <c r="F601" s="287"/>
      <c r="G601" s="289"/>
      <c r="H601" s="287"/>
      <c r="I601" s="289"/>
      <c r="J601" s="287"/>
      <c r="K601" s="289"/>
      <c r="L601" s="287"/>
      <c r="M601" s="289"/>
      <c r="N601" s="287"/>
      <c r="O601" s="287"/>
      <c r="P601" s="287"/>
      <c r="Q601" s="287"/>
      <c r="R601" s="287"/>
      <c r="S601" s="287"/>
      <c r="T601" s="287"/>
      <c r="U601" s="287"/>
      <c r="V601" s="287"/>
      <c r="W601" s="287"/>
      <c r="X601" s="287"/>
      <c r="Y601" s="287"/>
      <c r="Z601" s="287"/>
      <c r="AA601" s="287"/>
      <c r="AB601" s="287"/>
      <c r="AC601" s="287"/>
      <c r="AD601" s="287"/>
      <c r="AE601" s="287"/>
      <c r="AF601" s="287"/>
      <c r="AG601" s="287"/>
      <c r="AH601" s="287"/>
    </row>
    <row r="602" spans="1:34" ht="15.75" customHeight="1" x14ac:dyDescent="0.2">
      <c r="A602" s="287"/>
      <c r="B602" s="287"/>
      <c r="C602" s="288"/>
      <c r="D602" s="287"/>
      <c r="E602" s="289"/>
      <c r="F602" s="287"/>
      <c r="G602" s="289"/>
      <c r="H602" s="287"/>
      <c r="I602" s="289"/>
      <c r="J602" s="287"/>
      <c r="K602" s="289"/>
      <c r="L602" s="287"/>
      <c r="M602" s="289"/>
      <c r="N602" s="287"/>
      <c r="O602" s="287"/>
      <c r="P602" s="287"/>
      <c r="Q602" s="287"/>
      <c r="R602" s="287"/>
      <c r="S602" s="287"/>
      <c r="T602" s="287"/>
      <c r="U602" s="287"/>
      <c r="V602" s="287"/>
      <c r="W602" s="287"/>
      <c r="X602" s="287"/>
      <c r="Y602" s="287"/>
      <c r="Z602" s="287"/>
      <c r="AA602" s="287"/>
      <c r="AB602" s="287"/>
      <c r="AC602" s="287"/>
      <c r="AD602" s="287"/>
      <c r="AE602" s="287"/>
      <c r="AF602" s="287"/>
      <c r="AG602" s="287"/>
      <c r="AH602" s="287"/>
    </row>
    <row r="603" spans="1:34" ht="15.75" customHeight="1" x14ac:dyDescent="0.2">
      <c r="A603" s="287"/>
      <c r="B603" s="287"/>
      <c r="C603" s="288"/>
      <c r="D603" s="287"/>
      <c r="E603" s="289"/>
      <c r="F603" s="287"/>
      <c r="G603" s="289"/>
      <c r="H603" s="287"/>
      <c r="I603" s="289"/>
      <c r="J603" s="287"/>
      <c r="K603" s="289"/>
      <c r="L603" s="287"/>
      <c r="M603" s="289"/>
      <c r="N603" s="287"/>
      <c r="O603" s="287"/>
      <c r="P603" s="287"/>
      <c r="Q603" s="287"/>
      <c r="R603" s="287"/>
      <c r="S603" s="287"/>
      <c r="T603" s="287"/>
      <c r="U603" s="287"/>
      <c r="V603" s="287"/>
      <c r="W603" s="287"/>
      <c r="X603" s="287"/>
      <c r="Y603" s="287"/>
      <c r="Z603" s="287"/>
      <c r="AA603" s="287"/>
      <c r="AB603" s="287"/>
      <c r="AC603" s="287"/>
      <c r="AD603" s="287"/>
      <c r="AE603" s="287"/>
      <c r="AF603" s="287"/>
      <c r="AG603" s="287"/>
      <c r="AH603" s="287"/>
    </row>
    <row r="604" spans="1:34" ht="15.75" customHeight="1" x14ac:dyDescent="0.2">
      <c r="A604" s="287"/>
      <c r="B604" s="287"/>
      <c r="C604" s="288"/>
      <c r="D604" s="287"/>
      <c r="E604" s="289"/>
      <c r="F604" s="287"/>
      <c r="G604" s="289"/>
      <c r="H604" s="287"/>
      <c r="I604" s="289"/>
      <c r="J604" s="287"/>
      <c r="K604" s="289"/>
      <c r="L604" s="287"/>
      <c r="M604" s="289"/>
      <c r="N604" s="287"/>
      <c r="O604" s="287"/>
      <c r="P604" s="287"/>
      <c r="Q604" s="287"/>
      <c r="R604" s="287"/>
      <c r="S604" s="287"/>
      <c r="T604" s="287"/>
      <c r="U604" s="287"/>
      <c r="V604" s="287"/>
      <c r="W604" s="287"/>
      <c r="X604" s="287"/>
      <c r="Y604" s="287"/>
      <c r="Z604" s="287"/>
      <c r="AA604" s="287"/>
      <c r="AB604" s="287"/>
      <c r="AC604" s="287"/>
      <c r="AD604" s="287"/>
      <c r="AE604" s="287"/>
      <c r="AF604" s="287"/>
      <c r="AG604" s="287"/>
      <c r="AH604" s="287"/>
    </row>
    <row r="605" spans="1:34" ht="15.75" customHeight="1" x14ac:dyDescent="0.2">
      <c r="A605" s="287"/>
      <c r="B605" s="287"/>
      <c r="C605" s="288"/>
      <c r="D605" s="287"/>
      <c r="E605" s="289"/>
      <c r="F605" s="287"/>
      <c r="G605" s="289"/>
      <c r="H605" s="287"/>
      <c r="I605" s="289"/>
      <c r="J605" s="287"/>
      <c r="K605" s="289"/>
      <c r="L605" s="287"/>
      <c r="M605" s="289"/>
      <c r="N605" s="287"/>
      <c r="O605" s="287"/>
      <c r="P605" s="287"/>
      <c r="Q605" s="287"/>
      <c r="R605" s="287"/>
      <c r="S605" s="287"/>
      <c r="T605" s="287"/>
      <c r="U605" s="287"/>
      <c r="V605" s="287"/>
      <c r="W605" s="287"/>
      <c r="X605" s="287"/>
      <c r="Y605" s="287"/>
      <c r="Z605" s="287"/>
      <c r="AA605" s="287"/>
      <c r="AB605" s="287"/>
      <c r="AC605" s="287"/>
      <c r="AD605" s="287"/>
      <c r="AE605" s="287"/>
      <c r="AF605" s="287"/>
      <c r="AG605" s="287"/>
      <c r="AH605" s="287"/>
    </row>
    <row r="606" spans="1:34" ht="15.75" customHeight="1" x14ac:dyDescent="0.2">
      <c r="A606" s="287"/>
      <c r="B606" s="287"/>
      <c r="C606" s="288"/>
      <c r="D606" s="287"/>
      <c r="E606" s="289"/>
      <c r="F606" s="287"/>
      <c r="G606" s="289"/>
      <c r="H606" s="287"/>
      <c r="I606" s="289"/>
      <c r="J606" s="287"/>
      <c r="K606" s="289"/>
      <c r="L606" s="287"/>
      <c r="M606" s="289"/>
      <c r="N606" s="287"/>
      <c r="O606" s="287"/>
      <c r="P606" s="287"/>
      <c r="Q606" s="287"/>
      <c r="R606" s="287"/>
      <c r="S606" s="287"/>
      <c r="T606" s="287"/>
      <c r="U606" s="287"/>
      <c r="V606" s="287"/>
      <c r="W606" s="287"/>
      <c r="X606" s="287"/>
      <c r="Y606" s="287"/>
      <c r="Z606" s="287"/>
      <c r="AA606" s="287"/>
      <c r="AB606" s="287"/>
      <c r="AC606" s="287"/>
      <c r="AD606" s="287"/>
      <c r="AE606" s="287"/>
      <c r="AF606" s="287"/>
      <c r="AG606" s="287"/>
      <c r="AH606" s="287"/>
    </row>
    <row r="607" spans="1:34" ht="15.75" customHeight="1" x14ac:dyDescent="0.2">
      <c r="A607" s="287"/>
      <c r="B607" s="287"/>
      <c r="C607" s="288"/>
      <c r="D607" s="287"/>
      <c r="E607" s="289"/>
      <c r="F607" s="287"/>
      <c r="G607" s="289"/>
      <c r="H607" s="287"/>
      <c r="I607" s="289"/>
      <c r="J607" s="287"/>
      <c r="K607" s="289"/>
      <c r="L607" s="287"/>
      <c r="M607" s="289"/>
      <c r="N607" s="287"/>
      <c r="O607" s="287"/>
      <c r="P607" s="287"/>
      <c r="Q607" s="287"/>
      <c r="R607" s="287"/>
      <c r="S607" s="287"/>
      <c r="T607" s="287"/>
      <c r="U607" s="287"/>
      <c r="V607" s="287"/>
      <c r="W607" s="287"/>
      <c r="X607" s="287"/>
      <c r="Y607" s="287"/>
      <c r="Z607" s="287"/>
      <c r="AA607" s="287"/>
      <c r="AB607" s="287"/>
      <c r="AC607" s="287"/>
      <c r="AD607" s="287"/>
      <c r="AE607" s="287"/>
      <c r="AF607" s="287"/>
      <c r="AG607" s="287"/>
      <c r="AH607" s="287"/>
    </row>
    <row r="608" spans="1:34" ht="15.75" customHeight="1" x14ac:dyDescent="0.2">
      <c r="A608" s="287"/>
      <c r="B608" s="287"/>
      <c r="C608" s="288"/>
      <c r="D608" s="287"/>
      <c r="E608" s="289"/>
      <c r="F608" s="287"/>
      <c r="G608" s="289"/>
      <c r="H608" s="287"/>
      <c r="I608" s="289"/>
      <c r="J608" s="287"/>
      <c r="K608" s="289"/>
      <c r="L608" s="287"/>
      <c r="M608" s="289"/>
      <c r="N608" s="287"/>
      <c r="O608" s="287"/>
      <c r="P608" s="287"/>
      <c r="Q608" s="287"/>
      <c r="R608" s="287"/>
      <c r="S608" s="287"/>
      <c r="T608" s="287"/>
      <c r="U608" s="287"/>
      <c r="V608" s="287"/>
      <c r="W608" s="287"/>
      <c r="X608" s="287"/>
      <c r="Y608" s="287"/>
      <c r="Z608" s="287"/>
      <c r="AA608" s="287"/>
      <c r="AB608" s="287"/>
      <c r="AC608" s="287"/>
      <c r="AD608" s="287"/>
      <c r="AE608" s="287"/>
      <c r="AF608" s="287"/>
      <c r="AG608" s="287"/>
      <c r="AH608" s="287"/>
    </row>
    <row r="609" spans="1:34" ht="15.75" customHeight="1" x14ac:dyDescent="0.2">
      <c r="A609" s="287"/>
      <c r="B609" s="287"/>
      <c r="C609" s="288"/>
      <c r="D609" s="287"/>
      <c r="E609" s="289"/>
      <c r="F609" s="287"/>
      <c r="G609" s="289"/>
      <c r="H609" s="287"/>
      <c r="I609" s="289"/>
      <c r="J609" s="287"/>
      <c r="K609" s="289"/>
      <c r="L609" s="287"/>
      <c r="M609" s="289"/>
      <c r="N609" s="287"/>
      <c r="O609" s="287"/>
      <c r="P609" s="287"/>
      <c r="Q609" s="287"/>
      <c r="R609" s="287"/>
      <c r="S609" s="287"/>
      <c r="T609" s="287"/>
      <c r="U609" s="287"/>
      <c r="V609" s="287"/>
      <c r="W609" s="287"/>
      <c r="X609" s="287"/>
      <c r="Y609" s="287"/>
      <c r="Z609" s="287"/>
      <c r="AA609" s="287"/>
      <c r="AB609" s="287"/>
      <c r="AC609" s="287"/>
      <c r="AD609" s="287"/>
      <c r="AE609" s="287"/>
      <c r="AF609" s="287"/>
      <c r="AG609" s="287"/>
      <c r="AH609" s="287"/>
    </row>
    <row r="610" spans="1:34" ht="15.75" customHeight="1" x14ac:dyDescent="0.2">
      <c r="A610" s="287"/>
      <c r="B610" s="287"/>
      <c r="C610" s="288"/>
      <c r="D610" s="287"/>
      <c r="E610" s="289"/>
      <c r="F610" s="287"/>
      <c r="G610" s="289"/>
      <c r="H610" s="287"/>
      <c r="I610" s="289"/>
      <c r="J610" s="287"/>
      <c r="K610" s="289"/>
      <c r="L610" s="287"/>
      <c r="M610" s="289"/>
      <c r="N610" s="287"/>
      <c r="O610" s="287"/>
      <c r="P610" s="287"/>
      <c r="Q610" s="287"/>
      <c r="R610" s="287"/>
      <c r="S610" s="287"/>
      <c r="T610" s="287"/>
      <c r="U610" s="287"/>
      <c r="V610" s="287"/>
      <c r="W610" s="287"/>
      <c r="X610" s="287"/>
      <c r="Y610" s="287"/>
      <c r="Z610" s="287"/>
      <c r="AA610" s="287"/>
      <c r="AB610" s="287"/>
      <c r="AC610" s="287"/>
      <c r="AD610" s="287"/>
      <c r="AE610" s="287"/>
      <c r="AF610" s="287"/>
      <c r="AG610" s="287"/>
      <c r="AH610" s="287"/>
    </row>
    <row r="611" spans="1:34" ht="15.75" customHeight="1" x14ac:dyDescent="0.2">
      <c r="A611" s="287"/>
      <c r="B611" s="287"/>
      <c r="C611" s="288"/>
      <c r="D611" s="287"/>
      <c r="E611" s="289"/>
      <c r="F611" s="287"/>
      <c r="G611" s="289"/>
      <c r="H611" s="287"/>
      <c r="I611" s="289"/>
      <c r="J611" s="287"/>
      <c r="K611" s="289"/>
      <c r="L611" s="287"/>
      <c r="M611" s="289"/>
      <c r="N611" s="287"/>
      <c r="O611" s="287"/>
      <c r="P611" s="287"/>
      <c r="Q611" s="287"/>
      <c r="R611" s="287"/>
      <c r="S611" s="287"/>
      <c r="T611" s="287"/>
      <c r="U611" s="287"/>
      <c r="V611" s="287"/>
      <c r="W611" s="287"/>
      <c r="X611" s="287"/>
      <c r="Y611" s="287"/>
      <c r="Z611" s="287"/>
      <c r="AA611" s="287"/>
      <c r="AB611" s="287"/>
      <c r="AC611" s="287"/>
      <c r="AD611" s="287"/>
      <c r="AE611" s="287"/>
      <c r="AF611" s="287"/>
      <c r="AG611" s="287"/>
      <c r="AH611" s="287"/>
    </row>
    <row r="612" spans="1:34" ht="15.75" customHeight="1" x14ac:dyDescent="0.2">
      <c r="A612" s="287"/>
      <c r="B612" s="287"/>
      <c r="C612" s="288"/>
      <c r="D612" s="287"/>
      <c r="E612" s="289"/>
      <c r="F612" s="287"/>
      <c r="G612" s="289"/>
      <c r="H612" s="287"/>
      <c r="I612" s="289"/>
      <c r="J612" s="287"/>
      <c r="K612" s="289"/>
      <c r="L612" s="287"/>
      <c r="M612" s="289"/>
      <c r="N612" s="287"/>
      <c r="O612" s="287"/>
      <c r="P612" s="287"/>
      <c r="Q612" s="287"/>
      <c r="R612" s="287"/>
      <c r="S612" s="287"/>
      <c r="T612" s="287"/>
      <c r="U612" s="287"/>
      <c r="V612" s="287"/>
      <c r="W612" s="287"/>
      <c r="X612" s="287"/>
      <c r="Y612" s="287"/>
      <c r="Z612" s="287"/>
      <c r="AA612" s="287"/>
      <c r="AB612" s="287"/>
      <c r="AC612" s="287"/>
      <c r="AD612" s="287"/>
      <c r="AE612" s="287"/>
      <c r="AF612" s="287"/>
      <c r="AG612" s="287"/>
      <c r="AH612" s="287"/>
    </row>
    <row r="613" spans="1:34" ht="15.75" customHeight="1" x14ac:dyDescent="0.2">
      <c r="A613" s="287"/>
      <c r="B613" s="287"/>
      <c r="C613" s="288"/>
      <c r="D613" s="287"/>
      <c r="E613" s="289"/>
      <c r="F613" s="287"/>
      <c r="G613" s="289"/>
      <c r="H613" s="287"/>
      <c r="I613" s="289"/>
      <c r="J613" s="287"/>
      <c r="K613" s="289"/>
      <c r="L613" s="287"/>
      <c r="M613" s="289"/>
      <c r="N613" s="287"/>
      <c r="O613" s="287"/>
      <c r="P613" s="287"/>
      <c r="Q613" s="287"/>
      <c r="R613" s="287"/>
      <c r="S613" s="287"/>
      <c r="T613" s="287"/>
      <c r="U613" s="287"/>
      <c r="V613" s="287"/>
      <c r="W613" s="287"/>
      <c r="X613" s="287"/>
      <c r="Y613" s="287"/>
      <c r="Z613" s="287"/>
      <c r="AA613" s="287"/>
      <c r="AB613" s="287"/>
      <c r="AC613" s="287"/>
      <c r="AD613" s="287"/>
      <c r="AE613" s="287"/>
      <c r="AF613" s="287"/>
      <c r="AG613" s="287"/>
      <c r="AH613" s="287"/>
    </row>
    <row r="614" spans="1:34" ht="15.75" customHeight="1" x14ac:dyDescent="0.2">
      <c r="A614" s="287"/>
      <c r="B614" s="287"/>
      <c r="C614" s="288"/>
      <c r="D614" s="287"/>
      <c r="E614" s="289"/>
      <c r="F614" s="287"/>
      <c r="G614" s="289"/>
      <c r="H614" s="287"/>
      <c r="I614" s="289"/>
      <c r="J614" s="287"/>
      <c r="K614" s="289"/>
      <c r="L614" s="287"/>
      <c r="M614" s="289"/>
      <c r="N614" s="287"/>
      <c r="O614" s="287"/>
      <c r="P614" s="287"/>
      <c r="Q614" s="287"/>
      <c r="R614" s="287"/>
      <c r="S614" s="287"/>
      <c r="T614" s="287"/>
      <c r="U614" s="287"/>
      <c r="V614" s="287"/>
      <c r="W614" s="287"/>
      <c r="X614" s="287"/>
      <c r="Y614" s="287"/>
      <c r="Z614" s="287"/>
      <c r="AA614" s="287"/>
      <c r="AB614" s="287"/>
      <c r="AC614" s="287"/>
      <c r="AD614" s="287"/>
      <c r="AE614" s="287"/>
      <c r="AF614" s="287"/>
      <c r="AG614" s="287"/>
      <c r="AH614" s="287"/>
    </row>
    <row r="615" spans="1:34" ht="15.75" customHeight="1" x14ac:dyDescent="0.2">
      <c r="A615" s="287"/>
      <c r="B615" s="287"/>
      <c r="C615" s="288"/>
      <c r="D615" s="287"/>
      <c r="E615" s="289"/>
      <c r="F615" s="287"/>
      <c r="G615" s="289"/>
      <c r="H615" s="287"/>
      <c r="I615" s="289"/>
      <c r="J615" s="287"/>
      <c r="K615" s="289"/>
      <c r="L615" s="287"/>
      <c r="M615" s="289"/>
      <c r="N615" s="287"/>
      <c r="O615" s="287"/>
      <c r="P615" s="287"/>
      <c r="Q615" s="287"/>
      <c r="R615" s="287"/>
      <c r="S615" s="287"/>
      <c r="T615" s="287"/>
      <c r="U615" s="287"/>
      <c r="V615" s="287"/>
      <c r="W615" s="287"/>
      <c r="X615" s="287"/>
      <c r="Y615" s="287"/>
      <c r="Z615" s="287"/>
      <c r="AA615" s="287"/>
      <c r="AB615" s="287"/>
      <c r="AC615" s="287"/>
      <c r="AD615" s="287"/>
      <c r="AE615" s="287"/>
      <c r="AF615" s="287"/>
      <c r="AG615" s="287"/>
      <c r="AH615" s="287"/>
    </row>
    <row r="616" spans="1:34" ht="15.75" customHeight="1" x14ac:dyDescent="0.2">
      <c r="A616" s="287"/>
      <c r="B616" s="287"/>
      <c r="C616" s="288"/>
      <c r="D616" s="287"/>
      <c r="E616" s="289"/>
      <c r="F616" s="287"/>
      <c r="G616" s="289"/>
      <c r="H616" s="287"/>
      <c r="I616" s="289"/>
      <c r="J616" s="287"/>
      <c r="K616" s="289"/>
      <c r="L616" s="287"/>
      <c r="M616" s="289"/>
      <c r="N616" s="287"/>
      <c r="O616" s="287"/>
      <c r="P616" s="287"/>
      <c r="Q616" s="287"/>
      <c r="R616" s="287"/>
      <c r="S616" s="287"/>
      <c r="T616" s="287"/>
      <c r="U616" s="287"/>
      <c r="V616" s="287"/>
      <c r="W616" s="287"/>
      <c r="X616" s="287"/>
      <c r="Y616" s="287"/>
      <c r="Z616" s="287"/>
      <c r="AA616" s="287"/>
      <c r="AB616" s="287"/>
      <c r="AC616" s="287"/>
      <c r="AD616" s="287"/>
      <c r="AE616" s="287"/>
      <c r="AF616" s="287"/>
      <c r="AG616" s="287"/>
      <c r="AH616" s="287"/>
    </row>
    <row r="617" spans="1:34" ht="15.75" customHeight="1" x14ac:dyDescent="0.2">
      <c r="A617" s="287"/>
      <c r="B617" s="287"/>
      <c r="C617" s="288"/>
      <c r="D617" s="287"/>
      <c r="E617" s="289"/>
      <c r="F617" s="287"/>
      <c r="G617" s="289"/>
      <c r="H617" s="287"/>
      <c r="I617" s="289"/>
      <c r="J617" s="287"/>
      <c r="K617" s="289"/>
      <c r="L617" s="287"/>
      <c r="M617" s="289"/>
      <c r="N617" s="287"/>
      <c r="O617" s="287"/>
      <c r="P617" s="287"/>
      <c r="Q617" s="287"/>
      <c r="R617" s="287"/>
      <c r="S617" s="287"/>
      <c r="T617" s="287"/>
      <c r="U617" s="287"/>
      <c r="V617" s="287"/>
      <c r="W617" s="287"/>
      <c r="X617" s="287"/>
      <c r="Y617" s="287"/>
      <c r="Z617" s="287"/>
      <c r="AA617" s="287"/>
      <c r="AB617" s="287"/>
      <c r="AC617" s="287"/>
      <c r="AD617" s="287"/>
      <c r="AE617" s="287"/>
      <c r="AF617" s="287"/>
      <c r="AG617" s="287"/>
      <c r="AH617" s="287"/>
    </row>
    <row r="618" spans="1:34" ht="15.75" customHeight="1" x14ac:dyDescent="0.2">
      <c r="A618" s="287"/>
      <c r="B618" s="287"/>
      <c r="C618" s="288"/>
      <c r="D618" s="287"/>
      <c r="E618" s="289"/>
      <c r="F618" s="287"/>
      <c r="G618" s="289"/>
      <c r="H618" s="287"/>
      <c r="I618" s="289"/>
      <c r="J618" s="287"/>
      <c r="K618" s="289"/>
      <c r="L618" s="287"/>
      <c r="M618" s="289"/>
      <c r="N618" s="287"/>
      <c r="O618" s="287"/>
      <c r="P618" s="287"/>
      <c r="Q618" s="287"/>
      <c r="R618" s="287"/>
      <c r="S618" s="287"/>
      <c r="T618" s="287"/>
      <c r="U618" s="287"/>
      <c r="V618" s="287"/>
      <c r="W618" s="287"/>
      <c r="X618" s="287"/>
      <c r="Y618" s="287"/>
      <c r="Z618" s="287"/>
      <c r="AA618" s="287"/>
      <c r="AB618" s="287"/>
      <c r="AC618" s="287"/>
      <c r="AD618" s="287"/>
      <c r="AE618" s="287"/>
      <c r="AF618" s="287"/>
      <c r="AG618" s="287"/>
      <c r="AH618" s="287"/>
    </row>
    <row r="619" spans="1:34" ht="15.75" customHeight="1" x14ac:dyDescent="0.2">
      <c r="A619" s="287"/>
      <c r="B619" s="287"/>
      <c r="C619" s="288"/>
      <c r="D619" s="287"/>
      <c r="E619" s="289"/>
      <c r="F619" s="287"/>
      <c r="G619" s="289"/>
      <c r="H619" s="287"/>
      <c r="I619" s="289"/>
      <c r="J619" s="287"/>
      <c r="K619" s="289"/>
      <c r="L619" s="287"/>
      <c r="M619" s="289"/>
      <c r="N619" s="287"/>
      <c r="O619" s="287"/>
      <c r="P619" s="287"/>
      <c r="Q619" s="287"/>
      <c r="R619" s="287"/>
      <c r="S619" s="287"/>
      <c r="T619" s="287"/>
      <c r="U619" s="287"/>
      <c r="V619" s="287"/>
      <c r="W619" s="287"/>
      <c r="X619" s="287"/>
      <c r="Y619" s="287"/>
      <c r="Z619" s="287"/>
      <c r="AA619" s="287"/>
      <c r="AB619" s="287"/>
      <c r="AC619" s="287"/>
      <c r="AD619" s="287"/>
      <c r="AE619" s="287"/>
      <c r="AF619" s="287"/>
      <c r="AG619" s="287"/>
      <c r="AH619" s="287"/>
    </row>
    <row r="620" spans="1:34" ht="15.75" customHeight="1" x14ac:dyDescent="0.2">
      <c r="A620" s="287"/>
      <c r="B620" s="287"/>
      <c r="C620" s="288"/>
      <c r="D620" s="287"/>
      <c r="E620" s="289"/>
      <c r="F620" s="287"/>
      <c r="G620" s="289"/>
      <c r="H620" s="287"/>
      <c r="I620" s="289"/>
      <c r="J620" s="287"/>
      <c r="K620" s="289"/>
      <c r="L620" s="287"/>
      <c r="M620" s="289"/>
      <c r="N620" s="287"/>
      <c r="O620" s="287"/>
      <c r="P620" s="287"/>
      <c r="Q620" s="287"/>
      <c r="R620" s="287"/>
      <c r="S620" s="287"/>
      <c r="T620" s="287"/>
      <c r="U620" s="287"/>
      <c r="V620" s="287"/>
      <c r="W620" s="287"/>
      <c r="X620" s="287"/>
      <c r="Y620" s="287"/>
      <c r="Z620" s="287"/>
      <c r="AA620" s="287"/>
      <c r="AB620" s="287"/>
      <c r="AC620" s="287"/>
      <c r="AD620" s="287"/>
      <c r="AE620" s="287"/>
      <c r="AF620" s="287"/>
      <c r="AG620" s="287"/>
      <c r="AH620" s="287"/>
    </row>
    <row r="621" spans="1:34" ht="15.75" customHeight="1" x14ac:dyDescent="0.2">
      <c r="A621" s="287"/>
      <c r="B621" s="287"/>
      <c r="C621" s="288"/>
      <c r="D621" s="287"/>
      <c r="E621" s="289"/>
      <c r="F621" s="287"/>
      <c r="G621" s="289"/>
      <c r="H621" s="287"/>
      <c r="I621" s="289"/>
      <c r="J621" s="287"/>
      <c r="K621" s="289"/>
      <c r="L621" s="287"/>
      <c r="M621" s="289"/>
      <c r="N621" s="287"/>
      <c r="O621" s="287"/>
      <c r="P621" s="287"/>
      <c r="Q621" s="287"/>
      <c r="R621" s="287"/>
      <c r="S621" s="287"/>
      <c r="T621" s="287"/>
      <c r="U621" s="287"/>
      <c r="V621" s="287"/>
      <c r="W621" s="287"/>
      <c r="X621" s="287"/>
      <c r="Y621" s="287"/>
      <c r="Z621" s="287"/>
      <c r="AA621" s="287"/>
      <c r="AB621" s="287"/>
      <c r="AC621" s="287"/>
      <c r="AD621" s="287"/>
      <c r="AE621" s="287"/>
      <c r="AF621" s="287"/>
      <c r="AG621" s="287"/>
      <c r="AH621" s="287"/>
    </row>
    <row r="622" spans="1:34" ht="15.75" customHeight="1" x14ac:dyDescent="0.2">
      <c r="A622" s="287"/>
      <c r="B622" s="287"/>
      <c r="C622" s="288"/>
      <c r="D622" s="287"/>
      <c r="E622" s="289"/>
      <c r="F622" s="287"/>
      <c r="G622" s="289"/>
      <c r="H622" s="287"/>
      <c r="I622" s="289"/>
      <c r="J622" s="287"/>
      <c r="K622" s="289"/>
      <c r="L622" s="287"/>
      <c r="M622" s="289"/>
      <c r="N622" s="287"/>
      <c r="O622" s="287"/>
      <c r="P622" s="287"/>
      <c r="Q622" s="287"/>
      <c r="R622" s="287"/>
      <c r="S622" s="287"/>
      <c r="T622" s="287"/>
      <c r="U622" s="287"/>
      <c r="V622" s="287"/>
      <c r="W622" s="287"/>
      <c r="X622" s="287"/>
      <c r="Y622" s="287"/>
      <c r="Z622" s="287"/>
      <c r="AA622" s="287"/>
      <c r="AB622" s="287"/>
      <c r="AC622" s="287"/>
      <c r="AD622" s="287"/>
      <c r="AE622" s="287"/>
      <c r="AF622" s="287"/>
      <c r="AG622" s="287"/>
      <c r="AH622" s="287"/>
    </row>
    <row r="623" spans="1:34" ht="15.75" customHeight="1" x14ac:dyDescent="0.2">
      <c r="A623" s="287"/>
      <c r="B623" s="287"/>
      <c r="C623" s="288"/>
      <c r="D623" s="287"/>
      <c r="E623" s="289"/>
      <c r="F623" s="287"/>
      <c r="G623" s="289"/>
      <c r="H623" s="287"/>
      <c r="I623" s="289"/>
      <c r="J623" s="287"/>
      <c r="K623" s="289"/>
      <c r="L623" s="287"/>
      <c r="M623" s="289"/>
      <c r="N623" s="287"/>
      <c r="O623" s="287"/>
      <c r="P623" s="287"/>
      <c r="Q623" s="287"/>
      <c r="R623" s="287"/>
      <c r="S623" s="287"/>
      <c r="T623" s="287"/>
      <c r="U623" s="287"/>
      <c r="V623" s="287"/>
      <c r="W623" s="287"/>
      <c r="X623" s="287"/>
      <c r="Y623" s="287"/>
      <c r="Z623" s="287"/>
      <c r="AA623" s="287"/>
      <c r="AB623" s="287"/>
      <c r="AC623" s="287"/>
      <c r="AD623" s="287"/>
      <c r="AE623" s="287"/>
      <c r="AF623" s="287"/>
      <c r="AG623" s="287"/>
      <c r="AH623" s="287"/>
    </row>
    <row r="624" spans="1:34" ht="15.75" customHeight="1" x14ac:dyDescent="0.2">
      <c r="A624" s="287"/>
      <c r="B624" s="287"/>
      <c r="C624" s="288"/>
      <c r="D624" s="287"/>
      <c r="E624" s="289"/>
      <c r="F624" s="287"/>
      <c r="G624" s="289"/>
      <c r="H624" s="287"/>
      <c r="I624" s="289"/>
      <c r="J624" s="287"/>
      <c r="K624" s="289"/>
      <c r="L624" s="287"/>
      <c r="M624" s="289"/>
      <c r="N624" s="287"/>
      <c r="O624" s="287"/>
      <c r="P624" s="287"/>
      <c r="Q624" s="287"/>
      <c r="R624" s="287"/>
      <c r="S624" s="287"/>
      <c r="T624" s="287"/>
      <c r="U624" s="287"/>
      <c r="V624" s="287"/>
      <c r="W624" s="287"/>
      <c r="X624" s="287"/>
      <c r="Y624" s="287"/>
      <c r="Z624" s="287"/>
      <c r="AA624" s="287"/>
      <c r="AB624" s="287"/>
      <c r="AC624" s="287"/>
      <c r="AD624" s="287"/>
      <c r="AE624" s="287"/>
      <c r="AF624" s="287"/>
      <c r="AG624" s="287"/>
      <c r="AH624" s="287"/>
    </row>
    <row r="625" spans="1:34" ht="15.75" customHeight="1" x14ac:dyDescent="0.2">
      <c r="A625" s="287"/>
      <c r="B625" s="287"/>
      <c r="C625" s="288"/>
      <c r="D625" s="287"/>
      <c r="E625" s="289"/>
      <c r="F625" s="287"/>
      <c r="G625" s="289"/>
      <c r="H625" s="287"/>
      <c r="I625" s="289"/>
      <c r="J625" s="287"/>
      <c r="K625" s="289"/>
      <c r="L625" s="287"/>
      <c r="M625" s="289"/>
      <c r="N625" s="287"/>
      <c r="O625" s="287"/>
      <c r="P625" s="287"/>
      <c r="Q625" s="287"/>
      <c r="R625" s="287"/>
      <c r="S625" s="287"/>
      <c r="T625" s="287"/>
      <c r="U625" s="287"/>
      <c r="V625" s="287"/>
      <c r="W625" s="287"/>
      <c r="X625" s="287"/>
      <c r="Y625" s="287"/>
      <c r="Z625" s="287"/>
      <c r="AA625" s="287"/>
      <c r="AB625" s="287"/>
      <c r="AC625" s="287"/>
      <c r="AD625" s="287"/>
      <c r="AE625" s="287"/>
      <c r="AF625" s="287"/>
      <c r="AG625" s="287"/>
      <c r="AH625" s="287"/>
    </row>
    <row r="626" spans="1:34" ht="15.75" customHeight="1" x14ac:dyDescent="0.2">
      <c r="A626" s="287"/>
      <c r="B626" s="287"/>
      <c r="C626" s="288"/>
      <c r="D626" s="287"/>
      <c r="E626" s="289"/>
      <c r="F626" s="287"/>
      <c r="G626" s="289"/>
      <c r="H626" s="287"/>
      <c r="I626" s="289"/>
      <c r="J626" s="287"/>
      <c r="K626" s="289"/>
      <c r="L626" s="287"/>
      <c r="M626" s="289"/>
      <c r="N626" s="287"/>
      <c r="O626" s="287"/>
      <c r="P626" s="287"/>
      <c r="Q626" s="287"/>
      <c r="R626" s="287"/>
      <c r="S626" s="287"/>
      <c r="T626" s="287"/>
      <c r="U626" s="287"/>
      <c r="V626" s="287"/>
      <c r="W626" s="287"/>
      <c r="X626" s="287"/>
      <c r="Y626" s="287"/>
      <c r="Z626" s="287"/>
      <c r="AA626" s="287"/>
      <c r="AB626" s="287"/>
      <c r="AC626" s="287"/>
      <c r="AD626" s="287"/>
      <c r="AE626" s="287"/>
      <c r="AF626" s="287"/>
      <c r="AG626" s="287"/>
      <c r="AH626" s="287"/>
    </row>
    <row r="627" spans="1:34" ht="15.75" customHeight="1" x14ac:dyDescent="0.2">
      <c r="A627" s="287"/>
      <c r="B627" s="287"/>
      <c r="C627" s="288"/>
      <c r="D627" s="287"/>
      <c r="E627" s="289"/>
      <c r="F627" s="287"/>
      <c r="G627" s="289"/>
      <c r="H627" s="287"/>
      <c r="I627" s="289"/>
      <c r="J627" s="287"/>
      <c r="K627" s="289"/>
      <c r="L627" s="287"/>
      <c r="M627" s="289"/>
      <c r="N627" s="287"/>
      <c r="O627" s="287"/>
      <c r="P627" s="287"/>
      <c r="Q627" s="287"/>
      <c r="R627" s="287"/>
      <c r="S627" s="287"/>
      <c r="T627" s="287"/>
      <c r="U627" s="287"/>
      <c r="V627" s="287"/>
      <c r="W627" s="287"/>
      <c r="X627" s="287"/>
      <c r="Y627" s="287"/>
      <c r="Z627" s="287"/>
      <c r="AA627" s="287"/>
      <c r="AB627" s="287"/>
      <c r="AC627" s="287"/>
      <c r="AD627" s="287"/>
      <c r="AE627" s="287"/>
      <c r="AF627" s="287"/>
      <c r="AG627" s="287"/>
      <c r="AH627" s="287"/>
    </row>
    <row r="628" spans="1:34" ht="15.75" customHeight="1" x14ac:dyDescent="0.2">
      <c r="A628" s="287"/>
      <c r="B628" s="287"/>
      <c r="C628" s="288"/>
      <c r="D628" s="287"/>
      <c r="E628" s="289"/>
      <c r="F628" s="287"/>
      <c r="G628" s="289"/>
      <c r="H628" s="287"/>
      <c r="I628" s="289"/>
      <c r="J628" s="287"/>
      <c r="K628" s="289"/>
      <c r="L628" s="287"/>
      <c r="M628" s="289"/>
      <c r="N628" s="287"/>
      <c r="O628" s="287"/>
      <c r="P628" s="287"/>
      <c r="Q628" s="287"/>
      <c r="R628" s="287"/>
      <c r="S628" s="287"/>
      <c r="T628" s="287"/>
      <c r="U628" s="287"/>
      <c r="V628" s="287"/>
      <c r="W628" s="287"/>
      <c r="X628" s="287"/>
      <c r="Y628" s="287"/>
      <c r="Z628" s="287"/>
      <c r="AA628" s="287"/>
      <c r="AB628" s="287"/>
      <c r="AC628" s="287"/>
      <c r="AD628" s="287"/>
      <c r="AE628" s="287"/>
      <c r="AF628" s="287"/>
      <c r="AG628" s="287"/>
      <c r="AH628" s="287"/>
    </row>
    <row r="629" spans="1:34" ht="15.75" customHeight="1" x14ac:dyDescent="0.2">
      <c r="A629" s="287"/>
      <c r="B629" s="287"/>
      <c r="C629" s="288"/>
      <c r="D629" s="287"/>
      <c r="E629" s="289"/>
      <c r="F629" s="287"/>
      <c r="G629" s="289"/>
      <c r="H629" s="287"/>
      <c r="I629" s="289"/>
      <c r="J629" s="287"/>
      <c r="K629" s="289"/>
      <c r="L629" s="287"/>
      <c r="M629" s="289"/>
      <c r="N629" s="287"/>
      <c r="O629" s="287"/>
      <c r="P629" s="287"/>
      <c r="Q629" s="287"/>
      <c r="R629" s="287"/>
      <c r="S629" s="287"/>
      <c r="T629" s="287"/>
      <c r="U629" s="287"/>
      <c r="V629" s="287"/>
      <c r="W629" s="287"/>
      <c r="X629" s="287"/>
      <c r="Y629" s="287"/>
      <c r="Z629" s="287"/>
      <c r="AA629" s="287"/>
      <c r="AB629" s="287"/>
      <c r="AC629" s="287"/>
      <c r="AD629" s="287"/>
      <c r="AE629" s="287"/>
      <c r="AF629" s="287"/>
      <c r="AG629" s="287"/>
      <c r="AH629" s="287"/>
    </row>
    <row r="630" spans="1:34" ht="15.75" customHeight="1" x14ac:dyDescent="0.2">
      <c r="A630" s="287"/>
      <c r="B630" s="287"/>
      <c r="C630" s="288"/>
      <c r="D630" s="287"/>
      <c r="E630" s="289"/>
      <c r="F630" s="287"/>
      <c r="G630" s="289"/>
      <c r="H630" s="287"/>
      <c r="I630" s="289"/>
      <c r="J630" s="287"/>
      <c r="K630" s="289"/>
      <c r="L630" s="287"/>
      <c r="M630" s="289"/>
      <c r="N630" s="287"/>
      <c r="O630" s="287"/>
      <c r="P630" s="287"/>
      <c r="Q630" s="287"/>
      <c r="R630" s="287"/>
      <c r="S630" s="287"/>
      <c r="T630" s="287"/>
      <c r="U630" s="287"/>
      <c r="V630" s="287"/>
      <c r="W630" s="287"/>
      <c r="X630" s="287"/>
      <c r="Y630" s="287"/>
      <c r="Z630" s="287"/>
      <c r="AA630" s="287"/>
      <c r="AB630" s="287"/>
      <c r="AC630" s="287"/>
      <c r="AD630" s="287"/>
      <c r="AE630" s="287"/>
      <c r="AF630" s="287"/>
      <c r="AG630" s="287"/>
      <c r="AH630" s="287"/>
    </row>
    <row r="631" spans="1:34" ht="15.75" customHeight="1" x14ac:dyDescent="0.2">
      <c r="A631" s="287"/>
      <c r="B631" s="287"/>
      <c r="C631" s="288"/>
      <c r="D631" s="287"/>
      <c r="E631" s="289"/>
      <c r="F631" s="287"/>
      <c r="G631" s="289"/>
      <c r="H631" s="287"/>
      <c r="I631" s="289"/>
      <c r="J631" s="287"/>
      <c r="K631" s="289"/>
      <c r="L631" s="287"/>
      <c r="M631" s="289"/>
      <c r="N631" s="287"/>
      <c r="O631" s="287"/>
      <c r="P631" s="287"/>
      <c r="Q631" s="287"/>
      <c r="R631" s="287"/>
      <c r="S631" s="287"/>
      <c r="T631" s="287"/>
      <c r="U631" s="287"/>
      <c r="V631" s="287"/>
      <c r="W631" s="287"/>
      <c r="X631" s="287"/>
      <c r="Y631" s="287"/>
      <c r="Z631" s="287"/>
      <c r="AA631" s="287"/>
      <c r="AB631" s="287"/>
      <c r="AC631" s="287"/>
      <c r="AD631" s="287"/>
      <c r="AE631" s="287"/>
      <c r="AF631" s="287"/>
      <c r="AG631" s="287"/>
      <c r="AH631" s="287"/>
    </row>
    <row r="632" spans="1:34" ht="15.75" customHeight="1" x14ac:dyDescent="0.2">
      <c r="A632" s="287"/>
      <c r="B632" s="287"/>
      <c r="C632" s="288"/>
      <c r="D632" s="287"/>
      <c r="E632" s="289"/>
      <c r="F632" s="287"/>
      <c r="G632" s="289"/>
      <c r="H632" s="287"/>
      <c r="I632" s="289"/>
      <c r="J632" s="287"/>
      <c r="K632" s="289"/>
      <c r="L632" s="287"/>
      <c r="M632" s="289"/>
      <c r="N632" s="287"/>
      <c r="O632" s="287"/>
      <c r="P632" s="287"/>
      <c r="Q632" s="287"/>
      <c r="R632" s="287"/>
      <c r="S632" s="287"/>
      <c r="T632" s="287"/>
      <c r="U632" s="287"/>
      <c r="V632" s="287"/>
      <c r="W632" s="287"/>
      <c r="X632" s="287"/>
      <c r="Y632" s="287"/>
      <c r="Z632" s="287"/>
      <c r="AA632" s="287"/>
      <c r="AB632" s="287"/>
      <c r="AC632" s="287"/>
      <c r="AD632" s="287"/>
      <c r="AE632" s="287"/>
      <c r="AF632" s="287"/>
      <c r="AG632" s="287"/>
      <c r="AH632" s="287"/>
    </row>
    <row r="633" spans="1:34" ht="15.75" customHeight="1" x14ac:dyDescent="0.2">
      <c r="A633" s="287"/>
      <c r="B633" s="287"/>
      <c r="C633" s="288"/>
      <c r="D633" s="287"/>
      <c r="E633" s="289"/>
      <c r="F633" s="287"/>
      <c r="G633" s="289"/>
      <c r="H633" s="287"/>
      <c r="I633" s="289"/>
      <c r="J633" s="287"/>
      <c r="K633" s="289"/>
      <c r="L633" s="287"/>
      <c r="M633" s="289"/>
      <c r="N633" s="287"/>
      <c r="O633" s="287"/>
      <c r="P633" s="287"/>
      <c r="Q633" s="287"/>
      <c r="R633" s="287"/>
      <c r="S633" s="287"/>
      <c r="T633" s="287"/>
      <c r="U633" s="287"/>
      <c r="V633" s="287"/>
      <c r="W633" s="287"/>
      <c r="X633" s="287"/>
      <c r="Y633" s="287"/>
      <c r="Z633" s="287"/>
      <c r="AA633" s="287"/>
      <c r="AB633" s="287"/>
      <c r="AC633" s="287"/>
      <c r="AD633" s="287"/>
      <c r="AE633" s="287"/>
      <c r="AF633" s="287"/>
      <c r="AG633" s="287"/>
      <c r="AH633" s="287"/>
    </row>
    <row r="634" spans="1:34" ht="15.75" customHeight="1" x14ac:dyDescent="0.2">
      <c r="A634" s="287"/>
      <c r="B634" s="287"/>
      <c r="C634" s="288"/>
      <c r="D634" s="287"/>
      <c r="E634" s="289"/>
      <c r="F634" s="287"/>
      <c r="G634" s="289"/>
      <c r="H634" s="287"/>
      <c r="I634" s="289"/>
      <c r="J634" s="287"/>
      <c r="K634" s="289"/>
      <c r="L634" s="287"/>
      <c r="M634" s="289"/>
      <c r="N634" s="287"/>
      <c r="O634" s="287"/>
      <c r="P634" s="287"/>
      <c r="Q634" s="287"/>
      <c r="R634" s="287"/>
      <c r="S634" s="287"/>
      <c r="T634" s="287"/>
      <c r="U634" s="287"/>
      <c r="V634" s="287"/>
      <c r="W634" s="287"/>
      <c r="X634" s="287"/>
      <c r="Y634" s="287"/>
      <c r="Z634" s="287"/>
      <c r="AA634" s="287"/>
      <c r="AB634" s="287"/>
      <c r="AC634" s="287"/>
      <c r="AD634" s="287"/>
      <c r="AE634" s="287"/>
      <c r="AF634" s="287"/>
      <c r="AG634" s="287"/>
      <c r="AH634" s="287"/>
    </row>
    <row r="635" spans="1:34" ht="15.75" customHeight="1" x14ac:dyDescent="0.2">
      <c r="A635" s="287"/>
      <c r="B635" s="287"/>
      <c r="C635" s="288"/>
      <c r="D635" s="287"/>
      <c r="E635" s="289"/>
      <c r="F635" s="287"/>
      <c r="G635" s="289"/>
      <c r="H635" s="287"/>
      <c r="I635" s="289"/>
      <c r="J635" s="287"/>
      <c r="K635" s="289"/>
      <c r="L635" s="287"/>
      <c r="M635" s="289"/>
      <c r="N635" s="287"/>
      <c r="O635" s="287"/>
      <c r="P635" s="287"/>
      <c r="Q635" s="287"/>
      <c r="R635" s="287"/>
      <c r="S635" s="287"/>
      <c r="T635" s="287"/>
      <c r="U635" s="287"/>
      <c r="V635" s="287"/>
      <c r="W635" s="287"/>
      <c r="X635" s="287"/>
      <c r="Y635" s="287"/>
      <c r="Z635" s="287"/>
      <c r="AA635" s="287"/>
      <c r="AB635" s="287"/>
      <c r="AC635" s="287"/>
      <c r="AD635" s="287"/>
      <c r="AE635" s="287"/>
      <c r="AF635" s="287"/>
      <c r="AG635" s="287"/>
      <c r="AH635" s="287"/>
    </row>
    <row r="636" spans="1:34" ht="15.75" customHeight="1" x14ac:dyDescent="0.2">
      <c r="A636" s="287"/>
      <c r="B636" s="287"/>
      <c r="C636" s="288"/>
      <c r="D636" s="287"/>
      <c r="E636" s="289"/>
      <c r="F636" s="287"/>
      <c r="G636" s="289"/>
      <c r="H636" s="287"/>
      <c r="I636" s="289"/>
      <c r="J636" s="287"/>
      <c r="K636" s="289"/>
      <c r="L636" s="287"/>
      <c r="M636" s="289"/>
      <c r="N636" s="287"/>
      <c r="O636" s="287"/>
      <c r="P636" s="287"/>
      <c r="Q636" s="287"/>
      <c r="R636" s="287"/>
      <c r="S636" s="287"/>
      <c r="T636" s="287"/>
      <c r="U636" s="287"/>
      <c r="V636" s="287"/>
      <c r="W636" s="287"/>
      <c r="X636" s="287"/>
      <c r="Y636" s="287"/>
      <c r="Z636" s="287"/>
      <c r="AA636" s="287"/>
      <c r="AB636" s="287"/>
      <c r="AC636" s="287"/>
      <c r="AD636" s="287"/>
      <c r="AE636" s="287"/>
      <c r="AF636" s="287"/>
      <c r="AG636" s="287"/>
      <c r="AH636" s="287"/>
    </row>
    <row r="637" spans="1:34" ht="15.75" customHeight="1" x14ac:dyDescent="0.2">
      <c r="A637" s="287"/>
      <c r="B637" s="287"/>
      <c r="C637" s="288"/>
      <c r="D637" s="287"/>
      <c r="E637" s="289"/>
      <c r="F637" s="287"/>
      <c r="G637" s="289"/>
      <c r="H637" s="287"/>
      <c r="I637" s="289"/>
      <c r="J637" s="287"/>
      <c r="K637" s="289"/>
      <c r="L637" s="287"/>
      <c r="M637" s="289"/>
      <c r="N637" s="287"/>
      <c r="O637" s="287"/>
      <c r="P637" s="287"/>
      <c r="Q637" s="287"/>
      <c r="R637" s="287"/>
      <c r="S637" s="287"/>
      <c r="T637" s="287"/>
      <c r="U637" s="287"/>
      <c r="V637" s="287"/>
      <c r="W637" s="287"/>
      <c r="X637" s="287"/>
      <c r="Y637" s="287"/>
      <c r="Z637" s="287"/>
      <c r="AA637" s="287"/>
      <c r="AB637" s="287"/>
      <c r="AC637" s="287"/>
      <c r="AD637" s="287"/>
      <c r="AE637" s="287"/>
      <c r="AF637" s="287"/>
      <c r="AG637" s="287"/>
      <c r="AH637" s="287"/>
    </row>
    <row r="638" spans="1:34" ht="15.75" customHeight="1" x14ac:dyDescent="0.2">
      <c r="A638" s="287"/>
      <c r="B638" s="287"/>
      <c r="C638" s="288"/>
      <c r="D638" s="287"/>
      <c r="E638" s="289"/>
      <c r="F638" s="287"/>
      <c r="G638" s="289"/>
      <c r="H638" s="287"/>
      <c r="I638" s="289"/>
      <c r="J638" s="287"/>
      <c r="K638" s="289"/>
      <c r="L638" s="287"/>
      <c r="M638" s="289"/>
      <c r="N638" s="287"/>
      <c r="O638" s="287"/>
      <c r="P638" s="287"/>
      <c r="Q638" s="287"/>
      <c r="R638" s="287"/>
      <c r="S638" s="287"/>
      <c r="T638" s="287"/>
      <c r="U638" s="287"/>
      <c r="V638" s="287"/>
      <c r="W638" s="287"/>
      <c r="X638" s="287"/>
      <c r="Y638" s="287"/>
      <c r="Z638" s="287"/>
      <c r="AA638" s="287"/>
      <c r="AB638" s="287"/>
      <c r="AC638" s="287"/>
      <c r="AD638" s="287"/>
      <c r="AE638" s="287"/>
      <c r="AF638" s="287"/>
      <c r="AG638" s="287"/>
      <c r="AH638" s="287"/>
    </row>
    <row r="639" spans="1:34" ht="15.75" customHeight="1" x14ac:dyDescent="0.2">
      <c r="A639" s="287"/>
      <c r="B639" s="287"/>
      <c r="C639" s="288"/>
      <c r="D639" s="287"/>
      <c r="E639" s="289"/>
      <c r="F639" s="287"/>
      <c r="G639" s="289"/>
      <c r="H639" s="287"/>
      <c r="I639" s="289"/>
      <c r="J639" s="287"/>
      <c r="K639" s="289"/>
      <c r="L639" s="287"/>
      <c r="M639" s="289"/>
      <c r="N639" s="287"/>
      <c r="O639" s="287"/>
      <c r="P639" s="287"/>
      <c r="Q639" s="287"/>
      <c r="R639" s="287"/>
      <c r="S639" s="287"/>
      <c r="T639" s="287"/>
      <c r="U639" s="287"/>
      <c r="V639" s="287"/>
      <c r="W639" s="287"/>
      <c r="X639" s="287"/>
      <c r="Y639" s="287"/>
      <c r="Z639" s="287"/>
      <c r="AA639" s="287"/>
      <c r="AB639" s="287"/>
      <c r="AC639" s="287"/>
      <c r="AD639" s="287"/>
      <c r="AE639" s="287"/>
      <c r="AF639" s="287"/>
      <c r="AG639" s="287"/>
      <c r="AH639" s="287"/>
    </row>
    <row r="640" spans="1:34" ht="15.75" customHeight="1" x14ac:dyDescent="0.2">
      <c r="A640" s="287"/>
      <c r="B640" s="287"/>
      <c r="C640" s="288"/>
      <c r="D640" s="287"/>
      <c r="E640" s="289"/>
      <c r="F640" s="287"/>
      <c r="G640" s="289"/>
      <c r="H640" s="287"/>
      <c r="I640" s="289"/>
      <c r="J640" s="287"/>
      <c r="K640" s="289"/>
      <c r="L640" s="287"/>
      <c r="M640" s="289"/>
      <c r="N640" s="287"/>
      <c r="O640" s="287"/>
      <c r="P640" s="287"/>
      <c r="Q640" s="287"/>
      <c r="R640" s="287"/>
      <c r="S640" s="287"/>
      <c r="T640" s="287"/>
      <c r="U640" s="287"/>
      <c r="V640" s="287"/>
      <c r="W640" s="287"/>
      <c r="X640" s="287"/>
      <c r="Y640" s="287"/>
      <c r="Z640" s="287"/>
      <c r="AA640" s="287"/>
      <c r="AB640" s="287"/>
      <c r="AC640" s="287"/>
      <c r="AD640" s="287"/>
      <c r="AE640" s="287"/>
      <c r="AF640" s="287"/>
      <c r="AG640" s="287"/>
      <c r="AH640" s="287"/>
    </row>
    <row r="641" spans="1:34" ht="15.75" customHeight="1" x14ac:dyDescent="0.2">
      <c r="A641" s="287"/>
      <c r="B641" s="287"/>
      <c r="C641" s="288"/>
      <c r="D641" s="287"/>
      <c r="E641" s="289"/>
      <c r="F641" s="287"/>
      <c r="G641" s="289"/>
      <c r="H641" s="287"/>
      <c r="I641" s="289"/>
      <c r="J641" s="287"/>
      <c r="K641" s="289"/>
      <c r="L641" s="287"/>
      <c r="M641" s="289"/>
      <c r="N641" s="287"/>
      <c r="O641" s="287"/>
      <c r="P641" s="287"/>
      <c r="Q641" s="287"/>
      <c r="R641" s="287"/>
      <c r="S641" s="287"/>
      <c r="T641" s="287"/>
      <c r="U641" s="287"/>
      <c r="V641" s="287"/>
      <c r="W641" s="287"/>
      <c r="X641" s="287"/>
      <c r="Y641" s="287"/>
      <c r="Z641" s="287"/>
      <c r="AA641" s="287"/>
      <c r="AB641" s="287"/>
      <c r="AC641" s="287"/>
      <c r="AD641" s="287"/>
      <c r="AE641" s="287"/>
      <c r="AF641" s="287"/>
      <c r="AG641" s="287"/>
      <c r="AH641" s="287"/>
    </row>
    <row r="642" spans="1:34" ht="15.75" customHeight="1" x14ac:dyDescent="0.2">
      <c r="A642" s="287"/>
      <c r="B642" s="287"/>
      <c r="C642" s="288"/>
      <c r="D642" s="287"/>
      <c r="E642" s="289"/>
      <c r="F642" s="287"/>
      <c r="G642" s="289"/>
      <c r="H642" s="287"/>
      <c r="I642" s="289"/>
      <c r="J642" s="287"/>
      <c r="K642" s="289"/>
      <c r="L642" s="287"/>
      <c r="M642" s="289"/>
      <c r="N642" s="287"/>
      <c r="O642" s="287"/>
      <c r="P642" s="287"/>
      <c r="Q642" s="287"/>
      <c r="R642" s="287"/>
      <c r="S642" s="287"/>
      <c r="T642" s="287"/>
      <c r="U642" s="287"/>
      <c r="V642" s="287"/>
      <c r="W642" s="287"/>
      <c r="X642" s="287"/>
      <c r="Y642" s="287"/>
      <c r="Z642" s="287"/>
      <c r="AA642" s="287"/>
      <c r="AB642" s="287"/>
      <c r="AC642" s="287"/>
      <c r="AD642" s="287"/>
      <c r="AE642" s="287"/>
      <c r="AF642" s="287"/>
      <c r="AG642" s="287"/>
      <c r="AH642" s="287"/>
    </row>
    <row r="643" spans="1:34" ht="15.75" customHeight="1" x14ac:dyDescent="0.2">
      <c r="A643" s="287"/>
      <c r="B643" s="287"/>
      <c r="C643" s="288"/>
      <c r="D643" s="287"/>
      <c r="E643" s="289"/>
      <c r="F643" s="287"/>
      <c r="G643" s="289"/>
      <c r="H643" s="287"/>
      <c r="I643" s="289"/>
      <c r="J643" s="287"/>
      <c r="K643" s="289"/>
      <c r="L643" s="287"/>
      <c r="M643" s="289"/>
      <c r="N643" s="287"/>
      <c r="O643" s="287"/>
      <c r="P643" s="287"/>
      <c r="Q643" s="287"/>
      <c r="R643" s="287"/>
      <c r="S643" s="287"/>
      <c r="T643" s="287"/>
      <c r="U643" s="287"/>
      <c r="V643" s="287"/>
      <c r="W643" s="287"/>
      <c r="X643" s="287"/>
      <c r="Y643" s="287"/>
      <c r="Z643" s="287"/>
      <c r="AA643" s="287"/>
      <c r="AB643" s="287"/>
      <c r="AC643" s="287"/>
      <c r="AD643" s="287"/>
      <c r="AE643" s="287"/>
      <c r="AF643" s="287"/>
      <c r="AG643" s="287"/>
      <c r="AH643" s="287"/>
    </row>
    <row r="644" spans="1:34" ht="15.75" customHeight="1" x14ac:dyDescent="0.2">
      <c r="A644" s="287"/>
      <c r="B644" s="287"/>
      <c r="C644" s="288"/>
      <c r="D644" s="287"/>
      <c r="E644" s="289"/>
      <c r="F644" s="287"/>
      <c r="G644" s="289"/>
      <c r="H644" s="287"/>
      <c r="I644" s="289"/>
      <c r="J644" s="287"/>
      <c r="K644" s="289"/>
      <c r="L644" s="287"/>
      <c r="M644" s="289"/>
      <c r="N644" s="287"/>
      <c r="O644" s="287"/>
      <c r="P644" s="287"/>
      <c r="Q644" s="287"/>
      <c r="R644" s="287"/>
      <c r="S644" s="287"/>
      <c r="T644" s="287"/>
      <c r="U644" s="287"/>
      <c r="V644" s="287"/>
      <c r="W644" s="287"/>
      <c r="X644" s="287"/>
      <c r="Y644" s="287"/>
      <c r="Z644" s="287"/>
      <c r="AA644" s="287"/>
      <c r="AB644" s="287"/>
      <c r="AC644" s="287"/>
      <c r="AD644" s="287"/>
      <c r="AE644" s="287"/>
      <c r="AF644" s="287"/>
      <c r="AG644" s="287"/>
      <c r="AH644" s="287"/>
    </row>
    <row r="645" spans="1:34" ht="15.75" customHeight="1" x14ac:dyDescent="0.2">
      <c r="A645" s="287"/>
      <c r="B645" s="287"/>
      <c r="C645" s="288"/>
      <c r="D645" s="287"/>
      <c r="E645" s="289"/>
      <c r="F645" s="287"/>
      <c r="G645" s="289"/>
      <c r="H645" s="287"/>
      <c r="I645" s="289"/>
      <c r="J645" s="287"/>
      <c r="K645" s="289"/>
      <c r="L645" s="287"/>
      <c r="M645" s="289"/>
      <c r="N645" s="287"/>
      <c r="O645" s="287"/>
      <c r="P645" s="287"/>
      <c r="Q645" s="287"/>
      <c r="R645" s="287"/>
      <c r="S645" s="287"/>
      <c r="T645" s="287"/>
      <c r="U645" s="287"/>
      <c r="V645" s="287"/>
      <c r="W645" s="287"/>
      <c r="X645" s="287"/>
      <c r="Y645" s="287"/>
      <c r="Z645" s="287"/>
      <c r="AA645" s="287"/>
      <c r="AB645" s="287"/>
      <c r="AC645" s="287"/>
      <c r="AD645" s="287"/>
      <c r="AE645" s="287"/>
      <c r="AF645" s="287"/>
      <c r="AG645" s="287"/>
      <c r="AH645" s="287"/>
    </row>
    <row r="646" spans="1:34" ht="15.75" customHeight="1" x14ac:dyDescent="0.2">
      <c r="A646" s="287"/>
      <c r="B646" s="287"/>
      <c r="C646" s="288"/>
      <c r="D646" s="287"/>
      <c r="E646" s="289"/>
      <c r="F646" s="287"/>
      <c r="G646" s="289"/>
      <c r="H646" s="287"/>
      <c r="I646" s="289"/>
      <c r="J646" s="287"/>
      <c r="K646" s="289"/>
      <c r="L646" s="287"/>
      <c r="M646" s="289"/>
      <c r="N646" s="287"/>
      <c r="O646" s="287"/>
      <c r="P646" s="287"/>
      <c r="Q646" s="287"/>
      <c r="R646" s="287"/>
      <c r="S646" s="287"/>
      <c r="T646" s="287"/>
      <c r="U646" s="287"/>
      <c r="V646" s="287"/>
      <c r="W646" s="287"/>
      <c r="X646" s="287"/>
      <c r="Y646" s="287"/>
      <c r="Z646" s="287"/>
      <c r="AA646" s="287"/>
      <c r="AB646" s="287"/>
      <c r="AC646" s="287"/>
      <c r="AD646" s="287"/>
      <c r="AE646" s="287"/>
      <c r="AF646" s="287"/>
      <c r="AG646" s="287"/>
      <c r="AH646" s="287"/>
    </row>
    <row r="647" spans="1:34" ht="15.75" customHeight="1" x14ac:dyDescent="0.2">
      <c r="A647" s="287"/>
      <c r="B647" s="287"/>
      <c r="C647" s="288"/>
      <c r="D647" s="287"/>
      <c r="E647" s="289"/>
      <c r="F647" s="287"/>
      <c r="G647" s="289"/>
      <c r="H647" s="287"/>
      <c r="I647" s="289"/>
      <c r="J647" s="287"/>
      <c r="K647" s="289"/>
      <c r="L647" s="287"/>
      <c r="M647" s="289"/>
      <c r="N647" s="287"/>
      <c r="O647" s="287"/>
      <c r="P647" s="287"/>
      <c r="Q647" s="287"/>
      <c r="R647" s="287"/>
      <c r="S647" s="287"/>
      <c r="T647" s="287"/>
      <c r="U647" s="287"/>
      <c r="V647" s="287"/>
      <c r="W647" s="287"/>
      <c r="X647" s="287"/>
      <c r="Y647" s="287"/>
      <c r="Z647" s="287"/>
      <c r="AA647" s="287"/>
      <c r="AB647" s="287"/>
      <c r="AC647" s="287"/>
      <c r="AD647" s="287"/>
      <c r="AE647" s="287"/>
      <c r="AF647" s="287"/>
      <c r="AG647" s="287"/>
      <c r="AH647" s="287"/>
    </row>
    <row r="648" spans="1:34" ht="15.75" customHeight="1" x14ac:dyDescent="0.2">
      <c r="A648" s="287"/>
      <c r="B648" s="287"/>
      <c r="C648" s="288"/>
      <c r="D648" s="287"/>
      <c r="E648" s="289"/>
      <c r="F648" s="287"/>
      <c r="G648" s="289"/>
      <c r="H648" s="287"/>
      <c r="I648" s="289"/>
      <c r="J648" s="287"/>
      <c r="K648" s="289"/>
      <c r="L648" s="287"/>
      <c r="M648" s="289"/>
      <c r="N648" s="287"/>
      <c r="O648" s="287"/>
      <c r="P648" s="287"/>
      <c r="Q648" s="287"/>
      <c r="R648" s="287"/>
      <c r="S648" s="287"/>
      <c r="T648" s="287"/>
      <c r="U648" s="287"/>
      <c r="V648" s="287"/>
      <c r="W648" s="287"/>
      <c r="X648" s="287"/>
      <c r="Y648" s="287"/>
      <c r="Z648" s="287"/>
      <c r="AA648" s="287"/>
      <c r="AB648" s="287"/>
      <c r="AC648" s="287"/>
      <c r="AD648" s="287"/>
      <c r="AE648" s="287"/>
      <c r="AF648" s="287"/>
      <c r="AG648" s="287"/>
      <c r="AH648" s="287"/>
    </row>
    <row r="649" spans="1:34" ht="15.75" customHeight="1" x14ac:dyDescent="0.2">
      <c r="A649" s="287"/>
      <c r="B649" s="287"/>
      <c r="C649" s="288"/>
      <c r="D649" s="287"/>
      <c r="E649" s="289"/>
      <c r="F649" s="287"/>
      <c r="G649" s="289"/>
      <c r="H649" s="287"/>
      <c r="I649" s="289"/>
      <c r="J649" s="287"/>
      <c r="K649" s="289"/>
      <c r="L649" s="287"/>
      <c r="M649" s="289"/>
      <c r="N649" s="287"/>
      <c r="O649" s="287"/>
      <c r="P649" s="287"/>
      <c r="Q649" s="287"/>
      <c r="R649" s="287"/>
      <c r="S649" s="287"/>
      <c r="T649" s="287"/>
      <c r="U649" s="287"/>
      <c r="V649" s="287"/>
      <c r="W649" s="287"/>
      <c r="X649" s="287"/>
      <c r="Y649" s="287"/>
      <c r="Z649" s="287"/>
      <c r="AA649" s="287"/>
      <c r="AB649" s="287"/>
      <c r="AC649" s="287"/>
      <c r="AD649" s="287"/>
      <c r="AE649" s="287"/>
      <c r="AF649" s="287"/>
      <c r="AG649" s="287"/>
      <c r="AH649" s="287"/>
    </row>
    <row r="650" spans="1:34" ht="15.75" customHeight="1" x14ac:dyDescent="0.2">
      <c r="A650" s="287"/>
      <c r="B650" s="287"/>
      <c r="C650" s="288"/>
      <c r="D650" s="287"/>
      <c r="E650" s="289"/>
      <c r="F650" s="287"/>
      <c r="G650" s="289"/>
      <c r="H650" s="287"/>
      <c r="I650" s="289"/>
      <c r="J650" s="287"/>
      <c r="K650" s="289"/>
      <c r="L650" s="287"/>
      <c r="M650" s="289"/>
      <c r="N650" s="287"/>
      <c r="O650" s="287"/>
      <c r="P650" s="287"/>
      <c r="Q650" s="287"/>
      <c r="R650" s="287"/>
      <c r="S650" s="287"/>
      <c r="T650" s="287"/>
      <c r="U650" s="287"/>
      <c r="V650" s="287"/>
      <c r="W650" s="287"/>
      <c r="X650" s="287"/>
      <c r="Y650" s="287"/>
      <c r="Z650" s="287"/>
      <c r="AA650" s="287"/>
      <c r="AB650" s="287"/>
      <c r="AC650" s="287"/>
      <c r="AD650" s="287"/>
      <c r="AE650" s="287"/>
      <c r="AF650" s="287"/>
      <c r="AG650" s="287"/>
      <c r="AH650" s="287"/>
    </row>
    <row r="651" spans="1:34" ht="15.75" customHeight="1" x14ac:dyDescent="0.2">
      <c r="A651" s="287"/>
      <c r="B651" s="287"/>
      <c r="C651" s="288"/>
      <c r="D651" s="287"/>
      <c r="E651" s="289"/>
      <c r="F651" s="287"/>
      <c r="G651" s="289"/>
      <c r="H651" s="287"/>
      <c r="I651" s="289"/>
      <c r="J651" s="287"/>
      <c r="K651" s="289"/>
      <c r="L651" s="287"/>
      <c r="M651" s="289"/>
      <c r="N651" s="287"/>
      <c r="O651" s="287"/>
      <c r="P651" s="287"/>
      <c r="Q651" s="287"/>
      <c r="R651" s="287"/>
      <c r="S651" s="287"/>
      <c r="T651" s="287"/>
      <c r="U651" s="287"/>
      <c r="V651" s="287"/>
      <c r="W651" s="287"/>
      <c r="X651" s="287"/>
      <c r="Y651" s="287"/>
      <c r="Z651" s="287"/>
      <c r="AA651" s="287"/>
      <c r="AB651" s="287"/>
      <c r="AC651" s="287"/>
      <c r="AD651" s="287"/>
      <c r="AE651" s="287"/>
      <c r="AF651" s="287"/>
      <c r="AG651" s="287"/>
      <c r="AH651" s="287"/>
    </row>
    <row r="652" spans="1:34" ht="15.75" customHeight="1" x14ac:dyDescent="0.2">
      <c r="A652" s="287"/>
      <c r="B652" s="287"/>
      <c r="C652" s="288"/>
      <c r="D652" s="287"/>
      <c r="E652" s="289"/>
      <c r="F652" s="287"/>
      <c r="G652" s="289"/>
      <c r="H652" s="287"/>
      <c r="I652" s="289"/>
      <c r="J652" s="287"/>
      <c r="K652" s="289"/>
      <c r="L652" s="287"/>
      <c r="M652" s="289"/>
      <c r="N652" s="287"/>
      <c r="O652" s="287"/>
      <c r="P652" s="287"/>
      <c r="Q652" s="287"/>
      <c r="R652" s="287"/>
      <c r="S652" s="287"/>
      <c r="T652" s="287"/>
      <c r="U652" s="287"/>
      <c r="V652" s="287"/>
      <c r="W652" s="287"/>
      <c r="X652" s="287"/>
      <c r="Y652" s="287"/>
      <c r="Z652" s="287"/>
      <c r="AA652" s="287"/>
      <c r="AB652" s="287"/>
      <c r="AC652" s="287"/>
      <c r="AD652" s="287"/>
      <c r="AE652" s="287"/>
      <c r="AF652" s="287"/>
      <c r="AG652" s="287"/>
      <c r="AH652" s="287"/>
    </row>
    <row r="653" spans="1:34" ht="15.75" customHeight="1" x14ac:dyDescent="0.2">
      <c r="A653" s="287"/>
      <c r="B653" s="287"/>
      <c r="C653" s="288"/>
      <c r="D653" s="287"/>
      <c r="E653" s="289"/>
      <c r="F653" s="287"/>
      <c r="G653" s="289"/>
      <c r="H653" s="287"/>
      <c r="I653" s="289"/>
      <c r="J653" s="287"/>
      <c r="K653" s="289"/>
      <c r="L653" s="287"/>
      <c r="M653" s="289"/>
      <c r="N653" s="287"/>
      <c r="O653" s="287"/>
      <c r="P653" s="287"/>
      <c r="Q653" s="287"/>
      <c r="R653" s="287"/>
      <c r="S653" s="287"/>
      <c r="T653" s="287"/>
      <c r="U653" s="287"/>
      <c r="V653" s="287"/>
      <c r="W653" s="287"/>
      <c r="X653" s="287"/>
      <c r="Y653" s="287"/>
      <c r="Z653" s="287"/>
      <c r="AA653" s="287"/>
      <c r="AB653" s="287"/>
      <c r="AC653" s="287"/>
      <c r="AD653" s="287"/>
      <c r="AE653" s="287"/>
      <c r="AF653" s="287"/>
      <c r="AG653" s="287"/>
      <c r="AH653" s="287"/>
    </row>
    <row r="654" spans="1:34" ht="15.75" customHeight="1" x14ac:dyDescent="0.2">
      <c r="A654" s="287"/>
      <c r="B654" s="287"/>
      <c r="C654" s="288"/>
      <c r="D654" s="287"/>
      <c r="E654" s="289"/>
      <c r="F654" s="287"/>
      <c r="G654" s="289"/>
      <c r="H654" s="287"/>
      <c r="I654" s="289"/>
      <c r="J654" s="287"/>
      <c r="K654" s="289"/>
      <c r="L654" s="287"/>
      <c r="M654" s="289"/>
      <c r="N654" s="287"/>
      <c r="O654" s="287"/>
      <c r="P654" s="287"/>
      <c r="Q654" s="287"/>
      <c r="R654" s="287"/>
      <c r="S654" s="287"/>
      <c r="T654" s="287"/>
      <c r="U654" s="287"/>
      <c r="V654" s="287"/>
      <c r="W654" s="287"/>
      <c r="X654" s="287"/>
      <c r="Y654" s="287"/>
      <c r="Z654" s="287"/>
      <c r="AA654" s="287"/>
      <c r="AB654" s="287"/>
      <c r="AC654" s="287"/>
      <c r="AD654" s="287"/>
      <c r="AE654" s="287"/>
      <c r="AF654" s="287"/>
      <c r="AG654" s="287"/>
      <c r="AH654" s="287"/>
    </row>
    <row r="655" spans="1:34" ht="15.75" customHeight="1" x14ac:dyDescent="0.2">
      <c r="A655" s="287"/>
      <c r="B655" s="287"/>
      <c r="C655" s="288"/>
      <c r="D655" s="287"/>
      <c r="E655" s="289"/>
      <c r="F655" s="287"/>
      <c r="G655" s="289"/>
      <c r="H655" s="287"/>
      <c r="I655" s="289"/>
      <c r="J655" s="287"/>
      <c r="K655" s="289"/>
      <c r="L655" s="287"/>
      <c r="M655" s="289"/>
      <c r="N655" s="287"/>
      <c r="O655" s="287"/>
      <c r="P655" s="287"/>
      <c r="Q655" s="287"/>
      <c r="R655" s="287"/>
      <c r="S655" s="287"/>
      <c r="T655" s="287"/>
      <c r="U655" s="287"/>
      <c r="V655" s="287"/>
      <c r="W655" s="287"/>
      <c r="X655" s="287"/>
      <c r="Y655" s="287"/>
      <c r="Z655" s="287"/>
      <c r="AA655" s="287"/>
      <c r="AB655" s="287"/>
      <c r="AC655" s="287"/>
      <c r="AD655" s="287"/>
      <c r="AE655" s="287"/>
      <c r="AF655" s="287"/>
      <c r="AG655" s="287"/>
      <c r="AH655" s="287"/>
    </row>
    <row r="656" spans="1:34" ht="15.75" customHeight="1" x14ac:dyDescent="0.2">
      <c r="A656" s="287"/>
      <c r="B656" s="287"/>
      <c r="C656" s="288"/>
      <c r="D656" s="287"/>
      <c r="E656" s="289"/>
      <c r="F656" s="287"/>
      <c r="G656" s="289"/>
      <c r="H656" s="287"/>
      <c r="I656" s="289"/>
      <c r="J656" s="287"/>
      <c r="K656" s="289"/>
      <c r="L656" s="287"/>
      <c r="M656" s="289"/>
      <c r="N656" s="287"/>
      <c r="O656" s="287"/>
      <c r="P656" s="287"/>
      <c r="Q656" s="287"/>
      <c r="R656" s="287"/>
      <c r="S656" s="287"/>
      <c r="T656" s="287"/>
      <c r="U656" s="287"/>
      <c r="V656" s="287"/>
      <c r="W656" s="287"/>
      <c r="X656" s="287"/>
      <c r="Y656" s="287"/>
      <c r="Z656" s="287"/>
      <c r="AA656" s="287"/>
      <c r="AB656" s="287"/>
      <c r="AC656" s="287"/>
      <c r="AD656" s="287"/>
      <c r="AE656" s="287"/>
      <c r="AF656" s="287"/>
      <c r="AG656" s="287"/>
      <c r="AH656" s="287"/>
    </row>
    <row r="657" spans="1:34" ht="15.75" customHeight="1" x14ac:dyDescent="0.2">
      <c r="A657" s="287"/>
      <c r="B657" s="287"/>
      <c r="C657" s="288"/>
      <c r="D657" s="287"/>
      <c r="E657" s="289"/>
      <c r="F657" s="287"/>
      <c r="G657" s="289"/>
      <c r="H657" s="287"/>
      <c r="I657" s="289"/>
      <c r="J657" s="287"/>
      <c r="K657" s="289"/>
      <c r="L657" s="287"/>
      <c r="M657" s="289"/>
      <c r="N657" s="287"/>
      <c r="O657" s="287"/>
      <c r="P657" s="287"/>
      <c r="Q657" s="287"/>
      <c r="R657" s="287"/>
      <c r="S657" s="287"/>
      <c r="T657" s="287"/>
      <c r="U657" s="287"/>
      <c r="V657" s="287"/>
      <c r="W657" s="287"/>
      <c r="X657" s="287"/>
      <c r="Y657" s="287"/>
      <c r="Z657" s="287"/>
      <c r="AA657" s="287"/>
      <c r="AB657" s="287"/>
      <c r="AC657" s="287"/>
      <c r="AD657" s="287"/>
      <c r="AE657" s="287"/>
      <c r="AF657" s="287"/>
      <c r="AG657" s="287"/>
      <c r="AH657" s="287"/>
    </row>
    <row r="658" spans="1:34" ht="15.75" customHeight="1" x14ac:dyDescent="0.2">
      <c r="A658" s="287"/>
      <c r="B658" s="287"/>
      <c r="C658" s="288"/>
      <c r="D658" s="287"/>
      <c r="E658" s="289"/>
      <c r="F658" s="287"/>
      <c r="G658" s="289"/>
      <c r="H658" s="287"/>
      <c r="I658" s="289"/>
      <c r="J658" s="287"/>
      <c r="K658" s="289"/>
      <c r="L658" s="287"/>
      <c r="M658" s="289"/>
      <c r="N658" s="287"/>
      <c r="O658" s="287"/>
      <c r="P658" s="287"/>
      <c r="Q658" s="287"/>
      <c r="R658" s="287"/>
      <c r="S658" s="287"/>
      <c r="T658" s="287"/>
      <c r="U658" s="287"/>
      <c r="V658" s="287"/>
      <c r="W658" s="287"/>
      <c r="X658" s="287"/>
      <c r="Y658" s="287"/>
      <c r="Z658" s="287"/>
      <c r="AA658" s="287"/>
      <c r="AB658" s="287"/>
      <c r="AC658" s="287"/>
      <c r="AD658" s="287"/>
      <c r="AE658" s="287"/>
      <c r="AF658" s="287"/>
      <c r="AG658" s="287"/>
      <c r="AH658" s="287"/>
    </row>
    <row r="659" spans="1:34" ht="15.75" customHeight="1" x14ac:dyDescent="0.2">
      <c r="A659" s="287"/>
      <c r="B659" s="287"/>
      <c r="C659" s="288"/>
      <c r="D659" s="287"/>
      <c r="E659" s="289"/>
      <c r="F659" s="287"/>
      <c r="G659" s="289"/>
      <c r="H659" s="287"/>
      <c r="I659" s="289"/>
      <c r="J659" s="287"/>
      <c r="K659" s="289"/>
      <c r="L659" s="287"/>
      <c r="M659" s="289"/>
      <c r="N659" s="287"/>
      <c r="O659" s="287"/>
      <c r="P659" s="287"/>
      <c r="Q659" s="287"/>
      <c r="R659" s="287"/>
      <c r="S659" s="287"/>
      <c r="T659" s="287"/>
      <c r="U659" s="287"/>
      <c r="V659" s="287"/>
      <c r="W659" s="287"/>
      <c r="X659" s="287"/>
      <c r="Y659" s="287"/>
      <c r="Z659" s="287"/>
      <c r="AA659" s="287"/>
      <c r="AB659" s="287"/>
      <c r="AC659" s="287"/>
      <c r="AD659" s="287"/>
      <c r="AE659" s="287"/>
      <c r="AF659" s="287"/>
      <c r="AG659" s="287"/>
      <c r="AH659" s="287"/>
    </row>
    <row r="660" spans="1:34" ht="15.75" customHeight="1" x14ac:dyDescent="0.2">
      <c r="A660" s="287"/>
      <c r="B660" s="287"/>
      <c r="C660" s="288"/>
      <c r="D660" s="287"/>
      <c r="E660" s="289"/>
      <c r="F660" s="287"/>
      <c r="G660" s="289"/>
      <c r="H660" s="287"/>
      <c r="I660" s="289"/>
      <c r="J660" s="287"/>
      <c r="K660" s="289"/>
      <c r="L660" s="287"/>
      <c r="M660" s="289"/>
      <c r="N660" s="287"/>
      <c r="O660" s="287"/>
      <c r="P660" s="287"/>
      <c r="Q660" s="287"/>
      <c r="R660" s="287"/>
      <c r="S660" s="287"/>
      <c r="T660" s="287"/>
      <c r="U660" s="287"/>
      <c r="V660" s="287"/>
      <c r="W660" s="287"/>
      <c r="X660" s="287"/>
      <c r="Y660" s="287"/>
      <c r="Z660" s="287"/>
      <c r="AA660" s="287"/>
      <c r="AB660" s="287"/>
      <c r="AC660" s="287"/>
      <c r="AD660" s="287"/>
      <c r="AE660" s="287"/>
      <c r="AF660" s="287"/>
      <c r="AG660" s="287"/>
      <c r="AH660" s="287"/>
    </row>
    <row r="661" spans="1:34" ht="15.75" customHeight="1" x14ac:dyDescent="0.2">
      <c r="A661" s="287"/>
      <c r="B661" s="287"/>
      <c r="C661" s="288"/>
      <c r="D661" s="287"/>
      <c r="E661" s="289"/>
      <c r="F661" s="287"/>
      <c r="G661" s="289"/>
      <c r="H661" s="287"/>
      <c r="I661" s="289"/>
      <c r="J661" s="287"/>
      <c r="K661" s="289"/>
      <c r="L661" s="287"/>
      <c r="M661" s="289"/>
      <c r="N661" s="287"/>
      <c r="O661" s="287"/>
      <c r="P661" s="287"/>
      <c r="Q661" s="287"/>
      <c r="R661" s="287"/>
      <c r="S661" s="287"/>
      <c r="T661" s="287"/>
      <c r="U661" s="287"/>
      <c r="V661" s="287"/>
      <c r="W661" s="287"/>
      <c r="X661" s="287"/>
      <c r="Y661" s="287"/>
      <c r="Z661" s="287"/>
      <c r="AA661" s="287"/>
      <c r="AB661" s="287"/>
      <c r="AC661" s="287"/>
      <c r="AD661" s="287"/>
      <c r="AE661" s="287"/>
      <c r="AF661" s="287"/>
      <c r="AG661" s="287"/>
      <c r="AH661" s="287"/>
    </row>
    <row r="662" spans="1:34" ht="15.75" customHeight="1" x14ac:dyDescent="0.2">
      <c r="A662" s="287"/>
      <c r="B662" s="287"/>
      <c r="C662" s="288"/>
      <c r="D662" s="287"/>
      <c r="E662" s="289"/>
      <c r="F662" s="287"/>
      <c r="G662" s="289"/>
      <c r="H662" s="287"/>
      <c r="I662" s="289"/>
      <c r="J662" s="287"/>
      <c r="K662" s="289"/>
      <c r="L662" s="287"/>
      <c r="M662" s="289"/>
      <c r="N662" s="287"/>
      <c r="O662" s="287"/>
      <c r="P662" s="287"/>
      <c r="Q662" s="287"/>
      <c r="R662" s="287"/>
      <c r="S662" s="287"/>
      <c r="T662" s="287"/>
      <c r="U662" s="287"/>
      <c r="V662" s="287"/>
      <c r="W662" s="287"/>
      <c r="X662" s="287"/>
      <c r="Y662" s="287"/>
      <c r="Z662" s="287"/>
      <c r="AA662" s="287"/>
      <c r="AB662" s="287"/>
      <c r="AC662" s="287"/>
      <c r="AD662" s="287"/>
      <c r="AE662" s="287"/>
      <c r="AF662" s="287"/>
      <c r="AG662" s="287"/>
      <c r="AH662" s="287"/>
    </row>
    <row r="663" spans="1:34" ht="15.75" customHeight="1" x14ac:dyDescent="0.2">
      <c r="A663" s="287"/>
      <c r="B663" s="287"/>
      <c r="C663" s="288"/>
      <c r="D663" s="287"/>
      <c r="E663" s="289"/>
      <c r="F663" s="287"/>
      <c r="G663" s="289"/>
      <c r="H663" s="287"/>
      <c r="I663" s="289"/>
      <c r="J663" s="287"/>
      <c r="K663" s="289"/>
      <c r="L663" s="287"/>
      <c r="M663" s="289"/>
      <c r="N663" s="287"/>
      <c r="O663" s="287"/>
      <c r="P663" s="287"/>
      <c r="Q663" s="287"/>
      <c r="R663" s="287"/>
      <c r="S663" s="287"/>
      <c r="T663" s="287"/>
      <c r="U663" s="287"/>
      <c r="V663" s="287"/>
      <c r="W663" s="287"/>
      <c r="X663" s="287"/>
      <c r="Y663" s="287"/>
      <c r="Z663" s="287"/>
      <c r="AA663" s="287"/>
      <c r="AB663" s="287"/>
      <c r="AC663" s="287"/>
      <c r="AD663" s="287"/>
      <c r="AE663" s="287"/>
      <c r="AF663" s="287"/>
      <c r="AG663" s="287"/>
      <c r="AH663" s="287"/>
    </row>
    <row r="664" spans="1:34" ht="15.75" customHeight="1" x14ac:dyDescent="0.2">
      <c r="A664" s="287"/>
      <c r="B664" s="287"/>
      <c r="C664" s="288"/>
      <c r="D664" s="287"/>
      <c r="E664" s="289"/>
      <c r="F664" s="287"/>
      <c r="G664" s="289"/>
      <c r="H664" s="287"/>
      <c r="I664" s="289"/>
      <c r="J664" s="287"/>
      <c r="K664" s="289"/>
      <c r="L664" s="287"/>
      <c r="M664" s="289"/>
      <c r="N664" s="287"/>
      <c r="O664" s="287"/>
      <c r="P664" s="287"/>
      <c r="Q664" s="287"/>
      <c r="R664" s="287"/>
      <c r="S664" s="287"/>
      <c r="T664" s="287"/>
      <c r="U664" s="287"/>
      <c r="V664" s="287"/>
      <c r="W664" s="287"/>
      <c r="X664" s="287"/>
      <c r="Y664" s="287"/>
      <c r="Z664" s="287"/>
      <c r="AA664" s="287"/>
      <c r="AB664" s="287"/>
      <c r="AC664" s="287"/>
      <c r="AD664" s="287"/>
      <c r="AE664" s="287"/>
      <c r="AF664" s="287"/>
      <c r="AG664" s="287"/>
      <c r="AH664" s="287"/>
    </row>
    <row r="665" spans="1:34" ht="15.75" customHeight="1" x14ac:dyDescent="0.2">
      <c r="A665" s="287"/>
      <c r="B665" s="287"/>
      <c r="C665" s="288"/>
      <c r="D665" s="287"/>
      <c r="E665" s="289"/>
      <c r="F665" s="287"/>
      <c r="G665" s="289"/>
      <c r="H665" s="287"/>
      <c r="I665" s="289"/>
      <c r="J665" s="287"/>
      <c r="K665" s="289"/>
      <c r="L665" s="287"/>
      <c r="M665" s="289"/>
      <c r="N665" s="287"/>
      <c r="O665" s="287"/>
      <c r="P665" s="287"/>
      <c r="Q665" s="287"/>
      <c r="R665" s="287"/>
      <c r="S665" s="287"/>
      <c r="T665" s="287"/>
      <c r="U665" s="287"/>
      <c r="V665" s="287"/>
      <c r="W665" s="287"/>
      <c r="X665" s="287"/>
      <c r="Y665" s="287"/>
      <c r="Z665" s="287"/>
      <c r="AA665" s="287"/>
      <c r="AB665" s="287"/>
      <c r="AC665" s="287"/>
      <c r="AD665" s="287"/>
      <c r="AE665" s="287"/>
      <c r="AF665" s="287"/>
      <c r="AG665" s="287"/>
      <c r="AH665" s="287"/>
    </row>
    <row r="666" spans="1:34" ht="15.75" customHeight="1" x14ac:dyDescent="0.2">
      <c r="A666" s="287"/>
      <c r="B666" s="287"/>
      <c r="C666" s="288"/>
      <c r="D666" s="287"/>
      <c r="E666" s="289"/>
      <c r="F666" s="287"/>
      <c r="G666" s="289"/>
      <c r="H666" s="287"/>
      <c r="I666" s="289"/>
      <c r="J666" s="287"/>
      <c r="K666" s="289"/>
      <c r="L666" s="287"/>
      <c r="M666" s="289"/>
      <c r="N666" s="287"/>
      <c r="O666" s="287"/>
      <c r="P666" s="287"/>
      <c r="Q666" s="287"/>
      <c r="R666" s="287"/>
      <c r="S666" s="287"/>
      <c r="T666" s="287"/>
      <c r="U666" s="287"/>
      <c r="V666" s="287"/>
      <c r="W666" s="287"/>
      <c r="X666" s="287"/>
      <c r="Y666" s="287"/>
      <c r="Z666" s="287"/>
      <c r="AA666" s="287"/>
      <c r="AB666" s="287"/>
      <c r="AC666" s="287"/>
      <c r="AD666" s="287"/>
      <c r="AE666" s="287"/>
      <c r="AF666" s="287"/>
      <c r="AG666" s="287"/>
      <c r="AH666" s="287"/>
    </row>
    <row r="667" spans="1:34" ht="15.75" customHeight="1" x14ac:dyDescent="0.2">
      <c r="A667" s="287"/>
      <c r="B667" s="287"/>
      <c r="C667" s="288"/>
      <c r="D667" s="287"/>
      <c r="E667" s="289"/>
      <c r="F667" s="287"/>
      <c r="G667" s="289"/>
      <c r="H667" s="287"/>
      <c r="I667" s="289"/>
      <c r="J667" s="287"/>
      <c r="K667" s="289"/>
      <c r="L667" s="287"/>
      <c r="M667" s="289"/>
      <c r="N667" s="287"/>
      <c r="O667" s="287"/>
      <c r="P667" s="287"/>
      <c r="Q667" s="287"/>
      <c r="R667" s="287"/>
      <c r="S667" s="287"/>
      <c r="T667" s="287"/>
      <c r="U667" s="287"/>
      <c r="V667" s="287"/>
      <c r="W667" s="287"/>
      <c r="X667" s="287"/>
      <c r="Y667" s="287"/>
      <c r="Z667" s="287"/>
      <c r="AA667" s="287"/>
      <c r="AB667" s="287"/>
      <c r="AC667" s="287"/>
      <c r="AD667" s="287"/>
      <c r="AE667" s="287"/>
      <c r="AF667" s="287"/>
      <c r="AG667" s="287"/>
      <c r="AH667" s="287"/>
    </row>
    <row r="668" spans="1:34" ht="15.75" customHeight="1" x14ac:dyDescent="0.2">
      <c r="A668" s="287"/>
      <c r="B668" s="287"/>
      <c r="C668" s="288"/>
      <c r="D668" s="287"/>
      <c r="E668" s="289"/>
      <c r="F668" s="287"/>
      <c r="G668" s="289"/>
      <c r="H668" s="287"/>
      <c r="I668" s="289"/>
      <c r="J668" s="287"/>
      <c r="K668" s="289"/>
      <c r="L668" s="287"/>
      <c r="M668" s="289"/>
      <c r="N668" s="287"/>
      <c r="O668" s="287"/>
      <c r="P668" s="287"/>
      <c r="Q668" s="287"/>
      <c r="R668" s="287"/>
      <c r="S668" s="287"/>
      <c r="T668" s="287"/>
      <c r="U668" s="287"/>
      <c r="V668" s="287"/>
      <c r="W668" s="287"/>
      <c r="X668" s="287"/>
      <c r="Y668" s="287"/>
      <c r="Z668" s="287"/>
      <c r="AA668" s="287"/>
      <c r="AB668" s="287"/>
      <c r="AC668" s="287"/>
      <c r="AD668" s="287"/>
      <c r="AE668" s="287"/>
      <c r="AF668" s="287"/>
      <c r="AG668" s="287"/>
      <c r="AH668" s="287"/>
    </row>
    <row r="669" spans="1:34" ht="15.75" customHeight="1" x14ac:dyDescent="0.2">
      <c r="A669" s="287"/>
      <c r="B669" s="287"/>
      <c r="C669" s="288"/>
      <c r="D669" s="287"/>
      <c r="E669" s="289"/>
      <c r="F669" s="287"/>
      <c r="G669" s="289"/>
      <c r="H669" s="287"/>
      <c r="I669" s="289"/>
      <c r="J669" s="287"/>
      <c r="K669" s="289"/>
      <c r="L669" s="287"/>
      <c r="M669" s="289"/>
      <c r="N669" s="287"/>
      <c r="O669" s="287"/>
      <c r="P669" s="287"/>
      <c r="Q669" s="287"/>
      <c r="R669" s="287"/>
      <c r="S669" s="287"/>
      <c r="T669" s="287"/>
      <c r="U669" s="287"/>
      <c r="V669" s="287"/>
      <c r="W669" s="287"/>
      <c r="X669" s="287"/>
      <c r="Y669" s="287"/>
      <c r="Z669" s="287"/>
      <c r="AA669" s="287"/>
      <c r="AB669" s="287"/>
      <c r="AC669" s="287"/>
      <c r="AD669" s="287"/>
      <c r="AE669" s="287"/>
      <c r="AF669" s="287"/>
      <c r="AG669" s="287"/>
      <c r="AH669" s="287"/>
    </row>
    <row r="670" spans="1:34" ht="15.75" customHeight="1" x14ac:dyDescent="0.2">
      <c r="A670" s="287"/>
      <c r="B670" s="287"/>
      <c r="C670" s="288"/>
      <c r="D670" s="287"/>
      <c r="E670" s="289"/>
      <c r="F670" s="287"/>
      <c r="G670" s="289"/>
      <c r="H670" s="287"/>
      <c r="I670" s="289"/>
      <c r="J670" s="287"/>
      <c r="K670" s="289"/>
      <c r="L670" s="287"/>
      <c r="M670" s="289"/>
      <c r="N670" s="287"/>
      <c r="O670" s="287"/>
      <c r="P670" s="287"/>
      <c r="Q670" s="287"/>
      <c r="R670" s="287"/>
      <c r="S670" s="287"/>
      <c r="T670" s="287"/>
      <c r="U670" s="287"/>
      <c r="V670" s="287"/>
      <c r="W670" s="287"/>
      <c r="X670" s="287"/>
      <c r="Y670" s="287"/>
      <c r="Z670" s="287"/>
      <c r="AA670" s="287"/>
      <c r="AB670" s="287"/>
      <c r="AC670" s="287"/>
      <c r="AD670" s="287"/>
      <c r="AE670" s="287"/>
      <c r="AF670" s="287"/>
      <c r="AG670" s="287"/>
      <c r="AH670" s="287"/>
    </row>
    <row r="671" spans="1:34" ht="15.75" customHeight="1" x14ac:dyDescent="0.2">
      <c r="A671" s="287"/>
      <c r="B671" s="287"/>
      <c r="C671" s="288"/>
      <c r="D671" s="287"/>
      <c r="E671" s="289"/>
      <c r="F671" s="287"/>
      <c r="G671" s="289"/>
      <c r="H671" s="287"/>
      <c r="I671" s="289"/>
      <c r="J671" s="287"/>
      <c r="K671" s="289"/>
      <c r="L671" s="287"/>
      <c r="M671" s="289"/>
      <c r="N671" s="287"/>
      <c r="O671" s="287"/>
      <c r="P671" s="287"/>
      <c r="Q671" s="287"/>
      <c r="R671" s="287"/>
      <c r="S671" s="287"/>
      <c r="T671" s="287"/>
      <c r="U671" s="287"/>
      <c r="V671" s="287"/>
      <c r="W671" s="287"/>
      <c r="X671" s="287"/>
      <c r="Y671" s="287"/>
      <c r="Z671" s="287"/>
      <c r="AA671" s="287"/>
      <c r="AB671" s="287"/>
      <c r="AC671" s="287"/>
      <c r="AD671" s="287"/>
      <c r="AE671" s="287"/>
      <c r="AF671" s="287"/>
      <c r="AG671" s="287"/>
      <c r="AH671" s="287"/>
    </row>
    <row r="672" spans="1:34" ht="15.75" customHeight="1" x14ac:dyDescent="0.2">
      <c r="A672" s="287"/>
      <c r="B672" s="287"/>
      <c r="C672" s="288"/>
      <c r="D672" s="287"/>
      <c r="E672" s="289"/>
      <c r="F672" s="287"/>
      <c r="G672" s="289"/>
      <c r="H672" s="287"/>
      <c r="I672" s="289"/>
      <c r="J672" s="287"/>
      <c r="K672" s="289"/>
      <c r="L672" s="287"/>
      <c r="M672" s="289"/>
      <c r="N672" s="287"/>
      <c r="O672" s="287"/>
      <c r="P672" s="287"/>
      <c r="Q672" s="287"/>
      <c r="R672" s="287"/>
      <c r="S672" s="287"/>
      <c r="T672" s="287"/>
      <c r="U672" s="287"/>
      <c r="V672" s="287"/>
      <c r="W672" s="287"/>
      <c r="X672" s="287"/>
      <c r="Y672" s="287"/>
      <c r="Z672" s="287"/>
      <c r="AA672" s="287"/>
      <c r="AB672" s="287"/>
      <c r="AC672" s="287"/>
      <c r="AD672" s="287"/>
      <c r="AE672" s="287"/>
      <c r="AF672" s="287"/>
      <c r="AG672" s="287"/>
      <c r="AH672" s="287"/>
    </row>
    <row r="673" spans="1:34" ht="15.75" customHeight="1" x14ac:dyDescent="0.2">
      <c r="A673" s="287"/>
      <c r="B673" s="287"/>
      <c r="C673" s="288"/>
      <c r="D673" s="287"/>
      <c r="E673" s="289"/>
      <c r="F673" s="287"/>
      <c r="G673" s="289"/>
      <c r="H673" s="287"/>
      <c r="I673" s="289"/>
      <c r="J673" s="287"/>
      <c r="K673" s="289"/>
      <c r="L673" s="287"/>
      <c r="M673" s="289"/>
      <c r="N673" s="287"/>
      <c r="O673" s="287"/>
      <c r="P673" s="287"/>
      <c r="Q673" s="287"/>
      <c r="R673" s="287"/>
      <c r="S673" s="287"/>
      <c r="T673" s="287"/>
      <c r="U673" s="287"/>
      <c r="V673" s="287"/>
      <c r="W673" s="287"/>
      <c r="X673" s="287"/>
      <c r="Y673" s="287"/>
      <c r="Z673" s="287"/>
      <c r="AA673" s="287"/>
      <c r="AB673" s="287"/>
      <c r="AC673" s="287"/>
      <c r="AD673" s="287"/>
      <c r="AE673" s="287"/>
      <c r="AF673" s="287"/>
      <c r="AG673" s="287"/>
      <c r="AH673" s="287"/>
    </row>
    <row r="674" spans="1:34" ht="15.75" customHeight="1" x14ac:dyDescent="0.2">
      <c r="A674" s="287"/>
      <c r="B674" s="287"/>
      <c r="C674" s="288"/>
      <c r="D674" s="287"/>
      <c r="E674" s="289"/>
      <c r="F674" s="287"/>
      <c r="G674" s="289"/>
      <c r="H674" s="287"/>
      <c r="I674" s="289"/>
      <c r="J674" s="287"/>
      <c r="K674" s="289"/>
      <c r="L674" s="287"/>
      <c r="M674" s="289"/>
      <c r="N674" s="287"/>
      <c r="O674" s="287"/>
      <c r="P674" s="287"/>
      <c r="Q674" s="287"/>
      <c r="R674" s="287"/>
      <c r="S674" s="287"/>
      <c r="T674" s="287"/>
      <c r="U674" s="287"/>
      <c r="V674" s="287"/>
      <c r="W674" s="287"/>
      <c r="X674" s="287"/>
      <c r="Y674" s="287"/>
      <c r="Z674" s="287"/>
      <c r="AA674" s="287"/>
      <c r="AB674" s="287"/>
      <c r="AC674" s="287"/>
      <c r="AD674" s="287"/>
      <c r="AE674" s="287"/>
      <c r="AF674" s="287"/>
      <c r="AG674" s="287"/>
      <c r="AH674" s="287"/>
    </row>
    <row r="675" spans="1:34" ht="15.75" customHeight="1" x14ac:dyDescent="0.2">
      <c r="A675" s="287"/>
      <c r="B675" s="287"/>
      <c r="C675" s="288"/>
      <c r="D675" s="287"/>
      <c r="E675" s="289"/>
      <c r="F675" s="287"/>
      <c r="G675" s="289"/>
      <c r="H675" s="287"/>
      <c r="I675" s="289"/>
      <c r="J675" s="287"/>
      <c r="K675" s="289"/>
      <c r="L675" s="287"/>
      <c r="M675" s="289"/>
      <c r="N675" s="287"/>
      <c r="O675" s="287"/>
      <c r="P675" s="287"/>
      <c r="Q675" s="287"/>
      <c r="R675" s="287"/>
      <c r="S675" s="287"/>
      <c r="T675" s="287"/>
      <c r="U675" s="287"/>
      <c r="V675" s="287"/>
      <c r="W675" s="287"/>
      <c r="X675" s="287"/>
      <c r="Y675" s="287"/>
      <c r="Z675" s="287"/>
      <c r="AA675" s="287"/>
      <c r="AB675" s="287"/>
      <c r="AC675" s="287"/>
      <c r="AD675" s="287"/>
      <c r="AE675" s="287"/>
      <c r="AF675" s="287"/>
      <c r="AG675" s="287"/>
      <c r="AH675" s="287"/>
    </row>
    <row r="676" spans="1:34" ht="15.75" customHeight="1" x14ac:dyDescent="0.2">
      <c r="A676" s="287"/>
      <c r="B676" s="287"/>
      <c r="C676" s="288"/>
      <c r="D676" s="287"/>
      <c r="E676" s="289"/>
      <c r="F676" s="287"/>
      <c r="G676" s="289"/>
      <c r="H676" s="287"/>
      <c r="I676" s="289"/>
      <c r="J676" s="287"/>
      <c r="K676" s="289"/>
      <c r="L676" s="287"/>
      <c r="M676" s="289"/>
      <c r="N676" s="287"/>
      <c r="O676" s="287"/>
      <c r="P676" s="287"/>
      <c r="Q676" s="287"/>
      <c r="R676" s="287"/>
      <c r="S676" s="287"/>
      <c r="T676" s="287"/>
      <c r="U676" s="287"/>
      <c r="V676" s="287"/>
      <c r="W676" s="287"/>
      <c r="X676" s="287"/>
      <c r="Y676" s="287"/>
      <c r="Z676" s="287"/>
      <c r="AA676" s="287"/>
      <c r="AB676" s="287"/>
      <c r="AC676" s="287"/>
      <c r="AD676" s="287"/>
      <c r="AE676" s="287"/>
      <c r="AF676" s="287"/>
      <c r="AG676" s="287"/>
      <c r="AH676" s="287"/>
    </row>
    <row r="677" spans="1:34" ht="15.75" customHeight="1" x14ac:dyDescent="0.2">
      <c r="A677" s="287"/>
      <c r="B677" s="287"/>
      <c r="C677" s="288"/>
      <c r="D677" s="287"/>
      <c r="E677" s="289"/>
      <c r="F677" s="287"/>
      <c r="G677" s="289"/>
      <c r="H677" s="287"/>
      <c r="I677" s="289"/>
      <c r="J677" s="287"/>
      <c r="K677" s="289"/>
      <c r="L677" s="287"/>
      <c r="M677" s="289"/>
      <c r="N677" s="287"/>
      <c r="O677" s="287"/>
      <c r="P677" s="287"/>
      <c r="Q677" s="287"/>
      <c r="R677" s="287"/>
      <c r="S677" s="287"/>
      <c r="T677" s="287"/>
      <c r="U677" s="287"/>
      <c r="V677" s="287"/>
      <c r="W677" s="287"/>
      <c r="X677" s="287"/>
      <c r="Y677" s="287"/>
      <c r="Z677" s="287"/>
      <c r="AA677" s="287"/>
      <c r="AB677" s="287"/>
      <c r="AC677" s="287"/>
      <c r="AD677" s="287"/>
      <c r="AE677" s="287"/>
      <c r="AF677" s="287"/>
      <c r="AG677" s="287"/>
      <c r="AH677" s="287"/>
    </row>
    <row r="678" spans="1:34" ht="15.75" customHeight="1" x14ac:dyDescent="0.2">
      <c r="A678" s="287"/>
      <c r="B678" s="287"/>
      <c r="C678" s="288"/>
      <c r="D678" s="287"/>
      <c r="E678" s="289"/>
      <c r="F678" s="287"/>
      <c r="G678" s="289"/>
      <c r="H678" s="287"/>
      <c r="I678" s="289"/>
      <c r="J678" s="287"/>
      <c r="K678" s="289"/>
      <c r="L678" s="287"/>
      <c r="M678" s="289"/>
      <c r="N678" s="287"/>
      <c r="O678" s="287"/>
      <c r="P678" s="287"/>
      <c r="Q678" s="287"/>
      <c r="R678" s="287"/>
      <c r="S678" s="287"/>
      <c r="T678" s="287"/>
      <c r="U678" s="287"/>
      <c r="V678" s="287"/>
      <c r="W678" s="287"/>
      <c r="X678" s="287"/>
      <c r="Y678" s="287"/>
      <c r="Z678" s="287"/>
      <c r="AA678" s="287"/>
      <c r="AB678" s="287"/>
      <c r="AC678" s="287"/>
      <c r="AD678" s="287"/>
      <c r="AE678" s="287"/>
      <c r="AF678" s="287"/>
      <c r="AG678" s="287"/>
      <c r="AH678" s="287"/>
    </row>
    <row r="679" spans="1:34" ht="15.75" customHeight="1" x14ac:dyDescent="0.2">
      <c r="A679" s="287"/>
      <c r="B679" s="287"/>
      <c r="C679" s="288"/>
      <c r="D679" s="287"/>
      <c r="E679" s="289"/>
      <c r="F679" s="287"/>
      <c r="G679" s="289"/>
      <c r="H679" s="287"/>
      <c r="I679" s="289"/>
      <c r="J679" s="287"/>
      <c r="K679" s="289"/>
      <c r="L679" s="287"/>
      <c r="M679" s="289"/>
      <c r="N679" s="287"/>
      <c r="O679" s="287"/>
      <c r="P679" s="287"/>
      <c r="Q679" s="287"/>
      <c r="R679" s="287"/>
      <c r="S679" s="287"/>
      <c r="T679" s="287"/>
      <c r="U679" s="287"/>
      <c r="V679" s="287"/>
      <c r="W679" s="287"/>
      <c r="X679" s="287"/>
      <c r="Y679" s="287"/>
      <c r="Z679" s="287"/>
      <c r="AA679" s="287"/>
      <c r="AB679" s="287"/>
      <c r="AC679" s="287"/>
      <c r="AD679" s="287"/>
      <c r="AE679" s="287"/>
      <c r="AF679" s="287"/>
      <c r="AG679" s="287"/>
      <c r="AH679" s="287"/>
    </row>
    <row r="680" spans="1:34" ht="15.75" customHeight="1" x14ac:dyDescent="0.2">
      <c r="A680" s="287"/>
      <c r="B680" s="287"/>
      <c r="C680" s="288"/>
      <c r="D680" s="287"/>
      <c r="E680" s="289"/>
      <c r="F680" s="287"/>
      <c r="G680" s="289"/>
      <c r="H680" s="287"/>
      <c r="I680" s="289"/>
      <c r="J680" s="287"/>
      <c r="K680" s="289"/>
      <c r="L680" s="287"/>
      <c r="M680" s="289"/>
      <c r="N680" s="287"/>
      <c r="O680" s="287"/>
      <c r="P680" s="287"/>
      <c r="Q680" s="287"/>
      <c r="R680" s="287"/>
      <c r="S680" s="287"/>
      <c r="T680" s="287"/>
      <c r="U680" s="287"/>
      <c r="V680" s="287"/>
      <c r="W680" s="287"/>
      <c r="X680" s="287"/>
      <c r="Y680" s="287"/>
      <c r="Z680" s="287"/>
      <c r="AA680" s="287"/>
      <c r="AB680" s="287"/>
      <c r="AC680" s="287"/>
      <c r="AD680" s="287"/>
      <c r="AE680" s="287"/>
      <c r="AF680" s="287"/>
      <c r="AG680" s="287"/>
      <c r="AH680" s="287"/>
    </row>
    <row r="681" spans="1:34" ht="15.75" customHeight="1" x14ac:dyDescent="0.2">
      <c r="A681" s="287"/>
      <c r="B681" s="287"/>
      <c r="C681" s="288"/>
      <c r="D681" s="287"/>
      <c r="E681" s="289"/>
      <c r="F681" s="287"/>
      <c r="G681" s="289"/>
      <c r="H681" s="287"/>
      <c r="I681" s="289"/>
      <c r="J681" s="287"/>
      <c r="K681" s="289"/>
      <c r="L681" s="287"/>
      <c r="M681" s="289"/>
      <c r="N681" s="287"/>
      <c r="O681" s="287"/>
      <c r="P681" s="287"/>
      <c r="Q681" s="287"/>
      <c r="R681" s="287"/>
      <c r="S681" s="287"/>
      <c r="T681" s="287"/>
      <c r="U681" s="287"/>
      <c r="V681" s="287"/>
      <c r="W681" s="287"/>
      <c r="X681" s="287"/>
      <c r="Y681" s="287"/>
      <c r="Z681" s="287"/>
      <c r="AA681" s="287"/>
      <c r="AB681" s="287"/>
      <c r="AC681" s="287"/>
      <c r="AD681" s="287"/>
      <c r="AE681" s="287"/>
      <c r="AF681" s="287"/>
      <c r="AG681" s="287"/>
      <c r="AH681" s="287"/>
    </row>
    <row r="682" spans="1:34" ht="15.75" customHeight="1" x14ac:dyDescent="0.2">
      <c r="A682" s="287"/>
      <c r="B682" s="287"/>
      <c r="C682" s="288"/>
      <c r="D682" s="287"/>
      <c r="E682" s="289"/>
      <c r="F682" s="287"/>
      <c r="G682" s="289"/>
      <c r="H682" s="287"/>
      <c r="I682" s="289"/>
      <c r="J682" s="287"/>
      <c r="K682" s="289"/>
      <c r="L682" s="287"/>
      <c r="M682" s="289"/>
      <c r="N682" s="287"/>
      <c r="O682" s="287"/>
      <c r="P682" s="287"/>
      <c r="Q682" s="287"/>
      <c r="R682" s="287"/>
      <c r="S682" s="287"/>
      <c r="T682" s="287"/>
      <c r="U682" s="287"/>
      <c r="V682" s="287"/>
      <c r="W682" s="287"/>
      <c r="X682" s="287"/>
      <c r="Y682" s="287"/>
      <c r="Z682" s="287"/>
      <c r="AA682" s="287"/>
      <c r="AB682" s="287"/>
      <c r="AC682" s="287"/>
      <c r="AD682" s="287"/>
      <c r="AE682" s="287"/>
      <c r="AF682" s="287"/>
      <c r="AG682" s="287"/>
      <c r="AH682" s="287"/>
    </row>
    <row r="683" spans="1:34" ht="15.75" customHeight="1" x14ac:dyDescent="0.2">
      <c r="A683" s="287"/>
      <c r="B683" s="287"/>
      <c r="C683" s="288"/>
      <c r="D683" s="287"/>
      <c r="E683" s="289"/>
      <c r="F683" s="287"/>
      <c r="G683" s="289"/>
      <c r="H683" s="287"/>
      <c r="I683" s="289"/>
      <c r="J683" s="287"/>
      <c r="K683" s="289"/>
      <c r="L683" s="287"/>
      <c r="M683" s="289"/>
      <c r="N683" s="287"/>
      <c r="O683" s="287"/>
      <c r="P683" s="287"/>
      <c r="Q683" s="287"/>
      <c r="R683" s="287"/>
      <c r="S683" s="287"/>
      <c r="T683" s="287"/>
      <c r="U683" s="287"/>
      <c r="V683" s="287"/>
      <c r="W683" s="287"/>
      <c r="X683" s="287"/>
      <c r="Y683" s="287"/>
      <c r="Z683" s="287"/>
      <c r="AA683" s="287"/>
      <c r="AB683" s="287"/>
      <c r="AC683" s="287"/>
      <c r="AD683" s="287"/>
      <c r="AE683" s="287"/>
      <c r="AF683" s="287"/>
      <c r="AG683" s="287"/>
      <c r="AH683" s="287"/>
    </row>
    <row r="684" spans="1:34" ht="15.75" customHeight="1" x14ac:dyDescent="0.2">
      <c r="A684" s="287"/>
      <c r="B684" s="287"/>
      <c r="C684" s="288"/>
      <c r="D684" s="287"/>
      <c r="E684" s="289"/>
      <c r="F684" s="287"/>
      <c r="G684" s="289"/>
      <c r="H684" s="287"/>
      <c r="I684" s="289"/>
      <c r="J684" s="287"/>
      <c r="K684" s="289"/>
      <c r="L684" s="287"/>
      <c r="M684" s="289"/>
      <c r="N684" s="287"/>
      <c r="O684" s="287"/>
      <c r="P684" s="287"/>
      <c r="Q684" s="287"/>
      <c r="R684" s="287"/>
      <c r="S684" s="287"/>
      <c r="T684" s="287"/>
      <c r="U684" s="287"/>
      <c r="V684" s="287"/>
      <c r="W684" s="287"/>
      <c r="X684" s="287"/>
      <c r="Y684" s="287"/>
      <c r="Z684" s="287"/>
      <c r="AA684" s="287"/>
      <c r="AB684" s="287"/>
      <c r="AC684" s="287"/>
      <c r="AD684" s="287"/>
      <c r="AE684" s="287"/>
      <c r="AF684" s="287"/>
      <c r="AG684" s="287"/>
      <c r="AH684" s="287"/>
    </row>
    <row r="685" spans="1:34" ht="15.75" customHeight="1" x14ac:dyDescent="0.2">
      <c r="A685" s="287"/>
      <c r="B685" s="287"/>
      <c r="C685" s="288"/>
      <c r="D685" s="287"/>
      <c r="E685" s="289"/>
      <c r="F685" s="287"/>
      <c r="G685" s="289"/>
      <c r="H685" s="287"/>
      <c r="I685" s="289"/>
      <c r="J685" s="287"/>
      <c r="K685" s="289"/>
      <c r="L685" s="287"/>
      <c r="M685" s="289"/>
      <c r="N685" s="287"/>
      <c r="O685" s="287"/>
      <c r="P685" s="287"/>
      <c r="Q685" s="287"/>
      <c r="R685" s="287"/>
      <c r="S685" s="287"/>
      <c r="T685" s="287"/>
      <c r="U685" s="287"/>
      <c r="V685" s="287"/>
      <c r="W685" s="287"/>
      <c r="X685" s="287"/>
      <c r="Y685" s="287"/>
      <c r="Z685" s="287"/>
      <c r="AA685" s="287"/>
      <c r="AB685" s="287"/>
      <c r="AC685" s="287"/>
      <c r="AD685" s="287"/>
      <c r="AE685" s="287"/>
      <c r="AF685" s="287"/>
      <c r="AG685" s="287"/>
      <c r="AH685" s="287"/>
    </row>
    <row r="686" spans="1:34" ht="15.75" customHeight="1" x14ac:dyDescent="0.2">
      <c r="A686" s="287"/>
      <c r="B686" s="287"/>
      <c r="C686" s="288"/>
      <c r="D686" s="287"/>
      <c r="E686" s="289"/>
      <c r="F686" s="287"/>
      <c r="G686" s="289"/>
      <c r="H686" s="287"/>
      <c r="I686" s="289"/>
      <c r="J686" s="287"/>
      <c r="K686" s="289"/>
      <c r="L686" s="287"/>
      <c r="M686" s="289"/>
      <c r="N686" s="287"/>
      <c r="O686" s="287"/>
      <c r="P686" s="287"/>
      <c r="Q686" s="287"/>
      <c r="R686" s="287"/>
      <c r="S686" s="287"/>
      <c r="T686" s="287"/>
      <c r="U686" s="287"/>
      <c r="V686" s="287"/>
      <c r="W686" s="287"/>
      <c r="X686" s="287"/>
      <c r="Y686" s="287"/>
      <c r="Z686" s="287"/>
      <c r="AA686" s="287"/>
      <c r="AB686" s="287"/>
      <c r="AC686" s="287"/>
      <c r="AD686" s="287"/>
      <c r="AE686" s="287"/>
      <c r="AF686" s="287"/>
      <c r="AG686" s="287"/>
      <c r="AH686" s="287"/>
    </row>
    <row r="687" spans="1:34" ht="15.75" customHeight="1" x14ac:dyDescent="0.2">
      <c r="A687" s="287"/>
      <c r="B687" s="287"/>
      <c r="C687" s="288"/>
      <c r="D687" s="287"/>
      <c r="E687" s="289"/>
      <c r="F687" s="287"/>
      <c r="G687" s="289"/>
      <c r="H687" s="287"/>
      <c r="I687" s="289"/>
      <c r="J687" s="287"/>
      <c r="K687" s="289"/>
      <c r="L687" s="287"/>
      <c r="M687" s="289"/>
      <c r="N687" s="287"/>
      <c r="O687" s="287"/>
      <c r="P687" s="287"/>
      <c r="Q687" s="287"/>
      <c r="R687" s="287"/>
      <c r="S687" s="287"/>
      <c r="T687" s="287"/>
      <c r="U687" s="287"/>
      <c r="V687" s="287"/>
      <c r="W687" s="287"/>
      <c r="X687" s="287"/>
      <c r="Y687" s="287"/>
      <c r="Z687" s="287"/>
      <c r="AA687" s="287"/>
      <c r="AB687" s="287"/>
      <c r="AC687" s="287"/>
      <c r="AD687" s="287"/>
      <c r="AE687" s="287"/>
      <c r="AF687" s="287"/>
      <c r="AG687" s="287"/>
      <c r="AH687" s="287"/>
    </row>
    <row r="688" spans="1:34" ht="15.75" customHeight="1" x14ac:dyDescent="0.2">
      <c r="A688" s="287"/>
      <c r="B688" s="287"/>
      <c r="C688" s="288"/>
      <c r="D688" s="287"/>
      <c r="E688" s="289"/>
      <c r="F688" s="287"/>
      <c r="G688" s="289"/>
      <c r="H688" s="287"/>
      <c r="I688" s="289"/>
      <c r="J688" s="287"/>
      <c r="K688" s="289"/>
      <c r="L688" s="287"/>
      <c r="M688" s="289"/>
      <c r="N688" s="287"/>
      <c r="O688" s="287"/>
      <c r="P688" s="287"/>
      <c r="Q688" s="287"/>
      <c r="R688" s="287"/>
      <c r="S688" s="287"/>
      <c r="T688" s="287"/>
      <c r="U688" s="287"/>
      <c r="V688" s="287"/>
      <c r="W688" s="287"/>
      <c r="X688" s="287"/>
      <c r="Y688" s="287"/>
      <c r="Z688" s="287"/>
      <c r="AA688" s="287"/>
      <c r="AB688" s="287"/>
      <c r="AC688" s="287"/>
      <c r="AD688" s="287"/>
      <c r="AE688" s="287"/>
      <c r="AF688" s="287"/>
      <c r="AG688" s="287"/>
      <c r="AH688" s="287"/>
    </row>
    <row r="689" spans="1:34" ht="15.75" customHeight="1" x14ac:dyDescent="0.2">
      <c r="A689" s="287"/>
      <c r="B689" s="287"/>
      <c r="C689" s="288"/>
      <c r="D689" s="287"/>
      <c r="E689" s="289"/>
      <c r="F689" s="287"/>
      <c r="G689" s="289"/>
      <c r="H689" s="287"/>
      <c r="I689" s="289"/>
      <c r="J689" s="287"/>
      <c r="K689" s="289"/>
      <c r="L689" s="287"/>
      <c r="M689" s="289"/>
      <c r="N689" s="287"/>
      <c r="O689" s="287"/>
      <c r="P689" s="287"/>
      <c r="Q689" s="287"/>
      <c r="R689" s="287"/>
      <c r="S689" s="287"/>
      <c r="T689" s="287"/>
      <c r="U689" s="287"/>
      <c r="V689" s="287"/>
      <c r="W689" s="287"/>
      <c r="X689" s="287"/>
      <c r="Y689" s="287"/>
      <c r="Z689" s="287"/>
      <c r="AA689" s="287"/>
      <c r="AB689" s="287"/>
      <c r="AC689" s="287"/>
      <c r="AD689" s="287"/>
      <c r="AE689" s="287"/>
      <c r="AF689" s="287"/>
      <c r="AG689" s="287"/>
      <c r="AH689" s="287"/>
    </row>
    <row r="690" spans="1:34" ht="15.75" customHeight="1" x14ac:dyDescent="0.2">
      <c r="A690" s="287"/>
      <c r="B690" s="287"/>
      <c r="C690" s="288"/>
      <c r="D690" s="287"/>
      <c r="E690" s="289"/>
      <c r="F690" s="287"/>
      <c r="G690" s="289"/>
      <c r="H690" s="287"/>
      <c r="I690" s="289"/>
      <c r="J690" s="287"/>
      <c r="K690" s="289"/>
      <c r="L690" s="287"/>
      <c r="M690" s="289"/>
      <c r="N690" s="287"/>
      <c r="O690" s="287"/>
      <c r="P690" s="287"/>
      <c r="Q690" s="287"/>
      <c r="R690" s="287"/>
      <c r="S690" s="287"/>
      <c r="T690" s="287"/>
      <c r="U690" s="287"/>
      <c r="V690" s="287"/>
      <c r="W690" s="287"/>
      <c r="X690" s="287"/>
      <c r="Y690" s="287"/>
      <c r="Z690" s="287"/>
      <c r="AA690" s="287"/>
      <c r="AB690" s="287"/>
      <c r="AC690" s="287"/>
      <c r="AD690" s="287"/>
      <c r="AE690" s="287"/>
      <c r="AF690" s="287"/>
      <c r="AG690" s="287"/>
      <c r="AH690" s="287"/>
    </row>
    <row r="691" spans="1:34" ht="15.75" customHeight="1" x14ac:dyDescent="0.2">
      <c r="A691" s="287"/>
      <c r="B691" s="287"/>
      <c r="C691" s="288"/>
      <c r="D691" s="287"/>
      <c r="E691" s="289"/>
      <c r="F691" s="287"/>
      <c r="G691" s="289"/>
      <c r="H691" s="287"/>
      <c r="I691" s="289"/>
      <c r="J691" s="287"/>
      <c r="K691" s="289"/>
      <c r="L691" s="287"/>
      <c r="M691" s="289"/>
      <c r="N691" s="287"/>
      <c r="O691" s="287"/>
      <c r="P691" s="287"/>
      <c r="Q691" s="287"/>
      <c r="R691" s="287"/>
      <c r="S691" s="287"/>
      <c r="T691" s="287"/>
      <c r="U691" s="287"/>
      <c r="V691" s="287"/>
      <c r="W691" s="287"/>
      <c r="X691" s="287"/>
      <c r="Y691" s="287"/>
      <c r="Z691" s="287"/>
      <c r="AA691" s="287"/>
      <c r="AB691" s="287"/>
      <c r="AC691" s="287"/>
      <c r="AD691" s="287"/>
      <c r="AE691" s="287"/>
      <c r="AF691" s="287"/>
      <c r="AG691" s="287"/>
      <c r="AH691" s="287"/>
    </row>
    <row r="692" spans="1:34" ht="15.75" customHeight="1" x14ac:dyDescent="0.2">
      <c r="A692" s="287"/>
      <c r="B692" s="287"/>
      <c r="C692" s="288"/>
      <c r="D692" s="287"/>
      <c r="E692" s="289"/>
      <c r="F692" s="287"/>
      <c r="G692" s="289"/>
      <c r="H692" s="287"/>
      <c r="I692" s="289"/>
      <c r="J692" s="287"/>
      <c r="K692" s="289"/>
      <c r="L692" s="287"/>
      <c r="M692" s="289"/>
      <c r="N692" s="287"/>
      <c r="O692" s="287"/>
      <c r="P692" s="287"/>
      <c r="Q692" s="287"/>
      <c r="R692" s="287"/>
      <c r="S692" s="287"/>
      <c r="T692" s="287"/>
      <c r="U692" s="287"/>
      <c r="V692" s="287"/>
      <c r="W692" s="287"/>
      <c r="X692" s="287"/>
      <c r="Y692" s="287"/>
      <c r="Z692" s="287"/>
      <c r="AA692" s="287"/>
      <c r="AB692" s="287"/>
      <c r="AC692" s="287"/>
      <c r="AD692" s="287"/>
      <c r="AE692" s="287"/>
      <c r="AF692" s="287"/>
      <c r="AG692" s="287"/>
      <c r="AH692" s="287"/>
    </row>
    <row r="693" spans="1:34" ht="15.75" customHeight="1" x14ac:dyDescent="0.2">
      <c r="A693" s="287"/>
      <c r="B693" s="287"/>
      <c r="C693" s="288"/>
      <c r="D693" s="287"/>
      <c r="E693" s="289"/>
      <c r="F693" s="287"/>
      <c r="G693" s="289"/>
      <c r="H693" s="287"/>
      <c r="I693" s="289"/>
      <c r="J693" s="287"/>
      <c r="K693" s="289"/>
      <c r="L693" s="287"/>
      <c r="M693" s="289"/>
      <c r="N693" s="287"/>
      <c r="O693" s="287"/>
      <c r="P693" s="287"/>
      <c r="Q693" s="287"/>
      <c r="R693" s="287"/>
      <c r="S693" s="287"/>
      <c r="T693" s="287"/>
      <c r="U693" s="287"/>
      <c r="V693" s="287"/>
      <c r="W693" s="287"/>
      <c r="X693" s="287"/>
      <c r="Y693" s="287"/>
      <c r="Z693" s="287"/>
      <c r="AA693" s="287"/>
      <c r="AB693" s="287"/>
      <c r="AC693" s="287"/>
      <c r="AD693" s="287"/>
      <c r="AE693" s="287"/>
      <c r="AF693" s="287"/>
      <c r="AG693" s="287"/>
      <c r="AH693" s="287"/>
    </row>
    <row r="694" spans="1:34" ht="15.75" customHeight="1" x14ac:dyDescent="0.2">
      <c r="A694" s="287"/>
      <c r="B694" s="287"/>
      <c r="C694" s="288"/>
      <c r="D694" s="287"/>
      <c r="E694" s="289"/>
      <c r="F694" s="287"/>
      <c r="G694" s="289"/>
      <c r="H694" s="287"/>
      <c r="I694" s="289"/>
      <c r="J694" s="287"/>
      <c r="K694" s="289"/>
      <c r="L694" s="287"/>
      <c r="M694" s="289"/>
      <c r="N694" s="287"/>
      <c r="O694" s="287"/>
      <c r="P694" s="287"/>
      <c r="Q694" s="287"/>
      <c r="R694" s="287"/>
      <c r="S694" s="287"/>
      <c r="T694" s="287"/>
      <c r="U694" s="287"/>
      <c r="V694" s="287"/>
      <c r="W694" s="287"/>
      <c r="X694" s="287"/>
      <c r="Y694" s="287"/>
      <c r="Z694" s="287"/>
      <c r="AA694" s="287"/>
      <c r="AB694" s="287"/>
      <c r="AC694" s="287"/>
      <c r="AD694" s="287"/>
      <c r="AE694" s="287"/>
      <c r="AF694" s="287"/>
      <c r="AG694" s="287"/>
      <c r="AH694" s="287"/>
    </row>
    <row r="695" spans="1:34" ht="15.75" customHeight="1" x14ac:dyDescent="0.2">
      <c r="A695" s="287"/>
      <c r="B695" s="287"/>
      <c r="C695" s="288"/>
      <c r="D695" s="287"/>
      <c r="E695" s="289"/>
      <c r="F695" s="287"/>
      <c r="G695" s="289"/>
      <c r="H695" s="287"/>
      <c r="I695" s="289"/>
      <c r="J695" s="287"/>
      <c r="K695" s="289"/>
      <c r="L695" s="287"/>
      <c r="M695" s="289"/>
      <c r="N695" s="287"/>
      <c r="O695" s="287"/>
      <c r="P695" s="287"/>
      <c r="Q695" s="287"/>
      <c r="R695" s="287"/>
      <c r="S695" s="287"/>
      <c r="T695" s="287"/>
      <c r="U695" s="287"/>
      <c r="V695" s="287"/>
      <c r="W695" s="287"/>
      <c r="X695" s="287"/>
      <c r="Y695" s="287"/>
      <c r="Z695" s="287"/>
      <c r="AA695" s="287"/>
      <c r="AB695" s="287"/>
      <c r="AC695" s="287"/>
      <c r="AD695" s="287"/>
      <c r="AE695" s="287"/>
      <c r="AF695" s="287"/>
      <c r="AG695" s="287"/>
      <c r="AH695" s="287"/>
    </row>
    <row r="696" spans="1:34" ht="15.75" customHeight="1" x14ac:dyDescent="0.2">
      <c r="A696" s="287"/>
      <c r="B696" s="287"/>
      <c r="C696" s="288"/>
      <c r="D696" s="287"/>
      <c r="E696" s="289"/>
      <c r="F696" s="287"/>
      <c r="G696" s="289"/>
      <c r="H696" s="287"/>
      <c r="I696" s="289"/>
      <c r="J696" s="287"/>
      <c r="K696" s="289"/>
      <c r="L696" s="287"/>
      <c r="M696" s="289"/>
      <c r="N696" s="287"/>
      <c r="O696" s="287"/>
      <c r="P696" s="287"/>
      <c r="Q696" s="287"/>
      <c r="R696" s="287"/>
      <c r="S696" s="287"/>
      <c r="T696" s="287"/>
      <c r="U696" s="287"/>
      <c r="V696" s="287"/>
      <c r="W696" s="287"/>
      <c r="X696" s="287"/>
      <c r="Y696" s="287"/>
      <c r="Z696" s="287"/>
      <c r="AA696" s="287"/>
      <c r="AB696" s="287"/>
      <c r="AC696" s="287"/>
      <c r="AD696" s="287"/>
      <c r="AE696" s="287"/>
      <c r="AF696" s="287"/>
      <c r="AG696" s="287"/>
      <c r="AH696" s="287"/>
    </row>
    <row r="697" spans="1:34" ht="15.75" customHeight="1" x14ac:dyDescent="0.2">
      <c r="A697" s="287"/>
      <c r="B697" s="287"/>
      <c r="C697" s="288"/>
      <c r="D697" s="287"/>
      <c r="E697" s="289"/>
      <c r="F697" s="287"/>
      <c r="G697" s="289"/>
      <c r="H697" s="287"/>
      <c r="I697" s="289"/>
      <c r="J697" s="287"/>
      <c r="K697" s="289"/>
      <c r="L697" s="287"/>
      <c r="M697" s="289"/>
      <c r="N697" s="287"/>
      <c r="O697" s="287"/>
      <c r="P697" s="287"/>
      <c r="Q697" s="287"/>
      <c r="R697" s="287"/>
      <c r="S697" s="287"/>
      <c r="T697" s="287"/>
      <c r="U697" s="287"/>
      <c r="V697" s="287"/>
      <c r="W697" s="287"/>
      <c r="X697" s="287"/>
      <c r="Y697" s="287"/>
      <c r="Z697" s="287"/>
      <c r="AA697" s="287"/>
      <c r="AB697" s="287"/>
      <c r="AC697" s="287"/>
      <c r="AD697" s="287"/>
      <c r="AE697" s="287"/>
      <c r="AF697" s="287"/>
      <c r="AG697" s="287"/>
      <c r="AH697" s="287"/>
    </row>
    <row r="698" spans="1:34" ht="15.75" customHeight="1" x14ac:dyDescent="0.2">
      <c r="A698" s="287"/>
      <c r="B698" s="287"/>
      <c r="C698" s="288"/>
      <c r="D698" s="287"/>
      <c r="E698" s="289"/>
      <c r="F698" s="287"/>
      <c r="G698" s="289"/>
      <c r="H698" s="287"/>
      <c r="I698" s="289"/>
      <c r="J698" s="287"/>
      <c r="K698" s="289"/>
      <c r="L698" s="287"/>
      <c r="M698" s="289"/>
      <c r="N698" s="287"/>
      <c r="O698" s="287"/>
      <c r="P698" s="287"/>
      <c r="Q698" s="287"/>
      <c r="R698" s="287"/>
      <c r="S698" s="287"/>
      <c r="T698" s="287"/>
      <c r="U698" s="287"/>
      <c r="V698" s="287"/>
      <c r="W698" s="287"/>
      <c r="X698" s="287"/>
      <c r="Y698" s="287"/>
      <c r="Z698" s="287"/>
      <c r="AA698" s="287"/>
      <c r="AB698" s="287"/>
      <c r="AC698" s="287"/>
      <c r="AD698" s="287"/>
      <c r="AE698" s="287"/>
      <c r="AF698" s="287"/>
      <c r="AG698" s="287"/>
      <c r="AH698" s="287"/>
    </row>
    <row r="699" spans="1:34" ht="15.75" customHeight="1" x14ac:dyDescent="0.2">
      <c r="A699" s="287"/>
      <c r="B699" s="287"/>
      <c r="C699" s="288"/>
      <c r="D699" s="287"/>
      <c r="E699" s="289"/>
      <c r="F699" s="287"/>
      <c r="G699" s="289"/>
      <c r="H699" s="287"/>
      <c r="I699" s="289"/>
      <c r="J699" s="287"/>
      <c r="K699" s="289"/>
      <c r="L699" s="287"/>
      <c r="M699" s="289"/>
      <c r="N699" s="287"/>
      <c r="O699" s="287"/>
      <c r="P699" s="287"/>
      <c r="Q699" s="287"/>
      <c r="R699" s="287"/>
      <c r="S699" s="287"/>
      <c r="T699" s="287"/>
      <c r="U699" s="287"/>
      <c r="V699" s="287"/>
      <c r="W699" s="287"/>
      <c r="X699" s="287"/>
      <c r="Y699" s="287"/>
      <c r="Z699" s="287"/>
      <c r="AA699" s="287"/>
      <c r="AB699" s="287"/>
      <c r="AC699" s="287"/>
      <c r="AD699" s="287"/>
      <c r="AE699" s="287"/>
      <c r="AF699" s="287"/>
      <c r="AG699" s="287"/>
      <c r="AH699" s="287"/>
    </row>
    <row r="700" spans="1:34" ht="15.75" customHeight="1" x14ac:dyDescent="0.2">
      <c r="A700" s="287"/>
      <c r="B700" s="287"/>
      <c r="C700" s="288"/>
      <c r="D700" s="287"/>
      <c r="E700" s="289"/>
      <c r="F700" s="287"/>
      <c r="G700" s="289"/>
      <c r="H700" s="287"/>
      <c r="I700" s="289"/>
      <c r="J700" s="287"/>
      <c r="K700" s="289"/>
      <c r="L700" s="287"/>
      <c r="M700" s="289"/>
      <c r="N700" s="287"/>
      <c r="O700" s="287"/>
      <c r="P700" s="287"/>
      <c r="Q700" s="287"/>
      <c r="R700" s="287"/>
      <c r="S700" s="287"/>
      <c r="T700" s="287"/>
      <c r="U700" s="287"/>
      <c r="V700" s="287"/>
      <c r="W700" s="287"/>
      <c r="X700" s="287"/>
      <c r="Y700" s="287"/>
      <c r="Z700" s="287"/>
      <c r="AA700" s="287"/>
      <c r="AB700" s="287"/>
      <c r="AC700" s="287"/>
      <c r="AD700" s="287"/>
      <c r="AE700" s="287"/>
      <c r="AF700" s="287"/>
      <c r="AG700" s="287"/>
      <c r="AH700" s="287"/>
    </row>
    <row r="701" spans="1:34" ht="15.75" customHeight="1" x14ac:dyDescent="0.2">
      <c r="A701" s="287"/>
      <c r="B701" s="287"/>
      <c r="C701" s="288"/>
      <c r="D701" s="287"/>
      <c r="E701" s="289"/>
      <c r="F701" s="287"/>
      <c r="G701" s="289"/>
      <c r="H701" s="287"/>
      <c r="I701" s="289"/>
      <c r="J701" s="287"/>
      <c r="K701" s="289"/>
      <c r="L701" s="287"/>
      <c r="M701" s="289"/>
      <c r="N701" s="287"/>
      <c r="O701" s="287"/>
      <c r="P701" s="287"/>
      <c r="Q701" s="287"/>
      <c r="R701" s="287"/>
      <c r="S701" s="287"/>
      <c r="T701" s="287"/>
      <c r="U701" s="287"/>
      <c r="V701" s="287"/>
      <c r="W701" s="287"/>
      <c r="X701" s="287"/>
      <c r="Y701" s="287"/>
      <c r="Z701" s="287"/>
      <c r="AA701" s="287"/>
      <c r="AB701" s="287"/>
      <c r="AC701" s="287"/>
      <c r="AD701" s="287"/>
      <c r="AE701" s="287"/>
      <c r="AF701" s="287"/>
      <c r="AG701" s="287"/>
      <c r="AH701" s="287"/>
    </row>
    <row r="702" spans="1:34" ht="15.75" customHeight="1" x14ac:dyDescent="0.2">
      <c r="A702" s="287"/>
      <c r="B702" s="287"/>
      <c r="C702" s="288"/>
      <c r="D702" s="287"/>
      <c r="E702" s="289"/>
      <c r="F702" s="287"/>
      <c r="G702" s="289"/>
      <c r="H702" s="287"/>
      <c r="I702" s="289"/>
      <c r="J702" s="287"/>
      <c r="K702" s="289"/>
      <c r="L702" s="287"/>
      <c r="M702" s="289"/>
      <c r="N702" s="287"/>
      <c r="O702" s="287"/>
      <c r="P702" s="287"/>
      <c r="Q702" s="287"/>
      <c r="R702" s="287"/>
      <c r="S702" s="287"/>
      <c r="T702" s="287"/>
      <c r="U702" s="287"/>
      <c r="V702" s="287"/>
      <c r="W702" s="287"/>
      <c r="X702" s="287"/>
      <c r="Y702" s="287"/>
      <c r="Z702" s="287"/>
      <c r="AA702" s="287"/>
      <c r="AB702" s="287"/>
      <c r="AC702" s="287"/>
      <c r="AD702" s="287"/>
      <c r="AE702" s="287"/>
      <c r="AF702" s="287"/>
      <c r="AG702" s="287"/>
      <c r="AH702" s="287"/>
    </row>
    <row r="703" spans="1:34" ht="15.75" customHeight="1" x14ac:dyDescent="0.2">
      <c r="A703" s="287"/>
      <c r="B703" s="287"/>
      <c r="C703" s="288"/>
      <c r="D703" s="287"/>
      <c r="E703" s="289"/>
      <c r="F703" s="287"/>
      <c r="G703" s="289"/>
      <c r="H703" s="287"/>
      <c r="I703" s="289"/>
      <c r="J703" s="287"/>
      <c r="K703" s="289"/>
      <c r="L703" s="287"/>
      <c r="M703" s="289"/>
      <c r="N703" s="287"/>
      <c r="O703" s="287"/>
      <c r="P703" s="287"/>
      <c r="Q703" s="287"/>
      <c r="R703" s="287"/>
      <c r="S703" s="287"/>
      <c r="T703" s="287"/>
      <c r="U703" s="287"/>
      <c r="V703" s="287"/>
      <c r="W703" s="287"/>
      <c r="X703" s="287"/>
      <c r="Y703" s="287"/>
      <c r="Z703" s="287"/>
      <c r="AA703" s="287"/>
      <c r="AB703" s="287"/>
      <c r="AC703" s="287"/>
      <c r="AD703" s="287"/>
      <c r="AE703" s="287"/>
      <c r="AF703" s="287"/>
      <c r="AG703" s="287"/>
      <c r="AH703" s="287"/>
    </row>
    <row r="704" spans="1:34" ht="15.75" customHeight="1" x14ac:dyDescent="0.2">
      <c r="A704" s="287"/>
      <c r="B704" s="287"/>
      <c r="C704" s="288"/>
      <c r="D704" s="287"/>
      <c r="E704" s="289"/>
      <c r="F704" s="287"/>
      <c r="G704" s="289"/>
      <c r="H704" s="287"/>
      <c r="I704" s="289"/>
      <c r="J704" s="287"/>
      <c r="K704" s="289"/>
      <c r="L704" s="287"/>
      <c r="M704" s="289"/>
      <c r="N704" s="287"/>
      <c r="O704" s="287"/>
      <c r="P704" s="287"/>
      <c r="Q704" s="287"/>
      <c r="R704" s="287"/>
      <c r="S704" s="287"/>
      <c r="T704" s="287"/>
      <c r="U704" s="287"/>
      <c r="V704" s="287"/>
      <c r="W704" s="287"/>
      <c r="X704" s="287"/>
      <c r="Y704" s="287"/>
      <c r="Z704" s="287"/>
      <c r="AA704" s="287"/>
      <c r="AB704" s="287"/>
      <c r="AC704" s="287"/>
      <c r="AD704" s="287"/>
      <c r="AE704" s="287"/>
      <c r="AF704" s="287"/>
      <c r="AG704" s="287"/>
      <c r="AH704" s="287"/>
    </row>
    <row r="705" spans="1:34" ht="15.75" customHeight="1" x14ac:dyDescent="0.2">
      <c r="A705" s="287"/>
      <c r="B705" s="287"/>
      <c r="C705" s="288"/>
      <c r="D705" s="287"/>
      <c r="E705" s="289"/>
      <c r="F705" s="287"/>
      <c r="G705" s="289"/>
      <c r="H705" s="287"/>
      <c r="I705" s="289"/>
      <c r="J705" s="287"/>
      <c r="K705" s="289"/>
      <c r="L705" s="287"/>
      <c r="M705" s="289"/>
      <c r="N705" s="287"/>
      <c r="O705" s="287"/>
      <c r="P705" s="287"/>
      <c r="Q705" s="287"/>
      <c r="R705" s="287"/>
      <c r="S705" s="287"/>
      <c r="T705" s="287"/>
      <c r="U705" s="287"/>
      <c r="V705" s="287"/>
      <c r="W705" s="287"/>
      <c r="X705" s="287"/>
      <c r="Y705" s="287"/>
      <c r="Z705" s="287"/>
      <c r="AA705" s="287"/>
      <c r="AB705" s="287"/>
      <c r="AC705" s="287"/>
      <c r="AD705" s="287"/>
      <c r="AE705" s="287"/>
      <c r="AF705" s="287"/>
      <c r="AG705" s="287"/>
      <c r="AH705" s="287"/>
    </row>
    <row r="706" spans="1:34" ht="15.75" customHeight="1" x14ac:dyDescent="0.2">
      <c r="A706" s="287"/>
      <c r="B706" s="287"/>
      <c r="C706" s="288"/>
      <c r="D706" s="287"/>
      <c r="E706" s="289"/>
      <c r="F706" s="287"/>
      <c r="G706" s="289"/>
      <c r="H706" s="287"/>
      <c r="I706" s="289"/>
      <c r="J706" s="287"/>
      <c r="K706" s="289"/>
      <c r="L706" s="287"/>
      <c r="M706" s="289"/>
      <c r="N706" s="287"/>
      <c r="O706" s="287"/>
      <c r="P706" s="287"/>
      <c r="Q706" s="287"/>
      <c r="R706" s="287"/>
      <c r="S706" s="287"/>
      <c r="T706" s="287"/>
      <c r="U706" s="287"/>
      <c r="V706" s="287"/>
      <c r="W706" s="287"/>
      <c r="X706" s="287"/>
      <c r="Y706" s="287"/>
      <c r="Z706" s="287"/>
      <c r="AA706" s="287"/>
      <c r="AB706" s="287"/>
      <c r="AC706" s="287"/>
      <c r="AD706" s="287"/>
      <c r="AE706" s="287"/>
      <c r="AF706" s="287"/>
      <c r="AG706" s="287"/>
      <c r="AH706" s="287"/>
    </row>
    <row r="707" spans="1:34" ht="15.75" customHeight="1" x14ac:dyDescent="0.2">
      <c r="A707" s="287"/>
      <c r="B707" s="287"/>
      <c r="C707" s="288"/>
      <c r="D707" s="287"/>
      <c r="E707" s="289"/>
      <c r="F707" s="287"/>
      <c r="G707" s="289"/>
      <c r="H707" s="287"/>
      <c r="I707" s="289"/>
      <c r="J707" s="287"/>
      <c r="K707" s="289"/>
      <c r="L707" s="287"/>
      <c r="M707" s="289"/>
      <c r="N707" s="287"/>
      <c r="O707" s="287"/>
      <c r="P707" s="287"/>
      <c r="Q707" s="287"/>
      <c r="R707" s="287"/>
      <c r="S707" s="287"/>
      <c r="T707" s="287"/>
      <c r="U707" s="287"/>
      <c r="V707" s="287"/>
      <c r="W707" s="287"/>
      <c r="X707" s="287"/>
      <c r="Y707" s="287"/>
      <c r="Z707" s="287"/>
      <c r="AA707" s="287"/>
      <c r="AB707" s="287"/>
      <c r="AC707" s="287"/>
      <c r="AD707" s="287"/>
      <c r="AE707" s="287"/>
      <c r="AF707" s="287"/>
      <c r="AG707" s="287"/>
      <c r="AH707" s="287"/>
    </row>
    <row r="708" spans="1:34" ht="15.75" customHeight="1" x14ac:dyDescent="0.2">
      <c r="A708" s="287"/>
      <c r="B708" s="287"/>
      <c r="C708" s="288"/>
      <c r="D708" s="287"/>
      <c r="E708" s="289"/>
      <c r="F708" s="287"/>
      <c r="G708" s="289"/>
      <c r="H708" s="287"/>
      <c r="I708" s="289"/>
      <c r="J708" s="287"/>
      <c r="K708" s="289"/>
      <c r="L708" s="287"/>
      <c r="M708" s="289"/>
      <c r="N708" s="287"/>
      <c r="O708" s="287"/>
      <c r="P708" s="287"/>
      <c r="Q708" s="287"/>
      <c r="R708" s="287"/>
      <c r="S708" s="287"/>
      <c r="T708" s="287"/>
      <c r="U708" s="287"/>
      <c r="V708" s="287"/>
      <c r="W708" s="287"/>
      <c r="X708" s="287"/>
      <c r="Y708" s="287"/>
      <c r="Z708" s="287"/>
      <c r="AA708" s="287"/>
      <c r="AB708" s="287"/>
      <c r="AC708" s="287"/>
      <c r="AD708" s="287"/>
      <c r="AE708" s="287"/>
      <c r="AF708" s="287"/>
      <c r="AG708" s="287"/>
      <c r="AH708" s="287"/>
    </row>
    <row r="709" spans="1:34" ht="15.75" customHeight="1" x14ac:dyDescent="0.2">
      <c r="A709" s="287"/>
      <c r="B709" s="287"/>
      <c r="C709" s="288"/>
      <c r="D709" s="287"/>
      <c r="E709" s="289"/>
      <c r="F709" s="287"/>
      <c r="G709" s="289"/>
      <c r="H709" s="287"/>
      <c r="I709" s="289"/>
      <c r="J709" s="287"/>
      <c r="K709" s="289"/>
      <c r="L709" s="287"/>
      <c r="M709" s="289"/>
      <c r="N709" s="287"/>
      <c r="O709" s="287"/>
      <c r="P709" s="287"/>
      <c r="Q709" s="287"/>
      <c r="R709" s="287"/>
      <c r="S709" s="287"/>
      <c r="T709" s="287"/>
      <c r="U709" s="287"/>
      <c r="V709" s="287"/>
      <c r="W709" s="287"/>
      <c r="X709" s="287"/>
      <c r="Y709" s="287"/>
      <c r="Z709" s="287"/>
      <c r="AA709" s="287"/>
      <c r="AB709" s="287"/>
      <c r="AC709" s="287"/>
      <c r="AD709" s="287"/>
      <c r="AE709" s="287"/>
      <c r="AF709" s="287"/>
      <c r="AG709" s="287"/>
      <c r="AH709" s="287"/>
    </row>
    <row r="710" spans="1:34" ht="15.75" customHeight="1" x14ac:dyDescent="0.2">
      <c r="A710" s="287"/>
      <c r="B710" s="287"/>
      <c r="C710" s="288"/>
      <c r="D710" s="287"/>
      <c r="E710" s="289"/>
      <c r="F710" s="287"/>
      <c r="G710" s="289"/>
      <c r="H710" s="287"/>
      <c r="I710" s="289"/>
      <c r="J710" s="287"/>
      <c r="K710" s="289"/>
      <c r="L710" s="287"/>
      <c r="M710" s="289"/>
      <c r="N710" s="287"/>
      <c r="O710" s="287"/>
      <c r="P710" s="287"/>
      <c r="Q710" s="287"/>
      <c r="R710" s="287"/>
      <c r="S710" s="287"/>
      <c r="T710" s="287"/>
      <c r="U710" s="287"/>
      <c r="V710" s="287"/>
      <c r="W710" s="287"/>
      <c r="X710" s="287"/>
      <c r="Y710" s="287"/>
      <c r="Z710" s="287"/>
      <c r="AA710" s="287"/>
      <c r="AB710" s="287"/>
      <c r="AC710" s="287"/>
      <c r="AD710" s="287"/>
      <c r="AE710" s="287"/>
      <c r="AF710" s="287"/>
      <c r="AG710" s="287"/>
      <c r="AH710" s="287"/>
    </row>
    <row r="711" spans="1:34" ht="15.75" customHeight="1" x14ac:dyDescent="0.2">
      <c r="A711" s="287"/>
      <c r="B711" s="287"/>
      <c r="C711" s="288"/>
      <c r="D711" s="287"/>
      <c r="E711" s="289"/>
      <c r="F711" s="287"/>
      <c r="G711" s="289"/>
      <c r="H711" s="287"/>
      <c r="I711" s="289"/>
      <c r="J711" s="287"/>
      <c r="K711" s="289"/>
      <c r="L711" s="287"/>
      <c r="M711" s="289"/>
      <c r="N711" s="287"/>
      <c r="O711" s="287"/>
      <c r="P711" s="287"/>
      <c r="Q711" s="287"/>
      <c r="R711" s="287"/>
      <c r="S711" s="287"/>
      <c r="T711" s="287"/>
      <c r="U711" s="287"/>
      <c r="V711" s="287"/>
      <c r="W711" s="287"/>
      <c r="X711" s="287"/>
      <c r="Y711" s="287"/>
      <c r="Z711" s="287"/>
      <c r="AA711" s="287"/>
      <c r="AB711" s="287"/>
      <c r="AC711" s="287"/>
      <c r="AD711" s="287"/>
      <c r="AE711" s="287"/>
      <c r="AF711" s="287"/>
      <c r="AG711" s="287"/>
      <c r="AH711" s="287"/>
    </row>
    <row r="712" spans="1:34" ht="15.75" customHeight="1" x14ac:dyDescent="0.2">
      <c r="A712" s="287"/>
      <c r="B712" s="287"/>
      <c r="C712" s="288"/>
      <c r="D712" s="287"/>
      <c r="E712" s="289"/>
      <c r="F712" s="287"/>
      <c r="G712" s="289"/>
      <c r="H712" s="287"/>
      <c r="I712" s="289"/>
      <c r="J712" s="287"/>
      <c r="K712" s="289"/>
      <c r="L712" s="287"/>
      <c r="M712" s="289"/>
      <c r="N712" s="287"/>
      <c r="O712" s="287"/>
      <c r="P712" s="287"/>
      <c r="Q712" s="287"/>
      <c r="R712" s="287"/>
      <c r="S712" s="287"/>
      <c r="T712" s="287"/>
      <c r="U712" s="287"/>
      <c r="V712" s="287"/>
      <c r="W712" s="287"/>
      <c r="X712" s="287"/>
      <c r="Y712" s="287"/>
      <c r="Z712" s="287"/>
      <c r="AA712" s="287"/>
      <c r="AB712" s="287"/>
      <c r="AC712" s="287"/>
      <c r="AD712" s="287"/>
      <c r="AE712" s="287"/>
      <c r="AF712" s="287"/>
      <c r="AG712" s="287"/>
      <c r="AH712" s="287"/>
    </row>
    <row r="713" spans="1:34" ht="15.75" customHeight="1" x14ac:dyDescent="0.2">
      <c r="A713" s="287"/>
      <c r="B713" s="287"/>
      <c r="C713" s="288"/>
      <c r="D713" s="287"/>
      <c r="E713" s="289"/>
      <c r="F713" s="287"/>
      <c r="G713" s="289"/>
      <c r="H713" s="287"/>
      <c r="I713" s="289"/>
      <c r="J713" s="287"/>
      <c r="K713" s="289"/>
      <c r="L713" s="287"/>
      <c r="M713" s="289"/>
      <c r="N713" s="287"/>
      <c r="O713" s="287"/>
      <c r="P713" s="287"/>
      <c r="Q713" s="287"/>
      <c r="R713" s="287"/>
      <c r="S713" s="287"/>
      <c r="T713" s="287"/>
      <c r="U713" s="287"/>
      <c r="V713" s="287"/>
      <c r="W713" s="287"/>
      <c r="X713" s="287"/>
      <c r="Y713" s="287"/>
      <c r="Z713" s="287"/>
      <c r="AA713" s="287"/>
      <c r="AB713" s="287"/>
      <c r="AC713" s="287"/>
      <c r="AD713" s="287"/>
      <c r="AE713" s="287"/>
      <c r="AF713" s="287"/>
      <c r="AG713" s="287"/>
      <c r="AH713" s="287"/>
    </row>
    <row r="714" spans="1:34" ht="15.75" customHeight="1" x14ac:dyDescent="0.2">
      <c r="A714" s="287"/>
      <c r="B714" s="287"/>
      <c r="C714" s="288"/>
      <c r="D714" s="287"/>
      <c r="E714" s="289"/>
      <c r="F714" s="287"/>
      <c r="G714" s="289"/>
      <c r="H714" s="287"/>
      <c r="I714" s="289"/>
      <c r="J714" s="287"/>
      <c r="K714" s="289"/>
      <c r="L714" s="287"/>
      <c r="M714" s="289"/>
      <c r="N714" s="287"/>
      <c r="O714" s="287"/>
      <c r="P714" s="287"/>
      <c r="Q714" s="287"/>
      <c r="R714" s="287"/>
      <c r="S714" s="287"/>
      <c r="T714" s="287"/>
      <c r="U714" s="287"/>
      <c r="V714" s="287"/>
      <c r="W714" s="287"/>
      <c r="X714" s="287"/>
      <c r="Y714" s="287"/>
      <c r="Z714" s="287"/>
      <c r="AA714" s="287"/>
      <c r="AB714" s="287"/>
      <c r="AC714" s="287"/>
      <c r="AD714" s="287"/>
      <c r="AE714" s="287"/>
      <c r="AF714" s="287"/>
      <c r="AG714" s="287"/>
      <c r="AH714" s="287"/>
    </row>
    <row r="715" spans="1:34" ht="15.75" customHeight="1" x14ac:dyDescent="0.2">
      <c r="A715" s="287"/>
      <c r="B715" s="287"/>
      <c r="C715" s="288"/>
      <c r="D715" s="287"/>
      <c r="E715" s="289"/>
      <c r="F715" s="287"/>
      <c r="G715" s="289"/>
      <c r="H715" s="287"/>
      <c r="I715" s="289"/>
      <c r="J715" s="287"/>
      <c r="K715" s="289"/>
      <c r="L715" s="287"/>
      <c r="M715" s="289"/>
      <c r="N715" s="287"/>
      <c r="O715" s="287"/>
      <c r="P715" s="287"/>
      <c r="Q715" s="287"/>
      <c r="R715" s="287"/>
      <c r="S715" s="287"/>
      <c r="T715" s="287"/>
      <c r="U715" s="287"/>
      <c r="V715" s="287"/>
      <c r="W715" s="287"/>
      <c r="X715" s="287"/>
      <c r="Y715" s="287"/>
      <c r="Z715" s="287"/>
      <c r="AA715" s="287"/>
      <c r="AB715" s="287"/>
      <c r="AC715" s="287"/>
      <c r="AD715" s="287"/>
      <c r="AE715" s="287"/>
      <c r="AF715" s="287"/>
      <c r="AG715" s="287"/>
      <c r="AH715" s="287"/>
    </row>
    <row r="716" spans="1:34" ht="15.75" customHeight="1" x14ac:dyDescent="0.2">
      <c r="A716" s="287"/>
      <c r="B716" s="287"/>
      <c r="C716" s="288"/>
      <c r="D716" s="287"/>
      <c r="E716" s="289"/>
      <c r="F716" s="287"/>
      <c r="G716" s="289"/>
      <c r="H716" s="287"/>
      <c r="I716" s="289"/>
      <c r="J716" s="287"/>
      <c r="K716" s="289"/>
      <c r="L716" s="287"/>
      <c r="M716" s="289"/>
      <c r="N716" s="287"/>
      <c r="O716" s="287"/>
      <c r="P716" s="287"/>
      <c r="Q716" s="287"/>
      <c r="R716" s="287"/>
      <c r="S716" s="287"/>
      <c r="T716" s="287"/>
      <c r="U716" s="287"/>
      <c r="V716" s="287"/>
      <c r="W716" s="287"/>
      <c r="X716" s="287"/>
      <c r="Y716" s="287"/>
      <c r="Z716" s="287"/>
      <c r="AA716" s="287"/>
      <c r="AB716" s="287"/>
      <c r="AC716" s="287"/>
      <c r="AD716" s="287"/>
      <c r="AE716" s="287"/>
      <c r="AF716" s="287"/>
      <c r="AG716" s="287"/>
      <c r="AH716" s="287"/>
    </row>
    <row r="717" spans="1:34" ht="15.75" customHeight="1" x14ac:dyDescent="0.2">
      <c r="A717" s="287"/>
      <c r="B717" s="287"/>
      <c r="C717" s="288"/>
      <c r="D717" s="287"/>
      <c r="E717" s="289"/>
      <c r="F717" s="287"/>
      <c r="G717" s="289"/>
      <c r="H717" s="287"/>
      <c r="I717" s="289"/>
      <c r="J717" s="287"/>
      <c r="K717" s="289"/>
      <c r="L717" s="287"/>
      <c r="M717" s="289"/>
      <c r="N717" s="287"/>
      <c r="O717" s="287"/>
      <c r="P717" s="287"/>
      <c r="Q717" s="287"/>
      <c r="R717" s="287"/>
      <c r="S717" s="287"/>
      <c r="T717" s="287"/>
      <c r="U717" s="287"/>
      <c r="V717" s="287"/>
      <c r="W717" s="287"/>
      <c r="X717" s="287"/>
      <c r="Y717" s="287"/>
      <c r="Z717" s="287"/>
      <c r="AA717" s="287"/>
      <c r="AB717" s="287"/>
      <c r="AC717" s="287"/>
      <c r="AD717" s="287"/>
      <c r="AE717" s="287"/>
      <c r="AF717" s="287"/>
      <c r="AG717" s="287"/>
      <c r="AH717" s="287"/>
    </row>
    <row r="718" spans="1:34" ht="15.75" customHeight="1" x14ac:dyDescent="0.2">
      <c r="A718" s="287"/>
      <c r="B718" s="287"/>
      <c r="C718" s="288"/>
      <c r="D718" s="287"/>
      <c r="E718" s="289"/>
      <c r="F718" s="287"/>
      <c r="G718" s="289"/>
      <c r="H718" s="287"/>
      <c r="I718" s="289"/>
      <c r="J718" s="287"/>
      <c r="K718" s="289"/>
      <c r="L718" s="287"/>
      <c r="M718" s="289"/>
      <c r="N718" s="287"/>
      <c r="O718" s="287"/>
      <c r="P718" s="287"/>
      <c r="Q718" s="287"/>
      <c r="R718" s="287"/>
      <c r="S718" s="287"/>
      <c r="T718" s="287"/>
      <c r="U718" s="287"/>
      <c r="V718" s="287"/>
      <c r="W718" s="287"/>
      <c r="X718" s="287"/>
      <c r="Y718" s="287"/>
      <c r="Z718" s="287"/>
      <c r="AA718" s="287"/>
      <c r="AB718" s="287"/>
      <c r="AC718" s="287"/>
      <c r="AD718" s="287"/>
      <c r="AE718" s="287"/>
      <c r="AF718" s="287"/>
      <c r="AG718" s="287"/>
      <c r="AH718" s="287"/>
    </row>
    <row r="719" spans="1:34" ht="15.75" customHeight="1" x14ac:dyDescent="0.2">
      <c r="A719" s="287"/>
      <c r="B719" s="287"/>
      <c r="C719" s="288"/>
      <c r="D719" s="287"/>
      <c r="E719" s="289"/>
      <c r="F719" s="287"/>
      <c r="G719" s="289"/>
      <c r="H719" s="287"/>
      <c r="I719" s="289"/>
      <c r="J719" s="287"/>
      <c r="K719" s="289"/>
      <c r="L719" s="287"/>
      <c r="M719" s="289"/>
      <c r="N719" s="287"/>
      <c r="O719" s="287"/>
      <c r="P719" s="287"/>
      <c r="Q719" s="287"/>
      <c r="R719" s="287"/>
      <c r="S719" s="287"/>
      <c r="T719" s="287"/>
      <c r="U719" s="287"/>
      <c r="V719" s="287"/>
      <c r="W719" s="287"/>
      <c r="X719" s="287"/>
      <c r="Y719" s="287"/>
      <c r="Z719" s="287"/>
      <c r="AA719" s="287"/>
      <c r="AB719" s="287"/>
      <c r="AC719" s="287"/>
      <c r="AD719" s="287"/>
      <c r="AE719" s="287"/>
      <c r="AF719" s="287"/>
      <c r="AG719" s="287"/>
      <c r="AH719" s="287"/>
    </row>
    <row r="720" spans="1:34" ht="15.75" customHeight="1" x14ac:dyDescent="0.2">
      <c r="A720" s="287"/>
      <c r="B720" s="287"/>
      <c r="C720" s="288"/>
      <c r="D720" s="287"/>
      <c r="E720" s="289"/>
      <c r="F720" s="287"/>
      <c r="G720" s="289"/>
      <c r="H720" s="287"/>
      <c r="I720" s="289"/>
      <c r="J720" s="287"/>
      <c r="K720" s="289"/>
      <c r="L720" s="287"/>
      <c r="M720" s="289"/>
      <c r="N720" s="287"/>
      <c r="O720" s="287"/>
      <c r="P720" s="287"/>
      <c r="Q720" s="287"/>
      <c r="R720" s="287"/>
      <c r="S720" s="287"/>
      <c r="T720" s="287"/>
      <c r="U720" s="287"/>
      <c r="V720" s="287"/>
      <c r="W720" s="287"/>
      <c r="X720" s="287"/>
      <c r="Y720" s="287"/>
      <c r="Z720" s="287"/>
      <c r="AA720" s="287"/>
      <c r="AB720" s="287"/>
      <c r="AC720" s="287"/>
      <c r="AD720" s="287"/>
      <c r="AE720" s="287"/>
      <c r="AF720" s="287"/>
      <c r="AG720" s="287"/>
      <c r="AH720" s="287"/>
    </row>
    <row r="721" spans="1:34" ht="15.75" customHeight="1" x14ac:dyDescent="0.2">
      <c r="A721" s="287"/>
      <c r="B721" s="287"/>
      <c r="C721" s="288"/>
      <c r="D721" s="287"/>
      <c r="E721" s="289"/>
      <c r="F721" s="287"/>
      <c r="G721" s="289"/>
      <c r="H721" s="287"/>
      <c r="I721" s="289"/>
      <c r="J721" s="287"/>
      <c r="K721" s="289"/>
      <c r="L721" s="287"/>
      <c r="M721" s="289"/>
      <c r="N721" s="287"/>
      <c r="O721" s="287"/>
      <c r="P721" s="287"/>
      <c r="Q721" s="287"/>
      <c r="R721" s="287"/>
      <c r="S721" s="287"/>
      <c r="T721" s="287"/>
      <c r="U721" s="287"/>
      <c r="V721" s="287"/>
      <c r="W721" s="287"/>
      <c r="X721" s="287"/>
      <c r="Y721" s="287"/>
      <c r="Z721" s="287"/>
      <c r="AA721" s="287"/>
      <c r="AB721" s="287"/>
      <c r="AC721" s="287"/>
      <c r="AD721" s="287"/>
      <c r="AE721" s="287"/>
      <c r="AF721" s="287"/>
      <c r="AG721" s="287"/>
      <c r="AH721" s="287"/>
    </row>
    <row r="722" spans="1:34" ht="15.75" customHeight="1" x14ac:dyDescent="0.2">
      <c r="A722" s="287"/>
      <c r="B722" s="287"/>
      <c r="C722" s="288"/>
      <c r="D722" s="287"/>
      <c r="E722" s="289"/>
      <c r="F722" s="287"/>
      <c r="G722" s="289"/>
      <c r="H722" s="287"/>
      <c r="I722" s="289"/>
      <c r="J722" s="287"/>
      <c r="K722" s="289"/>
      <c r="L722" s="287"/>
      <c r="M722" s="289"/>
      <c r="N722" s="287"/>
      <c r="O722" s="287"/>
      <c r="P722" s="287"/>
      <c r="Q722" s="287"/>
      <c r="R722" s="287"/>
      <c r="S722" s="287"/>
      <c r="T722" s="287"/>
      <c r="U722" s="287"/>
      <c r="V722" s="287"/>
      <c r="W722" s="287"/>
      <c r="X722" s="287"/>
      <c r="Y722" s="287"/>
      <c r="Z722" s="287"/>
      <c r="AA722" s="287"/>
      <c r="AB722" s="287"/>
      <c r="AC722" s="287"/>
      <c r="AD722" s="287"/>
      <c r="AE722" s="287"/>
      <c r="AF722" s="287"/>
      <c r="AG722" s="287"/>
      <c r="AH722" s="287"/>
    </row>
    <row r="723" spans="1:34" ht="15.75" customHeight="1" x14ac:dyDescent="0.2">
      <c r="A723" s="287"/>
      <c r="B723" s="287"/>
      <c r="C723" s="288"/>
      <c r="D723" s="287"/>
      <c r="E723" s="289"/>
      <c r="F723" s="287"/>
      <c r="G723" s="289"/>
      <c r="H723" s="287"/>
      <c r="I723" s="289"/>
      <c r="J723" s="287"/>
      <c r="K723" s="289"/>
      <c r="L723" s="287"/>
      <c r="M723" s="289"/>
      <c r="N723" s="287"/>
      <c r="O723" s="287"/>
      <c r="P723" s="287"/>
      <c r="Q723" s="287"/>
      <c r="R723" s="287"/>
      <c r="S723" s="287"/>
      <c r="T723" s="287"/>
      <c r="U723" s="287"/>
      <c r="V723" s="287"/>
      <c r="W723" s="287"/>
      <c r="X723" s="287"/>
      <c r="Y723" s="287"/>
      <c r="Z723" s="287"/>
      <c r="AA723" s="287"/>
      <c r="AB723" s="287"/>
      <c r="AC723" s="287"/>
      <c r="AD723" s="287"/>
      <c r="AE723" s="287"/>
      <c r="AF723" s="287"/>
      <c r="AG723" s="287"/>
      <c r="AH723" s="287"/>
    </row>
    <row r="724" spans="1:34" ht="15.75" customHeight="1" x14ac:dyDescent="0.2">
      <c r="A724" s="287"/>
      <c r="B724" s="287"/>
      <c r="C724" s="288"/>
      <c r="D724" s="287"/>
      <c r="E724" s="289"/>
      <c r="F724" s="287"/>
      <c r="G724" s="289"/>
      <c r="H724" s="287"/>
      <c r="I724" s="289"/>
      <c r="J724" s="287"/>
      <c r="K724" s="289"/>
      <c r="L724" s="287"/>
      <c r="M724" s="289"/>
      <c r="N724" s="287"/>
      <c r="O724" s="287"/>
      <c r="P724" s="287"/>
      <c r="Q724" s="287"/>
      <c r="R724" s="287"/>
      <c r="S724" s="287"/>
      <c r="T724" s="287"/>
      <c r="U724" s="287"/>
      <c r="V724" s="287"/>
      <c r="W724" s="287"/>
      <c r="X724" s="287"/>
      <c r="Y724" s="287"/>
      <c r="Z724" s="287"/>
      <c r="AA724" s="287"/>
      <c r="AB724" s="287"/>
      <c r="AC724" s="287"/>
      <c r="AD724" s="287"/>
      <c r="AE724" s="287"/>
      <c r="AF724" s="287"/>
      <c r="AG724" s="287"/>
      <c r="AH724" s="287"/>
    </row>
    <row r="725" spans="1:34" ht="15.75" customHeight="1" x14ac:dyDescent="0.2">
      <c r="A725" s="287"/>
      <c r="B725" s="287"/>
      <c r="C725" s="288"/>
      <c r="D725" s="287"/>
      <c r="E725" s="289"/>
      <c r="F725" s="287"/>
      <c r="G725" s="289"/>
      <c r="H725" s="287"/>
      <c r="I725" s="289"/>
      <c r="J725" s="287"/>
      <c r="K725" s="289"/>
      <c r="L725" s="287"/>
      <c r="M725" s="289"/>
      <c r="N725" s="287"/>
      <c r="O725" s="287"/>
      <c r="P725" s="287"/>
      <c r="Q725" s="287"/>
      <c r="R725" s="287"/>
      <c r="S725" s="287"/>
      <c r="T725" s="287"/>
      <c r="U725" s="287"/>
      <c r="V725" s="287"/>
      <c r="W725" s="287"/>
      <c r="X725" s="287"/>
      <c r="Y725" s="287"/>
      <c r="Z725" s="287"/>
      <c r="AA725" s="287"/>
      <c r="AB725" s="287"/>
      <c r="AC725" s="287"/>
      <c r="AD725" s="287"/>
      <c r="AE725" s="287"/>
      <c r="AF725" s="287"/>
      <c r="AG725" s="287"/>
      <c r="AH725" s="287"/>
    </row>
    <row r="726" spans="1:34" ht="15.75" customHeight="1" x14ac:dyDescent="0.2">
      <c r="A726" s="287"/>
      <c r="B726" s="287"/>
      <c r="C726" s="288"/>
      <c r="D726" s="287"/>
      <c r="E726" s="289"/>
      <c r="F726" s="287"/>
      <c r="G726" s="289"/>
      <c r="H726" s="287"/>
      <c r="I726" s="289"/>
      <c r="J726" s="287"/>
      <c r="K726" s="289"/>
      <c r="L726" s="287"/>
      <c r="M726" s="289"/>
      <c r="N726" s="287"/>
      <c r="O726" s="287"/>
      <c r="P726" s="287"/>
      <c r="Q726" s="287"/>
      <c r="R726" s="287"/>
      <c r="S726" s="287"/>
      <c r="T726" s="287"/>
      <c r="U726" s="287"/>
      <c r="V726" s="287"/>
      <c r="W726" s="287"/>
      <c r="X726" s="287"/>
      <c r="Y726" s="287"/>
      <c r="Z726" s="287"/>
      <c r="AA726" s="287"/>
      <c r="AB726" s="287"/>
      <c r="AC726" s="287"/>
      <c r="AD726" s="287"/>
      <c r="AE726" s="287"/>
      <c r="AF726" s="287"/>
      <c r="AG726" s="287"/>
      <c r="AH726" s="287"/>
    </row>
    <row r="727" spans="1:34" ht="15.75" customHeight="1" x14ac:dyDescent="0.2">
      <c r="A727" s="287"/>
      <c r="B727" s="287"/>
      <c r="C727" s="288"/>
      <c r="D727" s="287"/>
      <c r="E727" s="289"/>
      <c r="F727" s="287"/>
      <c r="G727" s="289"/>
      <c r="H727" s="287"/>
      <c r="I727" s="289"/>
      <c r="J727" s="287"/>
      <c r="K727" s="289"/>
      <c r="L727" s="287"/>
      <c r="M727" s="289"/>
      <c r="N727" s="287"/>
      <c r="O727" s="287"/>
      <c r="P727" s="287"/>
      <c r="Q727" s="287"/>
      <c r="R727" s="287"/>
      <c r="S727" s="287"/>
      <c r="T727" s="287"/>
      <c r="U727" s="287"/>
      <c r="V727" s="287"/>
      <c r="W727" s="287"/>
      <c r="X727" s="287"/>
      <c r="Y727" s="287"/>
      <c r="Z727" s="287"/>
      <c r="AA727" s="287"/>
      <c r="AB727" s="287"/>
      <c r="AC727" s="287"/>
      <c r="AD727" s="287"/>
      <c r="AE727" s="287"/>
      <c r="AF727" s="287"/>
      <c r="AG727" s="287"/>
      <c r="AH727" s="287"/>
    </row>
    <row r="728" spans="1:34" ht="15.75" customHeight="1" x14ac:dyDescent="0.2">
      <c r="A728" s="287"/>
      <c r="B728" s="287"/>
      <c r="C728" s="288"/>
      <c r="D728" s="287"/>
      <c r="E728" s="289"/>
      <c r="F728" s="287"/>
      <c r="G728" s="289"/>
      <c r="H728" s="287"/>
      <c r="I728" s="289"/>
      <c r="J728" s="287"/>
      <c r="K728" s="289"/>
      <c r="L728" s="287"/>
      <c r="M728" s="289"/>
      <c r="N728" s="287"/>
      <c r="O728" s="287"/>
      <c r="P728" s="287"/>
      <c r="Q728" s="287"/>
      <c r="R728" s="287"/>
      <c r="S728" s="287"/>
      <c r="T728" s="287"/>
      <c r="U728" s="287"/>
      <c r="V728" s="287"/>
      <c r="W728" s="287"/>
      <c r="X728" s="287"/>
      <c r="Y728" s="287"/>
      <c r="Z728" s="287"/>
      <c r="AA728" s="287"/>
      <c r="AB728" s="287"/>
      <c r="AC728" s="287"/>
      <c r="AD728" s="287"/>
      <c r="AE728" s="287"/>
      <c r="AF728" s="287"/>
      <c r="AG728" s="287"/>
      <c r="AH728" s="287"/>
    </row>
    <row r="729" spans="1:34" ht="15.75" customHeight="1" x14ac:dyDescent="0.2">
      <c r="A729" s="287"/>
      <c r="B729" s="287"/>
      <c r="C729" s="288"/>
      <c r="D729" s="287"/>
      <c r="E729" s="289"/>
      <c r="F729" s="287"/>
      <c r="G729" s="289"/>
      <c r="H729" s="287"/>
      <c r="I729" s="289"/>
      <c r="J729" s="287"/>
      <c r="K729" s="289"/>
      <c r="L729" s="287"/>
      <c r="M729" s="289"/>
      <c r="N729" s="287"/>
      <c r="O729" s="287"/>
      <c r="P729" s="287"/>
      <c r="Q729" s="287"/>
      <c r="R729" s="287"/>
      <c r="S729" s="287"/>
      <c r="T729" s="287"/>
      <c r="U729" s="287"/>
      <c r="V729" s="287"/>
      <c r="W729" s="287"/>
      <c r="X729" s="287"/>
      <c r="Y729" s="287"/>
      <c r="Z729" s="287"/>
      <c r="AA729" s="287"/>
      <c r="AB729" s="287"/>
      <c r="AC729" s="287"/>
      <c r="AD729" s="287"/>
      <c r="AE729" s="287"/>
      <c r="AF729" s="287"/>
      <c r="AG729" s="287"/>
      <c r="AH729" s="287"/>
    </row>
    <row r="730" spans="1:34" ht="15.75" customHeight="1" x14ac:dyDescent="0.2">
      <c r="A730" s="287"/>
      <c r="B730" s="287"/>
      <c r="C730" s="288"/>
      <c r="D730" s="287"/>
      <c r="E730" s="289"/>
      <c r="F730" s="287"/>
      <c r="G730" s="289"/>
      <c r="H730" s="287"/>
      <c r="I730" s="289"/>
      <c r="J730" s="287"/>
      <c r="K730" s="289"/>
      <c r="L730" s="287"/>
      <c r="M730" s="289"/>
      <c r="N730" s="287"/>
      <c r="O730" s="287"/>
      <c r="P730" s="287"/>
      <c r="Q730" s="287"/>
      <c r="R730" s="287"/>
      <c r="S730" s="287"/>
      <c r="T730" s="287"/>
      <c r="U730" s="287"/>
      <c r="V730" s="287"/>
      <c r="W730" s="287"/>
      <c r="X730" s="287"/>
      <c r="Y730" s="287"/>
      <c r="Z730" s="287"/>
      <c r="AA730" s="287"/>
      <c r="AB730" s="287"/>
      <c r="AC730" s="287"/>
      <c r="AD730" s="287"/>
      <c r="AE730" s="287"/>
      <c r="AF730" s="287"/>
      <c r="AG730" s="287"/>
      <c r="AH730" s="287"/>
    </row>
    <row r="731" spans="1:34" ht="15.75" customHeight="1" x14ac:dyDescent="0.2">
      <c r="A731" s="287"/>
      <c r="B731" s="287"/>
      <c r="C731" s="288"/>
      <c r="D731" s="287"/>
      <c r="E731" s="289"/>
      <c r="F731" s="287"/>
      <c r="G731" s="289"/>
      <c r="H731" s="287"/>
      <c r="I731" s="289"/>
      <c r="J731" s="287"/>
      <c r="K731" s="289"/>
      <c r="L731" s="287"/>
      <c r="M731" s="289"/>
      <c r="N731" s="287"/>
      <c r="O731" s="287"/>
      <c r="P731" s="287"/>
      <c r="Q731" s="287"/>
      <c r="R731" s="287"/>
      <c r="S731" s="287"/>
      <c r="T731" s="287"/>
      <c r="U731" s="287"/>
      <c r="V731" s="287"/>
      <c r="W731" s="287"/>
      <c r="X731" s="287"/>
      <c r="Y731" s="287"/>
      <c r="Z731" s="287"/>
      <c r="AA731" s="287"/>
      <c r="AB731" s="287"/>
      <c r="AC731" s="287"/>
      <c r="AD731" s="287"/>
      <c r="AE731" s="287"/>
      <c r="AF731" s="287"/>
      <c r="AG731" s="287"/>
      <c r="AH731" s="287"/>
    </row>
    <row r="732" spans="1:34" ht="15.75" customHeight="1" x14ac:dyDescent="0.2">
      <c r="A732" s="287"/>
      <c r="B732" s="287"/>
      <c r="C732" s="288"/>
      <c r="D732" s="287"/>
      <c r="E732" s="289"/>
      <c r="F732" s="287"/>
      <c r="G732" s="289"/>
      <c r="H732" s="287"/>
      <c r="I732" s="289"/>
      <c r="J732" s="287"/>
      <c r="K732" s="289"/>
      <c r="L732" s="287"/>
      <c r="M732" s="289"/>
      <c r="N732" s="287"/>
      <c r="O732" s="287"/>
      <c r="P732" s="287"/>
      <c r="Q732" s="287"/>
      <c r="R732" s="287"/>
      <c r="S732" s="287"/>
      <c r="T732" s="287"/>
      <c r="U732" s="287"/>
      <c r="V732" s="287"/>
      <c r="W732" s="287"/>
      <c r="X732" s="287"/>
      <c r="Y732" s="287"/>
      <c r="Z732" s="287"/>
      <c r="AA732" s="287"/>
      <c r="AB732" s="287"/>
      <c r="AC732" s="287"/>
      <c r="AD732" s="287"/>
      <c r="AE732" s="287"/>
      <c r="AF732" s="287"/>
      <c r="AG732" s="287"/>
      <c r="AH732" s="287"/>
    </row>
    <row r="733" spans="1:34" ht="15.75" customHeight="1" x14ac:dyDescent="0.2">
      <c r="A733" s="287"/>
      <c r="B733" s="287"/>
      <c r="C733" s="288"/>
      <c r="D733" s="287"/>
      <c r="E733" s="289"/>
      <c r="F733" s="287"/>
      <c r="G733" s="289"/>
      <c r="H733" s="287"/>
      <c r="I733" s="289"/>
      <c r="J733" s="287"/>
      <c r="K733" s="289"/>
      <c r="L733" s="287"/>
      <c r="M733" s="289"/>
      <c r="N733" s="287"/>
      <c r="O733" s="287"/>
      <c r="P733" s="287"/>
      <c r="Q733" s="287"/>
      <c r="R733" s="287"/>
      <c r="S733" s="287"/>
      <c r="T733" s="287"/>
      <c r="U733" s="287"/>
      <c r="V733" s="287"/>
      <c r="W733" s="287"/>
      <c r="X733" s="287"/>
      <c r="Y733" s="287"/>
      <c r="Z733" s="287"/>
      <c r="AA733" s="287"/>
      <c r="AB733" s="287"/>
      <c r="AC733" s="287"/>
      <c r="AD733" s="287"/>
      <c r="AE733" s="287"/>
      <c r="AF733" s="287"/>
      <c r="AG733" s="287"/>
      <c r="AH733" s="287"/>
    </row>
    <row r="734" spans="1:34" ht="15.75" customHeight="1" x14ac:dyDescent="0.2">
      <c r="A734" s="287"/>
      <c r="B734" s="287"/>
      <c r="C734" s="288"/>
      <c r="D734" s="287"/>
      <c r="E734" s="289"/>
      <c r="F734" s="287"/>
      <c r="G734" s="289"/>
      <c r="H734" s="287"/>
      <c r="I734" s="289"/>
      <c r="J734" s="287"/>
      <c r="K734" s="289"/>
      <c r="L734" s="287"/>
      <c r="M734" s="289"/>
      <c r="N734" s="287"/>
      <c r="O734" s="287"/>
      <c r="P734" s="287"/>
      <c r="Q734" s="287"/>
      <c r="R734" s="287"/>
      <c r="S734" s="287"/>
      <c r="T734" s="287"/>
      <c r="U734" s="287"/>
      <c r="V734" s="287"/>
      <c r="W734" s="287"/>
      <c r="X734" s="287"/>
      <c r="Y734" s="287"/>
      <c r="Z734" s="287"/>
      <c r="AA734" s="287"/>
      <c r="AB734" s="287"/>
      <c r="AC734" s="287"/>
      <c r="AD734" s="287"/>
      <c r="AE734" s="287"/>
      <c r="AF734" s="287"/>
      <c r="AG734" s="287"/>
      <c r="AH734" s="287"/>
    </row>
    <row r="735" spans="1:34" ht="15.75" customHeight="1" x14ac:dyDescent="0.2">
      <c r="A735" s="287"/>
      <c r="B735" s="287"/>
      <c r="C735" s="288"/>
      <c r="D735" s="287"/>
      <c r="E735" s="289"/>
      <c r="F735" s="287"/>
      <c r="G735" s="289"/>
      <c r="H735" s="287"/>
      <c r="I735" s="289"/>
      <c r="J735" s="287"/>
      <c r="K735" s="289"/>
      <c r="L735" s="287"/>
      <c r="M735" s="289"/>
      <c r="N735" s="287"/>
      <c r="O735" s="287"/>
      <c r="P735" s="287"/>
      <c r="Q735" s="287"/>
      <c r="R735" s="287"/>
      <c r="S735" s="287"/>
      <c r="T735" s="287"/>
      <c r="U735" s="287"/>
      <c r="V735" s="287"/>
      <c r="W735" s="287"/>
      <c r="X735" s="287"/>
      <c r="Y735" s="287"/>
      <c r="Z735" s="287"/>
      <c r="AA735" s="287"/>
      <c r="AB735" s="287"/>
      <c r="AC735" s="287"/>
      <c r="AD735" s="287"/>
      <c r="AE735" s="287"/>
      <c r="AF735" s="287"/>
      <c r="AG735" s="287"/>
      <c r="AH735" s="287"/>
    </row>
    <row r="736" spans="1:34" ht="15.75" customHeight="1" x14ac:dyDescent="0.2">
      <c r="A736" s="287"/>
      <c r="B736" s="287"/>
      <c r="C736" s="288"/>
      <c r="D736" s="287"/>
      <c r="E736" s="289"/>
      <c r="F736" s="287"/>
      <c r="G736" s="289"/>
      <c r="H736" s="287"/>
      <c r="I736" s="289"/>
      <c r="J736" s="287"/>
      <c r="K736" s="289"/>
      <c r="L736" s="287"/>
      <c r="M736" s="289"/>
      <c r="N736" s="287"/>
      <c r="O736" s="287"/>
      <c r="P736" s="287"/>
      <c r="Q736" s="287"/>
      <c r="R736" s="287"/>
      <c r="S736" s="287"/>
      <c r="T736" s="287"/>
      <c r="U736" s="287"/>
      <c r="V736" s="287"/>
      <c r="W736" s="287"/>
      <c r="X736" s="287"/>
      <c r="Y736" s="287"/>
      <c r="Z736" s="287"/>
      <c r="AA736" s="287"/>
      <c r="AB736" s="287"/>
      <c r="AC736" s="287"/>
      <c r="AD736" s="287"/>
      <c r="AE736" s="287"/>
      <c r="AF736" s="287"/>
      <c r="AG736" s="287"/>
      <c r="AH736" s="287"/>
    </row>
    <row r="737" spans="1:34" ht="15.75" customHeight="1" x14ac:dyDescent="0.2">
      <c r="A737" s="287"/>
      <c r="B737" s="287"/>
      <c r="C737" s="288"/>
      <c r="D737" s="287"/>
      <c r="E737" s="289"/>
      <c r="F737" s="287"/>
      <c r="G737" s="289"/>
      <c r="H737" s="287"/>
      <c r="I737" s="289"/>
      <c r="J737" s="287"/>
      <c r="K737" s="289"/>
      <c r="L737" s="287"/>
      <c r="M737" s="289"/>
      <c r="N737" s="287"/>
      <c r="O737" s="287"/>
      <c r="P737" s="287"/>
      <c r="Q737" s="287"/>
      <c r="R737" s="287"/>
      <c r="S737" s="287"/>
      <c r="T737" s="287"/>
      <c r="U737" s="287"/>
      <c r="V737" s="287"/>
      <c r="W737" s="287"/>
      <c r="X737" s="287"/>
      <c r="Y737" s="287"/>
      <c r="Z737" s="287"/>
      <c r="AA737" s="287"/>
      <c r="AB737" s="287"/>
      <c r="AC737" s="287"/>
      <c r="AD737" s="287"/>
      <c r="AE737" s="287"/>
      <c r="AF737" s="287"/>
      <c r="AG737" s="287"/>
      <c r="AH737" s="287"/>
    </row>
    <row r="738" spans="1:34" ht="15.75" customHeight="1" x14ac:dyDescent="0.2">
      <c r="A738" s="287"/>
      <c r="B738" s="287"/>
      <c r="C738" s="288"/>
      <c r="D738" s="287"/>
      <c r="E738" s="289"/>
      <c r="F738" s="287"/>
      <c r="G738" s="289"/>
      <c r="H738" s="287"/>
      <c r="I738" s="289"/>
      <c r="J738" s="287"/>
      <c r="K738" s="289"/>
      <c r="L738" s="287"/>
      <c r="M738" s="289"/>
      <c r="N738" s="287"/>
      <c r="O738" s="287"/>
      <c r="P738" s="287"/>
      <c r="Q738" s="287"/>
      <c r="R738" s="287"/>
      <c r="S738" s="287"/>
      <c r="T738" s="287"/>
      <c r="U738" s="287"/>
      <c r="V738" s="287"/>
      <c r="W738" s="287"/>
      <c r="X738" s="287"/>
      <c r="Y738" s="287"/>
      <c r="Z738" s="287"/>
      <c r="AA738" s="287"/>
      <c r="AB738" s="287"/>
      <c r="AC738" s="287"/>
      <c r="AD738" s="287"/>
      <c r="AE738" s="287"/>
      <c r="AF738" s="287"/>
      <c r="AG738" s="287"/>
      <c r="AH738" s="287"/>
    </row>
    <row r="739" spans="1:34" ht="15.75" customHeight="1" x14ac:dyDescent="0.2">
      <c r="A739" s="287"/>
      <c r="B739" s="287"/>
      <c r="C739" s="288"/>
      <c r="D739" s="287"/>
      <c r="E739" s="289"/>
      <c r="F739" s="287"/>
      <c r="G739" s="289"/>
      <c r="H739" s="287"/>
      <c r="I739" s="289"/>
      <c r="J739" s="287"/>
      <c r="K739" s="289"/>
      <c r="L739" s="287"/>
      <c r="M739" s="289"/>
      <c r="N739" s="287"/>
      <c r="O739" s="287"/>
      <c r="P739" s="287"/>
      <c r="Q739" s="287"/>
      <c r="R739" s="287"/>
      <c r="S739" s="287"/>
      <c r="T739" s="287"/>
      <c r="U739" s="287"/>
      <c r="V739" s="287"/>
      <c r="W739" s="287"/>
      <c r="X739" s="287"/>
      <c r="Y739" s="287"/>
      <c r="Z739" s="287"/>
      <c r="AA739" s="287"/>
      <c r="AB739" s="287"/>
      <c r="AC739" s="287"/>
      <c r="AD739" s="287"/>
      <c r="AE739" s="287"/>
      <c r="AF739" s="287"/>
      <c r="AG739" s="287"/>
      <c r="AH739" s="287"/>
    </row>
    <row r="740" spans="1:34" ht="15.75" customHeight="1" x14ac:dyDescent="0.2">
      <c r="A740" s="287"/>
      <c r="B740" s="287"/>
      <c r="C740" s="288"/>
      <c r="D740" s="287"/>
      <c r="E740" s="289"/>
      <c r="F740" s="287"/>
      <c r="G740" s="289"/>
      <c r="H740" s="287"/>
      <c r="I740" s="289"/>
      <c r="J740" s="287"/>
      <c r="K740" s="289"/>
      <c r="L740" s="287"/>
      <c r="M740" s="289"/>
      <c r="N740" s="287"/>
      <c r="O740" s="287"/>
      <c r="P740" s="287"/>
      <c r="Q740" s="287"/>
      <c r="R740" s="287"/>
      <c r="S740" s="287"/>
      <c r="T740" s="287"/>
      <c r="U740" s="287"/>
      <c r="V740" s="287"/>
      <c r="W740" s="287"/>
      <c r="X740" s="287"/>
      <c r="Y740" s="287"/>
      <c r="Z740" s="287"/>
      <c r="AA740" s="287"/>
      <c r="AB740" s="287"/>
      <c r="AC740" s="287"/>
      <c r="AD740" s="287"/>
      <c r="AE740" s="287"/>
      <c r="AF740" s="287"/>
      <c r="AG740" s="287"/>
      <c r="AH740" s="287"/>
    </row>
    <row r="741" spans="1:34" ht="15.75" customHeight="1" x14ac:dyDescent="0.2">
      <c r="A741" s="287"/>
      <c r="B741" s="287"/>
      <c r="C741" s="288"/>
      <c r="D741" s="287"/>
      <c r="E741" s="289"/>
      <c r="F741" s="287"/>
      <c r="G741" s="289"/>
      <c r="H741" s="287"/>
      <c r="I741" s="289"/>
      <c r="J741" s="287"/>
      <c r="K741" s="289"/>
      <c r="L741" s="287"/>
      <c r="M741" s="289"/>
      <c r="N741" s="287"/>
      <c r="O741" s="287"/>
      <c r="P741" s="287"/>
      <c r="Q741" s="287"/>
      <c r="R741" s="287"/>
      <c r="S741" s="287"/>
      <c r="T741" s="287"/>
      <c r="U741" s="287"/>
      <c r="V741" s="287"/>
      <c r="W741" s="287"/>
      <c r="X741" s="287"/>
      <c r="Y741" s="287"/>
      <c r="Z741" s="287"/>
      <c r="AA741" s="287"/>
      <c r="AB741" s="287"/>
      <c r="AC741" s="287"/>
      <c r="AD741" s="287"/>
      <c r="AE741" s="287"/>
      <c r="AF741" s="287"/>
      <c r="AG741" s="287"/>
      <c r="AH741" s="287"/>
    </row>
    <row r="742" spans="1:34" ht="15.75" customHeight="1" x14ac:dyDescent="0.2">
      <c r="A742" s="287"/>
      <c r="B742" s="287"/>
      <c r="C742" s="288"/>
      <c r="D742" s="287"/>
      <c r="E742" s="289"/>
      <c r="F742" s="287"/>
      <c r="G742" s="289"/>
      <c r="H742" s="287"/>
      <c r="I742" s="289"/>
      <c r="J742" s="287"/>
      <c r="K742" s="289"/>
      <c r="L742" s="287"/>
      <c r="M742" s="289"/>
      <c r="N742" s="287"/>
      <c r="O742" s="287"/>
      <c r="P742" s="287"/>
      <c r="Q742" s="287"/>
      <c r="R742" s="287"/>
      <c r="S742" s="287"/>
      <c r="T742" s="287"/>
      <c r="U742" s="287"/>
      <c r="V742" s="287"/>
      <c r="W742" s="287"/>
      <c r="X742" s="287"/>
      <c r="Y742" s="287"/>
      <c r="Z742" s="287"/>
      <c r="AA742" s="287"/>
      <c r="AB742" s="287"/>
      <c r="AC742" s="287"/>
      <c r="AD742" s="287"/>
      <c r="AE742" s="287"/>
      <c r="AF742" s="287"/>
      <c r="AG742" s="287"/>
      <c r="AH742" s="287"/>
    </row>
    <row r="743" spans="1:34" ht="15.75" customHeight="1" x14ac:dyDescent="0.2">
      <c r="A743" s="287"/>
      <c r="B743" s="287"/>
      <c r="C743" s="288"/>
      <c r="D743" s="287"/>
      <c r="E743" s="289"/>
      <c r="F743" s="287"/>
      <c r="G743" s="289"/>
      <c r="H743" s="287"/>
      <c r="I743" s="289"/>
      <c r="J743" s="287"/>
      <c r="K743" s="289"/>
      <c r="L743" s="287"/>
      <c r="M743" s="289"/>
      <c r="N743" s="287"/>
      <c r="O743" s="287"/>
      <c r="P743" s="287"/>
      <c r="Q743" s="287"/>
      <c r="R743" s="287"/>
      <c r="S743" s="287"/>
      <c r="T743" s="287"/>
      <c r="U743" s="287"/>
      <c r="V743" s="287"/>
      <c r="W743" s="287"/>
      <c r="X743" s="287"/>
      <c r="Y743" s="287"/>
      <c r="Z743" s="287"/>
      <c r="AA743" s="287"/>
      <c r="AB743" s="287"/>
      <c r="AC743" s="287"/>
      <c r="AD743" s="287"/>
      <c r="AE743" s="287"/>
      <c r="AF743" s="287"/>
      <c r="AG743" s="287"/>
      <c r="AH743" s="287"/>
    </row>
    <row r="744" spans="1:34" ht="15.75" customHeight="1" x14ac:dyDescent="0.2">
      <c r="A744" s="287"/>
      <c r="B744" s="287"/>
      <c r="C744" s="288"/>
      <c r="D744" s="287"/>
      <c r="E744" s="289"/>
      <c r="F744" s="287"/>
      <c r="G744" s="289"/>
      <c r="H744" s="287"/>
      <c r="I744" s="289"/>
      <c r="J744" s="287"/>
      <c r="K744" s="289"/>
      <c r="L744" s="287"/>
      <c r="M744" s="289"/>
      <c r="N744" s="287"/>
      <c r="O744" s="287"/>
      <c r="P744" s="287"/>
      <c r="Q744" s="287"/>
      <c r="R744" s="287"/>
      <c r="S744" s="287"/>
      <c r="T744" s="287"/>
      <c r="U744" s="287"/>
      <c r="V744" s="287"/>
      <c r="W744" s="287"/>
      <c r="X744" s="287"/>
      <c r="Y744" s="287"/>
      <c r="Z744" s="287"/>
      <c r="AA744" s="287"/>
      <c r="AB744" s="287"/>
      <c r="AC744" s="287"/>
      <c r="AD744" s="287"/>
      <c r="AE744" s="287"/>
      <c r="AF744" s="287"/>
      <c r="AG744" s="287"/>
      <c r="AH744" s="287"/>
    </row>
    <row r="745" spans="1:34" ht="15.75" customHeight="1" x14ac:dyDescent="0.2">
      <c r="A745" s="287"/>
      <c r="B745" s="287"/>
      <c r="C745" s="288"/>
      <c r="D745" s="287"/>
      <c r="E745" s="289"/>
      <c r="F745" s="287"/>
      <c r="G745" s="289"/>
      <c r="H745" s="287"/>
      <c r="I745" s="289"/>
      <c r="J745" s="287"/>
      <c r="K745" s="289"/>
      <c r="L745" s="287"/>
      <c r="M745" s="289"/>
      <c r="N745" s="287"/>
      <c r="O745" s="287"/>
      <c r="P745" s="287"/>
      <c r="Q745" s="287"/>
      <c r="R745" s="287"/>
      <c r="S745" s="287"/>
      <c r="T745" s="287"/>
      <c r="U745" s="287"/>
      <c r="V745" s="287"/>
      <c r="W745" s="287"/>
      <c r="X745" s="287"/>
      <c r="Y745" s="287"/>
      <c r="Z745" s="287"/>
      <c r="AA745" s="287"/>
      <c r="AB745" s="287"/>
      <c r="AC745" s="287"/>
      <c r="AD745" s="287"/>
      <c r="AE745" s="287"/>
      <c r="AF745" s="287"/>
      <c r="AG745" s="287"/>
      <c r="AH745" s="287"/>
    </row>
    <row r="746" spans="1:34" ht="15.75" customHeight="1" x14ac:dyDescent="0.2">
      <c r="A746" s="287"/>
      <c r="B746" s="287"/>
      <c r="C746" s="288"/>
      <c r="D746" s="287"/>
      <c r="E746" s="289"/>
      <c r="F746" s="287"/>
      <c r="G746" s="289"/>
      <c r="H746" s="287"/>
      <c r="I746" s="289"/>
      <c r="J746" s="287"/>
      <c r="K746" s="289"/>
      <c r="L746" s="287"/>
      <c r="M746" s="289"/>
      <c r="N746" s="287"/>
      <c r="O746" s="287"/>
      <c r="P746" s="287"/>
      <c r="Q746" s="287"/>
      <c r="R746" s="287"/>
      <c r="S746" s="287"/>
      <c r="T746" s="287"/>
      <c r="U746" s="287"/>
      <c r="V746" s="287"/>
      <c r="W746" s="287"/>
      <c r="X746" s="287"/>
      <c r="Y746" s="287"/>
      <c r="Z746" s="287"/>
      <c r="AA746" s="287"/>
      <c r="AB746" s="287"/>
      <c r="AC746" s="287"/>
      <c r="AD746" s="287"/>
      <c r="AE746" s="287"/>
      <c r="AF746" s="287"/>
      <c r="AG746" s="287"/>
      <c r="AH746" s="287"/>
    </row>
    <row r="747" spans="1:34" ht="15.75" customHeight="1" x14ac:dyDescent="0.2">
      <c r="A747" s="287"/>
      <c r="B747" s="287"/>
      <c r="C747" s="288"/>
      <c r="D747" s="287"/>
      <c r="E747" s="289"/>
      <c r="F747" s="287"/>
      <c r="G747" s="289"/>
      <c r="H747" s="287"/>
      <c r="I747" s="289"/>
      <c r="J747" s="287"/>
      <c r="K747" s="289"/>
      <c r="L747" s="287"/>
      <c r="M747" s="289"/>
      <c r="N747" s="287"/>
      <c r="O747" s="287"/>
      <c r="P747" s="287"/>
      <c r="Q747" s="287"/>
      <c r="R747" s="287"/>
      <c r="S747" s="287"/>
      <c r="T747" s="287"/>
      <c r="U747" s="287"/>
      <c r="V747" s="287"/>
      <c r="W747" s="287"/>
      <c r="X747" s="287"/>
      <c r="Y747" s="287"/>
      <c r="Z747" s="287"/>
      <c r="AA747" s="287"/>
      <c r="AB747" s="287"/>
      <c r="AC747" s="287"/>
      <c r="AD747" s="287"/>
      <c r="AE747" s="287"/>
      <c r="AF747" s="287"/>
      <c r="AG747" s="287"/>
      <c r="AH747" s="287"/>
    </row>
    <row r="748" spans="1:34" ht="15.75" customHeight="1" x14ac:dyDescent="0.2">
      <c r="A748" s="287"/>
      <c r="B748" s="287"/>
      <c r="C748" s="288"/>
      <c r="D748" s="287"/>
      <c r="E748" s="289"/>
      <c r="F748" s="287"/>
      <c r="G748" s="289"/>
      <c r="H748" s="287"/>
      <c r="I748" s="289"/>
      <c r="J748" s="287"/>
      <c r="K748" s="289"/>
      <c r="L748" s="287"/>
      <c r="M748" s="289"/>
      <c r="N748" s="287"/>
      <c r="O748" s="287"/>
      <c r="P748" s="287"/>
      <c r="Q748" s="287"/>
      <c r="R748" s="287"/>
      <c r="S748" s="287"/>
      <c r="T748" s="287"/>
      <c r="U748" s="287"/>
      <c r="V748" s="287"/>
      <c r="W748" s="287"/>
      <c r="X748" s="287"/>
      <c r="Y748" s="287"/>
      <c r="Z748" s="287"/>
      <c r="AA748" s="287"/>
      <c r="AB748" s="287"/>
      <c r="AC748" s="287"/>
      <c r="AD748" s="287"/>
      <c r="AE748" s="287"/>
      <c r="AF748" s="287"/>
      <c r="AG748" s="287"/>
      <c r="AH748" s="287"/>
    </row>
    <row r="749" spans="1:34" ht="15.75" customHeight="1" x14ac:dyDescent="0.2">
      <c r="A749" s="287"/>
      <c r="B749" s="287"/>
      <c r="C749" s="288"/>
      <c r="D749" s="287"/>
      <c r="E749" s="289"/>
      <c r="F749" s="287"/>
      <c r="G749" s="289"/>
      <c r="H749" s="287"/>
      <c r="I749" s="289"/>
      <c r="J749" s="287"/>
      <c r="K749" s="289"/>
      <c r="L749" s="287"/>
      <c r="M749" s="289"/>
      <c r="N749" s="287"/>
      <c r="O749" s="287"/>
      <c r="P749" s="287"/>
      <c r="Q749" s="287"/>
      <c r="R749" s="287"/>
      <c r="S749" s="287"/>
      <c r="T749" s="287"/>
      <c r="U749" s="287"/>
      <c r="V749" s="287"/>
      <c r="W749" s="287"/>
      <c r="X749" s="287"/>
      <c r="Y749" s="287"/>
      <c r="Z749" s="287"/>
      <c r="AA749" s="287"/>
      <c r="AB749" s="287"/>
      <c r="AC749" s="287"/>
      <c r="AD749" s="287"/>
      <c r="AE749" s="287"/>
      <c r="AF749" s="287"/>
      <c r="AG749" s="287"/>
      <c r="AH749" s="287"/>
    </row>
    <row r="750" spans="1:34" ht="15.75" customHeight="1" x14ac:dyDescent="0.2">
      <c r="A750" s="287"/>
      <c r="B750" s="287"/>
      <c r="C750" s="288"/>
      <c r="D750" s="287"/>
      <c r="E750" s="289"/>
      <c r="F750" s="287"/>
      <c r="G750" s="289"/>
      <c r="H750" s="287"/>
      <c r="I750" s="289"/>
      <c r="J750" s="287"/>
      <c r="K750" s="289"/>
      <c r="L750" s="287"/>
      <c r="M750" s="289"/>
      <c r="N750" s="287"/>
      <c r="O750" s="287"/>
      <c r="P750" s="287"/>
      <c r="Q750" s="287"/>
      <c r="R750" s="287"/>
      <c r="S750" s="287"/>
      <c r="T750" s="287"/>
      <c r="U750" s="287"/>
      <c r="V750" s="287"/>
      <c r="W750" s="287"/>
      <c r="X750" s="287"/>
      <c r="Y750" s="287"/>
      <c r="Z750" s="287"/>
      <c r="AA750" s="287"/>
      <c r="AB750" s="287"/>
      <c r="AC750" s="287"/>
      <c r="AD750" s="287"/>
      <c r="AE750" s="287"/>
      <c r="AF750" s="287"/>
      <c r="AG750" s="287"/>
      <c r="AH750" s="287"/>
    </row>
    <row r="751" spans="1:34" ht="15.75" customHeight="1" x14ac:dyDescent="0.2">
      <c r="A751" s="287"/>
      <c r="B751" s="287"/>
      <c r="C751" s="288"/>
      <c r="D751" s="287"/>
      <c r="E751" s="289"/>
      <c r="F751" s="287"/>
      <c r="G751" s="289"/>
      <c r="H751" s="287"/>
      <c r="I751" s="289"/>
      <c r="J751" s="287"/>
      <c r="K751" s="289"/>
      <c r="L751" s="287"/>
      <c r="M751" s="289"/>
      <c r="N751" s="287"/>
      <c r="O751" s="287"/>
      <c r="P751" s="287"/>
      <c r="Q751" s="287"/>
      <c r="R751" s="287"/>
      <c r="S751" s="287"/>
      <c r="T751" s="287"/>
      <c r="U751" s="287"/>
      <c r="V751" s="287"/>
      <c r="W751" s="287"/>
      <c r="X751" s="287"/>
      <c r="Y751" s="287"/>
      <c r="Z751" s="287"/>
      <c r="AA751" s="287"/>
      <c r="AB751" s="287"/>
      <c r="AC751" s="287"/>
      <c r="AD751" s="287"/>
      <c r="AE751" s="287"/>
      <c r="AF751" s="287"/>
      <c r="AG751" s="287"/>
      <c r="AH751" s="287"/>
    </row>
    <row r="752" spans="1:34" ht="15.75" customHeight="1" x14ac:dyDescent="0.2">
      <c r="A752" s="287"/>
      <c r="B752" s="287"/>
      <c r="C752" s="288"/>
      <c r="D752" s="287"/>
      <c r="E752" s="289"/>
      <c r="F752" s="287"/>
      <c r="G752" s="289"/>
      <c r="H752" s="287"/>
      <c r="I752" s="289"/>
      <c r="J752" s="287"/>
      <c r="K752" s="289"/>
      <c r="L752" s="287"/>
      <c r="M752" s="289"/>
      <c r="N752" s="287"/>
      <c r="O752" s="287"/>
      <c r="P752" s="287"/>
      <c r="Q752" s="287"/>
      <c r="R752" s="287"/>
      <c r="S752" s="287"/>
      <c r="T752" s="287"/>
      <c r="U752" s="287"/>
      <c r="V752" s="287"/>
      <c r="W752" s="287"/>
      <c r="X752" s="287"/>
      <c r="Y752" s="287"/>
      <c r="Z752" s="287"/>
      <c r="AA752" s="287"/>
      <c r="AB752" s="287"/>
      <c r="AC752" s="287"/>
      <c r="AD752" s="287"/>
      <c r="AE752" s="287"/>
      <c r="AF752" s="287"/>
      <c r="AG752" s="287"/>
      <c r="AH752" s="287"/>
    </row>
    <row r="753" spans="1:34" ht="15.75" customHeight="1" x14ac:dyDescent="0.2">
      <c r="A753" s="287"/>
      <c r="B753" s="287"/>
      <c r="C753" s="288"/>
      <c r="D753" s="287"/>
      <c r="E753" s="289"/>
      <c r="F753" s="287"/>
      <c r="G753" s="289"/>
      <c r="H753" s="287"/>
      <c r="I753" s="289"/>
      <c r="J753" s="287"/>
      <c r="K753" s="289"/>
      <c r="L753" s="287"/>
      <c r="M753" s="289"/>
      <c r="N753" s="287"/>
      <c r="O753" s="287"/>
      <c r="P753" s="287"/>
      <c r="Q753" s="287"/>
      <c r="R753" s="287"/>
      <c r="S753" s="287"/>
      <c r="T753" s="287"/>
      <c r="U753" s="287"/>
      <c r="V753" s="287"/>
      <c r="W753" s="287"/>
      <c r="X753" s="287"/>
      <c r="Y753" s="287"/>
      <c r="Z753" s="287"/>
      <c r="AA753" s="287"/>
      <c r="AB753" s="287"/>
      <c r="AC753" s="287"/>
      <c r="AD753" s="287"/>
      <c r="AE753" s="287"/>
      <c r="AF753" s="287"/>
      <c r="AG753" s="287"/>
      <c r="AH753" s="287"/>
    </row>
    <row r="754" spans="1:34" ht="15.75" customHeight="1" x14ac:dyDescent="0.2">
      <c r="A754" s="287"/>
      <c r="B754" s="287"/>
      <c r="C754" s="288"/>
      <c r="D754" s="287"/>
      <c r="E754" s="289"/>
      <c r="F754" s="287"/>
      <c r="G754" s="289"/>
      <c r="H754" s="287"/>
      <c r="I754" s="289"/>
      <c r="J754" s="287"/>
      <c r="K754" s="289"/>
      <c r="L754" s="287"/>
      <c r="M754" s="289"/>
      <c r="N754" s="287"/>
      <c r="O754" s="287"/>
      <c r="P754" s="287"/>
      <c r="Q754" s="287"/>
      <c r="R754" s="287"/>
      <c r="S754" s="287"/>
      <c r="T754" s="287"/>
      <c r="U754" s="287"/>
      <c r="V754" s="287"/>
      <c r="W754" s="287"/>
      <c r="X754" s="287"/>
      <c r="Y754" s="287"/>
      <c r="Z754" s="287"/>
      <c r="AA754" s="287"/>
      <c r="AB754" s="287"/>
      <c r="AC754" s="287"/>
      <c r="AD754" s="287"/>
      <c r="AE754" s="287"/>
      <c r="AF754" s="287"/>
      <c r="AG754" s="287"/>
      <c r="AH754" s="287"/>
    </row>
    <row r="755" spans="1:34" ht="15.75" customHeight="1" x14ac:dyDescent="0.2">
      <c r="A755" s="287"/>
      <c r="B755" s="287"/>
      <c r="C755" s="288"/>
      <c r="D755" s="287"/>
      <c r="E755" s="289"/>
      <c r="F755" s="287"/>
      <c r="G755" s="289"/>
      <c r="H755" s="287"/>
      <c r="I755" s="289"/>
      <c r="J755" s="287"/>
      <c r="K755" s="289"/>
      <c r="L755" s="287"/>
      <c r="M755" s="289"/>
      <c r="N755" s="287"/>
      <c r="O755" s="287"/>
      <c r="P755" s="287"/>
      <c r="Q755" s="287"/>
      <c r="R755" s="287"/>
      <c r="S755" s="287"/>
      <c r="T755" s="287"/>
      <c r="U755" s="287"/>
      <c r="V755" s="287"/>
      <c r="W755" s="287"/>
      <c r="X755" s="287"/>
      <c r="Y755" s="287"/>
      <c r="Z755" s="287"/>
      <c r="AA755" s="287"/>
      <c r="AB755" s="287"/>
      <c r="AC755" s="287"/>
      <c r="AD755" s="287"/>
      <c r="AE755" s="287"/>
      <c r="AF755" s="287"/>
      <c r="AG755" s="287"/>
      <c r="AH755" s="287"/>
    </row>
    <row r="756" spans="1:34" ht="15.75" customHeight="1" x14ac:dyDescent="0.2">
      <c r="A756" s="287"/>
      <c r="B756" s="287"/>
      <c r="C756" s="288"/>
      <c r="D756" s="287"/>
      <c r="E756" s="289"/>
      <c r="F756" s="287"/>
      <c r="G756" s="289"/>
      <c r="H756" s="287"/>
      <c r="I756" s="289"/>
      <c r="J756" s="287"/>
      <c r="K756" s="289"/>
      <c r="L756" s="287"/>
      <c r="M756" s="289"/>
      <c r="N756" s="287"/>
      <c r="O756" s="287"/>
      <c r="P756" s="287"/>
      <c r="Q756" s="287"/>
      <c r="R756" s="287"/>
      <c r="S756" s="287"/>
      <c r="T756" s="287"/>
      <c r="U756" s="287"/>
      <c r="V756" s="287"/>
      <c r="W756" s="287"/>
      <c r="X756" s="287"/>
      <c r="Y756" s="287"/>
      <c r="Z756" s="287"/>
      <c r="AA756" s="287"/>
      <c r="AB756" s="287"/>
      <c r="AC756" s="287"/>
      <c r="AD756" s="287"/>
      <c r="AE756" s="287"/>
      <c r="AF756" s="287"/>
      <c r="AG756" s="287"/>
      <c r="AH756" s="287"/>
    </row>
    <row r="757" spans="1:34" ht="15.75" customHeight="1" x14ac:dyDescent="0.2">
      <c r="A757" s="287"/>
      <c r="B757" s="287"/>
      <c r="C757" s="288"/>
      <c r="D757" s="287"/>
      <c r="E757" s="289"/>
      <c r="F757" s="287"/>
      <c r="G757" s="289"/>
      <c r="H757" s="287"/>
      <c r="I757" s="289"/>
      <c r="J757" s="287"/>
      <c r="K757" s="289"/>
      <c r="L757" s="287"/>
      <c r="M757" s="289"/>
      <c r="N757" s="287"/>
      <c r="O757" s="287"/>
      <c r="P757" s="287"/>
      <c r="Q757" s="287"/>
      <c r="R757" s="287"/>
      <c r="S757" s="287"/>
      <c r="T757" s="287"/>
      <c r="U757" s="287"/>
      <c r="V757" s="287"/>
      <c r="W757" s="287"/>
      <c r="X757" s="287"/>
      <c r="Y757" s="287"/>
      <c r="Z757" s="287"/>
      <c r="AA757" s="287"/>
      <c r="AB757" s="287"/>
      <c r="AC757" s="287"/>
      <c r="AD757" s="287"/>
      <c r="AE757" s="287"/>
      <c r="AF757" s="287"/>
      <c r="AG757" s="287"/>
      <c r="AH757" s="287"/>
    </row>
    <row r="758" spans="1:34" ht="15.75" customHeight="1" x14ac:dyDescent="0.2">
      <c r="A758" s="287"/>
      <c r="B758" s="287"/>
      <c r="C758" s="288"/>
      <c r="D758" s="287"/>
      <c r="E758" s="289"/>
      <c r="F758" s="287"/>
      <c r="G758" s="289"/>
      <c r="H758" s="287"/>
      <c r="I758" s="289"/>
      <c r="J758" s="287"/>
      <c r="K758" s="289"/>
      <c r="L758" s="287"/>
      <c r="M758" s="289"/>
      <c r="N758" s="287"/>
      <c r="O758" s="287"/>
      <c r="P758" s="287"/>
      <c r="Q758" s="287"/>
      <c r="R758" s="287"/>
      <c r="S758" s="287"/>
      <c r="T758" s="287"/>
      <c r="U758" s="287"/>
      <c r="V758" s="287"/>
      <c r="W758" s="287"/>
      <c r="X758" s="287"/>
      <c r="Y758" s="287"/>
      <c r="Z758" s="287"/>
      <c r="AA758" s="287"/>
      <c r="AB758" s="287"/>
      <c r="AC758" s="287"/>
      <c r="AD758" s="287"/>
      <c r="AE758" s="287"/>
      <c r="AF758" s="287"/>
      <c r="AG758" s="287"/>
      <c r="AH758" s="287"/>
    </row>
    <row r="759" spans="1:34" ht="15.75" customHeight="1" x14ac:dyDescent="0.2">
      <c r="A759" s="287"/>
      <c r="B759" s="287"/>
      <c r="C759" s="288"/>
      <c r="D759" s="287"/>
      <c r="E759" s="289"/>
      <c r="F759" s="287"/>
      <c r="G759" s="289"/>
      <c r="H759" s="287"/>
      <c r="I759" s="289"/>
      <c r="J759" s="287"/>
      <c r="K759" s="289"/>
      <c r="L759" s="287"/>
      <c r="M759" s="289"/>
      <c r="N759" s="287"/>
      <c r="O759" s="287"/>
      <c r="P759" s="287"/>
      <c r="Q759" s="287"/>
      <c r="R759" s="287"/>
      <c r="S759" s="287"/>
      <c r="T759" s="287"/>
      <c r="U759" s="287"/>
      <c r="V759" s="287"/>
      <c r="W759" s="287"/>
      <c r="X759" s="287"/>
      <c r="Y759" s="287"/>
      <c r="Z759" s="287"/>
      <c r="AA759" s="287"/>
      <c r="AB759" s="287"/>
      <c r="AC759" s="287"/>
      <c r="AD759" s="287"/>
      <c r="AE759" s="287"/>
      <c r="AF759" s="287"/>
      <c r="AG759" s="287"/>
      <c r="AH759" s="287"/>
    </row>
    <row r="760" spans="1:34" ht="15.75" customHeight="1" x14ac:dyDescent="0.2">
      <c r="A760" s="287"/>
      <c r="B760" s="287"/>
      <c r="C760" s="288"/>
      <c r="D760" s="287"/>
      <c r="E760" s="289"/>
      <c r="F760" s="287"/>
      <c r="G760" s="289"/>
      <c r="H760" s="287"/>
      <c r="I760" s="289"/>
      <c r="J760" s="287"/>
      <c r="K760" s="289"/>
      <c r="L760" s="287"/>
      <c r="M760" s="289"/>
      <c r="N760" s="287"/>
      <c r="O760" s="287"/>
      <c r="P760" s="287"/>
      <c r="Q760" s="287"/>
      <c r="R760" s="287"/>
      <c r="S760" s="287"/>
      <c r="T760" s="287"/>
      <c r="U760" s="287"/>
      <c r="V760" s="287"/>
      <c r="W760" s="287"/>
      <c r="X760" s="287"/>
      <c r="Y760" s="287"/>
      <c r="Z760" s="287"/>
      <c r="AA760" s="287"/>
      <c r="AB760" s="287"/>
      <c r="AC760" s="287"/>
      <c r="AD760" s="287"/>
      <c r="AE760" s="287"/>
      <c r="AF760" s="287"/>
      <c r="AG760" s="287"/>
      <c r="AH760" s="287"/>
    </row>
    <row r="761" spans="1:34" ht="15.75" customHeight="1" x14ac:dyDescent="0.2">
      <c r="A761" s="287"/>
      <c r="B761" s="287"/>
      <c r="C761" s="288"/>
      <c r="D761" s="287"/>
      <c r="E761" s="289"/>
      <c r="F761" s="287"/>
      <c r="G761" s="289"/>
      <c r="H761" s="287"/>
      <c r="I761" s="289"/>
      <c r="J761" s="287"/>
      <c r="K761" s="289"/>
      <c r="L761" s="287"/>
      <c r="M761" s="289"/>
      <c r="N761" s="287"/>
      <c r="O761" s="287"/>
      <c r="P761" s="287"/>
      <c r="Q761" s="287"/>
      <c r="R761" s="287"/>
      <c r="S761" s="287"/>
      <c r="T761" s="287"/>
      <c r="U761" s="287"/>
      <c r="V761" s="287"/>
      <c r="W761" s="287"/>
      <c r="X761" s="287"/>
      <c r="Y761" s="287"/>
      <c r="Z761" s="287"/>
      <c r="AA761" s="287"/>
      <c r="AB761" s="287"/>
      <c r="AC761" s="287"/>
      <c r="AD761" s="287"/>
      <c r="AE761" s="287"/>
      <c r="AF761" s="287"/>
      <c r="AG761" s="287"/>
      <c r="AH761" s="287"/>
    </row>
    <row r="762" spans="1:34" ht="15.75" customHeight="1" x14ac:dyDescent="0.2">
      <c r="A762" s="287"/>
      <c r="B762" s="287"/>
      <c r="C762" s="288"/>
      <c r="D762" s="287"/>
      <c r="E762" s="289"/>
      <c r="F762" s="287"/>
      <c r="G762" s="289"/>
      <c r="H762" s="287"/>
      <c r="I762" s="289"/>
      <c r="J762" s="287"/>
      <c r="K762" s="289"/>
      <c r="L762" s="287"/>
      <c r="M762" s="289"/>
      <c r="N762" s="287"/>
      <c r="O762" s="287"/>
      <c r="P762" s="287"/>
      <c r="Q762" s="287"/>
      <c r="R762" s="287"/>
      <c r="S762" s="287"/>
      <c r="T762" s="287"/>
      <c r="U762" s="287"/>
      <c r="V762" s="287"/>
      <c r="W762" s="287"/>
      <c r="X762" s="287"/>
      <c r="Y762" s="287"/>
      <c r="Z762" s="287"/>
      <c r="AA762" s="287"/>
      <c r="AB762" s="287"/>
      <c r="AC762" s="287"/>
      <c r="AD762" s="287"/>
      <c r="AE762" s="287"/>
      <c r="AF762" s="287"/>
      <c r="AG762" s="287"/>
      <c r="AH762" s="287"/>
    </row>
    <row r="763" spans="1:34" ht="15.75" customHeight="1" x14ac:dyDescent="0.2">
      <c r="A763" s="287"/>
      <c r="B763" s="287"/>
      <c r="C763" s="288"/>
      <c r="D763" s="287"/>
      <c r="E763" s="289"/>
      <c r="F763" s="287"/>
      <c r="G763" s="289"/>
      <c r="H763" s="287"/>
      <c r="I763" s="289"/>
      <c r="J763" s="287"/>
      <c r="K763" s="289"/>
      <c r="L763" s="287"/>
      <c r="M763" s="289"/>
      <c r="N763" s="287"/>
      <c r="O763" s="287"/>
      <c r="P763" s="287"/>
      <c r="Q763" s="287"/>
      <c r="R763" s="287"/>
      <c r="S763" s="287"/>
      <c r="T763" s="287"/>
      <c r="U763" s="287"/>
      <c r="V763" s="287"/>
      <c r="W763" s="287"/>
      <c r="X763" s="287"/>
      <c r="Y763" s="287"/>
      <c r="Z763" s="287"/>
      <c r="AA763" s="287"/>
      <c r="AB763" s="287"/>
      <c r="AC763" s="287"/>
      <c r="AD763" s="287"/>
      <c r="AE763" s="287"/>
      <c r="AF763" s="287"/>
      <c r="AG763" s="287"/>
      <c r="AH763" s="287"/>
    </row>
    <row r="764" spans="1:34" ht="15.75" customHeight="1" x14ac:dyDescent="0.2">
      <c r="A764" s="287"/>
      <c r="B764" s="287"/>
      <c r="C764" s="288"/>
      <c r="D764" s="287"/>
      <c r="E764" s="289"/>
      <c r="F764" s="287"/>
      <c r="G764" s="289"/>
      <c r="H764" s="287"/>
      <c r="I764" s="289"/>
      <c r="J764" s="287"/>
      <c r="K764" s="289"/>
      <c r="L764" s="287"/>
      <c r="M764" s="289"/>
      <c r="N764" s="287"/>
      <c r="O764" s="287"/>
      <c r="P764" s="287"/>
      <c r="Q764" s="287"/>
      <c r="R764" s="287"/>
      <c r="S764" s="287"/>
      <c r="T764" s="287"/>
      <c r="U764" s="287"/>
      <c r="V764" s="287"/>
      <c r="W764" s="287"/>
      <c r="X764" s="287"/>
      <c r="Y764" s="287"/>
      <c r="Z764" s="287"/>
      <c r="AA764" s="287"/>
      <c r="AB764" s="287"/>
      <c r="AC764" s="287"/>
      <c r="AD764" s="287"/>
      <c r="AE764" s="287"/>
      <c r="AF764" s="287"/>
      <c r="AG764" s="287"/>
      <c r="AH764" s="287"/>
    </row>
    <row r="765" spans="1:34" ht="15.75" customHeight="1" x14ac:dyDescent="0.2">
      <c r="A765" s="287"/>
      <c r="B765" s="287"/>
      <c r="C765" s="288"/>
      <c r="D765" s="287"/>
      <c r="E765" s="289"/>
      <c r="F765" s="287"/>
      <c r="G765" s="289"/>
      <c r="H765" s="287"/>
      <c r="I765" s="289"/>
      <c r="J765" s="287"/>
      <c r="K765" s="289"/>
      <c r="L765" s="287"/>
      <c r="M765" s="289"/>
      <c r="N765" s="287"/>
      <c r="O765" s="287"/>
      <c r="P765" s="287"/>
      <c r="Q765" s="287"/>
      <c r="R765" s="287"/>
      <c r="S765" s="287"/>
      <c r="T765" s="287"/>
      <c r="U765" s="287"/>
      <c r="V765" s="287"/>
      <c r="W765" s="287"/>
      <c r="X765" s="287"/>
      <c r="Y765" s="287"/>
      <c r="Z765" s="287"/>
      <c r="AA765" s="287"/>
      <c r="AB765" s="287"/>
      <c r="AC765" s="287"/>
      <c r="AD765" s="287"/>
      <c r="AE765" s="287"/>
      <c r="AF765" s="287"/>
      <c r="AG765" s="287"/>
      <c r="AH765" s="287"/>
    </row>
    <row r="766" spans="1:34" ht="15.75" customHeight="1" x14ac:dyDescent="0.2">
      <c r="A766" s="287"/>
      <c r="B766" s="287"/>
      <c r="C766" s="288"/>
      <c r="D766" s="287"/>
      <c r="E766" s="289"/>
      <c r="F766" s="287"/>
      <c r="G766" s="289"/>
      <c r="H766" s="287"/>
      <c r="I766" s="289"/>
      <c r="J766" s="287"/>
      <c r="K766" s="289"/>
      <c r="L766" s="287"/>
      <c r="M766" s="289"/>
      <c r="N766" s="287"/>
      <c r="O766" s="287"/>
      <c r="P766" s="287"/>
      <c r="Q766" s="287"/>
      <c r="R766" s="287"/>
      <c r="S766" s="287"/>
      <c r="T766" s="287"/>
      <c r="U766" s="287"/>
      <c r="V766" s="287"/>
      <c r="W766" s="287"/>
      <c r="X766" s="287"/>
      <c r="Y766" s="287"/>
      <c r="Z766" s="287"/>
      <c r="AA766" s="287"/>
      <c r="AB766" s="287"/>
      <c r="AC766" s="287"/>
      <c r="AD766" s="287"/>
      <c r="AE766" s="287"/>
      <c r="AF766" s="287"/>
      <c r="AG766" s="287"/>
      <c r="AH766" s="287"/>
    </row>
    <row r="767" spans="1:34" ht="15.75" customHeight="1" x14ac:dyDescent="0.2">
      <c r="A767" s="287"/>
      <c r="B767" s="287"/>
      <c r="C767" s="288"/>
      <c r="D767" s="287"/>
      <c r="E767" s="289"/>
      <c r="F767" s="287"/>
      <c r="G767" s="289"/>
      <c r="H767" s="287"/>
      <c r="I767" s="289"/>
      <c r="J767" s="287"/>
      <c r="K767" s="289"/>
      <c r="L767" s="287"/>
      <c r="M767" s="289"/>
      <c r="N767" s="287"/>
      <c r="O767" s="287"/>
      <c r="P767" s="287"/>
      <c r="Q767" s="287"/>
      <c r="R767" s="287"/>
      <c r="S767" s="287"/>
      <c r="T767" s="287"/>
      <c r="U767" s="287"/>
      <c r="V767" s="287"/>
      <c r="W767" s="287"/>
      <c r="X767" s="287"/>
      <c r="Y767" s="287"/>
      <c r="Z767" s="287"/>
      <c r="AA767" s="287"/>
      <c r="AB767" s="287"/>
      <c r="AC767" s="287"/>
      <c r="AD767" s="287"/>
      <c r="AE767" s="287"/>
      <c r="AF767" s="287"/>
      <c r="AG767" s="287"/>
      <c r="AH767" s="287"/>
    </row>
    <row r="768" spans="1:34" ht="15.75" customHeight="1" x14ac:dyDescent="0.2">
      <c r="A768" s="287"/>
      <c r="B768" s="287"/>
      <c r="C768" s="288"/>
      <c r="D768" s="287"/>
      <c r="E768" s="289"/>
      <c r="F768" s="287"/>
      <c r="G768" s="289"/>
      <c r="H768" s="287"/>
      <c r="I768" s="289"/>
      <c r="J768" s="287"/>
      <c r="K768" s="289"/>
      <c r="L768" s="287"/>
      <c r="M768" s="289"/>
      <c r="N768" s="287"/>
      <c r="O768" s="287"/>
      <c r="P768" s="287"/>
      <c r="Q768" s="287"/>
      <c r="R768" s="287"/>
      <c r="S768" s="287"/>
      <c r="T768" s="287"/>
      <c r="U768" s="287"/>
      <c r="V768" s="287"/>
      <c r="W768" s="287"/>
      <c r="X768" s="287"/>
      <c r="Y768" s="287"/>
      <c r="Z768" s="287"/>
      <c r="AA768" s="287"/>
      <c r="AB768" s="287"/>
      <c r="AC768" s="287"/>
      <c r="AD768" s="287"/>
      <c r="AE768" s="287"/>
      <c r="AF768" s="287"/>
      <c r="AG768" s="287"/>
      <c r="AH768" s="287"/>
    </row>
    <row r="769" spans="1:34" ht="15.75" customHeight="1" x14ac:dyDescent="0.2">
      <c r="A769" s="287"/>
      <c r="B769" s="287"/>
      <c r="C769" s="288"/>
      <c r="D769" s="287"/>
      <c r="E769" s="289"/>
      <c r="F769" s="287"/>
      <c r="G769" s="289"/>
      <c r="H769" s="287"/>
      <c r="I769" s="289"/>
      <c r="J769" s="287"/>
      <c r="K769" s="289"/>
      <c r="L769" s="287"/>
      <c r="M769" s="289"/>
      <c r="N769" s="287"/>
      <c r="O769" s="287"/>
      <c r="P769" s="287"/>
      <c r="Q769" s="287"/>
      <c r="R769" s="287"/>
      <c r="S769" s="287"/>
      <c r="T769" s="287"/>
      <c r="U769" s="287"/>
      <c r="V769" s="287"/>
      <c r="W769" s="287"/>
      <c r="X769" s="287"/>
      <c r="Y769" s="287"/>
      <c r="Z769" s="287"/>
      <c r="AA769" s="287"/>
      <c r="AB769" s="287"/>
      <c r="AC769" s="287"/>
      <c r="AD769" s="287"/>
      <c r="AE769" s="287"/>
      <c r="AF769" s="287"/>
      <c r="AG769" s="287"/>
      <c r="AH769" s="287"/>
    </row>
    <row r="770" spans="1:34" ht="15.75" customHeight="1" x14ac:dyDescent="0.2">
      <c r="A770" s="287"/>
      <c r="B770" s="287"/>
      <c r="C770" s="288"/>
      <c r="D770" s="287"/>
      <c r="E770" s="289"/>
      <c r="F770" s="287"/>
      <c r="G770" s="289"/>
      <c r="H770" s="287"/>
      <c r="I770" s="289"/>
      <c r="J770" s="287"/>
      <c r="K770" s="289"/>
      <c r="L770" s="287"/>
      <c r="M770" s="289"/>
      <c r="N770" s="287"/>
      <c r="O770" s="287"/>
      <c r="P770" s="287"/>
      <c r="Q770" s="287"/>
      <c r="R770" s="287"/>
      <c r="S770" s="287"/>
      <c r="T770" s="287"/>
      <c r="U770" s="287"/>
      <c r="V770" s="287"/>
      <c r="W770" s="287"/>
      <c r="X770" s="287"/>
      <c r="Y770" s="287"/>
      <c r="Z770" s="287"/>
      <c r="AA770" s="287"/>
      <c r="AB770" s="287"/>
      <c r="AC770" s="287"/>
      <c r="AD770" s="287"/>
      <c r="AE770" s="287"/>
      <c r="AF770" s="287"/>
      <c r="AG770" s="287"/>
      <c r="AH770" s="287"/>
    </row>
    <row r="771" spans="1:34" ht="15.75" customHeight="1" x14ac:dyDescent="0.2">
      <c r="A771" s="287"/>
      <c r="B771" s="287"/>
      <c r="C771" s="288"/>
      <c r="D771" s="287"/>
      <c r="E771" s="289"/>
      <c r="F771" s="287"/>
      <c r="G771" s="289"/>
      <c r="H771" s="287"/>
      <c r="I771" s="289"/>
      <c r="J771" s="287"/>
      <c r="K771" s="289"/>
      <c r="L771" s="287"/>
      <c r="M771" s="289"/>
      <c r="N771" s="287"/>
      <c r="O771" s="287"/>
      <c r="P771" s="287"/>
      <c r="Q771" s="287"/>
      <c r="R771" s="287"/>
      <c r="S771" s="287"/>
      <c r="T771" s="287"/>
      <c r="U771" s="287"/>
      <c r="V771" s="287"/>
      <c r="W771" s="287"/>
      <c r="X771" s="287"/>
      <c r="Y771" s="287"/>
      <c r="Z771" s="287"/>
      <c r="AA771" s="287"/>
      <c r="AB771" s="287"/>
      <c r="AC771" s="287"/>
      <c r="AD771" s="287"/>
      <c r="AE771" s="287"/>
      <c r="AF771" s="287"/>
      <c r="AG771" s="287"/>
      <c r="AH771" s="287"/>
    </row>
    <row r="772" spans="1:34" ht="15.75" customHeight="1" x14ac:dyDescent="0.2">
      <c r="A772" s="287"/>
      <c r="B772" s="287"/>
      <c r="C772" s="288"/>
      <c r="D772" s="287"/>
      <c r="E772" s="289"/>
      <c r="F772" s="287"/>
      <c r="G772" s="289"/>
      <c r="H772" s="287"/>
      <c r="I772" s="289"/>
      <c r="J772" s="287"/>
      <c r="K772" s="289"/>
      <c r="L772" s="287"/>
      <c r="M772" s="289"/>
      <c r="N772" s="287"/>
      <c r="O772" s="287"/>
      <c r="P772" s="287"/>
      <c r="Q772" s="287"/>
      <c r="R772" s="287"/>
      <c r="S772" s="287"/>
      <c r="T772" s="287"/>
      <c r="U772" s="287"/>
      <c r="V772" s="287"/>
      <c r="W772" s="287"/>
      <c r="X772" s="287"/>
      <c r="Y772" s="287"/>
      <c r="Z772" s="287"/>
      <c r="AA772" s="287"/>
      <c r="AB772" s="287"/>
      <c r="AC772" s="287"/>
      <c r="AD772" s="287"/>
      <c r="AE772" s="287"/>
      <c r="AF772" s="287"/>
      <c r="AG772" s="287"/>
      <c r="AH772" s="287"/>
    </row>
    <row r="773" spans="1:34" ht="15.75" customHeight="1" x14ac:dyDescent="0.2">
      <c r="A773" s="287"/>
      <c r="B773" s="287"/>
      <c r="C773" s="288"/>
      <c r="D773" s="287"/>
      <c r="E773" s="289"/>
      <c r="F773" s="287"/>
      <c r="G773" s="289"/>
      <c r="H773" s="287"/>
      <c r="I773" s="289"/>
      <c r="J773" s="287"/>
      <c r="K773" s="289"/>
      <c r="L773" s="287"/>
      <c r="M773" s="289"/>
      <c r="N773" s="287"/>
      <c r="O773" s="287"/>
      <c r="P773" s="287"/>
      <c r="Q773" s="287"/>
      <c r="R773" s="287"/>
      <c r="S773" s="287"/>
      <c r="T773" s="287"/>
      <c r="U773" s="287"/>
      <c r="V773" s="287"/>
      <c r="W773" s="287"/>
      <c r="X773" s="287"/>
      <c r="Y773" s="287"/>
      <c r="Z773" s="287"/>
      <c r="AA773" s="287"/>
      <c r="AB773" s="287"/>
      <c r="AC773" s="287"/>
      <c r="AD773" s="287"/>
      <c r="AE773" s="287"/>
      <c r="AF773" s="287"/>
      <c r="AG773" s="287"/>
      <c r="AH773" s="287"/>
    </row>
    <row r="774" spans="1:34" ht="15.75" customHeight="1" x14ac:dyDescent="0.2">
      <c r="A774" s="287"/>
      <c r="B774" s="287"/>
      <c r="C774" s="288"/>
      <c r="D774" s="287"/>
      <c r="E774" s="289"/>
      <c r="F774" s="287"/>
      <c r="G774" s="289"/>
      <c r="H774" s="287"/>
      <c r="I774" s="289"/>
      <c r="J774" s="287"/>
      <c r="K774" s="289"/>
      <c r="L774" s="287"/>
      <c r="M774" s="289"/>
      <c r="N774" s="287"/>
      <c r="O774" s="287"/>
      <c r="P774" s="287"/>
      <c r="Q774" s="287"/>
      <c r="R774" s="287"/>
      <c r="S774" s="287"/>
      <c r="T774" s="287"/>
      <c r="U774" s="287"/>
      <c r="V774" s="287"/>
      <c r="W774" s="287"/>
      <c r="X774" s="287"/>
      <c r="Y774" s="287"/>
      <c r="Z774" s="287"/>
      <c r="AA774" s="287"/>
      <c r="AB774" s="287"/>
      <c r="AC774" s="287"/>
      <c r="AD774" s="287"/>
      <c r="AE774" s="287"/>
      <c r="AF774" s="287"/>
      <c r="AG774" s="287"/>
      <c r="AH774" s="287"/>
    </row>
    <row r="775" spans="1:34" ht="15.75" customHeight="1" x14ac:dyDescent="0.2">
      <c r="A775" s="287"/>
      <c r="B775" s="287"/>
      <c r="C775" s="288"/>
      <c r="D775" s="287"/>
      <c r="E775" s="289"/>
      <c r="F775" s="287"/>
      <c r="G775" s="289"/>
      <c r="H775" s="287"/>
      <c r="I775" s="289"/>
      <c r="J775" s="287"/>
      <c r="K775" s="289"/>
      <c r="L775" s="287"/>
      <c r="M775" s="289"/>
      <c r="N775" s="287"/>
      <c r="O775" s="287"/>
      <c r="P775" s="287"/>
      <c r="Q775" s="287"/>
      <c r="R775" s="287"/>
      <c r="S775" s="287"/>
      <c r="T775" s="287"/>
      <c r="U775" s="287"/>
      <c r="V775" s="287"/>
      <c r="W775" s="287"/>
      <c r="X775" s="287"/>
      <c r="Y775" s="287"/>
      <c r="Z775" s="287"/>
      <c r="AA775" s="287"/>
      <c r="AB775" s="287"/>
      <c r="AC775" s="287"/>
      <c r="AD775" s="287"/>
      <c r="AE775" s="287"/>
      <c r="AF775" s="287"/>
      <c r="AG775" s="287"/>
      <c r="AH775" s="287"/>
    </row>
    <row r="776" spans="1:34" ht="15.75" customHeight="1" x14ac:dyDescent="0.2">
      <c r="A776" s="287"/>
      <c r="B776" s="287"/>
      <c r="C776" s="288"/>
      <c r="D776" s="287"/>
      <c r="E776" s="289"/>
      <c r="F776" s="287"/>
      <c r="G776" s="289"/>
      <c r="H776" s="287"/>
      <c r="I776" s="289"/>
      <c r="J776" s="287"/>
      <c r="K776" s="289"/>
      <c r="L776" s="287"/>
      <c r="M776" s="289"/>
      <c r="N776" s="287"/>
      <c r="O776" s="287"/>
      <c r="P776" s="287"/>
      <c r="Q776" s="287"/>
      <c r="R776" s="287"/>
      <c r="S776" s="287"/>
      <c r="T776" s="287"/>
      <c r="U776" s="287"/>
      <c r="V776" s="287"/>
      <c r="W776" s="287"/>
      <c r="X776" s="287"/>
      <c r="Y776" s="287"/>
      <c r="Z776" s="287"/>
      <c r="AA776" s="287"/>
      <c r="AB776" s="287"/>
      <c r="AC776" s="287"/>
      <c r="AD776" s="287"/>
      <c r="AE776" s="287"/>
      <c r="AF776" s="287"/>
      <c r="AG776" s="287"/>
      <c r="AH776" s="287"/>
    </row>
    <row r="777" spans="1:34" ht="15.75" customHeight="1" x14ac:dyDescent="0.2">
      <c r="A777" s="287"/>
      <c r="B777" s="287"/>
      <c r="C777" s="288"/>
      <c r="D777" s="287"/>
      <c r="E777" s="289"/>
      <c r="F777" s="287"/>
      <c r="G777" s="289"/>
      <c r="H777" s="287"/>
      <c r="I777" s="289"/>
      <c r="J777" s="287"/>
      <c r="K777" s="289"/>
      <c r="L777" s="287"/>
      <c r="M777" s="289"/>
      <c r="N777" s="287"/>
      <c r="O777" s="287"/>
      <c r="P777" s="287"/>
      <c r="Q777" s="287"/>
      <c r="R777" s="287"/>
      <c r="S777" s="287"/>
      <c r="T777" s="287"/>
      <c r="U777" s="287"/>
      <c r="V777" s="287"/>
      <c r="W777" s="287"/>
      <c r="X777" s="287"/>
      <c r="Y777" s="287"/>
      <c r="Z777" s="287"/>
      <c r="AA777" s="287"/>
      <c r="AB777" s="287"/>
      <c r="AC777" s="287"/>
      <c r="AD777" s="287"/>
      <c r="AE777" s="287"/>
      <c r="AF777" s="287"/>
      <c r="AG777" s="287"/>
      <c r="AH777" s="287"/>
    </row>
    <row r="778" spans="1:34" ht="15.75" customHeight="1" x14ac:dyDescent="0.2">
      <c r="A778" s="287"/>
      <c r="B778" s="287"/>
      <c r="C778" s="288"/>
      <c r="D778" s="287"/>
      <c r="E778" s="289"/>
      <c r="F778" s="287"/>
      <c r="G778" s="289"/>
      <c r="H778" s="287"/>
      <c r="I778" s="289"/>
      <c r="J778" s="287"/>
      <c r="K778" s="289"/>
      <c r="L778" s="287"/>
      <c r="M778" s="289"/>
      <c r="N778" s="287"/>
      <c r="O778" s="287"/>
      <c r="P778" s="287"/>
      <c r="Q778" s="287"/>
      <c r="R778" s="287"/>
      <c r="S778" s="287"/>
      <c r="T778" s="287"/>
      <c r="U778" s="287"/>
      <c r="V778" s="287"/>
      <c r="W778" s="287"/>
      <c r="X778" s="287"/>
      <c r="Y778" s="287"/>
      <c r="Z778" s="287"/>
      <c r="AA778" s="287"/>
      <c r="AB778" s="287"/>
      <c r="AC778" s="287"/>
      <c r="AD778" s="287"/>
      <c r="AE778" s="287"/>
      <c r="AF778" s="287"/>
      <c r="AG778" s="287"/>
      <c r="AH778" s="287"/>
    </row>
    <row r="779" spans="1:34" ht="15.75" customHeight="1" x14ac:dyDescent="0.2">
      <c r="A779" s="287"/>
      <c r="B779" s="287"/>
      <c r="C779" s="288"/>
      <c r="D779" s="287"/>
      <c r="E779" s="289"/>
      <c r="F779" s="287"/>
      <c r="G779" s="289"/>
      <c r="H779" s="287"/>
      <c r="I779" s="289"/>
      <c r="J779" s="287"/>
      <c r="K779" s="289"/>
      <c r="L779" s="287"/>
      <c r="M779" s="289"/>
      <c r="N779" s="287"/>
      <c r="O779" s="287"/>
      <c r="P779" s="287"/>
      <c r="Q779" s="287"/>
      <c r="R779" s="287"/>
      <c r="S779" s="287"/>
      <c r="T779" s="287"/>
      <c r="U779" s="287"/>
      <c r="V779" s="287"/>
      <c r="W779" s="287"/>
      <c r="X779" s="287"/>
      <c r="Y779" s="287"/>
      <c r="Z779" s="287"/>
      <c r="AA779" s="287"/>
      <c r="AB779" s="287"/>
      <c r="AC779" s="287"/>
      <c r="AD779" s="287"/>
      <c r="AE779" s="287"/>
      <c r="AF779" s="287"/>
      <c r="AG779" s="287"/>
      <c r="AH779" s="287"/>
    </row>
    <row r="780" spans="1:34" ht="15.75" customHeight="1" x14ac:dyDescent="0.2">
      <c r="A780" s="287"/>
      <c r="B780" s="287"/>
      <c r="C780" s="288"/>
      <c r="D780" s="287"/>
      <c r="E780" s="289"/>
      <c r="F780" s="287"/>
      <c r="G780" s="289"/>
      <c r="H780" s="287"/>
      <c r="I780" s="289"/>
      <c r="J780" s="287"/>
      <c r="K780" s="289"/>
      <c r="L780" s="287"/>
      <c r="M780" s="289"/>
      <c r="N780" s="287"/>
      <c r="O780" s="287"/>
      <c r="P780" s="287"/>
      <c r="Q780" s="287"/>
      <c r="R780" s="287"/>
      <c r="S780" s="287"/>
      <c r="T780" s="287"/>
      <c r="U780" s="287"/>
      <c r="V780" s="287"/>
      <c r="W780" s="287"/>
      <c r="X780" s="287"/>
      <c r="Y780" s="287"/>
      <c r="Z780" s="287"/>
      <c r="AA780" s="287"/>
      <c r="AB780" s="287"/>
      <c r="AC780" s="287"/>
      <c r="AD780" s="287"/>
      <c r="AE780" s="287"/>
      <c r="AF780" s="287"/>
      <c r="AG780" s="287"/>
      <c r="AH780" s="287"/>
    </row>
    <row r="781" spans="1:34" ht="15.75" customHeight="1" x14ac:dyDescent="0.2">
      <c r="A781" s="287"/>
      <c r="B781" s="287"/>
      <c r="C781" s="288"/>
      <c r="D781" s="287"/>
      <c r="E781" s="289"/>
      <c r="F781" s="287"/>
      <c r="G781" s="289"/>
      <c r="H781" s="287"/>
      <c r="I781" s="289"/>
      <c r="J781" s="287"/>
      <c r="K781" s="289"/>
      <c r="L781" s="287"/>
      <c r="M781" s="289"/>
      <c r="N781" s="287"/>
      <c r="O781" s="287"/>
      <c r="P781" s="287"/>
      <c r="Q781" s="287"/>
      <c r="R781" s="287"/>
      <c r="S781" s="287"/>
      <c r="T781" s="287"/>
      <c r="U781" s="287"/>
      <c r="V781" s="287"/>
      <c r="W781" s="287"/>
      <c r="X781" s="287"/>
      <c r="Y781" s="287"/>
      <c r="Z781" s="287"/>
      <c r="AA781" s="287"/>
      <c r="AB781" s="287"/>
      <c r="AC781" s="287"/>
      <c r="AD781" s="287"/>
      <c r="AE781" s="287"/>
      <c r="AF781" s="287"/>
      <c r="AG781" s="287"/>
      <c r="AH781" s="287"/>
    </row>
    <row r="782" spans="1:34" ht="15.75" customHeight="1" x14ac:dyDescent="0.2">
      <c r="A782" s="287"/>
      <c r="B782" s="287"/>
      <c r="C782" s="288"/>
      <c r="D782" s="287"/>
      <c r="E782" s="289"/>
      <c r="F782" s="287"/>
      <c r="G782" s="289"/>
      <c r="H782" s="287"/>
      <c r="I782" s="289"/>
      <c r="J782" s="287"/>
      <c r="K782" s="289"/>
      <c r="L782" s="287"/>
      <c r="M782" s="289"/>
      <c r="N782" s="287"/>
      <c r="O782" s="287"/>
      <c r="P782" s="287"/>
      <c r="Q782" s="287"/>
      <c r="R782" s="287"/>
      <c r="S782" s="287"/>
      <c r="T782" s="287"/>
      <c r="U782" s="287"/>
      <c r="V782" s="287"/>
      <c r="W782" s="287"/>
      <c r="X782" s="287"/>
      <c r="Y782" s="287"/>
      <c r="Z782" s="287"/>
      <c r="AA782" s="287"/>
      <c r="AB782" s="287"/>
      <c r="AC782" s="287"/>
      <c r="AD782" s="287"/>
      <c r="AE782" s="287"/>
      <c r="AF782" s="287"/>
      <c r="AG782" s="287"/>
      <c r="AH782" s="287"/>
    </row>
    <row r="783" spans="1:34" ht="15.75" customHeight="1" x14ac:dyDescent="0.2">
      <c r="A783" s="287"/>
      <c r="B783" s="287"/>
      <c r="C783" s="288"/>
      <c r="D783" s="287"/>
      <c r="E783" s="289"/>
      <c r="F783" s="287"/>
      <c r="G783" s="289"/>
      <c r="H783" s="287"/>
      <c r="I783" s="289"/>
      <c r="J783" s="287"/>
      <c r="K783" s="289"/>
      <c r="L783" s="287"/>
      <c r="M783" s="289"/>
      <c r="N783" s="287"/>
      <c r="O783" s="287"/>
      <c r="P783" s="287"/>
      <c r="Q783" s="287"/>
      <c r="R783" s="287"/>
      <c r="S783" s="287"/>
      <c r="T783" s="287"/>
      <c r="U783" s="287"/>
      <c r="V783" s="287"/>
      <c r="W783" s="287"/>
      <c r="X783" s="287"/>
      <c r="Y783" s="287"/>
      <c r="Z783" s="287"/>
      <c r="AA783" s="287"/>
      <c r="AB783" s="287"/>
      <c r="AC783" s="287"/>
      <c r="AD783" s="287"/>
      <c r="AE783" s="287"/>
      <c r="AF783" s="287"/>
      <c r="AG783" s="287"/>
      <c r="AH783" s="287"/>
    </row>
    <row r="784" spans="1:34" ht="15.75" customHeight="1" x14ac:dyDescent="0.2">
      <c r="A784" s="287"/>
      <c r="B784" s="287"/>
      <c r="C784" s="288"/>
      <c r="D784" s="287"/>
      <c r="E784" s="289"/>
      <c r="F784" s="287"/>
      <c r="G784" s="289"/>
      <c r="H784" s="287"/>
      <c r="I784" s="289"/>
      <c r="J784" s="287"/>
      <c r="K784" s="289"/>
      <c r="L784" s="287"/>
      <c r="M784" s="289"/>
      <c r="N784" s="287"/>
      <c r="O784" s="287"/>
      <c r="P784" s="287"/>
      <c r="Q784" s="287"/>
      <c r="R784" s="287"/>
      <c r="S784" s="287"/>
      <c r="T784" s="287"/>
      <c r="U784" s="287"/>
      <c r="V784" s="287"/>
      <c r="W784" s="287"/>
      <c r="X784" s="287"/>
      <c r="Y784" s="287"/>
      <c r="Z784" s="287"/>
      <c r="AA784" s="287"/>
      <c r="AB784" s="287"/>
      <c r="AC784" s="287"/>
      <c r="AD784" s="287"/>
      <c r="AE784" s="287"/>
      <c r="AF784" s="287"/>
      <c r="AG784" s="287"/>
      <c r="AH784" s="287"/>
    </row>
    <row r="785" spans="1:34" ht="15.75" customHeight="1" x14ac:dyDescent="0.2">
      <c r="A785" s="287"/>
      <c r="B785" s="287"/>
      <c r="C785" s="288"/>
      <c r="D785" s="287"/>
      <c r="E785" s="289"/>
      <c r="F785" s="287"/>
      <c r="G785" s="289"/>
      <c r="H785" s="287"/>
      <c r="I785" s="289"/>
      <c r="J785" s="287"/>
      <c r="K785" s="289"/>
      <c r="L785" s="287"/>
      <c r="M785" s="289"/>
      <c r="N785" s="287"/>
      <c r="O785" s="287"/>
      <c r="P785" s="287"/>
      <c r="Q785" s="287"/>
      <c r="R785" s="287"/>
      <c r="S785" s="287"/>
      <c r="T785" s="287"/>
      <c r="U785" s="287"/>
      <c r="V785" s="287"/>
      <c r="W785" s="287"/>
      <c r="X785" s="287"/>
      <c r="Y785" s="287"/>
      <c r="Z785" s="287"/>
      <c r="AA785" s="287"/>
      <c r="AB785" s="287"/>
      <c r="AC785" s="287"/>
      <c r="AD785" s="287"/>
      <c r="AE785" s="287"/>
      <c r="AF785" s="287"/>
      <c r="AG785" s="287"/>
      <c r="AH785" s="287"/>
    </row>
    <row r="786" spans="1:34" ht="15.75" customHeight="1" x14ac:dyDescent="0.2">
      <c r="A786" s="287"/>
      <c r="B786" s="287"/>
      <c r="C786" s="288"/>
      <c r="D786" s="287"/>
      <c r="E786" s="289"/>
      <c r="F786" s="287"/>
      <c r="G786" s="289"/>
      <c r="H786" s="287"/>
      <c r="I786" s="289"/>
      <c r="J786" s="287"/>
      <c r="K786" s="289"/>
      <c r="L786" s="287"/>
      <c r="M786" s="289"/>
      <c r="N786" s="287"/>
      <c r="O786" s="287"/>
      <c r="P786" s="287"/>
      <c r="Q786" s="287"/>
      <c r="R786" s="287"/>
      <c r="S786" s="287"/>
      <c r="T786" s="287"/>
      <c r="U786" s="287"/>
      <c r="V786" s="287"/>
      <c r="W786" s="287"/>
      <c r="X786" s="287"/>
      <c r="Y786" s="287"/>
      <c r="Z786" s="287"/>
      <c r="AA786" s="287"/>
      <c r="AB786" s="287"/>
      <c r="AC786" s="287"/>
      <c r="AD786" s="287"/>
      <c r="AE786" s="287"/>
      <c r="AF786" s="287"/>
      <c r="AG786" s="287"/>
      <c r="AH786" s="287"/>
    </row>
    <row r="787" spans="1:34" ht="15.75" customHeight="1" x14ac:dyDescent="0.2">
      <c r="A787" s="287"/>
      <c r="B787" s="287"/>
      <c r="C787" s="288"/>
      <c r="D787" s="287"/>
      <c r="E787" s="289"/>
      <c r="F787" s="287"/>
      <c r="G787" s="289"/>
      <c r="H787" s="287"/>
      <c r="I787" s="289"/>
      <c r="J787" s="287"/>
      <c r="K787" s="289"/>
      <c r="L787" s="287"/>
      <c r="M787" s="289"/>
      <c r="N787" s="287"/>
      <c r="O787" s="287"/>
      <c r="P787" s="287"/>
      <c r="Q787" s="287"/>
      <c r="R787" s="287"/>
      <c r="S787" s="287"/>
      <c r="T787" s="287"/>
      <c r="U787" s="287"/>
      <c r="V787" s="287"/>
      <c r="W787" s="287"/>
      <c r="X787" s="287"/>
      <c r="Y787" s="287"/>
      <c r="Z787" s="287"/>
      <c r="AA787" s="287"/>
      <c r="AB787" s="287"/>
      <c r="AC787" s="287"/>
      <c r="AD787" s="287"/>
      <c r="AE787" s="287"/>
      <c r="AF787" s="287"/>
      <c r="AG787" s="287"/>
      <c r="AH787" s="287"/>
    </row>
    <row r="788" spans="1:34" ht="15.75" customHeight="1" x14ac:dyDescent="0.2">
      <c r="A788" s="287"/>
      <c r="B788" s="287"/>
      <c r="C788" s="288"/>
      <c r="D788" s="287"/>
      <c r="E788" s="289"/>
      <c r="F788" s="287"/>
      <c r="G788" s="289"/>
      <c r="H788" s="287"/>
      <c r="I788" s="289"/>
      <c r="J788" s="287"/>
      <c r="K788" s="289"/>
      <c r="L788" s="287"/>
      <c r="M788" s="289"/>
      <c r="N788" s="287"/>
      <c r="O788" s="287"/>
      <c r="P788" s="287"/>
      <c r="Q788" s="287"/>
      <c r="R788" s="287"/>
      <c r="S788" s="287"/>
      <c r="T788" s="287"/>
      <c r="U788" s="287"/>
      <c r="V788" s="287"/>
      <c r="W788" s="287"/>
      <c r="X788" s="287"/>
      <c r="Y788" s="287"/>
      <c r="Z788" s="287"/>
      <c r="AA788" s="287"/>
      <c r="AB788" s="287"/>
      <c r="AC788" s="287"/>
      <c r="AD788" s="287"/>
      <c r="AE788" s="287"/>
      <c r="AF788" s="287"/>
      <c r="AG788" s="287"/>
      <c r="AH788" s="287"/>
    </row>
    <row r="789" spans="1:34" ht="15.75" customHeight="1" x14ac:dyDescent="0.2">
      <c r="A789" s="287"/>
      <c r="B789" s="287"/>
      <c r="C789" s="288"/>
      <c r="D789" s="287"/>
      <c r="E789" s="289"/>
      <c r="F789" s="287"/>
      <c r="G789" s="289"/>
      <c r="H789" s="287"/>
      <c r="I789" s="289"/>
      <c r="J789" s="287"/>
      <c r="K789" s="289"/>
      <c r="L789" s="287"/>
      <c r="M789" s="289"/>
      <c r="N789" s="287"/>
      <c r="O789" s="287"/>
      <c r="P789" s="287"/>
      <c r="Q789" s="287"/>
      <c r="R789" s="287"/>
      <c r="S789" s="287"/>
      <c r="T789" s="287"/>
      <c r="U789" s="287"/>
      <c r="V789" s="287"/>
      <c r="W789" s="287"/>
      <c r="X789" s="287"/>
      <c r="Y789" s="287"/>
      <c r="Z789" s="287"/>
      <c r="AA789" s="287"/>
      <c r="AB789" s="287"/>
      <c r="AC789" s="287"/>
      <c r="AD789" s="287"/>
      <c r="AE789" s="287"/>
      <c r="AF789" s="287"/>
      <c r="AG789" s="287"/>
      <c r="AH789" s="287"/>
    </row>
    <row r="790" spans="1:34" ht="15.75" customHeight="1" x14ac:dyDescent="0.2">
      <c r="A790" s="287"/>
      <c r="B790" s="287"/>
      <c r="C790" s="288"/>
      <c r="D790" s="287"/>
      <c r="E790" s="289"/>
      <c r="F790" s="287"/>
      <c r="G790" s="289"/>
      <c r="H790" s="287"/>
      <c r="I790" s="289"/>
      <c r="J790" s="287"/>
      <c r="K790" s="289"/>
      <c r="L790" s="287"/>
      <c r="M790" s="289"/>
      <c r="N790" s="287"/>
      <c r="O790" s="287"/>
      <c r="P790" s="287"/>
      <c r="Q790" s="287"/>
      <c r="R790" s="287"/>
      <c r="S790" s="287"/>
      <c r="T790" s="287"/>
      <c r="U790" s="287"/>
      <c r="V790" s="287"/>
      <c r="W790" s="287"/>
      <c r="X790" s="287"/>
      <c r="Y790" s="287"/>
      <c r="Z790" s="287"/>
      <c r="AA790" s="287"/>
      <c r="AB790" s="287"/>
      <c r="AC790" s="287"/>
      <c r="AD790" s="287"/>
      <c r="AE790" s="287"/>
      <c r="AF790" s="287"/>
      <c r="AG790" s="287"/>
      <c r="AH790" s="287"/>
    </row>
    <row r="791" spans="1:34" ht="15.75" customHeight="1" x14ac:dyDescent="0.2">
      <c r="A791" s="287"/>
      <c r="B791" s="287"/>
      <c r="C791" s="288"/>
      <c r="D791" s="287"/>
      <c r="E791" s="289"/>
      <c r="F791" s="287"/>
      <c r="G791" s="289"/>
      <c r="H791" s="287"/>
      <c r="I791" s="289"/>
      <c r="J791" s="287"/>
      <c r="K791" s="289"/>
      <c r="L791" s="287"/>
      <c r="M791" s="289"/>
      <c r="N791" s="287"/>
      <c r="O791" s="287"/>
      <c r="P791" s="287"/>
      <c r="Q791" s="287"/>
      <c r="R791" s="287"/>
      <c r="S791" s="287"/>
      <c r="T791" s="287"/>
      <c r="U791" s="287"/>
      <c r="V791" s="287"/>
      <c r="W791" s="287"/>
      <c r="X791" s="287"/>
      <c r="Y791" s="287"/>
      <c r="Z791" s="287"/>
      <c r="AA791" s="287"/>
      <c r="AB791" s="287"/>
      <c r="AC791" s="287"/>
      <c r="AD791" s="287"/>
      <c r="AE791" s="287"/>
      <c r="AF791" s="287"/>
      <c r="AG791" s="287"/>
      <c r="AH791" s="287"/>
    </row>
    <row r="792" spans="1:34" ht="15.75" customHeight="1" x14ac:dyDescent="0.2">
      <c r="A792" s="287"/>
      <c r="B792" s="287"/>
      <c r="C792" s="288"/>
      <c r="D792" s="287"/>
      <c r="E792" s="289"/>
      <c r="F792" s="287"/>
      <c r="G792" s="289"/>
      <c r="H792" s="287"/>
      <c r="I792" s="289"/>
      <c r="J792" s="287"/>
      <c r="K792" s="289"/>
      <c r="L792" s="287"/>
      <c r="M792" s="289"/>
      <c r="N792" s="287"/>
      <c r="O792" s="287"/>
      <c r="P792" s="287"/>
      <c r="Q792" s="287"/>
      <c r="R792" s="287"/>
      <c r="S792" s="287"/>
      <c r="T792" s="287"/>
      <c r="U792" s="287"/>
      <c r="V792" s="287"/>
      <c r="W792" s="287"/>
      <c r="X792" s="287"/>
      <c r="Y792" s="287"/>
      <c r="Z792" s="287"/>
      <c r="AA792" s="287"/>
      <c r="AB792" s="287"/>
      <c r="AC792" s="287"/>
      <c r="AD792" s="287"/>
      <c r="AE792" s="287"/>
      <c r="AF792" s="287"/>
      <c r="AG792" s="287"/>
      <c r="AH792" s="287"/>
    </row>
    <row r="793" spans="1:34" ht="15.75" customHeight="1" x14ac:dyDescent="0.2">
      <c r="A793" s="287"/>
      <c r="B793" s="287"/>
      <c r="C793" s="288"/>
      <c r="D793" s="287"/>
      <c r="E793" s="289"/>
      <c r="F793" s="287"/>
      <c r="G793" s="289"/>
      <c r="H793" s="287"/>
      <c r="I793" s="289"/>
      <c r="J793" s="287"/>
      <c r="K793" s="289"/>
      <c r="L793" s="287"/>
      <c r="M793" s="289"/>
      <c r="N793" s="287"/>
      <c r="O793" s="287"/>
      <c r="P793" s="287"/>
      <c r="Q793" s="287"/>
      <c r="R793" s="287"/>
      <c r="S793" s="287"/>
      <c r="T793" s="287"/>
      <c r="U793" s="287"/>
      <c r="V793" s="287"/>
      <c r="W793" s="287"/>
      <c r="X793" s="287"/>
      <c r="Y793" s="287"/>
      <c r="Z793" s="287"/>
      <c r="AA793" s="287"/>
      <c r="AB793" s="287"/>
      <c r="AC793" s="287"/>
      <c r="AD793" s="287"/>
      <c r="AE793" s="287"/>
      <c r="AF793" s="287"/>
      <c r="AG793" s="287"/>
      <c r="AH793" s="287"/>
    </row>
    <row r="794" spans="1:34" ht="15.75" customHeight="1" x14ac:dyDescent="0.2">
      <c r="A794" s="287"/>
      <c r="B794" s="287"/>
      <c r="C794" s="288"/>
      <c r="D794" s="287"/>
      <c r="E794" s="289"/>
      <c r="F794" s="287"/>
      <c r="G794" s="289"/>
      <c r="H794" s="287"/>
      <c r="I794" s="289"/>
      <c r="J794" s="287"/>
      <c r="K794" s="289"/>
      <c r="L794" s="287"/>
      <c r="M794" s="289"/>
      <c r="N794" s="287"/>
      <c r="O794" s="287"/>
      <c r="P794" s="287"/>
      <c r="Q794" s="287"/>
      <c r="R794" s="287"/>
      <c r="S794" s="287"/>
      <c r="T794" s="287"/>
      <c r="U794" s="287"/>
      <c r="V794" s="287"/>
      <c r="W794" s="287"/>
      <c r="X794" s="287"/>
      <c r="Y794" s="287"/>
      <c r="Z794" s="287"/>
      <c r="AA794" s="287"/>
      <c r="AB794" s="287"/>
      <c r="AC794" s="287"/>
      <c r="AD794" s="287"/>
      <c r="AE794" s="287"/>
      <c r="AF794" s="287"/>
      <c r="AG794" s="287"/>
      <c r="AH794" s="287"/>
    </row>
    <row r="795" spans="1:34" ht="15.75" customHeight="1" x14ac:dyDescent="0.2">
      <c r="A795" s="287"/>
      <c r="B795" s="287"/>
      <c r="C795" s="288"/>
      <c r="D795" s="287"/>
      <c r="E795" s="289"/>
      <c r="F795" s="287"/>
      <c r="G795" s="289"/>
      <c r="H795" s="287"/>
      <c r="I795" s="289"/>
      <c r="J795" s="287"/>
      <c r="K795" s="289"/>
      <c r="L795" s="287"/>
      <c r="M795" s="289"/>
      <c r="N795" s="287"/>
      <c r="O795" s="287"/>
      <c r="P795" s="287"/>
      <c r="Q795" s="287"/>
      <c r="R795" s="287"/>
      <c r="S795" s="287"/>
      <c r="T795" s="287"/>
      <c r="U795" s="287"/>
      <c r="V795" s="287"/>
      <c r="W795" s="287"/>
      <c r="X795" s="287"/>
      <c r="Y795" s="287"/>
      <c r="Z795" s="287"/>
      <c r="AA795" s="287"/>
      <c r="AB795" s="287"/>
      <c r="AC795" s="287"/>
      <c r="AD795" s="287"/>
      <c r="AE795" s="287"/>
      <c r="AF795" s="287"/>
      <c r="AG795" s="287"/>
      <c r="AH795" s="287"/>
    </row>
    <row r="796" spans="1:34" ht="15.75" customHeight="1" x14ac:dyDescent="0.2">
      <c r="A796" s="287"/>
      <c r="B796" s="287"/>
      <c r="C796" s="288"/>
      <c r="D796" s="287"/>
      <c r="E796" s="289"/>
      <c r="F796" s="287"/>
      <c r="G796" s="289"/>
      <c r="H796" s="287"/>
      <c r="I796" s="289"/>
      <c r="J796" s="287"/>
      <c r="K796" s="289"/>
      <c r="L796" s="287"/>
      <c r="M796" s="289"/>
      <c r="N796" s="287"/>
      <c r="O796" s="287"/>
      <c r="P796" s="287"/>
      <c r="Q796" s="287"/>
      <c r="R796" s="287"/>
      <c r="S796" s="287"/>
      <c r="T796" s="287"/>
      <c r="U796" s="287"/>
      <c r="V796" s="287"/>
      <c r="W796" s="287"/>
      <c r="X796" s="287"/>
      <c r="Y796" s="287"/>
      <c r="Z796" s="287"/>
      <c r="AA796" s="287"/>
      <c r="AB796" s="287"/>
      <c r="AC796" s="287"/>
      <c r="AD796" s="287"/>
      <c r="AE796" s="287"/>
      <c r="AF796" s="287"/>
      <c r="AG796" s="287"/>
      <c r="AH796" s="287"/>
    </row>
    <row r="797" spans="1:34" ht="15.75" customHeight="1" x14ac:dyDescent="0.2">
      <c r="A797" s="287"/>
      <c r="B797" s="287"/>
      <c r="C797" s="288"/>
      <c r="D797" s="287"/>
      <c r="E797" s="289"/>
      <c r="F797" s="287"/>
      <c r="G797" s="289"/>
      <c r="H797" s="287"/>
      <c r="I797" s="289"/>
      <c r="J797" s="287"/>
      <c r="K797" s="289"/>
      <c r="L797" s="287"/>
      <c r="M797" s="289"/>
      <c r="N797" s="287"/>
      <c r="O797" s="287"/>
      <c r="P797" s="287"/>
      <c r="Q797" s="287"/>
      <c r="R797" s="287"/>
      <c r="S797" s="287"/>
      <c r="T797" s="287"/>
      <c r="U797" s="287"/>
      <c r="V797" s="287"/>
      <c r="W797" s="287"/>
      <c r="X797" s="287"/>
      <c r="Y797" s="287"/>
      <c r="Z797" s="287"/>
      <c r="AA797" s="287"/>
      <c r="AB797" s="287"/>
      <c r="AC797" s="287"/>
      <c r="AD797" s="287"/>
      <c r="AE797" s="287"/>
      <c r="AF797" s="287"/>
      <c r="AG797" s="287"/>
      <c r="AH797" s="287"/>
    </row>
    <row r="798" spans="1:34" ht="15.75" customHeight="1" x14ac:dyDescent="0.2">
      <c r="A798" s="287"/>
      <c r="B798" s="287"/>
      <c r="C798" s="288"/>
      <c r="D798" s="287"/>
      <c r="E798" s="289"/>
      <c r="F798" s="287"/>
      <c r="G798" s="289"/>
      <c r="H798" s="287"/>
      <c r="I798" s="289"/>
      <c r="J798" s="287"/>
      <c r="K798" s="289"/>
      <c r="L798" s="287"/>
      <c r="M798" s="289"/>
      <c r="N798" s="287"/>
      <c r="O798" s="287"/>
      <c r="P798" s="287"/>
      <c r="Q798" s="287"/>
      <c r="R798" s="287"/>
      <c r="S798" s="287"/>
      <c r="T798" s="287"/>
      <c r="U798" s="287"/>
      <c r="V798" s="287"/>
      <c r="W798" s="287"/>
      <c r="X798" s="287"/>
      <c r="Y798" s="287"/>
      <c r="Z798" s="287"/>
      <c r="AA798" s="287"/>
      <c r="AB798" s="287"/>
      <c r="AC798" s="287"/>
      <c r="AD798" s="287"/>
      <c r="AE798" s="287"/>
      <c r="AF798" s="287"/>
      <c r="AG798" s="287"/>
      <c r="AH798" s="287"/>
    </row>
    <row r="799" spans="1:34" ht="15.75" customHeight="1" x14ac:dyDescent="0.2">
      <c r="A799" s="287"/>
      <c r="B799" s="287"/>
      <c r="C799" s="288"/>
      <c r="D799" s="287"/>
      <c r="E799" s="289"/>
      <c r="F799" s="287"/>
      <c r="G799" s="289"/>
      <c r="H799" s="287"/>
      <c r="I799" s="289"/>
      <c r="J799" s="287"/>
      <c r="K799" s="289"/>
      <c r="L799" s="287"/>
      <c r="M799" s="289"/>
      <c r="N799" s="287"/>
      <c r="O799" s="287"/>
      <c r="P799" s="287"/>
      <c r="Q799" s="287"/>
      <c r="R799" s="287"/>
      <c r="S799" s="287"/>
      <c r="T799" s="287"/>
      <c r="U799" s="287"/>
      <c r="V799" s="287"/>
      <c r="W799" s="287"/>
      <c r="X799" s="287"/>
      <c r="Y799" s="287"/>
      <c r="Z799" s="287"/>
      <c r="AA799" s="287"/>
      <c r="AB799" s="287"/>
      <c r="AC799" s="287"/>
      <c r="AD799" s="287"/>
      <c r="AE799" s="287"/>
      <c r="AF799" s="287"/>
      <c r="AG799" s="287"/>
      <c r="AH799" s="287"/>
    </row>
    <row r="800" spans="1:34" ht="15.75" customHeight="1" x14ac:dyDescent="0.2">
      <c r="A800" s="287"/>
      <c r="B800" s="287"/>
      <c r="C800" s="288"/>
      <c r="D800" s="287"/>
      <c r="E800" s="289"/>
      <c r="F800" s="287"/>
      <c r="G800" s="289"/>
      <c r="H800" s="287"/>
      <c r="I800" s="289"/>
      <c r="J800" s="287"/>
      <c r="K800" s="289"/>
      <c r="L800" s="287"/>
      <c r="M800" s="289"/>
      <c r="N800" s="287"/>
      <c r="O800" s="287"/>
      <c r="P800" s="287"/>
      <c r="Q800" s="287"/>
      <c r="R800" s="287"/>
      <c r="S800" s="287"/>
      <c r="T800" s="287"/>
      <c r="U800" s="287"/>
      <c r="V800" s="287"/>
      <c r="W800" s="287"/>
      <c r="X800" s="287"/>
      <c r="Y800" s="287"/>
      <c r="Z800" s="287"/>
      <c r="AA800" s="287"/>
      <c r="AB800" s="287"/>
      <c r="AC800" s="287"/>
      <c r="AD800" s="287"/>
      <c r="AE800" s="287"/>
      <c r="AF800" s="287"/>
      <c r="AG800" s="287"/>
      <c r="AH800" s="287"/>
    </row>
    <row r="801" spans="1:34" ht="15.75" customHeight="1" x14ac:dyDescent="0.2">
      <c r="A801" s="287"/>
      <c r="B801" s="287"/>
      <c r="C801" s="288"/>
      <c r="D801" s="287"/>
      <c r="E801" s="289"/>
      <c r="F801" s="287"/>
      <c r="G801" s="289"/>
      <c r="H801" s="287"/>
      <c r="I801" s="289"/>
      <c r="J801" s="287"/>
      <c r="K801" s="289"/>
      <c r="L801" s="287"/>
      <c r="M801" s="289"/>
      <c r="N801" s="287"/>
      <c r="O801" s="287"/>
      <c r="P801" s="287"/>
      <c r="Q801" s="287"/>
      <c r="R801" s="287"/>
      <c r="S801" s="287"/>
      <c r="T801" s="287"/>
      <c r="U801" s="287"/>
      <c r="V801" s="287"/>
      <c r="W801" s="287"/>
      <c r="X801" s="287"/>
      <c r="Y801" s="287"/>
      <c r="Z801" s="287"/>
      <c r="AA801" s="287"/>
      <c r="AB801" s="287"/>
      <c r="AC801" s="287"/>
      <c r="AD801" s="287"/>
      <c r="AE801" s="287"/>
      <c r="AF801" s="287"/>
      <c r="AG801" s="287"/>
      <c r="AH801" s="287"/>
    </row>
    <row r="802" spans="1:34" ht="15.75" customHeight="1" x14ac:dyDescent="0.2">
      <c r="A802" s="287"/>
      <c r="B802" s="287"/>
      <c r="C802" s="288"/>
      <c r="D802" s="287"/>
      <c r="E802" s="289"/>
      <c r="F802" s="287"/>
      <c r="G802" s="289"/>
      <c r="H802" s="287"/>
      <c r="I802" s="289"/>
      <c r="J802" s="287"/>
      <c r="K802" s="289"/>
      <c r="L802" s="287"/>
      <c r="M802" s="289"/>
      <c r="N802" s="287"/>
      <c r="O802" s="287"/>
      <c r="P802" s="287"/>
      <c r="Q802" s="287"/>
      <c r="R802" s="287"/>
      <c r="S802" s="287"/>
      <c r="T802" s="287"/>
      <c r="U802" s="287"/>
      <c r="V802" s="287"/>
      <c r="W802" s="287"/>
      <c r="X802" s="287"/>
      <c r="Y802" s="287"/>
      <c r="Z802" s="287"/>
      <c r="AA802" s="287"/>
      <c r="AB802" s="287"/>
      <c r="AC802" s="287"/>
      <c r="AD802" s="287"/>
      <c r="AE802" s="287"/>
      <c r="AF802" s="287"/>
      <c r="AG802" s="287"/>
      <c r="AH802" s="287"/>
    </row>
    <row r="803" spans="1:34" ht="15.75" customHeight="1" x14ac:dyDescent="0.2">
      <c r="A803" s="287"/>
      <c r="B803" s="287"/>
      <c r="C803" s="288"/>
      <c r="D803" s="287"/>
      <c r="E803" s="289"/>
      <c r="F803" s="287"/>
      <c r="G803" s="289"/>
      <c r="H803" s="287"/>
      <c r="I803" s="289"/>
      <c r="J803" s="287"/>
      <c r="K803" s="289"/>
      <c r="L803" s="287"/>
      <c r="M803" s="289"/>
      <c r="N803" s="287"/>
      <c r="O803" s="287"/>
      <c r="P803" s="287"/>
      <c r="Q803" s="287"/>
      <c r="R803" s="287"/>
      <c r="S803" s="287"/>
      <c r="T803" s="287"/>
      <c r="U803" s="287"/>
      <c r="V803" s="287"/>
      <c r="W803" s="287"/>
      <c r="X803" s="287"/>
      <c r="Y803" s="287"/>
      <c r="Z803" s="287"/>
      <c r="AA803" s="287"/>
      <c r="AB803" s="287"/>
      <c r="AC803" s="287"/>
      <c r="AD803" s="287"/>
      <c r="AE803" s="287"/>
      <c r="AF803" s="287"/>
      <c r="AG803" s="287"/>
      <c r="AH803" s="287"/>
    </row>
    <row r="804" spans="1:34" ht="15.75" customHeight="1" x14ac:dyDescent="0.2">
      <c r="A804" s="287"/>
      <c r="B804" s="287"/>
      <c r="C804" s="288"/>
      <c r="D804" s="287"/>
      <c r="E804" s="289"/>
      <c r="F804" s="287"/>
      <c r="G804" s="289"/>
      <c r="H804" s="287"/>
      <c r="I804" s="289"/>
      <c r="J804" s="287"/>
      <c r="K804" s="289"/>
      <c r="L804" s="287"/>
      <c r="M804" s="289"/>
      <c r="N804" s="287"/>
      <c r="O804" s="287"/>
      <c r="P804" s="287"/>
      <c r="Q804" s="287"/>
      <c r="R804" s="287"/>
      <c r="S804" s="287"/>
      <c r="T804" s="287"/>
      <c r="U804" s="287"/>
      <c r="V804" s="287"/>
      <c r="W804" s="287"/>
      <c r="X804" s="287"/>
      <c r="Y804" s="287"/>
      <c r="Z804" s="287"/>
      <c r="AA804" s="287"/>
      <c r="AB804" s="287"/>
      <c r="AC804" s="287"/>
      <c r="AD804" s="287"/>
      <c r="AE804" s="287"/>
      <c r="AF804" s="287"/>
      <c r="AG804" s="287"/>
      <c r="AH804" s="287"/>
    </row>
    <row r="805" spans="1:34" ht="15.75" customHeight="1" x14ac:dyDescent="0.2">
      <c r="A805" s="287"/>
      <c r="B805" s="287"/>
      <c r="C805" s="288"/>
      <c r="D805" s="287"/>
      <c r="E805" s="289"/>
      <c r="F805" s="287"/>
      <c r="G805" s="289"/>
      <c r="H805" s="287"/>
      <c r="I805" s="289"/>
      <c r="J805" s="287"/>
      <c r="K805" s="289"/>
      <c r="L805" s="287"/>
      <c r="M805" s="289"/>
      <c r="N805" s="287"/>
      <c r="O805" s="287"/>
      <c r="P805" s="287"/>
      <c r="Q805" s="287"/>
      <c r="R805" s="287"/>
      <c r="S805" s="287"/>
      <c r="T805" s="287"/>
      <c r="U805" s="287"/>
      <c r="V805" s="287"/>
      <c r="W805" s="287"/>
      <c r="X805" s="287"/>
      <c r="Y805" s="287"/>
      <c r="Z805" s="287"/>
      <c r="AA805" s="287"/>
      <c r="AB805" s="287"/>
      <c r="AC805" s="287"/>
      <c r="AD805" s="287"/>
      <c r="AE805" s="287"/>
      <c r="AF805" s="287"/>
      <c r="AG805" s="287"/>
      <c r="AH805" s="287"/>
    </row>
    <row r="806" spans="1:34" ht="15.75" customHeight="1" x14ac:dyDescent="0.2">
      <c r="A806" s="287"/>
      <c r="B806" s="287"/>
      <c r="C806" s="288"/>
      <c r="D806" s="287"/>
      <c r="E806" s="289"/>
      <c r="F806" s="287"/>
      <c r="G806" s="289"/>
      <c r="H806" s="287"/>
      <c r="I806" s="289"/>
      <c r="J806" s="287"/>
      <c r="K806" s="289"/>
      <c r="L806" s="287"/>
      <c r="M806" s="289"/>
      <c r="N806" s="287"/>
      <c r="O806" s="287"/>
      <c r="P806" s="287"/>
      <c r="Q806" s="287"/>
      <c r="R806" s="287"/>
      <c r="S806" s="287"/>
      <c r="T806" s="287"/>
      <c r="U806" s="287"/>
      <c r="V806" s="287"/>
      <c r="W806" s="287"/>
      <c r="X806" s="287"/>
      <c r="Y806" s="287"/>
      <c r="Z806" s="287"/>
      <c r="AA806" s="287"/>
      <c r="AB806" s="287"/>
      <c r="AC806" s="287"/>
      <c r="AD806" s="287"/>
      <c r="AE806" s="287"/>
      <c r="AF806" s="287"/>
      <c r="AG806" s="287"/>
      <c r="AH806" s="287"/>
    </row>
    <row r="807" spans="1:34" ht="15.75" customHeight="1" x14ac:dyDescent="0.2">
      <c r="A807" s="287"/>
      <c r="B807" s="287"/>
      <c r="C807" s="288"/>
      <c r="D807" s="287"/>
      <c r="E807" s="289"/>
      <c r="F807" s="287"/>
      <c r="G807" s="289"/>
      <c r="H807" s="287"/>
      <c r="I807" s="289"/>
      <c r="J807" s="287"/>
      <c r="K807" s="289"/>
      <c r="L807" s="287"/>
      <c r="M807" s="289"/>
      <c r="N807" s="287"/>
      <c r="O807" s="287"/>
      <c r="P807" s="287"/>
      <c r="Q807" s="287"/>
      <c r="R807" s="287"/>
      <c r="S807" s="287"/>
      <c r="T807" s="287"/>
      <c r="U807" s="287"/>
      <c r="V807" s="287"/>
      <c r="W807" s="287"/>
      <c r="X807" s="287"/>
      <c r="Y807" s="287"/>
      <c r="Z807" s="287"/>
      <c r="AA807" s="287"/>
      <c r="AB807" s="287"/>
      <c r="AC807" s="287"/>
      <c r="AD807" s="287"/>
      <c r="AE807" s="287"/>
      <c r="AF807" s="287"/>
      <c r="AG807" s="287"/>
      <c r="AH807" s="287"/>
    </row>
    <row r="808" spans="1:34" ht="15.75" customHeight="1" x14ac:dyDescent="0.2">
      <c r="A808" s="287"/>
      <c r="B808" s="287"/>
      <c r="C808" s="288"/>
      <c r="D808" s="287"/>
      <c r="E808" s="289"/>
      <c r="F808" s="287"/>
      <c r="G808" s="289"/>
      <c r="H808" s="287"/>
      <c r="I808" s="289"/>
      <c r="J808" s="287"/>
      <c r="K808" s="289"/>
      <c r="L808" s="287"/>
      <c r="M808" s="289"/>
      <c r="N808" s="287"/>
      <c r="O808" s="287"/>
      <c r="P808" s="287"/>
      <c r="Q808" s="287"/>
      <c r="R808" s="287"/>
      <c r="S808" s="287"/>
      <c r="T808" s="287"/>
      <c r="U808" s="287"/>
      <c r="V808" s="287"/>
      <c r="W808" s="287"/>
      <c r="X808" s="287"/>
      <c r="Y808" s="287"/>
      <c r="Z808" s="287"/>
      <c r="AA808" s="287"/>
      <c r="AB808" s="287"/>
      <c r="AC808" s="287"/>
      <c r="AD808" s="287"/>
      <c r="AE808" s="287"/>
      <c r="AF808" s="287"/>
      <c r="AG808" s="287"/>
      <c r="AH808" s="287"/>
    </row>
    <row r="809" spans="1:34" ht="15.75" customHeight="1" x14ac:dyDescent="0.2">
      <c r="A809" s="287"/>
      <c r="B809" s="287"/>
      <c r="C809" s="288"/>
      <c r="D809" s="287"/>
      <c r="E809" s="289"/>
      <c r="F809" s="287"/>
      <c r="G809" s="289"/>
      <c r="H809" s="287"/>
      <c r="I809" s="289"/>
      <c r="J809" s="287"/>
      <c r="K809" s="289"/>
      <c r="L809" s="287"/>
      <c r="M809" s="289"/>
      <c r="N809" s="287"/>
      <c r="O809" s="287"/>
      <c r="P809" s="287"/>
      <c r="Q809" s="287"/>
      <c r="R809" s="287"/>
      <c r="S809" s="287"/>
      <c r="T809" s="287"/>
      <c r="U809" s="287"/>
      <c r="V809" s="287"/>
      <c r="W809" s="287"/>
      <c r="X809" s="287"/>
      <c r="Y809" s="287"/>
      <c r="Z809" s="287"/>
      <c r="AA809" s="287"/>
      <c r="AB809" s="287"/>
      <c r="AC809" s="287"/>
      <c r="AD809" s="287"/>
      <c r="AE809" s="287"/>
      <c r="AF809" s="287"/>
      <c r="AG809" s="287"/>
      <c r="AH809" s="287"/>
    </row>
    <row r="810" spans="1:34" ht="15.75" customHeight="1" x14ac:dyDescent="0.2">
      <c r="A810" s="287"/>
      <c r="B810" s="287"/>
      <c r="C810" s="288"/>
      <c r="D810" s="287"/>
      <c r="E810" s="289"/>
      <c r="F810" s="287"/>
      <c r="G810" s="289"/>
      <c r="H810" s="287"/>
      <c r="I810" s="289"/>
      <c r="J810" s="287"/>
      <c r="K810" s="289"/>
      <c r="L810" s="287"/>
      <c r="M810" s="289"/>
      <c r="N810" s="287"/>
      <c r="O810" s="287"/>
      <c r="P810" s="287"/>
      <c r="Q810" s="287"/>
      <c r="R810" s="287"/>
      <c r="S810" s="287"/>
      <c r="T810" s="287"/>
      <c r="U810" s="287"/>
      <c r="V810" s="287"/>
      <c r="W810" s="287"/>
      <c r="X810" s="287"/>
      <c r="Y810" s="287"/>
      <c r="Z810" s="287"/>
      <c r="AA810" s="287"/>
      <c r="AB810" s="287"/>
      <c r="AC810" s="287"/>
      <c r="AD810" s="287"/>
      <c r="AE810" s="287"/>
      <c r="AF810" s="287"/>
      <c r="AG810" s="287"/>
      <c r="AH810" s="287"/>
    </row>
    <row r="811" spans="1:34" ht="15.75" customHeight="1" x14ac:dyDescent="0.2">
      <c r="A811" s="287"/>
      <c r="B811" s="287"/>
      <c r="C811" s="288"/>
      <c r="D811" s="287"/>
      <c r="E811" s="289"/>
      <c r="F811" s="287"/>
      <c r="G811" s="289"/>
      <c r="H811" s="287"/>
      <c r="I811" s="289"/>
      <c r="J811" s="287"/>
      <c r="K811" s="289"/>
      <c r="L811" s="287"/>
      <c r="M811" s="289"/>
      <c r="N811" s="287"/>
      <c r="O811" s="287"/>
      <c r="P811" s="287"/>
      <c r="Q811" s="287"/>
      <c r="R811" s="287"/>
      <c r="S811" s="287"/>
      <c r="T811" s="287"/>
      <c r="U811" s="287"/>
      <c r="V811" s="287"/>
      <c r="W811" s="287"/>
      <c r="X811" s="287"/>
      <c r="Y811" s="287"/>
      <c r="Z811" s="287"/>
      <c r="AA811" s="287"/>
      <c r="AB811" s="287"/>
      <c r="AC811" s="287"/>
      <c r="AD811" s="287"/>
      <c r="AE811" s="287"/>
      <c r="AF811" s="287"/>
      <c r="AG811" s="287"/>
      <c r="AH811" s="287"/>
    </row>
    <row r="812" spans="1:34" ht="15.75" customHeight="1" x14ac:dyDescent="0.2">
      <c r="A812" s="287"/>
      <c r="B812" s="287"/>
      <c r="C812" s="288"/>
      <c r="D812" s="287"/>
      <c r="E812" s="289"/>
      <c r="F812" s="287"/>
      <c r="G812" s="289"/>
      <c r="H812" s="287"/>
      <c r="I812" s="289"/>
      <c r="J812" s="287"/>
      <c r="K812" s="289"/>
      <c r="L812" s="287"/>
      <c r="M812" s="289"/>
      <c r="N812" s="287"/>
      <c r="O812" s="287"/>
      <c r="P812" s="287"/>
      <c r="Q812" s="287"/>
      <c r="R812" s="287"/>
      <c r="S812" s="287"/>
      <c r="T812" s="287"/>
      <c r="U812" s="287"/>
      <c r="V812" s="287"/>
      <c r="W812" s="287"/>
      <c r="X812" s="287"/>
      <c r="Y812" s="287"/>
      <c r="Z812" s="287"/>
      <c r="AA812" s="287"/>
      <c r="AB812" s="287"/>
      <c r="AC812" s="287"/>
      <c r="AD812" s="287"/>
      <c r="AE812" s="287"/>
      <c r="AF812" s="287"/>
      <c r="AG812" s="287"/>
      <c r="AH812" s="287"/>
    </row>
    <row r="813" spans="1:34" ht="15.75" customHeight="1" x14ac:dyDescent="0.2">
      <c r="A813" s="287"/>
      <c r="B813" s="287"/>
      <c r="C813" s="288"/>
      <c r="D813" s="287"/>
      <c r="E813" s="289"/>
      <c r="F813" s="287"/>
      <c r="G813" s="289"/>
      <c r="H813" s="287"/>
      <c r="I813" s="289"/>
      <c r="J813" s="287"/>
      <c r="K813" s="289"/>
      <c r="L813" s="287"/>
      <c r="M813" s="289"/>
      <c r="N813" s="287"/>
      <c r="O813" s="287"/>
      <c r="P813" s="287"/>
      <c r="Q813" s="287"/>
      <c r="R813" s="287"/>
      <c r="S813" s="287"/>
      <c r="T813" s="287"/>
      <c r="U813" s="287"/>
      <c r="V813" s="287"/>
      <c r="W813" s="287"/>
      <c r="X813" s="287"/>
      <c r="Y813" s="287"/>
      <c r="Z813" s="287"/>
      <c r="AA813" s="287"/>
      <c r="AB813" s="287"/>
      <c r="AC813" s="287"/>
      <c r="AD813" s="287"/>
      <c r="AE813" s="287"/>
      <c r="AF813" s="287"/>
      <c r="AG813" s="287"/>
      <c r="AH813" s="287"/>
    </row>
    <row r="814" spans="1:34" ht="15.75" customHeight="1" x14ac:dyDescent="0.2">
      <c r="A814" s="287"/>
      <c r="B814" s="287"/>
      <c r="C814" s="288"/>
      <c r="D814" s="287"/>
      <c r="E814" s="289"/>
      <c r="F814" s="287"/>
      <c r="G814" s="289"/>
      <c r="H814" s="287"/>
      <c r="I814" s="289"/>
      <c r="J814" s="287"/>
      <c r="K814" s="289"/>
      <c r="L814" s="287"/>
      <c r="M814" s="289"/>
      <c r="N814" s="287"/>
      <c r="O814" s="287"/>
      <c r="P814" s="287"/>
      <c r="Q814" s="287"/>
      <c r="R814" s="287"/>
      <c r="S814" s="287"/>
      <c r="T814" s="287"/>
      <c r="U814" s="287"/>
      <c r="V814" s="287"/>
      <c r="W814" s="287"/>
      <c r="X814" s="287"/>
      <c r="Y814" s="287"/>
      <c r="Z814" s="287"/>
      <c r="AA814" s="287"/>
      <c r="AB814" s="287"/>
      <c r="AC814" s="287"/>
      <c r="AD814" s="287"/>
      <c r="AE814" s="287"/>
      <c r="AF814" s="287"/>
      <c r="AG814" s="287"/>
      <c r="AH814" s="287"/>
    </row>
    <row r="815" spans="1:34" ht="15.75" customHeight="1" x14ac:dyDescent="0.2">
      <c r="A815" s="287"/>
      <c r="B815" s="287"/>
      <c r="C815" s="288"/>
      <c r="D815" s="287"/>
      <c r="E815" s="289"/>
      <c r="F815" s="287"/>
      <c r="G815" s="289"/>
      <c r="H815" s="287"/>
      <c r="I815" s="289"/>
      <c r="J815" s="287"/>
      <c r="K815" s="289"/>
      <c r="L815" s="287"/>
      <c r="M815" s="289"/>
      <c r="N815" s="287"/>
      <c r="O815" s="287"/>
      <c r="P815" s="287"/>
      <c r="Q815" s="287"/>
      <c r="R815" s="287"/>
      <c r="S815" s="287"/>
      <c r="T815" s="287"/>
      <c r="U815" s="287"/>
      <c r="V815" s="287"/>
      <c r="W815" s="287"/>
      <c r="X815" s="287"/>
      <c r="Y815" s="287"/>
      <c r="Z815" s="287"/>
      <c r="AA815" s="287"/>
      <c r="AB815" s="287"/>
      <c r="AC815" s="287"/>
      <c r="AD815" s="287"/>
      <c r="AE815" s="287"/>
      <c r="AF815" s="287"/>
      <c r="AG815" s="287"/>
      <c r="AH815" s="287"/>
    </row>
    <row r="816" spans="1:34" ht="15.75" customHeight="1" x14ac:dyDescent="0.2">
      <c r="A816" s="287"/>
      <c r="B816" s="287"/>
      <c r="C816" s="288"/>
      <c r="D816" s="287"/>
      <c r="E816" s="289"/>
      <c r="F816" s="287"/>
      <c r="G816" s="289"/>
      <c r="H816" s="287"/>
      <c r="I816" s="289"/>
      <c r="J816" s="287"/>
      <c r="K816" s="289"/>
      <c r="L816" s="287"/>
      <c r="M816" s="289"/>
      <c r="N816" s="287"/>
      <c r="O816" s="287"/>
      <c r="P816" s="287"/>
      <c r="Q816" s="287"/>
      <c r="R816" s="287"/>
      <c r="S816" s="287"/>
      <c r="T816" s="287"/>
      <c r="U816" s="287"/>
      <c r="V816" s="287"/>
      <c r="W816" s="287"/>
      <c r="X816" s="287"/>
      <c r="Y816" s="287"/>
      <c r="Z816" s="287"/>
      <c r="AA816" s="287"/>
      <c r="AB816" s="287"/>
      <c r="AC816" s="287"/>
      <c r="AD816" s="287"/>
      <c r="AE816" s="287"/>
      <c r="AF816" s="287"/>
      <c r="AG816" s="287"/>
      <c r="AH816" s="287"/>
    </row>
    <row r="817" spans="1:34" ht="15.75" customHeight="1" x14ac:dyDescent="0.2">
      <c r="A817" s="287"/>
      <c r="B817" s="287"/>
      <c r="C817" s="288"/>
      <c r="D817" s="287"/>
      <c r="E817" s="289"/>
      <c r="F817" s="287"/>
      <c r="G817" s="289"/>
      <c r="H817" s="287"/>
      <c r="I817" s="289"/>
      <c r="J817" s="287"/>
      <c r="K817" s="289"/>
      <c r="L817" s="287"/>
      <c r="M817" s="289"/>
      <c r="N817" s="287"/>
      <c r="O817" s="287"/>
      <c r="P817" s="287"/>
      <c r="Q817" s="287"/>
      <c r="R817" s="287"/>
      <c r="S817" s="287"/>
      <c r="T817" s="287"/>
      <c r="U817" s="287"/>
      <c r="V817" s="287"/>
      <c r="W817" s="287"/>
      <c r="X817" s="287"/>
      <c r="Y817" s="287"/>
      <c r="Z817" s="287"/>
      <c r="AA817" s="287"/>
      <c r="AB817" s="287"/>
      <c r="AC817" s="287"/>
      <c r="AD817" s="287"/>
      <c r="AE817" s="287"/>
      <c r="AF817" s="287"/>
      <c r="AG817" s="287"/>
      <c r="AH817" s="287"/>
    </row>
    <row r="818" spans="1:34" ht="15.75" customHeight="1" x14ac:dyDescent="0.2">
      <c r="A818" s="287"/>
      <c r="B818" s="287"/>
      <c r="C818" s="288"/>
      <c r="D818" s="287"/>
      <c r="E818" s="289"/>
      <c r="F818" s="287"/>
      <c r="G818" s="289"/>
      <c r="H818" s="287"/>
      <c r="I818" s="289"/>
      <c r="J818" s="287"/>
      <c r="K818" s="289"/>
      <c r="L818" s="287"/>
      <c r="M818" s="289"/>
      <c r="N818" s="287"/>
      <c r="O818" s="287"/>
      <c r="P818" s="287"/>
      <c r="Q818" s="287"/>
      <c r="R818" s="287"/>
      <c r="S818" s="287"/>
      <c r="T818" s="287"/>
      <c r="U818" s="287"/>
      <c r="V818" s="287"/>
      <c r="W818" s="287"/>
      <c r="X818" s="287"/>
      <c r="Y818" s="287"/>
      <c r="Z818" s="287"/>
      <c r="AA818" s="287"/>
      <c r="AB818" s="287"/>
      <c r="AC818" s="287"/>
      <c r="AD818" s="287"/>
      <c r="AE818" s="287"/>
      <c r="AF818" s="287"/>
      <c r="AG818" s="287"/>
      <c r="AH818" s="287"/>
    </row>
    <row r="819" spans="1:34" ht="15.75" customHeight="1" x14ac:dyDescent="0.2">
      <c r="A819" s="287"/>
      <c r="B819" s="287"/>
      <c r="C819" s="288"/>
      <c r="D819" s="287"/>
      <c r="E819" s="289"/>
      <c r="F819" s="287"/>
      <c r="G819" s="289"/>
      <c r="H819" s="287"/>
      <c r="I819" s="289"/>
      <c r="J819" s="287"/>
      <c r="K819" s="289"/>
      <c r="L819" s="287"/>
      <c r="M819" s="289"/>
      <c r="N819" s="287"/>
      <c r="O819" s="287"/>
      <c r="P819" s="287"/>
      <c r="Q819" s="287"/>
      <c r="R819" s="287"/>
      <c r="S819" s="287"/>
      <c r="T819" s="287"/>
      <c r="U819" s="287"/>
      <c r="V819" s="287"/>
      <c r="W819" s="287"/>
      <c r="X819" s="287"/>
      <c r="Y819" s="287"/>
      <c r="Z819" s="287"/>
      <c r="AA819" s="287"/>
      <c r="AB819" s="287"/>
      <c r="AC819" s="287"/>
      <c r="AD819" s="287"/>
      <c r="AE819" s="287"/>
      <c r="AF819" s="287"/>
      <c r="AG819" s="287"/>
      <c r="AH819" s="287"/>
    </row>
    <row r="820" spans="1:34" ht="15.75" customHeight="1" x14ac:dyDescent="0.2">
      <c r="A820" s="287"/>
      <c r="B820" s="287"/>
      <c r="C820" s="288"/>
      <c r="D820" s="287"/>
      <c r="E820" s="289"/>
      <c r="F820" s="287"/>
      <c r="G820" s="289"/>
      <c r="H820" s="287"/>
      <c r="I820" s="289"/>
      <c r="J820" s="287"/>
      <c r="K820" s="289"/>
      <c r="L820" s="287"/>
      <c r="M820" s="289"/>
      <c r="N820" s="287"/>
      <c r="O820" s="287"/>
      <c r="P820" s="287"/>
      <c r="Q820" s="287"/>
      <c r="R820" s="287"/>
      <c r="S820" s="287"/>
      <c r="T820" s="287"/>
      <c r="U820" s="287"/>
      <c r="V820" s="287"/>
      <c r="W820" s="287"/>
      <c r="X820" s="287"/>
      <c r="Y820" s="287"/>
      <c r="Z820" s="287"/>
      <c r="AA820" s="287"/>
      <c r="AB820" s="287"/>
      <c r="AC820" s="287"/>
      <c r="AD820" s="287"/>
      <c r="AE820" s="287"/>
      <c r="AF820" s="287"/>
      <c r="AG820" s="287"/>
      <c r="AH820" s="287"/>
    </row>
    <row r="821" spans="1:34" ht="15.75" customHeight="1" x14ac:dyDescent="0.2">
      <c r="A821" s="287"/>
      <c r="B821" s="287"/>
      <c r="C821" s="288"/>
      <c r="D821" s="287"/>
      <c r="E821" s="289"/>
      <c r="F821" s="287"/>
      <c r="G821" s="289"/>
      <c r="H821" s="287"/>
      <c r="I821" s="289"/>
      <c r="J821" s="287"/>
      <c r="K821" s="289"/>
      <c r="L821" s="287"/>
      <c r="M821" s="289"/>
      <c r="N821" s="287"/>
      <c r="O821" s="287"/>
      <c r="P821" s="287"/>
      <c r="Q821" s="287"/>
      <c r="R821" s="287"/>
      <c r="S821" s="287"/>
      <c r="T821" s="287"/>
      <c r="U821" s="287"/>
      <c r="V821" s="287"/>
      <c r="W821" s="287"/>
      <c r="X821" s="287"/>
      <c r="Y821" s="287"/>
      <c r="Z821" s="287"/>
      <c r="AA821" s="287"/>
      <c r="AB821" s="287"/>
      <c r="AC821" s="287"/>
      <c r="AD821" s="287"/>
      <c r="AE821" s="287"/>
      <c r="AF821" s="287"/>
      <c r="AG821" s="287"/>
      <c r="AH821" s="287"/>
    </row>
    <row r="822" spans="1:34" ht="15.75" customHeight="1" x14ac:dyDescent="0.2">
      <c r="A822" s="287"/>
      <c r="B822" s="287"/>
      <c r="C822" s="288"/>
      <c r="D822" s="287"/>
      <c r="E822" s="289"/>
      <c r="F822" s="287"/>
      <c r="G822" s="289"/>
      <c r="H822" s="287"/>
      <c r="I822" s="289"/>
      <c r="J822" s="287"/>
      <c r="K822" s="289"/>
      <c r="L822" s="287"/>
      <c r="M822" s="289"/>
      <c r="N822" s="287"/>
      <c r="O822" s="287"/>
      <c r="P822" s="287"/>
      <c r="Q822" s="287"/>
      <c r="R822" s="287"/>
      <c r="S822" s="287"/>
      <c r="T822" s="287"/>
      <c r="U822" s="287"/>
      <c r="V822" s="287"/>
      <c r="W822" s="287"/>
      <c r="X822" s="287"/>
      <c r="Y822" s="287"/>
      <c r="Z822" s="287"/>
      <c r="AA822" s="287"/>
      <c r="AB822" s="287"/>
      <c r="AC822" s="287"/>
      <c r="AD822" s="287"/>
      <c r="AE822" s="287"/>
      <c r="AF822" s="287"/>
      <c r="AG822" s="287"/>
      <c r="AH822" s="287"/>
    </row>
    <row r="823" spans="1:34" ht="15.75" customHeight="1" x14ac:dyDescent="0.2">
      <c r="A823" s="287"/>
      <c r="B823" s="287"/>
      <c r="C823" s="288"/>
      <c r="D823" s="287"/>
      <c r="E823" s="289"/>
      <c r="F823" s="287"/>
      <c r="G823" s="289"/>
      <c r="H823" s="287"/>
      <c r="I823" s="289"/>
      <c r="J823" s="287"/>
      <c r="K823" s="289"/>
      <c r="L823" s="287"/>
      <c r="M823" s="289"/>
      <c r="N823" s="287"/>
      <c r="O823" s="287"/>
      <c r="P823" s="287"/>
      <c r="Q823" s="287"/>
      <c r="R823" s="287"/>
      <c r="S823" s="287"/>
      <c r="T823" s="287"/>
      <c r="U823" s="287"/>
      <c r="V823" s="287"/>
      <c r="W823" s="287"/>
      <c r="X823" s="287"/>
      <c r="Y823" s="287"/>
      <c r="Z823" s="287"/>
      <c r="AA823" s="287"/>
      <c r="AB823" s="287"/>
      <c r="AC823" s="287"/>
      <c r="AD823" s="287"/>
      <c r="AE823" s="287"/>
      <c r="AF823" s="287"/>
      <c r="AG823" s="287"/>
      <c r="AH823" s="287"/>
    </row>
    <row r="824" spans="1:34" ht="15.75" customHeight="1" x14ac:dyDescent="0.2">
      <c r="A824" s="287"/>
      <c r="B824" s="287"/>
      <c r="C824" s="288"/>
      <c r="D824" s="287"/>
      <c r="E824" s="289"/>
      <c r="F824" s="287"/>
      <c r="G824" s="289"/>
      <c r="H824" s="287"/>
      <c r="I824" s="289"/>
      <c r="J824" s="287"/>
      <c r="K824" s="289"/>
      <c r="L824" s="287"/>
      <c r="M824" s="289"/>
      <c r="N824" s="287"/>
      <c r="O824" s="287"/>
      <c r="P824" s="287"/>
      <c r="Q824" s="287"/>
      <c r="R824" s="287"/>
      <c r="S824" s="287"/>
      <c r="T824" s="287"/>
      <c r="U824" s="287"/>
      <c r="V824" s="287"/>
      <c r="W824" s="287"/>
      <c r="X824" s="287"/>
      <c r="Y824" s="287"/>
      <c r="Z824" s="287"/>
      <c r="AA824" s="287"/>
      <c r="AB824" s="287"/>
      <c r="AC824" s="287"/>
      <c r="AD824" s="287"/>
      <c r="AE824" s="287"/>
      <c r="AF824" s="287"/>
      <c r="AG824" s="287"/>
      <c r="AH824" s="287"/>
    </row>
    <row r="825" spans="1:34" ht="15.75" customHeight="1" x14ac:dyDescent="0.2">
      <c r="A825" s="287"/>
      <c r="B825" s="287"/>
      <c r="C825" s="288"/>
      <c r="D825" s="287"/>
      <c r="E825" s="289"/>
      <c r="F825" s="287"/>
      <c r="G825" s="289"/>
      <c r="H825" s="287"/>
      <c r="I825" s="289"/>
      <c r="J825" s="287"/>
      <c r="K825" s="289"/>
      <c r="L825" s="287"/>
      <c r="M825" s="289"/>
      <c r="N825" s="287"/>
      <c r="O825" s="287"/>
      <c r="P825" s="287"/>
      <c r="Q825" s="287"/>
      <c r="R825" s="287"/>
      <c r="S825" s="287"/>
      <c r="T825" s="287"/>
      <c r="U825" s="287"/>
      <c r="V825" s="287"/>
      <c r="W825" s="287"/>
      <c r="X825" s="287"/>
      <c r="Y825" s="287"/>
      <c r="Z825" s="287"/>
      <c r="AA825" s="287"/>
      <c r="AB825" s="287"/>
      <c r="AC825" s="287"/>
      <c r="AD825" s="287"/>
      <c r="AE825" s="287"/>
      <c r="AF825" s="287"/>
      <c r="AG825" s="287"/>
      <c r="AH825" s="287"/>
    </row>
    <row r="826" spans="1:34" ht="15.75" customHeight="1" x14ac:dyDescent="0.2">
      <c r="A826" s="287"/>
      <c r="B826" s="287"/>
      <c r="C826" s="288"/>
      <c r="D826" s="287"/>
      <c r="E826" s="289"/>
      <c r="F826" s="287"/>
      <c r="G826" s="289"/>
      <c r="H826" s="287"/>
      <c r="I826" s="289"/>
      <c r="J826" s="287"/>
      <c r="K826" s="289"/>
      <c r="L826" s="287"/>
      <c r="M826" s="289"/>
      <c r="N826" s="287"/>
      <c r="O826" s="287"/>
      <c r="P826" s="287"/>
      <c r="Q826" s="287"/>
      <c r="R826" s="287"/>
      <c r="S826" s="287"/>
      <c r="T826" s="287"/>
      <c r="U826" s="287"/>
      <c r="V826" s="287"/>
      <c r="W826" s="287"/>
      <c r="X826" s="287"/>
      <c r="Y826" s="287"/>
      <c r="Z826" s="287"/>
      <c r="AA826" s="287"/>
      <c r="AB826" s="287"/>
      <c r="AC826" s="287"/>
      <c r="AD826" s="287"/>
      <c r="AE826" s="287"/>
      <c r="AF826" s="287"/>
      <c r="AG826" s="287"/>
      <c r="AH826" s="287"/>
    </row>
    <row r="827" spans="1:34" ht="15.75" customHeight="1" x14ac:dyDescent="0.2">
      <c r="A827" s="287"/>
      <c r="B827" s="287"/>
      <c r="C827" s="288"/>
      <c r="D827" s="287"/>
      <c r="E827" s="289"/>
      <c r="F827" s="287"/>
      <c r="G827" s="289"/>
      <c r="H827" s="287"/>
      <c r="I827" s="289"/>
      <c r="J827" s="287"/>
      <c r="K827" s="289"/>
      <c r="L827" s="287"/>
      <c r="M827" s="289"/>
      <c r="N827" s="287"/>
      <c r="O827" s="287"/>
      <c r="P827" s="287"/>
      <c r="Q827" s="287"/>
      <c r="R827" s="287"/>
      <c r="S827" s="287"/>
      <c r="T827" s="287"/>
      <c r="U827" s="287"/>
      <c r="V827" s="287"/>
      <c r="W827" s="287"/>
      <c r="X827" s="287"/>
      <c r="Y827" s="287"/>
      <c r="Z827" s="287"/>
      <c r="AA827" s="287"/>
      <c r="AB827" s="287"/>
      <c r="AC827" s="287"/>
      <c r="AD827" s="287"/>
      <c r="AE827" s="287"/>
      <c r="AF827" s="287"/>
      <c r="AG827" s="287"/>
      <c r="AH827" s="287"/>
    </row>
    <row r="828" spans="1:34" ht="15.75" customHeight="1" x14ac:dyDescent="0.2">
      <c r="A828" s="287"/>
      <c r="B828" s="287"/>
      <c r="C828" s="288"/>
      <c r="D828" s="287"/>
      <c r="E828" s="289"/>
      <c r="F828" s="287"/>
      <c r="G828" s="289"/>
      <c r="H828" s="287"/>
      <c r="I828" s="289"/>
      <c r="J828" s="287"/>
      <c r="K828" s="289"/>
      <c r="L828" s="287"/>
      <c r="M828" s="289"/>
      <c r="N828" s="287"/>
      <c r="O828" s="287"/>
      <c r="P828" s="287"/>
      <c r="Q828" s="287"/>
      <c r="R828" s="287"/>
      <c r="S828" s="287"/>
      <c r="T828" s="287"/>
      <c r="U828" s="287"/>
      <c r="V828" s="287"/>
      <c r="W828" s="287"/>
      <c r="X828" s="287"/>
      <c r="Y828" s="287"/>
      <c r="Z828" s="287"/>
      <c r="AA828" s="287"/>
      <c r="AB828" s="287"/>
      <c r="AC828" s="287"/>
      <c r="AD828" s="287"/>
      <c r="AE828" s="287"/>
      <c r="AF828" s="287"/>
      <c r="AG828" s="287"/>
      <c r="AH828" s="287"/>
    </row>
    <row r="829" spans="1:34" ht="15.75" customHeight="1" x14ac:dyDescent="0.2">
      <c r="A829" s="287"/>
      <c r="B829" s="287"/>
      <c r="C829" s="288"/>
      <c r="D829" s="287"/>
      <c r="E829" s="289"/>
      <c r="F829" s="287"/>
      <c r="G829" s="289"/>
      <c r="H829" s="287"/>
      <c r="I829" s="289"/>
      <c r="J829" s="287"/>
      <c r="K829" s="289"/>
      <c r="L829" s="287"/>
      <c r="M829" s="289"/>
      <c r="N829" s="287"/>
      <c r="O829" s="287"/>
      <c r="P829" s="287"/>
      <c r="Q829" s="287"/>
      <c r="R829" s="287"/>
      <c r="S829" s="287"/>
      <c r="T829" s="287"/>
      <c r="U829" s="287"/>
      <c r="V829" s="287"/>
      <c r="W829" s="287"/>
      <c r="X829" s="287"/>
      <c r="Y829" s="287"/>
      <c r="Z829" s="287"/>
      <c r="AA829" s="287"/>
      <c r="AB829" s="287"/>
      <c r="AC829" s="287"/>
      <c r="AD829" s="287"/>
      <c r="AE829" s="287"/>
      <c r="AF829" s="287"/>
      <c r="AG829" s="287"/>
      <c r="AH829" s="287"/>
    </row>
    <row r="830" spans="1:34" ht="15.75" customHeight="1" x14ac:dyDescent="0.2">
      <c r="A830" s="287"/>
      <c r="B830" s="287"/>
      <c r="C830" s="288"/>
      <c r="D830" s="287"/>
      <c r="E830" s="289"/>
      <c r="F830" s="287"/>
      <c r="G830" s="289"/>
      <c r="H830" s="287"/>
      <c r="I830" s="289"/>
      <c r="J830" s="287"/>
      <c r="K830" s="289"/>
      <c r="L830" s="287"/>
      <c r="M830" s="289"/>
      <c r="N830" s="287"/>
      <c r="O830" s="287"/>
      <c r="P830" s="287"/>
      <c r="Q830" s="287"/>
      <c r="R830" s="287"/>
      <c r="S830" s="287"/>
      <c r="T830" s="287"/>
      <c r="U830" s="287"/>
      <c r="V830" s="287"/>
      <c r="W830" s="287"/>
      <c r="X830" s="287"/>
      <c r="Y830" s="287"/>
      <c r="Z830" s="287"/>
      <c r="AA830" s="287"/>
      <c r="AB830" s="287"/>
      <c r="AC830" s="287"/>
      <c r="AD830" s="287"/>
      <c r="AE830" s="287"/>
      <c r="AF830" s="287"/>
      <c r="AG830" s="287"/>
      <c r="AH830" s="287"/>
    </row>
    <row r="831" spans="1:34" ht="15.75" customHeight="1" x14ac:dyDescent="0.2">
      <c r="A831" s="287"/>
      <c r="B831" s="287"/>
      <c r="C831" s="288"/>
      <c r="D831" s="287"/>
      <c r="E831" s="289"/>
      <c r="F831" s="287"/>
      <c r="G831" s="289"/>
      <c r="H831" s="287"/>
      <c r="I831" s="289"/>
      <c r="J831" s="287"/>
      <c r="K831" s="289"/>
      <c r="L831" s="287"/>
      <c r="M831" s="289"/>
      <c r="N831" s="287"/>
      <c r="O831" s="287"/>
      <c r="P831" s="287"/>
      <c r="Q831" s="287"/>
      <c r="R831" s="287"/>
      <c r="S831" s="287"/>
      <c r="T831" s="287"/>
      <c r="U831" s="287"/>
      <c r="V831" s="287"/>
      <c r="W831" s="287"/>
      <c r="X831" s="287"/>
      <c r="Y831" s="287"/>
      <c r="Z831" s="287"/>
      <c r="AA831" s="287"/>
      <c r="AB831" s="287"/>
      <c r="AC831" s="287"/>
      <c r="AD831" s="287"/>
      <c r="AE831" s="287"/>
      <c r="AF831" s="287"/>
      <c r="AG831" s="287"/>
      <c r="AH831" s="287"/>
    </row>
    <row r="832" spans="1:34" ht="15.75" customHeight="1" x14ac:dyDescent="0.2">
      <c r="A832" s="287"/>
      <c r="B832" s="287"/>
      <c r="C832" s="288"/>
      <c r="D832" s="287"/>
      <c r="E832" s="289"/>
      <c r="F832" s="287"/>
      <c r="G832" s="289"/>
      <c r="H832" s="287"/>
      <c r="I832" s="289"/>
      <c r="J832" s="287"/>
      <c r="K832" s="289"/>
      <c r="L832" s="287"/>
      <c r="M832" s="289"/>
      <c r="N832" s="287"/>
      <c r="O832" s="287"/>
      <c r="P832" s="287"/>
      <c r="Q832" s="287"/>
      <c r="R832" s="287"/>
      <c r="S832" s="287"/>
      <c r="T832" s="287"/>
      <c r="U832" s="287"/>
      <c r="V832" s="287"/>
      <c r="W832" s="287"/>
      <c r="X832" s="287"/>
      <c r="Y832" s="287"/>
      <c r="Z832" s="287"/>
      <c r="AA832" s="287"/>
      <c r="AB832" s="287"/>
      <c r="AC832" s="287"/>
      <c r="AD832" s="287"/>
      <c r="AE832" s="287"/>
      <c r="AF832" s="287"/>
      <c r="AG832" s="287"/>
      <c r="AH832" s="287"/>
    </row>
    <row r="833" spans="1:34" ht="15.75" customHeight="1" x14ac:dyDescent="0.2">
      <c r="A833" s="287"/>
      <c r="B833" s="287"/>
      <c r="C833" s="288"/>
      <c r="D833" s="287"/>
      <c r="E833" s="289"/>
      <c r="F833" s="287"/>
      <c r="G833" s="289"/>
      <c r="H833" s="287"/>
      <c r="I833" s="289"/>
      <c r="J833" s="287"/>
      <c r="K833" s="289"/>
      <c r="L833" s="287"/>
      <c r="M833" s="289"/>
      <c r="N833" s="287"/>
      <c r="O833" s="287"/>
      <c r="P833" s="287"/>
      <c r="Q833" s="287"/>
      <c r="R833" s="287"/>
      <c r="S833" s="287"/>
      <c r="T833" s="287"/>
      <c r="U833" s="287"/>
      <c r="V833" s="287"/>
      <c r="W833" s="287"/>
      <c r="X833" s="287"/>
      <c r="Y833" s="287"/>
      <c r="Z833" s="287"/>
      <c r="AA833" s="287"/>
      <c r="AB833" s="287"/>
      <c r="AC833" s="287"/>
      <c r="AD833" s="287"/>
      <c r="AE833" s="287"/>
      <c r="AF833" s="287"/>
      <c r="AG833" s="287"/>
      <c r="AH833" s="287"/>
    </row>
    <row r="834" spans="1:34" ht="15.75" customHeight="1" x14ac:dyDescent="0.2">
      <c r="A834" s="287"/>
      <c r="B834" s="287"/>
      <c r="C834" s="288"/>
      <c r="D834" s="287"/>
      <c r="E834" s="289"/>
      <c r="F834" s="287"/>
      <c r="G834" s="289"/>
      <c r="H834" s="287"/>
      <c r="I834" s="289"/>
      <c r="J834" s="287"/>
      <c r="K834" s="289"/>
      <c r="L834" s="287"/>
      <c r="M834" s="289"/>
      <c r="N834" s="287"/>
      <c r="O834" s="287"/>
      <c r="P834" s="287"/>
      <c r="Q834" s="287"/>
      <c r="R834" s="287"/>
      <c r="S834" s="287"/>
      <c r="T834" s="287"/>
      <c r="U834" s="287"/>
      <c r="V834" s="287"/>
      <c r="W834" s="287"/>
      <c r="X834" s="287"/>
      <c r="Y834" s="287"/>
      <c r="Z834" s="287"/>
      <c r="AA834" s="287"/>
      <c r="AB834" s="287"/>
      <c r="AC834" s="287"/>
      <c r="AD834" s="287"/>
      <c r="AE834" s="287"/>
      <c r="AF834" s="287"/>
      <c r="AG834" s="287"/>
      <c r="AH834" s="287"/>
    </row>
    <row r="835" spans="1:34" ht="15.75" customHeight="1" x14ac:dyDescent="0.2">
      <c r="A835" s="287"/>
      <c r="B835" s="287"/>
      <c r="C835" s="288"/>
      <c r="D835" s="287"/>
      <c r="E835" s="289"/>
      <c r="F835" s="287"/>
      <c r="G835" s="289"/>
      <c r="H835" s="287"/>
      <c r="I835" s="289"/>
      <c r="J835" s="287"/>
      <c r="K835" s="289"/>
      <c r="L835" s="287"/>
      <c r="M835" s="289"/>
      <c r="N835" s="287"/>
      <c r="O835" s="287"/>
      <c r="P835" s="287"/>
      <c r="Q835" s="287"/>
      <c r="R835" s="287"/>
      <c r="S835" s="287"/>
      <c r="T835" s="287"/>
      <c r="U835" s="287"/>
      <c r="V835" s="287"/>
      <c r="W835" s="287"/>
      <c r="X835" s="287"/>
      <c r="Y835" s="287"/>
      <c r="Z835" s="287"/>
      <c r="AA835" s="287"/>
      <c r="AB835" s="287"/>
      <c r="AC835" s="287"/>
      <c r="AD835" s="287"/>
      <c r="AE835" s="287"/>
      <c r="AF835" s="287"/>
      <c r="AG835" s="287"/>
      <c r="AH835" s="287"/>
    </row>
    <row r="836" spans="1:34" ht="15.75" customHeight="1" x14ac:dyDescent="0.2">
      <c r="A836" s="287"/>
      <c r="B836" s="287"/>
      <c r="C836" s="288"/>
      <c r="D836" s="287"/>
      <c r="E836" s="289"/>
      <c r="F836" s="287"/>
      <c r="G836" s="289"/>
      <c r="H836" s="287"/>
      <c r="I836" s="289"/>
      <c r="J836" s="287"/>
      <c r="K836" s="289"/>
      <c r="L836" s="287"/>
      <c r="M836" s="289"/>
      <c r="N836" s="287"/>
      <c r="O836" s="287"/>
      <c r="P836" s="287"/>
      <c r="Q836" s="287"/>
      <c r="R836" s="287"/>
      <c r="S836" s="287"/>
      <c r="T836" s="287"/>
      <c r="U836" s="287"/>
      <c r="V836" s="287"/>
      <c r="W836" s="287"/>
      <c r="X836" s="287"/>
      <c r="Y836" s="287"/>
      <c r="Z836" s="287"/>
      <c r="AA836" s="287"/>
      <c r="AB836" s="287"/>
      <c r="AC836" s="287"/>
      <c r="AD836" s="287"/>
      <c r="AE836" s="287"/>
      <c r="AF836" s="287"/>
      <c r="AG836" s="287"/>
      <c r="AH836" s="287"/>
    </row>
    <row r="837" spans="1:34" ht="15.75" customHeight="1" x14ac:dyDescent="0.2">
      <c r="A837" s="287"/>
      <c r="B837" s="287"/>
      <c r="C837" s="288"/>
      <c r="D837" s="287"/>
      <c r="E837" s="289"/>
      <c r="F837" s="287"/>
      <c r="G837" s="289"/>
      <c r="H837" s="287"/>
      <c r="I837" s="289"/>
      <c r="J837" s="287"/>
      <c r="K837" s="289"/>
      <c r="L837" s="287"/>
      <c r="M837" s="289"/>
      <c r="N837" s="287"/>
      <c r="O837" s="287"/>
      <c r="P837" s="287"/>
      <c r="Q837" s="287"/>
      <c r="R837" s="287"/>
      <c r="S837" s="287"/>
      <c r="T837" s="287"/>
      <c r="U837" s="287"/>
      <c r="V837" s="287"/>
      <c r="W837" s="287"/>
      <c r="X837" s="287"/>
      <c r="Y837" s="287"/>
      <c r="Z837" s="287"/>
      <c r="AA837" s="287"/>
      <c r="AB837" s="287"/>
      <c r="AC837" s="287"/>
      <c r="AD837" s="287"/>
      <c r="AE837" s="287"/>
      <c r="AF837" s="287"/>
      <c r="AG837" s="287"/>
      <c r="AH837" s="287"/>
    </row>
    <row r="838" spans="1:34" ht="15.75" customHeight="1" x14ac:dyDescent="0.2">
      <c r="A838" s="287"/>
      <c r="B838" s="287"/>
      <c r="C838" s="288"/>
      <c r="D838" s="287"/>
      <c r="E838" s="289"/>
      <c r="F838" s="287"/>
      <c r="G838" s="289"/>
      <c r="H838" s="287"/>
      <c r="I838" s="289"/>
      <c r="J838" s="287"/>
      <c r="K838" s="289"/>
      <c r="L838" s="287"/>
      <c r="M838" s="289"/>
      <c r="N838" s="287"/>
      <c r="O838" s="287"/>
      <c r="P838" s="287"/>
      <c r="Q838" s="287"/>
      <c r="R838" s="287"/>
      <c r="S838" s="287"/>
      <c r="T838" s="287"/>
      <c r="U838" s="287"/>
      <c r="V838" s="287"/>
      <c r="W838" s="287"/>
      <c r="X838" s="287"/>
      <c r="Y838" s="287"/>
      <c r="Z838" s="287"/>
      <c r="AA838" s="287"/>
      <c r="AB838" s="287"/>
      <c r="AC838" s="287"/>
      <c r="AD838" s="287"/>
      <c r="AE838" s="287"/>
      <c r="AF838" s="287"/>
      <c r="AG838" s="287"/>
      <c r="AH838" s="287"/>
    </row>
    <row r="839" spans="1:34" ht="15.75" customHeight="1" x14ac:dyDescent="0.2">
      <c r="A839" s="287"/>
      <c r="B839" s="287"/>
      <c r="C839" s="288"/>
      <c r="D839" s="287"/>
      <c r="E839" s="289"/>
      <c r="F839" s="287"/>
      <c r="G839" s="289"/>
      <c r="H839" s="287"/>
      <c r="I839" s="289"/>
      <c r="J839" s="287"/>
      <c r="K839" s="289"/>
      <c r="L839" s="287"/>
      <c r="M839" s="289"/>
      <c r="N839" s="287"/>
      <c r="O839" s="287"/>
      <c r="P839" s="287"/>
      <c r="Q839" s="287"/>
      <c r="R839" s="287"/>
      <c r="S839" s="287"/>
      <c r="T839" s="287"/>
      <c r="U839" s="287"/>
      <c r="V839" s="287"/>
      <c r="W839" s="287"/>
      <c r="X839" s="287"/>
      <c r="Y839" s="287"/>
      <c r="Z839" s="287"/>
      <c r="AA839" s="287"/>
      <c r="AB839" s="287"/>
      <c r="AC839" s="287"/>
      <c r="AD839" s="287"/>
      <c r="AE839" s="287"/>
      <c r="AF839" s="287"/>
      <c r="AG839" s="287"/>
      <c r="AH839" s="287"/>
    </row>
    <row r="840" spans="1:34" ht="15.75" customHeight="1" x14ac:dyDescent="0.2">
      <c r="A840" s="287"/>
      <c r="B840" s="287"/>
      <c r="C840" s="288"/>
      <c r="D840" s="287"/>
      <c r="E840" s="289"/>
      <c r="F840" s="287"/>
      <c r="G840" s="289"/>
      <c r="H840" s="287"/>
      <c r="I840" s="289"/>
      <c r="J840" s="287"/>
      <c r="K840" s="289"/>
      <c r="L840" s="287"/>
      <c r="M840" s="289"/>
      <c r="N840" s="287"/>
      <c r="O840" s="287"/>
      <c r="P840" s="287"/>
      <c r="Q840" s="287"/>
      <c r="R840" s="287"/>
      <c r="S840" s="287"/>
      <c r="T840" s="287"/>
      <c r="U840" s="287"/>
      <c r="V840" s="287"/>
      <c r="W840" s="287"/>
      <c r="X840" s="287"/>
      <c r="Y840" s="287"/>
      <c r="Z840" s="287"/>
      <c r="AA840" s="287"/>
      <c r="AB840" s="287"/>
      <c r="AC840" s="287"/>
      <c r="AD840" s="287"/>
      <c r="AE840" s="287"/>
      <c r="AF840" s="287"/>
      <c r="AG840" s="287"/>
      <c r="AH840" s="287"/>
    </row>
    <row r="841" spans="1:34" ht="15.75" customHeight="1" x14ac:dyDescent="0.2">
      <c r="A841" s="287"/>
      <c r="B841" s="287"/>
      <c r="C841" s="288"/>
      <c r="D841" s="287"/>
      <c r="E841" s="289"/>
      <c r="F841" s="287"/>
      <c r="G841" s="289"/>
      <c r="H841" s="287"/>
      <c r="I841" s="289"/>
      <c r="J841" s="287"/>
      <c r="K841" s="289"/>
      <c r="L841" s="287"/>
      <c r="M841" s="289"/>
      <c r="N841" s="287"/>
      <c r="O841" s="287"/>
      <c r="P841" s="287"/>
      <c r="Q841" s="287"/>
      <c r="R841" s="287"/>
      <c r="S841" s="287"/>
      <c r="T841" s="287"/>
      <c r="U841" s="287"/>
      <c r="V841" s="287"/>
      <c r="W841" s="287"/>
      <c r="X841" s="287"/>
      <c r="Y841" s="287"/>
      <c r="Z841" s="287"/>
      <c r="AA841" s="287"/>
      <c r="AB841" s="287"/>
      <c r="AC841" s="287"/>
      <c r="AD841" s="287"/>
      <c r="AE841" s="287"/>
      <c r="AF841" s="287"/>
      <c r="AG841" s="287"/>
      <c r="AH841" s="287"/>
    </row>
    <row r="842" spans="1:34" ht="15.75" customHeight="1" x14ac:dyDescent="0.2">
      <c r="A842" s="287"/>
      <c r="B842" s="287"/>
      <c r="C842" s="288"/>
      <c r="D842" s="287"/>
      <c r="E842" s="289"/>
      <c r="F842" s="287"/>
      <c r="G842" s="289"/>
      <c r="H842" s="287"/>
      <c r="I842" s="289"/>
      <c r="J842" s="287"/>
      <c r="K842" s="289"/>
      <c r="L842" s="287"/>
      <c r="M842" s="289"/>
      <c r="N842" s="287"/>
      <c r="O842" s="287"/>
      <c r="P842" s="287"/>
      <c r="Q842" s="287"/>
      <c r="R842" s="287"/>
      <c r="S842" s="287"/>
      <c r="T842" s="287"/>
      <c r="U842" s="287"/>
      <c r="V842" s="287"/>
      <c r="W842" s="287"/>
      <c r="X842" s="287"/>
      <c r="Y842" s="287"/>
      <c r="Z842" s="287"/>
      <c r="AA842" s="287"/>
      <c r="AB842" s="287"/>
      <c r="AC842" s="287"/>
      <c r="AD842" s="287"/>
      <c r="AE842" s="287"/>
      <c r="AF842" s="287"/>
      <c r="AG842" s="287"/>
      <c r="AH842" s="287"/>
    </row>
    <row r="843" spans="1:34" ht="15.75" customHeight="1" x14ac:dyDescent="0.2">
      <c r="A843" s="287"/>
      <c r="B843" s="287"/>
      <c r="C843" s="288"/>
      <c r="D843" s="287"/>
      <c r="E843" s="289"/>
      <c r="F843" s="287"/>
      <c r="G843" s="289"/>
      <c r="H843" s="287"/>
      <c r="I843" s="289"/>
      <c r="J843" s="287"/>
      <c r="K843" s="289"/>
      <c r="L843" s="287"/>
      <c r="M843" s="289"/>
      <c r="N843" s="287"/>
      <c r="O843" s="287"/>
      <c r="P843" s="287"/>
      <c r="Q843" s="287"/>
      <c r="R843" s="287"/>
      <c r="S843" s="287"/>
      <c r="T843" s="287"/>
      <c r="U843" s="287"/>
      <c r="V843" s="287"/>
      <c r="W843" s="287"/>
      <c r="X843" s="287"/>
      <c r="Y843" s="287"/>
      <c r="Z843" s="287"/>
      <c r="AA843" s="287"/>
      <c r="AB843" s="287"/>
      <c r="AC843" s="287"/>
      <c r="AD843" s="287"/>
      <c r="AE843" s="287"/>
      <c r="AF843" s="287"/>
      <c r="AG843" s="287"/>
      <c r="AH843" s="287"/>
    </row>
    <row r="844" spans="1:34" ht="15.75" customHeight="1" x14ac:dyDescent="0.2">
      <c r="A844" s="287"/>
      <c r="B844" s="287"/>
      <c r="C844" s="288"/>
      <c r="D844" s="287"/>
      <c r="E844" s="289"/>
      <c r="F844" s="287"/>
      <c r="G844" s="289"/>
      <c r="H844" s="287"/>
      <c r="I844" s="289"/>
      <c r="J844" s="287"/>
      <c r="K844" s="289"/>
      <c r="L844" s="287"/>
      <c r="M844" s="289"/>
      <c r="N844" s="287"/>
      <c r="O844" s="287"/>
      <c r="P844" s="287"/>
      <c r="Q844" s="287"/>
      <c r="R844" s="287"/>
      <c r="S844" s="287"/>
      <c r="T844" s="287"/>
      <c r="U844" s="287"/>
      <c r="V844" s="287"/>
      <c r="W844" s="287"/>
      <c r="X844" s="287"/>
      <c r="Y844" s="287"/>
      <c r="Z844" s="287"/>
      <c r="AA844" s="287"/>
      <c r="AB844" s="287"/>
      <c r="AC844" s="287"/>
      <c r="AD844" s="287"/>
      <c r="AE844" s="287"/>
      <c r="AF844" s="287"/>
      <c r="AG844" s="287"/>
      <c r="AH844" s="287"/>
    </row>
    <row r="845" spans="1:34" ht="15.75" customHeight="1" x14ac:dyDescent="0.2">
      <c r="A845" s="287"/>
      <c r="B845" s="287"/>
      <c r="C845" s="288"/>
      <c r="D845" s="287"/>
      <c r="E845" s="289"/>
      <c r="F845" s="287"/>
      <c r="G845" s="289"/>
      <c r="H845" s="287"/>
      <c r="I845" s="289"/>
      <c r="J845" s="287"/>
      <c r="K845" s="289"/>
      <c r="L845" s="287"/>
      <c r="M845" s="289"/>
      <c r="N845" s="287"/>
      <c r="O845" s="287"/>
      <c r="P845" s="287"/>
      <c r="Q845" s="287"/>
      <c r="R845" s="287"/>
      <c r="S845" s="287"/>
      <c r="T845" s="287"/>
      <c r="U845" s="287"/>
      <c r="V845" s="287"/>
      <c r="W845" s="287"/>
      <c r="X845" s="287"/>
      <c r="Y845" s="287"/>
      <c r="Z845" s="287"/>
      <c r="AA845" s="287"/>
      <c r="AB845" s="287"/>
      <c r="AC845" s="287"/>
      <c r="AD845" s="287"/>
      <c r="AE845" s="287"/>
      <c r="AF845" s="287"/>
      <c r="AG845" s="287"/>
      <c r="AH845" s="287"/>
    </row>
    <row r="846" spans="1:34" ht="15.75" customHeight="1" x14ac:dyDescent="0.2">
      <c r="A846" s="287"/>
      <c r="B846" s="287"/>
      <c r="C846" s="288"/>
      <c r="D846" s="287"/>
      <c r="E846" s="289"/>
      <c r="F846" s="287"/>
      <c r="G846" s="289"/>
      <c r="H846" s="287"/>
      <c r="I846" s="289"/>
      <c r="J846" s="287"/>
      <c r="K846" s="289"/>
      <c r="L846" s="287"/>
      <c r="M846" s="289"/>
      <c r="N846" s="287"/>
      <c r="O846" s="287"/>
      <c r="P846" s="287"/>
      <c r="Q846" s="287"/>
      <c r="R846" s="287"/>
      <c r="S846" s="287"/>
      <c r="T846" s="287"/>
      <c r="U846" s="287"/>
      <c r="V846" s="287"/>
      <c r="W846" s="287"/>
      <c r="X846" s="287"/>
      <c r="Y846" s="287"/>
      <c r="Z846" s="287"/>
      <c r="AA846" s="287"/>
      <c r="AB846" s="287"/>
      <c r="AC846" s="287"/>
      <c r="AD846" s="287"/>
      <c r="AE846" s="287"/>
      <c r="AF846" s="287"/>
      <c r="AG846" s="287"/>
      <c r="AH846" s="287"/>
    </row>
    <row r="847" spans="1:34" ht="15.75" customHeight="1" x14ac:dyDescent="0.2">
      <c r="A847" s="287"/>
      <c r="B847" s="287"/>
      <c r="C847" s="288"/>
      <c r="D847" s="287"/>
      <c r="E847" s="289"/>
      <c r="F847" s="287"/>
      <c r="G847" s="289"/>
      <c r="H847" s="287"/>
      <c r="I847" s="289"/>
      <c r="J847" s="287"/>
      <c r="K847" s="289"/>
      <c r="L847" s="287"/>
      <c r="M847" s="289"/>
      <c r="N847" s="287"/>
      <c r="O847" s="287"/>
      <c r="P847" s="287"/>
      <c r="Q847" s="287"/>
      <c r="R847" s="287"/>
      <c r="S847" s="287"/>
      <c r="T847" s="287"/>
      <c r="U847" s="287"/>
      <c r="V847" s="287"/>
      <c r="W847" s="287"/>
      <c r="X847" s="287"/>
      <c r="Y847" s="287"/>
      <c r="Z847" s="287"/>
      <c r="AA847" s="287"/>
      <c r="AB847" s="287"/>
      <c r="AC847" s="287"/>
      <c r="AD847" s="287"/>
      <c r="AE847" s="287"/>
      <c r="AF847" s="287"/>
      <c r="AG847" s="287"/>
      <c r="AH847" s="287"/>
    </row>
    <row r="848" spans="1:34" ht="15.75" customHeight="1" x14ac:dyDescent="0.2">
      <c r="A848" s="287"/>
      <c r="B848" s="287"/>
      <c r="C848" s="288"/>
      <c r="D848" s="287"/>
      <c r="E848" s="289"/>
      <c r="F848" s="287"/>
      <c r="G848" s="289"/>
      <c r="H848" s="287"/>
      <c r="I848" s="289"/>
      <c r="J848" s="287"/>
      <c r="K848" s="289"/>
      <c r="L848" s="287"/>
      <c r="M848" s="289"/>
      <c r="N848" s="287"/>
      <c r="O848" s="287"/>
      <c r="P848" s="287"/>
      <c r="Q848" s="287"/>
      <c r="R848" s="287"/>
      <c r="S848" s="287"/>
      <c r="T848" s="287"/>
      <c r="U848" s="287"/>
      <c r="V848" s="287"/>
      <c r="W848" s="287"/>
      <c r="X848" s="287"/>
      <c r="Y848" s="287"/>
      <c r="Z848" s="287"/>
      <c r="AA848" s="287"/>
      <c r="AB848" s="287"/>
      <c r="AC848" s="287"/>
      <c r="AD848" s="287"/>
      <c r="AE848" s="287"/>
      <c r="AF848" s="287"/>
      <c r="AG848" s="287"/>
      <c r="AH848" s="287"/>
    </row>
    <row r="849" spans="1:34" ht="15.75" customHeight="1" x14ac:dyDescent="0.2">
      <c r="A849" s="287"/>
      <c r="B849" s="287"/>
      <c r="C849" s="288"/>
      <c r="D849" s="287"/>
      <c r="E849" s="289"/>
      <c r="F849" s="287"/>
      <c r="G849" s="289"/>
      <c r="H849" s="287"/>
      <c r="I849" s="289"/>
      <c r="J849" s="287"/>
      <c r="K849" s="289"/>
      <c r="L849" s="287"/>
      <c r="M849" s="289"/>
      <c r="N849" s="287"/>
      <c r="O849" s="287"/>
      <c r="P849" s="287"/>
      <c r="Q849" s="287"/>
      <c r="R849" s="287"/>
      <c r="S849" s="287"/>
      <c r="T849" s="287"/>
      <c r="U849" s="287"/>
      <c r="V849" s="287"/>
      <c r="W849" s="287"/>
      <c r="X849" s="287"/>
      <c r="Y849" s="287"/>
      <c r="Z849" s="287"/>
      <c r="AA849" s="287"/>
      <c r="AB849" s="287"/>
      <c r="AC849" s="287"/>
      <c r="AD849" s="287"/>
      <c r="AE849" s="287"/>
      <c r="AF849" s="287"/>
      <c r="AG849" s="287"/>
      <c r="AH849" s="287"/>
    </row>
    <row r="850" spans="1:34" ht="15.75" customHeight="1" x14ac:dyDescent="0.2">
      <c r="A850" s="287"/>
      <c r="B850" s="287"/>
      <c r="C850" s="288"/>
      <c r="D850" s="287"/>
      <c r="E850" s="289"/>
      <c r="F850" s="287"/>
      <c r="G850" s="289"/>
      <c r="H850" s="287"/>
      <c r="I850" s="289"/>
      <c r="J850" s="287"/>
      <c r="K850" s="289"/>
      <c r="L850" s="287"/>
      <c r="M850" s="289"/>
      <c r="N850" s="287"/>
      <c r="O850" s="287"/>
      <c r="P850" s="287"/>
      <c r="Q850" s="287"/>
      <c r="R850" s="287"/>
      <c r="S850" s="287"/>
      <c r="T850" s="287"/>
      <c r="U850" s="287"/>
      <c r="V850" s="287"/>
      <c r="W850" s="287"/>
      <c r="X850" s="287"/>
      <c r="Y850" s="287"/>
      <c r="Z850" s="287"/>
      <c r="AA850" s="287"/>
      <c r="AB850" s="287"/>
      <c r="AC850" s="287"/>
      <c r="AD850" s="287"/>
      <c r="AE850" s="287"/>
      <c r="AF850" s="287"/>
      <c r="AG850" s="287"/>
      <c r="AH850" s="287"/>
    </row>
    <row r="851" spans="1:34" ht="15.75" customHeight="1" x14ac:dyDescent="0.2">
      <c r="A851" s="287"/>
      <c r="B851" s="287"/>
      <c r="C851" s="288"/>
      <c r="D851" s="287"/>
      <c r="E851" s="289"/>
      <c r="F851" s="287"/>
      <c r="G851" s="289"/>
      <c r="H851" s="287"/>
      <c r="I851" s="289"/>
      <c r="J851" s="287"/>
      <c r="K851" s="289"/>
      <c r="L851" s="287"/>
      <c r="M851" s="289"/>
      <c r="N851" s="287"/>
      <c r="O851" s="287"/>
      <c r="P851" s="287"/>
      <c r="Q851" s="287"/>
      <c r="R851" s="287"/>
      <c r="S851" s="287"/>
      <c r="T851" s="287"/>
      <c r="U851" s="287"/>
      <c r="V851" s="287"/>
      <c r="W851" s="287"/>
      <c r="X851" s="287"/>
      <c r="Y851" s="287"/>
      <c r="Z851" s="287"/>
      <c r="AA851" s="287"/>
      <c r="AB851" s="287"/>
      <c r="AC851" s="287"/>
      <c r="AD851" s="287"/>
      <c r="AE851" s="287"/>
      <c r="AF851" s="287"/>
      <c r="AG851" s="287"/>
      <c r="AH851" s="287"/>
    </row>
    <row r="852" spans="1:34" ht="15.75" customHeight="1" x14ac:dyDescent="0.2">
      <c r="A852" s="287"/>
      <c r="B852" s="287"/>
      <c r="C852" s="288"/>
      <c r="D852" s="287"/>
      <c r="E852" s="289"/>
      <c r="F852" s="287"/>
      <c r="G852" s="289"/>
      <c r="H852" s="287"/>
      <c r="I852" s="289"/>
      <c r="J852" s="287"/>
      <c r="K852" s="289"/>
      <c r="L852" s="287"/>
      <c r="M852" s="289"/>
      <c r="N852" s="287"/>
      <c r="O852" s="287"/>
      <c r="P852" s="287"/>
      <c r="Q852" s="287"/>
      <c r="R852" s="287"/>
      <c r="S852" s="287"/>
      <c r="T852" s="287"/>
      <c r="U852" s="287"/>
      <c r="V852" s="287"/>
      <c r="W852" s="287"/>
      <c r="X852" s="287"/>
      <c r="Y852" s="287"/>
      <c r="Z852" s="287"/>
      <c r="AA852" s="287"/>
      <c r="AB852" s="287"/>
      <c r="AC852" s="287"/>
      <c r="AD852" s="287"/>
      <c r="AE852" s="287"/>
      <c r="AF852" s="287"/>
      <c r="AG852" s="287"/>
      <c r="AH852" s="287"/>
    </row>
    <row r="853" spans="1:34" ht="15.75" customHeight="1" x14ac:dyDescent="0.2">
      <c r="A853" s="287"/>
      <c r="B853" s="287"/>
      <c r="C853" s="288"/>
      <c r="D853" s="287"/>
      <c r="E853" s="289"/>
      <c r="F853" s="287"/>
      <c r="G853" s="289"/>
      <c r="H853" s="287"/>
      <c r="I853" s="289"/>
      <c r="J853" s="287"/>
      <c r="K853" s="289"/>
      <c r="L853" s="287"/>
      <c r="M853" s="289"/>
      <c r="N853" s="287"/>
      <c r="O853" s="287"/>
      <c r="P853" s="287"/>
      <c r="Q853" s="287"/>
      <c r="R853" s="287"/>
      <c r="S853" s="287"/>
      <c r="T853" s="287"/>
      <c r="U853" s="287"/>
      <c r="V853" s="287"/>
      <c r="W853" s="287"/>
      <c r="X853" s="287"/>
      <c r="Y853" s="287"/>
      <c r="Z853" s="287"/>
      <c r="AA853" s="287"/>
      <c r="AB853" s="287"/>
      <c r="AC853" s="287"/>
      <c r="AD853" s="287"/>
      <c r="AE853" s="287"/>
      <c r="AF853" s="287"/>
      <c r="AG853" s="287"/>
      <c r="AH853" s="287"/>
    </row>
    <row r="854" spans="1:34" ht="15.75" customHeight="1" x14ac:dyDescent="0.2">
      <c r="A854" s="287"/>
      <c r="B854" s="287"/>
      <c r="C854" s="288"/>
      <c r="D854" s="287"/>
      <c r="E854" s="289"/>
      <c r="F854" s="287"/>
      <c r="G854" s="289"/>
      <c r="H854" s="287"/>
      <c r="I854" s="289"/>
      <c r="J854" s="287"/>
      <c r="K854" s="289"/>
      <c r="L854" s="287"/>
      <c r="M854" s="289"/>
      <c r="N854" s="287"/>
      <c r="O854" s="287"/>
      <c r="P854" s="287"/>
      <c r="Q854" s="287"/>
      <c r="R854" s="287"/>
      <c r="S854" s="287"/>
      <c r="T854" s="287"/>
      <c r="U854" s="287"/>
      <c r="V854" s="287"/>
      <c r="W854" s="287"/>
      <c r="X854" s="287"/>
      <c r="Y854" s="287"/>
      <c r="Z854" s="287"/>
      <c r="AA854" s="287"/>
      <c r="AB854" s="287"/>
      <c r="AC854" s="287"/>
      <c r="AD854" s="287"/>
      <c r="AE854" s="287"/>
      <c r="AF854" s="287"/>
      <c r="AG854" s="287"/>
      <c r="AH854" s="287"/>
    </row>
    <row r="855" spans="1:34" ht="15.75" customHeight="1" x14ac:dyDescent="0.2">
      <c r="A855" s="287"/>
      <c r="B855" s="287"/>
      <c r="C855" s="288"/>
      <c r="D855" s="287"/>
      <c r="E855" s="289"/>
      <c r="F855" s="287"/>
      <c r="G855" s="289"/>
      <c r="H855" s="287"/>
      <c r="I855" s="289"/>
      <c r="J855" s="287"/>
      <c r="K855" s="289"/>
      <c r="L855" s="287"/>
      <c r="M855" s="289"/>
      <c r="N855" s="287"/>
      <c r="O855" s="287"/>
      <c r="P855" s="287"/>
      <c r="Q855" s="287"/>
      <c r="R855" s="287"/>
      <c r="S855" s="287"/>
      <c r="T855" s="287"/>
      <c r="U855" s="287"/>
      <c r="V855" s="287"/>
      <c r="W855" s="287"/>
      <c r="X855" s="287"/>
      <c r="Y855" s="287"/>
      <c r="Z855" s="287"/>
      <c r="AA855" s="287"/>
      <c r="AB855" s="287"/>
      <c r="AC855" s="287"/>
      <c r="AD855" s="287"/>
      <c r="AE855" s="287"/>
      <c r="AF855" s="287"/>
      <c r="AG855" s="287"/>
      <c r="AH855" s="287"/>
    </row>
    <row r="856" spans="1:34" ht="15.75" customHeight="1" x14ac:dyDescent="0.2">
      <c r="A856" s="287"/>
      <c r="B856" s="287"/>
      <c r="C856" s="288"/>
      <c r="D856" s="287"/>
      <c r="E856" s="289"/>
      <c r="F856" s="287"/>
      <c r="G856" s="289"/>
      <c r="H856" s="287"/>
      <c r="I856" s="289"/>
      <c r="J856" s="287"/>
      <c r="K856" s="289"/>
      <c r="L856" s="287"/>
      <c r="M856" s="289"/>
      <c r="N856" s="287"/>
      <c r="O856" s="287"/>
      <c r="P856" s="287"/>
      <c r="Q856" s="287"/>
      <c r="R856" s="287"/>
      <c r="S856" s="287"/>
      <c r="T856" s="287"/>
      <c r="U856" s="287"/>
      <c r="V856" s="287"/>
      <c r="W856" s="287"/>
      <c r="X856" s="287"/>
      <c r="Y856" s="287"/>
      <c r="Z856" s="287"/>
      <c r="AA856" s="287"/>
      <c r="AB856" s="287"/>
      <c r="AC856" s="287"/>
      <c r="AD856" s="287"/>
      <c r="AE856" s="287"/>
      <c r="AF856" s="287"/>
      <c r="AG856" s="287"/>
      <c r="AH856" s="287"/>
    </row>
    <row r="857" spans="1:34" ht="15.75" customHeight="1" x14ac:dyDescent="0.2">
      <c r="A857" s="287"/>
      <c r="B857" s="287"/>
      <c r="C857" s="288"/>
      <c r="D857" s="287"/>
      <c r="E857" s="289"/>
      <c r="F857" s="287"/>
      <c r="G857" s="289"/>
      <c r="H857" s="287"/>
      <c r="I857" s="289"/>
      <c r="J857" s="287"/>
      <c r="K857" s="289"/>
      <c r="L857" s="287"/>
      <c r="M857" s="289"/>
      <c r="N857" s="287"/>
      <c r="O857" s="287"/>
      <c r="P857" s="287"/>
      <c r="Q857" s="287"/>
      <c r="R857" s="287"/>
      <c r="S857" s="287"/>
      <c r="T857" s="287"/>
      <c r="U857" s="287"/>
      <c r="V857" s="287"/>
      <c r="W857" s="287"/>
      <c r="X857" s="287"/>
      <c r="Y857" s="287"/>
      <c r="Z857" s="287"/>
      <c r="AA857" s="287"/>
      <c r="AB857" s="287"/>
      <c r="AC857" s="287"/>
      <c r="AD857" s="287"/>
      <c r="AE857" s="287"/>
      <c r="AF857" s="287"/>
      <c r="AG857" s="287"/>
      <c r="AH857" s="287"/>
    </row>
    <row r="858" spans="1:34" ht="15.75" customHeight="1" x14ac:dyDescent="0.2">
      <c r="A858" s="287"/>
      <c r="B858" s="287"/>
      <c r="C858" s="288"/>
      <c r="D858" s="287"/>
      <c r="E858" s="289"/>
      <c r="F858" s="287"/>
      <c r="G858" s="289"/>
      <c r="H858" s="287"/>
      <c r="I858" s="289"/>
      <c r="J858" s="287"/>
      <c r="K858" s="289"/>
      <c r="L858" s="287"/>
      <c r="M858" s="289"/>
      <c r="N858" s="287"/>
      <c r="O858" s="287"/>
      <c r="P858" s="287"/>
      <c r="Q858" s="287"/>
      <c r="R858" s="287"/>
      <c r="S858" s="287"/>
      <c r="T858" s="287"/>
      <c r="U858" s="287"/>
      <c r="V858" s="287"/>
      <c r="W858" s="287"/>
      <c r="X858" s="287"/>
      <c r="Y858" s="287"/>
      <c r="Z858" s="287"/>
      <c r="AA858" s="287"/>
      <c r="AB858" s="287"/>
      <c r="AC858" s="287"/>
      <c r="AD858" s="287"/>
      <c r="AE858" s="287"/>
      <c r="AF858" s="287"/>
      <c r="AG858" s="287"/>
      <c r="AH858" s="287"/>
    </row>
    <row r="859" spans="1:34" ht="15.75" customHeight="1" x14ac:dyDescent="0.2">
      <c r="A859" s="287"/>
      <c r="B859" s="287"/>
      <c r="C859" s="288"/>
      <c r="D859" s="287"/>
      <c r="E859" s="289"/>
      <c r="F859" s="287"/>
      <c r="G859" s="289"/>
      <c r="H859" s="287"/>
      <c r="I859" s="289"/>
      <c r="J859" s="287"/>
      <c r="K859" s="289"/>
      <c r="L859" s="287"/>
      <c r="M859" s="289"/>
      <c r="N859" s="287"/>
      <c r="O859" s="287"/>
      <c r="P859" s="287"/>
      <c r="Q859" s="287"/>
      <c r="R859" s="287"/>
      <c r="S859" s="287"/>
      <c r="T859" s="287"/>
      <c r="U859" s="287"/>
      <c r="V859" s="287"/>
      <c r="W859" s="287"/>
      <c r="X859" s="287"/>
      <c r="Y859" s="287"/>
      <c r="Z859" s="287"/>
      <c r="AA859" s="287"/>
      <c r="AB859" s="287"/>
      <c r="AC859" s="287"/>
      <c r="AD859" s="287"/>
      <c r="AE859" s="287"/>
      <c r="AF859" s="287"/>
      <c r="AG859" s="287"/>
      <c r="AH859" s="287"/>
    </row>
    <row r="860" spans="1:34" ht="15.75" customHeight="1" x14ac:dyDescent="0.2">
      <c r="A860" s="287"/>
      <c r="B860" s="287"/>
      <c r="C860" s="288"/>
      <c r="D860" s="287"/>
      <c r="E860" s="289"/>
      <c r="F860" s="287"/>
      <c r="G860" s="289"/>
      <c r="H860" s="287"/>
      <c r="I860" s="289"/>
      <c r="J860" s="287"/>
      <c r="K860" s="289"/>
      <c r="L860" s="287"/>
      <c r="M860" s="289"/>
      <c r="N860" s="287"/>
      <c r="O860" s="287"/>
      <c r="P860" s="287"/>
      <c r="Q860" s="287"/>
      <c r="R860" s="287"/>
      <c r="S860" s="287"/>
      <c r="T860" s="287"/>
      <c r="U860" s="287"/>
      <c r="V860" s="287"/>
      <c r="W860" s="287"/>
      <c r="X860" s="287"/>
      <c r="Y860" s="287"/>
      <c r="Z860" s="287"/>
      <c r="AA860" s="287"/>
      <c r="AB860" s="287"/>
      <c r="AC860" s="287"/>
      <c r="AD860" s="287"/>
      <c r="AE860" s="287"/>
      <c r="AF860" s="287"/>
      <c r="AG860" s="287"/>
      <c r="AH860" s="287"/>
    </row>
    <row r="861" spans="1:34" ht="15.75" customHeight="1" x14ac:dyDescent="0.2">
      <c r="A861" s="287"/>
      <c r="B861" s="287"/>
      <c r="C861" s="288"/>
      <c r="D861" s="287"/>
      <c r="E861" s="289"/>
      <c r="F861" s="287"/>
      <c r="G861" s="289"/>
      <c r="H861" s="287"/>
      <c r="I861" s="289"/>
      <c r="J861" s="287"/>
      <c r="K861" s="289"/>
      <c r="L861" s="287"/>
      <c r="M861" s="289"/>
      <c r="N861" s="287"/>
      <c r="O861" s="287"/>
      <c r="P861" s="287"/>
      <c r="Q861" s="287"/>
      <c r="R861" s="287"/>
      <c r="S861" s="287"/>
      <c r="T861" s="287"/>
      <c r="U861" s="287"/>
      <c r="V861" s="287"/>
      <c r="W861" s="287"/>
      <c r="X861" s="287"/>
      <c r="Y861" s="287"/>
      <c r="Z861" s="287"/>
      <c r="AA861" s="287"/>
      <c r="AB861" s="287"/>
      <c r="AC861" s="287"/>
      <c r="AD861" s="287"/>
      <c r="AE861" s="287"/>
      <c r="AF861" s="287"/>
      <c r="AG861" s="287"/>
      <c r="AH861" s="287"/>
    </row>
    <row r="862" spans="1:34" ht="15.75" customHeight="1" x14ac:dyDescent="0.2">
      <c r="A862" s="287"/>
      <c r="B862" s="287"/>
      <c r="C862" s="288"/>
      <c r="D862" s="287"/>
      <c r="E862" s="289"/>
      <c r="F862" s="287"/>
      <c r="G862" s="289"/>
      <c r="H862" s="287"/>
      <c r="I862" s="289"/>
      <c r="J862" s="287"/>
      <c r="K862" s="289"/>
      <c r="L862" s="287"/>
      <c r="M862" s="289"/>
      <c r="N862" s="287"/>
      <c r="O862" s="287"/>
      <c r="P862" s="287"/>
      <c r="Q862" s="287"/>
      <c r="R862" s="287"/>
      <c r="S862" s="287"/>
      <c r="T862" s="287"/>
      <c r="U862" s="287"/>
      <c r="V862" s="287"/>
      <c r="W862" s="287"/>
      <c r="X862" s="287"/>
      <c r="Y862" s="287"/>
      <c r="Z862" s="287"/>
      <c r="AA862" s="287"/>
      <c r="AB862" s="287"/>
      <c r="AC862" s="287"/>
      <c r="AD862" s="287"/>
      <c r="AE862" s="287"/>
      <c r="AF862" s="287"/>
      <c r="AG862" s="287"/>
      <c r="AH862" s="287"/>
    </row>
    <row r="863" spans="1:34" ht="15.75" customHeight="1" x14ac:dyDescent="0.2">
      <c r="A863" s="287"/>
      <c r="B863" s="287"/>
      <c r="C863" s="288"/>
      <c r="D863" s="287"/>
      <c r="E863" s="289"/>
      <c r="F863" s="287"/>
      <c r="G863" s="289"/>
      <c r="H863" s="287"/>
      <c r="I863" s="289"/>
      <c r="J863" s="287"/>
      <c r="K863" s="289"/>
      <c r="L863" s="287"/>
      <c r="M863" s="289"/>
      <c r="N863" s="287"/>
      <c r="O863" s="287"/>
      <c r="P863" s="287"/>
      <c r="Q863" s="287"/>
      <c r="R863" s="287"/>
      <c r="S863" s="287"/>
      <c r="T863" s="287"/>
      <c r="U863" s="287"/>
      <c r="V863" s="287"/>
      <c r="W863" s="287"/>
      <c r="X863" s="287"/>
      <c r="Y863" s="287"/>
      <c r="Z863" s="287"/>
      <c r="AA863" s="287"/>
      <c r="AB863" s="287"/>
      <c r="AC863" s="287"/>
      <c r="AD863" s="287"/>
      <c r="AE863" s="287"/>
      <c r="AF863" s="287"/>
      <c r="AG863" s="287"/>
      <c r="AH863" s="287"/>
    </row>
    <row r="864" spans="1:34" ht="15.75" customHeight="1" x14ac:dyDescent="0.2">
      <c r="A864" s="287"/>
      <c r="B864" s="287"/>
      <c r="C864" s="288"/>
      <c r="D864" s="287"/>
      <c r="E864" s="289"/>
      <c r="F864" s="287"/>
      <c r="G864" s="289"/>
      <c r="H864" s="287"/>
      <c r="I864" s="289"/>
      <c r="J864" s="287"/>
      <c r="K864" s="289"/>
      <c r="L864" s="287"/>
      <c r="M864" s="289"/>
      <c r="N864" s="287"/>
      <c r="O864" s="287"/>
      <c r="P864" s="287"/>
      <c r="Q864" s="287"/>
      <c r="R864" s="287"/>
      <c r="S864" s="287"/>
      <c r="T864" s="287"/>
      <c r="U864" s="287"/>
      <c r="V864" s="287"/>
      <c r="W864" s="287"/>
      <c r="X864" s="287"/>
      <c r="Y864" s="287"/>
      <c r="Z864" s="287"/>
      <c r="AA864" s="287"/>
      <c r="AB864" s="287"/>
      <c r="AC864" s="287"/>
      <c r="AD864" s="287"/>
      <c r="AE864" s="287"/>
      <c r="AF864" s="287"/>
      <c r="AG864" s="287"/>
      <c r="AH864" s="287"/>
    </row>
    <row r="865" spans="1:34" ht="15.75" customHeight="1" x14ac:dyDescent="0.2">
      <c r="A865" s="287"/>
      <c r="B865" s="287"/>
      <c r="C865" s="288"/>
      <c r="D865" s="287"/>
      <c r="E865" s="289"/>
      <c r="F865" s="287"/>
      <c r="G865" s="289"/>
      <c r="H865" s="287"/>
      <c r="I865" s="289"/>
      <c r="J865" s="287"/>
      <c r="K865" s="289"/>
      <c r="L865" s="287"/>
      <c r="M865" s="289"/>
      <c r="N865" s="287"/>
      <c r="O865" s="287"/>
      <c r="P865" s="287"/>
      <c r="Q865" s="287"/>
      <c r="R865" s="287"/>
      <c r="S865" s="287"/>
      <c r="T865" s="287"/>
      <c r="U865" s="287"/>
      <c r="V865" s="287"/>
      <c r="W865" s="287"/>
      <c r="X865" s="287"/>
      <c r="Y865" s="287"/>
      <c r="Z865" s="287"/>
      <c r="AA865" s="287"/>
      <c r="AB865" s="287"/>
      <c r="AC865" s="287"/>
      <c r="AD865" s="287"/>
      <c r="AE865" s="287"/>
      <c r="AF865" s="287"/>
      <c r="AG865" s="287"/>
      <c r="AH865" s="287"/>
    </row>
    <row r="866" spans="1:34" ht="15.75" customHeight="1" x14ac:dyDescent="0.2">
      <c r="A866" s="287"/>
      <c r="B866" s="287"/>
      <c r="C866" s="288"/>
      <c r="D866" s="287"/>
      <c r="E866" s="289"/>
      <c r="F866" s="287"/>
      <c r="G866" s="289"/>
      <c r="H866" s="287"/>
      <c r="I866" s="289"/>
      <c r="J866" s="287"/>
      <c r="K866" s="289"/>
      <c r="L866" s="287"/>
      <c r="M866" s="289"/>
      <c r="N866" s="287"/>
      <c r="O866" s="287"/>
      <c r="P866" s="287"/>
      <c r="Q866" s="287"/>
      <c r="R866" s="287"/>
      <c r="S866" s="287"/>
      <c r="T866" s="287"/>
      <c r="U866" s="287"/>
      <c r="V866" s="287"/>
      <c r="W866" s="287"/>
      <c r="X866" s="287"/>
      <c r="Y866" s="287"/>
      <c r="Z866" s="287"/>
      <c r="AA866" s="287"/>
      <c r="AB866" s="287"/>
      <c r="AC866" s="287"/>
      <c r="AD866" s="287"/>
      <c r="AE866" s="287"/>
      <c r="AF866" s="287"/>
      <c r="AG866" s="287"/>
      <c r="AH866" s="287"/>
    </row>
    <row r="867" spans="1:34" ht="15.75" customHeight="1" x14ac:dyDescent="0.2">
      <c r="A867" s="287"/>
      <c r="B867" s="287"/>
      <c r="C867" s="288"/>
      <c r="D867" s="287"/>
      <c r="E867" s="289"/>
      <c r="F867" s="287"/>
      <c r="G867" s="289"/>
      <c r="H867" s="287"/>
      <c r="I867" s="289"/>
      <c r="J867" s="287"/>
      <c r="K867" s="289"/>
      <c r="L867" s="287"/>
      <c r="M867" s="289"/>
      <c r="N867" s="287"/>
      <c r="O867" s="287"/>
      <c r="P867" s="287"/>
      <c r="Q867" s="287"/>
      <c r="R867" s="287"/>
      <c r="S867" s="287"/>
      <c r="T867" s="287"/>
      <c r="U867" s="287"/>
      <c r="V867" s="287"/>
      <c r="W867" s="287"/>
      <c r="X867" s="287"/>
      <c r="Y867" s="287"/>
      <c r="Z867" s="287"/>
      <c r="AA867" s="287"/>
      <c r="AB867" s="287"/>
      <c r="AC867" s="287"/>
      <c r="AD867" s="287"/>
      <c r="AE867" s="287"/>
      <c r="AF867" s="287"/>
      <c r="AG867" s="287"/>
      <c r="AH867" s="287"/>
    </row>
    <row r="868" spans="1:34" ht="15.75" customHeight="1" x14ac:dyDescent="0.2">
      <c r="A868" s="287"/>
      <c r="B868" s="287"/>
      <c r="C868" s="288"/>
      <c r="D868" s="287"/>
      <c r="E868" s="289"/>
      <c r="F868" s="287"/>
      <c r="G868" s="289"/>
      <c r="H868" s="287"/>
      <c r="I868" s="289"/>
      <c r="J868" s="287"/>
      <c r="K868" s="289"/>
      <c r="L868" s="287"/>
      <c r="M868" s="289"/>
      <c r="N868" s="287"/>
      <c r="O868" s="287"/>
      <c r="P868" s="287"/>
      <c r="Q868" s="287"/>
      <c r="R868" s="287"/>
      <c r="S868" s="287"/>
      <c r="T868" s="287"/>
      <c r="U868" s="287"/>
      <c r="V868" s="287"/>
      <c r="W868" s="287"/>
      <c r="X868" s="287"/>
      <c r="Y868" s="287"/>
      <c r="Z868" s="287"/>
      <c r="AA868" s="287"/>
      <c r="AB868" s="287"/>
      <c r="AC868" s="287"/>
      <c r="AD868" s="287"/>
      <c r="AE868" s="287"/>
      <c r="AF868" s="287"/>
      <c r="AG868" s="287"/>
      <c r="AH868" s="287"/>
    </row>
    <row r="869" spans="1:34" ht="15.75" customHeight="1" x14ac:dyDescent="0.2">
      <c r="A869" s="287"/>
      <c r="B869" s="287"/>
      <c r="C869" s="288"/>
      <c r="D869" s="287"/>
      <c r="E869" s="289"/>
      <c r="F869" s="287"/>
      <c r="G869" s="289"/>
      <c r="H869" s="287"/>
      <c r="I869" s="289"/>
      <c r="J869" s="287"/>
      <c r="K869" s="289"/>
      <c r="L869" s="287"/>
      <c r="M869" s="289"/>
      <c r="N869" s="287"/>
      <c r="O869" s="287"/>
      <c r="P869" s="287"/>
      <c r="Q869" s="287"/>
      <c r="R869" s="287"/>
      <c r="S869" s="287"/>
      <c r="T869" s="287"/>
      <c r="U869" s="287"/>
      <c r="V869" s="287"/>
      <c r="W869" s="287"/>
      <c r="X869" s="287"/>
      <c r="Y869" s="287"/>
      <c r="Z869" s="287"/>
      <c r="AA869" s="287"/>
      <c r="AB869" s="287"/>
      <c r="AC869" s="287"/>
      <c r="AD869" s="287"/>
      <c r="AE869" s="287"/>
      <c r="AF869" s="287"/>
      <c r="AG869" s="287"/>
      <c r="AH869" s="287"/>
    </row>
    <row r="870" spans="1:34" ht="15.75" customHeight="1" x14ac:dyDescent="0.2">
      <c r="A870" s="287"/>
      <c r="B870" s="287"/>
      <c r="C870" s="288"/>
      <c r="D870" s="287"/>
      <c r="E870" s="289"/>
      <c r="F870" s="287"/>
      <c r="G870" s="289"/>
      <c r="H870" s="287"/>
      <c r="I870" s="289"/>
      <c r="J870" s="287"/>
      <c r="K870" s="289"/>
      <c r="L870" s="287"/>
      <c r="M870" s="289"/>
      <c r="N870" s="287"/>
      <c r="O870" s="287"/>
      <c r="P870" s="287"/>
      <c r="Q870" s="287"/>
      <c r="R870" s="287"/>
      <c r="S870" s="287"/>
      <c r="T870" s="287"/>
      <c r="U870" s="287"/>
      <c r="V870" s="287"/>
      <c r="W870" s="287"/>
      <c r="X870" s="287"/>
      <c r="Y870" s="287"/>
      <c r="Z870" s="287"/>
      <c r="AA870" s="287"/>
      <c r="AB870" s="287"/>
      <c r="AC870" s="287"/>
      <c r="AD870" s="287"/>
      <c r="AE870" s="287"/>
      <c r="AF870" s="287"/>
      <c r="AG870" s="287"/>
      <c r="AH870" s="287"/>
    </row>
    <row r="871" spans="1:34" ht="15.75" customHeight="1" x14ac:dyDescent="0.2">
      <c r="A871" s="287"/>
      <c r="B871" s="287"/>
      <c r="C871" s="288"/>
      <c r="D871" s="287"/>
      <c r="E871" s="289"/>
      <c r="F871" s="287"/>
      <c r="G871" s="289"/>
      <c r="H871" s="287"/>
      <c r="I871" s="289"/>
      <c r="J871" s="287"/>
      <c r="K871" s="289"/>
      <c r="L871" s="287"/>
      <c r="M871" s="289"/>
      <c r="N871" s="287"/>
      <c r="O871" s="287"/>
      <c r="P871" s="287"/>
      <c r="Q871" s="287"/>
      <c r="R871" s="287"/>
      <c r="S871" s="287"/>
      <c r="T871" s="287"/>
      <c r="U871" s="287"/>
      <c r="V871" s="287"/>
      <c r="W871" s="287"/>
      <c r="X871" s="287"/>
      <c r="Y871" s="287"/>
      <c r="Z871" s="287"/>
      <c r="AA871" s="287"/>
      <c r="AB871" s="287"/>
      <c r="AC871" s="287"/>
      <c r="AD871" s="287"/>
      <c r="AE871" s="287"/>
      <c r="AF871" s="287"/>
      <c r="AG871" s="287"/>
      <c r="AH871" s="287"/>
    </row>
    <row r="872" spans="1:34" ht="15.75" customHeight="1" x14ac:dyDescent="0.2">
      <c r="A872" s="287"/>
      <c r="B872" s="287"/>
      <c r="C872" s="288"/>
      <c r="D872" s="287"/>
      <c r="E872" s="289"/>
      <c r="F872" s="287"/>
      <c r="G872" s="289"/>
      <c r="H872" s="287"/>
      <c r="I872" s="289"/>
      <c r="J872" s="287"/>
      <c r="K872" s="289"/>
      <c r="L872" s="287"/>
      <c r="M872" s="289"/>
      <c r="N872" s="287"/>
      <c r="O872" s="287"/>
      <c r="P872" s="287"/>
      <c r="Q872" s="287"/>
      <c r="R872" s="287"/>
      <c r="S872" s="287"/>
      <c r="T872" s="287"/>
      <c r="U872" s="287"/>
      <c r="V872" s="287"/>
      <c r="W872" s="287"/>
      <c r="X872" s="287"/>
      <c r="Y872" s="287"/>
      <c r="Z872" s="287"/>
      <c r="AA872" s="287"/>
      <c r="AB872" s="287"/>
      <c r="AC872" s="287"/>
      <c r="AD872" s="287"/>
      <c r="AE872" s="287"/>
      <c r="AF872" s="287"/>
      <c r="AG872" s="287"/>
      <c r="AH872" s="287"/>
    </row>
    <row r="873" spans="1:34" ht="15.75" customHeight="1" x14ac:dyDescent="0.2">
      <c r="A873" s="287"/>
      <c r="B873" s="287"/>
      <c r="C873" s="288"/>
      <c r="D873" s="287"/>
      <c r="E873" s="289"/>
      <c r="F873" s="287"/>
      <c r="G873" s="289"/>
      <c r="H873" s="287"/>
      <c r="I873" s="289"/>
      <c r="J873" s="287"/>
      <c r="K873" s="289"/>
      <c r="L873" s="287"/>
      <c r="M873" s="289"/>
      <c r="N873" s="287"/>
      <c r="O873" s="287"/>
      <c r="P873" s="287"/>
      <c r="Q873" s="287"/>
      <c r="R873" s="287"/>
      <c r="S873" s="287"/>
      <c r="T873" s="287"/>
      <c r="U873" s="287"/>
      <c r="V873" s="287"/>
      <c r="W873" s="287"/>
      <c r="X873" s="287"/>
      <c r="Y873" s="287"/>
      <c r="Z873" s="287"/>
      <c r="AA873" s="287"/>
      <c r="AB873" s="287"/>
      <c r="AC873" s="287"/>
      <c r="AD873" s="287"/>
      <c r="AE873" s="287"/>
      <c r="AF873" s="287"/>
      <c r="AG873" s="287"/>
      <c r="AH873" s="287"/>
    </row>
    <row r="874" spans="1:34" ht="15.75" customHeight="1" x14ac:dyDescent="0.2">
      <c r="A874" s="287"/>
      <c r="B874" s="287"/>
      <c r="C874" s="288"/>
      <c r="D874" s="287"/>
      <c r="E874" s="289"/>
      <c r="F874" s="287"/>
      <c r="G874" s="289"/>
      <c r="H874" s="287"/>
      <c r="I874" s="289"/>
      <c r="J874" s="287"/>
      <c r="K874" s="289"/>
      <c r="L874" s="287"/>
      <c r="M874" s="289"/>
      <c r="N874" s="287"/>
      <c r="O874" s="287"/>
      <c r="P874" s="287"/>
      <c r="Q874" s="287"/>
      <c r="R874" s="287"/>
      <c r="S874" s="287"/>
      <c r="T874" s="287"/>
      <c r="U874" s="287"/>
      <c r="V874" s="287"/>
      <c r="W874" s="287"/>
      <c r="X874" s="287"/>
      <c r="Y874" s="287"/>
      <c r="Z874" s="287"/>
      <c r="AA874" s="287"/>
      <c r="AB874" s="287"/>
      <c r="AC874" s="287"/>
      <c r="AD874" s="287"/>
      <c r="AE874" s="287"/>
      <c r="AF874" s="287"/>
      <c r="AG874" s="287"/>
      <c r="AH874" s="287"/>
    </row>
    <row r="875" spans="1:34" ht="15.75" customHeight="1" x14ac:dyDescent="0.2">
      <c r="A875" s="287"/>
      <c r="B875" s="287"/>
      <c r="C875" s="288"/>
      <c r="D875" s="287"/>
      <c r="E875" s="289"/>
      <c r="F875" s="287"/>
      <c r="G875" s="289"/>
      <c r="H875" s="287"/>
      <c r="I875" s="289"/>
      <c r="J875" s="287"/>
      <c r="K875" s="289"/>
      <c r="L875" s="287"/>
      <c r="M875" s="289"/>
      <c r="N875" s="287"/>
      <c r="O875" s="287"/>
      <c r="P875" s="287"/>
      <c r="Q875" s="287"/>
      <c r="R875" s="287"/>
      <c r="S875" s="287"/>
      <c r="T875" s="287"/>
      <c r="U875" s="287"/>
      <c r="V875" s="287"/>
      <c r="W875" s="287"/>
      <c r="X875" s="287"/>
      <c r="Y875" s="287"/>
      <c r="Z875" s="287"/>
      <c r="AA875" s="287"/>
      <c r="AB875" s="287"/>
      <c r="AC875" s="287"/>
      <c r="AD875" s="287"/>
      <c r="AE875" s="287"/>
      <c r="AF875" s="287"/>
      <c r="AG875" s="287"/>
      <c r="AH875" s="287"/>
    </row>
    <row r="876" spans="1:34" ht="15.75" customHeight="1" x14ac:dyDescent="0.2">
      <c r="A876" s="287"/>
      <c r="B876" s="287"/>
      <c r="C876" s="288"/>
      <c r="D876" s="287"/>
      <c r="E876" s="289"/>
      <c r="F876" s="287"/>
      <c r="G876" s="289"/>
      <c r="H876" s="287"/>
      <c r="I876" s="289"/>
      <c r="J876" s="287"/>
      <c r="K876" s="289"/>
      <c r="L876" s="287"/>
      <c r="M876" s="289"/>
      <c r="N876" s="287"/>
      <c r="O876" s="287"/>
      <c r="P876" s="287"/>
      <c r="Q876" s="287"/>
      <c r="R876" s="287"/>
      <c r="S876" s="287"/>
      <c r="T876" s="287"/>
      <c r="U876" s="287"/>
      <c r="V876" s="287"/>
      <c r="W876" s="287"/>
      <c r="X876" s="287"/>
      <c r="Y876" s="287"/>
      <c r="Z876" s="287"/>
      <c r="AA876" s="287"/>
      <c r="AB876" s="287"/>
      <c r="AC876" s="287"/>
      <c r="AD876" s="287"/>
      <c r="AE876" s="287"/>
      <c r="AF876" s="287"/>
      <c r="AG876" s="287"/>
      <c r="AH876" s="287"/>
    </row>
    <row r="877" spans="1:34" ht="15.75" customHeight="1" x14ac:dyDescent="0.2">
      <c r="A877" s="287"/>
      <c r="B877" s="287"/>
      <c r="C877" s="288"/>
      <c r="D877" s="287"/>
      <c r="E877" s="289"/>
      <c r="F877" s="287"/>
      <c r="G877" s="289"/>
      <c r="H877" s="287"/>
      <c r="I877" s="289"/>
      <c r="J877" s="287"/>
      <c r="K877" s="289"/>
      <c r="L877" s="287"/>
      <c r="M877" s="289"/>
      <c r="N877" s="287"/>
      <c r="O877" s="287"/>
      <c r="P877" s="287"/>
      <c r="Q877" s="287"/>
      <c r="R877" s="287"/>
      <c r="S877" s="287"/>
      <c r="T877" s="287"/>
      <c r="U877" s="287"/>
      <c r="V877" s="287"/>
      <c r="W877" s="287"/>
      <c r="X877" s="287"/>
      <c r="Y877" s="287"/>
      <c r="Z877" s="287"/>
      <c r="AA877" s="287"/>
      <c r="AB877" s="287"/>
      <c r="AC877" s="287"/>
      <c r="AD877" s="287"/>
      <c r="AE877" s="287"/>
      <c r="AF877" s="287"/>
      <c r="AG877" s="287"/>
      <c r="AH877" s="287"/>
    </row>
    <row r="878" spans="1:34" ht="15.75" customHeight="1" x14ac:dyDescent="0.2">
      <c r="A878" s="287"/>
      <c r="B878" s="287"/>
      <c r="C878" s="288"/>
      <c r="D878" s="287"/>
      <c r="E878" s="289"/>
      <c r="F878" s="287"/>
      <c r="G878" s="289"/>
      <c r="H878" s="287"/>
      <c r="I878" s="289"/>
      <c r="J878" s="287"/>
      <c r="K878" s="289"/>
      <c r="L878" s="287"/>
      <c r="M878" s="289"/>
      <c r="N878" s="287"/>
      <c r="O878" s="287"/>
      <c r="P878" s="287"/>
      <c r="Q878" s="287"/>
      <c r="R878" s="287"/>
      <c r="S878" s="287"/>
      <c r="T878" s="287"/>
      <c r="U878" s="287"/>
      <c r="V878" s="287"/>
      <c r="W878" s="287"/>
      <c r="X878" s="287"/>
      <c r="Y878" s="287"/>
      <c r="Z878" s="287"/>
      <c r="AA878" s="287"/>
      <c r="AB878" s="287"/>
      <c r="AC878" s="287"/>
      <c r="AD878" s="287"/>
      <c r="AE878" s="287"/>
      <c r="AF878" s="287"/>
      <c r="AG878" s="287"/>
      <c r="AH878" s="287"/>
    </row>
    <row r="879" spans="1:34" ht="15.75" customHeight="1" x14ac:dyDescent="0.2">
      <c r="A879" s="287"/>
      <c r="B879" s="287"/>
      <c r="C879" s="288"/>
      <c r="D879" s="287"/>
      <c r="E879" s="289"/>
      <c r="F879" s="287"/>
      <c r="G879" s="289"/>
      <c r="H879" s="287"/>
      <c r="I879" s="289"/>
      <c r="J879" s="287"/>
      <c r="K879" s="289"/>
      <c r="L879" s="287"/>
      <c r="M879" s="289"/>
      <c r="N879" s="287"/>
      <c r="O879" s="287"/>
      <c r="P879" s="287"/>
      <c r="Q879" s="287"/>
      <c r="R879" s="287"/>
      <c r="S879" s="287"/>
      <c r="T879" s="287"/>
      <c r="U879" s="287"/>
      <c r="V879" s="287"/>
      <c r="W879" s="287"/>
      <c r="X879" s="287"/>
      <c r="Y879" s="287"/>
      <c r="Z879" s="287"/>
      <c r="AA879" s="287"/>
      <c r="AB879" s="287"/>
      <c r="AC879" s="287"/>
      <c r="AD879" s="287"/>
      <c r="AE879" s="287"/>
      <c r="AF879" s="287"/>
      <c r="AG879" s="287"/>
      <c r="AH879" s="287"/>
    </row>
    <row r="880" spans="1:34" ht="15.75" customHeight="1" x14ac:dyDescent="0.2">
      <c r="A880" s="287"/>
      <c r="B880" s="287"/>
      <c r="C880" s="288"/>
      <c r="D880" s="287"/>
      <c r="E880" s="289"/>
      <c r="F880" s="287"/>
      <c r="G880" s="289"/>
      <c r="H880" s="287"/>
      <c r="I880" s="289"/>
      <c r="J880" s="287"/>
      <c r="K880" s="289"/>
      <c r="L880" s="287"/>
      <c r="M880" s="289"/>
      <c r="N880" s="287"/>
      <c r="O880" s="287"/>
      <c r="P880" s="287"/>
      <c r="Q880" s="287"/>
      <c r="R880" s="287"/>
      <c r="S880" s="287"/>
      <c r="T880" s="287"/>
      <c r="U880" s="287"/>
      <c r="V880" s="287"/>
      <c r="W880" s="287"/>
      <c r="X880" s="287"/>
      <c r="Y880" s="287"/>
      <c r="Z880" s="287"/>
      <c r="AA880" s="287"/>
      <c r="AB880" s="287"/>
      <c r="AC880" s="287"/>
      <c r="AD880" s="287"/>
      <c r="AE880" s="287"/>
      <c r="AF880" s="287"/>
      <c r="AG880" s="287"/>
      <c r="AH880" s="287"/>
    </row>
    <row r="881" spans="1:34" ht="15.75" customHeight="1" x14ac:dyDescent="0.2">
      <c r="A881" s="287"/>
      <c r="B881" s="287"/>
      <c r="C881" s="288"/>
      <c r="D881" s="287"/>
      <c r="E881" s="289"/>
      <c r="F881" s="287"/>
      <c r="G881" s="289"/>
      <c r="H881" s="287"/>
      <c r="I881" s="289"/>
      <c r="J881" s="287"/>
      <c r="K881" s="289"/>
      <c r="L881" s="287"/>
      <c r="M881" s="289"/>
      <c r="N881" s="287"/>
      <c r="O881" s="287"/>
      <c r="P881" s="287"/>
      <c r="Q881" s="287"/>
      <c r="R881" s="287"/>
      <c r="S881" s="287"/>
      <c r="T881" s="287"/>
      <c r="U881" s="287"/>
      <c r="V881" s="287"/>
      <c r="W881" s="287"/>
      <c r="X881" s="287"/>
      <c r="Y881" s="287"/>
      <c r="Z881" s="287"/>
      <c r="AA881" s="287"/>
      <c r="AB881" s="287"/>
      <c r="AC881" s="287"/>
      <c r="AD881" s="287"/>
      <c r="AE881" s="287"/>
      <c r="AF881" s="287"/>
      <c r="AG881" s="287"/>
      <c r="AH881" s="287"/>
    </row>
    <row r="882" spans="1:34" ht="15.75" customHeight="1" x14ac:dyDescent="0.2">
      <c r="A882" s="287"/>
      <c r="B882" s="287"/>
      <c r="C882" s="288"/>
      <c r="D882" s="287"/>
      <c r="E882" s="289"/>
      <c r="F882" s="287"/>
      <c r="G882" s="289"/>
      <c r="H882" s="287"/>
      <c r="I882" s="289"/>
      <c r="J882" s="287"/>
      <c r="K882" s="289"/>
      <c r="L882" s="287"/>
      <c r="M882" s="289"/>
      <c r="N882" s="287"/>
      <c r="O882" s="287"/>
      <c r="P882" s="287"/>
      <c r="Q882" s="287"/>
      <c r="R882" s="287"/>
      <c r="S882" s="287"/>
      <c r="T882" s="287"/>
      <c r="U882" s="287"/>
      <c r="V882" s="287"/>
      <c r="W882" s="287"/>
      <c r="X882" s="287"/>
      <c r="Y882" s="287"/>
      <c r="Z882" s="287"/>
      <c r="AA882" s="287"/>
      <c r="AB882" s="287"/>
      <c r="AC882" s="287"/>
      <c r="AD882" s="287"/>
      <c r="AE882" s="287"/>
      <c r="AF882" s="287"/>
      <c r="AG882" s="287"/>
      <c r="AH882" s="287"/>
    </row>
    <row r="883" spans="1:34" ht="15.75" customHeight="1" x14ac:dyDescent="0.2">
      <c r="A883" s="287"/>
      <c r="B883" s="287"/>
      <c r="C883" s="288"/>
      <c r="D883" s="287"/>
      <c r="E883" s="289"/>
      <c r="F883" s="287"/>
      <c r="G883" s="289"/>
      <c r="H883" s="287"/>
      <c r="I883" s="289"/>
      <c r="J883" s="287"/>
      <c r="K883" s="289"/>
      <c r="L883" s="287"/>
      <c r="M883" s="289"/>
      <c r="N883" s="287"/>
      <c r="O883" s="287"/>
      <c r="P883" s="287"/>
      <c r="Q883" s="287"/>
      <c r="R883" s="287"/>
      <c r="S883" s="287"/>
      <c r="T883" s="287"/>
      <c r="U883" s="287"/>
      <c r="V883" s="287"/>
      <c r="W883" s="287"/>
      <c r="X883" s="287"/>
      <c r="Y883" s="287"/>
      <c r="Z883" s="287"/>
      <c r="AA883" s="287"/>
      <c r="AB883" s="287"/>
      <c r="AC883" s="287"/>
      <c r="AD883" s="287"/>
      <c r="AE883" s="287"/>
      <c r="AF883" s="287"/>
      <c r="AG883" s="287"/>
      <c r="AH883" s="287"/>
    </row>
    <row r="884" spans="1:34" ht="15.75" customHeight="1" x14ac:dyDescent="0.2">
      <c r="A884" s="287"/>
      <c r="B884" s="287"/>
      <c r="C884" s="288"/>
      <c r="D884" s="287"/>
      <c r="E884" s="289"/>
      <c r="F884" s="287"/>
      <c r="G884" s="289"/>
      <c r="H884" s="287"/>
      <c r="I884" s="289"/>
      <c r="J884" s="287"/>
      <c r="K884" s="289"/>
      <c r="L884" s="287"/>
      <c r="M884" s="289"/>
      <c r="N884" s="287"/>
      <c r="O884" s="287"/>
      <c r="P884" s="287"/>
      <c r="Q884" s="287"/>
      <c r="R884" s="287"/>
      <c r="S884" s="287"/>
      <c r="T884" s="287"/>
      <c r="U884" s="287"/>
      <c r="V884" s="287"/>
      <c r="W884" s="287"/>
      <c r="X884" s="287"/>
      <c r="Y884" s="287"/>
      <c r="Z884" s="287"/>
      <c r="AA884" s="287"/>
      <c r="AB884" s="287"/>
      <c r="AC884" s="287"/>
      <c r="AD884" s="287"/>
      <c r="AE884" s="287"/>
      <c r="AF884" s="287"/>
      <c r="AG884" s="287"/>
      <c r="AH884" s="287"/>
    </row>
    <row r="885" spans="1:34" ht="15.75" customHeight="1" x14ac:dyDescent="0.2">
      <c r="A885" s="287"/>
      <c r="B885" s="287"/>
      <c r="C885" s="288"/>
      <c r="D885" s="287"/>
      <c r="E885" s="289"/>
      <c r="F885" s="287"/>
      <c r="G885" s="289"/>
      <c r="H885" s="287"/>
      <c r="I885" s="289"/>
      <c r="J885" s="287"/>
      <c r="K885" s="289"/>
      <c r="L885" s="287"/>
      <c r="M885" s="289"/>
      <c r="N885" s="287"/>
      <c r="O885" s="287"/>
      <c r="P885" s="287"/>
      <c r="Q885" s="287"/>
      <c r="R885" s="287"/>
      <c r="S885" s="287"/>
      <c r="T885" s="287"/>
      <c r="U885" s="287"/>
      <c r="V885" s="287"/>
      <c r="W885" s="287"/>
      <c r="X885" s="287"/>
      <c r="Y885" s="287"/>
      <c r="Z885" s="287"/>
      <c r="AA885" s="287"/>
      <c r="AB885" s="287"/>
      <c r="AC885" s="287"/>
      <c r="AD885" s="287"/>
      <c r="AE885" s="287"/>
      <c r="AF885" s="287"/>
      <c r="AG885" s="287"/>
      <c r="AH885" s="287"/>
    </row>
    <row r="886" spans="1:34" ht="15.75" customHeight="1" x14ac:dyDescent="0.2">
      <c r="A886" s="287"/>
      <c r="B886" s="287"/>
      <c r="C886" s="288"/>
      <c r="D886" s="287"/>
      <c r="E886" s="289"/>
      <c r="F886" s="287"/>
      <c r="G886" s="289"/>
      <c r="H886" s="287"/>
      <c r="I886" s="289"/>
      <c r="J886" s="287"/>
      <c r="K886" s="289"/>
      <c r="L886" s="287"/>
      <c r="M886" s="289"/>
      <c r="N886" s="287"/>
      <c r="O886" s="287"/>
      <c r="P886" s="287"/>
      <c r="Q886" s="287"/>
      <c r="R886" s="287"/>
      <c r="S886" s="287"/>
      <c r="T886" s="287"/>
      <c r="U886" s="287"/>
      <c r="V886" s="287"/>
      <c r="W886" s="287"/>
      <c r="X886" s="287"/>
      <c r="Y886" s="287"/>
      <c r="Z886" s="287"/>
      <c r="AA886" s="287"/>
      <c r="AB886" s="287"/>
      <c r="AC886" s="287"/>
      <c r="AD886" s="287"/>
      <c r="AE886" s="287"/>
      <c r="AF886" s="287"/>
      <c r="AG886" s="287"/>
      <c r="AH886" s="287"/>
    </row>
    <row r="887" spans="1:34" ht="15.75" customHeight="1" x14ac:dyDescent="0.2">
      <c r="A887" s="287"/>
      <c r="B887" s="287"/>
      <c r="C887" s="288"/>
      <c r="D887" s="287"/>
      <c r="E887" s="289"/>
      <c r="F887" s="287"/>
      <c r="G887" s="289"/>
      <c r="H887" s="287"/>
      <c r="I887" s="289"/>
      <c r="J887" s="287"/>
      <c r="K887" s="289"/>
      <c r="L887" s="287"/>
      <c r="M887" s="289"/>
      <c r="N887" s="287"/>
      <c r="O887" s="287"/>
      <c r="P887" s="287"/>
      <c r="Q887" s="287"/>
      <c r="R887" s="287"/>
      <c r="S887" s="287"/>
      <c r="T887" s="287"/>
      <c r="U887" s="287"/>
      <c r="V887" s="287"/>
      <c r="W887" s="287"/>
      <c r="X887" s="287"/>
      <c r="Y887" s="287"/>
      <c r="Z887" s="287"/>
      <c r="AA887" s="287"/>
      <c r="AB887" s="287"/>
      <c r="AC887" s="287"/>
      <c r="AD887" s="287"/>
      <c r="AE887" s="287"/>
      <c r="AF887" s="287"/>
      <c r="AG887" s="287"/>
      <c r="AH887" s="287"/>
    </row>
    <row r="888" spans="1:34" ht="15.75" customHeight="1" x14ac:dyDescent="0.2">
      <c r="A888" s="287"/>
      <c r="B888" s="287"/>
      <c r="C888" s="288"/>
      <c r="D888" s="287"/>
      <c r="E888" s="289"/>
      <c r="F888" s="287"/>
      <c r="G888" s="289"/>
      <c r="H888" s="287"/>
      <c r="I888" s="289"/>
      <c r="J888" s="287"/>
      <c r="K888" s="289"/>
      <c r="L888" s="287"/>
      <c r="M888" s="289"/>
      <c r="N888" s="287"/>
      <c r="O888" s="287"/>
      <c r="P888" s="287"/>
      <c r="Q888" s="287"/>
      <c r="R888" s="287"/>
      <c r="S888" s="287"/>
      <c r="T888" s="287"/>
      <c r="U888" s="287"/>
      <c r="V888" s="287"/>
      <c r="W888" s="287"/>
      <c r="X888" s="287"/>
      <c r="Y888" s="287"/>
      <c r="Z888" s="287"/>
      <c r="AA888" s="287"/>
      <c r="AB888" s="287"/>
      <c r="AC888" s="287"/>
      <c r="AD888" s="287"/>
      <c r="AE888" s="287"/>
      <c r="AF888" s="287"/>
      <c r="AG888" s="287"/>
      <c r="AH888" s="287"/>
    </row>
    <row r="889" spans="1:34" ht="15.75" customHeight="1" x14ac:dyDescent="0.2">
      <c r="A889" s="287"/>
      <c r="B889" s="287"/>
      <c r="C889" s="288"/>
      <c r="D889" s="287"/>
      <c r="E889" s="289"/>
      <c r="F889" s="287"/>
      <c r="G889" s="289"/>
      <c r="H889" s="287"/>
      <c r="I889" s="289"/>
      <c r="J889" s="287"/>
      <c r="K889" s="289"/>
      <c r="L889" s="287"/>
      <c r="M889" s="289"/>
      <c r="N889" s="287"/>
      <c r="O889" s="287"/>
      <c r="P889" s="287"/>
      <c r="Q889" s="287"/>
      <c r="R889" s="287"/>
      <c r="S889" s="287"/>
      <c r="T889" s="287"/>
      <c r="U889" s="287"/>
      <c r="V889" s="287"/>
      <c r="W889" s="287"/>
      <c r="X889" s="287"/>
      <c r="Y889" s="287"/>
      <c r="Z889" s="287"/>
      <c r="AA889" s="287"/>
      <c r="AB889" s="287"/>
      <c r="AC889" s="287"/>
      <c r="AD889" s="287"/>
      <c r="AE889" s="287"/>
      <c r="AF889" s="287"/>
      <c r="AG889" s="287"/>
      <c r="AH889" s="287"/>
    </row>
    <row r="890" spans="1:34" ht="15.75" customHeight="1" x14ac:dyDescent="0.2">
      <c r="A890" s="287"/>
      <c r="B890" s="287"/>
      <c r="C890" s="288"/>
      <c r="D890" s="287"/>
      <c r="E890" s="289"/>
      <c r="F890" s="287"/>
      <c r="G890" s="289"/>
      <c r="H890" s="287"/>
      <c r="I890" s="289"/>
      <c r="J890" s="287"/>
      <c r="K890" s="289"/>
      <c r="L890" s="287"/>
      <c r="M890" s="289"/>
      <c r="N890" s="287"/>
      <c r="O890" s="287"/>
      <c r="P890" s="287"/>
      <c r="Q890" s="287"/>
      <c r="R890" s="287"/>
      <c r="S890" s="287"/>
      <c r="T890" s="287"/>
      <c r="U890" s="287"/>
      <c r="V890" s="287"/>
      <c r="W890" s="287"/>
      <c r="X890" s="287"/>
      <c r="Y890" s="287"/>
      <c r="Z890" s="287"/>
      <c r="AA890" s="287"/>
      <c r="AB890" s="287"/>
      <c r="AC890" s="287"/>
      <c r="AD890" s="287"/>
      <c r="AE890" s="287"/>
      <c r="AF890" s="287"/>
      <c r="AG890" s="287"/>
      <c r="AH890" s="287"/>
    </row>
    <row r="891" spans="1:34" ht="15.75" customHeight="1" x14ac:dyDescent="0.2">
      <c r="A891" s="287"/>
      <c r="B891" s="287"/>
      <c r="C891" s="288"/>
      <c r="D891" s="287"/>
      <c r="E891" s="289"/>
      <c r="F891" s="287"/>
      <c r="G891" s="289"/>
      <c r="H891" s="287"/>
      <c r="I891" s="289"/>
      <c r="J891" s="287"/>
      <c r="K891" s="289"/>
      <c r="L891" s="287"/>
      <c r="M891" s="289"/>
      <c r="N891" s="287"/>
      <c r="O891" s="287"/>
      <c r="P891" s="287"/>
      <c r="Q891" s="287"/>
      <c r="R891" s="287"/>
      <c r="S891" s="287"/>
      <c r="T891" s="287"/>
      <c r="U891" s="287"/>
      <c r="V891" s="287"/>
      <c r="W891" s="287"/>
      <c r="X891" s="287"/>
      <c r="Y891" s="287"/>
      <c r="Z891" s="287"/>
      <c r="AA891" s="287"/>
      <c r="AB891" s="287"/>
      <c r="AC891" s="287"/>
      <c r="AD891" s="287"/>
      <c r="AE891" s="287"/>
      <c r="AF891" s="287"/>
      <c r="AG891" s="287"/>
      <c r="AH891" s="287"/>
    </row>
    <row r="892" spans="1:34" ht="15.75" customHeight="1" x14ac:dyDescent="0.2">
      <c r="A892" s="287"/>
      <c r="B892" s="287"/>
      <c r="C892" s="288"/>
      <c r="D892" s="287"/>
      <c r="E892" s="289"/>
      <c r="F892" s="287"/>
      <c r="G892" s="289"/>
      <c r="H892" s="287"/>
      <c r="I892" s="289"/>
      <c r="J892" s="287"/>
      <c r="K892" s="289"/>
      <c r="L892" s="287"/>
      <c r="M892" s="289"/>
      <c r="N892" s="287"/>
      <c r="O892" s="287"/>
      <c r="P892" s="287"/>
      <c r="Q892" s="287"/>
      <c r="R892" s="287"/>
      <c r="S892" s="287"/>
      <c r="T892" s="287"/>
      <c r="U892" s="287"/>
      <c r="V892" s="287"/>
      <c r="W892" s="287"/>
      <c r="X892" s="287"/>
      <c r="Y892" s="287"/>
      <c r="Z892" s="287"/>
      <c r="AA892" s="287"/>
      <c r="AB892" s="287"/>
      <c r="AC892" s="287"/>
      <c r="AD892" s="287"/>
      <c r="AE892" s="287"/>
      <c r="AF892" s="287"/>
      <c r="AG892" s="287"/>
      <c r="AH892" s="287"/>
    </row>
    <row r="893" spans="1:34" ht="15.75" customHeight="1" x14ac:dyDescent="0.2">
      <c r="A893" s="287"/>
      <c r="B893" s="287"/>
      <c r="C893" s="288"/>
      <c r="D893" s="287"/>
      <c r="E893" s="289"/>
      <c r="F893" s="287"/>
      <c r="G893" s="289"/>
      <c r="H893" s="287"/>
      <c r="I893" s="289"/>
      <c r="J893" s="287"/>
      <c r="K893" s="289"/>
      <c r="L893" s="287"/>
      <c r="M893" s="289"/>
      <c r="N893" s="287"/>
      <c r="O893" s="287"/>
      <c r="P893" s="287"/>
      <c r="Q893" s="287"/>
      <c r="R893" s="287"/>
      <c r="S893" s="287"/>
      <c r="T893" s="287"/>
      <c r="U893" s="287"/>
      <c r="V893" s="287"/>
      <c r="W893" s="287"/>
      <c r="X893" s="287"/>
      <c r="Y893" s="287"/>
      <c r="Z893" s="287"/>
      <c r="AA893" s="287"/>
      <c r="AB893" s="287"/>
      <c r="AC893" s="287"/>
      <c r="AD893" s="287"/>
      <c r="AE893" s="287"/>
      <c r="AF893" s="287"/>
      <c r="AG893" s="287"/>
      <c r="AH893" s="287"/>
    </row>
    <row r="894" spans="1:34" ht="15.75" customHeight="1" x14ac:dyDescent="0.2">
      <c r="A894" s="287"/>
      <c r="B894" s="287"/>
      <c r="C894" s="288"/>
      <c r="D894" s="287"/>
      <c r="E894" s="289"/>
      <c r="F894" s="287"/>
      <c r="G894" s="289"/>
      <c r="H894" s="287"/>
      <c r="I894" s="289"/>
      <c r="J894" s="287"/>
      <c r="K894" s="289"/>
      <c r="L894" s="287"/>
      <c r="M894" s="289"/>
      <c r="N894" s="287"/>
      <c r="O894" s="287"/>
      <c r="P894" s="287"/>
      <c r="Q894" s="287"/>
      <c r="R894" s="287"/>
      <c r="S894" s="287"/>
      <c r="T894" s="287"/>
      <c r="U894" s="287"/>
      <c r="V894" s="287"/>
      <c r="W894" s="287"/>
      <c r="X894" s="287"/>
      <c r="Y894" s="287"/>
      <c r="Z894" s="287"/>
      <c r="AA894" s="287"/>
      <c r="AB894" s="287"/>
      <c r="AC894" s="287"/>
      <c r="AD894" s="287"/>
      <c r="AE894" s="287"/>
      <c r="AF894" s="287"/>
      <c r="AG894" s="287"/>
      <c r="AH894" s="287"/>
    </row>
    <row r="895" spans="1:34" ht="15.75" customHeight="1" x14ac:dyDescent="0.2">
      <c r="A895" s="287"/>
      <c r="B895" s="287"/>
      <c r="C895" s="288"/>
      <c r="D895" s="287"/>
      <c r="E895" s="289"/>
      <c r="F895" s="287"/>
      <c r="G895" s="289"/>
      <c r="H895" s="287"/>
      <c r="I895" s="289"/>
      <c r="J895" s="287"/>
      <c r="K895" s="289"/>
      <c r="L895" s="287"/>
      <c r="M895" s="289"/>
      <c r="N895" s="287"/>
      <c r="O895" s="287"/>
      <c r="P895" s="287"/>
      <c r="Q895" s="287"/>
      <c r="R895" s="287"/>
      <c r="S895" s="287"/>
      <c r="T895" s="287"/>
      <c r="U895" s="287"/>
      <c r="V895" s="287"/>
      <c r="W895" s="287"/>
      <c r="X895" s="287"/>
      <c r="Y895" s="287"/>
      <c r="Z895" s="287"/>
      <c r="AA895" s="287"/>
      <c r="AB895" s="287"/>
      <c r="AC895" s="287"/>
      <c r="AD895" s="287"/>
      <c r="AE895" s="287"/>
      <c r="AF895" s="287"/>
      <c r="AG895" s="287"/>
      <c r="AH895" s="287"/>
    </row>
    <row r="896" spans="1:34" ht="15.75" customHeight="1" x14ac:dyDescent="0.2">
      <c r="A896" s="287"/>
      <c r="B896" s="287"/>
      <c r="C896" s="288"/>
      <c r="D896" s="287"/>
      <c r="E896" s="289"/>
      <c r="F896" s="287"/>
      <c r="G896" s="289"/>
      <c r="H896" s="287"/>
      <c r="I896" s="289"/>
      <c r="J896" s="287"/>
      <c r="K896" s="289"/>
      <c r="L896" s="287"/>
      <c r="M896" s="289"/>
      <c r="N896" s="287"/>
      <c r="O896" s="287"/>
      <c r="P896" s="287"/>
      <c r="Q896" s="287"/>
      <c r="R896" s="287"/>
      <c r="S896" s="287"/>
      <c r="T896" s="287"/>
      <c r="U896" s="287"/>
      <c r="V896" s="287"/>
      <c r="W896" s="287"/>
      <c r="X896" s="287"/>
      <c r="Y896" s="287"/>
      <c r="Z896" s="287"/>
      <c r="AA896" s="287"/>
      <c r="AB896" s="287"/>
      <c r="AC896" s="287"/>
      <c r="AD896" s="287"/>
      <c r="AE896" s="287"/>
      <c r="AF896" s="287"/>
      <c r="AG896" s="287"/>
      <c r="AH896" s="287"/>
    </row>
    <row r="897" spans="1:34" ht="15.75" customHeight="1" x14ac:dyDescent="0.2">
      <c r="A897" s="287"/>
      <c r="B897" s="287"/>
      <c r="C897" s="288"/>
      <c r="D897" s="287"/>
      <c r="E897" s="289"/>
      <c r="F897" s="287"/>
      <c r="G897" s="289"/>
      <c r="H897" s="287"/>
      <c r="I897" s="289"/>
      <c r="J897" s="287"/>
      <c r="K897" s="289"/>
      <c r="L897" s="287"/>
      <c r="M897" s="289"/>
      <c r="N897" s="287"/>
      <c r="O897" s="287"/>
      <c r="P897" s="287"/>
      <c r="Q897" s="287"/>
      <c r="R897" s="287"/>
      <c r="S897" s="287"/>
      <c r="T897" s="287"/>
      <c r="U897" s="287"/>
      <c r="V897" s="287"/>
      <c r="W897" s="287"/>
      <c r="X897" s="287"/>
      <c r="Y897" s="287"/>
      <c r="Z897" s="287"/>
      <c r="AA897" s="287"/>
      <c r="AB897" s="287"/>
      <c r="AC897" s="287"/>
      <c r="AD897" s="287"/>
      <c r="AE897" s="287"/>
      <c r="AF897" s="287"/>
      <c r="AG897" s="287"/>
      <c r="AH897" s="287"/>
    </row>
    <row r="898" spans="1:34" ht="15.75" customHeight="1" x14ac:dyDescent="0.2">
      <c r="A898" s="287"/>
      <c r="B898" s="287"/>
      <c r="C898" s="288"/>
      <c r="D898" s="287"/>
      <c r="E898" s="289"/>
      <c r="F898" s="287"/>
      <c r="G898" s="289"/>
      <c r="H898" s="287"/>
      <c r="I898" s="289"/>
      <c r="J898" s="287"/>
      <c r="K898" s="289"/>
      <c r="L898" s="287"/>
      <c r="M898" s="289"/>
      <c r="N898" s="287"/>
      <c r="O898" s="287"/>
      <c r="P898" s="287"/>
      <c r="Q898" s="287"/>
      <c r="R898" s="287"/>
      <c r="S898" s="287"/>
      <c r="T898" s="287"/>
      <c r="U898" s="287"/>
      <c r="V898" s="287"/>
      <c r="W898" s="287"/>
      <c r="X898" s="287"/>
      <c r="Y898" s="287"/>
      <c r="Z898" s="287"/>
      <c r="AA898" s="287"/>
      <c r="AB898" s="287"/>
      <c r="AC898" s="287"/>
      <c r="AD898" s="287"/>
      <c r="AE898" s="287"/>
      <c r="AF898" s="287"/>
      <c r="AG898" s="287"/>
      <c r="AH898" s="287"/>
    </row>
    <row r="899" spans="1:34" ht="15.75" customHeight="1" x14ac:dyDescent="0.2">
      <c r="A899" s="287"/>
      <c r="B899" s="287"/>
      <c r="C899" s="288"/>
      <c r="D899" s="287"/>
      <c r="E899" s="289"/>
      <c r="F899" s="287"/>
      <c r="G899" s="289"/>
      <c r="H899" s="287"/>
      <c r="I899" s="289"/>
      <c r="J899" s="287"/>
      <c r="K899" s="289"/>
      <c r="L899" s="287"/>
      <c r="M899" s="289"/>
      <c r="N899" s="287"/>
      <c r="O899" s="287"/>
      <c r="P899" s="287"/>
      <c r="Q899" s="287"/>
      <c r="R899" s="287"/>
      <c r="S899" s="287"/>
      <c r="T899" s="287"/>
      <c r="U899" s="287"/>
      <c r="V899" s="287"/>
      <c r="W899" s="287"/>
      <c r="X899" s="287"/>
      <c r="Y899" s="287"/>
      <c r="Z899" s="287"/>
      <c r="AA899" s="287"/>
      <c r="AB899" s="287"/>
      <c r="AC899" s="287"/>
      <c r="AD899" s="287"/>
      <c r="AE899" s="287"/>
      <c r="AF899" s="287"/>
      <c r="AG899" s="287"/>
      <c r="AH899" s="287"/>
    </row>
    <row r="900" spans="1:34" ht="15.75" customHeight="1" x14ac:dyDescent="0.2">
      <c r="A900" s="287"/>
      <c r="B900" s="287"/>
      <c r="C900" s="288"/>
      <c r="D900" s="287"/>
      <c r="E900" s="289"/>
      <c r="F900" s="287"/>
      <c r="G900" s="289"/>
      <c r="H900" s="287"/>
      <c r="I900" s="289"/>
      <c r="J900" s="287"/>
      <c r="K900" s="289"/>
      <c r="L900" s="287"/>
      <c r="M900" s="289"/>
      <c r="N900" s="287"/>
      <c r="O900" s="287"/>
      <c r="P900" s="287"/>
      <c r="Q900" s="287"/>
      <c r="R900" s="287"/>
      <c r="S900" s="287"/>
      <c r="T900" s="287"/>
      <c r="U900" s="287"/>
      <c r="V900" s="287"/>
      <c r="W900" s="287"/>
      <c r="X900" s="287"/>
      <c r="Y900" s="287"/>
      <c r="Z900" s="287"/>
      <c r="AA900" s="287"/>
      <c r="AB900" s="287"/>
      <c r="AC900" s="287"/>
      <c r="AD900" s="287"/>
      <c r="AE900" s="287"/>
      <c r="AF900" s="287"/>
      <c r="AG900" s="287"/>
      <c r="AH900" s="287"/>
    </row>
    <row r="901" spans="1:34" ht="15.75" customHeight="1" x14ac:dyDescent="0.2">
      <c r="A901" s="287"/>
      <c r="B901" s="287"/>
      <c r="C901" s="288"/>
      <c r="D901" s="287"/>
      <c r="E901" s="289"/>
      <c r="F901" s="287"/>
      <c r="G901" s="289"/>
      <c r="H901" s="287"/>
      <c r="I901" s="289"/>
      <c r="J901" s="287"/>
      <c r="K901" s="289"/>
      <c r="L901" s="287"/>
      <c r="M901" s="289"/>
      <c r="N901" s="287"/>
      <c r="O901" s="287"/>
      <c r="P901" s="287"/>
      <c r="Q901" s="287"/>
      <c r="R901" s="287"/>
      <c r="S901" s="287"/>
      <c r="T901" s="287"/>
      <c r="U901" s="287"/>
      <c r="V901" s="287"/>
      <c r="W901" s="287"/>
      <c r="X901" s="287"/>
      <c r="Y901" s="287"/>
      <c r="Z901" s="287"/>
      <c r="AA901" s="287"/>
      <c r="AB901" s="287"/>
      <c r="AC901" s="287"/>
      <c r="AD901" s="287"/>
      <c r="AE901" s="287"/>
      <c r="AF901" s="287"/>
      <c r="AG901" s="287"/>
      <c r="AH901" s="287"/>
    </row>
    <row r="902" spans="1:34" ht="15.75" customHeight="1" x14ac:dyDescent="0.2">
      <c r="A902" s="287"/>
      <c r="B902" s="287"/>
      <c r="C902" s="288"/>
      <c r="D902" s="287"/>
      <c r="E902" s="289"/>
      <c r="F902" s="287"/>
      <c r="G902" s="289"/>
      <c r="H902" s="287"/>
      <c r="I902" s="289"/>
      <c r="J902" s="287"/>
      <c r="K902" s="289"/>
      <c r="L902" s="287"/>
      <c r="M902" s="289"/>
      <c r="N902" s="287"/>
      <c r="O902" s="287"/>
      <c r="P902" s="287"/>
      <c r="Q902" s="287"/>
      <c r="R902" s="287"/>
      <c r="S902" s="287"/>
      <c r="T902" s="287"/>
      <c r="U902" s="287"/>
      <c r="V902" s="287"/>
      <c r="W902" s="287"/>
      <c r="X902" s="287"/>
      <c r="Y902" s="287"/>
      <c r="Z902" s="287"/>
      <c r="AA902" s="287"/>
      <c r="AB902" s="287"/>
      <c r="AC902" s="287"/>
      <c r="AD902" s="287"/>
      <c r="AE902" s="287"/>
      <c r="AF902" s="287"/>
      <c r="AG902" s="287"/>
      <c r="AH902" s="287"/>
    </row>
    <row r="903" spans="1:34" ht="15.75" customHeight="1" x14ac:dyDescent="0.2">
      <c r="A903" s="287"/>
      <c r="B903" s="287"/>
      <c r="C903" s="288"/>
      <c r="D903" s="287"/>
      <c r="E903" s="289"/>
      <c r="F903" s="287"/>
      <c r="G903" s="289"/>
      <c r="H903" s="287"/>
      <c r="I903" s="289"/>
      <c r="J903" s="287"/>
      <c r="K903" s="289"/>
      <c r="L903" s="287"/>
      <c r="M903" s="289"/>
      <c r="N903" s="287"/>
      <c r="O903" s="287"/>
      <c r="P903" s="287"/>
      <c r="Q903" s="287"/>
      <c r="R903" s="287"/>
      <c r="S903" s="287"/>
      <c r="T903" s="287"/>
      <c r="U903" s="287"/>
      <c r="V903" s="287"/>
      <c r="W903" s="287"/>
      <c r="X903" s="287"/>
      <c r="Y903" s="287"/>
      <c r="Z903" s="287"/>
      <c r="AA903" s="287"/>
      <c r="AB903" s="287"/>
      <c r="AC903" s="287"/>
      <c r="AD903" s="287"/>
      <c r="AE903" s="287"/>
      <c r="AF903" s="287"/>
      <c r="AG903" s="287"/>
      <c r="AH903" s="287"/>
    </row>
    <row r="904" spans="1:34" ht="15.75" customHeight="1" x14ac:dyDescent="0.2">
      <c r="A904" s="287"/>
      <c r="B904" s="287"/>
      <c r="C904" s="288"/>
      <c r="D904" s="287"/>
      <c r="E904" s="289"/>
      <c r="F904" s="287"/>
      <c r="G904" s="289"/>
      <c r="H904" s="287"/>
      <c r="I904" s="289"/>
      <c r="J904" s="287"/>
      <c r="K904" s="289"/>
      <c r="L904" s="287"/>
      <c r="M904" s="289"/>
      <c r="N904" s="287"/>
      <c r="O904" s="287"/>
      <c r="P904" s="287"/>
      <c r="Q904" s="287"/>
      <c r="R904" s="287"/>
      <c r="S904" s="287"/>
      <c r="T904" s="287"/>
      <c r="U904" s="287"/>
      <c r="V904" s="287"/>
      <c r="W904" s="287"/>
      <c r="X904" s="287"/>
      <c r="Y904" s="287"/>
      <c r="Z904" s="287"/>
      <c r="AA904" s="287"/>
      <c r="AB904" s="287"/>
      <c r="AC904" s="287"/>
      <c r="AD904" s="287"/>
      <c r="AE904" s="287"/>
      <c r="AF904" s="287"/>
      <c r="AG904" s="287"/>
      <c r="AH904" s="287"/>
    </row>
    <row r="905" spans="1:34" ht="15.75" customHeight="1" x14ac:dyDescent="0.2">
      <c r="A905" s="287"/>
      <c r="B905" s="287"/>
      <c r="C905" s="288"/>
      <c r="D905" s="287"/>
      <c r="E905" s="289"/>
      <c r="F905" s="287"/>
      <c r="G905" s="289"/>
      <c r="H905" s="287"/>
      <c r="I905" s="289"/>
      <c r="J905" s="287"/>
      <c r="K905" s="289"/>
      <c r="L905" s="287"/>
      <c r="M905" s="289"/>
      <c r="N905" s="287"/>
      <c r="O905" s="287"/>
      <c r="P905" s="287"/>
      <c r="Q905" s="287"/>
      <c r="R905" s="287"/>
      <c r="S905" s="287"/>
      <c r="T905" s="287"/>
      <c r="U905" s="287"/>
      <c r="V905" s="287"/>
      <c r="W905" s="287"/>
      <c r="X905" s="287"/>
      <c r="Y905" s="287"/>
      <c r="Z905" s="287"/>
      <c r="AA905" s="287"/>
      <c r="AB905" s="287"/>
      <c r="AC905" s="287"/>
      <c r="AD905" s="287"/>
      <c r="AE905" s="287"/>
      <c r="AF905" s="287"/>
      <c r="AG905" s="287"/>
      <c r="AH905" s="287"/>
    </row>
    <row r="906" spans="1:34" ht="15.75" customHeight="1" x14ac:dyDescent="0.2">
      <c r="A906" s="287"/>
      <c r="B906" s="287"/>
      <c r="C906" s="288"/>
      <c r="D906" s="287"/>
      <c r="E906" s="289"/>
      <c r="F906" s="287"/>
      <c r="G906" s="289"/>
      <c r="H906" s="287"/>
      <c r="I906" s="289"/>
      <c r="J906" s="287"/>
      <c r="K906" s="289"/>
      <c r="L906" s="287"/>
      <c r="M906" s="289"/>
      <c r="N906" s="287"/>
      <c r="O906" s="287"/>
      <c r="P906" s="287"/>
      <c r="Q906" s="287"/>
      <c r="R906" s="287"/>
      <c r="S906" s="287"/>
      <c r="T906" s="287"/>
      <c r="U906" s="287"/>
      <c r="V906" s="287"/>
      <c r="W906" s="287"/>
      <c r="X906" s="287"/>
      <c r="Y906" s="287"/>
      <c r="Z906" s="287"/>
      <c r="AA906" s="287"/>
      <c r="AB906" s="287"/>
      <c r="AC906" s="287"/>
      <c r="AD906" s="287"/>
      <c r="AE906" s="287"/>
      <c r="AF906" s="287"/>
      <c r="AG906" s="287"/>
      <c r="AH906" s="287"/>
    </row>
    <row r="907" spans="1:34" ht="15.75" customHeight="1" x14ac:dyDescent="0.2">
      <c r="A907" s="287"/>
      <c r="B907" s="287"/>
      <c r="C907" s="288"/>
      <c r="D907" s="287"/>
      <c r="E907" s="289"/>
      <c r="F907" s="287"/>
      <c r="G907" s="289"/>
      <c r="H907" s="287"/>
      <c r="I907" s="289"/>
      <c r="J907" s="287"/>
      <c r="K907" s="289"/>
      <c r="L907" s="287"/>
      <c r="M907" s="289"/>
      <c r="N907" s="287"/>
      <c r="O907" s="287"/>
      <c r="P907" s="287"/>
      <c r="Q907" s="287"/>
      <c r="R907" s="287"/>
      <c r="S907" s="287"/>
      <c r="T907" s="287"/>
      <c r="U907" s="287"/>
      <c r="V907" s="287"/>
      <c r="W907" s="287"/>
      <c r="X907" s="287"/>
      <c r="Y907" s="287"/>
      <c r="Z907" s="287"/>
      <c r="AA907" s="287"/>
      <c r="AB907" s="287"/>
      <c r="AC907" s="287"/>
      <c r="AD907" s="287"/>
      <c r="AE907" s="287"/>
      <c r="AF907" s="287"/>
      <c r="AG907" s="287"/>
      <c r="AH907" s="287"/>
    </row>
    <row r="908" spans="1:34" ht="15.75" customHeight="1" x14ac:dyDescent="0.2">
      <c r="A908" s="287"/>
      <c r="B908" s="287"/>
      <c r="C908" s="288"/>
      <c r="D908" s="287"/>
      <c r="E908" s="289"/>
      <c r="F908" s="287"/>
      <c r="G908" s="289"/>
      <c r="H908" s="287"/>
      <c r="I908" s="289"/>
      <c r="J908" s="287"/>
      <c r="K908" s="289"/>
      <c r="L908" s="287"/>
      <c r="M908" s="289"/>
      <c r="N908" s="287"/>
      <c r="O908" s="287"/>
      <c r="P908" s="287"/>
      <c r="Q908" s="287"/>
      <c r="R908" s="287"/>
      <c r="S908" s="287"/>
      <c r="T908" s="287"/>
      <c r="U908" s="287"/>
      <c r="V908" s="287"/>
      <c r="W908" s="287"/>
      <c r="X908" s="287"/>
      <c r="Y908" s="287"/>
      <c r="Z908" s="287"/>
      <c r="AA908" s="287"/>
      <c r="AB908" s="287"/>
      <c r="AC908" s="287"/>
      <c r="AD908" s="287"/>
      <c r="AE908" s="287"/>
      <c r="AF908" s="287"/>
      <c r="AG908" s="287"/>
      <c r="AH908" s="287"/>
    </row>
    <row r="909" spans="1:34" ht="15.75" customHeight="1" x14ac:dyDescent="0.2">
      <c r="A909" s="287"/>
      <c r="B909" s="287"/>
      <c r="C909" s="288"/>
      <c r="D909" s="287"/>
      <c r="E909" s="289"/>
      <c r="F909" s="287"/>
      <c r="G909" s="289"/>
      <c r="H909" s="287"/>
      <c r="I909" s="289"/>
      <c r="J909" s="287"/>
      <c r="K909" s="289"/>
      <c r="L909" s="287"/>
      <c r="M909" s="289"/>
      <c r="N909" s="287"/>
      <c r="O909" s="287"/>
      <c r="P909" s="287"/>
      <c r="Q909" s="287"/>
      <c r="R909" s="287"/>
      <c r="S909" s="287"/>
      <c r="T909" s="287"/>
      <c r="U909" s="287"/>
      <c r="V909" s="287"/>
      <c r="W909" s="287"/>
      <c r="X909" s="287"/>
      <c r="Y909" s="287"/>
      <c r="Z909" s="287"/>
      <c r="AA909" s="287"/>
      <c r="AB909" s="287"/>
      <c r="AC909" s="287"/>
      <c r="AD909" s="287"/>
      <c r="AE909" s="287"/>
      <c r="AF909" s="287"/>
      <c r="AG909" s="287"/>
      <c r="AH909" s="287"/>
    </row>
    <row r="910" spans="1:34" ht="15.75" customHeight="1" x14ac:dyDescent="0.2">
      <c r="A910" s="287"/>
      <c r="B910" s="287"/>
      <c r="C910" s="288"/>
      <c r="D910" s="287"/>
      <c r="E910" s="289"/>
      <c r="F910" s="287"/>
      <c r="G910" s="289"/>
      <c r="H910" s="287"/>
      <c r="I910" s="289"/>
      <c r="J910" s="287"/>
      <c r="K910" s="289"/>
      <c r="L910" s="287"/>
      <c r="M910" s="289"/>
      <c r="N910" s="287"/>
      <c r="O910" s="287"/>
      <c r="P910" s="287"/>
      <c r="Q910" s="287"/>
      <c r="R910" s="287"/>
      <c r="S910" s="287"/>
      <c r="T910" s="287"/>
      <c r="U910" s="287"/>
      <c r="V910" s="287"/>
      <c r="W910" s="287"/>
      <c r="X910" s="287"/>
      <c r="Y910" s="287"/>
      <c r="Z910" s="287"/>
      <c r="AA910" s="287"/>
      <c r="AB910" s="287"/>
      <c r="AC910" s="287"/>
      <c r="AD910" s="287"/>
      <c r="AE910" s="287"/>
      <c r="AF910" s="287"/>
      <c r="AG910" s="287"/>
      <c r="AH910" s="287"/>
    </row>
    <row r="911" spans="1:34" ht="15.75" customHeight="1" x14ac:dyDescent="0.2">
      <c r="A911" s="287"/>
      <c r="B911" s="287"/>
      <c r="C911" s="288"/>
      <c r="D911" s="287"/>
      <c r="E911" s="289"/>
      <c r="F911" s="287"/>
      <c r="G911" s="289"/>
      <c r="H911" s="287"/>
      <c r="I911" s="289"/>
      <c r="J911" s="287"/>
      <c r="K911" s="289"/>
      <c r="L911" s="287"/>
      <c r="M911" s="289"/>
      <c r="N911" s="287"/>
      <c r="O911" s="287"/>
      <c r="P911" s="287"/>
      <c r="Q911" s="287"/>
      <c r="R911" s="287"/>
      <c r="S911" s="287"/>
      <c r="T911" s="287"/>
      <c r="U911" s="287"/>
      <c r="V911" s="287"/>
      <c r="W911" s="287"/>
      <c r="X911" s="287"/>
      <c r="Y911" s="287"/>
      <c r="Z911" s="287"/>
      <c r="AA911" s="287"/>
      <c r="AB911" s="287"/>
      <c r="AC911" s="287"/>
      <c r="AD911" s="287"/>
      <c r="AE911" s="287"/>
      <c r="AF911" s="287"/>
      <c r="AG911" s="287"/>
      <c r="AH911" s="287"/>
    </row>
    <row r="912" spans="1:34" ht="15.75" customHeight="1" x14ac:dyDescent="0.2">
      <c r="A912" s="287"/>
      <c r="B912" s="287"/>
      <c r="C912" s="288"/>
      <c r="D912" s="287"/>
      <c r="E912" s="289"/>
      <c r="F912" s="287"/>
      <c r="G912" s="289"/>
      <c r="H912" s="287"/>
      <c r="I912" s="289"/>
      <c r="J912" s="287"/>
      <c r="K912" s="289"/>
      <c r="L912" s="287"/>
      <c r="M912" s="289"/>
      <c r="N912" s="287"/>
      <c r="O912" s="287"/>
      <c r="P912" s="287"/>
      <c r="Q912" s="287"/>
      <c r="R912" s="287"/>
      <c r="S912" s="287"/>
      <c r="T912" s="287"/>
      <c r="U912" s="287"/>
      <c r="V912" s="287"/>
      <c r="W912" s="287"/>
      <c r="X912" s="287"/>
      <c r="Y912" s="287"/>
      <c r="Z912" s="287"/>
      <c r="AA912" s="287"/>
      <c r="AB912" s="287"/>
      <c r="AC912" s="287"/>
      <c r="AD912" s="287"/>
      <c r="AE912" s="287"/>
      <c r="AF912" s="287"/>
      <c r="AG912" s="287"/>
      <c r="AH912" s="287"/>
    </row>
    <row r="913" spans="1:34" ht="15.75" customHeight="1" x14ac:dyDescent="0.2">
      <c r="A913" s="287"/>
      <c r="B913" s="287"/>
      <c r="C913" s="288"/>
      <c r="D913" s="287"/>
      <c r="E913" s="289"/>
      <c r="F913" s="287"/>
      <c r="G913" s="289"/>
      <c r="H913" s="287"/>
      <c r="I913" s="289"/>
      <c r="J913" s="287"/>
      <c r="K913" s="289"/>
      <c r="L913" s="287"/>
      <c r="M913" s="289"/>
      <c r="N913" s="287"/>
      <c r="O913" s="287"/>
      <c r="P913" s="287"/>
      <c r="Q913" s="287"/>
      <c r="R913" s="287"/>
      <c r="S913" s="287"/>
      <c r="T913" s="287"/>
      <c r="U913" s="287"/>
      <c r="V913" s="287"/>
      <c r="W913" s="287"/>
      <c r="X913" s="287"/>
      <c r="Y913" s="287"/>
      <c r="Z913" s="287"/>
      <c r="AA913" s="287"/>
      <c r="AB913" s="287"/>
      <c r="AC913" s="287"/>
      <c r="AD913" s="287"/>
      <c r="AE913" s="287"/>
      <c r="AF913" s="287"/>
      <c r="AG913" s="287"/>
      <c r="AH913" s="287"/>
    </row>
    <row r="914" spans="1:34" ht="15.75" customHeight="1" x14ac:dyDescent="0.2">
      <c r="A914" s="287"/>
      <c r="B914" s="287"/>
      <c r="C914" s="288"/>
      <c r="D914" s="287"/>
      <c r="E914" s="289"/>
      <c r="F914" s="287"/>
      <c r="G914" s="289"/>
      <c r="H914" s="287"/>
      <c r="I914" s="289"/>
      <c r="J914" s="287"/>
      <c r="K914" s="289"/>
      <c r="L914" s="287"/>
      <c r="M914" s="289"/>
      <c r="N914" s="287"/>
      <c r="O914" s="287"/>
      <c r="P914" s="287"/>
      <c r="Q914" s="287"/>
      <c r="R914" s="287"/>
      <c r="S914" s="287"/>
      <c r="T914" s="287"/>
      <c r="U914" s="287"/>
      <c r="V914" s="287"/>
      <c r="W914" s="287"/>
      <c r="X914" s="287"/>
      <c r="Y914" s="287"/>
      <c r="Z914" s="287"/>
      <c r="AA914" s="287"/>
      <c r="AB914" s="287"/>
      <c r="AC914" s="287"/>
      <c r="AD914" s="287"/>
      <c r="AE914" s="287"/>
      <c r="AF914" s="287"/>
      <c r="AG914" s="287"/>
      <c r="AH914" s="287"/>
    </row>
    <row r="915" spans="1:34" ht="15.75" customHeight="1" x14ac:dyDescent="0.2">
      <c r="A915" s="287"/>
      <c r="B915" s="287"/>
      <c r="C915" s="288"/>
      <c r="D915" s="287"/>
      <c r="E915" s="289"/>
      <c r="F915" s="287"/>
      <c r="G915" s="289"/>
      <c r="H915" s="287"/>
      <c r="I915" s="289"/>
      <c r="J915" s="287"/>
      <c r="K915" s="289"/>
      <c r="L915" s="287"/>
      <c r="M915" s="289"/>
      <c r="N915" s="287"/>
      <c r="O915" s="287"/>
      <c r="P915" s="287"/>
      <c r="Q915" s="287"/>
      <c r="R915" s="287"/>
      <c r="S915" s="287"/>
      <c r="T915" s="287"/>
      <c r="U915" s="287"/>
      <c r="V915" s="287"/>
      <c r="W915" s="287"/>
      <c r="X915" s="287"/>
      <c r="Y915" s="287"/>
      <c r="Z915" s="287"/>
      <c r="AA915" s="287"/>
      <c r="AB915" s="287"/>
      <c r="AC915" s="287"/>
      <c r="AD915" s="287"/>
      <c r="AE915" s="287"/>
      <c r="AF915" s="287"/>
      <c r="AG915" s="287"/>
      <c r="AH915" s="287"/>
    </row>
    <row r="916" spans="1:34" ht="15.75" customHeight="1" x14ac:dyDescent="0.2">
      <c r="A916" s="287"/>
      <c r="B916" s="287"/>
      <c r="C916" s="288"/>
      <c r="D916" s="287"/>
      <c r="E916" s="289"/>
      <c r="F916" s="287"/>
      <c r="G916" s="289"/>
      <c r="H916" s="287"/>
      <c r="I916" s="289"/>
      <c r="J916" s="287"/>
      <c r="K916" s="289"/>
      <c r="L916" s="287"/>
      <c r="M916" s="289"/>
      <c r="N916" s="287"/>
      <c r="O916" s="287"/>
      <c r="P916" s="287"/>
      <c r="Q916" s="287"/>
      <c r="R916" s="287"/>
      <c r="S916" s="287"/>
      <c r="T916" s="287"/>
      <c r="U916" s="287"/>
      <c r="V916" s="287"/>
      <c r="W916" s="287"/>
      <c r="X916" s="287"/>
      <c r="Y916" s="287"/>
      <c r="Z916" s="287"/>
      <c r="AA916" s="287"/>
      <c r="AB916" s="287"/>
      <c r="AC916" s="287"/>
      <c r="AD916" s="287"/>
      <c r="AE916" s="287"/>
      <c r="AF916" s="287"/>
      <c r="AG916" s="287"/>
      <c r="AH916" s="287"/>
    </row>
    <row r="917" spans="1:34" ht="15.75" customHeight="1" x14ac:dyDescent="0.2">
      <c r="A917" s="287"/>
      <c r="B917" s="287"/>
      <c r="C917" s="288"/>
      <c r="D917" s="287"/>
      <c r="E917" s="289"/>
      <c r="F917" s="287"/>
      <c r="G917" s="289"/>
      <c r="H917" s="287"/>
      <c r="I917" s="289"/>
      <c r="J917" s="287"/>
      <c r="K917" s="289"/>
      <c r="L917" s="287"/>
      <c r="M917" s="289"/>
      <c r="N917" s="287"/>
      <c r="O917" s="287"/>
      <c r="P917" s="287"/>
      <c r="Q917" s="287"/>
      <c r="R917" s="287"/>
      <c r="S917" s="287"/>
      <c r="T917" s="287"/>
      <c r="U917" s="287"/>
      <c r="V917" s="287"/>
      <c r="W917" s="287"/>
      <c r="X917" s="287"/>
      <c r="Y917" s="287"/>
      <c r="Z917" s="287"/>
      <c r="AA917" s="287"/>
      <c r="AB917" s="287"/>
      <c r="AC917" s="287"/>
      <c r="AD917" s="287"/>
      <c r="AE917" s="287"/>
      <c r="AF917" s="287"/>
      <c r="AG917" s="287"/>
      <c r="AH917" s="287"/>
    </row>
    <row r="918" spans="1:34" ht="15.75" customHeight="1" x14ac:dyDescent="0.2">
      <c r="A918" s="287"/>
      <c r="B918" s="287"/>
      <c r="C918" s="288"/>
      <c r="D918" s="287"/>
      <c r="E918" s="289"/>
      <c r="F918" s="287"/>
      <c r="G918" s="289"/>
      <c r="H918" s="287"/>
      <c r="I918" s="289"/>
      <c r="J918" s="287"/>
      <c r="K918" s="289"/>
      <c r="L918" s="287"/>
      <c r="M918" s="289"/>
      <c r="N918" s="287"/>
      <c r="O918" s="287"/>
      <c r="P918" s="287"/>
      <c r="Q918" s="287"/>
      <c r="R918" s="287"/>
      <c r="S918" s="287"/>
      <c r="T918" s="287"/>
      <c r="U918" s="287"/>
      <c r="V918" s="287"/>
      <c r="W918" s="287"/>
      <c r="X918" s="287"/>
      <c r="Y918" s="287"/>
      <c r="Z918" s="287"/>
      <c r="AA918" s="287"/>
      <c r="AB918" s="287"/>
      <c r="AC918" s="287"/>
      <c r="AD918" s="287"/>
      <c r="AE918" s="287"/>
      <c r="AF918" s="287"/>
      <c r="AG918" s="287"/>
      <c r="AH918" s="287"/>
    </row>
    <row r="919" spans="1:34" ht="15.75" customHeight="1" x14ac:dyDescent="0.2">
      <c r="A919" s="287"/>
      <c r="B919" s="287"/>
      <c r="C919" s="288"/>
      <c r="D919" s="287"/>
      <c r="E919" s="289"/>
      <c r="F919" s="287"/>
      <c r="G919" s="289"/>
      <c r="H919" s="287"/>
      <c r="I919" s="289"/>
      <c r="J919" s="287"/>
      <c r="K919" s="289"/>
      <c r="L919" s="287"/>
      <c r="M919" s="289"/>
      <c r="N919" s="287"/>
      <c r="O919" s="287"/>
      <c r="P919" s="287"/>
      <c r="Q919" s="287"/>
      <c r="R919" s="287"/>
      <c r="S919" s="287"/>
      <c r="T919" s="287"/>
      <c r="U919" s="287"/>
      <c r="V919" s="287"/>
      <c r="W919" s="287"/>
      <c r="X919" s="287"/>
      <c r="Y919" s="287"/>
      <c r="Z919" s="287"/>
      <c r="AA919" s="287"/>
      <c r="AB919" s="287"/>
      <c r="AC919" s="287"/>
      <c r="AD919" s="287"/>
      <c r="AE919" s="287"/>
      <c r="AF919" s="287"/>
      <c r="AG919" s="287"/>
      <c r="AH919" s="287"/>
    </row>
    <row r="920" spans="1:34" ht="15.75" customHeight="1" x14ac:dyDescent="0.2">
      <c r="A920" s="287"/>
      <c r="B920" s="287"/>
      <c r="C920" s="288"/>
      <c r="D920" s="287"/>
      <c r="E920" s="289"/>
      <c r="F920" s="287"/>
      <c r="G920" s="289"/>
      <c r="H920" s="287"/>
      <c r="I920" s="289"/>
      <c r="J920" s="287"/>
      <c r="K920" s="289"/>
      <c r="L920" s="287"/>
      <c r="M920" s="289"/>
      <c r="N920" s="287"/>
      <c r="O920" s="287"/>
      <c r="P920" s="287"/>
      <c r="Q920" s="287"/>
      <c r="R920" s="287"/>
      <c r="S920" s="287"/>
      <c r="T920" s="287"/>
      <c r="U920" s="287"/>
      <c r="V920" s="287"/>
      <c r="W920" s="287"/>
      <c r="X920" s="287"/>
      <c r="Y920" s="287"/>
      <c r="Z920" s="287"/>
      <c r="AA920" s="287"/>
      <c r="AB920" s="287"/>
      <c r="AC920" s="287"/>
      <c r="AD920" s="287"/>
      <c r="AE920" s="287"/>
      <c r="AF920" s="287"/>
      <c r="AG920" s="287"/>
      <c r="AH920" s="287"/>
    </row>
    <row r="921" spans="1:34" ht="15.75" customHeight="1" x14ac:dyDescent="0.2">
      <c r="A921" s="287"/>
      <c r="B921" s="287"/>
      <c r="C921" s="288"/>
      <c r="D921" s="287"/>
      <c r="E921" s="289"/>
      <c r="F921" s="287"/>
      <c r="G921" s="289"/>
      <c r="H921" s="287"/>
      <c r="I921" s="289"/>
      <c r="J921" s="287"/>
      <c r="K921" s="289"/>
      <c r="L921" s="287"/>
      <c r="M921" s="289"/>
      <c r="N921" s="287"/>
      <c r="O921" s="287"/>
      <c r="P921" s="287"/>
      <c r="Q921" s="287"/>
      <c r="R921" s="287"/>
      <c r="S921" s="287"/>
      <c r="T921" s="287"/>
      <c r="U921" s="287"/>
      <c r="V921" s="287"/>
      <c r="W921" s="287"/>
      <c r="X921" s="287"/>
      <c r="Y921" s="287"/>
      <c r="Z921" s="287"/>
      <c r="AA921" s="287"/>
      <c r="AB921" s="287"/>
      <c r="AC921" s="287"/>
      <c r="AD921" s="287"/>
      <c r="AE921" s="287"/>
      <c r="AF921" s="287"/>
      <c r="AG921" s="287"/>
      <c r="AH921" s="287"/>
    </row>
    <row r="922" spans="1:34" ht="15.75" customHeight="1" x14ac:dyDescent="0.2">
      <c r="A922" s="287"/>
      <c r="B922" s="287"/>
      <c r="C922" s="288"/>
      <c r="D922" s="287"/>
      <c r="E922" s="289"/>
      <c r="F922" s="287"/>
      <c r="G922" s="289"/>
      <c r="H922" s="287"/>
      <c r="I922" s="289"/>
      <c r="J922" s="287"/>
      <c r="K922" s="289"/>
      <c r="L922" s="287"/>
      <c r="M922" s="289"/>
      <c r="N922" s="287"/>
      <c r="O922" s="287"/>
      <c r="P922" s="287"/>
      <c r="Q922" s="287"/>
      <c r="R922" s="287"/>
      <c r="S922" s="287"/>
      <c r="T922" s="287"/>
      <c r="U922" s="287"/>
      <c r="V922" s="287"/>
      <c r="W922" s="287"/>
      <c r="X922" s="287"/>
      <c r="Y922" s="287"/>
      <c r="Z922" s="287"/>
      <c r="AA922" s="287"/>
      <c r="AB922" s="287"/>
      <c r="AC922" s="287"/>
      <c r="AD922" s="287"/>
      <c r="AE922" s="287"/>
      <c r="AF922" s="287"/>
      <c r="AG922" s="287"/>
      <c r="AH922" s="287"/>
    </row>
    <row r="923" spans="1:34" ht="15.75" customHeight="1" x14ac:dyDescent="0.2">
      <c r="A923" s="287"/>
      <c r="B923" s="287"/>
      <c r="C923" s="288"/>
      <c r="D923" s="287"/>
      <c r="E923" s="289"/>
      <c r="F923" s="287"/>
      <c r="G923" s="289"/>
      <c r="H923" s="287"/>
      <c r="I923" s="289"/>
      <c r="J923" s="287"/>
      <c r="K923" s="289"/>
      <c r="L923" s="287"/>
      <c r="M923" s="289"/>
      <c r="N923" s="287"/>
      <c r="O923" s="287"/>
      <c r="P923" s="287"/>
      <c r="Q923" s="287"/>
      <c r="R923" s="287"/>
      <c r="S923" s="287"/>
      <c r="T923" s="287"/>
      <c r="U923" s="287"/>
      <c r="V923" s="287"/>
      <c r="W923" s="287"/>
      <c r="X923" s="287"/>
      <c r="Y923" s="287"/>
      <c r="Z923" s="287"/>
      <c r="AA923" s="287"/>
      <c r="AB923" s="287"/>
      <c r="AC923" s="287"/>
      <c r="AD923" s="287"/>
      <c r="AE923" s="287"/>
      <c r="AF923" s="287"/>
      <c r="AG923" s="287"/>
      <c r="AH923" s="287"/>
    </row>
    <row r="924" spans="1:34" ht="15.75" customHeight="1" x14ac:dyDescent="0.2">
      <c r="A924" s="287"/>
      <c r="B924" s="287"/>
      <c r="C924" s="288"/>
      <c r="D924" s="287"/>
      <c r="E924" s="289"/>
      <c r="F924" s="287"/>
      <c r="G924" s="289"/>
      <c r="H924" s="287"/>
      <c r="I924" s="289"/>
      <c r="J924" s="287"/>
      <c r="K924" s="289"/>
      <c r="L924" s="287"/>
      <c r="M924" s="289"/>
      <c r="N924" s="287"/>
      <c r="O924" s="287"/>
      <c r="P924" s="287"/>
      <c r="Q924" s="287"/>
      <c r="R924" s="287"/>
      <c r="S924" s="287"/>
      <c r="T924" s="287"/>
      <c r="U924" s="287"/>
      <c r="V924" s="287"/>
      <c r="W924" s="287"/>
      <c r="X924" s="287"/>
      <c r="Y924" s="287"/>
      <c r="Z924" s="287"/>
      <c r="AA924" s="287"/>
      <c r="AB924" s="287"/>
      <c r="AC924" s="287"/>
      <c r="AD924" s="287"/>
      <c r="AE924" s="287"/>
      <c r="AF924" s="287"/>
      <c r="AG924" s="287"/>
      <c r="AH924" s="287"/>
    </row>
    <row r="925" spans="1:34" ht="15.75" customHeight="1" x14ac:dyDescent="0.2">
      <c r="A925" s="287"/>
      <c r="B925" s="287"/>
      <c r="C925" s="288"/>
      <c r="D925" s="287"/>
      <c r="E925" s="289"/>
      <c r="F925" s="287"/>
      <c r="G925" s="289"/>
      <c r="H925" s="287"/>
      <c r="I925" s="289"/>
      <c r="J925" s="287"/>
      <c r="K925" s="289"/>
      <c r="L925" s="287"/>
      <c r="M925" s="289"/>
      <c r="N925" s="287"/>
      <c r="O925" s="287"/>
      <c r="P925" s="287"/>
      <c r="Q925" s="287"/>
      <c r="R925" s="287"/>
      <c r="S925" s="287"/>
      <c r="T925" s="287"/>
      <c r="U925" s="287"/>
      <c r="V925" s="287"/>
      <c r="W925" s="287"/>
      <c r="X925" s="287"/>
      <c r="Y925" s="287"/>
      <c r="Z925" s="287"/>
      <c r="AA925" s="287"/>
      <c r="AB925" s="287"/>
      <c r="AC925" s="287"/>
      <c r="AD925" s="287"/>
      <c r="AE925" s="287"/>
      <c r="AF925" s="287"/>
      <c r="AG925" s="287"/>
      <c r="AH925" s="287"/>
    </row>
    <row r="926" spans="1:34" ht="15.75" customHeight="1" x14ac:dyDescent="0.2">
      <c r="A926" s="287"/>
      <c r="B926" s="287"/>
      <c r="C926" s="288"/>
      <c r="D926" s="287"/>
      <c r="E926" s="289"/>
      <c r="F926" s="287"/>
      <c r="G926" s="289"/>
      <c r="H926" s="287"/>
      <c r="I926" s="289"/>
      <c r="J926" s="287"/>
      <c r="K926" s="289"/>
      <c r="L926" s="287"/>
      <c r="M926" s="289"/>
      <c r="N926" s="287"/>
      <c r="O926" s="287"/>
      <c r="P926" s="287"/>
      <c r="Q926" s="287"/>
      <c r="R926" s="287"/>
      <c r="S926" s="287"/>
      <c r="T926" s="287"/>
      <c r="U926" s="287"/>
      <c r="V926" s="287"/>
      <c r="W926" s="287"/>
      <c r="X926" s="287"/>
      <c r="Y926" s="287"/>
      <c r="Z926" s="287"/>
      <c r="AA926" s="287"/>
      <c r="AB926" s="287"/>
      <c r="AC926" s="287"/>
      <c r="AD926" s="287"/>
      <c r="AE926" s="287"/>
      <c r="AF926" s="287"/>
      <c r="AG926" s="287"/>
      <c r="AH926" s="287"/>
    </row>
    <row r="927" spans="1:34" ht="15.75" customHeight="1" x14ac:dyDescent="0.2">
      <c r="A927" s="287"/>
      <c r="B927" s="287"/>
      <c r="C927" s="288"/>
      <c r="D927" s="287"/>
      <c r="E927" s="289"/>
      <c r="F927" s="287"/>
      <c r="G927" s="289"/>
      <c r="H927" s="287"/>
      <c r="I927" s="289"/>
      <c r="J927" s="287"/>
      <c r="K927" s="289"/>
      <c r="L927" s="287"/>
      <c r="M927" s="289"/>
      <c r="N927" s="287"/>
      <c r="O927" s="287"/>
      <c r="P927" s="287"/>
      <c r="Q927" s="287"/>
      <c r="R927" s="287"/>
      <c r="S927" s="287"/>
      <c r="T927" s="287"/>
      <c r="U927" s="287"/>
      <c r="V927" s="287"/>
      <c r="W927" s="287"/>
      <c r="X927" s="287"/>
      <c r="Y927" s="287"/>
      <c r="Z927" s="287"/>
      <c r="AA927" s="287"/>
      <c r="AB927" s="287"/>
      <c r="AC927" s="287"/>
      <c r="AD927" s="287"/>
      <c r="AE927" s="287"/>
      <c r="AF927" s="287"/>
      <c r="AG927" s="287"/>
      <c r="AH927" s="287"/>
    </row>
    <row r="928" spans="1:34" ht="15.75" customHeight="1" x14ac:dyDescent="0.2">
      <c r="A928" s="287"/>
      <c r="B928" s="287"/>
      <c r="C928" s="288"/>
      <c r="D928" s="287"/>
      <c r="E928" s="289"/>
      <c r="F928" s="287"/>
      <c r="G928" s="289"/>
      <c r="H928" s="287"/>
      <c r="I928" s="289"/>
      <c r="J928" s="287"/>
      <c r="K928" s="289"/>
      <c r="L928" s="287"/>
      <c r="M928" s="289"/>
      <c r="N928" s="287"/>
      <c r="O928" s="287"/>
      <c r="P928" s="287"/>
      <c r="Q928" s="287"/>
      <c r="R928" s="287"/>
      <c r="S928" s="287"/>
      <c r="T928" s="287"/>
      <c r="U928" s="287"/>
      <c r="V928" s="287"/>
      <c r="W928" s="287"/>
      <c r="X928" s="287"/>
      <c r="Y928" s="287"/>
      <c r="Z928" s="287"/>
      <c r="AA928" s="287"/>
      <c r="AB928" s="287"/>
      <c r="AC928" s="287"/>
      <c r="AD928" s="287"/>
      <c r="AE928" s="287"/>
      <c r="AF928" s="287"/>
      <c r="AG928" s="287"/>
      <c r="AH928" s="287"/>
    </row>
    <row r="929" spans="1:34" ht="15.75" customHeight="1" x14ac:dyDescent="0.2">
      <c r="A929" s="287"/>
      <c r="B929" s="287"/>
      <c r="C929" s="288"/>
      <c r="D929" s="287"/>
      <c r="E929" s="289"/>
      <c r="F929" s="287"/>
      <c r="G929" s="289"/>
      <c r="H929" s="287"/>
      <c r="I929" s="289"/>
      <c r="J929" s="287"/>
      <c r="K929" s="289"/>
      <c r="L929" s="287"/>
      <c r="M929" s="289"/>
      <c r="N929" s="287"/>
      <c r="O929" s="287"/>
      <c r="P929" s="287"/>
      <c r="Q929" s="287"/>
      <c r="R929" s="287"/>
      <c r="S929" s="287"/>
      <c r="T929" s="287"/>
      <c r="U929" s="287"/>
      <c r="V929" s="287"/>
      <c r="W929" s="287"/>
      <c r="X929" s="287"/>
      <c r="Y929" s="287"/>
      <c r="Z929" s="287"/>
      <c r="AA929" s="287"/>
      <c r="AB929" s="287"/>
      <c r="AC929" s="287"/>
      <c r="AD929" s="287"/>
      <c r="AE929" s="287"/>
      <c r="AF929" s="287"/>
      <c r="AG929" s="287"/>
      <c r="AH929" s="287"/>
    </row>
    <row r="930" spans="1:34" ht="15.75" customHeight="1" x14ac:dyDescent="0.2">
      <c r="A930" s="287"/>
      <c r="B930" s="287"/>
      <c r="C930" s="288"/>
      <c r="D930" s="287"/>
      <c r="E930" s="289"/>
      <c r="F930" s="287"/>
      <c r="G930" s="289"/>
      <c r="H930" s="287"/>
      <c r="I930" s="289"/>
      <c r="J930" s="287"/>
      <c r="K930" s="289"/>
      <c r="L930" s="287"/>
      <c r="M930" s="289"/>
      <c r="N930" s="287"/>
      <c r="O930" s="287"/>
      <c r="P930" s="287"/>
      <c r="Q930" s="287"/>
      <c r="R930" s="287"/>
      <c r="S930" s="287"/>
      <c r="T930" s="287"/>
      <c r="U930" s="287"/>
      <c r="V930" s="287"/>
      <c r="W930" s="287"/>
      <c r="X930" s="287"/>
      <c r="Y930" s="287"/>
      <c r="Z930" s="287"/>
      <c r="AA930" s="287"/>
      <c r="AB930" s="287"/>
      <c r="AC930" s="287"/>
      <c r="AD930" s="287"/>
      <c r="AE930" s="287"/>
      <c r="AF930" s="287"/>
      <c r="AG930" s="287"/>
      <c r="AH930" s="287"/>
    </row>
    <row r="931" spans="1:34" ht="15.75" customHeight="1" x14ac:dyDescent="0.2">
      <c r="A931" s="287"/>
      <c r="B931" s="287"/>
      <c r="C931" s="288"/>
      <c r="D931" s="287"/>
      <c r="E931" s="289"/>
      <c r="F931" s="287"/>
      <c r="G931" s="289"/>
      <c r="H931" s="287"/>
      <c r="I931" s="289"/>
      <c r="J931" s="287"/>
      <c r="K931" s="289"/>
      <c r="L931" s="287"/>
      <c r="M931" s="289"/>
      <c r="N931" s="287"/>
      <c r="O931" s="287"/>
      <c r="P931" s="287"/>
      <c r="Q931" s="287"/>
      <c r="R931" s="287"/>
      <c r="S931" s="287"/>
      <c r="T931" s="287"/>
      <c r="U931" s="287"/>
      <c r="V931" s="287"/>
      <c r="W931" s="287"/>
      <c r="X931" s="287"/>
      <c r="Y931" s="287"/>
      <c r="Z931" s="287"/>
      <c r="AA931" s="287"/>
      <c r="AB931" s="287"/>
      <c r="AC931" s="287"/>
      <c r="AD931" s="287"/>
      <c r="AE931" s="287"/>
      <c r="AF931" s="287"/>
      <c r="AG931" s="287"/>
      <c r="AH931" s="287"/>
    </row>
    <row r="932" spans="1:34" ht="15.75" customHeight="1" x14ac:dyDescent="0.2">
      <c r="A932" s="287"/>
      <c r="B932" s="287"/>
      <c r="C932" s="288"/>
      <c r="D932" s="287"/>
      <c r="E932" s="289"/>
      <c r="F932" s="287"/>
      <c r="G932" s="289"/>
      <c r="H932" s="287"/>
      <c r="I932" s="289"/>
      <c r="J932" s="287"/>
      <c r="K932" s="289"/>
      <c r="L932" s="287"/>
      <c r="M932" s="289"/>
      <c r="N932" s="287"/>
      <c r="O932" s="287"/>
      <c r="P932" s="287"/>
      <c r="Q932" s="287"/>
      <c r="R932" s="287"/>
      <c r="S932" s="287"/>
      <c r="T932" s="287"/>
      <c r="U932" s="287"/>
      <c r="V932" s="287"/>
      <c r="W932" s="287"/>
      <c r="X932" s="287"/>
      <c r="Y932" s="287"/>
      <c r="Z932" s="287"/>
      <c r="AA932" s="287"/>
      <c r="AB932" s="287"/>
      <c r="AC932" s="287"/>
      <c r="AD932" s="287"/>
      <c r="AE932" s="287"/>
      <c r="AF932" s="287"/>
      <c r="AG932" s="287"/>
      <c r="AH932" s="287"/>
    </row>
    <row r="933" spans="1:34" ht="15.75" customHeight="1" x14ac:dyDescent="0.2">
      <c r="A933" s="287"/>
      <c r="B933" s="287"/>
      <c r="C933" s="288"/>
      <c r="D933" s="287"/>
      <c r="E933" s="289"/>
      <c r="F933" s="287"/>
      <c r="G933" s="289"/>
      <c r="H933" s="287"/>
      <c r="I933" s="289"/>
      <c r="J933" s="287"/>
      <c r="K933" s="289"/>
      <c r="L933" s="287"/>
      <c r="M933" s="289"/>
      <c r="N933" s="287"/>
      <c r="O933" s="287"/>
      <c r="P933" s="287"/>
      <c r="Q933" s="287"/>
      <c r="R933" s="287"/>
      <c r="S933" s="287"/>
      <c r="T933" s="287"/>
      <c r="U933" s="287"/>
      <c r="V933" s="287"/>
      <c r="W933" s="287"/>
      <c r="X933" s="287"/>
      <c r="Y933" s="287"/>
      <c r="Z933" s="287"/>
      <c r="AA933" s="287"/>
      <c r="AB933" s="287"/>
      <c r="AC933" s="287"/>
      <c r="AD933" s="287"/>
      <c r="AE933" s="287"/>
      <c r="AF933" s="287"/>
      <c r="AG933" s="287"/>
      <c r="AH933" s="287"/>
    </row>
    <row r="934" spans="1:34" ht="15.75" customHeight="1" x14ac:dyDescent="0.2">
      <c r="A934" s="287"/>
      <c r="B934" s="287"/>
      <c r="C934" s="288"/>
      <c r="D934" s="287"/>
      <c r="E934" s="289"/>
      <c r="F934" s="287"/>
      <c r="G934" s="289"/>
      <c r="H934" s="287"/>
      <c r="I934" s="289"/>
      <c r="J934" s="287"/>
      <c r="K934" s="289"/>
      <c r="L934" s="287"/>
      <c r="M934" s="289"/>
      <c r="N934" s="287"/>
      <c r="O934" s="287"/>
      <c r="P934" s="287"/>
      <c r="Q934" s="287"/>
      <c r="R934" s="287"/>
      <c r="S934" s="287"/>
      <c r="T934" s="287"/>
      <c r="U934" s="287"/>
      <c r="V934" s="287"/>
      <c r="W934" s="287"/>
      <c r="X934" s="287"/>
      <c r="Y934" s="287"/>
      <c r="Z934" s="287"/>
      <c r="AA934" s="287"/>
      <c r="AB934" s="287"/>
      <c r="AC934" s="287"/>
      <c r="AD934" s="287"/>
      <c r="AE934" s="287"/>
      <c r="AF934" s="287"/>
      <c r="AG934" s="287"/>
      <c r="AH934" s="287"/>
    </row>
    <row r="935" spans="1:34" ht="15.75" customHeight="1" x14ac:dyDescent="0.2">
      <c r="A935" s="287"/>
      <c r="B935" s="287"/>
      <c r="C935" s="288"/>
      <c r="D935" s="287"/>
      <c r="E935" s="289"/>
      <c r="F935" s="287"/>
      <c r="G935" s="289"/>
      <c r="H935" s="287"/>
      <c r="I935" s="289"/>
      <c r="J935" s="287"/>
      <c r="K935" s="289"/>
      <c r="L935" s="287"/>
      <c r="M935" s="289"/>
      <c r="N935" s="287"/>
      <c r="O935" s="287"/>
      <c r="P935" s="287"/>
      <c r="Q935" s="287"/>
      <c r="R935" s="287"/>
      <c r="S935" s="287"/>
      <c r="T935" s="287"/>
      <c r="U935" s="287"/>
      <c r="V935" s="287"/>
      <c r="W935" s="287"/>
      <c r="X935" s="287"/>
      <c r="Y935" s="287"/>
      <c r="Z935" s="287"/>
      <c r="AA935" s="287"/>
      <c r="AB935" s="287"/>
      <c r="AC935" s="287"/>
      <c r="AD935" s="287"/>
      <c r="AE935" s="287"/>
      <c r="AF935" s="287"/>
      <c r="AG935" s="287"/>
      <c r="AH935" s="287"/>
    </row>
    <row r="936" spans="1:34" ht="15.75" customHeight="1" x14ac:dyDescent="0.2">
      <c r="A936" s="287"/>
      <c r="B936" s="287"/>
      <c r="C936" s="288"/>
      <c r="D936" s="287"/>
      <c r="E936" s="289"/>
      <c r="F936" s="287"/>
      <c r="G936" s="289"/>
      <c r="H936" s="287"/>
      <c r="I936" s="289"/>
      <c r="J936" s="287"/>
      <c r="K936" s="289"/>
      <c r="L936" s="287"/>
      <c r="M936" s="289"/>
      <c r="N936" s="287"/>
      <c r="O936" s="287"/>
      <c r="P936" s="287"/>
      <c r="Q936" s="287"/>
      <c r="R936" s="287"/>
      <c r="S936" s="287"/>
      <c r="T936" s="287"/>
      <c r="U936" s="287"/>
      <c r="V936" s="287"/>
      <c r="W936" s="287"/>
      <c r="X936" s="287"/>
      <c r="Y936" s="287"/>
      <c r="Z936" s="287"/>
      <c r="AA936" s="287"/>
      <c r="AB936" s="287"/>
      <c r="AC936" s="287"/>
      <c r="AD936" s="287"/>
      <c r="AE936" s="287"/>
      <c r="AF936" s="287"/>
      <c r="AG936" s="287"/>
      <c r="AH936" s="287"/>
    </row>
    <row r="937" spans="1:34" ht="15.75" customHeight="1" x14ac:dyDescent="0.2">
      <c r="A937" s="287"/>
      <c r="B937" s="287"/>
      <c r="C937" s="288"/>
      <c r="D937" s="287"/>
      <c r="E937" s="289"/>
      <c r="F937" s="287"/>
      <c r="G937" s="289"/>
      <c r="H937" s="287"/>
      <c r="I937" s="289"/>
      <c r="J937" s="287"/>
      <c r="K937" s="289"/>
      <c r="L937" s="287"/>
      <c r="M937" s="289"/>
      <c r="N937" s="287"/>
      <c r="O937" s="287"/>
      <c r="P937" s="287"/>
      <c r="Q937" s="287"/>
      <c r="R937" s="287"/>
      <c r="S937" s="287"/>
      <c r="T937" s="287"/>
      <c r="U937" s="287"/>
      <c r="V937" s="287"/>
      <c r="W937" s="287"/>
      <c r="X937" s="287"/>
      <c r="Y937" s="287"/>
      <c r="Z937" s="287"/>
      <c r="AA937" s="287"/>
      <c r="AB937" s="287"/>
      <c r="AC937" s="287"/>
      <c r="AD937" s="287"/>
      <c r="AE937" s="287"/>
      <c r="AF937" s="287"/>
      <c r="AG937" s="287"/>
      <c r="AH937" s="287"/>
    </row>
    <row r="938" spans="1:34" ht="15.75" customHeight="1" x14ac:dyDescent="0.2">
      <c r="A938" s="287"/>
      <c r="B938" s="287"/>
      <c r="C938" s="288"/>
      <c r="D938" s="287"/>
      <c r="E938" s="289"/>
      <c r="F938" s="287"/>
      <c r="G938" s="289"/>
      <c r="H938" s="287"/>
      <c r="I938" s="289"/>
      <c r="J938" s="287"/>
      <c r="K938" s="289"/>
      <c r="L938" s="287"/>
      <c r="M938" s="289"/>
      <c r="N938" s="287"/>
      <c r="O938" s="287"/>
      <c r="P938" s="287"/>
      <c r="Q938" s="287"/>
      <c r="R938" s="287"/>
      <c r="S938" s="287"/>
      <c r="T938" s="287"/>
      <c r="U938" s="287"/>
      <c r="V938" s="287"/>
      <c r="W938" s="287"/>
      <c r="X938" s="287"/>
      <c r="Y938" s="287"/>
      <c r="Z938" s="287"/>
      <c r="AA938" s="287"/>
      <c r="AB938" s="287"/>
      <c r="AC938" s="287"/>
      <c r="AD938" s="287"/>
      <c r="AE938" s="287"/>
      <c r="AF938" s="287"/>
      <c r="AG938" s="287"/>
      <c r="AH938" s="287"/>
    </row>
    <row r="939" spans="1:34" ht="15.75" customHeight="1" x14ac:dyDescent="0.2">
      <c r="A939" s="287"/>
      <c r="B939" s="287"/>
      <c r="C939" s="288"/>
      <c r="D939" s="287"/>
      <c r="E939" s="289"/>
      <c r="F939" s="287"/>
      <c r="G939" s="289"/>
      <c r="H939" s="287"/>
      <c r="I939" s="289"/>
      <c r="J939" s="287"/>
      <c r="K939" s="289"/>
      <c r="L939" s="287"/>
      <c r="M939" s="289"/>
      <c r="N939" s="287"/>
      <c r="O939" s="287"/>
      <c r="P939" s="287"/>
      <c r="Q939" s="287"/>
      <c r="R939" s="287"/>
      <c r="S939" s="287"/>
      <c r="T939" s="287"/>
      <c r="U939" s="287"/>
      <c r="V939" s="287"/>
      <c r="W939" s="287"/>
      <c r="X939" s="287"/>
      <c r="Y939" s="287"/>
      <c r="Z939" s="287"/>
      <c r="AA939" s="287"/>
      <c r="AB939" s="287"/>
      <c r="AC939" s="287"/>
      <c r="AD939" s="287"/>
      <c r="AE939" s="287"/>
      <c r="AF939" s="287"/>
      <c r="AG939" s="287"/>
      <c r="AH939" s="287"/>
    </row>
    <row r="940" spans="1:34" ht="15.75" customHeight="1" x14ac:dyDescent="0.2">
      <c r="A940" s="287"/>
      <c r="B940" s="287"/>
      <c r="C940" s="288"/>
      <c r="D940" s="287"/>
      <c r="E940" s="289"/>
      <c r="F940" s="287"/>
      <c r="G940" s="289"/>
      <c r="H940" s="287"/>
      <c r="I940" s="289"/>
      <c r="J940" s="287"/>
      <c r="K940" s="289"/>
      <c r="L940" s="287"/>
      <c r="M940" s="289"/>
      <c r="N940" s="287"/>
      <c r="O940" s="287"/>
      <c r="P940" s="287"/>
      <c r="Q940" s="287"/>
      <c r="R940" s="287"/>
      <c r="S940" s="287"/>
      <c r="T940" s="287"/>
      <c r="U940" s="287"/>
      <c r="V940" s="287"/>
      <c r="W940" s="287"/>
      <c r="X940" s="287"/>
      <c r="Y940" s="287"/>
      <c r="Z940" s="287"/>
      <c r="AA940" s="287"/>
      <c r="AB940" s="287"/>
      <c r="AC940" s="287"/>
      <c r="AD940" s="287"/>
      <c r="AE940" s="287"/>
      <c r="AF940" s="287"/>
      <c r="AG940" s="287"/>
      <c r="AH940" s="287"/>
    </row>
    <row r="941" spans="1:34" ht="15.75" customHeight="1" x14ac:dyDescent="0.2">
      <c r="A941" s="287"/>
      <c r="B941" s="287"/>
      <c r="C941" s="288"/>
      <c r="D941" s="287"/>
      <c r="E941" s="289"/>
      <c r="F941" s="287"/>
      <c r="G941" s="289"/>
      <c r="H941" s="287"/>
      <c r="I941" s="289"/>
      <c r="J941" s="287"/>
      <c r="K941" s="289"/>
      <c r="L941" s="287"/>
      <c r="M941" s="289"/>
      <c r="N941" s="287"/>
      <c r="O941" s="287"/>
      <c r="P941" s="287"/>
      <c r="Q941" s="287"/>
      <c r="R941" s="287"/>
      <c r="S941" s="287"/>
      <c r="T941" s="287"/>
      <c r="U941" s="287"/>
      <c r="V941" s="287"/>
      <c r="W941" s="287"/>
      <c r="X941" s="287"/>
      <c r="Y941" s="287"/>
      <c r="Z941" s="287"/>
      <c r="AA941" s="287"/>
      <c r="AB941" s="287"/>
      <c r="AC941" s="287"/>
      <c r="AD941" s="287"/>
      <c r="AE941" s="287"/>
      <c r="AF941" s="287"/>
      <c r="AG941" s="287"/>
      <c r="AH941" s="287"/>
    </row>
    <row r="942" spans="1:34" ht="15.75" customHeight="1" x14ac:dyDescent="0.2">
      <c r="A942" s="287"/>
      <c r="B942" s="287"/>
      <c r="C942" s="288"/>
      <c r="D942" s="287"/>
      <c r="E942" s="289"/>
      <c r="F942" s="287"/>
      <c r="G942" s="289"/>
      <c r="H942" s="287"/>
      <c r="I942" s="289"/>
      <c r="J942" s="287"/>
      <c r="K942" s="289"/>
      <c r="L942" s="287"/>
      <c r="M942" s="289"/>
      <c r="N942" s="287"/>
      <c r="O942" s="287"/>
      <c r="P942" s="287"/>
      <c r="Q942" s="287"/>
      <c r="R942" s="287"/>
      <c r="S942" s="287"/>
      <c r="T942" s="287"/>
      <c r="U942" s="287"/>
      <c r="V942" s="287"/>
      <c r="W942" s="287"/>
      <c r="X942" s="287"/>
      <c r="Y942" s="287"/>
      <c r="Z942" s="287"/>
      <c r="AA942" s="287"/>
      <c r="AB942" s="287"/>
      <c r="AC942" s="287"/>
      <c r="AD942" s="287"/>
      <c r="AE942" s="287"/>
      <c r="AF942" s="287"/>
      <c r="AG942" s="287"/>
      <c r="AH942" s="287"/>
    </row>
    <row r="943" spans="1:34" ht="15.75" customHeight="1" x14ac:dyDescent="0.2">
      <c r="A943" s="287"/>
      <c r="B943" s="287"/>
      <c r="C943" s="288"/>
      <c r="D943" s="287"/>
      <c r="E943" s="289"/>
      <c r="F943" s="287"/>
      <c r="G943" s="289"/>
      <c r="H943" s="287"/>
      <c r="I943" s="289"/>
      <c r="J943" s="287"/>
      <c r="K943" s="289"/>
      <c r="L943" s="287"/>
      <c r="M943" s="289"/>
      <c r="N943" s="287"/>
      <c r="O943" s="287"/>
      <c r="P943" s="287"/>
      <c r="Q943" s="287"/>
      <c r="R943" s="287"/>
      <c r="S943" s="287"/>
      <c r="T943" s="287"/>
      <c r="U943" s="287"/>
      <c r="V943" s="287"/>
      <c r="W943" s="287"/>
      <c r="X943" s="287"/>
      <c r="Y943" s="287"/>
      <c r="Z943" s="287"/>
      <c r="AA943" s="287"/>
      <c r="AB943" s="287"/>
      <c r="AC943" s="287"/>
      <c r="AD943" s="287"/>
      <c r="AE943" s="287"/>
      <c r="AF943" s="287"/>
      <c r="AG943" s="287"/>
      <c r="AH943" s="287"/>
    </row>
    <row r="944" spans="1:34" ht="15.75" customHeight="1" x14ac:dyDescent="0.2">
      <c r="A944" s="287"/>
      <c r="B944" s="287"/>
      <c r="C944" s="288"/>
      <c r="D944" s="287"/>
      <c r="E944" s="289"/>
      <c r="F944" s="287"/>
      <c r="G944" s="289"/>
      <c r="H944" s="287"/>
      <c r="I944" s="289"/>
      <c r="J944" s="287"/>
      <c r="K944" s="289"/>
      <c r="L944" s="287"/>
      <c r="M944" s="289"/>
      <c r="N944" s="287"/>
      <c r="O944" s="287"/>
      <c r="P944" s="287"/>
      <c r="Q944" s="287"/>
      <c r="R944" s="287"/>
      <c r="S944" s="287"/>
      <c r="T944" s="287"/>
      <c r="U944" s="287"/>
      <c r="V944" s="287"/>
      <c r="W944" s="287"/>
      <c r="X944" s="287"/>
      <c r="Y944" s="287"/>
      <c r="Z944" s="287"/>
      <c r="AA944" s="287"/>
      <c r="AB944" s="287"/>
      <c r="AC944" s="287"/>
      <c r="AD944" s="287"/>
      <c r="AE944" s="287"/>
      <c r="AF944" s="287"/>
      <c r="AG944" s="287"/>
      <c r="AH944" s="287"/>
    </row>
    <row r="945" spans="1:34" ht="15.75" customHeight="1" x14ac:dyDescent="0.2">
      <c r="A945" s="287"/>
      <c r="B945" s="287"/>
      <c r="C945" s="288"/>
      <c r="D945" s="287"/>
      <c r="E945" s="289"/>
      <c r="F945" s="287"/>
      <c r="G945" s="289"/>
      <c r="H945" s="287"/>
      <c r="I945" s="289"/>
      <c r="J945" s="287"/>
      <c r="K945" s="289"/>
      <c r="L945" s="287"/>
      <c r="M945" s="289"/>
      <c r="N945" s="287"/>
      <c r="O945" s="287"/>
      <c r="P945" s="287"/>
      <c r="Q945" s="287"/>
      <c r="R945" s="287"/>
      <c r="S945" s="287"/>
      <c r="T945" s="287"/>
      <c r="U945" s="287"/>
      <c r="V945" s="287"/>
      <c r="W945" s="287"/>
      <c r="X945" s="287"/>
      <c r="Y945" s="287"/>
      <c r="Z945" s="287"/>
      <c r="AA945" s="287"/>
      <c r="AB945" s="287"/>
      <c r="AC945" s="287"/>
      <c r="AD945" s="287"/>
      <c r="AE945" s="287"/>
      <c r="AF945" s="287"/>
      <c r="AG945" s="287"/>
      <c r="AH945" s="287"/>
    </row>
    <row r="946" spans="1:34" ht="15.75" customHeight="1" x14ac:dyDescent="0.2">
      <c r="A946" s="287"/>
      <c r="B946" s="287"/>
      <c r="C946" s="288"/>
      <c r="D946" s="287"/>
      <c r="E946" s="289"/>
      <c r="F946" s="287"/>
      <c r="G946" s="289"/>
      <c r="H946" s="287"/>
      <c r="I946" s="289"/>
      <c r="J946" s="287"/>
      <c r="K946" s="289"/>
      <c r="L946" s="287"/>
      <c r="M946" s="289"/>
      <c r="N946" s="287"/>
      <c r="O946" s="287"/>
      <c r="P946" s="287"/>
      <c r="Q946" s="287"/>
      <c r="R946" s="287"/>
      <c r="S946" s="287"/>
      <c r="T946" s="287"/>
      <c r="U946" s="287"/>
      <c r="V946" s="287"/>
      <c r="W946" s="287"/>
      <c r="X946" s="287"/>
      <c r="Y946" s="287"/>
      <c r="Z946" s="287"/>
      <c r="AA946" s="287"/>
      <c r="AB946" s="287"/>
      <c r="AC946" s="287"/>
      <c r="AD946" s="287"/>
      <c r="AE946" s="287"/>
      <c r="AF946" s="287"/>
      <c r="AG946" s="287"/>
      <c r="AH946" s="287"/>
    </row>
    <row r="947" spans="1:34" ht="15.75" customHeight="1" x14ac:dyDescent="0.2">
      <c r="A947" s="287"/>
      <c r="B947" s="287"/>
      <c r="C947" s="288"/>
      <c r="D947" s="287"/>
      <c r="E947" s="289"/>
      <c r="F947" s="287"/>
      <c r="G947" s="289"/>
      <c r="H947" s="287"/>
      <c r="I947" s="289"/>
      <c r="J947" s="287"/>
      <c r="K947" s="289"/>
      <c r="L947" s="287"/>
      <c r="M947" s="289"/>
      <c r="N947" s="287"/>
      <c r="O947" s="287"/>
      <c r="P947" s="287"/>
      <c r="Q947" s="287"/>
      <c r="R947" s="287"/>
      <c r="S947" s="287"/>
      <c r="T947" s="287"/>
      <c r="U947" s="287"/>
      <c r="V947" s="287"/>
      <c r="W947" s="287"/>
      <c r="X947" s="287"/>
      <c r="Y947" s="287"/>
      <c r="Z947" s="287"/>
      <c r="AA947" s="287"/>
      <c r="AB947" s="287"/>
      <c r="AC947" s="287"/>
      <c r="AD947" s="287"/>
      <c r="AE947" s="287"/>
      <c r="AF947" s="287"/>
      <c r="AG947" s="287"/>
      <c r="AH947" s="287"/>
    </row>
    <row r="948" spans="1:34" ht="15.75" customHeight="1" x14ac:dyDescent="0.2">
      <c r="A948" s="287"/>
      <c r="B948" s="287"/>
      <c r="C948" s="288"/>
      <c r="D948" s="287"/>
      <c r="E948" s="289"/>
      <c r="F948" s="287"/>
      <c r="G948" s="289"/>
      <c r="H948" s="287"/>
      <c r="I948" s="289"/>
      <c r="J948" s="287"/>
      <c r="K948" s="289"/>
      <c r="L948" s="287"/>
      <c r="M948" s="289"/>
      <c r="N948" s="287"/>
      <c r="O948" s="287"/>
      <c r="P948" s="287"/>
      <c r="Q948" s="287"/>
      <c r="R948" s="287"/>
      <c r="S948" s="287"/>
      <c r="T948" s="287"/>
      <c r="U948" s="287"/>
      <c r="V948" s="287"/>
      <c r="W948" s="287"/>
      <c r="X948" s="287"/>
      <c r="Y948" s="287"/>
      <c r="Z948" s="287"/>
      <c r="AA948" s="287"/>
      <c r="AB948" s="287"/>
      <c r="AC948" s="287"/>
      <c r="AD948" s="287"/>
      <c r="AE948" s="287"/>
      <c r="AF948" s="287"/>
      <c r="AG948" s="287"/>
      <c r="AH948" s="287"/>
    </row>
    <row r="949" spans="1:34" ht="15.75" customHeight="1" x14ac:dyDescent="0.2">
      <c r="A949" s="287"/>
      <c r="B949" s="287"/>
      <c r="C949" s="288"/>
      <c r="D949" s="287"/>
      <c r="E949" s="289"/>
      <c r="F949" s="287"/>
      <c r="G949" s="289"/>
      <c r="H949" s="287"/>
      <c r="I949" s="289"/>
      <c r="J949" s="287"/>
      <c r="K949" s="289"/>
      <c r="L949" s="287"/>
      <c r="M949" s="289"/>
      <c r="N949" s="287"/>
      <c r="O949" s="287"/>
      <c r="P949" s="287"/>
      <c r="Q949" s="287"/>
      <c r="R949" s="287"/>
      <c r="S949" s="287"/>
      <c r="T949" s="287"/>
      <c r="U949" s="287"/>
      <c r="V949" s="287"/>
      <c r="W949" s="287"/>
      <c r="X949" s="287"/>
      <c r="Y949" s="287"/>
      <c r="Z949" s="287"/>
      <c r="AA949" s="287"/>
      <c r="AB949" s="287"/>
      <c r="AC949" s="287"/>
      <c r="AD949" s="287"/>
      <c r="AE949" s="287"/>
      <c r="AF949" s="287"/>
      <c r="AG949" s="287"/>
      <c r="AH949" s="287"/>
    </row>
    <row r="950" spans="1:34" ht="15.75" customHeight="1" x14ac:dyDescent="0.2">
      <c r="A950" s="287"/>
      <c r="B950" s="287"/>
      <c r="C950" s="288"/>
      <c r="D950" s="287"/>
      <c r="E950" s="289"/>
      <c r="F950" s="287"/>
      <c r="G950" s="289"/>
      <c r="H950" s="287"/>
      <c r="I950" s="289"/>
      <c r="J950" s="287"/>
      <c r="K950" s="289"/>
      <c r="L950" s="287"/>
      <c r="M950" s="289"/>
      <c r="N950" s="287"/>
      <c r="O950" s="287"/>
      <c r="P950" s="287"/>
      <c r="Q950" s="287"/>
      <c r="R950" s="287"/>
      <c r="S950" s="287"/>
      <c r="T950" s="287"/>
      <c r="U950" s="287"/>
      <c r="V950" s="287"/>
      <c r="W950" s="287"/>
      <c r="X950" s="287"/>
      <c r="Y950" s="287"/>
      <c r="Z950" s="287"/>
      <c r="AA950" s="287"/>
      <c r="AB950" s="287"/>
      <c r="AC950" s="287"/>
      <c r="AD950" s="287"/>
      <c r="AE950" s="287"/>
      <c r="AF950" s="287"/>
      <c r="AG950" s="287"/>
      <c r="AH950" s="287"/>
    </row>
    <row r="951" spans="1:34" ht="15.75" customHeight="1" x14ac:dyDescent="0.2">
      <c r="A951" s="287"/>
      <c r="B951" s="287"/>
      <c r="C951" s="288"/>
      <c r="D951" s="287"/>
      <c r="E951" s="289"/>
      <c r="F951" s="287"/>
      <c r="G951" s="289"/>
      <c r="H951" s="287"/>
      <c r="I951" s="289"/>
      <c r="J951" s="287"/>
      <c r="K951" s="289"/>
      <c r="L951" s="287"/>
      <c r="M951" s="289"/>
      <c r="N951" s="287"/>
      <c r="O951" s="287"/>
      <c r="P951" s="287"/>
      <c r="Q951" s="287"/>
      <c r="R951" s="287"/>
      <c r="S951" s="287"/>
      <c r="T951" s="287"/>
      <c r="U951" s="287"/>
      <c r="V951" s="287"/>
      <c r="W951" s="287"/>
      <c r="X951" s="287"/>
      <c r="Y951" s="287"/>
      <c r="Z951" s="287"/>
      <c r="AA951" s="287"/>
      <c r="AB951" s="287"/>
      <c r="AC951" s="287"/>
      <c r="AD951" s="287"/>
      <c r="AE951" s="287"/>
      <c r="AF951" s="287"/>
      <c r="AG951" s="287"/>
      <c r="AH951" s="287"/>
    </row>
    <row r="952" spans="1:34" ht="15.75" customHeight="1" x14ac:dyDescent="0.2">
      <c r="A952" s="287"/>
      <c r="B952" s="287"/>
      <c r="C952" s="288"/>
      <c r="D952" s="287"/>
      <c r="E952" s="289"/>
      <c r="F952" s="287"/>
      <c r="G952" s="289"/>
      <c r="H952" s="287"/>
      <c r="I952" s="289"/>
      <c r="J952" s="287"/>
      <c r="K952" s="289"/>
      <c r="L952" s="287"/>
      <c r="M952" s="289"/>
      <c r="N952" s="287"/>
      <c r="O952" s="287"/>
      <c r="P952" s="287"/>
      <c r="Q952" s="287"/>
      <c r="R952" s="287"/>
      <c r="S952" s="287"/>
      <c r="T952" s="287"/>
      <c r="U952" s="287"/>
      <c r="V952" s="287"/>
      <c r="W952" s="287"/>
      <c r="X952" s="287"/>
      <c r="Y952" s="287"/>
      <c r="Z952" s="287"/>
      <c r="AA952" s="287"/>
      <c r="AB952" s="287"/>
      <c r="AC952" s="287"/>
      <c r="AD952" s="287"/>
      <c r="AE952" s="287"/>
      <c r="AF952" s="287"/>
      <c r="AG952" s="287"/>
      <c r="AH952" s="287"/>
    </row>
    <row r="953" spans="1:34" ht="15.75" customHeight="1" x14ac:dyDescent="0.2">
      <c r="A953" s="287"/>
      <c r="B953" s="287"/>
      <c r="C953" s="288"/>
      <c r="D953" s="287"/>
      <c r="E953" s="289"/>
      <c r="F953" s="287"/>
      <c r="G953" s="289"/>
      <c r="H953" s="287"/>
      <c r="I953" s="289"/>
      <c r="J953" s="287"/>
      <c r="K953" s="289"/>
      <c r="L953" s="287"/>
      <c r="M953" s="289"/>
      <c r="N953" s="287"/>
      <c r="O953" s="287"/>
      <c r="P953" s="287"/>
      <c r="Q953" s="287"/>
      <c r="R953" s="287"/>
      <c r="S953" s="287"/>
      <c r="T953" s="287"/>
      <c r="U953" s="287"/>
      <c r="V953" s="287"/>
      <c r="W953" s="287"/>
      <c r="X953" s="287"/>
      <c r="Y953" s="287"/>
      <c r="Z953" s="287"/>
      <c r="AA953" s="287"/>
      <c r="AB953" s="287"/>
      <c r="AC953" s="287"/>
      <c r="AD953" s="287"/>
      <c r="AE953" s="287"/>
      <c r="AF953" s="287"/>
      <c r="AG953" s="287"/>
      <c r="AH953" s="287"/>
    </row>
    <row r="954" spans="1:34" ht="15.75" customHeight="1" x14ac:dyDescent="0.2">
      <c r="A954" s="287"/>
      <c r="B954" s="287"/>
      <c r="C954" s="288"/>
      <c r="D954" s="287"/>
      <c r="E954" s="289"/>
      <c r="F954" s="287"/>
      <c r="G954" s="289"/>
      <c r="H954" s="287"/>
      <c r="I954" s="289"/>
      <c r="J954" s="287"/>
      <c r="K954" s="289"/>
      <c r="L954" s="287"/>
      <c r="M954" s="289"/>
      <c r="N954" s="287"/>
      <c r="O954" s="287"/>
      <c r="P954" s="287"/>
      <c r="Q954" s="287"/>
      <c r="R954" s="287"/>
      <c r="S954" s="287"/>
      <c r="T954" s="287"/>
      <c r="U954" s="287"/>
      <c r="V954" s="287"/>
      <c r="W954" s="287"/>
      <c r="X954" s="287"/>
      <c r="Y954" s="287"/>
      <c r="Z954" s="287"/>
      <c r="AA954" s="287"/>
      <c r="AB954" s="287"/>
      <c r="AC954" s="287"/>
      <c r="AD954" s="287"/>
      <c r="AE954" s="287"/>
      <c r="AF954" s="287"/>
      <c r="AG954" s="287"/>
      <c r="AH954" s="287"/>
    </row>
    <row r="955" spans="1:34" ht="15.75" customHeight="1" x14ac:dyDescent="0.2">
      <c r="A955" s="287"/>
      <c r="B955" s="287"/>
      <c r="C955" s="288"/>
      <c r="D955" s="287"/>
      <c r="E955" s="289"/>
      <c r="F955" s="287"/>
      <c r="G955" s="289"/>
      <c r="H955" s="287"/>
      <c r="I955" s="289"/>
      <c r="J955" s="287"/>
      <c r="K955" s="289"/>
      <c r="L955" s="287"/>
      <c r="M955" s="289"/>
      <c r="N955" s="287"/>
      <c r="O955" s="287"/>
      <c r="P955" s="287"/>
      <c r="Q955" s="287"/>
      <c r="R955" s="287"/>
      <c r="S955" s="287"/>
      <c r="T955" s="287"/>
      <c r="U955" s="287"/>
      <c r="V955" s="287"/>
      <c r="W955" s="287"/>
      <c r="X955" s="287"/>
      <c r="Y955" s="287"/>
      <c r="Z955" s="287"/>
      <c r="AA955" s="287"/>
      <c r="AB955" s="287"/>
      <c r="AC955" s="287"/>
      <c r="AD955" s="287"/>
      <c r="AE955" s="287"/>
      <c r="AF955" s="287"/>
      <c r="AG955" s="287"/>
      <c r="AH955" s="287"/>
    </row>
    <row r="956" spans="1:34" ht="15.75" customHeight="1" x14ac:dyDescent="0.2">
      <c r="A956" s="287"/>
      <c r="B956" s="287"/>
      <c r="C956" s="288"/>
      <c r="D956" s="287"/>
      <c r="E956" s="289"/>
      <c r="F956" s="287"/>
      <c r="G956" s="289"/>
      <c r="H956" s="287"/>
      <c r="I956" s="289"/>
      <c r="J956" s="287"/>
      <c r="K956" s="289"/>
      <c r="L956" s="287"/>
      <c r="M956" s="289"/>
      <c r="N956" s="287"/>
      <c r="O956" s="287"/>
      <c r="P956" s="287"/>
      <c r="Q956" s="287"/>
      <c r="R956" s="287"/>
      <c r="S956" s="287"/>
      <c r="T956" s="287"/>
      <c r="U956" s="287"/>
      <c r="V956" s="287"/>
      <c r="W956" s="287"/>
      <c r="X956" s="287"/>
      <c r="Y956" s="287"/>
      <c r="Z956" s="287"/>
      <c r="AA956" s="287"/>
      <c r="AB956" s="287"/>
      <c r="AC956" s="287"/>
      <c r="AD956" s="287"/>
      <c r="AE956" s="287"/>
      <c r="AF956" s="287"/>
      <c r="AG956" s="287"/>
      <c r="AH956" s="287"/>
    </row>
    <row r="957" spans="1:34" ht="15.75" customHeight="1" x14ac:dyDescent="0.2">
      <c r="A957" s="287"/>
      <c r="B957" s="287"/>
      <c r="C957" s="288"/>
      <c r="D957" s="287"/>
      <c r="E957" s="289"/>
      <c r="F957" s="287"/>
      <c r="G957" s="289"/>
      <c r="H957" s="287"/>
      <c r="I957" s="289"/>
      <c r="J957" s="287"/>
      <c r="K957" s="289"/>
      <c r="L957" s="287"/>
      <c r="M957" s="289"/>
      <c r="N957" s="287"/>
      <c r="O957" s="287"/>
      <c r="P957" s="287"/>
      <c r="Q957" s="287"/>
      <c r="R957" s="287"/>
      <c r="S957" s="287"/>
      <c r="T957" s="287"/>
      <c r="U957" s="287"/>
      <c r="V957" s="287"/>
      <c r="W957" s="287"/>
      <c r="X957" s="287"/>
      <c r="Y957" s="287"/>
      <c r="Z957" s="287"/>
      <c r="AA957" s="287"/>
      <c r="AB957" s="287"/>
      <c r="AC957" s="287"/>
      <c r="AD957" s="287"/>
      <c r="AE957" s="287"/>
      <c r="AF957" s="287"/>
      <c r="AG957" s="287"/>
      <c r="AH957" s="287"/>
    </row>
    <row r="958" spans="1:34" ht="15.75" customHeight="1" x14ac:dyDescent="0.2">
      <c r="A958" s="287"/>
      <c r="B958" s="287"/>
      <c r="C958" s="288"/>
      <c r="D958" s="287"/>
      <c r="E958" s="289"/>
      <c r="F958" s="287"/>
      <c r="G958" s="289"/>
      <c r="H958" s="287"/>
      <c r="I958" s="289"/>
      <c r="J958" s="287"/>
      <c r="K958" s="289"/>
      <c r="L958" s="287"/>
      <c r="M958" s="289"/>
      <c r="N958" s="287"/>
      <c r="O958" s="287"/>
      <c r="P958" s="287"/>
      <c r="Q958" s="287"/>
      <c r="R958" s="287"/>
      <c r="S958" s="287"/>
      <c r="T958" s="287"/>
      <c r="U958" s="287"/>
      <c r="V958" s="287"/>
      <c r="W958" s="287"/>
      <c r="X958" s="287"/>
      <c r="Y958" s="287"/>
      <c r="Z958" s="287"/>
      <c r="AA958" s="287"/>
      <c r="AB958" s="287"/>
      <c r="AC958" s="287"/>
      <c r="AD958" s="287"/>
      <c r="AE958" s="287"/>
      <c r="AF958" s="287"/>
      <c r="AG958" s="287"/>
      <c r="AH958" s="287"/>
    </row>
    <row r="959" spans="1:34" ht="15.75" customHeight="1" x14ac:dyDescent="0.2">
      <c r="A959" s="287"/>
      <c r="B959" s="287"/>
      <c r="C959" s="288"/>
      <c r="D959" s="287"/>
      <c r="E959" s="289"/>
      <c r="F959" s="287"/>
      <c r="G959" s="289"/>
      <c r="H959" s="287"/>
      <c r="I959" s="289"/>
      <c r="J959" s="287"/>
      <c r="K959" s="289"/>
      <c r="L959" s="287"/>
      <c r="M959" s="289"/>
      <c r="N959" s="287"/>
      <c r="O959" s="287"/>
      <c r="P959" s="287"/>
      <c r="Q959" s="287"/>
      <c r="R959" s="287"/>
      <c r="S959" s="287"/>
      <c r="T959" s="287"/>
      <c r="U959" s="287"/>
      <c r="V959" s="287"/>
      <c r="W959" s="287"/>
      <c r="X959" s="287"/>
      <c r="Y959" s="287"/>
      <c r="Z959" s="287"/>
      <c r="AA959" s="287"/>
      <c r="AB959" s="287"/>
      <c r="AC959" s="287"/>
      <c r="AD959" s="287"/>
      <c r="AE959" s="287"/>
      <c r="AF959" s="287"/>
      <c r="AG959" s="287"/>
      <c r="AH959" s="287"/>
    </row>
    <row r="960" spans="1:34" ht="15.75" customHeight="1" x14ac:dyDescent="0.2">
      <c r="A960" s="287"/>
      <c r="B960" s="287"/>
      <c r="C960" s="288"/>
      <c r="D960" s="287"/>
      <c r="E960" s="289"/>
      <c r="F960" s="287"/>
      <c r="G960" s="289"/>
      <c r="H960" s="287"/>
      <c r="I960" s="289"/>
      <c r="J960" s="287"/>
      <c r="K960" s="289"/>
      <c r="L960" s="287"/>
      <c r="M960" s="289"/>
      <c r="N960" s="287"/>
      <c r="O960" s="287"/>
      <c r="P960" s="287"/>
      <c r="Q960" s="287"/>
      <c r="R960" s="287"/>
      <c r="S960" s="287"/>
      <c r="T960" s="287"/>
      <c r="U960" s="287"/>
      <c r="V960" s="287"/>
      <c r="W960" s="287"/>
      <c r="X960" s="287"/>
      <c r="Y960" s="287"/>
      <c r="Z960" s="287"/>
      <c r="AA960" s="287"/>
      <c r="AB960" s="287"/>
      <c r="AC960" s="287"/>
      <c r="AD960" s="287"/>
      <c r="AE960" s="287"/>
      <c r="AF960" s="287"/>
      <c r="AG960" s="287"/>
      <c r="AH960" s="287"/>
    </row>
    <row r="961" spans="1:34" ht="15.75" customHeight="1" x14ac:dyDescent="0.2">
      <c r="A961" s="287"/>
      <c r="B961" s="287"/>
      <c r="C961" s="288"/>
      <c r="D961" s="287"/>
      <c r="E961" s="289"/>
      <c r="F961" s="287"/>
      <c r="G961" s="289"/>
      <c r="H961" s="287"/>
      <c r="I961" s="289"/>
      <c r="J961" s="287"/>
      <c r="K961" s="289"/>
      <c r="L961" s="287"/>
      <c r="M961" s="289"/>
      <c r="N961" s="287"/>
      <c r="O961" s="287"/>
      <c r="P961" s="287"/>
      <c r="Q961" s="287"/>
      <c r="R961" s="287"/>
      <c r="S961" s="287"/>
      <c r="T961" s="287"/>
      <c r="U961" s="287"/>
      <c r="V961" s="287"/>
      <c r="W961" s="287"/>
      <c r="X961" s="287"/>
      <c r="Y961" s="287"/>
      <c r="Z961" s="287"/>
      <c r="AA961" s="287"/>
      <c r="AB961" s="287"/>
      <c r="AC961" s="287"/>
      <c r="AD961" s="287"/>
      <c r="AE961" s="287"/>
      <c r="AF961" s="287"/>
      <c r="AG961" s="287"/>
      <c r="AH961" s="287"/>
    </row>
    <row r="962" spans="1:34" ht="15.75" customHeight="1" x14ac:dyDescent="0.2">
      <c r="A962" s="287"/>
      <c r="B962" s="287"/>
      <c r="C962" s="288"/>
      <c r="D962" s="287"/>
      <c r="E962" s="289"/>
      <c r="F962" s="287"/>
      <c r="G962" s="289"/>
      <c r="H962" s="287"/>
      <c r="I962" s="289"/>
      <c r="J962" s="287"/>
      <c r="K962" s="289"/>
      <c r="L962" s="287"/>
      <c r="M962" s="289"/>
      <c r="N962" s="287"/>
      <c r="O962" s="287"/>
      <c r="P962" s="287"/>
      <c r="Q962" s="287"/>
      <c r="R962" s="287"/>
      <c r="S962" s="287"/>
      <c r="T962" s="287"/>
      <c r="U962" s="287"/>
      <c r="V962" s="287"/>
      <c r="W962" s="287"/>
      <c r="X962" s="287"/>
      <c r="Y962" s="287"/>
      <c r="Z962" s="287"/>
      <c r="AA962" s="287"/>
      <c r="AB962" s="287"/>
      <c r="AC962" s="287"/>
      <c r="AD962" s="287"/>
      <c r="AE962" s="287"/>
      <c r="AF962" s="287"/>
      <c r="AG962" s="287"/>
      <c r="AH962" s="287"/>
    </row>
    <row r="963" spans="1:34" ht="15.75" customHeight="1" x14ac:dyDescent="0.2">
      <c r="A963" s="287"/>
      <c r="B963" s="287"/>
      <c r="C963" s="288"/>
      <c r="D963" s="287"/>
      <c r="E963" s="289"/>
      <c r="F963" s="287"/>
      <c r="G963" s="289"/>
      <c r="H963" s="287"/>
      <c r="I963" s="289"/>
      <c r="J963" s="287"/>
      <c r="K963" s="289"/>
      <c r="L963" s="287"/>
      <c r="M963" s="289"/>
      <c r="N963" s="287"/>
      <c r="O963" s="287"/>
      <c r="P963" s="287"/>
      <c r="Q963" s="287"/>
      <c r="R963" s="287"/>
      <c r="S963" s="287"/>
      <c r="T963" s="287"/>
      <c r="U963" s="287"/>
      <c r="V963" s="287"/>
      <c r="W963" s="287"/>
      <c r="X963" s="287"/>
      <c r="Y963" s="287"/>
      <c r="Z963" s="287"/>
      <c r="AA963" s="287"/>
      <c r="AB963" s="287"/>
      <c r="AC963" s="287"/>
      <c r="AD963" s="287"/>
      <c r="AE963" s="287"/>
      <c r="AF963" s="287"/>
      <c r="AG963" s="287"/>
      <c r="AH963" s="287"/>
    </row>
    <row r="964" spans="1:34" ht="15.75" customHeight="1" x14ac:dyDescent="0.2">
      <c r="A964" s="287"/>
      <c r="B964" s="287"/>
      <c r="C964" s="288"/>
      <c r="D964" s="287"/>
      <c r="E964" s="289"/>
      <c r="F964" s="287"/>
      <c r="G964" s="289"/>
      <c r="H964" s="287"/>
      <c r="I964" s="289"/>
      <c r="J964" s="287"/>
      <c r="K964" s="289"/>
      <c r="L964" s="287"/>
      <c r="M964" s="289"/>
      <c r="N964" s="287"/>
      <c r="O964" s="287"/>
      <c r="P964" s="287"/>
      <c r="Q964" s="287"/>
      <c r="R964" s="287"/>
      <c r="S964" s="287"/>
      <c r="T964" s="287"/>
      <c r="U964" s="287"/>
      <c r="V964" s="287"/>
      <c r="W964" s="287"/>
      <c r="X964" s="287"/>
      <c r="Y964" s="287"/>
      <c r="Z964" s="287"/>
      <c r="AA964" s="287"/>
      <c r="AB964" s="287"/>
      <c r="AC964" s="287"/>
      <c r="AD964" s="287"/>
      <c r="AE964" s="287"/>
      <c r="AF964" s="287"/>
      <c r="AG964" s="287"/>
      <c r="AH964" s="287"/>
    </row>
    <row r="965" spans="1:34" ht="15.75" customHeight="1" x14ac:dyDescent="0.2">
      <c r="A965" s="287"/>
      <c r="B965" s="287"/>
      <c r="C965" s="288"/>
      <c r="D965" s="287"/>
      <c r="E965" s="289"/>
      <c r="F965" s="287"/>
      <c r="G965" s="289"/>
      <c r="H965" s="287"/>
      <c r="I965" s="289"/>
      <c r="J965" s="287"/>
      <c r="K965" s="289"/>
      <c r="L965" s="287"/>
      <c r="M965" s="289"/>
      <c r="N965" s="287"/>
      <c r="O965" s="287"/>
      <c r="P965" s="287"/>
      <c r="Q965" s="287"/>
      <c r="R965" s="287"/>
      <c r="S965" s="287"/>
      <c r="T965" s="287"/>
      <c r="U965" s="287"/>
      <c r="V965" s="287"/>
      <c r="W965" s="287"/>
      <c r="X965" s="287"/>
      <c r="Y965" s="287"/>
      <c r="Z965" s="287"/>
      <c r="AA965" s="287"/>
      <c r="AB965" s="287"/>
      <c r="AC965" s="287"/>
      <c r="AD965" s="287"/>
      <c r="AE965" s="287"/>
      <c r="AF965" s="287"/>
      <c r="AG965" s="287"/>
      <c r="AH965" s="287"/>
    </row>
    <row r="966" spans="1:34" ht="15.75" customHeight="1" x14ac:dyDescent="0.2">
      <c r="A966" s="287"/>
      <c r="B966" s="287"/>
      <c r="C966" s="288"/>
      <c r="D966" s="287"/>
      <c r="E966" s="289"/>
      <c r="F966" s="287"/>
      <c r="G966" s="289"/>
      <c r="H966" s="287"/>
      <c r="I966" s="289"/>
      <c r="J966" s="287"/>
      <c r="K966" s="289"/>
      <c r="L966" s="287"/>
      <c r="M966" s="289"/>
      <c r="N966" s="287"/>
      <c r="O966" s="287"/>
      <c r="P966" s="287"/>
      <c r="Q966" s="287"/>
      <c r="R966" s="287"/>
      <c r="S966" s="287"/>
      <c r="T966" s="287"/>
      <c r="U966" s="287"/>
      <c r="V966" s="287"/>
      <c r="W966" s="287"/>
      <c r="X966" s="287"/>
      <c r="Y966" s="287"/>
      <c r="Z966" s="287"/>
      <c r="AA966" s="287"/>
      <c r="AB966" s="287"/>
      <c r="AC966" s="287"/>
      <c r="AD966" s="287"/>
      <c r="AE966" s="287"/>
      <c r="AF966" s="287"/>
      <c r="AG966" s="287"/>
      <c r="AH966" s="287"/>
    </row>
    <row r="967" spans="1:34" ht="15.75" customHeight="1" x14ac:dyDescent="0.2">
      <c r="A967" s="287"/>
      <c r="B967" s="287"/>
      <c r="C967" s="288"/>
      <c r="D967" s="287"/>
      <c r="E967" s="289"/>
      <c r="F967" s="287"/>
      <c r="G967" s="289"/>
      <c r="H967" s="287"/>
      <c r="I967" s="289"/>
      <c r="J967" s="287"/>
      <c r="K967" s="289"/>
      <c r="L967" s="287"/>
      <c r="M967" s="289"/>
      <c r="N967" s="287"/>
      <c r="O967" s="287"/>
      <c r="P967" s="287"/>
      <c r="Q967" s="287"/>
      <c r="R967" s="287"/>
      <c r="S967" s="287"/>
      <c r="T967" s="287"/>
      <c r="U967" s="287"/>
      <c r="V967" s="287"/>
      <c r="W967" s="287"/>
      <c r="X967" s="287"/>
      <c r="Y967" s="287"/>
      <c r="Z967" s="287"/>
      <c r="AA967" s="287"/>
      <c r="AB967" s="287"/>
      <c r="AC967" s="287"/>
      <c r="AD967" s="287"/>
      <c r="AE967" s="287"/>
      <c r="AF967" s="287"/>
      <c r="AG967" s="287"/>
      <c r="AH967" s="287"/>
    </row>
    <row r="968" spans="1:34" ht="15.75" customHeight="1" x14ac:dyDescent="0.2">
      <c r="A968" s="287"/>
      <c r="B968" s="287"/>
      <c r="C968" s="288"/>
      <c r="D968" s="287"/>
      <c r="E968" s="289"/>
      <c r="F968" s="287"/>
      <c r="G968" s="289"/>
      <c r="H968" s="287"/>
      <c r="I968" s="289"/>
      <c r="J968" s="287"/>
      <c r="K968" s="289"/>
      <c r="L968" s="287"/>
      <c r="M968" s="289"/>
      <c r="N968" s="287"/>
      <c r="O968" s="287"/>
      <c r="P968" s="287"/>
      <c r="Q968" s="287"/>
      <c r="R968" s="287"/>
      <c r="S968" s="287"/>
      <c r="T968" s="287"/>
      <c r="U968" s="287"/>
      <c r="V968" s="287"/>
      <c r="W968" s="287"/>
      <c r="X968" s="287"/>
      <c r="Y968" s="287"/>
      <c r="Z968" s="287"/>
      <c r="AA968" s="287"/>
      <c r="AB968" s="287"/>
      <c r="AC968" s="287"/>
      <c r="AD968" s="287"/>
      <c r="AE968" s="287"/>
      <c r="AF968" s="287"/>
      <c r="AG968" s="287"/>
      <c r="AH968" s="287"/>
    </row>
    <row r="969" spans="1:34" ht="15.75" customHeight="1" x14ac:dyDescent="0.2">
      <c r="A969" s="287"/>
      <c r="B969" s="287"/>
      <c r="C969" s="288"/>
      <c r="D969" s="287"/>
      <c r="E969" s="289"/>
      <c r="F969" s="287"/>
      <c r="G969" s="289"/>
      <c r="H969" s="287"/>
      <c r="I969" s="289"/>
      <c r="J969" s="287"/>
      <c r="K969" s="289"/>
      <c r="L969" s="287"/>
      <c r="M969" s="289"/>
      <c r="N969" s="287"/>
      <c r="O969" s="287"/>
      <c r="P969" s="287"/>
      <c r="Q969" s="287"/>
      <c r="R969" s="287"/>
      <c r="S969" s="287"/>
      <c r="T969" s="287"/>
      <c r="U969" s="287"/>
      <c r="V969" s="287"/>
      <c r="W969" s="287"/>
      <c r="X969" s="287"/>
      <c r="Y969" s="287"/>
      <c r="Z969" s="287"/>
      <c r="AA969" s="287"/>
      <c r="AB969" s="287"/>
      <c r="AC969" s="287"/>
      <c r="AD969" s="287"/>
      <c r="AE969" s="287"/>
      <c r="AF969" s="287"/>
      <c r="AG969" s="287"/>
      <c r="AH969" s="287"/>
    </row>
    <row r="970" spans="1:34" ht="15.75" customHeight="1" x14ac:dyDescent="0.2">
      <c r="A970" s="287"/>
      <c r="B970" s="287"/>
      <c r="C970" s="288"/>
      <c r="D970" s="287"/>
      <c r="E970" s="289"/>
      <c r="F970" s="287"/>
      <c r="G970" s="289"/>
      <c r="H970" s="287"/>
      <c r="I970" s="289"/>
      <c r="J970" s="287"/>
      <c r="K970" s="289"/>
      <c r="L970" s="287"/>
      <c r="M970" s="289"/>
      <c r="N970" s="287"/>
      <c r="O970" s="287"/>
      <c r="P970" s="287"/>
      <c r="Q970" s="287"/>
      <c r="R970" s="287"/>
      <c r="S970" s="287"/>
      <c r="T970" s="287"/>
      <c r="U970" s="287"/>
      <c r="V970" s="287"/>
      <c r="W970" s="287"/>
      <c r="X970" s="287"/>
      <c r="Y970" s="287"/>
      <c r="Z970" s="287"/>
      <c r="AA970" s="287"/>
      <c r="AB970" s="287"/>
      <c r="AC970" s="287"/>
      <c r="AD970" s="287"/>
      <c r="AE970" s="287"/>
      <c r="AF970" s="287"/>
      <c r="AG970" s="287"/>
      <c r="AH970" s="287"/>
    </row>
    <row r="971" spans="1:34" ht="15.75" customHeight="1" x14ac:dyDescent="0.2">
      <c r="A971" s="287"/>
      <c r="B971" s="287"/>
      <c r="C971" s="288"/>
      <c r="D971" s="287"/>
      <c r="E971" s="289"/>
      <c r="F971" s="287"/>
      <c r="G971" s="289"/>
      <c r="H971" s="287"/>
      <c r="I971" s="289"/>
      <c r="J971" s="287"/>
      <c r="K971" s="289"/>
      <c r="L971" s="287"/>
      <c r="M971" s="289"/>
      <c r="N971" s="287"/>
      <c r="O971" s="287"/>
      <c r="P971" s="287"/>
      <c r="Q971" s="287"/>
      <c r="R971" s="287"/>
      <c r="S971" s="287"/>
      <c r="T971" s="287"/>
      <c r="U971" s="287"/>
      <c r="V971" s="287"/>
      <c r="W971" s="287"/>
      <c r="X971" s="287"/>
      <c r="Y971" s="287"/>
      <c r="Z971" s="287"/>
      <c r="AA971" s="287"/>
      <c r="AB971" s="287"/>
      <c r="AC971" s="287"/>
      <c r="AD971" s="287"/>
      <c r="AE971" s="287"/>
      <c r="AF971" s="287"/>
      <c r="AG971" s="287"/>
      <c r="AH971" s="287"/>
    </row>
    <row r="972" spans="1:34" ht="15.75" customHeight="1" x14ac:dyDescent="0.2">
      <c r="A972" s="287"/>
      <c r="B972" s="287"/>
      <c r="C972" s="288"/>
      <c r="D972" s="287"/>
      <c r="E972" s="289"/>
      <c r="F972" s="287"/>
      <c r="G972" s="289"/>
      <c r="H972" s="287"/>
      <c r="I972" s="289"/>
      <c r="J972" s="287"/>
      <c r="K972" s="289"/>
      <c r="L972" s="287"/>
      <c r="M972" s="289"/>
      <c r="N972" s="287"/>
      <c r="O972" s="287"/>
      <c r="P972" s="287"/>
      <c r="Q972" s="287"/>
      <c r="R972" s="287"/>
      <c r="S972" s="287"/>
      <c r="T972" s="287"/>
      <c r="U972" s="287"/>
      <c r="V972" s="287"/>
      <c r="W972" s="287"/>
      <c r="X972" s="287"/>
      <c r="Y972" s="287"/>
      <c r="Z972" s="287"/>
      <c r="AA972" s="287"/>
      <c r="AB972" s="287"/>
      <c r="AC972" s="287"/>
      <c r="AD972" s="287"/>
      <c r="AE972" s="287"/>
      <c r="AF972" s="287"/>
      <c r="AG972" s="287"/>
      <c r="AH972" s="287"/>
    </row>
    <row r="973" spans="1:34" ht="15.75" customHeight="1" x14ac:dyDescent="0.2">
      <c r="A973" s="287"/>
      <c r="B973" s="287"/>
      <c r="C973" s="288"/>
      <c r="D973" s="287"/>
      <c r="E973" s="289"/>
      <c r="F973" s="287"/>
      <c r="G973" s="289"/>
      <c r="H973" s="287"/>
      <c r="I973" s="289"/>
      <c r="J973" s="287"/>
      <c r="K973" s="289"/>
      <c r="L973" s="287"/>
      <c r="M973" s="289"/>
      <c r="N973" s="287"/>
      <c r="O973" s="287"/>
      <c r="P973" s="287"/>
      <c r="Q973" s="287"/>
      <c r="R973" s="287"/>
      <c r="S973" s="287"/>
      <c r="T973" s="287"/>
      <c r="U973" s="287"/>
      <c r="V973" s="287"/>
      <c r="W973" s="287"/>
      <c r="X973" s="287"/>
      <c r="Y973" s="287"/>
      <c r="Z973" s="287"/>
      <c r="AA973" s="287"/>
      <c r="AB973" s="287"/>
      <c r="AC973" s="287"/>
      <c r="AD973" s="287"/>
      <c r="AE973" s="287"/>
      <c r="AF973" s="287"/>
      <c r="AG973" s="287"/>
      <c r="AH973" s="287"/>
    </row>
    <row r="974" spans="1:34" ht="15.75" customHeight="1" x14ac:dyDescent="0.2">
      <c r="A974" s="287"/>
      <c r="B974" s="287"/>
      <c r="C974" s="288"/>
      <c r="D974" s="287"/>
      <c r="E974" s="289"/>
      <c r="F974" s="287"/>
      <c r="G974" s="289"/>
      <c r="H974" s="287"/>
      <c r="I974" s="289"/>
      <c r="J974" s="287"/>
      <c r="K974" s="289"/>
      <c r="L974" s="287"/>
      <c r="M974" s="289"/>
      <c r="N974" s="287"/>
      <c r="O974" s="287"/>
      <c r="P974" s="287"/>
      <c r="Q974" s="287"/>
      <c r="R974" s="287"/>
      <c r="S974" s="287"/>
      <c r="T974" s="287"/>
      <c r="U974" s="287"/>
      <c r="V974" s="287"/>
      <c r="W974" s="287"/>
      <c r="X974" s="287"/>
      <c r="Y974" s="287"/>
      <c r="Z974" s="287"/>
      <c r="AA974" s="287"/>
      <c r="AB974" s="287"/>
      <c r="AC974" s="287"/>
      <c r="AD974" s="287"/>
      <c r="AE974" s="287"/>
      <c r="AF974" s="287"/>
      <c r="AG974" s="287"/>
      <c r="AH974" s="287"/>
    </row>
    <row r="975" spans="1:34" ht="15.75" customHeight="1" x14ac:dyDescent="0.2">
      <c r="A975" s="287"/>
      <c r="B975" s="287"/>
      <c r="C975" s="288"/>
      <c r="D975" s="287"/>
      <c r="E975" s="289"/>
      <c r="F975" s="287"/>
      <c r="G975" s="289"/>
      <c r="H975" s="287"/>
      <c r="I975" s="289"/>
      <c r="J975" s="287"/>
      <c r="K975" s="289"/>
      <c r="L975" s="287"/>
      <c r="M975" s="289"/>
      <c r="N975" s="287"/>
      <c r="O975" s="287"/>
      <c r="P975" s="287"/>
      <c r="Q975" s="287"/>
      <c r="R975" s="287"/>
      <c r="S975" s="287"/>
      <c r="T975" s="287"/>
      <c r="U975" s="287"/>
      <c r="V975" s="287"/>
      <c r="W975" s="287"/>
      <c r="X975" s="287"/>
      <c r="Y975" s="287"/>
      <c r="Z975" s="287"/>
      <c r="AA975" s="287"/>
      <c r="AB975" s="287"/>
      <c r="AC975" s="287"/>
      <c r="AD975" s="287"/>
      <c r="AE975" s="287"/>
      <c r="AF975" s="287"/>
      <c r="AG975" s="287"/>
      <c r="AH975" s="287"/>
    </row>
    <row r="976" spans="1:34" ht="15.75" customHeight="1" x14ac:dyDescent="0.2">
      <c r="A976" s="287"/>
      <c r="B976" s="287"/>
      <c r="C976" s="288"/>
      <c r="D976" s="287"/>
      <c r="E976" s="289"/>
      <c r="F976" s="287"/>
      <c r="G976" s="289"/>
      <c r="H976" s="287"/>
      <c r="I976" s="289"/>
      <c r="J976" s="287"/>
      <c r="K976" s="289"/>
      <c r="L976" s="287"/>
      <c r="M976" s="289"/>
      <c r="N976" s="287"/>
      <c r="O976" s="287"/>
      <c r="P976" s="287"/>
      <c r="Q976" s="287"/>
      <c r="R976" s="287"/>
      <c r="S976" s="287"/>
      <c r="T976" s="287"/>
      <c r="U976" s="287"/>
      <c r="V976" s="287"/>
      <c r="W976" s="287"/>
      <c r="X976" s="287"/>
      <c r="Y976" s="287"/>
      <c r="Z976" s="287"/>
      <c r="AA976" s="287"/>
      <c r="AB976" s="287"/>
      <c r="AC976" s="287"/>
      <c r="AD976" s="287"/>
      <c r="AE976" s="287"/>
      <c r="AF976" s="287"/>
      <c r="AG976" s="287"/>
      <c r="AH976" s="287"/>
    </row>
    <row r="977" spans="1:34" ht="15.75" customHeight="1" x14ac:dyDescent="0.2">
      <c r="A977" s="287"/>
      <c r="B977" s="287"/>
      <c r="C977" s="288"/>
      <c r="D977" s="287"/>
      <c r="E977" s="289"/>
      <c r="F977" s="287"/>
      <c r="G977" s="289"/>
      <c r="H977" s="287"/>
      <c r="I977" s="289"/>
      <c r="J977" s="287"/>
      <c r="K977" s="289"/>
      <c r="L977" s="287"/>
      <c r="M977" s="289"/>
      <c r="N977" s="287"/>
      <c r="O977" s="287"/>
      <c r="P977" s="287"/>
      <c r="Q977" s="287"/>
      <c r="R977" s="287"/>
      <c r="S977" s="287"/>
      <c r="T977" s="287"/>
      <c r="U977" s="287"/>
      <c r="V977" s="287"/>
      <c r="W977" s="287"/>
      <c r="X977" s="287"/>
      <c r="Y977" s="287"/>
      <c r="Z977" s="287"/>
      <c r="AA977" s="287"/>
      <c r="AB977" s="287"/>
      <c r="AC977" s="287"/>
      <c r="AD977" s="287"/>
      <c r="AE977" s="287"/>
      <c r="AF977" s="287"/>
      <c r="AG977" s="287"/>
      <c r="AH977" s="287"/>
    </row>
    <row r="978" spans="1:34" ht="15.75" customHeight="1" x14ac:dyDescent="0.2">
      <c r="A978" s="287"/>
      <c r="B978" s="287"/>
      <c r="C978" s="288"/>
      <c r="D978" s="287"/>
      <c r="E978" s="289"/>
      <c r="F978" s="287"/>
      <c r="G978" s="289"/>
      <c r="H978" s="287"/>
      <c r="I978" s="289"/>
      <c r="J978" s="287"/>
      <c r="K978" s="289"/>
      <c r="L978" s="287"/>
      <c r="M978" s="289"/>
      <c r="N978" s="287"/>
      <c r="O978" s="287"/>
      <c r="P978" s="287"/>
      <c r="Q978" s="287"/>
      <c r="R978" s="287"/>
      <c r="S978" s="287"/>
      <c r="T978" s="287"/>
      <c r="U978" s="287"/>
      <c r="V978" s="287"/>
      <c r="W978" s="287"/>
      <c r="X978" s="287"/>
      <c r="Y978" s="287"/>
      <c r="Z978" s="287"/>
      <c r="AA978" s="287"/>
      <c r="AB978" s="287"/>
      <c r="AC978" s="287"/>
      <c r="AD978" s="287"/>
      <c r="AE978" s="287"/>
      <c r="AF978" s="287"/>
      <c r="AG978" s="287"/>
      <c r="AH978" s="287"/>
    </row>
    <row r="979" spans="1:34" ht="15.75" customHeight="1" x14ac:dyDescent="0.2">
      <c r="A979" s="287"/>
      <c r="B979" s="287"/>
      <c r="C979" s="288"/>
      <c r="D979" s="287"/>
      <c r="E979" s="289"/>
      <c r="F979" s="287"/>
      <c r="G979" s="289"/>
      <c r="H979" s="287"/>
      <c r="I979" s="289"/>
      <c r="J979" s="287"/>
      <c r="K979" s="289"/>
      <c r="L979" s="287"/>
      <c r="M979" s="289"/>
      <c r="N979" s="287"/>
      <c r="O979" s="287"/>
      <c r="P979" s="287"/>
      <c r="Q979" s="287"/>
      <c r="R979" s="287"/>
      <c r="S979" s="287"/>
      <c r="T979" s="287"/>
      <c r="U979" s="287"/>
      <c r="V979" s="287"/>
      <c r="W979" s="287"/>
      <c r="X979" s="287"/>
      <c r="Y979" s="287"/>
      <c r="Z979" s="287"/>
      <c r="AA979" s="287"/>
      <c r="AB979" s="287"/>
      <c r="AC979" s="287"/>
      <c r="AD979" s="287"/>
      <c r="AE979" s="287"/>
      <c r="AF979" s="287"/>
      <c r="AG979" s="287"/>
      <c r="AH979" s="287"/>
    </row>
    <row r="980" spans="1:34" ht="15.75" customHeight="1" x14ac:dyDescent="0.2">
      <c r="A980" s="287"/>
      <c r="B980" s="287"/>
      <c r="C980" s="288"/>
      <c r="D980" s="287"/>
      <c r="E980" s="289"/>
      <c r="F980" s="287"/>
      <c r="G980" s="289"/>
      <c r="H980" s="287"/>
      <c r="I980" s="289"/>
      <c r="J980" s="287"/>
      <c r="K980" s="289"/>
      <c r="L980" s="287"/>
      <c r="M980" s="289"/>
      <c r="N980" s="287"/>
      <c r="O980" s="287"/>
      <c r="P980" s="287"/>
      <c r="Q980" s="287"/>
      <c r="R980" s="287"/>
      <c r="S980" s="287"/>
      <c r="T980" s="287"/>
      <c r="U980" s="287"/>
      <c r="V980" s="287"/>
      <c r="W980" s="287"/>
      <c r="X980" s="287"/>
      <c r="Y980" s="287"/>
      <c r="Z980" s="287"/>
      <c r="AA980" s="287"/>
      <c r="AB980" s="287"/>
      <c r="AC980" s="287"/>
      <c r="AD980" s="287"/>
      <c r="AE980" s="287"/>
      <c r="AF980" s="287"/>
      <c r="AG980" s="287"/>
      <c r="AH980" s="287"/>
    </row>
    <row r="981" spans="1:34" ht="15.75" customHeight="1" x14ac:dyDescent="0.2">
      <c r="A981" s="287"/>
      <c r="B981" s="287"/>
      <c r="C981" s="288"/>
      <c r="D981" s="287"/>
      <c r="E981" s="289"/>
      <c r="F981" s="287"/>
      <c r="G981" s="289"/>
      <c r="H981" s="287"/>
      <c r="I981" s="289"/>
      <c r="J981" s="287"/>
      <c r="K981" s="289"/>
      <c r="L981" s="287"/>
      <c r="M981" s="289"/>
      <c r="N981" s="287"/>
      <c r="O981" s="287"/>
      <c r="P981" s="287"/>
      <c r="Q981" s="287"/>
      <c r="R981" s="287"/>
      <c r="S981" s="287"/>
      <c r="T981" s="287"/>
      <c r="U981" s="287"/>
      <c r="V981" s="287"/>
      <c r="W981" s="287"/>
      <c r="X981" s="287"/>
      <c r="Y981" s="287"/>
      <c r="Z981" s="287"/>
      <c r="AA981" s="287"/>
      <c r="AB981" s="287"/>
      <c r="AC981" s="287"/>
      <c r="AD981" s="287"/>
      <c r="AE981" s="287"/>
      <c r="AF981" s="287"/>
      <c r="AG981" s="287"/>
      <c r="AH981" s="287"/>
    </row>
    <row r="982" spans="1:34" ht="15.75" customHeight="1" x14ac:dyDescent="0.2">
      <c r="A982" s="287"/>
      <c r="B982" s="287"/>
      <c r="C982" s="288"/>
      <c r="D982" s="287"/>
      <c r="E982" s="289"/>
      <c r="F982" s="287"/>
      <c r="G982" s="289"/>
      <c r="H982" s="287"/>
      <c r="I982" s="289"/>
      <c r="J982" s="287"/>
      <c r="K982" s="289"/>
      <c r="L982" s="287"/>
      <c r="M982" s="289"/>
      <c r="N982" s="287"/>
      <c r="O982" s="287"/>
      <c r="P982" s="287"/>
      <c r="Q982" s="287"/>
      <c r="R982" s="287"/>
      <c r="S982" s="287"/>
      <c r="T982" s="287"/>
      <c r="U982" s="287"/>
      <c r="V982" s="287"/>
      <c r="W982" s="287"/>
      <c r="X982" s="287"/>
      <c r="Y982" s="287"/>
      <c r="Z982" s="287"/>
      <c r="AA982" s="287"/>
      <c r="AB982" s="287"/>
      <c r="AC982" s="287"/>
      <c r="AD982" s="287"/>
      <c r="AE982" s="287"/>
      <c r="AF982" s="287"/>
      <c r="AG982" s="287"/>
      <c r="AH982" s="287"/>
    </row>
    <row r="983" spans="1:34" ht="15.75" customHeight="1" x14ac:dyDescent="0.2">
      <c r="A983" s="287"/>
      <c r="B983" s="287"/>
      <c r="C983" s="288"/>
      <c r="D983" s="287"/>
      <c r="E983" s="289"/>
      <c r="F983" s="287"/>
      <c r="G983" s="289"/>
      <c r="H983" s="287"/>
      <c r="I983" s="289"/>
      <c r="J983" s="287"/>
      <c r="K983" s="289"/>
      <c r="L983" s="287"/>
      <c r="M983" s="289"/>
      <c r="N983" s="287"/>
      <c r="O983" s="287"/>
      <c r="P983" s="287"/>
      <c r="Q983" s="287"/>
      <c r="R983" s="287"/>
      <c r="S983" s="287"/>
      <c r="T983" s="287"/>
      <c r="U983" s="287"/>
      <c r="V983" s="287"/>
      <c r="W983" s="287"/>
      <c r="X983" s="287"/>
      <c r="Y983" s="287"/>
      <c r="Z983" s="287"/>
      <c r="AA983" s="287"/>
      <c r="AB983" s="287"/>
      <c r="AC983" s="287"/>
      <c r="AD983" s="287"/>
      <c r="AE983" s="287"/>
      <c r="AF983" s="287"/>
      <c r="AG983" s="287"/>
      <c r="AH983" s="287"/>
    </row>
    <row r="984" spans="1:34" ht="15.75" customHeight="1" x14ac:dyDescent="0.2">
      <c r="A984" s="287"/>
      <c r="B984" s="287"/>
      <c r="C984" s="288"/>
      <c r="D984" s="287"/>
      <c r="E984" s="289"/>
      <c r="F984" s="287"/>
      <c r="G984" s="289"/>
      <c r="H984" s="287"/>
      <c r="I984" s="289"/>
      <c r="J984" s="287"/>
      <c r="K984" s="289"/>
      <c r="L984" s="287"/>
      <c r="M984" s="289"/>
      <c r="N984" s="287"/>
      <c r="O984" s="287"/>
      <c r="P984" s="287"/>
      <c r="Q984" s="287"/>
      <c r="R984" s="287"/>
      <c r="S984" s="287"/>
      <c r="T984" s="287"/>
      <c r="U984" s="287"/>
      <c r="V984" s="287"/>
      <c r="W984" s="287"/>
      <c r="X984" s="287"/>
      <c r="Y984" s="287"/>
      <c r="Z984" s="287"/>
      <c r="AA984" s="287"/>
      <c r="AB984" s="287"/>
      <c r="AC984" s="287"/>
      <c r="AD984" s="287"/>
      <c r="AE984" s="287"/>
      <c r="AF984" s="287"/>
      <c r="AG984" s="287"/>
      <c r="AH984" s="287"/>
    </row>
    <row r="985" spans="1:34" ht="15.75" customHeight="1" x14ac:dyDescent="0.2">
      <c r="A985" s="287"/>
      <c r="B985" s="287"/>
      <c r="C985" s="288"/>
      <c r="D985" s="287"/>
      <c r="E985" s="289"/>
      <c r="F985" s="287"/>
      <c r="G985" s="289"/>
      <c r="H985" s="287"/>
      <c r="I985" s="289"/>
      <c r="J985" s="287"/>
      <c r="K985" s="289"/>
      <c r="L985" s="287"/>
      <c r="M985" s="289"/>
      <c r="N985" s="287"/>
      <c r="O985" s="287"/>
      <c r="P985" s="287"/>
      <c r="Q985" s="287"/>
      <c r="R985" s="287"/>
      <c r="S985" s="287"/>
      <c r="T985" s="287"/>
      <c r="U985" s="287"/>
      <c r="V985" s="287"/>
      <c r="W985" s="287"/>
      <c r="X985" s="287"/>
      <c r="Y985" s="287"/>
      <c r="Z985" s="287"/>
      <c r="AA985" s="287"/>
      <c r="AB985" s="287"/>
      <c r="AC985" s="287"/>
      <c r="AD985" s="287"/>
      <c r="AE985" s="287"/>
      <c r="AF985" s="287"/>
      <c r="AG985" s="287"/>
      <c r="AH985" s="287"/>
    </row>
    <row r="986" spans="1:34" ht="15.75" customHeight="1" x14ac:dyDescent="0.2">
      <c r="A986" s="287"/>
      <c r="B986" s="287"/>
      <c r="C986" s="288"/>
      <c r="D986" s="287"/>
      <c r="E986" s="289"/>
      <c r="F986" s="287"/>
      <c r="G986" s="289"/>
      <c r="H986" s="287"/>
      <c r="I986" s="289"/>
      <c r="J986" s="287"/>
      <c r="K986" s="289"/>
      <c r="L986" s="287"/>
      <c r="M986" s="289"/>
      <c r="N986" s="287"/>
      <c r="O986" s="287"/>
      <c r="P986" s="287"/>
      <c r="Q986" s="287"/>
      <c r="R986" s="287"/>
      <c r="S986" s="287"/>
      <c r="T986" s="287"/>
      <c r="U986" s="287"/>
      <c r="V986" s="287"/>
      <c r="W986" s="287"/>
      <c r="X986" s="287"/>
      <c r="Y986" s="287"/>
      <c r="Z986" s="287"/>
      <c r="AA986" s="287"/>
      <c r="AB986" s="287"/>
      <c r="AC986" s="287"/>
      <c r="AD986" s="287"/>
      <c r="AE986" s="287"/>
      <c r="AF986" s="287"/>
      <c r="AG986" s="287"/>
      <c r="AH986" s="287"/>
    </row>
    <row r="987" spans="1:34" ht="15.75" customHeight="1" x14ac:dyDescent="0.2">
      <c r="A987" s="287"/>
      <c r="B987" s="287"/>
      <c r="C987" s="288"/>
      <c r="D987" s="287"/>
      <c r="E987" s="289"/>
      <c r="F987" s="287"/>
      <c r="G987" s="289"/>
      <c r="H987" s="287"/>
      <c r="I987" s="289"/>
      <c r="J987" s="287"/>
      <c r="K987" s="289"/>
      <c r="L987" s="287"/>
      <c r="M987" s="289"/>
      <c r="N987" s="287"/>
      <c r="O987" s="287"/>
      <c r="P987" s="287"/>
      <c r="Q987" s="287"/>
      <c r="R987" s="287"/>
      <c r="S987" s="287"/>
      <c r="T987" s="287"/>
      <c r="U987" s="287"/>
      <c r="V987" s="287"/>
      <c r="W987" s="287"/>
      <c r="X987" s="287"/>
      <c r="Y987" s="287"/>
      <c r="Z987" s="287"/>
      <c r="AA987" s="287"/>
      <c r="AB987" s="287"/>
      <c r="AC987" s="287"/>
      <c r="AD987" s="287"/>
      <c r="AE987" s="287"/>
      <c r="AF987" s="287"/>
      <c r="AG987" s="287"/>
      <c r="AH987" s="287"/>
    </row>
    <row r="988" spans="1:34" ht="15.75" customHeight="1" x14ac:dyDescent="0.2">
      <c r="A988" s="287"/>
      <c r="B988" s="287"/>
      <c r="C988" s="288"/>
      <c r="D988" s="287"/>
      <c r="E988" s="289"/>
      <c r="F988" s="287"/>
      <c r="G988" s="289"/>
      <c r="H988" s="287"/>
      <c r="I988" s="289"/>
      <c r="J988" s="287"/>
      <c r="K988" s="289"/>
      <c r="L988" s="287"/>
      <c r="M988" s="289"/>
      <c r="N988" s="287"/>
      <c r="O988" s="287"/>
      <c r="P988" s="287"/>
      <c r="Q988" s="287"/>
      <c r="R988" s="287"/>
      <c r="S988" s="287"/>
      <c r="T988" s="287"/>
      <c r="U988" s="287"/>
      <c r="V988" s="287"/>
      <c r="W988" s="287"/>
      <c r="X988" s="287"/>
      <c r="Y988" s="287"/>
      <c r="Z988" s="287"/>
      <c r="AA988" s="287"/>
      <c r="AB988" s="287"/>
      <c r="AC988" s="287"/>
      <c r="AD988" s="287"/>
      <c r="AE988" s="287"/>
      <c r="AF988" s="287"/>
      <c r="AG988" s="287"/>
      <c r="AH988" s="287"/>
    </row>
    <row r="989" spans="1:34" ht="15.75" customHeight="1" x14ac:dyDescent="0.2">
      <c r="A989" s="287"/>
      <c r="B989" s="287"/>
      <c r="C989" s="288"/>
      <c r="D989" s="287"/>
      <c r="E989" s="289"/>
      <c r="F989" s="287"/>
      <c r="G989" s="289"/>
      <c r="H989" s="287"/>
      <c r="I989" s="289"/>
      <c r="J989" s="287"/>
      <c r="K989" s="289"/>
      <c r="L989" s="287"/>
      <c r="M989" s="289"/>
      <c r="N989" s="287"/>
      <c r="O989" s="287"/>
      <c r="P989" s="287"/>
      <c r="Q989" s="287"/>
      <c r="R989" s="287"/>
      <c r="S989" s="287"/>
      <c r="T989" s="287"/>
      <c r="U989" s="287"/>
      <c r="V989" s="287"/>
      <c r="W989" s="287"/>
      <c r="X989" s="287"/>
      <c r="Y989" s="287"/>
      <c r="Z989" s="287"/>
      <c r="AA989" s="287"/>
      <c r="AB989" s="287"/>
      <c r="AC989" s="287"/>
      <c r="AD989" s="287"/>
      <c r="AE989" s="287"/>
      <c r="AF989" s="287"/>
      <c r="AG989" s="287"/>
      <c r="AH989" s="287"/>
    </row>
    <row r="990" spans="1:34" ht="15.75" customHeight="1" x14ac:dyDescent="0.2">
      <c r="A990" s="287"/>
      <c r="B990" s="287"/>
      <c r="C990" s="288"/>
      <c r="D990" s="287"/>
      <c r="E990" s="289"/>
      <c r="F990" s="287"/>
      <c r="G990" s="289"/>
      <c r="H990" s="287"/>
      <c r="I990" s="289"/>
      <c r="J990" s="287"/>
      <c r="K990" s="289"/>
      <c r="L990" s="287"/>
      <c r="M990" s="289"/>
      <c r="N990" s="287"/>
      <c r="O990" s="287"/>
      <c r="P990" s="287"/>
      <c r="Q990" s="287"/>
      <c r="R990" s="287"/>
      <c r="S990" s="287"/>
      <c r="T990" s="287"/>
      <c r="U990" s="287"/>
      <c r="V990" s="287"/>
      <c r="W990" s="287"/>
      <c r="X990" s="287"/>
      <c r="Y990" s="287"/>
      <c r="Z990" s="287"/>
      <c r="AA990" s="287"/>
      <c r="AB990" s="287"/>
      <c r="AC990" s="287"/>
      <c r="AD990" s="287"/>
      <c r="AE990" s="287"/>
      <c r="AF990" s="287"/>
      <c r="AG990" s="287"/>
      <c r="AH990" s="287"/>
    </row>
    <row r="991" spans="1:34" ht="15.75" customHeight="1" x14ac:dyDescent="0.2">
      <c r="A991" s="287"/>
      <c r="B991" s="287"/>
      <c r="C991" s="288"/>
      <c r="D991" s="287"/>
      <c r="E991" s="289"/>
      <c r="F991" s="287"/>
      <c r="G991" s="289"/>
      <c r="H991" s="287"/>
      <c r="I991" s="289"/>
      <c r="J991" s="287"/>
      <c r="K991" s="289"/>
      <c r="L991" s="287"/>
      <c r="M991" s="289"/>
      <c r="N991" s="287"/>
      <c r="O991" s="287"/>
      <c r="P991" s="287"/>
      <c r="Q991" s="287"/>
      <c r="R991" s="287"/>
      <c r="S991" s="287"/>
      <c r="T991" s="287"/>
      <c r="U991" s="287"/>
      <c r="V991" s="287"/>
      <c r="W991" s="287"/>
      <c r="X991" s="287"/>
      <c r="Y991" s="287"/>
      <c r="Z991" s="287"/>
      <c r="AA991" s="287"/>
      <c r="AB991" s="287"/>
      <c r="AC991" s="287"/>
      <c r="AD991" s="287"/>
      <c r="AE991" s="287"/>
      <c r="AF991" s="287"/>
      <c r="AG991" s="287"/>
      <c r="AH991" s="287"/>
    </row>
    <row r="992" spans="1:34" ht="15.75" customHeight="1" x14ac:dyDescent="0.2">
      <c r="A992" s="287"/>
      <c r="B992" s="287"/>
      <c r="C992" s="288"/>
      <c r="D992" s="287"/>
      <c r="E992" s="289"/>
      <c r="F992" s="287"/>
      <c r="G992" s="289"/>
      <c r="H992" s="287"/>
      <c r="I992" s="289"/>
      <c r="J992" s="287"/>
      <c r="K992" s="289"/>
      <c r="L992" s="287"/>
      <c r="M992" s="289"/>
      <c r="N992" s="287"/>
      <c r="O992" s="287"/>
      <c r="P992" s="287"/>
      <c r="Q992" s="287"/>
      <c r="R992" s="287"/>
      <c r="S992" s="287"/>
      <c r="T992" s="287"/>
      <c r="U992" s="287"/>
      <c r="V992" s="287"/>
      <c r="W992" s="287"/>
      <c r="X992" s="287"/>
      <c r="Y992" s="287"/>
      <c r="Z992" s="287"/>
      <c r="AA992" s="287"/>
      <c r="AB992" s="287"/>
      <c r="AC992" s="287"/>
      <c r="AD992" s="287"/>
      <c r="AE992" s="287"/>
      <c r="AF992" s="287"/>
      <c r="AG992" s="287"/>
      <c r="AH992" s="287"/>
    </row>
    <row r="993" spans="1:34" ht="15.75" customHeight="1" x14ac:dyDescent="0.2">
      <c r="A993" s="287"/>
      <c r="B993" s="287"/>
      <c r="C993" s="288"/>
      <c r="D993" s="287"/>
      <c r="E993" s="289"/>
      <c r="F993" s="287"/>
      <c r="G993" s="289"/>
      <c r="H993" s="287"/>
      <c r="I993" s="289"/>
      <c r="J993" s="287"/>
      <c r="K993" s="289"/>
      <c r="L993" s="287"/>
      <c r="M993" s="289"/>
      <c r="N993" s="287"/>
      <c r="O993" s="287"/>
      <c r="P993" s="287"/>
      <c r="Q993" s="287"/>
      <c r="R993" s="287"/>
      <c r="S993" s="287"/>
      <c r="T993" s="287"/>
      <c r="U993" s="287"/>
      <c r="V993" s="287"/>
      <c r="W993" s="287"/>
      <c r="X993" s="287"/>
      <c r="Y993" s="287"/>
      <c r="Z993" s="287"/>
      <c r="AA993" s="287"/>
      <c r="AB993" s="287"/>
      <c r="AC993" s="287"/>
      <c r="AD993" s="287"/>
      <c r="AE993" s="287"/>
      <c r="AF993" s="287"/>
      <c r="AG993" s="287"/>
      <c r="AH993" s="287"/>
    </row>
    <row r="994" spans="1:34" ht="15.75" customHeight="1" x14ac:dyDescent="0.2">
      <c r="A994" s="287"/>
      <c r="B994" s="287"/>
      <c r="C994" s="288"/>
      <c r="D994" s="287"/>
      <c r="E994" s="289"/>
      <c r="F994" s="287"/>
      <c r="G994" s="289"/>
      <c r="H994" s="287"/>
      <c r="I994" s="289"/>
      <c r="J994" s="287"/>
      <c r="K994" s="289"/>
      <c r="L994" s="287"/>
      <c r="M994" s="289"/>
      <c r="N994" s="287"/>
      <c r="O994" s="287"/>
      <c r="P994" s="287"/>
      <c r="Q994" s="287"/>
      <c r="R994" s="287"/>
      <c r="S994" s="287"/>
      <c r="T994" s="287"/>
      <c r="U994" s="287"/>
      <c r="V994" s="287"/>
      <c r="W994" s="287"/>
      <c r="X994" s="287"/>
      <c r="Y994" s="287"/>
      <c r="Z994" s="287"/>
      <c r="AA994" s="287"/>
      <c r="AB994" s="287"/>
      <c r="AC994" s="287"/>
      <c r="AD994" s="287"/>
      <c r="AE994" s="287"/>
      <c r="AF994" s="287"/>
      <c r="AG994" s="287"/>
      <c r="AH994" s="287"/>
    </row>
    <row r="995" spans="1:34" ht="15.75" customHeight="1" x14ac:dyDescent="0.2">
      <c r="A995" s="287"/>
      <c r="B995" s="287"/>
      <c r="C995" s="288"/>
      <c r="D995" s="287"/>
      <c r="E995" s="289"/>
      <c r="F995" s="287"/>
      <c r="G995" s="289"/>
      <c r="H995" s="287"/>
      <c r="I995" s="289"/>
      <c r="J995" s="287"/>
      <c r="K995" s="289"/>
      <c r="L995" s="287"/>
      <c r="M995" s="289"/>
      <c r="N995" s="287"/>
      <c r="O995" s="287"/>
      <c r="P995" s="287"/>
      <c r="Q995" s="287"/>
      <c r="R995" s="287"/>
      <c r="S995" s="287"/>
      <c r="T995" s="287"/>
      <c r="U995" s="287"/>
      <c r="V995" s="287"/>
      <c r="W995" s="287"/>
      <c r="X995" s="287"/>
      <c r="Y995" s="287"/>
      <c r="Z995" s="287"/>
      <c r="AA995" s="287"/>
      <c r="AB995" s="287"/>
      <c r="AC995" s="287"/>
      <c r="AD995" s="287"/>
      <c r="AE995" s="287"/>
      <c r="AF995" s="287"/>
      <c r="AG995" s="287"/>
      <c r="AH995" s="287"/>
    </row>
    <row r="996" spans="1:34" ht="15.75" customHeight="1" x14ac:dyDescent="0.2">
      <c r="A996" s="287"/>
      <c r="B996" s="287"/>
      <c r="C996" s="288"/>
      <c r="D996" s="287"/>
      <c r="E996" s="289"/>
      <c r="F996" s="287"/>
      <c r="G996" s="289"/>
      <c r="H996" s="287"/>
      <c r="I996" s="289"/>
      <c r="J996" s="287"/>
      <c r="K996" s="289"/>
      <c r="L996" s="287"/>
      <c r="M996" s="289"/>
      <c r="N996" s="287"/>
      <c r="O996" s="287"/>
      <c r="P996" s="287"/>
      <c r="Q996" s="287"/>
      <c r="R996" s="287"/>
      <c r="S996" s="287"/>
      <c r="T996" s="287"/>
      <c r="U996" s="287"/>
      <c r="V996" s="287"/>
      <c r="W996" s="287"/>
      <c r="X996" s="287"/>
      <c r="Y996" s="287"/>
      <c r="Z996" s="287"/>
      <c r="AA996" s="287"/>
      <c r="AB996" s="287"/>
      <c r="AC996" s="287"/>
      <c r="AD996" s="287"/>
      <c r="AE996" s="287"/>
      <c r="AF996" s="287"/>
      <c r="AG996" s="287"/>
      <c r="AH996" s="287"/>
    </row>
    <row r="997" spans="1:34" ht="15.75" customHeight="1" x14ac:dyDescent="0.2">
      <c r="A997" s="287"/>
      <c r="B997" s="287"/>
      <c r="C997" s="288"/>
      <c r="D997" s="287"/>
      <c r="E997" s="289"/>
      <c r="F997" s="287"/>
      <c r="G997" s="289"/>
      <c r="H997" s="287"/>
      <c r="I997" s="289"/>
      <c r="J997" s="287"/>
      <c r="K997" s="289"/>
      <c r="L997" s="287"/>
      <c r="M997" s="289"/>
      <c r="N997" s="287"/>
      <c r="O997" s="287"/>
      <c r="P997" s="287"/>
      <c r="Q997" s="287"/>
      <c r="R997" s="287"/>
      <c r="S997" s="287"/>
      <c r="T997" s="287"/>
      <c r="U997" s="287"/>
      <c r="V997" s="287"/>
      <c r="W997" s="287"/>
      <c r="X997" s="287"/>
      <c r="Y997" s="287"/>
      <c r="Z997" s="287"/>
      <c r="AA997" s="287"/>
      <c r="AB997" s="287"/>
      <c r="AC997" s="287"/>
      <c r="AD997" s="287"/>
      <c r="AE997" s="287"/>
      <c r="AF997" s="287"/>
      <c r="AG997" s="287"/>
      <c r="AH997" s="287"/>
    </row>
    <row r="998" spans="1:34" ht="15.75" customHeight="1" x14ac:dyDescent="0.2">
      <c r="A998" s="287"/>
      <c r="B998" s="287"/>
      <c r="C998" s="288"/>
      <c r="D998" s="287"/>
      <c r="E998" s="289"/>
      <c r="F998" s="287"/>
      <c r="G998" s="289"/>
      <c r="H998" s="287"/>
      <c r="I998" s="289"/>
      <c r="J998" s="287"/>
      <c r="K998" s="289"/>
      <c r="L998" s="287"/>
      <c r="M998" s="289"/>
      <c r="N998" s="287"/>
      <c r="O998" s="287"/>
      <c r="P998" s="287"/>
      <c r="Q998" s="287"/>
      <c r="R998" s="287"/>
      <c r="S998" s="287"/>
      <c r="T998" s="287"/>
      <c r="U998" s="287"/>
      <c r="V998" s="287"/>
      <c r="W998" s="287"/>
      <c r="X998" s="287"/>
      <c r="Y998" s="287"/>
      <c r="Z998" s="287"/>
      <c r="AA998" s="287"/>
      <c r="AB998" s="287"/>
      <c r="AC998" s="287"/>
      <c r="AD998" s="287"/>
      <c r="AE998" s="287"/>
      <c r="AF998" s="287"/>
      <c r="AG998" s="287"/>
      <c r="AH998" s="287"/>
    </row>
    <row r="999" spans="1:34" ht="15.75" customHeight="1" x14ac:dyDescent="0.2">
      <c r="A999" s="287"/>
      <c r="B999" s="287"/>
      <c r="C999" s="288"/>
      <c r="D999" s="287"/>
      <c r="E999" s="289"/>
      <c r="F999" s="287"/>
      <c r="G999" s="289"/>
      <c r="H999" s="287"/>
      <c r="I999" s="289"/>
      <c r="J999" s="287"/>
      <c r="K999" s="289"/>
      <c r="L999" s="287"/>
      <c r="M999" s="289"/>
      <c r="N999" s="287"/>
      <c r="O999" s="287"/>
      <c r="P999" s="287"/>
      <c r="Q999" s="287"/>
      <c r="R999" s="287"/>
      <c r="S999" s="287"/>
      <c r="T999" s="287"/>
      <c r="U999" s="287"/>
      <c r="V999" s="287"/>
      <c r="W999" s="287"/>
      <c r="X999" s="287"/>
      <c r="Y999" s="287"/>
      <c r="Z999" s="287"/>
      <c r="AA999" s="287"/>
      <c r="AB999" s="287"/>
      <c r="AC999" s="287"/>
      <c r="AD999" s="287"/>
      <c r="AE999" s="287"/>
      <c r="AF999" s="287"/>
      <c r="AG999" s="287"/>
      <c r="AH999" s="287"/>
    </row>
    <row r="1000" spans="1:34" ht="15.75" customHeight="1" x14ac:dyDescent="0.2">
      <c r="A1000" s="287"/>
      <c r="B1000" s="287"/>
      <c r="C1000" s="288"/>
      <c r="D1000" s="287"/>
      <c r="E1000" s="289"/>
      <c r="F1000" s="287"/>
      <c r="G1000" s="289"/>
      <c r="H1000" s="287"/>
      <c r="I1000" s="289"/>
      <c r="J1000" s="287"/>
      <c r="K1000" s="289"/>
      <c r="L1000" s="287"/>
      <c r="M1000" s="289"/>
      <c r="N1000" s="287"/>
      <c r="O1000" s="287"/>
      <c r="P1000" s="287"/>
      <c r="Q1000" s="287"/>
      <c r="R1000" s="287"/>
      <c r="S1000" s="287"/>
      <c r="T1000" s="287"/>
      <c r="U1000" s="287"/>
      <c r="V1000" s="287"/>
      <c r="W1000" s="287"/>
      <c r="X1000" s="287"/>
      <c r="Y1000" s="287"/>
      <c r="Z1000" s="287"/>
      <c r="AA1000" s="287"/>
      <c r="AB1000" s="287"/>
      <c r="AC1000" s="287"/>
      <c r="AD1000" s="287"/>
      <c r="AE1000" s="287"/>
      <c r="AF1000" s="287"/>
      <c r="AG1000" s="287"/>
      <c r="AH1000" s="287"/>
    </row>
  </sheetData>
  <conditionalFormatting sqref="D8">
    <cfRule type="expression" dxfId="0" priority="1">
      <formula>ISNUMBER(FIND("*",#REF!))</formula>
    </cfRule>
  </conditionalFormatting>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D0D0D0"/>
  </sheetPr>
  <dimension ref="A1:Z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9.125" defaultRowHeight="15" customHeight="1" x14ac:dyDescent="0.2"/>
  <cols>
    <col min="1" max="1" width="8.75" style="310" customWidth="1"/>
    <col min="2" max="2" width="10.5" style="310" hidden="1" customWidth="1"/>
    <col min="3" max="3" width="35.75" style="310" customWidth="1"/>
    <col min="4" max="4" width="15.375" style="310" customWidth="1"/>
    <col min="5" max="6" width="12.75" style="310" customWidth="1"/>
    <col min="7" max="8" width="8.75" style="310" customWidth="1"/>
    <col min="9" max="10" width="10.875" style="310" customWidth="1"/>
    <col min="11" max="11" width="11.25" style="310" customWidth="1"/>
    <col min="12" max="12" width="12" style="310" customWidth="1"/>
    <col min="13" max="14" width="13" style="310" customWidth="1"/>
    <col min="15" max="23" width="8.75" style="310" customWidth="1"/>
    <col min="24" max="26" width="10.5" style="310" customWidth="1"/>
  </cols>
  <sheetData>
    <row r="1" spans="1:26" ht="15.75" hidden="1" customHeight="1" x14ac:dyDescent="0.2">
      <c r="A1" s="303" t="s">
        <v>1860</v>
      </c>
      <c r="B1" s="266"/>
      <c r="C1" s="266"/>
      <c r="D1" s="266"/>
      <c r="E1" s="266"/>
      <c r="F1" s="266"/>
      <c r="G1" s="266"/>
      <c r="H1" s="266"/>
      <c r="I1" s="266"/>
      <c r="J1" s="266"/>
      <c r="K1" s="266"/>
      <c r="L1" s="274"/>
      <c r="M1" s="58"/>
      <c r="N1" s="58"/>
      <c r="O1" s="58"/>
      <c r="P1" s="58"/>
      <c r="Q1" s="274"/>
      <c r="R1" s="274"/>
      <c r="S1" s="274"/>
      <c r="T1" s="274"/>
      <c r="U1" s="274"/>
      <c r="V1" s="274"/>
      <c r="W1" s="58"/>
      <c r="X1" s="58"/>
      <c r="Y1" s="58"/>
      <c r="Z1" s="58"/>
    </row>
    <row r="2" spans="1:26" ht="15.75" customHeight="1" x14ac:dyDescent="0.2">
      <c r="A2" s="304" t="s">
        <v>672</v>
      </c>
      <c r="B2" s="304" t="s">
        <v>1861</v>
      </c>
      <c r="C2" s="304" t="s">
        <v>612</v>
      </c>
      <c r="D2" s="304" t="s">
        <v>681</v>
      </c>
      <c r="E2" s="304" t="s">
        <v>682</v>
      </c>
      <c r="F2" s="304" t="s">
        <v>1862</v>
      </c>
      <c r="G2" s="304" t="s">
        <v>614</v>
      </c>
      <c r="H2" s="304" t="s">
        <v>615</v>
      </c>
      <c r="I2" s="304" t="s">
        <v>616</v>
      </c>
      <c r="J2" s="304" t="s">
        <v>617</v>
      </c>
      <c r="K2" s="304" t="s">
        <v>1863</v>
      </c>
      <c r="L2" s="304" t="s">
        <v>1864</v>
      </c>
      <c r="M2" s="304" t="s">
        <v>1865</v>
      </c>
      <c r="N2" s="304" t="s">
        <v>1866</v>
      </c>
      <c r="O2" s="304" t="s">
        <v>1867</v>
      </c>
      <c r="P2" s="304" t="s">
        <v>1868</v>
      </c>
      <c r="Q2" s="305" t="s">
        <v>1869</v>
      </c>
      <c r="R2" s="305" t="s">
        <v>1870</v>
      </c>
      <c r="S2" s="305" t="s">
        <v>1871</v>
      </c>
      <c r="T2" s="305" t="s">
        <v>1872</v>
      </c>
      <c r="U2" s="305" t="s">
        <v>1873</v>
      </c>
      <c r="V2" s="305" t="s">
        <v>1874</v>
      </c>
      <c r="W2" s="58"/>
      <c r="X2" s="58"/>
      <c r="Y2" s="58"/>
      <c r="Z2" s="58"/>
    </row>
    <row r="3" spans="1:26" ht="15.75" customHeight="1" x14ac:dyDescent="0.2">
      <c r="A3" s="274" t="str">
        <f>Questions!$A3</f>
        <v>GNRL-01</v>
      </c>
      <c r="B3" s="274" t="str">
        <f t="shared" ref="B3:B66" si="0">LEFT(A3,4)</f>
        <v>GNRL</v>
      </c>
      <c r="C3" s="274" t="str">
        <f>VLOOKUP($A3,Questions!$A$3:$L$333,2,0)&amp;""</f>
        <v>Solution Provider Name</v>
      </c>
      <c r="D3" s="274" t="str">
        <f>VLOOKUP($A3,Questions!$A$3:$L$333,11,0)&amp;""</f>
        <v>NA</v>
      </c>
      <c r="E3" s="274" t="str">
        <f>VLOOKUP($A3,Questions!$A$3:$L$333,12,0)&amp;""</f>
        <v>Not Scored</v>
      </c>
      <c r="F3" s="274" t="str">
        <f>VLOOKUP($A3,'Institution Evaluation'!$A$56:$K$346,3,0)&amp;""</f>
        <v/>
      </c>
      <c r="G3" s="274" t="str">
        <f>VLOOKUP($A3,'Institution Evaluation'!$A$56:$K$346,7,0)&amp;""</f>
        <v>Not scored</v>
      </c>
      <c r="H3" s="274" t="str">
        <f>VLOOKUP($A3,'Institution Evaluation'!$A$56:$K$346,8,0)&amp;""</f>
        <v/>
      </c>
      <c r="I3" s="274" t="str">
        <f>VLOOKUP($A3,'Institution Evaluation'!$A$56:$K$346,9,0)&amp;""</f>
        <v/>
      </c>
      <c r="J3" s="274" t="str">
        <f>VLOOKUP($A3,'Institution Evaluation'!$A$56:$K$346,10,0)&amp;""</f>
        <v/>
      </c>
      <c r="K3" s="274">
        <f t="shared" ref="K3:K66" si="1">IF($I3="Critical Importance",20,IF($I3="Minor Importance",5,10))</f>
        <v>10</v>
      </c>
      <c r="L3" s="274" t="str">
        <f>IF($E3="Not Scored", "N/A",IF(AND($D3='Auto Responses'!$J$27,$H3=""),"N/A",IF(AND($D3='Auto Responses'!$J$27,$H3='Auto Responses'!$J$7),1,IF(AND($D3='Auto Responses'!$J$27,$H3='Auto Responses'!$J$8),0,IF(OR($F3=$G3,$H3='Auto Responses'!$J$7),1,0)))))</f>
        <v>N/A</v>
      </c>
      <c r="M3" s="274" t="str">
        <f>VLOOKUP($A3,'Institution Evaluation'!$A$56:$K$346,10,0)&amp;""</f>
        <v/>
      </c>
      <c r="N3" s="274">
        <f t="shared" ref="N3:N66" si="2">IF($J3="Critical Importance",1,IF(AND($J3="",$I3="Critical Importance"),1,0))</f>
        <v>0</v>
      </c>
      <c r="O3" s="274" t="str">
        <f t="shared" ref="O3:O31" si="3">IF($E3="Not Scored","N/A",IF($J3="",$K3,IF($J3="Minor Importance",5,IF($J3="Standard Importance",10,IF($J3="Critical Importance",20,0)))))</f>
        <v>N/A</v>
      </c>
      <c r="P3" s="274" t="str">
        <f t="shared" ref="P3:P66" si="4">IF(OR($O3="N/A",$L3="N/A"),"N/A",$O3*$L3)</f>
        <v>N/A</v>
      </c>
      <c r="Q3" s="274">
        <f t="shared" ref="Q3:Q66" si="5">IF(M3="TRUE",1,0)</f>
        <v>0</v>
      </c>
      <c r="R3" s="274">
        <f>Q3</f>
        <v>0</v>
      </c>
      <c r="S3" s="274">
        <f t="shared" ref="S3:S66" si="6">IF(Q3=0,0,R3)</f>
        <v>0</v>
      </c>
      <c r="T3" s="274">
        <f t="shared" ref="T3:T66" si="7">IF(N3=1,1,0)</f>
        <v>0</v>
      </c>
      <c r="U3" s="274">
        <f>T3</f>
        <v>0</v>
      </c>
      <c r="V3" s="274">
        <f t="shared" ref="V3:V66" si="8">IF(T3=0,0,U3)</f>
        <v>0</v>
      </c>
      <c r="W3" s="58"/>
      <c r="X3" s="58"/>
      <c r="Y3" s="58"/>
      <c r="Z3" s="58"/>
    </row>
    <row r="4" spans="1:26" ht="15.75" customHeight="1" x14ac:dyDescent="0.2">
      <c r="A4" s="274" t="str">
        <f>Questions!$A4</f>
        <v>GNRL-02</v>
      </c>
      <c r="B4" s="274" t="str">
        <f t="shared" si="0"/>
        <v>GNRL</v>
      </c>
      <c r="C4" s="274" t="str">
        <f>VLOOKUP($A4,Questions!$A$3:$L$333,2,0)&amp;""</f>
        <v>Solution Name</v>
      </c>
      <c r="D4" s="274" t="str">
        <f>VLOOKUP($A4,Questions!$A$3:$L$333,11,0)&amp;""</f>
        <v>NA</v>
      </c>
      <c r="E4" s="274" t="str">
        <f>VLOOKUP($A4,Questions!$A$3:$L$333,12,0)&amp;""</f>
        <v>Not Scored</v>
      </c>
      <c r="F4" s="274" t="str">
        <f>VLOOKUP($A4,'Institution Evaluation'!$A$56:$K$346,3,0)&amp;""</f>
        <v/>
      </c>
      <c r="G4" s="274" t="str">
        <f>VLOOKUP($A4,'Institution Evaluation'!$A$56:$K$346,7,0)&amp;""</f>
        <v>Not scored</v>
      </c>
      <c r="H4" s="274" t="str">
        <f>VLOOKUP($A4,'Institution Evaluation'!$A$56:$K$346,8,0)&amp;""</f>
        <v/>
      </c>
      <c r="I4" s="274" t="str">
        <f>VLOOKUP($A4,'Institution Evaluation'!$A$56:$K$346,9,0)&amp;""</f>
        <v/>
      </c>
      <c r="J4" s="274" t="str">
        <f>VLOOKUP($A4,'Institution Evaluation'!$A$56:$K$346,10,0)&amp;""</f>
        <v/>
      </c>
      <c r="K4" s="274">
        <f t="shared" si="1"/>
        <v>10</v>
      </c>
      <c r="L4" s="274" t="str">
        <f>IF($E4="Not Scored", "N/A",IF(AND($D4='Auto Responses'!$J$27,$H4=""),"N/A",IF(AND($D4='Auto Responses'!$J$27,$H4='Auto Responses'!$J$7),1,IF(AND($D4='Auto Responses'!$J$27,$H4='Auto Responses'!$J$8),0,IF(OR($F4=$G4,$H4='Auto Responses'!$J$7),1,0)))))</f>
        <v>N/A</v>
      </c>
      <c r="M4" s="274" t="str">
        <f>VLOOKUP($A4,'Institution Evaluation'!$A$56:$K$346,10,0)&amp;""</f>
        <v/>
      </c>
      <c r="N4" s="274">
        <f t="shared" si="2"/>
        <v>0</v>
      </c>
      <c r="O4" s="274" t="str">
        <f t="shared" si="3"/>
        <v>N/A</v>
      </c>
      <c r="P4" s="274" t="str">
        <f t="shared" si="4"/>
        <v>N/A</v>
      </c>
      <c r="Q4" s="274">
        <f t="shared" si="5"/>
        <v>0</v>
      </c>
      <c r="R4" s="274">
        <f t="shared" ref="R4:R67" si="9">R3+Q4</f>
        <v>0</v>
      </c>
      <c r="S4" s="274">
        <f t="shared" si="6"/>
        <v>0</v>
      </c>
      <c r="T4" s="274">
        <f t="shared" si="7"/>
        <v>0</v>
      </c>
      <c r="U4" s="274">
        <f t="shared" ref="U4:U67" si="10">U3+T4</f>
        <v>0</v>
      </c>
      <c r="V4" s="274">
        <f t="shared" si="8"/>
        <v>0</v>
      </c>
      <c r="W4" s="58"/>
      <c r="X4" s="58"/>
      <c r="Y4" s="58"/>
      <c r="Z4" s="58"/>
    </row>
    <row r="5" spans="1:26" ht="15.75" customHeight="1" x14ac:dyDescent="0.2">
      <c r="A5" s="274" t="str">
        <f>Questions!$A5</f>
        <v>GNRL-03</v>
      </c>
      <c r="B5" s="274" t="str">
        <f t="shared" si="0"/>
        <v>GNRL</v>
      </c>
      <c r="C5" s="274" t="str">
        <f>VLOOKUP($A5,Questions!$A$3:$L$333,2,0)&amp;""</f>
        <v>Solution Description</v>
      </c>
      <c r="D5" s="274" t="str">
        <f>VLOOKUP($A5,Questions!$A$3:$L$333,11,0)&amp;""</f>
        <v>NA</v>
      </c>
      <c r="E5" s="274" t="str">
        <f>VLOOKUP($A5,Questions!$A$3:$L$333,12,0)&amp;""</f>
        <v>Not Scored</v>
      </c>
      <c r="F5" s="274" t="str">
        <f>VLOOKUP($A5,'Institution Evaluation'!$A$56:$K$346,3,0)&amp;""</f>
        <v/>
      </c>
      <c r="G5" s="274" t="str">
        <f>VLOOKUP($A5,'Institution Evaluation'!$A$56:$K$346,7,0)&amp;""</f>
        <v>Not scored</v>
      </c>
      <c r="H5" s="274" t="str">
        <f>VLOOKUP($A5,'Institution Evaluation'!$A$56:$K$346,8,0)&amp;""</f>
        <v/>
      </c>
      <c r="I5" s="274" t="str">
        <f>VLOOKUP($A5,'Institution Evaluation'!$A$56:$K$346,9,0)&amp;""</f>
        <v/>
      </c>
      <c r="J5" s="274" t="str">
        <f>VLOOKUP($A5,'Institution Evaluation'!$A$56:$K$346,10,0)&amp;""</f>
        <v/>
      </c>
      <c r="K5" s="274">
        <f t="shared" si="1"/>
        <v>10</v>
      </c>
      <c r="L5" s="274" t="str">
        <f>IF($E5="Not Scored", "N/A",IF(AND($D5='Auto Responses'!$J$27,$H5=""),"N/A",IF(AND($D5='Auto Responses'!$J$27,$H5='Auto Responses'!$J$7),1,IF(AND($D5='Auto Responses'!$J$27,$H5='Auto Responses'!$J$8),0,IF(OR($F5=$G5,$H5='Auto Responses'!$J$7),1,0)))))</f>
        <v>N/A</v>
      </c>
      <c r="M5" s="274" t="str">
        <f>VLOOKUP($A5,'Institution Evaluation'!$A$56:$K$346,10,0)&amp;""</f>
        <v/>
      </c>
      <c r="N5" s="274">
        <f t="shared" si="2"/>
        <v>0</v>
      </c>
      <c r="O5" s="274" t="str">
        <f t="shared" si="3"/>
        <v>N/A</v>
      </c>
      <c r="P5" s="274" t="str">
        <f t="shared" si="4"/>
        <v>N/A</v>
      </c>
      <c r="Q5" s="274">
        <f t="shared" si="5"/>
        <v>0</v>
      </c>
      <c r="R5" s="274">
        <f t="shared" si="9"/>
        <v>0</v>
      </c>
      <c r="S5" s="274">
        <f t="shared" si="6"/>
        <v>0</v>
      </c>
      <c r="T5" s="274">
        <f t="shared" si="7"/>
        <v>0</v>
      </c>
      <c r="U5" s="274">
        <f t="shared" si="10"/>
        <v>0</v>
      </c>
      <c r="V5" s="274">
        <f t="shared" si="8"/>
        <v>0</v>
      </c>
      <c r="W5" s="58"/>
      <c r="X5" s="58"/>
      <c r="Y5" s="58"/>
      <c r="Z5" s="58"/>
    </row>
    <row r="6" spans="1:26" ht="15.75" customHeight="1" x14ac:dyDescent="0.2">
      <c r="A6" s="274" t="str">
        <f>Questions!$A6</f>
        <v>GNRL-04</v>
      </c>
      <c r="B6" s="274" t="str">
        <f t="shared" si="0"/>
        <v>GNRL</v>
      </c>
      <c r="C6" s="274" t="str">
        <f>VLOOKUP($A6,Questions!$A$3:$L$333,2,0)&amp;""</f>
        <v>Solution Provider Contact Name</v>
      </c>
      <c r="D6" s="274" t="str">
        <f>VLOOKUP($A6,Questions!$A$3:$L$333,11,0)&amp;""</f>
        <v>NA</v>
      </c>
      <c r="E6" s="274" t="str">
        <f>VLOOKUP($A6,Questions!$A$3:$L$333,12,0)&amp;""</f>
        <v>Not Scored</v>
      </c>
      <c r="F6" s="274" t="str">
        <f>VLOOKUP($A6,'Institution Evaluation'!$A$56:$K$346,3,0)&amp;""</f>
        <v/>
      </c>
      <c r="G6" s="274" t="str">
        <f>VLOOKUP($A6,'Institution Evaluation'!$A$56:$K$346,7,0)&amp;""</f>
        <v>Not scored</v>
      </c>
      <c r="H6" s="274" t="str">
        <f>VLOOKUP($A6,'Institution Evaluation'!$A$56:$K$346,8,0)&amp;""</f>
        <v/>
      </c>
      <c r="I6" s="274" t="str">
        <f>VLOOKUP($A6,'Institution Evaluation'!$A$56:$K$346,9,0)&amp;""</f>
        <v/>
      </c>
      <c r="J6" s="274" t="str">
        <f>VLOOKUP($A6,'Institution Evaluation'!$A$56:$K$346,10,0)&amp;""</f>
        <v/>
      </c>
      <c r="K6" s="274">
        <f t="shared" si="1"/>
        <v>10</v>
      </c>
      <c r="L6" s="274" t="str">
        <f>IF($E6="Not Scored", "N/A",IF(AND($D6='Auto Responses'!$J$27,$H6=""),"N/A",IF(AND($D6='Auto Responses'!$J$27,$H6='Auto Responses'!$J$7),1,IF(AND($D6='Auto Responses'!$J$27,$H6='Auto Responses'!$J$8),0,IF(OR($F6=$G6,$H6='Auto Responses'!$J$7),1,0)))))</f>
        <v>N/A</v>
      </c>
      <c r="M6" s="274" t="str">
        <f>VLOOKUP($A6,'Institution Evaluation'!$A$56:$K$346,10,0)&amp;""</f>
        <v/>
      </c>
      <c r="N6" s="274">
        <f t="shared" si="2"/>
        <v>0</v>
      </c>
      <c r="O6" s="274" t="str">
        <f t="shared" si="3"/>
        <v>N/A</v>
      </c>
      <c r="P6" s="274" t="str">
        <f t="shared" si="4"/>
        <v>N/A</v>
      </c>
      <c r="Q6" s="274">
        <f t="shared" si="5"/>
        <v>0</v>
      </c>
      <c r="R6" s="274">
        <f t="shared" si="9"/>
        <v>0</v>
      </c>
      <c r="S6" s="274">
        <f t="shared" si="6"/>
        <v>0</v>
      </c>
      <c r="T6" s="274">
        <f t="shared" si="7"/>
        <v>0</v>
      </c>
      <c r="U6" s="274">
        <f t="shared" si="10"/>
        <v>0</v>
      </c>
      <c r="V6" s="274">
        <f t="shared" si="8"/>
        <v>0</v>
      </c>
      <c r="W6" s="58"/>
      <c r="X6" s="58"/>
      <c r="Y6" s="58"/>
      <c r="Z6" s="58"/>
    </row>
    <row r="7" spans="1:26" ht="15.75" customHeight="1" x14ac:dyDescent="0.2">
      <c r="A7" s="274" t="str">
        <f>Questions!$A7</f>
        <v>GNRL-05</v>
      </c>
      <c r="B7" s="274" t="str">
        <f t="shared" si="0"/>
        <v>GNRL</v>
      </c>
      <c r="C7" s="274" t="str">
        <f>VLOOKUP($A7,Questions!$A$3:$L$333,2,0)&amp;""</f>
        <v>Solution Provider Contact Title</v>
      </c>
      <c r="D7" s="274" t="str">
        <f>VLOOKUP($A7,Questions!$A$3:$L$333,11,0)&amp;""</f>
        <v>NA</v>
      </c>
      <c r="E7" s="274" t="str">
        <f>VLOOKUP($A7,Questions!$A$3:$L$333,12,0)&amp;""</f>
        <v>Not Scored</v>
      </c>
      <c r="F7" s="274" t="str">
        <f>VLOOKUP($A7,'Institution Evaluation'!$A$56:$K$346,3,0)&amp;""</f>
        <v/>
      </c>
      <c r="G7" s="274" t="str">
        <f>VLOOKUP($A7,'Institution Evaluation'!$A$56:$K$346,7,0)&amp;""</f>
        <v>Not scored</v>
      </c>
      <c r="H7" s="274" t="str">
        <f>VLOOKUP($A7,'Institution Evaluation'!$A$56:$K$346,8,0)&amp;""</f>
        <v/>
      </c>
      <c r="I7" s="274" t="str">
        <f>VLOOKUP($A7,'Institution Evaluation'!$A$56:$K$346,9,0)&amp;""</f>
        <v/>
      </c>
      <c r="J7" s="274" t="str">
        <f>VLOOKUP($A7,'Institution Evaluation'!$A$56:$K$346,10,0)&amp;""</f>
        <v/>
      </c>
      <c r="K7" s="274">
        <f t="shared" si="1"/>
        <v>10</v>
      </c>
      <c r="L7" s="274" t="str">
        <f>IF($E7="Not Scored", "N/A",IF(AND($D7='Auto Responses'!$J$27,$H7=""),"N/A",IF(AND($D7='Auto Responses'!$J$27,$H7='Auto Responses'!$J$7),1,IF(AND($D7='Auto Responses'!$J$27,$H7='Auto Responses'!$J$8),0,IF(OR($F7=$G7,$H7='Auto Responses'!$J$7),1,0)))))</f>
        <v>N/A</v>
      </c>
      <c r="M7" s="274" t="str">
        <f>VLOOKUP($A7,'Institution Evaluation'!$A$56:$K$346,10,0)&amp;""</f>
        <v/>
      </c>
      <c r="N7" s="274">
        <f t="shared" si="2"/>
        <v>0</v>
      </c>
      <c r="O7" s="274" t="str">
        <f t="shared" si="3"/>
        <v>N/A</v>
      </c>
      <c r="P7" s="274" t="str">
        <f t="shared" si="4"/>
        <v>N/A</v>
      </c>
      <c r="Q7" s="274">
        <f t="shared" si="5"/>
        <v>0</v>
      </c>
      <c r="R7" s="274">
        <f t="shared" si="9"/>
        <v>0</v>
      </c>
      <c r="S7" s="274">
        <f t="shared" si="6"/>
        <v>0</v>
      </c>
      <c r="T7" s="274">
        <f t="shared" si="7"/>
        <v>0</v>
      </c>
      <c r="U7" s="274">
        <f t="shared" si="10"/>
        <v>0</v>
      </c>
      <c r="V7" s="274">
        <f t="shared" si="8"/>
        <v>0</v>
      </c>
      <c r="W7" s="58"/>
      <c r="X7" s="58"/>
      <c r="Y7" s="58"/>
      <c r="Z7" s="58"/>
    </row>
    <row r="8" spans="1:26" ht="15.75" customHeight="1" x14ac:dyDescent="0.2">
      <c r="A8" s="274" t="str">
        <f>Questions!$A8</f>
        <v>GNRL-06</v>
      </c>
      <c r="B8" s="274" t="str">
        <f t="shared" si="0"/>
        <v>GNRL</v>
      </c>
      <c r="C8" s="274" t="str">
        <f>VLOOKUP($A8,Questions!$A$3:$L$333,2,0)&amp;""</f>
        <v>Solution Provider Contact Email</v>
      </c>
      <c r="D8" s="274" t="str">
        <f>VLOOKUP($A8,Questions!$A$3:$L$333,11,0)&amp;""</f>
        <v>NA</v>
      </c>
      <c r="E8" s="274" t="str">
        <f>VLOOKUP($A8,Questions!$A$3:$L$333,12,0)&amp;""</f>
        <v>Not Scored</v>
      </c>
      <c r="F8" s="274" t="str">
        <f>VLOOKUP($A8,'Institution Evaluation'!$A$56:$K$346,3,0)&amp;""</f>
        <v/>
      </c>
      <c r="G8" s="274" t="str">
        <f>VLOOKUP($A8,'Institution Evaluation'!$A$56:$K$346,7,0)&amp;""</f>
        <v>Not scored</v>
      </c>
      <c r="H8" s="274" t="str">
        <f>VLOOKUP($A8,'Institution Evaluation'!$A$56:$K$346,8,0)&amp;""</f>
        <v/>
      </c>
      <c r="I8" s="274" t="str">
        <f>VLOOKUP($A8,'Institution Evaluation'!$A$56:$K$346,9,0)&amp;""</f>
        <v/>
      </c>
      <c r="J8" s="274" t="str">
        <f>VLOOKUP($A8,'Institution Evaluation'!$A$56:$K$346,10,0)&amp;""</f>
        <v/>
      </c>
      <c r="K8" s="274">
        <f t="shared" si="1"/>
        <v>10</v>
      </c>
      <c r="L8" s="274" t="str">
        <f>IF($E8="Not Scored", "N/A",IF(AND($D8='Auto Responses'!$J$27,$H8=""),"N/A",IF(AND($D8='Auto Responses'!$J$27,$H8='Auto Responses'!$J$7),1,IF(AND($D8='Auto Responses'!$J$27,$H8='Auto Responses'!$J$8),0,IF(OR($F8=$G8,$H8='Auto Responses'!$J$7),1,0)))))</f>
        <v>N/A</v>
      </c>
      <c r="M8" s="274" t="str">
        <f>VLOOKUP($A8,'Institution Evaluation'!$A$56:$K$346,10,0)&amp;""</f>
        <v/>
      </c>
      <c r="N8" s="274">
        <f t="shared" si="2"/>
        <v>0</v>
      </c>
      <c r="O8" s="274" t="str">
        <f t="shared" si="3"/>
        <v>N/A</v>
      </c>
      <c r="P8" s="274" t="str">
        <f t="shared" si="4"/>
        <v>N/A</v>
      </c>
      <c r="Q8" s="274">
        <f t="shared" si="5"/>
        <v>0</v>
      </c>
      <c r="R8" s="274">
        <f t="shared" si="9"/>
        <v>0</v>
      </c>
      <c r="S8" s="274">
        <f t="shared" si="6"/>
        <v>0</v>
      </c>
      <c r="T8" s="274">
        <f t="shared" si="7"/>
        <v>0</v>
      </c>
      <c r="U8" s="274">
        <f t="shared" si="10"/>
        <v>0</v>
      </c>
      <c r="V8" s="274">
        <f t="shared" si="8"/>
        <v>0</v>
      </c>
      <c r="W8" s="58"/>
      <c r="X8" s="58"/>
      <c r="Y8" s="58"/>
      <c r="Z8" s="58"/>
    </row>
    <row r="9" spans="1:26" ht="15.75" customHeight="1" x14ac:dyDescent="0.2">
      <c r="A9" s="274" t="str">
        <f>Questions!$A9</f>
        <v>GNRL-07</v>
      </c>
      <c r="B9" s="274" t="str">
        <f t="shared" si="0"/>
        <v>GNRL</v>
      </c>
      <c r="C9" s="274" t="str">
        <f>VLOOKUP($A9,Questions!$A$3:$L$333,2,0)&amp;""</f>
        <v>Solution Provider Contact Phone Number</v>
      </c>
      <c r="D9" s="274" t="str">
        <f>VLOOKUP($A9,Questions!$A$3:$L$333,11,0)&amp;""</f>
        <v>NA</v>
      </c>
      <c r="E9" s="274" t="str">
        <f>VLOOKUP($A9,Questions!$A$3:$L$333,12,0)&amp;""</f>
        <v>Not Scored</v>
      </c>
      <c r="F9" s="274" t="str">
        <f>VLOOKUP($A9,'Institution Evaluation'!$A$56:$K$346,3,0)&amp;""</f>
        <v/>
      </c>
      <c r="G9" s="274" t="str">
        <f>VLOOKUP($A9,'Institution Evaluation'!$A$56:$K$346,7,0)&amp;""</f>
        <v>Not scored</v>
      </c>
      <c r="H9" s="274" t="str">
        <f>VLOOKUP($A9,'Institution Evaluation'!$A$56:$K$346,8,0)&amp;""</f>
        <v/>
      </c>
      <c r="I9" s="274" t="str">
        <f>VLOOKUP($A9,'Institution Evaluation'!$A$56:$K$346,9,0)&amp;""</f>
        <v/>
      </c>
      <c r="J9" s="274" t="str">
        <f>VLOOKUP($A9,'Institution Evaluation'!$A$56:$K$346,10,0)&amp;""</f>
        <v/>
      </c>
      <c r="K9" s="274">
        <f t="shared" si="1"/>
        <v>10</v>
      </c>
      <c r="L9" s="274" t="str">
        <f>IF($E9="Not Scored", "N/A",IF(AND($D9='Auto Responses'!$J$27,$H9=""),"N/A",IF(AND($D9='Auto Responses'!$J$27,$H9='Auto Responses'!$J$7),1,IF(AND($D9='Auto Responses'!$J$27,$H9='Auto Responses'!$J$8),0,IF(OR($F9=$G9,$H9='Auto Responses'!$J$7),1,0)))))</f>
        <v>N/A</v>
      </c>
      <c r="M9" s="274" t="str">
        <f>VLOOKUP($A9,'Institution Evaluation'!$A$56:$K$346,10,0)&amp;""</f>
        <v/>
      </c>
      <c r="N9" s="274">
        <f t="shared" si="2"/>
        <v>0</v>
      </c>
      <c r="O9" s="274" t="str">
        <f t="shared" si="3"/>
        <v>N/A</v>
      </c>
      <c r="P9" s="274" t="str">
        <f t="shared" si="4"/>
        <v>N/A</v>
      </c>
      <c r="Q9" s="274">
        <f t="shared" si="5"/>
        <v>0</v>
      </c>
      <c r="R9" s="274">
        <f t="shared" si="9"/>
        <v>0</v>
      </c>
      <c r="S9" s="274">
        <f t="shared" si="6"/>
        <v>0</v>
      </c>
      <c r="T9" s="274">
        <f t="shared" si="7"/>
        <v>0</v>
      </c>
      <c r="U9" s="274">
        <f t="shared" si="10"/>
        <v>0</v>
      </c>
      <c r="V9" s="274">
        <f t="shared" si="8"/>
        <v>0</v>
      </c>
      <c r="W9" s="58"/>
      <c r="X9" s="58"/>
      <c r="Y9" s="58"/>
      <c r="Z9" s="58"/>
    </row>
    <row r="10" spans="1:26" ht="15.75" customHeight="1" x14ac:dyDescent="0.2">
      <c r="A10" s="274" t="str">
        <f>Questions!$A10</f>
        <v>GNRL-08</v>
      </c>
      <c r="B10" s="274" t="str">
        <f t="shared" si="0"/>
        <v>GNRL</v>
      </c>
      <c r="C10" s="274" t="str">
        <f>VLOOKUP($A10,Questions!$A$3:$L$333,2,0)&amp;""</f>
        <v>Country of Company Headquarters</v>
      </c>
      <c r="D10" s="274" t="str">
        <f>VLOOKUP($A10,Questions!$A$3:$L$333,11,0)&amp;""</f>
        <v>NA</v>
      </c>
      <c r="E10" s="274" t="str">
        <f>VLOOKUP($A10,Questions!$A$3:$L$333,12,0)&amp;""</f>
        <v>Not Scored</v>
      </c>
      <c r="F10" s="274" t="str">
        <f>VLOOKUP($A10,'Institution Evaluation'!$A$56:$K$346,3,0)&amp;""</f>
        <v/>
      </c>
      <c r="G10" s="274" t="str">
        <f>VLOOKUP($A10,'Institution Evaluation'!$A$56:$K$346,7,0)&amp;""</f>
        <v>Not scored</v>
      </c>
      <c r="H10" s="274" t="str">
        <f>VLOOKUP($A10,'Institution Evaluation'!$A$56:$K$346,8,0)&amp;""</f>
        <v/>
      </c>
      <c r="I10" s="274" t="str">
        <f>VLOOKUP($A10,'Institution Evaluation'!$A$56:$K$346,9,0)&amp;""</f>
        <v/>
      </c>
      <c r="J10" s="274" t="str">
        <f>VLOOKUP($A10,'Institution Evaluation'!$A$56:$K$346,10,0)&amp;""</f>
        <v/>
      </c>
      <c r="K10" s="274">
        <f t="shared" si="1"/>
        <v>10</v>
      </c>
      <c r="L10" s="274" t="str">
        <f>IF($E10="Not Scored", "N/A",IF(AND($D10='Auto Responses'!$J$27,$H10=""),"N/A",IF(AND($D10='Auto Responses'!$J$27,$H10='Auto Responses'!$J$7),1,IF(AND($D10='Auto Responses'!$J$27,$H10='Auto Responses'!$J$8),0,IF(OR($F10=$G10,$H10='Auto Responses'!$J$7),1,0)))))</f>
        <v>N/A</v>
      </c>
      <c r="M10" s="274" t="str">
        <f>VLOOKUP($A10,'Institution Evaluation'!$A$56:$K$346,10,0)&amp;""</f>
        <v/>
      </c>
      <c r="N10" s="274">
        <f t="shared" si="2"/>
        <v>0</v>
      </c>
      <c r="O10" s="274" t="str">
        <f t="shared" si="3"/>
        <v>N/A</v>
      </c>
      <c r="P10" s="274" t="str">
        <f t="shared" si="4"/>
        <v>N/A</v>
      </c>
      <c r="Q10" s="274">
        <f t="shared" si="5"/>
        <v>0</v>
      </c>
      <c r="R10" s="274">
        <f t="shared" si="9"/>
        <v>0</v>
      </c>
      <c r="S10" s="274">
        <f t="shared" si="6"/>
        <v>0</v>
      </c>
      <c r="T10" s="274">
        <f t="shared" si="7"/>
        <v>0</v>
      </c>
      <c r="U10" s="274">
        <f t="shared" si="10"/>
        <v>0</v>
      </c>
      <c r="V10" s="274">
        <f t="shared" si="8"/>
        <v>0</v>
      </c>
      <c r="W10" s="58"/>
      <c r="X10" s="58"/>
      <c r="Y10" s="58"/>
      <c r="Z10" s="58"/>
    </row>
    <row r="11" spans="1:26" ht="15.75" customHeight="1" x14ac:dyDescent="0.2">
      <c r="A11" s="274" t="str">
        <f>Questions!$A11</f>
        <v>GNRL-09</v>
      </c>
      <c r="B11" s="274" t="str">
        <f t="shared" si="0"/>
        <v>GNRL</v>
      </c>
      <c r="C11" s="274" t="str">
        <f>VLOOKUP($A11,Questions!$A$3:$L$333,2,0)&amp;""</f>
        <v>Employee Work Locations (all)</v>
      </c>
      <c r="D11" s="274" t="s">
        <v>694</v>
      </c>
      <c r="E11" s="274" t="str">
        <f>VLOOKUP($A11,Questions!$A$3:$L$333,12,0)&amp;""</f>
        <v>Not Scored</v>
      </c>
      <c r="F11" s="274" t="str">
        <f>VLOOKUP($A11,'Institution Evaluation'!$A$56:$K$346,3,0)&amp;""</f>
        <v/>
      </c>
      <c r="G11" s="274" t="str">
        <f>VLOOKUP($A11,'Institution Evaluation'!$A$56:$K$346,7,0)&amp;""</f>
        <v>Not scored</v>
      </c>
      <c r="H11" s="274" t="str">
        <f>VLOOKUP($A11,'Institution Evaluation'!$A$56:$K$346,8,0)&amp;""</f>
        <v/>
      </c>
      <c r="I11" s="274" t="str">
        <f>VLOOKUP($A11,'Institution Evaluation'!$A$56:$K$346,9,0)&amp;""</f>
        <v/>
      </c>
      <c r="J11" s="274" t="str">
        <f>VLOOKUP($A11,'Institution Evaluation'!$A$56:$K$346,10,0)&amp;""</f>
        <v/>
      </c>
      <c r="K11" s="274">
        <f t="shared" si="1"/>
        <v>10</v>
      </c>
      <c r="L11" s="274" t="str">
        <f>IF($E11="Not Scored", "N/A",IF(AND($D11='Auto Responses'!$J$27,$H11=""),"N/A",IF(AND($D11='Auto Responses'!$J$27,$H11='Auto Responses'!$J$7),1,IF(AND($D11='Auto Responses'!$J$27,$H11='Auto Responses'!$J$8),0,IF(OR($F11=$G11,$H11='Auto Responses'!$J$7),1,0)))))</f>
        <v>N/A</v>
      </c>
      <c r="M11" s="274" t="str">
        <f>VLOOKUP($A11,'Institution Evaluation'!$A$56:$K$346,10,0)&amp;""</f>
        <v/>
      </c>
      <c r="N11" s="274">
        <f t="shared" si="2"/>
        <v>0</v>
      </c>
      <c r="O11" s="274" t="str">
        <f t="shared" si="3"/>
        <v>N/A</v>
      </c>
      <c r="P11" s="274" t="str">
        <f t="shared" si="4"/>
        <v>N/A</v>
      </c>
      <c r="Q11" s="274">
        <f t="shared" si="5"/>
        <v>0</v>
      </c>
      <c r="R11" s="274">
        <f t="shared" si="9"/>
        <v>0</v>
      </c>
      <c r="S11" s="274">
        <f t="shared" si="6"/>
        <v>0</v>
      </c>
      <c r="T11" s="274">
        <f t="shared" si="7"/>
        <v>0</v>
      </c>
      <c r="U11" s="274">
        <f t="shared" si="10"/>
        <v>0</v>
      </c>
      <c r="V11" s="274">
        <f t="shared" si="8"/>
        <v>0</v>
      </c>
      <c r="W11" s="58"/>
      <c r="X11" s="58"/>
      <c r="Y11" s="58"/>
      <c r="Z11" s="58"/>
    </row>
    <row r="12" spans="1:26" ht="15.75" customHeight="1" x14ac:dyDescent="0.2">
      <c r="A12" s="274" t="str">
        <f>Questions!$A12</f>
        <v>COMP-01</v>
      </c>
      <c r="B12" s="274" t="str">
        <f t="shared" si="0"/>
        <v>COMP</v>
      </c>
      <c r="C12" s="274" t="str">
        <f>VLOOKUP($A12,Questions!$A$3:$L$333,2,0)&amp;""</f>
        <v>Do you have a dedicated software and system development team(s) (e.g., customer support, implementation, product management, etc.)?*</v>
      </c>
      <c r="D12" s="274" t="str">
        <f>VLOOKUP($A12,Questions!$A$3:$L$333,11,0)&amp;""</f>
        <v/>
      </c>
      <c r="E12" s="274" t="str">
        <f>VLOOKUP($A12,Questions!$A$3:$L$333,12,0)&amp;""</f>
        <v>Start Here</v>
      </c>
      <c r="F12" s="274" t="str">
        <f>VLOOKUP($A12,'Institution Evaluation'!$A$56:$K$346,3,0)&amp;""</f>
        <v/>
      </c>
      <c r="G12" s="274" t="str">
        <f>VLOOKUP($A12,'Institution Evaluation'!$A$56:$K$346,7,0)&amp;""</f>
        <v>Yes</v>
      </c>
      <c r="H12" s="274" t="str">
        <f>VLOOKUP($A12,'Institution Evaluation'!$A$56:$K$346,8,0)&amp;""</f>
        <v/>
      </c>
      <c r="I12" s="274" t="str">
        <f>VLOOKUP($A12,'Institution Evaluation'!$A$56:$K$346,9,0)&amp;""</f>
        <v>Critical Importance</v>
      </c>
      <c r="J12" s="274" t="str">
        <f>VLOOKUP($A12,'Institution Evaluation'!$A$56:$K$346,10,0)&amp;""</f>
        <v/>
      </c>
      <c r="K12" s="274">
        <f t="shared" si="1"/>
        <v>20</v>
      </c>
      <c r="L12" s="274">
        <f>IF($E12="Not Scored", "N/A",IF(AND($D12='Auto Responses'!$J$27,$H12=""),"N/A",IF(AND($D12='Auto Responses'!$J$27,$H12='Auto Responses'!$J$7),1,IF(AND($D12='Auto Responses'!$J$27,$H12='Auto Responses'!$J$8),0,IF(OR($F12=$G12,$H12='Auto Responses'!$J$7),1,0)))))</f>
        <v>0</v>
      </c>
      <c r="M12" s="274" t="str">
        <f>VLOOKUP($A12,'Institution Evaluation'!$A$56:$K$346,10,0)&amp;""</f>
        <v/>
      </c>
      <c r="N12" s="274">
        <f t="shared" si="2"/>
        <v>1</v>
      </c>
      <c r="O12" s="274">
        <f t="shared" si="3"/>
        <v>20</v>
      </c>
      <c r="P12" s="274">
        <f t="shared" si="4"/>
        <v>0</v>
      </c>
      <c r="Q12" s="274">
        <f t="shared" si="5"/>
        <v>0</v>
      </c>
      <c r="R12" s="274">
        <f t="shared" si="9"/>
        <v>0</v>
      </c>
      <c r="S12" s="274">
        <f t="shared" si="6"/>
        <v>0</v>
      </c>
      <c r="T12" s="274">
        <f t="shared" si="7"/>
        <v>1</v>
      </c>
      <c r="U12" s="274">
        <f t="shared" si="10"/>
        <v>1</v>
      </c>
      <c r="V12" s="274">
        <f t="shared" si="8"/>
        <v>1</v>
      </c>
      <c r="W12" s="58"/>
      <c r="X12" s="58"/>
      <c r="Y12" s="58"/>
      <c r="Z12" s="58"/>
    </row>
    <row r="13" spans="1:26" ht="15.75" customHeight="1" x14ac:dyDescent="0.2">
      <c r="A13" s="274" t="str">
        <f>Questions!$A13</f>
        <v>COMP-02</v>
      </c>
      <c r="B13" s="274" t="str">
        <f t="shared" si="0"/>
        <v>COMP</v>
      </c>
      <c r="C13" s="274" t="str">
        <f>VLOOKUP($A13,Questions!$A$3:$L$333,2,0)&amp;""</f>
        <v>Describe your organization’s business background and ownership structure, including all parent and subsidiary relationships.</v>
      </c>
      <c r="D13" s="274" t="str">
        <f>VLOOKUP($A13,Questions!$A$3:$L$333,11,0)&amp;""</f>
        <v/>
      </c>
      <c r="E13" s="274" t="str">
        <f>VLOOKUP($A13,Questions!$A$3:$L$333,12,0)&amp;""</f>
        <v>Not scored</v>
      </c>
      <c r="F13" s="274" t="str">
        <f>VLOOKUP($A13,'Institution Evaluation'!$A$56:$K$346,3,0)&amp;""</f>
        <v/>
      </c>
      <c r="G13" s="274" t="str">
        <f>VLOOKUP($A13,'Institution Evaluation'!$A$56:$K$346,7,0)&amp;""</f>
        <v>Not scored</v>
      </c>
      <c r="H13" s="274" t="str">
        <f>VLOOKUP($A13,'Institution Evaluation'!$A$56:$K$346,8,0)&amp;""</f>
        <v/>
      </c>
      <c r="I13" s="274" t="str">
        <f>VLOOKUP($A13,'Institution Evaluation'!$A$56:$K$346,9,0)&amp;""</f>
        <v>Minor Importance</v>
      </c>
      <c r="J13" s="274" t="str">
        <f>VLOOKUP($A13,'Institution Evaluation'!$A$56:$K$346,10,0)&amp;""</f>
        <v/>
      </c>
      <c r="K13" s="274">
        <f t="shared" si="1"/>
        <v>5</v>
      </c>
      <c r="L13" s="274" t="str">
        <f>IF($E13="Not Scored", "N/A",IF(AND($D13='Auto Responses'!$J$27,$H13=""),"N/A",IF(AND($D13='Auto Responses'!$J$27,$H13='Auto Responses'!$J$7),1,IF(AND($D13='Auto Responses'!$J$27,$H13='Auto Responses'!$J$8),0,IF(OR($F13=$G13,$H13='Auto Responses'!$J$7),1,0)))))</f>
        <v>N/A</v>
      </c>
      <c r="M13" s="274" t="str">
        <f>VLOOKUP($A13,'Institution Evaluation'!$A$56:$K$346,10,0)&amp;""</f>
        <v/>
      </c>
      <c r="N13" s="274">
        <f t="shared" si="2"/>
        <v>0</v>
      </c>
      <c r="O13" s="274" t="str">
        <f t="shared" si="3"/>
        <v>N/A</v>
      </c>
      <c r="P13" s="274" t="str">
        <f t="shared" si="4"/>
        <v>N/A</v>
      </c>
      <c r="Q13" s="274">
        <f t="shared" si="5"/>
        <v>0</v>
      </c>
      <c r="R13" s="274">
        <f t="shared" si="9"/>
        <v>0</v>
      </c>
      <c r="S13" s="274">
        <f t="shared" si="6"/>
        <v>0</v>
      </c>
      <c r="T13" s="274">
        <f t="shared" si="7"/>
        <v>0</v>
      </c>
      <c r="U13" s="274">
        <f t="shared" si="10"/>
        <v>1</v>
      </c>
      <c r="V13" s="274">
        <f t="shared" si="8"/>
        <v>0</v>
      </c>
      <c r="W13" s="58"/>
      <c r="X13" s="58"/>
      <c r="Y13" s="58"/>
      <c r="Z13" s="58"/>
    </row>
    <row r="14" spans="1:26" ht="15.75" customHeight="1" x14ac:dyDescent="0.2">
      <c r="A14" s="274" t="str">
        <f>Questions!$A14</f>
        <v>COMP-03</v>
      </c>
      <c r="B14" s="274" t="str">
        <f t="shared" si="0"/>
        <v>COMP</v>
      </c>
      <c r="C14" s="274" t="str">
        <f>VLOOKUP($A14,Questions!$A$3:$L$333,2,0)&amp;""</f>
        <v>Have you operated without unplanned disruptions to this solution in the past 12 months?</v>
      </c>
      <c r="D14" s="274" t="str">
        <f>VLOOKUP($A14,Questions!$A$3:$L$333,11,0)&amp;""</f>
        <v/>
      </c>
      <c r="E14" s="274" t="str">
        <f>VLOOKUP($A14,Questions!$A$3:$L$333,12,0)&amp;""</f>
        <v>Start Here</v>
      </c>
      <c r="F14" s="274" t="str">
        <f>VLOOKUP($A14,'Institution Evaluation'!$A$56:$K$346,3,0)&amp;""</f>
        <v/>
      </c>
      <c r="G14" s="274" t="str">
        <f>VLOOKUP($A14,'Institution Evaluation'!$A$56:$K$346,7,0)&amp;""</f>
        <v>Yes</v>
      </c>
      <c r="H14" s="274" t="str">
        <f>VLOOKUP($A14,'Institution Evaluation'!$A$56:$K$346,8,0)&amp;""</f>
        <v/>
      </c>
      <c r="I14" s="274" t="str">
        <f>VLOOKUP($A14,'Institution Evaluation'!$A$56:$K$346,9,0)&amp;""</f>
        <v>Minor Importance</v>
      </c>
      <c r="J14" s="274" t="str">
        <f>VLOOKUP($A14,'Institution Evaluation'!$A$56:$K$346,10,0)&amp;""</f>
        <v/>
      </c>
      <c r="K14" s="274">
        <f t="shared" si="1"/>
        <v>5</v>
      </c>
      <c r="L14" s="274">
        <f>IF($E14="Not Scored", "N/A",IF(AND($D14='Auto Responses'!$J$27,$H14=""),"N/A",IF(AND($D14='Auto Responses'!$J$27,$H14='Auto Responses'!$J$7),1,IF(AND($D14='Auto Responses'!$J$27,$H14='Auto Responses'!$J$8),0,IF(OR($F14=$G14,$H14='Auto Responses'!$J$7),1,0)))))</f>
        <v>0</v>
      </c>
      <c r="M14" s="274" t="str">
        <f>VLOOKUP($A14,'Institution Evaluation'!$A$56:$K$346,10,0)&amp;""</f>
        <v/>
      </c>
      <c r="N14" s="274">
        <f t="shared" si="2"/>
        <v>0</v>
      </c>
      <c r="O14" s="274">
        <f t="shared" si="3"/>
        <v>5</v>
      </c>
      <c r="P14" s="274">
        <f t="shared" si="4"/>
        <v>0</v>
      </c>
      <c r="Q14" s="274">
        <f t="shared" si="5"/>
        <v>0</v>
      </c>
      <c r="R14" s="274">
        <f t="shared" si="9"/>
        <v>0</v>
      </c>
      <c r="S14" s="274">
        <f t="shared" si="6"/>
        <v>0</v>
      </c>
      <c r="T14" s="274">
        <f t="shared" si="7"/>
        <v>0</v>
      </c>
      <c r="U14" s="274">
        <f t="shared" si="10"/>
        <v>1</v>
      </c>
      <c r="V14" s="274">
        <f t="shared" si="8"/>
        <v>0</v>
      </c>
      <c r="W14" s="58"/>
      <c r="X14" s="58"/>
      <c r="Y14" s="58"/>
      <c r="Z14" s="58"/>
    </row>
    <row r="15" spans="1:26" ht="15.75" customHeight="1" x14ac:dyDescent="0.2">
      <c r="A15" s="274" t="str">
        <f>Questions!$A15</f>
        <v>COMP-04</v>
      </c>
      <c r="B15" s="274" t="str">
        <f t="shared" si="0"/>
        <v>COMP</v>
      </c>
      <c r="C15" s="274" t="str">
        <f>VLOOKUP($A15,Questions!$A$3:$L$333,2,0)&amp;""</f>
        <v>Do you have a dedicated information security staff or office?</v>
      </c>
      <c r="D15" s="274" t="str">
        <f>VLOOKUP($A15,Questions!$A$3:$L$333,11,0)&amp;""</f>
        <v/>
      </c>
      <c r="E15" s="274" t="str">
        <f>VLOOKUP($A15,Questions!$A$3:$L$333,12,0)&amp;""</f>
        <v>Start Here</v>
      </c>
      <c r="F15" s="274" t="str">
        <f>VLOOKUP($A15,'Institution Evaluation'!$A$56:$K$346,3,0)&amp;""</f>
        <v/>
      </c>
      <c r="G15" s="274" t="str">
        <f>VLOOKUP($A15,'Institution Evaluation'!$A$56:$K$346,7,0)&amp;""</f>
        <v>Yes</v>
      </c>
      <c r="H15" s="274" t="str">
        <f>VLOOKUP($A15,'Institution Evaluation'!$A$56:$K$346,8,0)&amp;""</f>
        <v/>
      </c>
      <c r="I15" s="274" t="str">
        <f>VLOOKUP($A15,'Institution Evaluation'!$A$56:$K$346,9,0)&amp;""</f>
        <v>Minor Importance</v>
      </c>
      <c r="J15" s="274" t="str">
        <f>VLOOKUP($A15,'Institution Evaluation'!$A$56:$K$346,10,0)&amp;""</f>
        <v/>
      </c>
      <c r="K15" s="274">
        <f t="shared" si="1"/>
        <v>5</v>
      </c>
      <c r="L15" s="274">
        <f>IF($E15="Not Scored", "N/A",IF(AND($D15='Auto Responses'!$J$27,$H15=""),"N/A",IF(AND($D15='Auto Responses'!$J$27,$H15='Auto Responses'!$J$7),1,IF(AND($D15='Auto Responses'!$J$27,$H15='Auto Responses'!$J$8),0,IF(OR($F15=$G15,$H15='Auto Responses'!$J$7),1,0)))))</f>
        <v>0</v>
      </c>
      <c r="M15" s="274" t="str">
        <f>VLOOKUP($A15,'Institution Evaluation'!$A$56:$K$346,10,0)&amp;""</f>
        <v/>
      </c>
      <c r="N15" s="274">
        <f t="shared" si="2"/>
        <v>0</v>
      </c>
      <c r="O15" s="274">
        <f t="shared" si="3"/>
        <v>5</v>
      </c>
      <c r="P15" s="274">
        <f t="shared" si="4"/>
        <v>0</v>
      </c>
      <c r="Q15" s="274">
        <f t="shared" si="5"/>
        <v>0</v>
      </c>
      <c r="R15" s="274">
        <f t="shared" si="9"/>
        <v>0</v>
      </c>
      <c r="S15" s="274">
        <f t="shared" si="6"/>
        <v>0</v>
      </c>
      <c r="T15" s="274">
        <f t="shared" si="7"/>
        <v>0</v>
      </c>
      <c r="U15" s="274">
        <f t="shared" si="10"/>
        <v>1</v>
      </c>
      <c r="V15" s="274">
        <f t="shared" si="8"/>
        <v>0</v>
      </c>
      <c r="W15" s="58"/>
      <c r="X15" s="58"/>
      <c r="Y15" s="58"/>
      <c r="Z15" s="58"/>
    </row>
    <row r="16" spans="1:26" ht="15.75" customHeight="1" x14ac:dyDescent="0.2">
      <c r="A16" s="274" t="str">
        <f>Questions!$A16</f>
        <v>COMP-05</v>
      </c>
      <c r="B16" s="274" t="str">
        <f t="shared" si="0"/>
        <v>COMP</v>
      </c>
      <c r="C16" s="274" t="str">
        <f>VLOOKUP($A16,Questions!$A$3:$L$333,2,0)&amp;""</f>
        <v>Use this area to share information about your environment that will assist those who are assessing your company's data security program.</v>
      </c>
      <c r="D16" s="274" t="str">
        <f>VLOOKUP($A16,Questions!$A$3:$L$333,11,0)&amp;""</f>
        <v/>
      </c>
      <c r="E16" s="274" t="str">
        <f>VLOOKUP($A16,Questions!$A$3:$L$333,12,0)&amp;""</f>
        <v>Not Scored</v>
      </c>
      <c r="F16" s="274" t="str">
        <f>VLOOKUP($A16,'Institution Evaluation'!$A$56:$K$346,3,0)&amp;""</f>
        <v/>
      </c>
      <c r="G16" s="274" t="str">
        <f>VLOOKUP($A16,'Institution Evaluation'!$A$56:$K$346,7,0)&amp;""</f>
        <v>Not scored</v>
      </c>
      <c r="H16" s="274" t="str">
        <f>VLOOKUP($A16,'Institution Evaluation'!$A$56:$K$346,8,0)&amp;""</f>
        <v/>
      </c>
      <c r="I16" s="274" t="str">
        <f>VLOOKUP($A16,'Institution Evaluation'!$A$56:$K$346,9,0)&amp;""</f>
        <v>Minor Importance</v>
      </c>
      <c r="J16" s="274" t="str">
        <f>VLOOKUP($A16,'Institution Evaluation'!$A$56:$K$346,10,0)&amp;""</f>
        <v/>
      </c>
      <c r="K16" s="274">
        <f t="shared" si="1"/>
        <v>5</v>
      </c>
      <c r="L16" s="274" t="str">
        <f>IF($E16="Not Scored", "N/A",IF(AND($D16='Auto Responses'!$J$27,$H16=""),"N/A",IF(AND($D16='Auto Responses'!$J$27,$H16='Auto Responses'!$J$7),1,IF(AND($D16='Auto Responses'!$J$27,$H16='Auto Responses'!$J$8),0,IF(OR($F16=$G16,$H16='Auto Responses'!$J$7),1,0)))))</f>
        <v>N/A</v>
      </c>
      <c r="M16" s="274" t="str">
        <f>VLOOKUP($A16,'Institution Evaluation'!$A$56:$K$346,10,0)&amp;""</f>
        <v/>
      </c>
      <c r="N16" s="274">
        <f t="shared" si="2"/>
        <v>0</v>
      </c>
      <c r="O16" s="274" t="str">
        <f t="shared" si="3"/>
        <v>N/A</v>
      </c>
      <c r="P16" s="274" t="str">
        <f t="shared" si="4"/>
        <v>N/A</v>
      </c>
      <c r="Q16" s="274">
        <f t="shared" si="5"/>
        <v>0</v>
      </c>
      <c r="R16" s="274">
        <f t="shared" si="9"/>
        <v>0</v>
      </c>
      <c r="S16" s="274">
        <f t="shared" si="6"/>
        <v>0</v>
      </c>
      <c r="T16" s="274">
        <f t="shared" si="7"/>
        <v>0</v>
      </c>
      <c r="U16" s="274">
        <f t="shared" si="10"/>
        <v>1</v>
      </c>
      <c r="V16" s="274">
        <f t="shared" si="8"/>
        <v>0</v>
      </c>
      <c r="W16" s="58"/>
      <c r="X16" s="58"/>
      <c r="Y16" s="58"/>
      <c r="Z16" s="58"/>
    </row>
    <row r="17" spans="1:26" ht="15.75" customHeight="1" x14ac:dyDescent="0.2">
      <c r="A17" s="274" t="str">
        <f>Questions!$A17</f>
        <v>REQU-01</v>
      </c>
      <c r="B17" s="274" t="str">
        <f t="shared" si="0"/>
        <v>REQU</v>
      </c>
      <c r="C17" s="274" t="str">
        <f>VLOOKUP($A17,Questions!$A$3:$L$333,2,0)&amp;""</f>
        <v>Are you offering either a product or platform, as opposed to only offering a service</v>
      </c>
      <c r="D17" s="274" t="str">
        <f>VLOOKUP($A17,Questions!$A$3:$L$333,11,0)&amp;""</f>
        <v>NA</v>
      </c>
      <c r="E17" s="274" t="str">
        <f>VLOOKUP($A17,Questions!$A$3:$L$333,12,0)&amp;""</f>
        <v>Not Scored</v>
      </c>
      <c r="F17" s="274" t="str">
        <f>VLOOKUP($A17,'Institution Evaluation'!$A$56:$K$346,3,0)&amp;""</f>
        <v/>
      </c>
      <c r="G17" s="274" t="str">
        <f>VLOOKUP($A17,'Institution Evaluation'!$A$56:$K$346,7,0)&amp;""</f>
        <v>Not scored</v>
      </c>
      <c r="H17" s="274" t="str">
        <f>VLOOKUP($A17,'Institution Evaluation'!$A$56:$K$346,8,0)&amp;""</f>
        <v/>
      </c>
      <c r="I17" s="274" t="str">
        <f>VLOOKUP($A17,'Institution Evaluation'!$A$56:$K$346,9,0)&amp;""</f>
        <v/>
      </c>
      <c r="J17" s="274" t="str">
        <f>VLOOKUP($A17,'Institution Evaluation'!$A$56:$K$346,10,0)&amp;""</f>
        <v/>
      </c>
      <c r="K17" s="274">
        <f t="shared" si="1"/>
        <v>10</v>
      </c>
      <c r="L17" s="274" t="str">
        <f>IF($E17="Not Scored", "N/A",IF(AND($D17='Auto Responses'!$J$27,$H17=""),"N/A",IF(AND($D17='Auto Responses'!$J$27,$H17='Auto Responses'!$J$7),1,IF(AND($D17='Auto Responses'!$J$27,$H17='Auto Responses'!$J$8),0,IF(OR($F17=$G17,$H17='Auto Responses'!$J$7),1,0)))))</f>
        <v>N/A</v>
      </c>
      <c r="M17" s="274" t="str">
        <f>VLOOKUP($A17,'Institution Evaluation'!$A$56:$K$346,10,0)&amp;""</f>
        <v/>
      </c>
      <c r="N17" s="274">
        <f t="shared" si="2"/>
        <v>0</v>
      </c>
      <c r="O17" s="274" t="str">
        <f t="shared" si="3"/>
        <v>N/A</v>
      </c>
      <c r="P17" s="274" t="str">
        <f t="shared" si="4"/>
        <v>N/A</v>
      </c>
      <c r="Q17" s="274">
        <f t="shared" si="5"/>
        <v>0</v>
      </c>
      <c r="R17" s="274">
        <f t="shared" si="9"/>
        <v>0</v>
      </c>
      <c r="S17" s="274">
        <f t="shared" si="6"/>
        <v>0</v>
      </c>
      <c r="T17" s="274">
        <f t="shared" si="7"/>
        <v>0</v>
      </c>
      <c r="U17" s="274">
        <f t="shared" si="10"/>
        <v>1</v>
      </c>
      <c r="V17" s="274">
        <f t="shared" si="8"/>
        <v>0</v>
      </c>
      <c r="W17" s="58"/>
      <c r="X17" s="58"/>
      <c r="Y17" s="58"/>
      <c r="Z17" s="58"/>
    </row>
    <row r="18" spans="1:26" ht="15.75" customHeight="1" x14ac:dyDescent="0.2">
      <c r="A18" s="274" t="str">
        <f>Questions!$A18</f>
        <v>REQU-02</v>
      </c>
      <c r="B18" s="274" t="str">
        <f t="shared" si="0"/>
        <v>REQU</v>
      </c>
      <c r="C18" s="274" t="str">
        <f>VLOOKUP($A18,Questions!$A$3:$L$333,2,0)&amp;""</f>
        <v>Does your product or service have an interface?</v>
      </c>
      <c r="D18" s="274" t="str">
        <f>VLOOKUP($A18,Questions!$A$3:$L$333,11,0)&amp;""</f>
        <v>NA</v>
      </c>
      <c r="E18" s="274" t="str">
        <f>VLOOKUP($A18,Questions!$A$3:$L$333,12,0)&amp;""</f>
        <v>Not Scored</v>
      </c>
      <c r="F18" s="274" t="str">
        <f>VLOOKUP($A18,'Institution Evaluation'!$A$56:$K$346,3,0)&amp;""</f>
        <v/>
      </c>
      <c r="G18" s="274" t="str">
        <f>VLOOKUP($A18,'Institution Evaluation'!$A$56:$K$346,7,0)&amp;""</f>
        <v>Not scored</v>
      </c>
      <c r="H18" s="274" t="str">
        <f>VLOOKUP($A18,'Institution Evaluation'!$A$56:$K$346,8,0)&amp;""</f>
        <v/>
      </c>
      <c r="I18" s="274" t="str">
        <f>VLOOKUP($A18,'Institution Evaluation'!$A$56:$K$346,9,0)&amp;""</f>
        <v/>
      </c>
      <c r="J18" s="274" t="str">
        <f>VLOOKUP($A18,'Institution Evaluation'!$A$56:$K$346,10,0)&amp;""</f>
        <v/>
      </c>
      <c r="K18" s="274">
        <f t="shared" si="1"/>
        <v>10</v>
      </c>
      <c r="L18" s="274" t="str">
        <f>IF($E18="Not Scored", "N/A",IF(AND($D18='Auto Responses'!$J$27,$H18=""),"N/A",IF(AND($D18='Auto Responses'!$J$27,$H18='Auto Responses'!$J$7),1,IF(AND($D18='Auto Responses'!$J$27,$H18='Auto Responses'!$J$8),0,IF(OR($F18=$G18,$H18='Auto Responses'!$J$7),1,0)))))</f>
        <v>N/A</v>
      </c>
      <c r="M18" s="274" t="str">
        <f>VLOOKUP($A18,'Institution Evaluation'!$A$56:$K$346,10,0)&amp;""</f>
        <v/>
      </c>
      <c r="N18" s="274">
        <f t="shared" si="2"/>
        <v>0</v>
      </c>
      <c r="O18" s="274" t="str">
        <f t="shared" si="3"/>
        <v>N/A</v>
      </c>
      <c r="P18" s="274" t="str">
        <f t="shared" si="4"/>
        <v>N/A</v>
      </c>
      <c r="Q18" s="274">
        <f t="shared" si="5"/>
        <v>0</v>
      </c>
      <c r="R18" s="274">
        <f t="shared" si="9"/>
        <v>0</v>
      </c>
      <c r="S18" s="274">
        <f t="shared" si="6"/>
        <v>0</v>
      </c>
      <c r="T18" s="274">
        <f t="shared" si="7"/>
        <v>0</v>
      </c>
      <c r="U18" s="274">
        <f t="shared" si="10"/>
        <v>1</v>
      </c>
      <c r="V18" s="274">
        <f t="shared" si="8"/>
        <v>0</v>
      </c>
      <c r="W18" s="58"/>
      <c r="X18" s="58"/>
      <c r="Y18" s="58"/>
      <c r="Z18" s="58"/>
    </row>
    <row r="19" spans="1:26" ht="15.75" customHeight="1" x14ac:dyDescent="0.2">
      <c r="A19" s="274" t="str">
        <f>Questions!$A19</f>
        <v>REQU-03</v>
      </c>
      <c r="B19" s="274" t="str">
        <f t="shared" si="0"/>
        <v>REQU</v>
      </c>
      <c r="C19" s="274" t="str">
        <f>VLOOKUP($A19,Questions!$A$3:$L$333,2,0)&amp;""</f>
        <v>Are you providing consulting services?</v>
      </c>
      <c r="D19" s="274" t="str">
        <f>VLOOKUP($A19,Questions!$A$3:$L$333,11,0)&amp;""</f>
        <v>NA</v>
      </c>
      <c r="E19" s="274" t="str">
        <f>VLOOKUP($A19,Questions!$A$3:$L$333,12,0)&amp;""</f>
        <v>Not Scored</v>
      </c>
      <c r="F19" s="274" t="str">
        <f>VLOOKUP($A19,'Institution Evaluation'!$A$56:$K$346,3,0)&amp;""</f>
        <v/>
      </c>
      <c r="G19" s="274" t="str">
        <f>VLOOKUP($A19,'Institution Evaluation'!$A$56:$K$346,7,0)&amp;""</f>
        <v>Not scored</v>
      </c>
      <c r="H19" s="274" t="str">
        <f>VLOOKUP($A19,'Institution Evaluation'!$A$56:$K$346,8,0)&amp;""</f>
        <v/>
      </c>
      <c r="I19" s="274" t="str">
        <f>VLOOKUP($A19,'Institution Evaluation'!$A$56:$K$346,9,0)&amp;""</f>
        <v/>
      </c>
      <c r="J19" s="274" t="str">
        <f>VLOOKUP($A19,'Institution Evaluation'!$A$56:$K$346,10,0)&amp;""</f>
        <v/>
      </c>
      <c r="K19" s="274">
        <f t="shared" si="1"/>
        <v>10</v>
      </c>
      <c r="L19" s="274" t="str">
        <f>IF($E19="Not Scored", "N/A",IF(AND($D19='Auto Responses'!$J$27,$H19=""),"N/A",IF(AND($D19='Auto Responses'!$J$27,$H19='Auto Responses'!$J$7),1,IF(AND($D19='Auto Responses'!$J$27,$H19='Auto Responses'!$J$8),0,IF(OR($F19=$G19,$H19='Auto Responses'!$J$7),1,0)))))</f>
        <v>N/A</v>
      </c>
      <c r="M19" s="274" t="str">
        <f>VLOOKUP($A19,'Institution Evaluation'!$A$56:$K$346,10,0)&amp;""</f>
        <v/>
      </c>
      <c r="N19" s="274">
        <f t="shared" si="2"/>
        <v>0</v>
      </c>
      <c r="O19" s="274" t="str">
        <f t="shared" si="3"/>
        <v>N/A</v>
      </c>
      <c r="P19" s="274" t="str">
        <f t="shared" si="4"/>
        <v>N/A</v>
      </c>
      <c r="Q19" s="274">
        <f t="shared" si="5"/>
        <v>0</v>
      </c>
      <c r="R19" s="274">
        <f t="shared" si="9"/>
        <v>0</v>
      </c>
      <c r="S19" s="274">
        <f t="shared" si="6"/>
        <v>0</v>
      </c>
      <c r="T19" s="274">
        <f t="shared" si="7"/>
        <v>0</v>
      </c>
      <c r="U19" s="274">
        <f t="shared" si="10"/>
        <v>1</v>
      </c>
      <c r="V19" s="274">
        <f t="shared" si="8"/>
        <v>0</v>
      </c>
      <c r="W19" s="58"/>
      <c r="X19" s="58"/>
      <c r="Y19" s="58"/>
      <c r="Z19" s="58"/>
    </row>
    <row r="20" spans="1:26" ht="15.75" customHeight="1" x14ac:dyDescent="0.2">
      <c r="A20" s="274" t="str">
        <f>Questions!$A20</f>
        <v>REQU-04</v>
      </c>
      <c r="B20" s="274" t="str">
        <f t="shared" si="0"/>
        <v>REQU</v>
      </c>
      <c r="C20" s="274" t="str">
        <f>VLOOKUP($A20,Questions!$A$3:$L$333,2,0)&amp;""</f>
        <v>Does your solution have AI features, or are there plans to implement AI features in the next 12 months?</v>
      </c>
      <c r="D20" s="274" t="str">
        <f>VLOOKUP($A20,Questions!$A$3:$L$333,11,0)&amp;""</f>
        <v>NA</v>
      </c>
      <c r="E20" s="274" t="str">
        <f>VLOOKUP($A20,Questions!$A$3:$L$333,12,0)&amp;""</f>
        <v>Not Scored</v>
      </c>
      <c r="F20" s="274" t="str">
        <f>VLOOKUP($A20,'Institution Evaluation'!$A$56:$K$346,3,0)&amp;""</f>
        <v/>
      </c>
      <c r="G20" s="274" t="str">
        <f>VLOOKUP($A20,'Institution Evaluation'!$A$56:$K$346,7,0)&amp;""</f>
        <v>Not scored</v>
      </c>
      <c r="H20" s="274" t="str">
        <f>VLOOKUP($A20,'Institution Evaluation'!$A$56:$K$346,8,0)&amp;""</f>
        <v/>
      </c>
      <c r="I20" s="274" t="str">
        <f>VLOOKUP($A20,'Institution Evaluation'!$A$56:$K$346,9,0)&amp;""</f>
        <v/>
      </c>
      <c r="J20" s="274" t="str">
        <f>VLOOKUP($A20,'Institution Evaluation'!$A$56:$K$346,10,0)&amp;""</f>
        <v/>
      </c>
      <c r="K20" s="274">
        <f t="shared" si="1"/>
        <v>10</v>
      </c>
      <c r="L20" s="274" t="str">
        <f>IF($E20="Not Scored", "N/A",IF(AND($D20='Auto Responses'!$J$27,$H20=""),"N/A",IF(AND($D20='Auto Responses'!$J$27,$H20='Auto Responses'!$J$7),1,IF(AND($D20='Auto Responses'!$J$27,$H20='Auto Responses'!$J$8),0,IF(OR($F20=$G20,$H20='Auto Responses'!$J$7),1,0)))))</f>
        <v>N/A</v>
      </c>
      <c r="M20" s="274" t="str">
        <f>VLOOKUP($A20,'Institution Evaluation'!$A$56:$K$346,10,0)&amp;""</f>
        <v/>
      </c>
      <c r="N20" s="274">
        <f t="shared" si="2"/>
        <v>0</v>
      </c>
      <c r="O20" s="274" t="str">
        <f t="shared" si="3"/>
        <v>N/A</v>
      </c>
      <c r="P20" s="274" t="str">
        <f t="shared" si="4"/>
        <v>N/A</v>
      </c>
      <c r="Q20" s="274">
        <f t="shared" si="5"/>
        <v>0</v>
      </c>
      <c r="R20" s="274">
        <f t="shared" si="9"/>
        <v>0</v>
      </c>
      <c r="S20" s="274">
        <f t="shared" si="6"/>
        <v>0</v>
      </c>
      <c r="T20" s="274">
        <f t="shared" si="7"/>
        <v>0</v>
      </c>
      <c r="U20" s="274">
        <f t="shared" si="10"/>
        <v>1</v>
      </c>
      <c r="V20" s="274">
        <f t="shared" si="8"/>
        <v>0</v>
      </c>
      <c r="W20" s="58"/>
      <c r="X20" s="58"/>
      <c r="Y20" s="58"/>
      <c r="Z20" s="58"/>
    </row>
    <row r="21" spans="1:26" ht="15.75" customHeight="1" x14ac:dyDescent="0.2">
      <c r="A21" s="274" t="str">
        <f>Questions!$A21</f>
        <v>REQU-05</v>
      </c>
      <c r="B21" s="274" t="str">
        <f t="shared" si="0"/>
        <v>REQU</v>
      </c>
      <c r="C21" s="274" t="str">
        <f>VLOOKUP($A21,Questions!$A$3:$L$333,2,0)&amp;""</f>
        <v>Does your solution process protected health information (PHI) or any data covered by the Health Insurance Portability and Accountability Act (HIPAA)?</v>
      </c>
      <c r="D21" s="274" t="str">
        <f>VLOOKUP($A21,Questions!$A$3:$L$333,11,0)&amp;""</f>
        <v>NA</v>
      </c>
      <c r="E21" s="274" t="str">
        <f>VLOOKUP($A21,Questions!$A$3:$L$333,12,0)&amp;""</f>
        <v>Not Scored</v>
      </c>
      <c r="F21" s="274" t="str">
        <f>VLOOKUP($A21,'Institution Evaluation'!$A$56:$K$346,3,0)&amp;""</f>
        <v/>
      </c>
      <c r="G21" s="274" t="str">
        <f>VLOOKUP($A21,'Institution Evaluation'!$A$56:$K$346,7,0)&amp;""</f>
        <v>Not scored</v>
      </c>
      <c r="H21" s="274" t="str">
        <f>VLOOKUP($A21,'Institution Evaluation'!$A$56:$K$346,8,0)&amp;""</f>
        <v/>
      </c>
      <c r="I21" s="274" t="str">
        <f>VLOOKUP($A21,'Institution Evaluation'!$A$56:$K$346,9,0)&amp;""</f>
        <v/>
      </c>
      <c r="J21" s="274" t="str">
        <f>VLOOKUP($A21,'Institution Evaluation'!$A$56:$K$346,10,0)&amp;""</f>
        <v/>
      </c>
      <c r="K21" s="274">
        <f t="shared" si="1"/>
        <v>10</v>
      </c>
      <c r="L21" s="274" t="str">
        <f>IF($E21="Not Scored", "N/A",IF(AND($D21='Auto Responses'!$J$27,$H21=""),"N/A",IF(AND($D21='Auto Responses'!$J$27,$H21='Auto Responses'!$J$7),1,IF(AND($D21='Auto Responses'!$J$27,$H21='Auto Responses'!$J$8),0,IF(OR($F21=$G21,$H21='Auto Responses'!$J$7),1,0)))))</f>
        <v>N/A</v>
      </c>
      <c r="M21" s="274" t="str">
        <f>VLOOKUP($A21,'Institution Evaluation'!$A$56:$K$346,10,0)&amp;""</f>
        <v/>
      </c>
      <c r="N21" s="274">
        <f t="shared" si="2"/>
        <v>0</v>
      </c>
      <c r="O21" s="274" t="str">
        <f t="shared" si="3"/>
        <v>N/A</v>
      </c>
      <c r="P21" s="274" t="str">
        <f t="shared" si="4"/>
        <v>N/A</v>
      </c>
      <c r="Q21" s="274">
        <f t="shared" si="5"/>
        <v>0</v>
      </c>
      <c r="R21" s="274">
        <f t="shared" si="9"/>
        <v>0</v>
      </c>
      <c r="S21" s="274">
        <f t="shared" si="6"/>
        <v>0</v>
      </c>
      <c r="T21" s="274">
        <f t="shared" si="7"/>
        <v>0</v>
      </c>
      <c r="U21" s="274">
        <f t="shared" si="10"/>
        <v>1</v>
      </c>
      <c r="V21" s="274">
        <f t="shared" si="8"/>
        <v>0</v>
      </c>
      <c r="W21" s="58"/>
      <c r="X21" s="58"/>
      <c r="Y21" s="58"/>
      <c r="Z21" s="58"/>
    </row>
    <row r="22" spans="1:26" ht="15.75" customHeight="1" x14ac:dyDescent="0.2">
      <c r="A22" s="274" t="str">
        <f>Questions!$A22</f>
        <v>REQU-06</v>
      </c>
      <c r="B22" s="274" t="str">
        <f t="shared" si="0"/>
        <v>REQU</v>
      </c>
      <c r="C22" s="274" t="str">
        <f>VLOOKUP($A22,Questions!$A$3:$L$333,2,0)&amp;""</f>
        <v>Is the solution designed to process, store, or transmit credit card information?</v>
      </c>
      <c r="D22" s="274" t="str">
        <f>VLOOKUP($A22,Questions!$A$3:$L$333,11,0)&amp;""</f>
        <v>NA</v>
      </c>
      <c r="E22" s="274" t="str">
        <f>VLOOKUP($A22,Questions!$A$3:$L$333,12,0)&amp;""</f>
        <v>Not Scored</v>
      </c>
      <c r="F22" s="274" t="str">
        <f>VLOOKUP($A22,'Institution Evaluation'!$A$56:$K$346,3,0)&amp;""</f>
        <v/>
      </c>
      <c r="G22" s="274" t="str">
        <f>VLOOKUP($A22,'Institution Evaluation'!$A$56:$K$346,7,0)&amp;""</f>
        <v>Not scored</v>
      </c>
      <c r="H22" s="274" t="str">
        <f>VLOOKUP($A22,'Institution Evaluation'!$A$56:$K$346,8,0)&amp;""</f>
        <v/>
      </c>
      <c r="I22" s="274" t="str">
        <f>VLOOKUP($A22,'Institution Evaluation'!$A$56:$K$346,9,0)&amp;""</f>
        <v/>
      </c>
      <c r="J22" s="274" t="str">
        <f>VLOOKUP($A22,'Institution Evaluation'!$A$56:$K$346,10,0)&amp;""</f>
        <v/>
      </c>
      <c r="K22" s="274">
        <f t="shared" si="1"/>
        <v>10</v>
      </c>
      <c r="L22" s="274" t="str">
        <f>IF($E22="Not Scored", "N/A",IF(AND($D22='Auto Responses'!$J$27,$H22=""),"N/A",IF(AND($D22='Auto Responses'!$J$27,$H22='Auto Responses'!$J$7),1,IF(AND($D22='Auto Responses'!$J$27,$H22='Auto Responses'!$J$8),0,IF(OR($F22=$G22,$H22='Auto Responses'!$J$7),1,0)))))</f>
        <v>N/A</v>
      </c>
      <c r="M22" s="274" t="str">
        <f>VLOOKUP($A22,'Institution Evaluation'!$A$56:$K$346,10,0)&amp;""</f>
        <v/>
      </c>
      <c r="N22" s="274">
        <f t="shared" si="2"/>
        <v>0</v>
      </c>
      <c r="O22" s="274" t="str">
        <f t="shared" si="3"/>
        <v>N/A</v>
      </c>
      <c r="P22" s="274" t="str">
        <f t="shared" si="4"/>
        <v>N/A</v>
      </c>
      <c r="Q22" s="274">
        <f t="shared" si="5"/>
        <v>0</v>
      </c>
      <c r="R22" s="274">
        <f t="shared" si="9"/>
        <v>0</v>
      </c>
      <c r="S22" s="274">
        <f t="shared" si="6"/>
        <v>0</v>
      </c>
      <c r="T22" s="274">
        <f t="shared" si="7"/>
        <v>0</v>
      </c>
      <c r="U22" s="274">
        <f t="shared" si="10"/>
        <v>1</v>
      </c>
      <c r="V22" s="274">
        <f t="shared" si="8"/>
        <v>0</v>
      </c>
      <c r="W22" s="58"/>
      <c r="X22" s="58"/>
      <c r="Y22" s="58"/>
      <c r="Z22" s="58"/>
    </row>
    <row r="23" spans="1:26" ht="15.75" customHeight="1" x14ac:dyDescent="0.2">
      <c r="A23" s="274" t="str">
        <f>Questions!$A23</f>
        <v>REQU-07</v>
      </c>
      <c r="B23" s="274" t="str">
        <f t="shared" si="0"/>
        <v>REQU</v>
      </c>
      <c r="C23" s="274" t="str">
        <f>VLOOKUP($A23,Questions!$A$3:$L$333,2,0)&amp;""</f>
        <v>Does operating your solution require the institution to operate a physical or virtual appliance in their own environment or to provide inbound firewall exceptions to allow your employees to remotely administer systems in the institution's environment?</v>
      </c>
      <c r="D23" s="274" t="str">
        <f>VLOOKUP($A23,Questions!$A$3:$L$333,11,0)&amp;""</f>
        <v>NA</v>
      </c>
      <c r="E23" s="274" t="str">
        <f>VLOOKUP($A23,Questions!$A$3:$L$333,12,0)&amp;""</f>
        <v>Not Scored</v>
      </c>
      <c r="F23" s="274" t="str">
        <f>VLOOKUP($A23,'Institution Evaluation'!$A$56:$K$346,3,0)&amp;""</f>
        <v/>
      </c>
      <c r="G23" s="274" t="str">
        <f>VLOOKUP($A23,'Institution Evaluation'!$A$56:$K$346,7,0)&amp;""</f>
        <v>Not scored</v>
      </c>
      <c r="H23" s="274" t="str">
        <f>VLOOKUP($A23,'Institution Evaluation'!$A$56:$K$346,8,0)&amp;""</f>
        <v/>
      </c>
      <c r="I23" s="274" t="str">
        <f>VLOOKUP($A23,'Institution Evaluation'!$A$56:$K$346,9,0)&amp;""</f>
        <v/>
      </c>
      <c r="J23" s="274" t="str">
        <f>VLOOKUP($A23,'Institution Evaluation'!$A$56:$K$346,10,0)&amp;""</f>
        <v/>
      </c>
      <c r="K23" s="274">
        <f t="shared" si="1"/>
        <v>10</v>
      </c>
      <c r="L23" s="274" t="str">
        <f>IF($E23="Not Scored", "N/A",IF(AND($D23='Auto Responses'!$J$27,$H23=""),"N/A",IF(AND($D23='Auto Responses'!$J$27,$H23='Auto Responses'!$J$7),1,IF(AND($D23='Auto Responses'!$J$27,$H23='Auto Responses'!$J$8),0,IF(OR($F23=$G23,$H23='Auto Responses'!$J$7),1,0)))))</f>
        <v>N/A</v>
      </c>
      <c r="M23" s="274" t="str">
        <f>VLOOKUP($A23,'Institution Evaluation'!$A$56:$K$346,10,0)&amp;""</f>
        <v/>
      </c>
      <c r="N23" s="274">
        <f t="shared" si="2"/>
        <v>0</v>
      </c>
      <c r="O23" s="274" t="str">
        <f t="shared" si="3"/>
        <v>N/A</v>
      </c>
      <c r="P23" s="274" t="str">
        <f t="shared" si="4"/>
        <v>N/A</v>
      </c>
      <c r="Q23" s="274">
        <f t="shared" si="5"/>
        <v>0</v>
      </c>
      <c r="R23" s="274">
        <f t="shared" si="9"/>
        <v>0</v>
      </c>
      <c r="S23" s="274">
        <f t="shared" si="6"/>
        <v>0</v>
      </c>
      <c r="T23" s="274">
        <f t="shared" si="7"/>
        <v>0</v>
      </c>
      <c r="U23" s="274">
        <f t="shared" si="10"/>
        <v>1</v>
      </c>
      <c r="V23" s="274">
        <f t="shared" si="8"/>
        <v>0</v>
      </c>
      <c r="W23" s="58"/>
      <c r="X23" s="58"/>
      <c r="Y23" s="58"/>
      <c r="Z23" s="58"/>
    </row>
    <row r="24" spans="1:26" ht="15.75" customHeight="1" x14ac:dyDescent="0.2">
      <c r="A24" s="274" t="str">
        <f>Questions!$A24</f>
        <v>REQU-08</v>
      </c>
      <c r="B24" s="274" t="str">
        <f t="shared" si="0"/>
        <v>REQU</v>
      </c>
      <c r="C24" s="274" t="str">
        <f>VLOOKUP($A24,Questions!$A$3:$L$333,2,0)&amp;""</f>
        <v>Does your solution have access to personal or institutional data?</v>
      </c>
      <c r="D24" s="274" t="str">
        <f>VLOOKUP($A24,Questions!$A$3:$L$333,11,0)&amp;""</f>
        <v>NA</v>
      </c>
      <c r="E24" s="274" t="str">
        <f>VLOOKUP($A24,Questions!$A$3:$L$333,12,0)&amp;""</f>
        <v>Not Scored</v>
      </c>
      <c r="F24" s="274" t="str">
        <f>VLOOKUP($A24,'Institution Evaluation'!$A$56:$K$346,3,0)&amp;""</f>
        <v/>
      </c>
      <c r="G24" s="274" t="str">
        <f>VLOOKUP($A24,'Institution Evaluation'!$A$56:$K$346,7,0)&amp;""</f>
        <v>Not scored</v>
      </c>
      <c r="H24" s="274" t="str">
        <f>VLOOKUP($A24,'Institution Evaluation'!$A$56:$K$346,8,0)&amp;""</f>
        <v/>
      </c>
      <c r="I24" s="274" t="str">
        <f>VLOOKUP($A24,'Institution Evaluation'!$A$56:$K$346,9,0)&amp;""</f>
        <v/>
      </c>
      <c r="J24" s="274" t="str">
        <f>VLOOKUP($A24,'Institution Evaluation'!$A$56:$K$346,10,0)&amp;""</f>
        <v/>
      </c>
      <c r="K24" s="274">
        <f t="shared" si="1"/>
        <v>10</v>
      </c>
      <c r="L24" s="274" t="str">
        <f>IF($E24="Not Scored", "N/A",IF(AND($D24='Auto Responses'!$J$27,$H24=""),"N/A",IF(AND($D24='Auto Responses'!$J$27,$H24='Auto Responses'!$J$7),1,IF(AND($D24='Auto Responses'!$J$27,$H24='Auto Responses'!$J$8),0,IF(OR($F24=$G24,$H24='Auto Responses'!$J$7),1,0)))))</f>
        <v>N/A</v>
      </c>
      <c r="M24" s="274" t="str">
        <f>VLOOKUP($A24,'Institution Evaluation'!$A$56:$K$346,10,0)&amp;""</f>
        <v/>
      </c>
      <c r="N24" s="274">
        <f t="shared" si="2"/>
        <v>0</v>
      </c>
      <c r="O24" s="274" t="str">
        <f t="shared" si="3"/>
        <v>N/A</v>
      </c>
      <c r="P24" s="274" t="str">
        <f t="shared" si="4"/>
        <v>N/A</v>
      </c>
      <c r="Q24" s="274">
        <f t="shared" si="5"/>
        <v>0</v>
      </c>
      <c r="R24" s="274">
        <f t="shared" si="9"/>
        <v>0</v>
      </c>
      <c r="S24" s="274">
        <f t="shared" si="6"/>
        <v>0</v>
      </c>
      <c r="T24" s="274">
        <f t="shared" si="7"/>
        <v>0</v>
      </c>
      <c r="U24" s="274">
        <f t="shared" si="10"/>
        <v>1</v>
      </c>
      <c r="V24" s="274">
        <f t="shared" si="8"/>
        <v>0</v>
      </c>
      <c r="W24" s="58"/>
      <c r="X24" s="58"/>
      <c r="Y24" s="58"/>
      <c r="Z24" s="58"/>
    </row>
    <row r="25" spans="1:26" ht="15.75" customHeight="1" x14ac:dyDescent="0.2">
      <c r="A25" s="274" t="str">
        <f>Questions!$A25</f>
        <v>DOCU-01</v>
      </c>
      <c r="B25" s="274" t="str">
        <f t="shared" si="0"/>
        <v>DOCU</v>
      </c>
      <c r="C25" s="274" t="str">
        <f>VLOOKUP($A25,Questions!$A$3:$L$333,2,0)&amp;""</f>
        <v>Do you have a well-documented business continuity plan (BCP), with a clear owner, that is tested annually?*</v>
      </c>
      <c r="D25" s="274" t="str">
        <f>VLOOKUP($A25,Questions!$A$3:$L$333,11,0)&amp;""</f>
        <v/>
      </c>
      <c r="E25" s="274" t="str">
        <f>VLOOKUP($A25,Questions!$A$3:$L$333,12,0)&amp;""</f>
        <v>Organization</v>
      </c>
      <c r="F25" s="274" t="str">
        <f>VLOOKUP($A25,'Institution Evaluation'!$A$56:$K$346,3,0)&amp;""</f>
        <v>Yes</v>
      </c>
      <c r="G25" s="274" t="str">
        <f>VLOOKUP($A25,'Institution Evaluation'!$A$56:$K$346,7,0)&amp;""</f>
        <v>Yes</v>
      </c>
      <c r="H25" s="274" t="str">
        <f>VLOOKUP($A25,'Institution Evaluation'!$A$56:$K$346,8,0)&amp;""</f>
        <v/>
      </c>
      <c r="I25" s="274" t="str">
        <f>VLOOKUP($A25,'Institution Evaluation'!$A$56:$K$346,9,0)&amp;""</f>
        <v>Critical Importance</v>
      </c>
      <c r="J25" s="274" t="str">
        <f>VLOOKUP($A25,'Institution Evaluation'!$A$56:$K$346,10,0)&amp;""</f>
        <v/>
      </c>
      <c r="K25" s="274">
        <f t="shared" si="1"/>
        <v>20</v>
      </c>
      <c r="L25" s="274">
        <f>IF($E25="Not Scored", "N/A",IF(AND($D25='Auto Responses'!$J$27,$H25=""),"N/A",IF(AND($D25='Auto Responses'!$J$27,$H25='Auto Responses'!$J$7),1,IF(AND($D25='Auto Responses'!$J$27,$H25='Auto Responses'!$J$8),0,IF(OR($F25=$G25,$H25='Auto Responses'!$J$7),1,0)))))</f>
        <v>1</v>
      </c>
      <c r="M25" s="274" t="str">
        <f>VLOOKUP($A25,'Institution Evaluation'!$A$56:$K$346,10,0)&amp;""</f>
        <v/>
      </c>
      <c r="N25" s="274">
        <f t="shared" si="2"/>
        <v>1</v>
      </c>
      <c r="O25" s="274">
        <f t="shared" si="3"/>
        <v>20</v>
      </c>
      <c r="P25" s="274">
        <f t="shared" si="4"/>
        <v>20</v>
      </c>
      <c r="Q25" s="274">
        <f t="shared" si="5"/>
        <v>0</v>
      </c>
      <c r="R25" s="274">
        <f t="shared" si="9"/>
        <v>0</v>
      </c>
      <c r="S25" s="274">
        <f t="shared" si="6"/>
        <v>0</v>
      </c>
      <c r="T25" s="274">
        <f t="shared" si="7"/>
        <v>1</v>
      </c>
      <c r="U25" s="274">
        <f t="shared" si="10"/>
        <v>2</v>
      </c>
      <c r="V25" s="274">
        <f t="shared" si="8"/>
        <v>2</v>
      </c>
      <c r="W25" s="58"/>
      <c r="X25" s="58"/>
      <c r="Y25" s="58"/>
      <c r="Z25" s="58"/>
    </row>
    <row r="26" spans="1:26" ht="15.75" customHeight="1" x14ac:dyDescent="0.2">
      <c r="A26" s="274" t="str">
        <f>Questions!$A26</f>
        <v>DOCU-02</v>
      </c>
      <c r="B26" s="274" t="str">
        <f t="shared" si="0"/>
        <v>DOCU</v>
      </c>
      <c r="C26" s="274" t="str">
        <f>VLOOKUP($A26,Questions!$A$3:$L$333,2,0)&amp;""</f>
        <v>Do you have a well-documented disaster recovery plan (DRP), with a clear owner, that is tested annually?*</v>
      </c>
      <c r="D26" s="274" t="str">
        <f>VLOOKUP($A26,Questions!$A$3:$L$333,11,0)&amp;""</f>
        <v/>
      </c>
      <c r="E26" s="274" t="str">
        <f>VLOOKUP($A26,Questions!$A$3:$L$333,12,0)&amp;""</f>
        <v>Organization</v>
      </c>
      <c r="F26" s="274" t="str">
        <f>VLOOKUP($A26,'Institution Evaluation'!$A$56:$K$346,3,0)&amp;""</f>
        <v>Yes</v>
      </c>
      <c r="G26" s="274" t="str">
        <f>VLOOKUP($A26,'Institution Evaluation'!$A$56:$K$346,7,0)&amp;""</f>
        <v>Yes</v>
      </c>
      <c r="H26" s="274" t="str">
        <f>VLOOKUP($A26,'Institution Evaluation'!$A$56:$K$346,8,0)&amp;""</f>
        <v/>
      </c>
      <c r="I26" s="274" t="str">
        <f>VLOOKUP($A26,'Institution Evaluation'!$A$56:$K$346,9,0)&amp;""</f>
        <v>Critical Importance</v>
      </c>
      <c r="J26" s="274" t="str">
        <f>VLOOKUP($A26,'Institution Evaluation'!$A$56:$K$346,10,0)&amp;""</f>
        <v/>
      </c>
      <c r="K26" s="274">
        <f t="shared" si="1"/>
        <v>20</v>
      </c>
      <c r="L26" s="274">
        <f>IF($E26="Not Scored", "N/A",IF(AND($D26='Auto Responses'!$J$27,$H26=""),"N/A",IF(AND($D26='Auto Responses'!$J$27,$H26='Auto Responses'!$J$7),1,IF(AND($D26='Auto Responses'!$J$27,$H26='Auto Responses'!$J$8),0,IF(OR($F26=$G26,$H26='Auto Responses'!$J$7),1,0)))))</f>
        <v>1</v>
      </c>
      <c r="M26" s="274" t="str">
        <f>VLOOKUP($A26,'Institution Evaluation'!$A$56:$K$346,10,0)&amp;""</f>
        <v/>
      </c>
      <c r="N26" s="274">
        <f t="shared" si="2"/>
        <v>1</v>
      </c>
      <c r="O26" s="274">
        <f t="shared" si="3"/>
        <v>20</v>
      </c>
      <c r="P26" s="274">
        <f t="shared" si="4"/>
        <v>20</v>
      </c>
      <c r="Q26" s="274">
        <f t="shared" si="5"/>
        <v>0</v>
      </c>
      <c r="R26" s="274">
        <f t="shared" si="9"/>
        <v>0</v>
      </c>
      <c r="S26" s="274">
        <f t="shared" si="6"/>
        <v>0</v>
      </c>
      <c r="T26" s="274">
        <f t="shared" si="7"/>
        <v>1</v>
      </c>
      <c r="U26" s="274">
        <f t="shared" si="10"/>
        <v>3</v>
      </c>
      <c r="V26" s="274">
        <f t="shared" si="8"/>
        <v>3</v>
      </c>
      <c r="W26" s="58"/>
      <c r="X26" s="58"/>
      <c r="Y26" s="58"/>
      <c r="Z26" s="58"/>
    </row>
    <row r="27" spans="1:26" ht="15.75" customHeight="1" x14ac:dyDescent="0.2">
      <c r="A27" s="274" t="str">
        <f>Questions!$A27</f>
        <v>DOCU-03</v>
      </c>
      <c r="B27" s="274" t="str">
        <f t="shared" si="0"/>
        <v>DOCU</v>
      </c>
      <c r="C27" s="274" t="str">
        <f>VLOOKUP($A27,Questions!$A$3:$L$333,2,0)&amp;""</f>
        <v>Have you undergone a SSAE 18/SOC 2 audit?</v>
      </c>
      <c r="D27" s="274" t="str">
        <f>VLOOKUP($A27,Questions!$A$3:$L$333,11,0)&amp;""</f>
        <v/>
      </c>
      <c r="E27" s="274" t="str">
        <f>VLOOKUP($A27,Questions!$A$3:$L$333,12,0)&amp;""</f>
        <v>Organization</v>
      </c>
      <c r="F27" s="274" t="str">
        <f>VLOOKUP($A27,'Institution Evaluation'!$A$56:$K$346,3,0)&amp;""</f>
        <v>Yes</v>
      </c>
      <c r="G27" s="274" t="str">
        <f>VLOOKUP($A27,'Institution Evaluation'!$A$56:$K$346,7,0)&amp;""</f>
        <v>Yes</v>
      </c>
      <c r="H27" s="274" t="str">
        <f>VLOOKUP($A27,'Institution Evaluation'!$A$56:$K$346,8,0)&amp;""</f>
        <v/>
      </c>
      <c r="I27" s="274" t="str">
        <f>VLOOKUP($A27,'Institution Evaluation'!$A$56:$K$346,9,0)&amp;""</f>
        <v>Standard Importance</v>
      </c>
      <c r="J27" s="274" t="str">
        <f>VLOOKUP($A27,'Institution Evaluation'!$A$56:$K$346,10,0)&amp;""</f>
        <v/>
      </c>
      <c r="K27" s="274">
        <f t="shared" si="1"/>
        <v>10</v>
      </c>
      <c r="L27" s="274">
        <f>IF($E27="Not Scored", "N/A",IF(AND($D27='Auto Responses'!$J$27,$H27=""),"N/A",IF(AND($D27='Auto Responses'!$J$27,$H27='Auto Responses'!$J$7),1,IF(AND($D27='Auto Responses'!$J$27,$H27='Auto Responses'!$J$8),0,IF(OR($F27=$G27,$H27='Auto Responses'!$J$7),1,0)))))</f>
        <v>1</v>
      </c>
      <c r="M27" s="274" t="str">
        <f>VLOOKUP($A27,'Institution Evaluation'!$A$56:$K$346,10,0)&amp;""</f>
        <v/>
      </c>
      <c r="N27" s="274">
        <f t="shared" si="2"/>
        <v>0</v>
      </c>
      <c r="O27" s="274">
        <f t="shared" si="3"/>
        <v>10</v>
      </c>
      <c r="P27" s="274">
        <f t="shared" si="4"/>
        <v>10</v>
      </c>
      <c r="Q27" s="274">
        <f t="shared" si="5"/>
        <v>0</v>
      </c>
      <c r="R27" s="274">
        <f t="shared" si="9"/>
        <v>0</v>
      </c>
      <c r="S27" s="274">
        <f t="shared" si="6"/>
        <v>0</v>
      </c>
      <c r="T27" s="274">
        <f t="shared" si="7"/>
        <v>0</v>
      </c>
      <c r="U27" s="274">
        <f t="shared" si="10"/>
        <v>3</v>
      </c>
      <c r="V27" s="274">
        <f t="shared" si="8"/>
        <v>0</v>
      </c>
      <c r="W27" s="58"/>
      <c r="X27" s="58"/>
      <c r="Y27" s="58"/>
      <c r="Z27" s="58"/>
    </row>
    <row r="28" spans="1:26" ht="15.75" customHeight="1" x14ac:dyDescent="0.2">
      <c r="A28" s="274" t="str">
        <f>Questions!$A28</f>
        <v>DOCU-04</v>
      </c>
      <c r="B28" s="274" t="str">
        <f t="shared" si="0"/>
        <v>DOCU</v>
      </c>
      <c r="C28" s="274" t="str">
        <f>VLOOKUP($A28,Questions!$A$3:$L$333,2,0)&amp;""</f>
        <v>Do you conform with a specific industry standard security framework (e.g., NIST Cybersecurity Framework, CIS Controls, ISO 27001, etc.)?</v>
      </c>
      <c r="D28" s="274" t="str">
        <f>VLOOKUP($A28,Questions!$A$3:$L$333,11,0)&amp;""</f>
        <v/>
      </c>
      <c r="E28" s="274" t="str">
        <f>VLOOKUP($A28,Questions!$A$3:$L$333,12,0)&amp;""</f>
        <v>Organization</v>
      </c>
      <c r="F28" s="274" t="str">
        <f>VLOOKUP($A28,'Institution Evaluation'!$A$56:$K$346,3,0)&amp;""</f>
        <v>Yes</v>
      </c>
      <c r="G28" s="274" t="str">
        <f>VLOOKUP($A28,'Institution Evaluation'!$A$56:$K$346,7,0)&amp;""</f>
        <v>Yes</v>
      </c>
      <c r="H28" s="274" t="str">
        <f>VLOOKUP($A28,'Institution Evaluation'!$A$56:$K$346,8,0)&amp;""</f>
        <v/>
      </c>
      <c r="I28" s="274" t="str">
        <f>VLOOKUP($A28,'Institution Evaluation'!$A$56:$K$346,9,0)&amp;""</f>
        <v>Standard Importance</v>
      </c>
      <c r="J28" s="274" t="str">
        <f>VLOOKUP($A28,'Institution Evaluation'!$A$56:$K$346,10,0)&amp;""</f>
        <v/>
      </c>
      <c r="K28" s="274">
        <f t="shared" si="1"/>
        <v>10</v>
      </c>
      <c r="L28" s="274">
        <f>IF($E28="Not Scored", "N/A",IF(AND($D28='Auto Responses'!$J$27,$H28=""),"N/A",IF(AND($D28='Auto Responses'!$J$27,$H28='Auto Responses'!$J$7),1,IF(AND($D28='Auto Responses'!$J$27,$H28='Auto Responses'!$J$8),0,IF(OR($F28=$G28,$H28='Auto Responses'!$J$7),1,0)))))</f>
        <v>1</v>
      </c>
      <c r="M28" s="274" t="str">
        <f>VLOOKUP($A28,'Institution Evaluation'!$A$56:$K$346,10,0)&amp;""</f>
        <v/>
      </c>
      <c r="N28" s="274">
        <f t="shared" si="2"/>
        <v>0</v>
      </c>
      <c r="O28" s="274">
        <f t="shared" si="3"/>
        <v>10</v>
      </c>
      <c r="P28" s="274">
        <f t="shared" si="4"/>
        <v>10</v>
      </c>
      <c r="Q28" s="274">
        <f t="shared" si="5"/>
        <v>0</v>
      </c>
      <c r="R28" s="274">
        <f t="shared" si="9"/>
        <v>0</v>
      </c>
      <c r="S28" s="274">
        <f t="shared" si="6"/>
        <v>0</v>
      </c>
      <c r="T28" s="274">
        <f t="shared" si="7"/>
        <v>0</v>
      </c>
      <c r="U28" s="274">
        <f t="shared" si="10"/>
        <v>3</v>
      </c>
      <c r="V28" s="274">
        <f t="shared" si="8"/>
        <v>0</v>
      </c>
      <c r="W28" s="58"/>
      <c r="X28" s="58"/>
      <c r="Y28" s="58"/>
      <c r="Z28" s="58"/>
    </row>
    <row r="29" spans="1:26" ht="15.75" customHeight="1" x14ac:dyDescent="0.2">
      <c r="A29" s="274" t="str">
        <f>Questions!$A29</f>
        <v>DOCU-05</v>
      </c>
      <c r="B29" s="274" t="str">
        <f t="shared" si="0"/>
        <v>DOCU</v>
      </c>
      <c r="C29" s="274" t="str">
        <f>VLOOKUP($A29,Questions!$A$3:$L$333,2,0)&amp;""</f>
        <v>Can you provide overall system and/or application architecture diagrams, including a full description of the data flow for all components of the system?</v>
      </c>
      <c r="D29" s="274" t="str">
        <f>VLOOKUP($A29,Questions!$A$3:$L$333,11,0)&amp;""</f>
        <v/>
      </c>
      <c r="E29" s="274" t="str">
        <f>VLOOKUP($A29,Questions!$A$3:$L$333,12,0)&amp;""</f>
        <v>Organization</v>
      </c>
      <c r="F29" s="274" t="str">
        <f>VLOOKUP($A29,'Institution Evaluation'!$A$56:$K$346,3,0)&amp;""</f>
        <v>Yes</v>
      </c>
      <c r="G29" s="274" t="str">
        <f>VLOOKUP($A29,'Institution Evaluation'!$A$56:$K$346,7,0)&amp;""</f>
        <v>Yes</v>
      </c>
      <c r="H29" s="274" t="str">
        <f>VLOOKUP($A29,'Institution Evaluation'!$A$56:$K$346,8,0)&amp;""</f>
        <v/>
      </c>
      <c r="I29" s="274" t="str">
        <f>VLOOKUP($A29,'Institution Evaluation'!$A$56:$K$346,9,0)&amp;""</f>
        <v>Standard Importance</v>
      </c>
      <c r="J29" s="274" t="str">
        <f>VLOOKUP($A29,'Institution Evaluation'!$A$56:$K$346,10,0)&amp;""</f>
        <v/>
      </c>
      <c r="K29" s="274">
        <f t="shared" si="1"/>
        <v>10</v>
      </c>
      <c r="L29" s="274">
        <f>IF($E29="Not Scored", "N/A",IF(AND($D29='Auto Responses'!$J$27,$H29=""),"N/A",IF(AND($D29='Auto Responses'!$J$27,$H29='Auto Responses'!$J$7),1,IF(AND($D29='Auto Responses'!$J$27,$H29='Auto Responses'!$J$8),0,IF(OR($F29=$G29,$H29='Auto Responses'!$J$7),1,0)))))</f>
        <v>1</v>
      </c>
      <c r="M29" s="274" t="str">
        <f>VLOOKUP($A29,'Institution Evaluation'!$A$56:$K$346,10,0)&amp;""</f>
        <v/>
      </c>
      <c r="N29" s="274">
        <f t="shared" si="2"/>
        <v>0</v>
      </c>
      <c r="O29" s="274">
        <f t="shared" si="3"/>
        <v>10</v>
      </c>
      <c r="P29" s="274">
        <f t="shared" si="4"/>
        <v>10</v>
      </c>
      <c r="Q29" s="274">
        <f t="shared" si="5"/>
        <v>0</v>
      </c>
      <c r="R29" s="274">
        <f t="shared" si="9"/>
        <v>0</v>
      </c>
      <c r="S29" s="274">
        <f t="shared" si="6"/>
        <v>0</v>
      </c>
      <c r="T29" s="274">
        <f t="shared" si="7"/>
        <v>0</v>
      </c>
      <c r="U29" s="274">
        <f t="shared" si="10"/>
        <v>3</v>
      </c>
      <c r="V29" s="274">
        <f t="shared" si="8"/>
        <v>0</v>
      </c>
      <c r="W29" s="58"/>
      <c r="X29" s="58"/>
      <c r="Y29" s="58"/>
      <c r="Z29" s="58"/>
    </row>
    <row r="30" spans="1:26" ht="15.75" customHeight="1" x14ac:dyDescent="0.2">
      <c r="A30" s="274" t="str">
        <f>Questions!$A30</f>
        <v>DOCU-06</v>
      </c>
      <c r="B30" s="274" t="str">
        <f t="shared" si="0"/>
        <v>DOCU</v>
      </c>
      <c r="C30" s="274" t="str">
        <f>VLOOKUP($A30,Questions!$A$3:$L$333,2,0)&amp;""</f>
        <v>Does your organization have a data privacy policy?</v>
      </c>
      <c r="D30" s="274" t="str">
        <f>VLOOKUP($A30,Questions!$A$3:$L$333,11,0)&amp;""</f>
        <v/>
      </c>
      <c r="E30" s="274" t="str">
        <f>VLOOKUP($A30,Questions!$A$3:$L$333,12,0)&amp;""</f>
        <v>Organization</v>
      </c>
      <c r="F30" s="274" t="str">
        <f>VLOOKUP($A30,'Institution Evaluation'!$A$56:$K$346,3,0)&amp;""</f>
        <v>Yes</v>
      </c>
      <c r="G30" s="274" t="str">
        <f>VLOOKUP($A30,'Institution Evaluation'!$A$56:$K$346,7,0)&amp;""</f>
        <v>Yes</v>
      </c>
      <c r="H30" s="274" t="str">
        <f>VLOOKUP($A30,'Institution Evaluation'!$A$56:$K$346,8,0)&amp;""</f>
        <v/>
      </c>
      <c r="I30" s="274" t="str">
        <f>VLOOKUP($A30,'Institution Evaluation'!$A$56:$K$346,9,0)&amp;""</f>
        <v>Standard Importance</v>
      </c>
      <c r="J30" s="274" t="str">
        <f>VLOOKUP($A30,'Institution Evaluation'!$A$56:$K$346,10,0)&amp;""</f>
        <v/>
      </c>
      <c r="K30" s="274">
        <f t="shared" si="1"/>
        <v>10</v>
      </c>
      <c r="L30" s="274">
        <f>IF($E30="Not Scored", "N/A",IF(AND($D30='Auto Responses'!$J$27,$H30=""),"N/A",IF(AND($D30='Auto Responses'!$J$27,$H30='Auto Responses'!$J$7),1,IF(AND($D30='Auto Responses'!$J$27,$H30='Auto Responses'!$J$8),0,IF(OR($F30=$G30,$H30='Auto Responses'!$J$7),1,0)))))</f>
        <v>1</v>
      </c>
      <c r="M30" s="274" t="str">
        <f>VLOOKUP($A30,'Institution Evaluation'!$A$56:$K$346,10,0)&amp;""</f>
        <v/>
      </c>
      <c r="N30" s="274">
        <f t="shared" si="2"/>
        <v>0</v>
      </c>
      <c r="O30" s="274">
        <f t="shared" si="3"/>
        <v>10</v>
      </c>
      <c r="P30" s="274">
        <f t="shared" si="4"/>
        <v>10</v>
      </c>
      <c r="Q30" s="274">
        <f t="shared" si="5"/>
        <v>0</v>
      </c>
      <c r="R30" s="274">
        <f t="shared" si="9"/>
        <v>0</v>
      </c>
      <c r="S30" s="274">
        <f t="shared" si="6"/>
        <v>0</v>
      </c>
      <c r="T30" s="274">
        <f t="shared" si="7"/>
        <v>0</v>
      </c>
      <c r="U30" s="274">
        <f t="shared" si="10"/>
        <v>3</v>
      </c>
      <c r="V30" s="274">
        <f t="shared" si="8"/>
        <v>0</v>
      </c>
      <c r="W30" s="58"/>
      <c r="X30" s="58"/>
      <c r="Y30" s="58"/>
      <c r="Z30" s="58"/>
    </row>
    <row r="31" spans="1:26" ht="15.75" customHeight="1" x14ac:dyDescent="0.2">
      <c r="A31" s="274" t="str">
        <f>Questions!$A31</f>
        <v>DOCU-07</v>
      </c>
      <c r="B31" s="274" t="str">
        <f t="shared" si="0"/>
        <v>DOCU</v>
      </c>
      <c r="C31" s="274" t="str">
        <f>VLOOKUP($A31,Questions!$A$3:$L$333,2,0)&amp;""</f>
        <v>Do you have a documented, and currently implemented, employee onboarding and offboarding policy?</v>
      </c>
      <c r="D31" s="274" t="str">
        <f>VLOOKUP($A31,Questions!$A$3:$L$333,11,0)&amp;""</f>
        <v/>
      </c>
      <c r="E31" s="274" t="str">
        <f>VLOOKUP($A31,Questions!$A$3:$L$333,12,0)&amp;""</f>
        <v>Organization</v>
      </c>
      <c r="F31" s="274" t="str">
        <f>VLOOKUP($A31,'Institution Evaluation'!$A$56:$K$346,3,0)&amp;""</f>
        <v>Yes</v>
      </c>
      <c r="G31" s="274" t="str">
        <f>VLOOKUP($A31,'Institution Evaluation'!$A$56:$K$346,7,0)&amp;""</f>
        <v>Yes</v>
      </c>
      <c r="H31" s="274" t="str">
        <f>VLOOKUP($A31,'Institution Evaluation'!$A$56:$K$346,8,0)&amp;""</f>
        <v/>
      </c>
      <c r="I31" s="274" t="str">
        <f>VLOOKUP($A31,'Institution Evaluation'!$A$56:$K$346,9,0)&amp;""</f>
        <v>Standard Importance</v>
      </c>
      <c r="J31" s="274" t="str">
        <f>VLOOKUP($A31,'Institution Evaluation'!$A$56:$K$346,10,0)&amp;""</f>
        <v/>
      </c>
      <c r="K31" s="274">
        <f t="shared" si="1"/>
        <v>10</v>
      </c>
      <c r="L31" s="274">
        <f>IF($E31="Not Scored", "N/A",IF(AND($D31='Auto Responses'!$J$27,$H31=""),"N/A",IF(AND($D31='Auto Responses'!$J$27,$H31='Auto Responses'!$J$7),1,IF(AND($D31='Auto Responses'!$J$27,$H31='Auto Responses'!$J$8),0,IF(OR($F31=$G31,$H31='Auto Responses'!$J$7),1,0)))))</f>
        <v>1</v>
      </c>
      <c r="M31" s="274" t="str">
        <f>VLOOKUP($A31,'Institution Evaluation'!$A$56:$K$346,10,0)&amp;""</f>
        <v/>
      </c>
      <c r="N31" s="274">
        <f t="shared" si="2"/>
        <v>0</v>
      </c>
      <c r="O31" s="274">
        <f t="shared" si="3"/>
        <v>10</v>
      </c>
      <c r="P31" s="274">
        <f t="shared" si="4"/>
        <v>10</v>
      </c>
      <c r="Q31" s="274">
        <f t="shared" si="5"/>
        <v>0</v>
      </c>
      <c r="R31" s="274">
        <f t="shared" si="9"/>
        <v>0</v>
      </c>
      <c r="S31" s="274">
        <f t="shared" si="6"/>
        <v>0</v>
      </c>
      <c r="T31" s="274">
        <f t="shared" si="7"/>
        <v>0</v>
      </c>
      <c r="U31" s="274">
        <f t="shared" si="10"/>
        <v>3</v>
      </c>
      <c r="V31" s="274">
        <f t="shared" si="8"/>
        <v>0</v>
      </c>
      <c r="W31" s="58"/>
      <c r="X31" s="58"/>
      <c r="Y31" s="58"/>
      <c r="Z31" s="58"/>
    </row>
    <row r="32" spans="1:26" ht="15.75" customHeight="1" x14ac:dyDescent="0.2">
      <c r="A32" s="274" t="str">
        <f>Questions!$A32</f>
        <v>ITAC-01</v>
      </c>
      <c r="B32" s="274" t="str">
        <f t="shared" si="0"/>
        <v>ITAC</v>
      </c>
      <c r="C32" s="274" t="str">
        <f>VLOOKUP($A32,Questions!$A$3:$L$333,2,0)&amp;""</f>
        <v>Solution Provider Accessibility Contact Name</v>
      </c>
      <c r="D32" s="274" t="str">
        <f>VLOOKUP($A32,Questions!$A$3:$L$333,11,0)&amp;""</f>
        <v>NA</v>
      </c>
      <c r="E32" s="274" t="str">
        <f>VLOOKUP($A32,Questions!$A$3:$L$333,12,0)&amp;""</f>
        <v>Not Scored</v>
      </c>
      <c r="F32" s="274" t="str">
        <f>VLOOKUP($A32,'Institution Evaluation'!$A$56:$K$346,3,0)&amp;""</f>
        <v>Reach out to your usual Qualtrics relationship owner or visit www.qualtrics.com</v>
      </c>
      <c r="G32" s="274" t="str">
        <f>VLOOKUP($A32,'Institution Evaluation'!$A$56:$K$346,7,0)&amp;""</f>
        <v>Not scored</v>
      </c>
      <c r="H32" s="274" t="str">
        <f>VLOOKUP($A32,'Institution Evaluation'!$A$56:$K$346,8,0)&amp;""</f>
        <v/>
      </c>
      <c r="I32" s="274" t="str">
        <f>VLOOKUP($A32,'Institution Evaluation'!$A$56:$K$346,9,0)&amp;""</f>
        <v/>
      </c>
      <c r="J32" s="274" t="str">
        <f>VLOOKUP($A32,'Institution Evaluation'!$A$56:$K$346,10,0)&amp;""</f>
        <v/>
      </c>
      <c r="K32" s="274">
        <f t="shared" si="1"/>
        <v>10</v>
      </c>
      <c r="L32" s="274" t="str">
        <f>IF($E32="Not Scored", "N/A",IF(AND($D32='Auto Responses'!$J$27,$H32=""),"N/A",IF(AND($D32='Auto Responses'!$J$27,$H32='Auto Responses'!$J$7),1,IF(AND($D32='Auto Responses'!$J$27,$H32='Auto Responses'!$J$8),0,IF(OR($F32=$G32,$H32='Auto Responses'!$J$7),1,0)))))</f>
        <v>N/A</v>
      </c>
      <c r="M32" s="274" t="str">
        <f>VLOOKUP($A32,'Institution Evaluation'!$A$56:$K$346,10,0)&amp;""</f>
        <v/>
      </c>
      <c r="N32" s="274">
        <f t="shared" si="2"/>
        <v>0</v>
      </c>
      <c r="O32" s="274" t="str">
        <f t="shared" ref="O32:O49" si="11">IF(OR($F$18="No",$E32="Not Scored"),"N/A",IF($J32="",$K32,IF($J32="Minor Importance",5,IF($J32="Standard Importance",10,IF($J32="Critical Importance",20,0)))))</f>
        <v>N/A</v>
      </c>
      <c r="P32" s="274" t="str">
        <f t="shared" si="4"/>
        <v>N/A</v>
      </c>
      <c r="Q32" s="274">
        <f t="shared" si="5"/>
        <v>0</v>
      </c>
      <c r="R32" s="274">
        <f t="shared" si="9"/>
        <v>0</v>
      </c>
      <c r="S32" s="274">
        <f t="shared" si="6"/>
        <v>0</v>
      </c>
      <c r="T32" s="274">
        <f t="shared" si="7"/>
        <v>0</v>
      </c>
      <c r="U32" s="274">
        <f t="shared" si="10"/>
        <v>3</v>
      </c>
      <c r="V32" s="274">
        <f t="shared" si="8"/>
        <v>0</v>
      </c>
      <c r="W32" s="58"/>
      <c r="X32" s="58"/>
      <c r="Y32" s="58"/>
      <c r="Z32" s="58"/>
    </row>
    <row r="33" spans="1:26" ht="15.75" customHeight="1" x14ac:dyDescent="0.2">
      <c r="A33" s="274" t="str">
        <f>Questions!$A33</f>
        <v>ITAC-02</v>
      </c>
      <c r="B33" s="274" t="str">
        <f t="shared" si="0"/>
        <v>ITAC</v>
      </c>
      <c r="C33" s="274" t="str">
        <f>VLOOKUP($A33,Questions!$A$3:$L$333,2,0)&amp;""</f>
        <v>Solution Provider Accessibility Contact Title</v>
      </c>
      <c r="D33" s="274" t="str">
        <f>VLOOKUP($A33,Questions!$A$3:$L$333,11,0)&amp;""</f>
        <v>NA</v>
      </c>
      <c r="E33" s="274" t="str">
        <f>VLOOKUP($A33,Questions!$A$3:$L$333,12,0)&amp;""</f>
        <v>Not Scored</v>
      </c>
      <c r="F33" s="274" t="str">
        <f>VLOOKUP($A33,'Institution Evaluation'!$A$56:$K$346,3,0)&amp;""</f>
        <v>Reach out to your usual Qualtrics relationship owner or visit www.qualtrics.com</v>
      </c>
      <c r="G33" s="274" t="str">
        <f>VLOOKUP($A33,'Institution Evaluation'!$A$56:$K$346,7,0)&amp;""</f>
        <v>Not scored</v>
      </c>
      <c r="H33" s="274" t="str">
        <f>VLOOKUP($A33,'Institution Evaluation'!$A$56:$K$346,8,0)&amp;""</f>
        <v/>
      </c>
      <c r="I33" s="274" t="str">
        <f>VLOOKUP($A33,'Institution Evaluation'!$A$56:$K$346,9,0)&amp;""</f>
        <v/>
      </c>
      <c r="J33" s="274" t="str">
        <f>VLOOKUP($A33,'Institution Evaluation'!$A$56:$K$346,10,0)&amp;""</f>
        <v/>
      </c>
      <c r="K33" s="274">
        <f t="shared" si="1"/>
        <v>10</v>
      </c>
      <c r="L33" s="274" t="str">
        <f>IF($E33="Not Scored", "N/A",IF(AND($D33='Auto Responses'!$J$27,$H33=""),"N/A",IF(AND($D33='Auto Responses'!$J$27,$H33='Auto Responses'!$J$7),1,IF(AND($D33='Auto Responses'!$J$27,$H33='Auto Responses'!$J$8),0,IF(OR($F33=$G33,$H33='Auto Responses'!$J$7),1,0)))))</f>
        <v>N/A</v>
      </c>
      <c r="M33" s="274" t="str">
        <f>VLOOKUP($A33,'Institution Evaluation'!$A$56:$K$346,10,0)&amp;""</f>
        <v/>
      </c>
      <c r="N33" s="274">
        <f t="shared" si="2"/>
        <v>0</v>
      </c>
      <c r="O33" s="274" t="str">
        <f t="shared" si="11"/>
        <v>N/A</v>
      </c>
      <c r="P33" s="274" t="str">
        <f t="shared" si="4"/>
        <v>N/A</v>
      </c>
      <c r="Q33" s="274">
        <f t="shared" si="5"/>
        <v>0</v>
      </c>
      <c r="R33" s="274">
        <f t="shared" si="9"/>
        <v>0</v>
      </c>
      <c r="S33" s="274">
        <f t="shared" si="6"/>
        <v>0</v>
      </c>
      <c r="T33" s="274">
        <f t="shared" si="7"/>
        <v>0</v>
      </c>
      <c r="U33" s="274">
        <f t="shared" si="10"/>
        <v>3</v>
      </c>
      <c r="V33" s="274">
        <f t="shared" si="8"/>
        <v>0</v>
      </c>
      <c r="W33" s="58"/>
      <c r="X33" s="58"/>
      <c r="Y33" s="58"/>
      <c r="Z33" s="58"/>
    </row>
    <row r="34" spans="1:26" ht="15.75" customHeight="1" x14ac:dyDescent="0.2">
      <c r="A34" s="274" t="str">
        <f>Questions!$A34</f>
        <v>ITAC-03</v>
      </c>
      <c r="B34" s="274" t="str">
        <f t="shared" si="0"/>
        <v>ITAC</v>
      </c>
      <c r="C34" s="274" t="str">
        <f>VLOOKUP($A34,Questions!$A$3:$L$333,2,0)&amp;""</f>
        <v>Solution Provider Accessibility Contact Email</v>
      </c>
      <c r="D34" s="274" t="str">
        <f>VLOOKUP($A34,Questions!$A$3:$L$333,11,0)&amp;""</f>
        <v>NA</v>
      </c>
      <c r="E34" s="274" t="str">
        <f>VLOOKUP($A34,Questions!$A$3:$L$333,12,0)&amp;""</f>
        <v>Not Scored</v>
      </c>
      <c r="F34" s="274" t="str">
        <f>VLOOKUP($A34,'Institution Evaluation'!$A$56:$K$346,3,0)&amp;""</f>
        <v>Reach out to your usual Qualtrics relationship owner or visit www.qualtrics.com</v>
      </c>
      <c r="G34" s="274" t="str">
        <f>VLOOKUP($A34,'Institution Evaluation'!$A$56:$K$346,7,0)&amp;""</f>
        <v>Not scored</v>
      </c>
      <c r="H34" s="274" t="str">
        <f>VLOOKUP($A34,'Institution Evaluation'!$A$56:$K$346,8,0)&amp;""</f>
        <v/>
      </c>
      <c r="I34" s="274" t="str">
        <f>VLOOKUP($A34,'Institution Evaluation'!$A$56:$K$346,9,0)&amp;""</f>
        <v/>
      </c>
      <c r="J34" s="274" t="str">
        <f>VLOOKUP($A34,'Institution Evaluation'!$A$56:$K$346,10,0)&amp;""</f>
        <v/>
      </c>
      <c r="K34" s="274">
        <f t="shared" si="1"/>
        <v>10</v>
      </c>
      <c r="L34" s="274" t="str">
        <f>IF($E34="Not Scored", "N/A",IF(AND($D34='Auto Responses'!$J$27,$H34=""),"N/A",IF(AND($D34='Auto Responses'!$J$27,$H34='Auto Responses'!$J$7),1,IF(AND($D34='Auto Responses'!$J$27,$H34='Auto Responses'!$J$8),0,IF(OR($F34=$G34,$H34='Auto Responses'!$J$7),1,0)))))</f>
        <v>N/A</v>
      </c>
      <c r="M34" s="274" t="str">
        <f>VLOOKUP($A34,'Institution Evaluation'!$A$56:$K$346,10,0)&amp;""</f>
        <v/>
      </c>
      <c r="N34" s="274">
        <f t="shared" si="2"/>
        <v>0</v>
      </c>
      <c r="O34" s="274" t="str">
        <f t="shared" si="11"/>
        <v>N/A</v>
      </c>
      <c r="P34" s="274" t="str">
        <f t="shared" si="4"/>
        <v>N/A</v>
      </c>
      <c r="Q34" s="274">
        <f t="shared" si="5"/>
        <v>0</v>
      </c>
      <c r="R34" s="274">
        <f t="shared" si="9"/>
        <v>0</v>
      </c>
      <c r="S34" s="274">
        <f t="shared" si="6"/>
        <v>0</v>
      </c>
      <c r="T34" s="274">
        <f t="shared" si="7"/>
        <v>0</v>
      </c>
      <c r="U34" s="274">
        <f t="shared" si="10"/>
        <v>3</v>
      </c>
      <c r="V34" s="274">
        <f t="shared" si="8"/>
        <v>0</v>
      </c>
      <c r="W34" s="58"/>
      <c r="X34" s="58"/>
      <c r="Y34" s="58"/>
      <c r="Z34" s="58"/>
    </row>
    <row r="35" spans="1:26" ht="15.75" customHeight="1" x14ac:dyDescent="0.2">
      <c r="A35" s="274" t="str">
        <f>Questions!$A35</f>
        <v>ITAC-04</v>
      </c>
      <c r="B35" s="274" t="str">
        <f t="shared" si="0"/>
        <v>ITAC</v>
      </c>
      <c r="C35" s="274" t="str">
        <f>VLOOKUP($A35,Questions!$A$3:$L$333,2,0)&amp;""</f>
        <v>Solution Provider Accessibility Contact Phone Number</v>
      </c>
      <c r="D35" s="274" t="str">
        <f>VLOOKUP($A35,Questions!$A$3:$L$333,11,0)&amp;""</f>
        <v>NA</v>
      </c>
      <c r="E35" s="274" t="str">
        <f>VLOOKUP($A35,Questions!$A$3:$L$333,12,0)&amp;""</f>
        <v>Not Scored</v>
      </c>
      <c r="F35" s="274" t="str">
        <f>VLOOKUP($A35,'Institution Evaluation'!$A$56:$K$346,3,0)&amp;""</f>
        <v>Reach out to your usual Qualtrics relationship owner or visit www.qualtrics.com</v>
      </c>
      <c r="G35" s="274" t="str">
        <f>VLOOKUP($A35,'Institution Evaluation'!$A$56:$K$346,7,0)&amp;""</f>
        <v>Not scored</v>
      </c>
      <c r="H35" s="274" t="str">
        <f>VLOOKUP($A35,'Institution Evaluation'!$A$56:$K$346,8,0)&amp;""</f>
        <v/>
      </c>
      <c r="I35" s="274" t="str">
        <f>VLOOKUP($A35,'Institution Evaluation'!$A$56:$K$346,9,0)&amp;""</f>
        <v/>
      </c>
      <c r="J35" s="274" t="str">
        <f>VLOOKUP($A35,'Institution Evaluation'!$A$56:$K$346,10,0)&amp;""</f>
        <v/>
      </c>
      <c r="K35" s="274">
        <f t="shared" si="1"/>
        <v>10</v>
      </c>
      <c r="L35" s="274" t="str">
        <f>IF($E35="Not Scored", "N/A",IF(AND($D35='Auto Responses'!$J$27,$H35=""),"N/A",IF(AND($D35='Auto Responses'!$J$27,$H35='Auto Responses'!$J$7),1,IF(AND($D35='Auto Responses'!$J$27,$H35='Auto Responses'!$J$8),0,IF(OR($F35=$G35,$H35='Auto Responses'!$J$7),1,0)))))</f>
        <v>N/A</v>
      </c>
      <c r="M35" s="274" t="str">
        <f>VLOOKUP($A35,'Institution Evaluation'!$A$56:$K$346,10,0)&amp;""</f>
        <v/>
      </c>
      <c r="N35" s="274">
        <f t="shared" si="2"/>
        <v>0</v>
      </c>
      <c r="O35" s="274" t="str">
        <f t="shared" si="11"/>
        <v>N/A</v>
      </c>
      <c r="P35" s="274" t="str">
        <f t="shared" si="4"/>
        <v>N/A</v>
      </c>
      <c r="Q35" s="274">
        <f t="shared" si="5"/>
        <v>0</v>
      </c>
      <c r="R35" s="274">
        <f t="shared" si="9"/>
        <v>0</v>
      </c>
      <c r="S35" s="274">
        <f t="shared" si="6"/>
        <v>0</v>
      </c>
      <c r="T35" s="274">
        <f t="shared" si="7"/>
        <v>0</v>
      </c>
      <c r="U35" s="274">
        <f t="shared" si="10"/>
        <v>3</v>
      </c>
      <c r="V35" s="274">
        <f t="shared" si="8"/>
        <v>0</v>
      </c>
      <c r="W35" s="58"/>
      <c r="X35" s="58"/>
      <c r="Y35" s="58"/>
      <c r="Z35" s="58"/>
    </row>
    <row r="36" spans="1:26" ht="15.75" customHeight="1" x14ac:dyDescent="0.2">
      <c r="A36" s="274" t="str">
        <f>Questions!$A36</f>
        <v>ITAC-05</v>
      </c>
      <c r="B36" s="274" t="str">
        <f t="shared" si="0"/>
        <v>ITAC</v>
      </c>
      <c r="C36" s="274" t="str">
        <f>VLOOKUP($A36,Questions!$A$3:$L$333,2,0)&amp;""</f>
        <v>Web Link to Accessibility Statement or VPAT</v>
      </c>
      <c r="D36" s="274" t="str">
        <f>VLOOKUP($A36,Questions!$A$3:$L$333,11,0)&amp;""</f>
        <v/>
      </c>
      <c r="E36" s="274" t="str">
        <f>VLOOKUP($A36,Questions!$A$3:$L$333,12,0)&amp;""</f>
        <v>Not Scored</v>
      </c>
      <c r="F36" s="306" t="str">
        <f>VLOOKUP($A36,'Institution Evaluation'!$A$56:$K$346,3,0)&amp;""</f>
        <v>https://www.qualtrics.com/commitment-to-accessibility/</v>
      </c>
      <c r="G36" s="274" t="str">
        <f>VLOOKUP($A36,'Institution Evaluation'!$A$56:$K$346,7,0)&amp;""</f>
        <v>Not scored</v>
      </c>
      <c r="H36" s="274" t="str">
        <f>VLOOKUP($A36,'Institution Evaluation'!$A$56:$K$346,8,0)&amp;""</f>
        <v/>
      </c>
      <c r="I36" s="274" t="str">
        <f>VLOOKUP($A36,'Institution Evaluation'!$A$56:$K$346,9,0)&amp;""</f>
        <v>Standard Importance</v>
      </c>
      <c r="J36" s="274" t="str">
        <f>VLOOKUP($A36,'Institution Evaluation'!$A$56:$K$346,10,0)&amp;""</f>
        <v/>
      </c>
      <c r="K36" s="274">
        <f t="shared" si="1"/>
        <v>10</v>
      </c>
      <c r="L36" s="274" t="str">
        <f>IF($E36="Not Scored", "N/A",IF(AND($D36='Auto Responses'!$J$27,$H36=""),"N/A",IF(AND($D36='Auto Responses'!$J$27,$H36='Auto Responses'!$J$7),1,IF(AND($D36='Auto Responses'!$J$27,$H36='Auto Responses'!$J$8),0,IF(OR($F36=$G36,$H36='Auto Responses'!$J$7),1,0)))))</f>
        <v>N/A</v>
      </c>
      <c r="M36" s="274" t="str">
        <f>VLOOKUP($A36,'Institution Evaluation'!$A$56:$K$346,10,0)&amp;""</f>
        <v/>
      </c>
      <c r="N36" s="274">
        <f t="shared" si="2"/>
        <v>0</v>
      </c>
      <c r="O36" s="274" t="str">
        <f t="shared" si="11"/>
        <v>N/A</v>
      </c>
      <c r="P36" s="274" t="str">
        <f t="shared" si="4"/>
        <v>N/A</v>
      </c>
      <c r="Q36" s="274">
        <f t="shared" si="5"/>
        <v>0</v>
      </c>
      <c r="R36" s="274">
        <f t="shared" si="9"/>
        <v>0</v>
      </c>
      <c r="S36" s="274">
        <f t="shared" si="6"/>
        <v>0</v>
      </c>
      <c r="T36" s="274">
        <f t="shared" si="7"/>
        <v>0</v>
      </c>
      <c r="U36" s="274">
        <f t="shared" si="10"/>
        <v>3</v>
      </c>
      <c r="V36" s="274">
        <f t="shared" si="8"/>
        <v>0</v>
      </c>
      <c r="W36" s="58"/>
      <c r="X36" s="58"/>
      <c r="Y36" s="58"/>
      <c r="Z36" s="58"/>
    </row>
    <row r="37" spans="1:26" ht="15.75" customHeight="1" x14ac:dyDescent="0.2">
      <c r="A37" s="274" t="str">
        <f>Questions!$A37</f>
        <v>ITAC-06</v>
      </c>
      <c r="B37" s="274" t="str">
        <f t="shared" si="0"/>
        <v>ITAC</v>
      </c>
      <c r="C37" s="274" t="str">
        <f>VLOOKUP($A37,Questions!$A$3:$L$333,2,0)&amp;""</f>
        <v>Has a VPAT or ACR been created or updated for the solution and version under consideration within the past 12 months?*</v>
      </c>
      <c r="D37" s="274" t="str">
        <f>VLOOKUP($A37,Questions!$A$3:$L$333,11,0)&amp;""</f>
        <v/>
      </c>
      <c r="E37" s="274" t="str">
        <f>VLOOKUP($A37,Questions!$A$3:$L$333,12,0)&amp;""</f>
        <v>IT Accessibility</v>
      </c>
      <c r="F37" s="274" t="str">
        <f>VLOOKUP($A37,'Institution Evaluation'!$A$56:$K$346,3,0)&amp;""</f>
        <v>Yes</v>
      </c>
      <c r="G37" s="274" t="str">
        <f>VLOOKUP($A37,'Institution Evaluation'!$A$56:$K$346,7,0)&amp;""</f>
        <v>Yes</v>
      </c>
      <c r="H37" s="274" t="str">
        <f>VLOOKUP($A37,'Institution Evaluation'!$A$56:$K$346,8,0)&amp;""</f>
        <v/>
      </c>
      <c r="I37" s="274" t="str">
        <f>VLOOKUP($A37,'Institution Evaluation'!$A$56:$K$346,9,0)&amp;""</f>
        <v>Critical Importance</v>
      </c>
      <c r="J37" s="274" t="str">
        <f>VLOOKUP($A37,'Institution Evaluation'!$A$56:$K$346,10,0)&amp;""</f>
        <v/>
      </c>
      <c r="K37" s="274">
        <f t="shared" si="1"/>
        <v>20</v>
      </c>
      <c r="L37" s="274">
        <f>IF($E37="Not Scored", "N/A",IF(AND($D37='Auto Responses'!$J$27,$H37=""),"N/A",IF(AND($D37='Auto Responses'!$J$27,$H37='Auto Responses'!$J$7),1,IF(AND($D37='Auto Responses'!$J$27,$H37='Auto Responses'!$J$8),0,IF(OR($F37=$G37,$H37='Auto Responses'!$J$7),1,0)))))</f>
        <v>1</v>
      </c>
      <c r="M37" s="274" t="str">
        <f>VLOOKUP($A37,'Institution Evaluation'!$A$56:$K$346,10,0)&amp;""</f>
        <v/>
      </c>
      <c r="N37" s="274">
        <f t="shared" si="2"/>
        <v>1</v>
      </c>
      <c r="O37" s="274">
        <f t="shared" si="11"/>
        <v>20</v>
      </c>
      <c r="P37" s="274">
        <f t="shared" si="4"/>
        <v>20</v>
      </c>
      <c r="Q37" s="274">
        <f t="shared" si="5"/>
        <v>0</v>
      </c>
      <c r="R37" s="274">
        <f t="shared" si="9"/>
        <v>0</v>
      </c>
      <c r="S37" s="274">
        <f t="shared" si="6"/>
        <v>0</v>
      </c>
      <c r="T37" s="274">
        <f t="shared" si="7"/>
        <v>1</v>
      </c>
      <c r="U37" s="274">
        <f t="shared" si="10"/>
        <v>4</v>
      </c>
      <c r="V37" s="274">
        <f t="shared" si="8"/>
        <v>4</v>
      </c>
      <c r="W37" s="58"/>
      <c r="X37" s="58"/>
      <c r="Y37" s="58"/>
      <c r="Z37" s="58"/>
    </row>
    <row r="38" spans="1:26" ht="15.75" customHeight="1" x14ac:dyDescent="0.2">
      <c r="A38" s="274" t="str">
        <f>Questions!$A38</f>
        <v>ITAC-07</v>
      </c>
      <c r="B38" s="274" t="str">
        <f t="shared" si="0"/>
        <v>ITAC</v>
      </c>
      <c r="C38" s="274" t="str">
        <f>VLOOKUP($A38,Questions!$A$3:$L$333,2,0)&amp;""</f>
        <v>Will your company agree to meet your stated accessibility standard or WCAG 2.1 AA as part of your contractual agreement for the solution?*</v>
      </c>
      <c r="D38" s="274" t="str">
        <f>VLOOKUP($A38,Questions!$A$3:$L$333,11,0)&amp;""</f>
        <v/>
      </c>
      <c r="E38" s="274" t="str">
        <f>VLOOKUP($A38,Questions!$A$3:$L$333,12,0)&amp;""</f>
        <v>IT Accessibility</v>
      </c>
      <c r="F38" s="274" t="str">
        <f>VLOOKUP($A38,'Institution Evaluation'!$A$56:$K$346,3,0)&amp;""</f>
        <v>No</v>
      </c>
      <c r="G38" s="274" t="str">
        <f>VLOOKUP($A38,'Institution Evaluation'!$A$56:$K$346,7,0)&amp;""</f>
        <v>Yes</v>
      </c>
      <c r="H38" s="274" t="str">
        <f>VLOOKUP($A38,'Institution Evaluation'!$A$56:$K$346,8,0)&amp;""</f>
        <v/>
      </c>
      <c r="I38" s="274" t="str">
        <f>VLOOKUP($A38,'Institution Evaluation'!$A$56:$K$346,9,0)&amp;""</f>
        <v>Critical Importance</v>
      </c>
      <c r="J38" s="274" t="str">
        <f>VLOOKUP($A38,'Institution Evaluation'!$A$56:$K$346,10,0)&amp;""</f>
        <v/>
      </c>
      <c r="K38" s="274">
        <f t="shared" si="1"/>
        <v>20</v>
      </c>
      <c r="L38" s="274">
        <f>IF($E38="Not Scored", "N/A",IF(AND($D38='Auto Responses'!$J$27,$H38=""),"N/A",IF(AND($D38='Auto Responses'!$J$27,$H38='Auto Responses'!$J$7),1,IF(AND($D38='Auto Responses'!$J$27,$H38='Auto Responses'!$J$8),0,IF(OR($F38=$G38,$H38='Auto Responses'!$J$7),1,0)))))</f>
        <v>0</v>
      </c>
      <c r="M38" s="274" t="str">
        <f>VLOOKUP($A38,'Institution Evaluation'!$A$56:$K$346,10,0)&amp;""</f>
        <v/>
      </c>
      <c r="N38" s="274">
        <f t="shared" si="2"/>
        <v>1</v>
      </c>
      <c r="O38" s="274">
        <f t="shared" si="11"/>
        <v>20</v>
      </c>
      <c r="P38" s="274">
        <f t="shared" si="4"/>
        <v>0</v>
      </c>
      <c r="Q38" s="274">
        <f t="shared" si="5"/>
        <v>0</v>
      </c>
      <c r="R38" s="274">
        <f t="shared" si="9"/>
        <v>0</v>
      </c>
      <c r="S38" s="274">
        <f t="shared" si="6"/>
        <v>0</v>
      </c>
      <c r="T38" s="274">
        <f t="shared" si="7"/>
        <v>1</v>
      </c>
      <c r="U38" s="274">
        <f t="shared" si="10"/>
        <v>5</v>
      </c>
      <c r="V38" s="274">
        <f t="shared" si="8"/>
        <v>5</v>
      </c>
      <c r="W38" s="58"/>
      <c r="X38" s="58"/>
      <c r="Y38" s="58"/>
      <c r="Z38" s="58"/>
    </row>
    <row r="39" spans="1:26" ht="15.75" customHeight="1" x14ac:dyDescent="0.2">
      <c r="A39" s="274" t="str">
        <f>Questions!$A39</f>
        <v>ITAC-08</v>
      </c>
      <c r="B39" s="274" t="str">
        <f t="shared" si="0"/>
        <v>ITAC</v>
      </c>
      <c r="C39" s="274" t="str">
        <f>VLOOKUP($A39,Questions!$A$3:$L$333,2,0)&amp;""</f>
        <v>Does the solution substantially conform to WCAG 2.1 AA?*</v>
      </c>
      <c r="D39" s="274" t="str">
        <f>VLOOKUP($A39,Questions!$A$3:$L$333,11,0)&amp;""</f>
        <v/>
      </c>
      <c r="E39" s="274" t="str">
        <f>VLOOKUP($A39,Questions!$A$3:$L$333,12,0)&amp;""</f>
        <v>IT Accessibility</v>
      </c>
      <c r="F39" s="274" t="str">
        <f>VLOOKUP($A39,'Institution Evaluation'!$A$56:$K$346,3,0)&amp;""</f>
        <v>Yes</v>
      </c>
      <c r="G39" s="274" t="str">
        <f>VLOOKUP($A39,'Institution Evaluation'!$A$56:$K$346,7,0)&amp;""</f>
        <v>Yes</v>
      </c>
      <c r="H39" s="274" t="str">
        <f>VLOOKUP($A39,'Institution Evaluation'!$A$56:$K$346,8,0)&amp;""</f>
        <v/>
      </c>
      <c r="I39" s="274" t="str">
        <f>VLOOKUP($A39,'Institution Evaluation'!$A$56:$K$346,9,0)&amp;""</f>
        <v>Critical Importance</v>
      </c>
      <c r="J39" s="274" t="str">
        <f>VLOOKUP($A39,'Institution Evaluation'!$A$56:$K$346,10,0)&amp;""</f>
        <v/>
      </c>
      <c r="K39" s="274">
        <f t="shared" si="1"/>
        <v>20</v>
      </c>
      <c r="L39" s="274">
        <f>IF($E39="Not Scored", "N/A",IF(AND($D39='Auto Responses'!$J$27,$H39=""),"N/A",IF(AND($D39='Auto Responses'!$J$27,$H39='Auto Responses'!$J$7),1,IF(AND($D39='Auto Responses'!$J$27,$H39='Auto Responses'!$J$8),0,IF(OR($F39=$G39,$H39='Auto Responses'!$J$7),1,0)))))</f>
        <v>1</v>
      </c>
      <c r="M39" s="274" t="str">
        <f>VLOOKUP($A39,'Institution Evaluation'!$A$56:$K$346,10,0)&amp;""</f>
        <v/>
      </c>
      <c r="N39" s="274">
        <f t="shared" si="2"/>
        <v>1</v>
      </c>
      <c r="O39" s="274">
        <f t="shared" si="11"/>
        <v>20</v>
      </c>
      <c r="P39" s="274">
        <f t="shared" si="4"/>
        <v>20</v>
      </c>
      <c r="Q39" s="274">
        <f t="shared" si="5"/>
        <v>0</v>
      </c>
      <c r="R39" s="274">
        <f t="shared" si="9"/>
        <v>0</v>
      </c>
      <c r="S39" s="274">
        <f t="shared" si="6"/>
        <v>0</v>
      </c>
      <c r="T39" s="274">
        <f t="shared" si="7"/>
        <v>1</v>
      </c>
      <c r="U39" s="274">
        <f t="shared" si="10"/>
        <v>6</v>
      </c>
      <c r="V39" s="274">
        <f t="shared" si="8"/>
        <v>6</v>
      </c>
      <c r="W39" s="58"/>
      <c r="X39" s="58"/>
      <c r="Y39" s="58"/>
      <c r="Z39" s="58"/>
    </row>
    <row r="40" spans="1:26" ht="15.75" customHeight="1" x14ac:dyDescent="0.2">
      <c r="A40" s="274" t="str">
        <f>Questions!$A40</f>
        <v>ITAC-09</v>
      </c>
      <c r="B40" s="274" t="str">
        <f t="shared" si="0"/>
        <v>ITAC</v>
      </c>
      <c r="C40" s="274" t="str">
        <f>VLOOKUP($A40,Questions!$A$3:$L$333,2,0)&amp;""</f>
        <v>Do you have a documented and implemented process for reporting and tracking accessibility issues?*</v>
      </c>
      <c r="D40" s="274" t="str">
        <f>VLOOKUP($A40,Questions!$A$3:$L$333,11,0)&amp;""</f>
        <v/>
      </c>
      <c r="E40" s="274" t="str">
        <f>VLOOKUP($A40,Questions!$A$3:$L$333,12,0)&amp;""</f>
        <v>IT Accessibility</v>
      </c>
      <c r="F40" s="274" t="str">
        <f>VLOOKUP($A40,'Institution Evaluation'!$A$56:$K$346,3,0)&amp;""</f>
        <v>Yes</v>
      </c>
      <c r="G40" s="274" t="str">
        <f>VLOOKUP($A40,'Institution Evaluation'!$A$56:$K$346,7,0)&amp;""</f>
        <v>Yes</v>
      </c>
      <c r="H40" s="274" t="str">
        <f>VLOOKUP($A40,'Institution Evaluation'!$A$56:$K$346,8,0)&amp;""</f>
        <v/>
      </c>
      <c r="I40" s="274" t="str">
        <f>VLOOKUP($A40,'Institution Evaluation'!$A$56:$K$346,9,0)&amp;""</f>
        <v>Critical Importance</v>
      </c>
      <c r="J40" s="274" t="str">
        <f>VLOOKUP($A40,'Institution Evaluation'!$A$56:$K$346,10,0)&amp;""</f>
        <v/>
      </c>
      <c r="K40" s="274">
        <f t="shared" si="1"/>
        <v>20</v>
      </c>
      <c r="L40" s="274">
        <f>IF($E40="Not Scored", "N/A",IF(AND($D40='Auto Responses'!$J$27,$H40=""),"N/A",IF(AND($D40='Auto Responses'!$J$27,$H40='Auto Responses'!$J$7),1,IF(AND($D40='Auto Responses'!$J$27,$H40='Auto Responses'!$J$8),0,IF(OR($F40=$G40,$H40='Auto Responses'!$J$7),1,0)))))</f>
        <v>1</v>
      </c>
      <c r="M40" s="274" t="str">
        <f>VLOOKUP($A40,'Institution Evaluation'!$A$56:$K$346,10,0)&amp;""</f>
        <v/>
      </c>
      <c r="N40" s="274">
        <f t="shared" si="2"/>
        <v>1</v>
      </c>
      <c r="O40" s="274">
        <f t="shared" si="11"/>
        <v>20</v>
      </c>
      <c r="P40" s="274">
        <f t="shared" si="4"/>
        <v>20</v>
      </c>
      <c r="Q40" s="274">
        <f t="shared" si="5"/>
        <v>0</v>
      </c>
      <c r="R40" s="274">
        <f t="shared" si="9"/>
        <v>0</v>
      </c>
      <c r="S40" s="274">
        <f t="shared" si="6"/>
        <v>0</v>
      </c>
      <c r="T40" s="274">
        <f t="shared" si="7"/>
        <v>1</v>
      </c>
      <c r="U40" s="274">
        <f t="shared" si="10"/>
        <v>7</v>
      </c>
      <c r="V40" s="274">
        <f t="shared" si="8"/>
        <v>7</v>
      </c>
      <c r="W40" s="58"/>
      <c r="X40" s="58"/>
      <c r="Y40" s="58"/>
      <c r="Z40" s="58"/>
    </row>
    <row r="41" spans="1:26" ht="15.75" customHeight="1" x14ac:dyDescent="0.2">
      <c r="A41" s="274" t="str">
        <f>Questions!$A41</f>
        <v>ITAC-10</v>
      </c>
      <c r="B41" s="274" t="str">
        <f t="shared" si="0"/>
        <v>ITAC</v>
      </c>
      <c r="C41" s="274" t="str">
        <f>VLOOKUP($A41,Questions!$A$3:$L$333,2,0)&amp;""</f>
        <v>Do you have documentation to support the accessibility features of your solution?</v>
      </c>
      <c r="D41" s="274" t="str">
        <f>VLOOKUP($A41,Questions!$A$3:$L$333,11,0)&amp;""</f>
        <v/>
      </c>
      <c r="E41" s="274" t="str">
        <f>VLOOKUP($A41,Questions!$A$3:$L$333,12,0)&amp;""</f>
        <v>IT Accessibility</v>
      </c>
      <c r="F41" s="274" t="str">
        <f>VLOOKUP($A41,'Institution Evaluation'!$A$56:$K$346,3,0)&amp;""</f>
        <v>Yes</v>
      </c>
      <c r="G41" s="274" t="str">
        <f>VLOOKUP($A41,'Institution Evaluation'!$A$56:$K$346,7,0)&amp;""</f>
        <v>Yes</v>
      </c>
      <c r="H41" s="274" t="str">
        <f>VLOOKUP($A41,'Institution Evaluation'!$A$56:$K$346,8,0)&amp;""</f>
        <v/>
      </c>
      <c r="I41" s="274" t="str">
        <f>VLOOKUP($A41,'Institution Evaluation'!$A$56:$K$346,9,0)&amp;""</f>
        <v>Standard Importance</v>
      </c>
      <c r="J41" s="274" t="str">
        <f>VLOOKUP($A41,'Institution Evaluation'!$A$56:$K$346,10,0)&amp;""</f>
        <v/>
      </c>
      <c r="K41" s="274">
        <f t="shared" si="1"/>
        <v>10</v>
      </c>
      <c r="L41" s="274">
        <f>IF($E41="Not Scored", "N/A",IF(AND($D41='Auto Responses'!$J$27,$H41=""),"N/A",IF(AND($D41='Auto Responses'!$J$27,$H41='Auto Responses'!$J$7),1,IF(AND($D41='Auto Responses'!$J$27,$H41='Auto Responses'!$J$8),0,IF(OR($F41=$G41,$H41='Auto Responses'!$J$7),1,0)))))</f>
        <v>1</v>
      </c>
      <c r="M41" s="274" t="str">
        <f>VLOOKUP($A41,'Institution Evaluation'!$A$56:$K$346,10,0)&amp;""</f>
        <v/>
      </c>
      <c r="N41" s="274">
        <f t="shared" si="2"/>
        <v>0</v>
      </c>
      <c r="O41" s="274">
        <f t="shared" si="11"/>
        <v>10</v>
      </c>
      <c r="P41" s="274">
        <f t="shared" si="4"/>
        <v>10</v>
      </c>
      <c r="Q41" s="274">
        <f t="shared" si="5"/>
        <v>0</v>
      </c>
      <c r="R41" s="274">
        <f t="shared" si="9"/>
        <v>0</v>
      </c>
      <c r="S41" s="274">
        <f t="shared" si="6"/>
        <v>0</v>
      </c>
      <c r="T41" s="274">
        <f t="shared" si="7"/>
        <v>0</v>
      </c>
      <c r="U41" s="274">
        <f t="shared" si="10"/>
        <v>7</v>
      </c>
      <c r="V41" s="274">
        <f t="shared" si="8"/>
        <v>0</v>
      </c>
      <c r="W41" s="58"/>
      <c r="X41" s="58"/>
      <c r="Y41" s="58"/>
      <c r="Z41" s="58"/>
    </row>
    <row r="42" spans="1:26" ht="15.75" customHeight="1" x14ac:dyDescent="0.2">
      <c r="A42" s="274" t="str">
        <f>Questions!$A42</f>
        <v>ITAC-11</v>
      </c>
      <c r="B42" s="274" t="str">
        <f t="shared" si="0"/>
        <v>ITAC</v>
      </c>
      <c r="C42" s="274" t="str">
        <f>VLOOKUP($A42,Questions!$A$3:$L$333,2,0)&amp;""</f>
        <v>Has a third-party expert conducted an audit of the most recent version of your solution?</v>
      </c>
      <c r="D42" s="274"/>
      <c r="E42" s="274" t="str">
        <f>VLOOKUP($A42,Questions!$A$3:$L$333,12,0)&amp;""</f>
        <v>IT Accessibility</v>
      </c>
      <c r="F42" s="274" t="str">
        <f>VLOOKUP($A42,'Institution Evaluation'!$A$56:$K$346,3,0)&amp;""</f>
        <v>Yes</v>
      </c>
      <c r="G42" s="274" t="str">
        <f>VLOOKUP($A42,'Institution Evaluation'!$A$56:$K$346,7,0)&amp;""</f>
        <v>Yes</v>
      </c>
      <c r="H42" s="274" t="str">
        <f>VLOOKUP($A42,'Institution Evaluation'!$A$56:$K$346,8,0)&amp;""</f>
        <v/>
      </c>
      <c r="I42" s="274" t="str">
        <f>VLOOKUP($A42,'Institution Evaluation'!$A$56:$K$346,9,0)&amp;""</f>
        <v>Standard Importance</v>
      </c>
      <c r="J42" s="274" t="str">
        <f>VLOOKUP($A42,'Institution Evaluation'!$A$56:$K$346,10,0)&amp;""</f>
        <v/>
      </c>
      <c r="K42" s="274">
        <f t="shared" si="1"/>
        <v>10</v>
      </c>
      <c r="L42" s="274">
        <f>IF($E42="Not Scored", "N/A",IF(AND($D42='Auto Responses'!$J$27,$H42=""),"N/A",IF(AND($D42='Auto Responses'!$J$27,$H42='Auto Responses'!$J$7),1,IF(AND($D42='Auto Responses'!$J$27,$H42='Auto Responses'!$J$8),0,IF(OR($F42=$G42,$H42='Auto Responses'!$J$7),1,0)))))</f>
        <v>1</v>
      </c>
      <c r="M42" s="274" t="str">
        <f>VLOOKUP($A42,'Institution Evaluation'!$A$56:$K$346,10,0)&amp;""</f>
        <v/>
      </c>
      <c r="N42" s="274">
        <f t="shared" si="2"/>
        <v>0</v>
      </c>
      <c r="O42" s="274">
        <f t="shared" si="11"/>
        <v>10</v>
      </c>
      <c r="P42" s="274">
        <f t="shared" si="4"/>
        <v>10</v>
      </c>
      <c r="Q42" s="274">
        <f t="shared" si="5"/>
        <v>0</v>
      </c>
      <c r="R42" s="274">
        <f t="shared" si="9"/>
        <v>0</v>
      </c>
      <c r="S42" s="274">
        <f t="shared" si="6"/>
        <v>0</v>
      </c>
      <c r="T42" s="274">
        <f t="shared" si="7"/>
        <v>0</v>
      </c>
      <c r="U42" s="274">
        <f t="shared" si="10"/>
        <v>7</v>
      </c>
      <c r="V42" s="274">
        <f t="shared" si="8"/>
        <v>0</v>
      </c>
      <c r="W42" s="58"/>
      <c r="X42" s="58"/>
      <c r="Y42" s="58"/>
      <c r="Z42" s="58"/>
    </row>
    <row r="43" spans="1:26" ht="15.75" customHeight="1" x14ac:dyDescent="0.2">
      <c r="A43" s="274" t="str">
        <f>Questions!$A43</f>
        <v>ITAC-12</v>
      </c>
      <c r="B43" s="274" t="str">
        <f t="shared" si="0"/>
        <v>ITAC</v>
      </c>
      <c r="C43" s="274" t="str">
        <f>VLOOKUP($A43,Questions!$A$3:$L$333,2,0)&amp;""</f>
        <v>Do you have a documented and implemented process for verifying accessibility conformance?</v>
      </c>
      <c r="D43" s="274" t="str">
        <f>VLOOKUP($A43,Questions!$A$3:$L$333,11,0)&amp;""</f>
        <v/>
      </c>
      <c r="E43" s="274" t="str">
        <f>VLOOKUP($A43,Questions!$A$3:$L$333,12,0)&amp;""</f>
        <v>IT Accessibility</v>
      </c>
      <c r="F43" s="274" t="str">
        <f>VLOOKUP($A43,'Institution Evaluation'!$A$56:$K$346,3,0)&amp;""</f>
        <v>Yes</v>
      </c>
      <c r="G43" s="274" t="str">
        <f>VLOOKUP($A43,'Institution Evaluation'!$A$56:$K$346,7,0)&amp;""</f>
        <v>Yes</v>
      </c>
      <c r="H43" s="274" t="str">
        <f>VLOOKUP($A43,'Institution Evaluation'!$A$56:$K$346,8,0)&amp;""</f>
        <v/>
      </c>
      <c r="I43" s="274" t="str">
        <f>VLOOKUP($A43,'Institution Evaluation'!$A$56:$K$346,9,0)&amp;""</f>
        <v>Standard Importance</v>
      </c>
      <c r="J43" s="274" t="str">
        <f>VLOOKUP($A43,'Institution Evaluation'!$A$56:$K$346,10,0)&amp;""</f>
        <v/>
      </c>
      <c r="K43" s="274">
        <f t="shared" si="1"/>
        <v>10</v>
      </c>
      <c r="L43" s="274">
        <f>IF($E43="Not Scored", "N/A",IF(AND($D43='Auto Responses'!$J$27,$H43=""),"N/A",IF(AND($D43='Auto Responses'!$J$27,$H43='Auto Responses'!$J$7),1,IF(AND($D43='Auto Responses'!$J$27,$H43='Auto Responses'!$J$8),0,IF(OR($F43=$G43,$H43='Auto Responses'!$J$7),1,0)))))</f>
        <v>1</v>
      </c>
      <c r="M43" s="274" t="str">
        <f>VLOOKUP($A43,'Institution Evaluation'!$A$56:$K$346,10,0)&amp;""</f>
        <v/>
      </c>
      <c r="N43" s="274">
        <f t="shared" si="2"/>
        <v>0</v>
      </c>
      <c r="O43" s="274">
        <f t="shared" si="11"/>
        <v>10</v>
      </c>
      <c r="P43" s="274">
        <f t="shared" si="4"/>
        <v>10</v>
      </c>
      <c r="Q43" s="274">
        <f t="shared" si="5"/>
        <v>0</v>
      </c>
      <c r="R43" s="274">
        <f t="shared" si="9"/>
        <v>0</v>
      </c>
      <c r="S43" s="274">
        <f t="shared" si="6"/>
        <v>0</v>
      </c>
      <c r="T43" s="274">
        <f t="shared" si="7"/>
        <v>0</v>
      </c>
      <c r="U43" s="274">
        <f t="shared" si="10"/>
        <v>7</v>
      </c>
      <c r="V43" s="274">
        <f t="shared" si="8"/>
        <v>0</v>
      </c>
      <c r="W43" s="58"/>
      <c r="X43" s="58"/>
      <c r="Y43" s="58"/>
      <c r="Z43" s="58"/>
    </row>
    <row r="44" spans="1:26" ht="15.75" customHeight="1" x14ac:dyDescent="0.2">
      <c r="A44" s="274" t="str">
        <f>Questions!$A44</f>
        <v>ITAC-13</v>
      </c>
      <c r="B44" s="274" t="str">
        <f t="shared" si="0"/>
        <v>ITAC</v>
      </c>
      <c r="C44" s="274" t="str">
        <f>VLOOKUP($A44,Questions!$A$3:$L$333,2,0)&amp;""</f>
        <v>Have you adopted a technical or legal standard of conformance for the solution?</v>
      </c>
      <c r="D44" s="274" t="str">
        <f>VLOOKUP($A44,Questions!$A$3:$L$333,11,0)&amp;""</f>
        <v/>
      </c>
      <c r="E44" s="274" t="str">
        <f>VLOOKUP($A44,Questions!$A$3:$L$333,12,0)&amp;""</f>
        <v>IT Accessibility</v>
      </c>
      <c r="F44" s="274" t="str">
        <f>VLOOKUP($A44,'Institution Evaluation'!$A$56:$K$346,3,0)&amp;""</f>
        <v>Yes</v>
      </c>
      <c r="G44" s="274" t="str">
        <f>VLOOKUP($A44,'Institution Evaluation'!$A$56:$K$346,7,0)&amp;""</f>
        <v>Yes</v>
      </c>
      <c r="H44" s="274" t="str">
        <f>VLOOKUP($A44,'Institution Evaluation'!$A$56:$K$346,8,0)&amp;""</f>
        <v/>
      </c>
      <c r="I44" s="274" t="str">
        <f>VLOOKUP($A44,'Institution Evaluation'!$A$56:$K$346,9,0)&amp;""</f>
        <v>Standard Importance</v>
      </c>
      <c r="J44" s="274" t="str">
        <f>VLOOKUP($A44,'Institution Evaluation'!$A$56:$K$346,10,0)&amp;""</f>
        <v/>
      </c>
      <c r="K44" s="274">
        <f t="shared" si="1"/>
        <v>10</v>
      </c>
      <c r="L44" s="274">
        <f>IF($E44="Not Scored", "N/A",IF(AND($D44='Auto Responses'!$J$27,$H44=""),"N/A",IF(AND($D44='Auto Responses'!$J$27,$H44='Auto Responses'!$J$7),1,IF(AND($D44='Auto Responses'!$J$27,$H44='Auto Responses'!$J$8),0,IF(OR($F44=$G44,$H44='Auto Responses'!$J$7),1,0)))))</f>
        <v>1</v>
      </c>
      <c r="M44" s="274" t="str">
        <f>VLOOKUP($A44,'Institution Evaluation'!$A$56:$K$346,10,0)&amp;""</f>
        <v/>
      </c>
      <c r="N44" s="274">
        <f t="shared" si="2"/>
        <v>0</v>
      </c>
      <c r="O44" s="274">
        <f t="shared" si="11"/>
        <v>10</v>
      </c>
      <c r="P44" s="274">
        <f t="shared" si="4"/>
        <v>10</v>
      </c>
      <c r="Q44" s="274">
        <f t="shared" si="5"/>
        <v>0</v>
      </c>
      <c r="R44" s="274">
        <f t="shared" si="9"/>
        <v>0</v>
      </c>
      <c r="S44" s="274">
        <f t="shared" si="6"/>
        <v>0</v>
      </c>
      <c r="T44" s="274">
        <f t="shared" si="7"/>
        <v>0</v>
      </c>
      <c r="U44" s="274">
        <f t="shared" si="10"/>
        <v>7</v>
      </c>
      <c r="V44" s="274">
        <f t="shared" si="8"/>
        <v>0</v>
      </c>
      <c r="W44" s="58"/>
      <c r="X44" s="58"/>
      <c r="Y44" s="58"/>
      <c r="Z44" s="58"/>
    </row>
    <row r="45" spans="1:26" ht="15.75" customHeight="1" x14ac:dyDescent="0.2">
      <c r="A45" s="274" t="str">
        <f>Questions!$A45</f>
        <v>ITAC-14</v>
      </c>
      <c r="B45" s="274" t="str">
        <f t="shared" si="0"/>
        <v>ITAC</v>
      </c>
      <c r="C45" s="274" t="str">
        <f>VLOOKUP($A45,Questions!$A$3:$L$333,2,0)&amp;""</f>
        <v>Can you provide a current, detailed accessibility roadmap with delivery timelines?</v>
      </c>
      <c r="D45" s="274" t="str">
        <f>VLOOKUP($A45,Questions!$A$3:$L$333,11,0)&amp;""</f>
        <v/>
      </c>
      <c r="E45" s="274" t="str">
        <f>VLOOKUP($A45,Questions!$A$3:$L$333,12,0)&amp;""</f>
        <v>IT Accessibility</v>
      </c>
      <c r="F45" s="274" t="str">
        <f>VLOOKUP($A45,'Institution Evaluation'!$A$56:$K$346,3,0)&amp;""</f>
        <v>Yes</v>
      </c>
      <c r="G45" s="274" t="str">
        <f>VLOOKUP($A45,'Institution Evaluation'!$A$56:$K$346,7,0)&amp;""</f>
        <v>Yes</v>
      </c>
      <c r="H45" s="274" t="str">
        <f>VLOOKUP($A45,'Institution Evaluation'!$A$56:$K$346,8,0)&amp;""</f>
        <v/>
      </c>
      <c r="I45" s="274" t="str">
        <f>VLOOKUP($A45,'Institution Evaluation'!$A$56:$K$346,9,0)&amp;""</f>
        <v>Standard Importance</v>
      </c>
      <c r="J45" s="274" t="str">
        <f>VLOOKUP($A45,'Institution Evaluation'!$A$56:$K$346,10,0)&amp;""</f>
        <v/>
      </c>
      <c r="K45" s="274">
        <f t="shared" si="1"/>
        <v>10</v>
      </c>
      <c r="L45" s="274">
        <f>IF($E45="Not Scored", "N/A",IF(AND($D45='Auto Responses'!$J$27,$H45=""),"N/A",IF(AND($D45='Auto Responses'!$J$27,$H45='Auto Responses'!$J$7),1,IF(AND($D45='Auto Responses'!$J$27,$H45='Auto Responses'!$J$8),0,IF(OR($F45=$G45,$H45='Auto Responses'!$J$7),1,0)))))</f>
        <v>1</v>
      </c>
      <c r="M45" s="274" t="str">
        <f>VLOOKUP($A45,'Institution Evaluation'!$A$56:$K$346,10,0)&amp;""</f>
        <v/>
      </c>
      <c r="N45" s="274">
        <f t="shared" si="2"/>
        <v>0</v>
      </c>
      <c r="O45" s="274">
        <f t="shared" si="11"/>
        <v>10</v>
      </c>
      <c r="P45" s="274">
        <f t="shared" si="4"/>
        <v>10</v>
      </c>
      <c r="Q45" s="274">
        <f t="shared" si="5"/>
        <v>0</v>
      </c>
      <c r="R45" s="274">
        <f t="shared" si="9"/>
        <v>0</v>
      </c>
      <c r="S45" s="274">
        <f t="shared" si="6"/>
        <v>0</v>
      </c>
      <c r="T45" s="274">
        <f t="shared" si="7"/>
        <v>0</v>
      </c>
      <c r="U45" s="274">
        <f t="shared" si="10"/>
        <v>7</v>
      </c>
      <c r="V45" s="274">
        <f t="shared" si="8"/>
        <v>0</v>
      </c>
      <c r="W45" s="58"/>
      <c r="X45" s="58"/>
      <c r="Y45" s="58"/>
      <c r="Z45" s="58"/>
    </row>
    <row r="46" spans="1:26" ht="15.75" customHeight="1" x14ac:dyDescent="0.2">
      <c r="A46" s="274" t="str">
        <f>Questions!$A46</f>
        <v>ITAC-15</v>
      </c>
      <c r="B46" s="274" t="str">
        <f t="shared" si="0"/>
        <v>ITAC</v>
      </c>
      <c r="C46" s="274" t="str">
        <f>VLOOKUP($A46,Questions!$A$3:$L$333,2,0)&amp;""</f>
        <v>Do you expect your staff to maintain a current skill set in IT accessibility?</v>
      </c>
      <c r="D46" s="274" t="str">
        <f>VLOOKUP($A46,Questions!$A$3:$L$333,11,0)&amp;""</f>
        <v/>
      </c>
      <c r="E46" s="274" t="str">
        <f>VLOOKUP($A46,Questions!$A$3:$L$333,12,0)&amp;""</f>
        <v>IT Accessibility</v>
      </c>
      <c r="F46" s="274" t="str">
        <f>VLOOKUP($A46,'Institution Evaluation'!$A$56:$K$346,3,0)&amp;""</f>
        <v>Yes</v>
      </c>
      <c r="G46" s="274" t="str">
        <f>VLOOKUP($A46,'Institution Evaluation'!$A$56:$K$346,7,0)&amp;""</f>
        <v>Yes</v>
      </c>
      <c r="H46" s="274" t="str">
        <f>VLOOKUP($A46,'Institution Evaluation'!$A$56:$K$346,8,0)&amp;""</f>
        <v/>
      </c>
      <c r="I46" s="274" t="str">
        <f>VLOOKUP($A46,'Institution Evaluation'!$A$56:$K$346,9,0)&amp;""</f>
        <v>Standard Importance</v>
      </c>
      <c r="J46" s="274" t="str">
        <f>VLOOKUP($A46,'Institution Evaluation'!$A$56:$K$346,10,0)&amp;""</f>
        <v/>
      </c>
      <c r="K46" s="274">
        <f t="shared" si="1"/>
        <v>10</v>
      </c>
      <c r="L46" s="274">
        <f>IF($E46="Not Scored", "N/A",IF(AND($D46='Auto Responses'!$J$27,$H46=""),"N/A",IF(AND($D46='Auto Responses'!$J$27,$H46='Auto Responses'!$J$7),1,IF(AND($D46='Auto Responses'!$J$27,$H46='Auto Responses'!$J$8),0,IF(OR($F46=$G46,$H46='Auto Responses'!$J$7),1,0)))))</f>
        <v>1</v>
      </c>
      <c r="M46" s="274" t="str">
        <f>VLOOKUP($A46,'Institution Evaluation'!$A$56:$K$346,10,0)&amp;""</f>
        <v/>
      </c>
      <c r="N46" s="274">
        <f t="shared" si="2"/>
        <v>0</v>
      </c>
      <c r="O46" s="274">
        <f t="shared" si="11"/>
        <v>10</v>
      </c>
      <c r="P46" s="274">
        <f t="shared" si="4"/>
        <v>10</v>
      </c>
      <c r="Q46" s="274">
        <f t="shared" si="5"/>
        <v>0</v>
      </c>
      <c r="R46" s="274">
        <f t="shared" si="9"/>
        <v>0</v>
      </c>
      <c r="S46" s="274">
        <f t="shared" si="6"/>
        <v>0</v>
      </c>
      <c r="T46" s="274">
        <f t="shared" si="7"/>
        <v>0</v>
      </c>
      <c r="U46" s="274">
        <f t="shared" si="10"/>
        <v>7</v>
      </c>
      <c r="V46" s="274">
        <f t="shared" si="8"/>
        <v>0</v>
      </c>
      <c r="W46" s="58"/>
      <c r="X46" s="58"/>
      <c r="Y46" s="58"/>
      <c r="Z46" s="58"/>
    </row>
    <row r="47" spans="1:26" ht="15.75" customHeight="1" x14ac:dyDescent="0.2">
      <c r="A47" s="274" t="str">
        <f>Questions!$A47</f>
        <v>ITAC-16</v>
      </c>
      <c r="B47" s="274" t="str">
        <f t="shared" si="0"/>
        <v>ITAC</v>
      </c>
      <c r="C47" s="274" t="str">
        <f>VLOOKUP($A47,Questions!$A$3:$L$333,2,0)&amp;""</f>
        <v>Do you have documented processes and procedures for implementing accessibility into your development lifecycle?</v>
      </c>
      <c r="D47" s="274" t="str">
        <f>VLOOKUP($A47,Questions!$A$3:$L$333,11,0)&amp;""</f>
        <v/>
      </c>
      <c r="E47" s="274" t="str">
        <f>VLOOKUP($A47,Questions!$A$3:$L$333,12,0)&amp;""</f>
        <v>IT Accessibility</v>
      </c>
      <c r="F47" s="274" t="str">
        <f>VLOOKUP($A47,'Institution Evaluation'!$A$56:$K$346,3,0)&amp;""</f>
        <v>Yes</v>
      </c>
      <c r="G47" s="274" t="str">
        <f>VLOOKUP($A47,'Institution Evaluation'!$A$56:$K$346,7,0)&amp;""</f>
        <v>Yes</v>
      </c>
      <c r="H47" s="274" t="str">
        <f>VLOOKUP($A47,'Institution Evaluation'!$A$56:$K$346,8,0)&amp;""</f>
        <v/>
      </c>
      <c r="I47" s="274" t="str">
        <f>VLOOKUP($A47,'Institution Evaluation'!$A$56:$K$346,9,0)&amp;""</f>
        <v>Standard Importance</v>
      </c>
      <c r="J47" s="274" t="str">
        <f>VLOOKUP($A47,'Institution Evaluation'!$A$56:$K$346,10,0)&amp;""</f>
        <v/>
      </c>
      <c r="K47" s="274">
        <f t="shared" si="1"/>
        <v>10</v>
      </c>
      <c r="L47" s="274">
        <f>IF($E47="Not Scored", "N/A",IF(AND($D47='Auto Responses'!$J$27,$H47=""),"N/A",IF(AND($D47='Auto Responses'!$J$27,$H47='Auto Responses'!$J$7),1,IF(AND($D47='Auto Responses'!$J$27,$H47='Auto Responses'!$J$8),0,IF(OR($F47=$G47,$H47='Auto Responses'!$J$7),1,0)))))</f>
        <v>1</v>
      </c>
      <c r="M47" s="274" t="str">
        <f>VLOOKUP($A47,'Institution Evaluation'!$A$56:$K$346,10,0)&amp;""</f>
        <v/>
      </c>
      <c r="N47" s="274">
        <f t="shared" si="2"/>
        <v>0</v>
      </c>
      <c r="O47" s="274">
        <f t="shared" si="11"/>
        <v>10</v>
      </c>
      <c r="P47" s="274">
        <f t="shared" si="4"/>
        <v>10</v>
      </c>
      <c r="Q47" s="274">
        <f t="shared" si="5"/>
        <v>0</v>
      </c>
      <c r="R47" s="274">
        <f t="shared" si="9"/>
        <v>0</v>
      </c>
      <c r="S47" s="274">
        <f t="shared" si="6"/>
        <v>0</v>
      </c>
      <c r="T47" s="274">
        <f t="shared" si="7"/>
        <v>0</v>
      </c>
      <c r="U47" s="274">
        <f t="shared" si="10"/>
        <v>7</v>
      </c>
      <c r="V47" s="274">
        <f t="shared" si="8"/>
        <v>0</v>
      </c>
      <c r="W47" s="58"/>
      <c r="X47" s="58"/>
      <c r="Y47" s="58"/>
      <c r="Z47" s="58"/>
    </row>
    <row r="48" spans="1:26" ht="15.75" customHeight="1" x14ac:dyDescent="0.2">
      <c r="A48" s="274" t="str">
        <f>Questions!$A48</f>
        <v>ITAC-17</v>
      </c>
      <c r="B48" s="274" t="str">
        <f t="shared" si="0"/>
        <v>ITAC</v>
      </c>
      <c r="C48" s="274" t="str">
        <f>VLOOKUP($A48,Questions!$A$3:$L$333,2,0)&amp;""</f>
        <v>Can all functions of the application or service be performed using only the keyboard?</v>
      </c>
      <c r="D48" s="274" t="str">
        <f>VLOOKUP($A48,Questions!$A$3:$L$333,11,0)&amp;""</f>
        <v/>
      </c>
      <c r="E48" s="274" t="str">
        <f>VLOOKUP($A48,Questions!$A$3:$L$333,12,0)&amp;""</f>
        <v>IT Accessibility</v>
      </c>
      <c r="F48" s="274" t="str">
        <f>VLOOKUP($A48,'Institution Evaluation'!$A$56:$K$346,3,0)&amp;""</f>
        <v>Yes</v>
      </c>
      <c r="G48" s="274" t="str">
        <f>VLOOKUP($A48,'Institution Evaluation'!$A$56:$K$346,7,0)&amp;""</f>
        <v>Yes</v>
      </c>
      <c r="H48" s="274" t="str">
        <f>VLOOKUP($A48,'Institution Evaluation'!$A$56:$K$346,8,0)&amp;""</f>
        <v/>
      </c>
      <c r="I48" s="274" t="str">
        <f>VLOOKUP($A48,'Institution Evaluation'!$A$56:$K$346,9,0)&amp;""</f>
        <v>Standard Importance</v>
      </c>
      <c r="J48" s="274" t="str">
        <f>VLOOKUP($A48,'Institution Evaluation'!$A$56:$K$346,10,0)&amp;""</f>
        <v/>
      </c>
      <c r="K48" s="274">
        <f t="shared" si="1"/>
        <v>10</v>
      </c>
      <c r="L48" s="274">
        <f>IF($E48="Not Scored", "N/A",IF(AND($D48='Auto Responses'!$J$27,$H48=""),"N/A",IF(AND($D48='Auto Responses'!$J$27,$H48='Auto Responses'!$J$7),1,IF(AND($D48='Auto Responses'!$J$27,$H48='Auto Responses'!$J$8),0,IF(OR($F48=$G48,$H48='Auto Responses'!$J$7),1,0)))))</f>
        <v>1</v>
      </c>
      <c r="M48" s="274" t="str">
        <f>VLOOKUP($A48,'Institution Evaluation'!$A$56:$K$346,10,0)&amp;""</f>
        <v/>
      </c>
      <c r="N48" s="274">
        <f t="shared" si="2"/>
        <v>0</v>
      </c>
      <c r="O48" s="274">
        <f t="shared" si="11"/>
        <v>10</v>
      </c>
      <c r="P48" s="274">
        <f t="shared" si="4"/>
        <v>10</v>
      </c>
      <c r="Q48" s="274">
        <f t="shared" si="5"/>
        <v>0</v>
      </c>
      <c r="R48" s="274">
        <f t="shared" si="9"/>
        <v>0</v>
      </c>
      <c r="S48" s="274">
        <f t="shared" si="6"/>
        <v>0</v>
      </c>
      <c r="T48" s="274">
        <f t="shared" si="7"/>
        <v>0</v>
      </c>
      <c r="U48" s="274">
        <f t="shared" si="10"/>
        <v>7</v>
      </c>
      <c r="V48" s="274">
        <f t="shared" si="8"/>
        <v>0</v>
      </c>
      <c r="W48" s="58"/>
      <c r="X48" s="58"/>
      <c r="Y48" s="58"/>
      <c r="Z48" s="58"/>
    </row>
    <row r="49" spans="1:26" ht="15.75" customHeight="1" x14ac:dyDescent="0.2">
      <c r="A49" s="274" t="str">
        <f>Questions!$A49</f>
        <v>ITAC-18</v>
      </c>
      <c r="B49" s="274" t="str">
        <f t="shared" si="0"/>
        <v>ITAC</v>
      </c>
      <c r="C49" s="274" t="str">
        <f>VLOOKUP($A49,Questions!$A$3:$L$333,2,0)&amp;""</f>
        <v>Does your product rely on activating a special "accessibility mode," a "lite version," or using an alternate interface (including “overlay” or AI-based alternates)  for accessibility purposes?</v>
      </c>
      <c r="D49" s="274" t="str">
        <f>VLOOKUP($A49,Questions!$A$3:$L$333,11,0)&amp;""</f>
        <v/>
      </c>
      <c r="E49" s="274" t="str">
        <f>VLOOKUP($A49,Questions!$A$3:$L$333,12,0)&amp;""</f>
        <v>IT Accessibility</v>
      </c>
      <c r="F49" s="274" t="str">
        <f>VLOOKUP($A49,'Institution Evaluation'!$A$56:$K$346,3,0)&amp;""</f>
        <v>No</v>
      </c>
      <c r="G49" s="274" t="str">
        <f>VLOOKUP($A49,'Institution Evaluation'!$A$56:$K$346,7,0)&amp;""</f>
        <v>No</v>
      </c>
      <c r="H49" s="274" t="str">
        <f>VLOOKUP($A49,'Institution Evaluation'!$A$56:$K$346,8,0)&amp;""</f>
        <v/>
      </c>
      <c r="I49" s="274" t="str">
        <f>VLOOKUP($A49,'Institution Evaluation'!$A$56:$K$346,9,0)&amp;""</f>
        <v>Standard Importance</v>
      </c>
      <c r="J49" s="274" t="str">
        <f>VLOOKUP($A49,'Institution Evaluation'!$A$56:$K$346,10,0)&amp;""</f>
        <v/>
      </c>
      <c r="K49" s="274">
        <f t="shared" si="1"/>
        <v>10</v>
      </c>
      <c r="L49" s="274">
        <f>IF($E49="Not Scored", "N/A",IF(AND($D49='Auto Responses'!$J$27,$H49=""),"N/A",IF(AND($D49='Auto Responses'!$J$27,$H49='Auto Responses'!$J$7),1,IF(AND($D49='Auto Responses'!$J$27,$H49='Auto Responses'!$J$8),0,IF(OR($F49=$G49,$H49='Auto Responses'!$J$7),1,0)))))</f>
        <v>1</v>
      </c>
      <c r="M49" s="274" t="str">
        <f>VLOOKUP($A49,'Institution Evaluation'!$A$56:$K$346,10,0)&amp;""</f>
        <v/>
      </c>
      <c r="N49" s="274">
        <f t="shared" si="2"/>
        <v>0</v>
      </c>
      <c r="O49" s="274">
        <f t="shared" si="11"/>
        <v>10</v>
      </c>
      <c r="P49" s="274">
        <f t="shared" si="4"/>
        <v>10</v>
      </c>
      <c r="Q49" s="274">
        <f t="shared" si="5"/>
        <v>0</v>
      </c>
      <c r="R49" s="274">
        <f t="shared" si="9"/>
        <v>0</v>
      </c>
      <c r="S49" s="274">
        <f t="shared" si="6"/>
        <v>0</v>
      </c>
      <c r="T49" s="274">
        <f t="shared" si="7"/>
        <v>0</v>
      </c>
      <c r="U49" s="274">
        <f t="shared" si="10"/>
        <v>7</v>
      </c>
      <c r="V49" s="274">
        <f t="shared" si="8"/>
        <v>0</v>
      </c>
      <c r="W49" s="58"/>
      <c r="X49" s="58"/>
      <c r="Y49" s="58"/>
      <c r="Z49" s="58"/>
    </row>
    <row r="50" spans="1:26" ht="15.75" customHeight="1" x14ac:dyDescent="0.2">
      <c r="A50" s="274" t="str">
        <f>Questions!$A51</f>
        <v>THRD-02</v>
      </c>
      <c r="B50" s="274" t="str">
        <f t="shared" si="0"/>
        <v>THRD</v>
      </c>
      <c r="C50" s="274" t="str">
        <f>VLOOKUP($A50,Questions!$A$3:$L$333,2,0)&amp;""</f>
        <v>Do you have contractual language in place with third parties governing access to institutional data?*</v>
      </c>
      <c r="D50" s="274" t="str">
        <f>VLOOKUP($A50,Questions!$A$3:$L$333,11,0)&amp;""</f>
        <v/>
      </c>
      <c r="E50" s="274" t="str">
        <f>VLOOKUP($A50,Questions!$A$3:$L$333,12,0)&amp;""</f>
        <v>Organization</v>
      </c>
      <c r="F50" s="274" t="str">
        <f>VLOOKUP($A50,'Institution Evaluation'!$A$56:$K$346,3,0)&amp;""</f>
        <v>Yes</v>
      </c>
      <c r="G50" s="274" t="str">
        <f>VLOOKUP($A50,'Institution Evaluation'!$A$56:$K$346,7,0)&amp;""</f>
        <v>Yes</v>
      </c>
      <c r="H50" s="274" t="str">
        <f>VLOOKUP($A50,'Institution Evaluation'!$A$56:$K$346,8,0)&amp;""</f>
        <v/>
      </c>
      <c r="I50" s="274" t="str">
        <f>VLOOKUP($A50,'Institution Evaluation'!$A$56:$K$346,9,0)&amp;""</f>
        <v>Critical Importance</v>
      </c>
      <c r="J50" s="274" t="str">
        <f>VLOOKUP($A50,'Institution Evaluation'!$A$56:$K$346,10,0)&amp;""</f>
        <v/>
      </c>
      <c r="K50" s="274">
        <f t="shared" si="1"/>
        <v>20</v>
      </c>
      <c r="L50" s="274">
        <f>IF($E50="Not Scored", "N/A",IF(AND($D50='Auto Responses'!$J$27,$H50=""),"N/A",IF(AND($D50='Auto Responses'!$J$27,$H50='Auto Responses'!$J$7),1,IF(AND($D50='Auto Responses'!$J$27,$H50='Auto Responses'!$J$8),0,IF(OR($F50=$G50,$H50='Auto Responses'!$J$7),1,0)))))</f>
        <v>1</v>
      </c>
      <c r="M50" s="274" t="str">
        <f>VLOOKUP($A50,'Institution Evaluation'!$A$56:$K$346,10,0)&amp;""</f>
        <v/>
      </c>
      <c r="N50" s="274">
        <f t="shared" si="2"/>
        <v>1</v>
      </c>
      <c r="O50" s="274">
        <f>IF($E50="Not Scored","N/A",IF($J50="",$K50,IF($J50="Minor Importance",5,IF($J50="Standard Importance",10,IF($J50="Critical Importance",20,0)))))</f>
        <v>20</v>
      </c>
      <c r="P50" s="274">
        <f t="shared" si="4"/>
        <v>20</v>
      </c>
      <c r="Q50" s="274">
        <f t="shared" si="5"/>
        <v>0</v>
      </c>
      <c r="R50" s="274">
        <f t="shared" si="9"/>
        <v>0</v>
      </c>
      <c r="S50" s="274">
        <f t="shared" si="6"/>
        <v>0</v>
      </c>
      <c r="T50" s="274">
        <f t="shared" si="7"/>
        <v>1</v>
      </c>
      <c r="U50" s="274">
        <f t="shared" si="10"/>
        <v>8</v>
      </c>
      <c r="V50" s="274">
        <f t="shared" si="8"/>
        <v>8</v>
      </c>
      <c r="W50" s="58"/>
      <c r="X50" s="58"/>
      <c r="Y50" s="58"/>
      <c r="Z50" s="58"/>
    </row>
    <row r="51" spans="1:26" ht="15.75" customHeight="1" x14ac:dyDescent="0.2">
      <c r="A51" s="274" t="str">
        <f>Questions!$A50</f>
        <v>THRD-01</v>
      </c>
      <c r="B51" s="274" t="str">
        <f t="shared" si="0"/>
        <v>THRD</v>
      </c>
      <c r="C51" s="274" t="str">
        <f>VLOOKUP($A51,Questions!$A$3:$L$333,2,0)&amp;""</f>
        <v>Do you perform security assessments of third-party companies with which you share data (e.g., hosting providers, cloud services, PaaS, IaaS, SaaS)?*</v>
      </c>
      <c r="D51" s="274" t="str">
        <f>VLOOKUP($A51,Questions!$A$3:$L$333,11,0)&amp;""</f>
        <v/>
      </c>
      <c r="E51" s="274" t="str">
        <f>VLOOKUP($A51,Questions!$A$3:$L$333,12,0)&amp;""</f>
        <v>Organization</v>
      </c>
      <c r="F51" s="274" t="str">
        <f>VLOOKUP($A51,'Institution Evaluation'!$A$56:$K$346,3,0)&amp;""</f>
        <v>Yes</v>
      </c>
      <c r="G51" s="274" t="str">
        <f>VLOOKUP($A51,'Institution Evaluation'!$A$56:$K$346,7,0)&amp;""</f>
        <v>Yes</v>
      </c>
      <c r="H51" s="274" t="str">
        <f>VLOOKUP($A51,'Institution Evaluation'!$A$56:$K$346,8,0)&amp;""</f>
        <v/>
      </c>
      <c r="I51" s="274" t="str">
        <f>VLOOKUP($A51,'Institution Evaluation'!$A$56:$K$346,9,0)&amp;""</f>
        <v>Critical Importance</v>
      </c>
      <c r="J51" s="274" t="str">
        <f>VLOOKUP($A51,'Institution Evaluation'!$A$56:$K$346,10,0)&amp;""</f>
        <v/>
      </c>
      <c r="K51" s="274">
        <f t="shared" si="1"/>
        <v>20</v>
      </c>
      <c r="L51" s="274">
        <f>IF($E51="Not Scored", "N/A",IF(AND($D51='Auto Responses'!$J$27,$H51=""),"N/A",IF(AND($D51='Auto Responses'!$J$27,$H51='Auto Responses'!$J$7),1,IF(AND($D51='Auto Responses'!$J$27,$H51='Auto Responses'!$J$8),0,IF(OR($F51=$G51,$H51='Auto Responses'!$J$7),1,0)))))</f>
        <v>1</v>
      </c>
      <c r="M51" s="274" t="str">
        <f>VLOOKUP($A51,'Institution Evaluation'!$A$56:$K$346,10,0)&amp;""</f>
        <v/>
      </c>
      <c r="N51" s="274">
        <f t="shared" si="2"/>
        <v>1</v>
      </c>
      <c r="O51" s="274">
        <f>IF($E51="Not Scored","N/A",IF($J51="",$K51,IF($J51="Minor Importance",5,IF($J51="Standard Importance",10,IF($J51="Critical Importance",20,0)))))</f>
        <v>20</v>
      </c>
      <c r="P51" s="274">
        <f t="shared" si="4"/>
        <v>20</v>
      </c>
      <c r="Q51" s="274">
        <f t="shared" si="5"/>
        <v>0</v>
      </c>
      <c r="R51" s="274">
        <f t="shared" si="9"/>
        <v>0</v>
      </c>
      <c r="S51" s="274">
        <f t="shared" si="6"/>
        <v>0</v>
      </c>
      <c r="T51" s="274">
        <f t="shared" si="7"/>
        <v>1</v>
      </c>
      <c r="U51" s="274">
        <f t="shared" si="10"/>
        <v>9</v>
      </c>
      <c r="V51" s="274">
        <f t="shared" si="8"/>
        <v>9</v>
      </c>
      <c r="W51" s="58"/>
      <c r="X51" s="58"/>
      <c r="Y51" s="58"/>
      <c r="Z51" s="58"/>
    </row>
    <row r="52" spans="1:26" ht="15.75" customHeight="1" x14ac:dyDescent="0.2">
      <c r="A52" s="274" t="str">
        <f>Questions!$A52</f>
        <v>THRD-03</v>
      </c>
      <c r="B52" s="274" t="str">
        <f t="shared" si="0"/>
        <v>THRD</v>
      </c>
      <c r="C52" s="274" t="str">
        <f>VLOOKUP($A52,Questions!$A$3:$L$333,2,0)&amp;""</f>
        <v>Do the contracts in place with these third parties address liability in the event of a data breach?*</v>
      </c>
      <c r="D52" s="274" t="str">
        <f>VLOOKUP($A52,Questions!$A$3:$L$333,11,0)&amp;""</f>
        <v/>
      </c>
      <c r="E52" s="274" t="str">
        <f>VLOOKUP($A52,Questions!$A$3:$L$333,12,0)&amp;""</f>
        <v>Organization</v>
      </c>
      <c r="F52" s="274" t="str">
        <f>VLOOKUP($A52,'Institution Evaluation'!$A$56:$K$346,3,0)&amp;""</f>
        <v>Yes</v>
      </c>
      <c r="G52" s="274" t="str">
        <f>VLOOKUP($A52,'Institution Evaluation'!$A$56:$K$346,7,0)&amp;""</f>
        <v>Yes</v>
      </c>
      <c r="H52" s="274" t="str">
        <f>VLOOKUP($A52,'Institution Evaluation'!$A$56:$K$346,8,0)&amp;""</f>
        <v/>
      </c>
      <c r="I52" s="274" t="str">
        <f>VLOOKUP($A52,'Institution Evaluation'!$A$56:$K$346,9,0)&amp;""</f>
        <v>Critical Importance</v>
      </c>
      <c r="J52" s="274" t="str">
        <f>VLOOKUP($A52,'Institution Evaluation'!$A$56:$K$346,10,0)&amp;""</f>
        <v/>
      </c>
      <c r="K52" s="274">
        <f t="shared" si="1"/>
        <v>20</v>
      </c>
      <c r="L52" s="274">
        <f>IF($E52="Not Scored", "N/A",IF(AND($D52='Auto Responses'!$J$27,$H52=""),"N/A",IF(AND($D52='Auto Responses'!$J$27,$H52='Auto Responses'!$J$7),1,IF(AND($D52='Auto Responses'!$J$27,$H52='Auto Responses'!$J$8),0,IF(OR($F52=$G52,$H52='Auto Responses'!$J$7),1,0)))))</f>
        <v>1</v>
      </c>
      <c r="M52" s="274" t="str">
        <f>VLOOKUP($A52,'Institution Evaluation'!$A$56:$K$346,10,0)&amp;""</f>
        <v/>
      </c>
      <c r="N52" s="274">
        <f t="shared" si="2"/>
        <v>1</v>
      </c>
      <c r="O52" s="274">
        <f>IF($E52="Not Scored","N/A",IF($J52="",$K52,IF($J52="Minor Importance",5,IF($J52="Standard Importance",10,IF($J52="Critical Importance",20,0)))))</f>
        <v>20</v>
      </c>
      <c r="P52" s="274">
        <f t="shared" si="4"/>
        <v>20</v>
      </c>
      <c r="Q52" s="274">
        <f t="shared" si="5"/>
        <v>0</v>
      </c>
      <c r="R52" s="274">
        <f t="shared" si="9"/>
        <v>0</v>
      </c>
      <c r="S52" s="274">
        <f t="shared" si="6"/>
        <v>0</v>
      </c>
      <c r="T52" s="274">
        <f t="shared" si="7"/>
        <v>1</v>
      </c>
      <c r="U52" s="274">
        <f t="shared" si="10"/>
        <v>10</v>
      </c>
      <c r="V52" s="274">
        <f t="shared" si="8"/>
        <v>10</v>
      </c>
      <c r="W52" s="58"/>
      <c r="X52" s="58"/>
      <c r="Y52" s="58"/>
      <c r="Z52" s="58"/>
    </row>
    <row r="53" spans="1:26" ht="15.75" customHeight="1" x14ac:dyDescent="0.2">
      <c r="A53" s="274" t="str">
        <f>Questions!$A53</f>
        <v>THRD-04</v>
      </c>
      <c r="B53" s="274" t="str">
        <f t="shared" si="0"/>
        <v>THRD</v>
      </c>
      <c r="C53" s="274" t="str">
        <f>VLOOKUP($A53,Questions!$A$3:$L$333,2,0)&amp;""</f>
        <v>Do you have an implemented third-party management strategy?*</v>
      </c>
      <c r="D53" s="274" t="str">
        <f>VLOOKUP($A53,Questions!$A$3:$L$333,11,0)&amp;""</f>
        <v/>
      </c>
      <c r="E53" s="274" t="str">
        <f>VLOOKUP($A53,Questions!$A$3:$L$333,12,0)&amp;""</f>
        <v>Organization</v>
      </c>
      <c r="F53" s="274" t="str">
        <f>VLOOKUP($A53,'Institution Evaluation'!$A$56:$K$346,3,0)&amp;""</f>
        <v>Yes</v>
      </c>
      <c r="G53" s="274" t="str">
        <f>VLOOKUP($A53,'Institution Evaluation'!$A$56:$K$346,7,0)&amp;""</f>
        <v>Yes</v>
      </c>
      <c r="H53" s="274" t="str">
        <f>VLOOKUP($A53,'Institution Evaluation'!$A$56:$K$346,8,0)&amp;""</f>
        <v/>
      </c>
      <c r="I53" s="274" t="str">
        <f>VLOOKUP($A53,'Institution Evaluation'!$A$56:$K$346,9,0)&amp;""</f>
        <v>Critical Importance</v>
      </c>
      <c r="J53" s="274" t="str">
        <f>VLOOKUP($A53,'Institution Evaluation'!$A$56:$K$346,10,0)&amp;""</f>
        <v/>
      </c>
      <c r="K53" s="274">
        <f t="shared" si="1"/>
        <v>20</v>
      </c>
      <c r="L53" s="274">
        <f>IF($E53="Not Scored", "N/A",IF(AND($D53='Auto Responses'!$J$27,$H53=""),"N/A",IF(AND($D53='Auto Responses'!$J$27,$H53='Auto Responses'!$J$7),1,IF(AND($D53='Auto Responses'!$J$27,$H53='Auto Responses'!$J$8),0,IF(OR($F53=$G53,$H53='Auto Responses'!$J$7),1,0)))))</f>
        <v>1</v>
      </c>
      <c r="M53" s="274" t="str">
        <f>VLOOKUP($A53,'Institution Evaluation'!$A$56:$K$346,10,0)&amp;""</f>
        <v/>
      </c>
      <c r="N53" s="274">
        <f t="shared" si="2"/>
        <v>1</v>
      </c>
      <c r="O53" s="274">
        <f>IF($E53="Not Scored","N/A",IF($J53="",$K53,IF($J53="Minor Importance",5,IF($J53="Standard Importance",10,IF($J53="Critical Importance",20,0)))))</f>
        <v>20</v>
      </c>
      <c r="P53" s="274">
        <f t="shared" si="4"/>
        <v>20</v>
      </c>
      <c r="Q53" s="274">
        <f t="shared" si="5"/>
        <v>0</v>
      </c>
      <c r="R53" s="274">
        <f t="shared" si="9"/>
        <v>0</v>
      </c>
      <c r="S53" s="274">
        <f t="shared" si="6"/>
        <v>0</v>
      </c>
      <c r="T53" s="274">
        <f t="shared" si="7"/>
        <v>1</v>
      </c>
      <c r="U53" s="274">
        <f t="shared" si="10"/>
        <v>11</v>
      </c>
      <c r="V53" s="274">
        <f t="shared" si="8"/>
        <v>11</v>
      </c>
      <c r="W53" s="58"/>
      <c r="X53" s="58"/>
      <c r="Y53" s="58"/>
      <c r="Z53" s="58"/>
    </row>
    <row r="54" spans="1:26" ht="15.75" customHeight="1" x14ac:dyDescent="0.2">
      <c r="A54" s="274" t="str">
        <f>Questions!$A54</f>
        <v>THRD-05</v>
      </c>
      <c r="B54" s="274" t="str">
        <f t="shared" si="0"/>
        <v>THRD</v>
      </c>
      <c r="C54" s="274" t="str">
        <f>VLOOKUP($A54,Questions!$A$3:$L$333,2,0)&amp;""</f>
        <v>Do you have a process and implemented procedures for managing your hardware supply chain (e.g., telecommunications equipment, export licensing, computing devices)?</v>
      </c>
      <c r="D54" s="274" t="str">
        <f>VLOOKUP($A54,Questions!$A$3:$L$333,11,0)&amp;""</f>
        <v/>
      </c>
      <c r="E54" s="274" t="str">
        <f>VLOOKUP($A54,Questions!$A$3:$L$333,12,0)&amp;""</f>
        <v>Organization</v>
      </c>
      <c r="F54" s="274" t="str">
        <f>VLOOKUP($A54,'Institution Evaluation'!$A$56:$K$346,3,0)&amp;""</f>
        <v>Yes</v>
      </c>
      <c r="G54" s="274" t="str">
        <f>VLOOKUP($A54,'Institution Evaluation'!$A$56:$K$346,7,0)&amp;""</f>
        <v>Yes</v>
      </c>
      <c r="H54" s="274" t="str">
        <f>VLOOKUP($A54,'Institution Evaluation'!$A$56:$K$346,8,0)&amp;""</f>
        <v/>
      </c>
      <c r="I54" s="274" t="str">
        <f>VLOOKUP($A54,'Institution Evaluation'!$A$56:$K$346,9,0)&amp;""</f>
        <v>Standard Importance</v>
      </c>
      <c r="J54" s="274" t="str">
        <f>VLOOKUP($A54,'Institution Evaluation'!$A$56:$K$346,10,0)&amp;""</f>
        <v/>
      </c>
      <c r="K54" s="274">
        <f t="shared" si="1"/>
        <v>10</v>
      </c>
      <c r="L54" s="274">
        <f>IF($E54="Not Scored", "N/A",IF(AND($D54='Auto Responses'!$J$27,$H54=""),"N/A",IF(AND($D54='Auto Responses'!$J$27,$H54='Auto Responses'!$J$7),1,IF(AND($D54='Auto Responses'!$J$27,$H54='Auto Responses'!$J$8),0,IF(OR($F54=$G54,$H54='Auto Responses'!$J$7),1,0)))))</f>
        <v>1</v>
      </c>
      <c r="M54" s="274" t="str">
        <f>VLOOKUP($A54,'Institution Evaluation'!$A$56:$K$346,10,0)&amp;""</f>
        <v/>
      </c>
      <c r="N54" s="274">
        <f t="shared" si="2"/>
        <v>0</v>
      </c>
      <c r="O54" s="274">
        <f>IF($E54="Not Scored","N/A",IF($J54="",$K54,IF($J54="Minor Importance",5,IF($J54="Standard Importance",10,IF($J54="Critical Importance",20,0)))))</f>
        <v>10</v>
      </c>
      <c r="P54" s="274">
        <f t="shared" si="4"/>
        <v>10</v>
      </c>
      <c r="Q54" s="274">
        <f t="shared" si="5"/>
        <v>0</v>
      </c>
      <c r="R54" s="274">
        <f t="shared" si="9"/>
        <v>0</v>
      </c>
      <c r="S54" s="274">
        <f t="shared" si="6"/>
        <v>0</v>
      </c>
      <c r="T54" s="274">
        <f t="shared" si="7"/>
        <v>0</v>
      </c>
      <c r="U54" s="274">
        <f t="shared" si="10"/>
        <v>11</v>
      </c>
      <c r="V54" s="274">
        <f t="shared" si="8"/>
        <v>0</v>
      </c>
      <c r="W54" s="58"/>
      <c r="X54" s="58"/>
      <c r="Y54" s="58"/>
      <c r="Z54" s="58"/>
    </row>
    <row r="55" spans="1:26" ht="15.75" customHeight="1" x14ac:dyDescent="0.2">
      <c r="A55" s="274" t="str">
        <f>Questions!$A55</f>
        <v>CONS-01</v>
      </c>
      <c r="B55" s="274" t="str">
        <f t="shared" si="0"/>
        <v>CONS</v>
      </c>
      <c r="C55" s="274" t="str">
        <f>VLOOKUP($A55,Questions!$A$3:$L$333,2,0)&amp;""</f>
        <v>Will the consultant require access to the institution's network resources?*</v>
      </c>
      <c r="D55" s="274" t="str">
        <f>VLOOKUP($A55,Questions!$A$3:$L$333,11,0)&amp;""</f>
        <v/>
      </c>
      <c r="E55" s="274" t="str">
        <f>VLOOKUP($A55,Questions!$A$3:$L$333,12,0)&amp;""</f>
        <v>Case-Specific</v>
      </c>
      <c r="F55" s="274" t="str">
        <f>VLOOKUP($A55,'Institution Evaluation'!$A$56:$K$346,3,0)&amp;""</f>
        <v/>
      </c>
      <c r="G55" s="274" t="str">
        <f>VLOOKUP($A55,'Institution Evaluation'!$A$56:$K$346,7,0)&amp;""</f>
        <v>No</v>
      </c>
      <c r="H55" s="274" t="str">
        <f>VLOOKUP($A55,'Institution Evaluation'!$A$56:$K$346,8,0)&amp;""</f>
        <v/>
      </c>
      <c r="I55" s="274" t="str">
        <f>VLOOKUP($A55,'Institution Evaluation'!$A$56:$K$346,9,0)&amp;""</f>
        <v>Critical Importance</v>
      </c>
      <c r="J55" s="274" t="str">
        <f>VLOOKUP($A55,'Institution Evaluation'!$A$56:$K$346,10,0)&amp;""</f>
        <v/>
      </c>
      <c r="K55" s="274">
        <f t="shared" si="1"/>
        <v>20</v>
      </c>
      <c r="L55" s="274">
        <f>IF($E55="Not Scored", "N/A",IF(AND($D55='Auto Responses'!$J$27,$H55=""),"N/A",IF(AND($D55='Auto Responses'!$J$27,$H55='Auto Responses'!$J$7),1,IF(AND($D55='Auto Responses'!$J$27,$H55='Auto Responses'!$J$8),0,IF(OR($F55=$G55,$H55='Auto Responses'!$J$7),1,0)))))</f>
        <v>0</v>
      </c>
      <c r="M55" s="274" t="str">
        <f>VLOOKUP($A55,'Institution Evaluation'!$A$56:$K$346,10,0)&amp;""</f>
        <v/>
      </c>
      <c r="N55" s="274">
        <f t="shared" si="2"/>
        <v>1</v>
      </c>
      <c r="O55" s="274">
        <f t="shared" ref="O55:O63" si="12">IF(OR($F$19="No",$E55="Not Scored"),"N/A",IF($J55="",$K55,IF($J55="Minor Importance",5,IF($J55="Standard Importance",10,IF($J55="Critical Importance",20,0)))))</f>
        <v>20</v>
      </c>
      <c r="P55" s="274">
        <f t="shared" si="4"/>
        <v>0</v>
      </c>
      <c r="Q55" s="274">
        <f t="shared" si="5"/>
        <v>0</v>
      </c>
      <c r="R55" s="274">
        <f t="shared" si="9"/>
        <v>0</v>
      </c>
      <c r="S55" s="274">
        <f t="shared" si="6"/>
        <v>0</v>
      </c>
      <c r="T55" s="274">
        <f t="shared" si="7"/>
        <v>1</v>
      </c>
      <c r="U55" s="274">
        <f t="shared" si="10"/>
        <v>12</v>
      </c>
      <c r="V55" s="274">
        <f t="shared" si="8"/>
        <v>12</v>
      </c>
      <c r="W55" s="58"/>
      <c r="X55" s="58"/>
      <c r="Y55" s="58"/>
      <c r="Z55" s="58"/>
    </row>
    <row r="56" spans="1:26" ht="15.75" customHeight="1" x14ac:dyDescent="0.2">
      <c r="A56" s="274" t="str">
        <f>Questions!$A56</f>
        <v>CONS-02</v>
      </c>
      <c r="B56" s="274" t="str">
        <f t="shared" si="0"/>
        <v>CONS</v>
      </c>
      <c r="C56" s="274" t="str">
        <f>VLOOKUP($A56,Questions!$A$3:$L$333,2,0)&amp;""</f>
        <v>Has the consultant received training on (sensitive, HIPAA, PCI, etc.) data handling?*</v>
      </c>
      <c r="D56" s="274" t="str">
        <f>VLOOKUP($A56,Questions!$A$3:$L$333,11,0)&amp;""</f>
        <v/>
      </c>
      <c r="E56" s="274" t="str">
        <f>VLOOKUP($A56,Questions!$A$3:$L$333,12,0)&amp;""</f>
        <v>Case-Specific</v>
      </c>
      <c r="F56" s="274" t="str">
        <f>VLOOKUP($A56,'Institution Evaluation'!$A$56:$K$346,3,0)&amp;""</f>
        <v/>
      </c>
      <c r="G56" s="274" t="str">
        <f>VLOOKUP($A56,'Institution Evaluation'!$A$56:$K$346,7,0)&amp;""</f>
        <v>Yes</v>
      </c>
      <c r="H56" s="274" t="str">
        <f>VLOOKUP($A56,'Institution Evaluation'!$A$56:$K$346,8,0)&amp;""</f>
        <v/>
      </c>
      <c r="I56" s="274" t="str">
        <f>VLOOKUP($A56,'Institution Evaluation'!$A$56:$K$346,9,0)&amp;""</f>
        <v>Critical Importance</v>
      </c>
      <c r="J56" s="274" t="str">
        <f>VLOOKUP($A56,'Institution Evaluation'!$A$56:$K$346,10,0)&amp;""</f>
        <v/>
      </c>
      <c r="K56" s="274">
        <f t="shared" si="1"/>
        <v>20</v>
      </c>
      <c r="L56" s="274">
        <f>IF($E56="Not Scored", "N/A",IF(AND($D56='Auto Responses'!$J$27,$H56=""),"N/A",IF(AND($D56='Auto Responses'!$J$27,$H56='Auto Responses'!$J$7),1,IF(AND($D56='Auto Responses'!$J$27,$H56='Auto Responses'!$J$8),0,IF(OR($F56=$G56,$H56='Auto Responses'!$J$7),1,0)))))</f>
        <v>0</v>
      </c>
      <c r="M56" s="274" t="str">
        <f>VLOOKUP($A56,'Institution Evaluation'!$A$56:$K$346,10,0)&amp;""</f>
        <v/>
      </c>
      <c r="N56" s="274">
        <f t="shared" si="2"/>
        <v>1</v>
      </c>
      <c r="O56" s="274">
        <f t="shared" si="12"/>
        <v>20</v>
      </c>
      <c r="P56" s="274">
        <f t="shared" si="4"/>
        <v>0</v>
      </c>
      <c r="Q56" s="274">
        <f t="shared" si="5"/>
        <v>0</v>
      </c>
      <c r="R56" s="274">
        <f t="shared" si="9"/>
        <v>0</v>
      </c>
      <c r="S56" s="274">
        <f t="shared" si="6"/>
        <v>0</v>
      </c>
      <c r="T56" s="274">
        <f t="shared" si="7"/>
        <v>1</v>
      </c>
      <c r="U56" s="274">
        <f t="shared" si="10"/>
        <v>13</v>
      </c>
      <c r="V56" s="274">
        <f t="shared" si="8"/>
        <v>13</v>
      </c>
      <c r="W56" s="58"/>
      <c r="X56" s="58"/>
      <c r="Y56" s="58"/>
      <c r="Z56" s="58"/>
    </row>
    <row r="57" spans="1:26" ht="15.75" customHeight="1" x14ac:dyDescent="0.2">
      <c r="A57" s="274" t="str">
        <f>Questions!$A57</f>
        <v>CONS-03</v>
      </c>
      <c r="B57" s="274" t="str">
        <f t="shared" si="0"/>
        <v>CONS</v>
      </c>
      <c r="C57" s="274" t="str">
        <f>VLOOKUP($A57,Questions!$A$3:$L$333,2,0)&amp;""</f>
        <v>Is the data encrypted (at rest) while in the consultant's possession?*</v>
      </c>
      <c r="D57" s="274" t="str">
        <f>VLOOKUP($A57,Questions!$A$3:$L$333,11,0)&amp;""</f>
        <v/>
      </c>
      <c r="E57" s="274" t="str">
        <f>VLOOKUP($A57,Questions!$A$3:$L$333,12,0)&amp;""</f>
        <v>Case-Specific</v>
      </c>
      <c r="F57" s="274" t="str">
        <f>VLOOKUP($A57,'Institution Evaluation'!$A$56:$K$346,3,0)&amp;""</f>
        <v/>
      </c>
      <c r="G57" s="274" t="str">
        <f>VLOOKUP($A57,'Institution Evaluation'!$A$56:$K$346,7,0)&amp;""</f>
        <v>Yes</v>
      </c>
      <c r="H57" s="274" t="str">
        <f>VLOOKUP($A57,'Institution Evaluation'!$A$56:$K$346,8,0)&amp;""</f>
        <v/>
      </c>
      <c r="I57" s="274" t="str">
        <f>VLOOKUP($A57,'Institution Evaluation'!$A$56:$K$346,9,0)&amp;""</f>
        <v>Critical Importance</v>
      </c>
      <c r="J57" s="274" t="str">
        <f>VLOOKUP($A57,'Institution Evaluation'!$A$56:$K$346,10,0)&amp;""</f>
        <v/>
      </c>
      <c r="K57" s="274">
        <f t="shared" si="1"/>
        <v>20</v>
      </c>
      <c r="L57" s="274">
        <f>IF($E57="Not Scored", "N/A",IF(AND($D57='Auto Responses'!$J$27,$H57=""),"N/A",IF(AND($D57='Auto Responses'!$J$27,$H57='Auto Responses'!$J$7),1,IF(AND($D57='Auto Responses'!$J$27,$H57='Auto Responses'!$J$8),0,IF(OR($F57=$G57,$H57='Auto Responses'!$J$7),1,0)))))</f>
        <v>0</v>
      </c>
      <c r="M57" s="274" t="str">
        <f>VLOOKUP($A57,'Institution Evaluation'!$A$56:$K$346,10,0)&amp;""</f>
        <v/>
      </c>
      <c r="N57" s="274">
        <f t="shared" si="2"/>
        <v>1</v>
      </c>
      <c r="O57" s="274">
        <f t="shared" si="12"/>
        <v>20</v>
      </c>
      <c r="P57" s="274">
        <f t="shared" si="4"/>
        <v>0</v>
      </c>
      <c r="Q57" s="274">
        <f t="shared" si="5"/>
        <v>0</v>
      </c>
      <c r="R57" s="274">
        <f t="shared" si="9"/>
        <v>0</v>
      </c>
      <c r="S57" s="274">
        <f t="shared" si="6"/>
        <v>0</v>
      </c>
      <c r="T57" s="274">
        <f t="shared" si="7"/>
        <v>1</v>
      </c>
      <c r="U57" s="274">
        <f t="shared" si="10"/>
        <v>14</v>
      </c>
      <c r="V57" s="274">
        <f t="shared" si="8"/>
        <v>14</v>
      </c>
      <c r="W57" s="58"/>
      <c r="X57" s="58"/>
      <c r="Y57" s="58"/>
      <c r="Z57" s="58"/>
    </row>
    <row r="58" spans="1:26" ht="15.75" customHeight="1" x14ac:dyDescent="0.2">
      <c r="A58" s="274" t="str">
        <f>Questions!$A58</f>
        <v>CONS-04</v>
      </c>
      <c r="B58" s="274" t="str">
        <f t="shared" si="0"/>
        <v>CONS</v>
      </c>
      <c r="C58" s="274" t="str">
        <f>VLOOKUP($A58,Questions!$A$3:$L$333,2,0)&amp;""</f>
        <v>Can access be restricted based on source IP address?*</v>
      </c>
      <c r="D58" s="274" t="str">
        <f>VLOOKUP($A58,Questions!$A$3:$L$333,11,0)&amp;""</f>
        <v/>
      </c>
      <c r="E58" s="274" t="str">
        <f>VLOOKUP($A58,Questions!$A$3:$L$333,12,0)&amp;""</f>
        <v>Case-Specific</v>
      </c>
      <c r="F58" s="274" t="str">
        <f>VLOOKUP($A58,'Institution Evaluation'!$A$56:$K$346,3,0)&amp;""</f>
        <v/>
      </c>
      <c r="G58" s="274" t="str">
        <f>VLOOKUP($A58,'Institution Evaluation'!$A$56:$K$346,7,0)&amp;""</f>
        <v>Yes</v>
      </c>
      <c r="H58" s="274" t="str">
        <f>VLOOKUP($A58,'Institution Evaluation'!$A$56:$K$346,8,0)&amp;""</f>
        <v/>
      </c>
      <c r="I58" s="274" t="str">
        <f>VLOOKUP($A58,'Institution Evaluation'!$A$56:$K$346,9,0)&amp;""</f>
        <v>Critical Importance</v>
      </c>
      <c r="J58" s="274" t="str">
        <f>VLOOKUP($A58,'Institution Evaluation'!$A$56:$K$346,10,0)&amp;""</f>
        <v/>
      </c>
      <c r="K58" s="274">
        <f t="shared" si="1"/>
        <v>20</v>
      </c>
      <c r="L58" s="274">
        <f>IF($E58="Not Scored", "N/A",IF(AND($D58='Auto Responses'!$J$27,$H58=""),"N/A",IF(AND($D58='Auto Responses'!$J$27,$H58='Auto Responses'!$J$7),1,IF(AND($D58='Auto Responses'!$J$27,$H58='Auto Responses'!$J$8),0,IF(OR($F58=$G58,$H58='Auto Responses'!$J$7),1,0)))))</f>
        <v>0</v>
      </c>
      <c r="M58" s="274" t="str">
        <f>VLOOKUP($A58,'Institution Evaluation'!$A$56:$K$346,10,0)&amp;""</f>
        <v/>
      </c>
      <c r="N58" s="274">
        <f t="shared" si="2"/>
        <v>1</v>
      </c>
      <c r="O58" s="274">
        <f t="shared" si="12"/>
        <v>20</v>
      </c>
      <c r="P58" s="274">
        <f t="shared" si="4"/>
        <v>0</v>
      </c>
      <c r="Q58" s="274">
        <f t="shared" si="5"/>
        <v>0</v>
      </c>
      <c r="R58" s="274">
        <f t="shared" si="9"/>
        <v>0</v>
      </c>
      <c r="S58" s="274">
        <f t="shared" si="6"/>
        <v>0</v>
      </c>
      <c r="T58" s="274">
        <f t="shared" si="7"/>
        <v>1</v>
      </c>
      <c r="U58" s="274">
        <f t="shared" si="10"/>
        <v>15</v>
      </c>
      <c r="V58" s="274">
        <f t="shared" si="8"/>
        <v>15</v>
      </c>
      <c r="W58" s="58"/>
      <c r="X58" s="58"/>
      <c r="Y58" s="58"/>
      <c r="Z58" s="58"/>
    </row>
    <row r="59" spans="1:26" ht="15.75" customHeight="1" x14ac:dyDescent="0.2">
      <c r="A59" s="274" t="str">
        <f>Questions!$A59</f>
        <v>CONS-05</v>
      </c>
      <c r="B59" s="274" t="str">
        <f t="shared" si="0"/>
        <v>CONS</v>
      </c>
      <c r="C59" s="274" t="str">
        <f>VLOOKUP($A59,Questions!$A$3:$L$333,2,0)&amp;""</f>
        <v>Will the consulting take place on-premises?</v>
      </c>
      <c r="D59" s="274" t="str">
        <f>VLOOKUP($A59,Questions!$A$3:$L$333,11,0)&amp;""</f>
        <v/>
      </c>
      <c r="E59" s="274" t="str">
        <f>VLOOKUP($A59,Questions!$A$3:$L$333,12,0)&amp;""</f>
        <v>Case-Specific</v>
      </c>
      <c r="F59" s="274" t="str">
        <f>VLOOKUP($A59,'Institution Evaluation'!$A$56:$K$346,3,0)&amp;""</f>
        <v/>
      </c>
      <c r="G59" s="274" t="str">
        <f>VLOOKUP($A59,'Institution Evaluation'!$A$56:$K$346,7,0)&amp;""</f>
        <v>No</v>
      </c>
      <c r="H59" s="274" t="str">
        <f>VLOOKUP($A59,'Institution Evaluation'!$A$56:$K$346,8,0)&amp;""</f>
        <v/>
      </c>
      <c r="I59" s="274" t="str">
        <f>VLOOKUP($A59,'Institution Evaluation'!$A$56:$K$346,9,0)&amp;""</f>
        <v>Standard Importance</v>
      </c>
      <c r="J59" s="274" t="str">
        <f>VLOOKUP($A59,'Institution Evaluation'!$A$56:$K$346,10,0)&amp;""</f>
        <v/>
      </c>
      <c r="K59" s="274">
        <f t="shared" si="1"/>
        <v>10</v>
      </c>
      <c r="L59" s="274">
        <f>IF($E59="Not Scored", "N/A",IF(AND($D59='Auto Responses'!$J$27,$H59=""),"N/A",IF(AND($D59='Auto Responses'!$J$27,$H59='Auto Responses'!$J$7),1,IF(AND($D59='Auto Responses'!$J$27,$H59='Auto Responses'!$J$8),0,IF(OR($F59=$G59,$H59='Auto Responses'!$J$7),1,0)))))</f>
        <v>0</v>
      </c>
      <c r="M59" s="274" t="str">
        <f>VLOOKUP($A59,'Institution Evaluation'!$A$56:$K$346,10,0)&amp;""</f>
        <v/>
      </c>
      <c r="N59" s="274">
        <f t="shared" si="2"/>
        <v>0</v>
      </c>
      <c r="O59" s="274">
        <f t="shared" si="12"/>
        <v>10</v>
      </c>
      <c r="P59" s="274">
        <f t="shared" si="4"/>
        <v>0</v>
      </c>
      <c r="Q59" s="274">
        <f t="shared" si="5"/>
        <v>0</v>
      </c>
      <c r="R59" s="274">
        <f t="shared" si="9"/>
        <v>0</v>
      </c>
      <c r="S59" s="274">
        <f t="shared" si="6"/>
        <v>0</v>
      </c>
      <c r="T59" s="274">
        <f t="shared" si="7"/>
        <v>0</v>
      </c>
      <c r="U59" s="274">
        <f t="shared" si="10"/>
        <v>15</v>
      </c>
      <c r="V59" s="274">
        <f t="shared" si="8"/>
        <v>0</v>
      </c>
      <c r="W59" s="58"/>
      <c r="X59" s="58"/>
      <c r="Y59" s="58"/>
      <c r="Z59" s="58"/>
    </row>
    <row r="60" spans="1:26" ht="15.75" customHeight="1" x14ac:dyDescent="0.2">
      <c r="A60" s="274" t="str">
        <f>Questions!$A60</f>
        <v>CONS-06</v>
      </c>
      <c r="B60" s="274" t="str">
        <f t="shared" si="0"/>
        <v>CONS</v>
      </c>
      <c r="C60" s="274" t="str">
        <f>VLOOKUP($A60,Questions!$A$3:$L$333,2,0)&amp;""</f>
        <v>Will the consultant require access to hardware in the institution's data centers?</v>
      </c>
      <c r="D60" s="274" t="str">
        <f>VLOOKUP($A60,Questions!$A$3:$L$333,11,0)&amp;""</f>
        <v/>
      </c>
      <c r="E60" s="274" t="str">
        <f>VLOOKUP($A60,Questions!$A$3:$L$333,12,0)&amp;""</f>
        <v>Case-Specific</v>
      </c>
      <c r="F60" s="274" t="str">
        <f>VLOOKUP($A60,'Institution Evaluation'!$A$56:$K$346,3,0)&amp;""</f>
        <v/>
      </c>
      <c r="G60" s="274" t="str">
        <f>VLOOKUP($A60,'Institution Evaluation'!$A$56:$K$346,7,0)&amp;""</f>
        <v>No</v>
      </c>
      <c r="H60" s="274" t="str">
        <f>VLOOKUP($A60,'Institution Evaluation'!$A$56:$K$346,8,0)&amp;""</f>
        <v/>
      </c>
      <c r="I60" s="274" t="str">
        <f>VLOOKUP($A60,'Institution Evaluation'!$A$56:$K$346,9,0)&amp;""</f>
        <v>Standard Importance</v>
      </c>
      <c r="J60" s="274" t="str">
        <f>VLOOKUP($A60,'Institution Evaluation'!$A$56:$K$346,10,0)&amp;""</f>
        <v/>
      </c>
      <c r="K60" s="274">
        <f t="shared" si="1"/>
        <v>10</v>
      </c>
      <c r="L60" s="274">
        <f>IF($E60="Not Scored", "N/A",IF(AND($D60='Auto Responses'!$J$27,$H60=""),"N/A",IF(AND($D60='Auto Responses'!$J$27,$H60='Auto Responses'!$J$7),1,IF(AND($D60='Auto Responses'!$J$27,$H60='Auto Responses'!$J$8),0,IF(OR($F60=$G60,$H60='Auto Responses'!$J$7),1,0)))))</f>
        <v>0</v>
      </c>
      <c r="M60" s="274" t="str">
        <f>VLOOKUP($A60,'Institution Evaluation'!$A$56:$K$346,10,0)&amp;""</f>
        <v/>
      </c>
      <c r="N60" s="274">
        <f t="shared" si="2"/>
        <v>0</v>
      </c>
      <c r="O60" s="274">
        <f t="shared" si="12"/>
        <v>10</v>
      </c>
      <c r="P60" s="274">
        <f t="shared" si="4"/>
        <v>0</v>
      </c>
      <c r="Q60" s="274">
        <f t="shared" si="5"/>
        <v>0</v>
      </c>
      <c r="R60" s="274">
        <f t="shared" si="9"/>
        <v>0</v>
      </c>
      <c r="S60" s="274">
        <f t="shared" si="6"/>
        <v>0</v>
      </c>
      <c r="T60" s="274">
        <f t="shared" si="7"/>
        <v>0</v>
      </c>
      <c r="U60" s="274">
        <f t="shared" si="10"/>
        <v>15</v>
      </c>
      <c r="V60" s="274">
        <f t="shared" si="8"/>
        <v>0</v>
      </c>
      <c r="W60" s="58"/>
      <c r="X60" s="58"/>
      <c r="Y60" s="58"/>
      <c r="Z60" s="58"/>
    </row>
    <row r="61" spans="1:26" ht="15.75" customHeight="1" x14ac:dyDescent="0.2">
      <c r="A61" s="274" t="str">
        <f>Questions!$A61</f>
        <v>CONS-07</v>
      </c>
      <c r="B61" s="274" t="str">
        <f t="shared" si="0"/>
        <v>CONS</v>
      </c>
      <c r="C61" s="274" t="str">
        <f>VLOOKUP($A61,Questions!$A$3:$L$333,2,0)&amp;""</f>
        <v>Will the consultant require an account within the institution's domain (@*.edu)?</v>
      </c>
      <c r="D61" s="274" t="str">
        <f>VLOOKUP($A61,Questions!$A$3:$L$333,11,0)&amp;""</f>
        <v/>
      </c>
      <c r="E61" s="274" t="str">
        <f>VLOOKUP($A61,Questions!$A$3:$L$333,12,0)&amp;""</f>
        <v>Case-Specific</v>
      </c>
      <c r="F61" s="274" t="str">
        <f>VLOOKUP($A61,'Institution Evaluation'!$A$56:$K$346,3,0)&amp;""</f>
        <v/>
      </c>
      <c r="G61" s="274" t="str">
        <f>VLOOKUP($A61,'Institution Evaluation'!$A$56:$K$346,7,0)&amp;""</f>
        <v>No</v>
      </c>
      <c r="H61" s="274" t="str">
        <f>VLOOKUP($A61,'Institution Evaluation'!$A$56:$K$346,8,0)&amp;""</f>
        <v/>
      </c>
      <c r="I61" s="274" t="str">
        <f>VLOOKUP($A61,'Institution Evaluation'!$A$56:$K$346,9,0)&amp;""</f>
        <v>Standard Importance</v>
      </c>
      <c r="J61" s="274" t="str">
        <f>VLOOKUP($A61,'Institution Evaluation'!$A$56:$K$346,10,0)&amp;""</f>
        <v/>
      </c>
      <c r="K61" s="274">
        <f t="shared" si="1"/>
        <v>10</v>
      </c>
      <c r="L61" s="274">
        <f>IF($E61="Not Scored", "N/A",IF(AND($D61='Auto Responses'!$J$27,$H61=""),"N/A",IF(AND($D61='Auto Responses'!$J$27,$H61='Auto Responses'!$J$7),1,IF(AND($D61='Auto Responses'!$J$27,$H61='Auto Responses'!$J$8),0,IF(OR($F61=$G61,$H61='Auto Responses'!$J$7),1,0)))))</f>
        <v>0</v>
      </c>
      <c r="M61" s="274" t="str">
        <f>VLOOKUP($A61,'Institution Evaluation'!$A$56:$K$346,10,0)&amp;""</f>
        <v/>
      </c>
      <c r="N61" s="274">
        <f t="shared" si="2"/>
        <v>0</v>
      </c>
      <c r="O61" s="274">
        <f t="shared" si="12"/>
        <v>10</v>
      </c>
      <c r="P61" s="274">
        <f t="shared" si="4"/>
        <v>0</v>
      </c>
      <c r="Q61" s="274">
        <f t="shared" si="5"/>
        <v>0</v>
      </c>
      <c r="R61" s="274">
        <f t="shared" si="9"/>
        <v>0</v>
      </c>
      <c r="S61" s="274">
        <f t="shared" si="6"/>
        <v>0</v>
      </c>
      <c r="T61" s="274">
        <f t="shared" si="7"/>
        <v>0</v>
      </c>
      <c r="U61" s="274">
        <f t="shared" si="10"/>
        <v>15</v>
      </c>
      <c r="V61" s="274">
        <f t="shared" si="8"/>
        <v>0</v>
      </c>
      <c r="W61" s="58"/>
      <c r="X61" s="58"/>
      <c r="Y61" s="58"/>
      <c r="Z61" s="58"/>
    </row>
    <row r="62" spans="1:26" ht="15.75" customHeight="1" x14ac:dyDescent="0.2">
      <c r="A62" s="274" t="str">
        <f>Questions!$A62</f>
        <v>CONS-08</v>
      </c>
      <c r="B62" s="274" t="str">
        <f t="shared" si="0"/>
        <v>CONS</v>
      </c>
      <c r="C62" s="274" t="str">
        <f>VLOOKUP($A62,Questions!$A$3:$L$333,2,0)&amp;""</f>
        <v>Will any data be transferred to the consultant's possession?</v>
      </c>
      <c r="D62" s="274" t="str">
        <f>VLOOKUP($A62,Questions!$A$3:$L$333,11,0)&amp;""</f>
        <v/>
      </c>
      <c r="E62" s="274" t="str">
        <f>VLOOKUP($A62,Questions!$A$3:$L$333,12,0)&amp;""</f>
        <v>Case-Specific</v>
      </c>
      <c r="F62" s="274" t="str">
        <f>VLOOKUP($A62,'Institution Evaluation'!$A$56:$K$346,3,0)&amp;""</f>
        <v/>
      </c>
      <c r="G62" s="274" t="str">
        <f>VLOOKUP($A62,'Institution Evaluation'!$A$56:$K$346,7,0)&amp;""</f>
        <v>No</v>
      </c>
      <c r="H62" s="274" t="str">
        <f>VLOOKUP($A62,'Institution Evaluation'!$A$56:$K$346,8,0)&amp;""</f>
        <v/>
      </c>
      <c r="I62" s="274" t="str">
        <f>VLOOKUP($A62,'Institution Evaluation'!$A$56:$K$346,9,0)&amp;""</f>
        <v>Standard Importance</v>
      </c>
      <c r="J62" s="274" t="str">
        <f>VLOOKUP($A62,'Institution Evaluation'!$A$56:$K$346,10,0)&amp;""</f>
        <v/>
      </c>
      <c r="K62" s="274">
        <f t="shared" si="1"/>
        <v>10</v>
      </c>
      <c r="L62" s="274">
        <f>IF($E62="Not Scored", "N/A",IF(AND($D62='Auto Responses'!$J$27,$H62=""),"N/A",IF(AND($D62='Auto Responses'!$J$27,$H62='Auto Responses'!$J$7),1,IF(AND($D62='Auto Responses'!$J$27,$H62='Auto Responses'!$J$8),0,IF(OR($F62=$G62,$H62='Auto Responses'!$J$7),1,0)))))</f>
        <v>0</v>
      </c>
      <c r="M62" s="274" t="str">
        <f>VLOOKUP($A62,'Institution Evaluation'!$A$56:$K$346,10,0)&amp;""</f>
        <v/>
      </c>
      <c r="N62" s="274">
        <f t="shared" si="2"/>
        <v>0</v>
      </c>
      <c r="O62" s="274">
        <f t="shared" si="12"/>
        <v>10</v>
      </c>
      <c r="P62" s="274">
        <f t="shared" si="4"/>
        <v>0</v>
      </c>
      <c r="Q62" s="274">
        <f t="shared" si="5"/>
        <v>0</v>
      </c>
      <c r="R62" s="274">
        <f t="shared" si="9"/>
        <v>0</v>
      </c>
      <c r="S62" s="274">
        <f t="shared" si="6"/>
        <v>0</v>
      </c>
      <c r="T62" s="274">
        <f t="shared" si="7"/>
        <v>0</v>
      </c>
      <c r="U62" s="274">
        <f t="shared" si="10"/>
        <v>15</v>
      </c>
      <c r="V62" s="274">
        <f t="shared" si="8"/>
        <v>0</v>
      </c>
      <c r="W62" s="58"/>
      <c r="X62" s="58"/>
      <c r="Y62" s="58"/>
      <c r="Z62" s="58"/>
    </row>
    <row r="63" spans="1:26" ht="15.75" customHeight="1" x14ac:dyDescent="0.2">
      <c r="A63" s="274" t="str">
        <f>Questions!$A63</f>
        <v>CONS-09</v>
      </c>
      <c r="B63" s="274" t="str">
        <f t="shared" si="0"/>
        <v>CONS</v>
      </c>
      <c r="C63" s="274" t="str">
        <f>VLOOKUP($A63,Questions!$A$3:$L$333,2,0)&amp;""</f>
        <v>Will the consultant need remote access to the institution's network or systems?</v>
      </c>
      <c r="D63" s="274" t="str">
        <f>VLOOKUP($A63,Questions!$A$3:$L$333,11,0)&amp;""</f>
        <v/>
      </c>
      <c r="E63" s="274" t="str">
        <f>VLOOKUP($A63,Questions!$A$3:$L$333,12,0)&amp;""</f>
        <v>Case-Specific</v>
      </c>
      <c r="F63" s="274" t="str">
        <f>VLOOKUP($A63,'Institution Evaluation'!$A$56:$K$346,3,0)&amp;""</f>
        <v/>
      </c>
      <c r="G63" s="274" t="str">
        <f>VLOOKUP($A63,'Institution Evaluation'!$A$56:$K$346,7,0)&amp;""</f>
        <v>No</v>
      </c>
      <c r="H63" s="274" t="str">
        <f>VLOOKUP($A63,'Institution Evaluation'!$A$56:$K$346,8,0)&amp;""</f>
        <v/>
      </c>
      <c r="I63" s="274" t="str">
        <f>VLOOKUP($A63,'Institution Evaluation'!$A$56:$K$346,9,0)&amp;""</f>
        <v>Standard Importance</v>
      </c>
      <c r="J63" s="274" t="str">
        <f>VLOOKUP($A63,'Institution Evaluation'!$A$56:$K$346,10,0)&amp;""</f>
        <v/>
      </c>
      <c r="K63" s="274">
        <f t="shared" si="1"/>
        <v>10</v>
      </c>
      <c r="L63" s="274">
        <f>IF($E63="Not Scored", "N/A",IF(AND($D63='Auto Responses'!$J$27,$H63=""),"N/A",IF(AND($D63='Auto Responses'!$J$27,$H63='Auto Responses'!$J$7),1,IF(AND($D63='Auto Responses'!$J$27,$H63='Auto Responses'!$J$8),0,IF(OR($F63=$G63,$H63='Auto Responses'!$J$7),1,0)))))</f>
        <v>0</v>
      </c>
      <c r="M63" s="274" t="str">
        <f>VLOOKUP($A63,'Institution Evaluation'!$A$56:$K$346,10,0)&amp;""</f>
        <v/>
      </c>
      <c r="N63" s="274">
        <f t="shared" si="2"/>
        <v>0</v>
      </c>
      <c r="O63" s="274">
        <f t="shared" si="12"/>
        <v>10</v>
      </c>
      <c r="P63" s="274">
        <f t="shared" si="4"/>
        <v>0</v>
      </c>
      <c r="Q63" s="274">
        <f t="shared" si="5"/>
        <v>0</v>
      </c>
      <c r="R63" s="274">
        <f t="shared" si="9"/>
        <v>0</v>
      </c>
      <c r="S63" s="274">
        <f t="shared" si="6"/>
        <v>0</v>
      </c>
      <c r="T63" s="274">
        <f t="shared" si="7"/>
        <v>0</v>
      </c>
      <c r="U63" s="274">
        <f t="shared" si="10"/>
        <v>15</v>
      </c>
      <c r="V63" s="274">
        <f t="shared" si="8"/>
        <v>0</v>
      </c>
      <c r="W63" s="58"/>
      <c r="X63" s="58"/>
      <c r="Y63" s="58"/>
      <c r="Z63" s="58"/>
    </row>
    <row r="64" spans="1:26" ht="15.75" customHeight="1" x14ac:dyDescent="0.2">
      <c r="A64" s="274" t="str">
        <f>Questions!$A64</f>
        <v>APPL-01</v>
      </c>
      <c r="B64" s="274" t="str">
        <f t="shared" si="0"/>
        <v>APPL</v>
      </c>
      <c r="C64" s="274" t="str">
        <f>VLOOKUP($A64,Questions!$A$3:$L$333,2,0)&amp;""</f>
        <v>Are access controls for institutional accounts based on structured rules, such as role-based access control (RBAC), attribute-based access control (ABAC), or policy-based access control (PBAC)?*</v>
      </c>
      <c r="D64" s="274" t="str">
        <f>VLOOKUP($A64,Questions!$A$3:$L$333,11,0)&amp;""</f>
        <v/>
      </c>
      <c r="E64" s="274" t="str">
        <f>VLOOKUP($A64,Questions!$A$3:$L$333,12,0)&amp;""</f>
        <v>Infrastructure</v>
      </c>
      <c r="F64" s="274" t="str">
        <f>VLOOKUP($A64,'Institution Evaluation'!$A$56:$K$346,3,0)&amp;""</f>
        <v>Yes</v>
      </c>
      <c r="G64" s="274" t="str">
        <f>VLOOKUP($A64,'Institution Evaluation'!$A$56:$K$346,7,0)&amp;""</f>
        <v>Yes</v>
      </c>
      <c r="H64" s="274" t="str">
        <f>VLOOKUP($A64,'Institution Evaluation'!$A$56:$K$346,8,0)&amp;""</f>
        <v/>
      </c>
      <c r="I64" s="274" t="str">
        <f>VLOOKUP($A64,'Institution Evaluation'!$A$56:$K$346,9,0)&amp;""</f>
        <v>Critical Importance</v>
      </c>
      <c r="J64" s="274" t="str">
        <f>VLOOKUP($A64,'Institution Evaluation'!$A$56:$K$346,10,0)&amp;""</f>
        <v/>
      </c>
      <c r="K64" s="274">
        <f t="shared" si="1"/>
        <v>20</v>
      </c>
      <c r="L64" s="274">
        <f>IF($E64="Not Scored", "N/A",IF(AND($D64='Auto Responses'!$J$27,$H64=""),"N/A",IF(AND($D64='Auto Responses'!$J$27,$H64='Auto Responses'!$J$7),1,IF(AND($D64='Auto Responses'!$J$27,$H64='Auto Responses'!$J$8),0,IF(OR($F64=$G64,$H64='Auto Responses'!$J$7),1,0)))))</f>
        <v>1</v>
      </c>
      <c r="M64" s="274" t="str">
        <f>VLOOKUP($A64,'Institution Evaluation'!$A$56:$K$346,10,0)&amp;""</f>
        <v/>
      </c>
      <c r="N64" s="274">
        <f t="shared" si="2"/>
        <v>1</v>
      </c>
      <c r="O64" s="274">
        <f t="shared" ref="O64:O75" si="13">IF(OR($F$17="No",$E64="Not Scored"),"N/A",IF($J64="",$K64,IF($J64="Minor Importance",5,IF($J64="Standard Importance",10,IF($J64="Critical Importance",20,0)))))</f>
        <v>20</v>
      </c>
      <c r="P64" s="274">
        <f t="shared" si="4"/>
        <v>20</v>
      </c>
      <c r="Q64" s="274">
        <f t="shared" si="5"/>
        <v>0</v>
      </c>
      <c r="R64" s="274">
        <f t="shared" si="9"/>
        <v>0</v>
      </c>
      <c r="S64" s="274">
        <f t="shared" si="6"/>
        <v>0</v>
      </c>
      <c r="T64" s="274">
        <f t="shared" si="7"/>
        <v>1</v>
      </c>
      <c r="U64" s="274">
        <f t="shared" si="10"/>
        <v>16</v>
      </c>
      <c r="V64" s="274">
        <f t="shared" si="8"/>
        <v>16</v>
      </c>
      <c r="W64" s="58"/>
      <c r="X64" s="58"/>
      <c r="Y64" s="58"/>
      <c r="Z64" s="58"/>
    </row>
    <row r="65" spans="1:26" ht="15.75" customHeight="1" x14ac:dyDescent="0.2">
      <c r="A65" s="274" t="str">
        <f>Questions!$A65</f>
        <v>APPL-02</v>
      </c>
      <c r="B65" s="274" t="str">
        <f t="shared" si="0"/>
        <v>APPL</v>
      </c>
      <c r="C65" s="274" t="str">
        <f>VLOOKUP($A65,Questions!$A$3:$L$333,2,0)&amp;""</f>
        <v>Are you using a web application firewall (WAF)?*</v>
      </c>
      <c r="D65" s="274" t="str">
        <f>VLOOKUP($A65,Questions!$A$3:$L$333,11,0)&amp;""</f>
        <v/>
      </c>
      <c r="E65" s="274" t="str">
        <f>VLOOKUP($A65,Questions!$A$3:$L$333,12,0)&amp;""</f>
        <v>Infrastructure</v>
      </c>
      <c r="F65" s="274" t="str">
        <f>VLOOKUP($A65,'Institution Evaluation'!$A$56:$K$346,3,0)&amp;""</f>
        <v>Yes</v>
      </c>
      <c r="G65" s="274" t="str">
        <f>VLOOKUP($A65,'Institution Evaluation'!$A$56:$K$346,7,0)&amp;""</f>
        <v>Yes</v>
      </c>
      <c r="H65" s="274" t="str">
        <f>VLOOKUP($A65,'Institution Evaluation'!$A$56:$K$346,8,0)&amp;""</f>
        <v/>
      </c>
      <c r="I65" s="274" t="str">
        <f>VLOOKUP($A65,'Institution Evaluation'!$A$56:$K$346,9,0)&amp;""</f>
        <v>Critical Importance</v>
      </c>
      <c r="J65" s="274" t="str">
        <f>VLOOKUP($A65,'Institution Evaluation'!$A$56:$K$346,10,0)&amp;""</f>
        <v/>
      </c>
      <c r="K65" s="274">
        <f t="shared" si="1"/>
        <v>20</v>
      </c>
      <c r="L65" s="274">
        <f>IF($E65="Not Scored", "N/A",IF(AND($D65='Auto Responses'!$J$27,$H65=""),"N/A",IF(AND($D65='Auto Responses'!$J$27,$H65='Auto Responses'!$J$7),1,IF(AND($D65='Auto Responses'!$J$27,$H65='Auto Responses'!$J$8),0,IF(OR($F65=$G65,$H65='Auto Responses'!$J$7),1,0)))))</f>
        <v>1</v>
      </c>
      <c r="M65" s="274" t="str">
        <f>VLOOKUP($A65,'Institution Evaluation'!$A$56:$K$346,10,0)&amp;""</f>
        <v/>
      </c>
      <c r="N65" s="274">
        <f t="shared" si="2"/>
        <v>1</v>
      </c>
      <c r="O65" s="274">
        <f t="shared" si="13"/>
        <v>20</v>
      </c>
      <c r="P65" s="274">
        <f t="shared" si="4"/>
        <v>20</v>
      </c>
      <c r="Q65" s="274">
        <f t="shared" si="5"/>
        <v>0</v>
      </c>
      <c r="R65" s="274">
        <f t="shared" si="9"/>
        <v>0</v>
      </c>
      <c r="S65" s="274">
        <f t="shared" si="6"/>
        <v>0</v>
      </c>
      <c r="T65" s="274">
        <f t="shared" si="7"/>
        <v>1</v>
      </c>
      <c r="U65" s="274">
        <f t="shared" si="10"/>
        <v>17</v>
      </c>
      <c r="V65" s="274">
        <f t="shared" si="8"/>
        <v>17</v>
      </c>
      <c r="W65" s="58"/>
      <c r="X65" s="58"/>
      <c r="Y65" s="58"/>
      <c r="Z65" s="58"/>
    </row>
    <row r="66" spans="1:26" ht="15.75" customHeight="1" x14ac:dyDescent="0.2">
      <c r="A66" s="274" t="str">
        <f>Questions!$A66</f>
        <v>APPL-03</v>
      </c>
      <c r="B66" s="274" t="str">
        <f t="shared" si="0"/>
        <v>APPL</v>
      </c>
      <c r="C66" s="274" t="str">
        <f>VLOOKUP($A66,Questions!$A$3:$L$333,2,0)&amp;""</f>
        <v>Are only currently supported operating system(s), software, and libraries leveraged by the system(s)/application(s) that will have access to institution's data?*</v>
      </c>
      <c r="D66" s="274" t="str">
        <f>VLOOKUP($A66,Questions!$A$3:$L$333,11,0)&amp;""</f>
        <v/>
      </c>
      <c r="E66" s="274" t="str">
        <f>VLOOKUP($A66,Questions!$A$3:$L$333,12,0)&amp;""</f>
        <v>Infrastructure</v>
      </c>
      <c r="F66" s="274" t="str">
        <f>VLOOKUP($A66,'Institution Evaluation'!$A$56:$K$346,3,0)&amp;""</f>
        <v>Yes</v>
      </c>
      <c r="G66" s="274" t="str">
        <f>VLOOKUP($A66,'Institution Evaluation'!$A$56:$K$346,7,0)&amp;""</f>
        <v>Yes</v>
      </c>
      <c r="H66" s="274" t="str">
        <f>VLOOKUP($A66,'Institution Evaluation'!$A$56:$K$346,8,0)&amp;""</f>
        <v/>
      </c>
      <c r="I66" s="274" t="str">
        <f>VLOOKUP($A66,'Institution Evaluation'!$A$56:$K$346,9,0)&amp;""</f>
        <v>Critical Importance</v>
      </c>
      <c r="J66" s="274" t="str">
        <f>VLOOKUP($A66,'Institution Evaluation'!$A$56:$K$346,10,0)&amp;""</f>
        <v/>
      </c>
      <c r="K66" s="274">
        <f t="shared" si="1"/>
        <v>20</v>
      </c>
      <c r="L66" s="274">
        <f>IF($E66="Not Scored", "N/A",IF(AND($D66='Auto Responses'!$J$27,$H66=""),"N/A",IF(AND($D66='Auto Responses'!$J$27,$H66='Auto Responses'!$J$7),1,IF(AND($D66='Auto Responses'!$J$27,$H66='Auto Responses'!$J$8),0,IF(OR($F66=$G66,$H66='Auto Responses'!$J$7),1,0)))))</f>
        <v>1</v>
      </c>
      <c r="M66" s="274" t="str">
        <f>VLOOKUP($A66,'Institution Evaluation'!$A$56:$K$346,10,0)&amp;""</f>
        <v/>
      </c>
      <c r="N66" s="274">
        <f t="shared" si="2"/>
        <v>1</v>
      </c>
      <c r="O66" s="274">
        <f t="shared" si="13"/>
        <v>20</v>
      </c>
      <c r="P66" s="274">
        <f t="shared" si="4"/>
        <v>20</v>
      </c>
      <c r="Q66" s="274">
        <f t="shared" si="5"/>
        <v>0</v>
      </c>
      <c r="R66" s="274">
        <f t="shared" si="9"/>
        <v>0</v>
      </c>
      <c r="S66" s="274">
        <f t="shared" si="6"/>
        <v>0</v>
      </c>
      <c r="T66" s="274">
        <f t="shared" si="7"/>
        <v>1</v>
      </c>
      <c r="U66" s="274">
        <f t="shared" si="10"/>
        <v>18</v>
      </c>
      <c r="V66" s="274">
        <f t="shared" si="8"/>
        <v>18</v>
      </c>
      <c r="W66" s="58"/>
      <c r="X66" s="58"/>
      <c r="Y66" s="58"/>
      <c r="Z66" s="58"/>
    </row>
    <row r="67" spans="1:26" ht="15.75" customHeight="1" x14ac:dyDescent="0.2">
      <c r="A67" s="274" t="str">
        <f>Questions!$A67</f>
        <v>APPL-04</v>
      </c>
      <c r="B67" s="274" t="str">
        <f t="shared" ref="B67:B130" si="14">LEFT(A67,4)</f>
        <v>APPL</v>
      </c>
      <c r="C67" s="274" t="str">
        <f>VLOOKUP($A67,Questions!$A$3:$L$333,2,0)&amp;""</f>
        <v>Does your application require access to location or GPS data?</v>
      </c>
      <c r="D67" s="274" t="str">
        <f>VLOOKUP($A67,Questions!$A$3:$L$333,11,0)&amp;""</f>
        <v/>
      </c>
      <c r="E67" s="274" t="str">
        <f>VLOOKUP($A67,Questions!$A$3:$L$333,12,0)&amp;""</f>
        <v>Infrastructure</v>
      </c>
      <c r="F67" s="274" t="str">
        <f>VLOOKUP($A67,'Institution Evaluation'!$A$56:$K$346,3,0)&amp;""</f>
        <v>Yes</v>
      </c>
      <c r="G67" s="274" t="str">
        <f>VLOOKUP($A67,'Institution Evaluation'!$A$56:$K$346,7,0)&amp;""</f>
        <v>No</v>
      </c>
      <c r="H67" s="274" t="str">
        <f>VLOOKUP($A67,'Institution Evaluation'!$A$56:$K$346,8,0)&amp;""</f>
        <v/>
      </c>
      <c r="I67" s="274" t="str">
        <f>VLOOKUP($A67,'Institution Evaluation'!$A$56:$K$346,9,0)&amp;""</f>
        <v>Critical Importance</v>
      </c>
      <c r="J67" s="274" t="str">
        <f>VLOOKUP($A67,'Institution Evaluation'!$A$56:$K$346,10,0)&amp;""</f>
        <v/>
      </c>
      <c r="K67" s="274">
        <f t="shared" ref="K67:K130" si="15">IF($I67="Critical Importance",20,IF($I67="Minor Importance",5,10))</f>
        <v>20</v>
      </c>
      <c r="L67" s="274">
        <f>IF($E67="Not Scored", "N/A",IF(AND($D67='Auto Responses'!$J$27,$H67=""),"N/A",IF(AND($D67='Auto Responses'!$J$27,$H67='Auto Responses'!$J$7),1,IF(AND($D67='Auto Responses'!$J$27,$H67='Auto Responses'!$J$8),0,IF(OR($F67=$G67,$H67='Auto Responses'!$J$7),1,0)))))</f>
        <v>0</v>
      </c>
      <c r="M67" s="274" t="str">
        <f>VLOOKUP($A67,'Institution Evaluation'!$A$56:$K$346,10,0)&amp;""</f>
        <v/>
      </c>
      <c r="N67" s="274">
        <f t="shared" ref="N67:N130" si="16">IF($J67="Critical Importance",1,IF(AND($J67="",$I67="Critical Importance"),1,0))</f>
        <v>1</v>
      </c>
      <c r="O67" s="274">
        <f t="shared" si="13"/>
        <v>20</v>
      </c>
      <c r="P67" s="274">
        <f t="shared" ref="P67:P130" si="17">IF(OR($O67="N/A",$L67="N/A"),"N/A",$O67*$L67)</f>
        <v>0</v>
      </c>
      <c r="Q67" s="274">
        <f t="shared" ref="Q67:Q130" si="18">IF(M67="TRUE",1,0)</f>
        <v>0</v>
      </c>
      <c r="R67" s="274">
        <f t="shared" si="9"/>
        <v>0</v>
      </c>
      <c r="S67" s="274">
        <f t="shared" ref="S67:S130" si="19">IF(Q67=0,0,R67)</f>
        <v>0</v>
      </c>
      <c r="T67" s="274">
        <f t="shared" ref="T67:T130" si="20">IF(N67=1,1,0)</f>
        <v>1</v>
      </c>
      <c r="U67" s="274">
        <f t="shared" si="10"/>
        <v>19</v>
      </c>
      <c r="V67" s="274">
        <f t="shared" ref="V67:V130" si="21">IF(T67=0,0,U67)</f>
        <v>19</v>
      </c>
      <c r="W67" s="58"/>
      <c r="X67" s="58"/>
      <c r="Y67" s="58"/>
      <c r="Z67" s="58"/>
    </row>
    <row r="68" spans="1:26" ht="15.75" customHeight="1" x14ac:dyDescent="0.2">
      <c r="A68" s="274" t="str">
        <f>Questions!$A68</f>
        <v>APPL-05</v>
      </c>
      <c r="B68" s="274" t="str">
        <f t="shared" si="14"/>
        <v>APPL</v>
      </c>
      <c r="C68" s="274" t="str">
        <f>VLOOKUP($A68,Questions!$A$3:$L$333,2,0)&amp;""</f>
        <v>Does your application provide separation of duties between security administration, system administration, and standard user functions?*</v>
      </c>
      <c r="D68" s="274" t="str">
        <f>VLOOKUP($A68,Questions!$A$3:$L$333,11,0)&amp;""</f>
        <v/>
      </c>
      <c r="E68" s="274" t="str">
        <f>VLOOKUP($A68,Questions!$A$3:$L$333,12,0)&amp;""</f>
        <v>Infrastructure</v>
      </c>
      <c r="F68" s="274" t="str">
        <f>VLOOKUP($A68,'Institution Evaluation'!$A$56:$K$346,3,0)&amp;""</f>
        <v>Yes</v>
      </c>
      <c r="G68" s="274" t="str">
        <f>VLOOKUP($A68,'Institution Evaluation'!$A$56:$K$346,7,0)&amp;""</f>
        <v>Yes</v>
      </c>
      <c r="H68" s="274" t="str">
        <f>VLOOKUP($A68,'Institution Evaluation'!$A$56:$K$346,8,0)&amp;""</f>
        <v/>
      </c>
      <c r="I68" s="274" t="str">
        <f>VLOOKUP($A68,'Institution Evaluation'!$A$56:$K$346,9,0)&amp;""</f>
        <v>Critical Importance</v>
      </c>
      <c r="J68" s="274" t="str">
        <f>VLOOKUP($A68,'Institution Evaluation'!$A$56:$K$346,10,0)&amp;""</f>
        <v/>
      </c>
      <c r="K68" s="274">
        <f t="shared" si="15"/>
        <v>20</v>
      </c>
      <c r="L68" s="274">
        <f>IF($E68="Not Scored", "N/A",IF(AND($D68='Auto Responses'!$J$27,$H68=""),"N/A",IF(AND($D68='Auto Responses'!$J$27,$H68='Auto Responses'!$J$7),1,IF(AND($D68='Auto Responses'!$J$27,$H68='Auto Responses'!$J$8),0,IF(OR($F68=$G68,$H68='Auto Responses'!$J$7),1,0)))))</f>
        <v>1</v>
      </c>
      <c r="M68" s="274" t="str">
        <f>VLOOKUP($A68,'Institution Evaluation'!$A$56:$K$346,10,0)&amp;""</f>
        <v/>
      </c>
      <c r="N68" s="274">
        <f t="shared" si="16"/>
        <v>1</v>
      </c>
      <c r="O68" s="274">
        <f t="shared" si="13"/>
        <v>20</v>
      </c>
      <c r="P68" s="274">
        <f t="shared" si="17"/>
        <v>20</v>
      </c>
      <c r="Q68" s="274">
        <f t="shared" si="18"/>
        <v>0</v>
      </c>
      <c r="R68" s="274">
        <f t="shared" ref="R68:R131" si="22">R67+Q68</f>
        <v>0</v>
      </c>
      <c r="S68" s="274">
        <f t="shared" si="19"/>
        <v>0</v>
      </c>
      <c r="T68" s="274">
        <f t="shared" si="20"/>
        <v>1</v>
      </c>
      <c r="U68" s="274">
        <f t="shared" ref="U68:U131" si="23">U67+T68</f>
        <v>20</v>
      </c>
      <c r="V68" s="274">
        <f t="shared" si="21"/>
        <v>20</v>
      </c>
      <c r="W68" s="58"/>
      <c r="X68" s="58"/>
      <c r="Y68" s="58"/>
      <c r="Z68" s="58"/>
    </row>
    <row r="69" spans="1:26" ht="15.75" customHeight="1" x14ac:dyDescent="0.2">
      <c r="A69" s="274" t="str">
        <f>Questions!$A69</f>
        <v>APPL-06</v>
      </c>
      <c r="B69" s="274" t="str">
        <f t="shared" si="14"/>
        <v>APPL</v>
      </c>
      <c r="C69" s="274" t="str">
        <f>VLOOKUP($A69,Questions!$A$3:$L$333,2,0)&amp;""</f>
        <v>Do you subject your code to static code analysis and/or static application security testing prior to release?*</v>
      </c>
      <c r="D69" s="274" t="str">
        <f>VLOOKUP($A69,Questions!$A$3:$L$333,11,0)&amp;""</f>
        <v/>
      </c>
      <c r="E69" s="274" t="str">
        <f>VLOOKUP($A69,Questions!$A$3:$L$333,12,0)&amp;""</f>
        <v>Infrastructure</v>
      </c>
      <c r="F69" s="274" t="str">
        <f>VLOOKUP($A69,'Institution Evaluation'!$A$56:$K$346,3,0)&amp;""</f>
        <v>Yes</v>
      </c>
      <c r="G69" s="274" t="str">
        <f>VLOOKUP($A69,'Institution Evaluation'!$A$56:$K$346,7,0)&amp;""</f>
        <v>Yes</v>
      </c>
      <c r="H69" s="274" t="str">
        <f>VLOOKUP($A69,'Institution Evaluation'!$A$56:$K$346,8,0)&amp;""</f>
        <v/>
      </c>
      <c r="I69" s="274" t="str">
        <f>VLOOKUP($A69,'Institution Evaluation'!$A$56:$K$346,9,0)&amp;""</f>
        <v>Critical Importance</v>
      </c>
      <c r="J69" s="274" t="str">
        <f>VLOOKUP($A69,'Institution Evaluation'!$A$56:$K$346,10,0)&amp;""</f>
        <v/>
      </c>
      <c r="K69" s="274">
        <f t="shared" si="15"/>
        <v>20</v>
      </c>
      <c r="L69" s="274">
        <f>IF($E69="Not Scored", "N/A",IF(AND($D69='Auto Responses'!$J$27,$H69=""),"N/A",IF(AND($D69='Auto Responses'!$J$27,$H69='Auto Responses'!$J$7),1,IF(AND($D69='Auto Responses'!$J$27,$H69='Auto Responses'!$J$8),0,IF(OR($F69=$G69,$H69='Auto Responses'!$J$7),1,0)))))</f>
        <v>1</v>
      </c>
      <c r="M69" s="274" t="str">
        <f>VLOOKUP($A69,'Institution Evaluation'!$A$56:$K$346,10,0)&amp;""</f>
        <v/>
      </c>
      <c r="N69" s="274">
        <f t="shared" si="16"/>
        <v>1</v>
      </c>
      <c r="O69" s="274">
        <f t="shared" si="13"/>
        <v>20</v>
      </c>
      <c r="P69" s="274">
        <f t="shared" si="17"/>
        <v>20</v>
      </c>
      <c r="Q69" s="274">
        <f t="shared" si="18"/>
        <v>0</v>
      </c>
      <c r="R69" s="274">
        <f t="shared" si="22"/>
        <v>0</v>
      </c>
      <c r="S69" s="274">
        <f t="shared" si="19"/>
        <v>0</v>
      </c>
      <c r="T69" s="274">
        <f t="shared" si="20"/>
        <v>1</v>
      </c>
      <c r="U69" s="274">
        <f t="shared" si="23"/>
        <v>21</v>
      </c>
      <c r="V69" s="274">
        <f t="shared" si="21"/>
        <v>21</v>
      </c>
      <c r="W69" s="58"/>
      <c r="X69" s="58"/>
      <c r="Y69" s="58"/>
      <c r="Z69" s="58"/>
    </row>
    <row r="70" spans="1:26" ht="15.75" customHeight="1" x14ac:dyDescent="0.2">
      <c r="A70" s="274" t="str">
        <f>Questions!$A70</f>
        <v>APPL-07</v>
      </c>
      <c r="B70" s="274" t="str">
        <f t="shared" si="14"/>
        <v>APPL</v>
      </c>
      <c r="C70" s="274" t="str">
        <f>VLOOKUP($A70,Questions!$A$3:$L$333,2,0)&amp;""</f>
        <v>Do you have software testing processes (dynamic or static) that are established and followed?*</v>
      </c>
      <c r="D70" s="274" t="str">
        <f>VLOOKUP($A70,Questions!$A$3:$L$333,11,0)&amp;""</f>
        <v/>
      </c>
      <c r="E70" s="274" t="str">
        <f>VLOOKUP($A70,Questions!$A$3:$L$333,12,0)&amp;""</f>
        <v>Infrastructure</v>
      </c>
      <c r="F70" s="274" t="str">
        <f>VLOOKUP($A70,'Institution Evaluation'!$A$56:$K$346,3,0)&amp;""</f>
        <v>Yes</v>
      </c>
      <c r="G70" s="274" t="str">
        <f>VLOOKUP($A70,'Institution Evaluation'!$A$56:$K$346,7,0)&amp;""</f>
        <v>Yes</v>
      </c>
      <c r="H70" s="274" t="str">
        <f>VLOOKUP($A70,'Institution Evaluation'!$A$56:$K$346,8,0)&amp;""</f>
        <v/>
      </c>
      <c r="I70" s="274" t="str">
        <f>VLOOKUP($A70,'Institution Evaluation'!$A$56:$K$346,9,0)&amp;""</f>
        <v>Critical Importance</v>
      </c>
      <c r="J70" s="274" t="str">
        <f>VLOOKUP($A70,'Institution Evaluation'!$A$56:$K$346,10,0)&amp;""</f>
        <v/>
      </c>
      <c r="K70" s="274">
        <f t="shared" si="15"/>
        <v>20</v>
      </c>
      <c r="L70" s="274">
        <f>IF($E70="Not Scored", "N/A",IF(AND($D70='Auto Responses'!$J$27,$H70=""),"N/A",IF(AND($D70='Auto Responses'!$J$27,$H70='Auto Responses'!$J$7),1,IF(AND($D70='Auto Responses'!$J$27,$H70='Auto Responses'!$J$8),0,IF(OR($F70=$G70,$H70='Auto Responses'!$J$7),1,0)))))</f>
        <v>1</v>
      </c>
      <c r="M70" s="274" t="str">
        <f>VLOOKUP($A70,'Institution Evaluation'!$A$56:$K$346,10,0)&amp;""</f>
        <v/>
      </c>
      <c r="N70" s="274">
        <f t="shared" si="16"/>
        <v>1</v>
      </c>
      <c r="O70" s="274">
        <f t="shared" si="13"/>
        <v>20</v>
      </c>
      <c r="P70" s="274">
        <f t="shared" si="17"/>
        <v>20</v>
      </c>
      <c r="Q70" s="274">
        <f t="shared" si="18"/>
        <v>0</v>
      </c>
      <c r="R70" s="274">
        <f t="shared" si="22"/>
        <v>0</v>
      </c>
      <c r="S70" s="274">
        <f t="shared" si="19"/>
        <v>0</v>
      </c>
      <c r="T70" s="274">
        <f t="shared" si="20"/>
        <v>1</v>
      </c>
      <c r="U70" s="274">
        <f t="shared" si="23"/>
        <v>22</v>
      </c>
      <c r="V70" s="274">
        <f t="shared" si="21"/>
        <v>22</v>
      </c>
      <c r="W70" s="58"/>
      <c r="X70" s="58"/>
      <c r="Y70" s="58"/>
      <c r="Z70" s="58"/>
    </row>
    <row r="71" spans="1:26" ht="15.75" customHeight="1" x14ac:dyDescent="0.2">
      <c r="A71" s="274" t="str">
        <f>Questions!$A71</f>
        <v>APPL-08</v>
      </c>
      <c r="B71" s="274" t="str">
        <f t="shared" si="14"/>
        <v>APPL</v>
      </c>
      <c r="C71" s="274" t="str">
        <f>VLOOKUP($A71,Questions!$A$3:$L$333,2,0)&amp;""</f>
        <v>Are access controls for staff within your organization based on structured rules, such as RBAC, ABAC, or PBAC?</v>
      </c>
      <c r="D71" s="274" t="str">
        <f>VLOOKUP($A71,Questions!$A$3:$L$333,11,0)&amp;""</f>
        <v/>
      </c>
      <c r="E71" s="274" t="str">
        <f>VLOOKUP($A71,Questions!$A$3:$L$333,12,0)&amp;""</f>
        <v>Infrastructure</v>
      </c>
      <c r="F71" s="274" t="str">
        <f>VLOOKUP($A71,'Institution Evaluation'!$A$56:$K$346,3,0)&amp;""</f>
        <v>Yes</v>
      </c>
      <c r="G71" s="274" t="str">
        <f>VLOOKUP($A71,'Institution Evaluation'!$A$56:$K$346,7,0)&amp;""</f>
        <v>Yes</v>
      </c>
      <c r="H71" s="274" t="str">
        <f>VLOOKUP($A71,'Institution Evaluation'!$A$56:$K$346,8,0)&amp;""</f>
        <v/>
      </c>
      <c r="I71" s="274" t="str">
        <f>VLOOKUP($A71,'Institution Evaluation'!$A$56:$K$346,9,0)&amp;""</f>
        <v>Standard Importance</v>
      </c>
      <c r="J71" s="274" t="str">
        <f>VLOOKUP($A71,'Institution Evaluation'!$A$56:$K$346,10,0)&amp;""</f>
        <v/>
      </c>
      <c r="K71" s="274">
        <f t="shared" si="15"/>
        <v>10</v>
      </c>
      <c r="L71" s="274">
        <f>IF($E71="Not Scored", "N/A",IF(AND($D71='Auto Responses'!$J$27,$H71=""),"N/A",IF(AND($D71='Auto Responses'!$J$27,$H71='Auto Responses'!$J$7),1,IF(AND($D71='Auto Responses'!$J$27,$H71='Auto Responses'!$J$8),0,IF(OR($F71=$G71,$H71='Auto Responses'!$J$7),1,0)))))</f>
        <v>1</v>
      </c>
      <c r="M71" s="274" t="str">
        <f>VLOOKUP($A71,'Institution Evaluation'!$A$56:$K$346,10,0)&amp;""</f>
        <v/>
      </c>
      <c r="N71" s="274">
        <f t="shared" si="16"/>
        <v>0</v>
      </c>
      <c r="O71" s="274">
        <f t="shared" si="13"/>
        <v>10</v>
      </c>
      <c r="P71" s="274">
        <f t="shared" si="17"/>
        <v>10</v>
      </c>
      <c r="Q71" s="274">
        <f t="shared" si="18"/>
        <v>0</v>
      </c>
      <c r="R71" s="274">
        <f t="shared" si="22"/>
        <v>0</v>
      </c>
      <c r="S71" s="274">
        <f t="shared" si="19"/>
        <v>0</v>
      </c>
      <c r="T71" s="274">
        <f t="shared" si="20"/>
        <v>0</v>
      </c>
      <c r="U71" s="274">
        <f t="shared" si="23"/>
        <v>22</v>
      </c>
      <c r="V71" s="274">
        <f t="shared" si="21"/>
        <v>0</v>
      </c>
      <c r="W71" s="58"/>
      <c r="X71" s="58"/>
      <c r="Y71" s="58"/>
      <c r="Z71" s="58"/>
    </row>
    <row r="72" spans="1:26" ht="15.75" customHeight="1" x14ac:dyDescent="0.2">
      <c r="A72" s="274" t="str">
        <f>Questions!$A72</f>
        <v>APPL-09</v>
      </c>
      <c r="B72" s="274" t="str">
        <f t="shared" si="14"/>
        <v>APPL</v>
      </c>
      <c r="C72" s="274" t="str">
        <f>VLOOKUP($A72,Questions!$A$3:$L$333,2,0)&amp;""</f>
        <v>Does the system provide data input validation and error messages?</v>
      </c>
      <c r="D72" s="274" t="str">
        <f>VLOOKUP($A72,Questions!$A$3:$L$333,11,0)&amp;""</f>
        <v/>
      </c>
      <c r="E72" s="274" t="str">
        <f>VLOOKUP($A72,Questions!$A$3:$L$333,12,0)&amp;""</f>
        <v>Infrastructure</v>
      </c>
      <c r="F72" s="274" t="str">
        <f>VLOOKUP($A72,'Institution Evaluation'!$A$56:$K$346,3,0)&amp;""</f>
        <v>Yes</v>
      </c>
      <c r="G72" s="274" t="str">
        <f>VLOOKUP($A72,'Institution Evaluation'!$A$56:$K$346,7,0)&amp;""</f>
        <v>Yes</v>
      </c>
      <c r="H72" s="274" t="str">
        <f>VLOOKUP($A72,'Institution Evaluation'!$A$56:$K$346,8,0)&amp;""</f>
        <v/>
      </c>
      <c r="I72" s="274" t="str">
        <f>VLOOKUP($A72,'Institution Evaluation'!$A$56:$K$346,9,0)&amp;""</f>
        <v>Standard Importance</v>
      </c>
      <c r="J72" s="274" t="str">
        <f>VLOOKUP($A72,'Institution Evaluation'!$A$56:$K$346,10,0)&amp;""</f>
        <v/>
      </c>
      <c r="K72" s="274">
        <f t="shared" si="15"/>
        <v>10</v>
      </c>
      <c r="L72" s="274">
        <f>IF($E72="Not Scored", "N/A",IF(AND($D72='Auto Responses'!$J$27,$H72=""),"N/A",IF(AND($D72='Auto Responses'!$J$27,$H72='Auto Responses'!$J$7),1,IF(AND($D72='Auto Responses'!$J$27,$H72='Auto Responses'!$J$8),0,IF(OR($F72=$G72,$H72='Auto Responses'!$J$7),1,0)))))</f>
        <v>1</v>
      </c>
      <c r="M72" s="274" t="str">
        <f>VLOOKUP($A72,'Institution Evaluation'!$A$56:$K$346,10,0)&amp;""</f>
        <v/>
      </c>
      <c r="N72" s="274">
        <f t="shared" si="16"/>
        <v>0</v>
      </c>
      <c r="O72" s="274">
        <f t="shared" si="13"/>
        <v>10</v>
      </c>
      <c r="P72" s="274">
        <f t="shared" si="17"/>
        <v>10</v>
      </c>
      <c r="Q72" s="274">
        <f t="shared" si="18"/>
        <v>0</v>
      </c>
      <c r="R72" s="274">
        <f t="shared" si="22"/>
        <v>0</v>
      </c>
      <c r="S72" s="274">
        <f t="shared" si="19"/>
        <v>0</v>
      </c>
      <c r="T72" s="274">
        <f t="shared" si="20"/>
        <v>0</v>
      </c>
      <c r="U72" s="274">
        <f t="shared" si="23"/>
        <v>22</v>
      </c>
      <c r="V72" s="274">
        <f t="shared" si="21"/>
        <v>0</v>
      </c>
      <c r="W72" s="58"/>
      <c r="X72" s="58"/>
      <c r="Y72" s="58"/>
      <c r="Z72" s="58"/>
    </row>
    <row r="73" spans="1:26" ht="15.75" customHeight="1" x14ac:dyDescent="0.2">
      <c r="A73" s="274" t="str">
        <f>Questions!$A73</f>
        <v>APPL-10</v>
      </c>
      <c r="B73" s="274" t="str">
        <f t="shared" si="14"/>
        <v>APPL</v>
      </c>
      <c r="C73" s="274" t="str">
        <f>VLOOKUP($A73,Questions!$A$3:$L$333,2,0)&amp;""</f>
        <v>Do you have a process and implemented procedures for managing your software supply chain (e.g., libraries, repositories, frameworks, etc.)</v>
      </c>
      <c r="D73" s="274" t="str">
        <f>VLOOKUP($A73,Questions!$A$3:$L$333,11,0)&amp;""</f>
        <v/>
      </c>
      <c r="E73" s="274" t="str">
        <f>VLOOKUP($A73,Questions!$A$3:$L$333,12,0)&amp;""</f>
        <v>Infrastructure</v>
      </c>
      <c r="F73" s="274" t="str">
        <f>VLOOKUP($A73,'Institution Evaluation'!$A$56:$K$346,3,0)&amp;""</f>
        <v>Yes</v>
      </c>
      <c r="G73" s="274" t="str">
        <f>VLOOKUP($A73,'Institution Evaluation'!$A$56:$K$346,7,0)&amp;""</f>
        <v>Yes</v>
      </c>
      <c r="H73" s="274" t="str">
        <f>VLOOKUP($A73,'Institution Evaluation'!$A$56:$K$346,8,0)&amp;""</f>
        <v/>
      </c>
      <c r="I73" s="274" t="str">
        <f>VLOOKUP($A73,'Institution Evaluation'!$A$56:$K$346,9,0)&amp;""</f>
        <v>Standard Importance</v>
      </c>
      <c r="J73" s="274" t="str">
        <f>VLOOKUP($A73,'Institution Evaluation'!$A$56:$K$346,10,0)&amp;""</f>
        <v/>
      </c>
      <c r="K73" s="274">
        <f t="shared" si="15"/>
        <v>10</v>
      </c>
      <c r="L73" s="274">
        <f>IF($E73="Not Scored", "N/A",IF(AND($D73='Auto Responses'!$J$27,$H73=""),"N/A",IF(AND($D73='Auto Responses'!$J$27,$H73='Auto Responses'!$J$7),1,IF(AND($D73='Auto Responses'!$J$27,$H73='Auto Responses'!$J$8),0,IF(OR($F73=$G73,$H73='Auto Responses'!$J$7),1,0)))))</f>
        <v>1</v>
      </c>
      <c r="M73" s="274" t="str">
        <f>VLOOKUP($A73,'Institution Evaluation'!$A$56:$K$346,10,0)&amp;""</f>
        <v/>
      </c>
      <c r="N73" s="274">
        <f t="shared" si="16"/>
        <v>0</v>
      </c>
      <c r="O73" s="274">
        <f t="shared" si="13"/>
        <v>10</v>
      </c>
      <c r="P73" s="274">
        <f t="shared" si="17"/>
        <v>10</v>
      </c>
      <c r="Q73" s="274">
        <f t="shared" si="18"/>
        <v>0</v>
      </c>
      <c r="R73" s="274">
        <f t="shared" si="22"/>
        <v>0</v>
      </c>
      <c r="S73" s="274">
        <f t="shared" si="19"/>
        <v>0</v>
      </c>
      <c r="T73" s="274">
        <f t="shared" si="20"/>
        <v>0</v>
      </c>
      <c r="U73" s="274">
        <f t="shared" si="23"/>
        <v>22</v>
      </c>
      <c r="V73" s="274">
        <f t="shared" si="21"/>
        <v>0</v>
      </c>
      <c r="W73" s="58"/>
      <c r="X73" s="58"/>
      <c r="Y73" s="58"/>
      <c r="Z73" s="58"/>
    </row>
    <row r="74" spans="1:26" ht="15.75" customHeight="1" x14ac:dyDescent="0.2">
      <c r="A74" s="274" t="str">
        <f>Questions!$A74</f>
        <v>APPL-11</v>
      </c>
      <c r="B74" s="274" t="str">
        <f t="shared" si="14"/>
        <v>APPL</v>
      </c>
      <c r="C74" s="274" t="str">
        <f>VLOOKUP($A74,Questions!$A$3:$L$333,2,0)&amp;""</f>
        <v>Have your developers been trained in secure coding techniques?</v>
      </c>
      <c r="D74" s="274" t="str">
        <f>VLOOKUP($A74,Questions!$A$3:$L$333,11,0)&amp;""</f>
        <v/>
      </c>
      <c r="E74" s="274" t="str">
        <f>VLOOKUP($A74,Questions!$A$3:$L$333,12,0)&amp;""</f>
        <v>Infrastructure</v>
      </c>
      <c r="F74" s="274" t="str">
        <f>VLOOKUP($A74,'Institution Evaluation'!$A$56:$K$346,3,0)&amp;""</f>
        <v>Yes</v>
      </c>
      <c r="G74" s="274" t="str">
        <f>VLOOKUP($A74,'Institution Evaluation'!$A$56:$K$346,7,0)&amp;""</f>
        <v>Yes</v>
      </c>
      <c r="H74" s="274" t="str">
        <f>VLOOKUP($A74,'Institution Evaluation'!$A$56:$K$346,8,0)&amp;""</f>
        <v/>
      </c>
      <c r="I74" s="274" t="str">
        <f>VLOOKUP($A74,'Institution Evaluation'!$A$56:$K$346,9,0)&amp;""</f>
        <v>Standard Importance</v>
      </c>
      <c r="J74" s="274" t="str">
        <f>VLOOKUP($A74,'Institution Evaluation'!$A$56:$K$346,10,0)&amp;""</f>
        <v/>
      </c>
      <c r="K74" s="274">
        <f t="shared" si="15"/>
        <v>10</v>
      </c>
      <c r="L74" s="274">
        <f>IF($E74="Not Scored", "N/A",IF(AND($D74='Auto Responses'!$J$27,$H74=""),"N/A",IF(AND($D74='Auto Responses'!$J$27,$H74='Auto Responses'!$J$7),1,IF(AND($D74='Auto Responses'!$J$27,$H74='Auto Responses'!$J$8),0,IF(OR($F74=$G74,$H74='Auto Responses'!$J$7),1,0)))))</f>
        <v>1</v>
      </c>
      <c r="M74" s="274" t="str">
        <f>VLOOKUP($A74,'Institution Evaluation'!$A$56:$K$346,10,0)&amp;""</f>
        <v/>
      </c>
      <c r="N74" s="274">
        <f t="shared" si="16"/>
        <v>0</v>
      </c>
      <c r="O74" s="274">
        <f t="shared" si="13"/>
        <v>10</v>
      </c>
      <c r="P74" s="274">
        <f t="shared" si="17"/>
        <v>10</v>
      </c>
      <c r="Q74" s="274">
        <f t="shared" si="18"/>
        <v>0</v>
      </c>
      <c r="R74" s="274">
        <f t="shared" si="22"/>
        <v>0</v>
      </c>
      <c r="S74" s="274">
        <f t="shared" si="19"/>
        <v>0</v>
      </c>
      <c r="T74" s="274">
        <f t="shared" si="20"/>
        <v>0</v>
      </c>
      <c r="U74" s="274">
        <f t="shared" si="23"/>
        <v>22</v>
      </c>
      <c r="V74" s="274">
        <f t="shared" si="21"/>
        <v>0</v>
      </c>
      <c r="W74" s="58"/>
      <c r="X74" s="58"/>
      <c r="Y74" s="58"/>
      <c r="Z74" s="58"/>
    </row>
    <row r="75" spans="1:26" ht="15.75" customHeight="1" x14ac:dyDescent="0.2">
      <c r="A75" s="274" t="str">
        <f>Questions!$A75</f>
        <v>APPL-12</v>
      </c>
      <c r="B75" s="274" t="str">
        <f t="shared" si="14"/>
        <v>APPL</v>
      </c>
      <c r="C75" s="274" t="str">
        <f>VLOOKUP($A75,Questions!$A$3:$L$333,2,0)&amp;""</f>
        <v>Was your application developed using secure coding techniques?</v>
      </c>
      <c r="D75" s="274" t="str">
        <f>VLOOKUP($A75,Questions!$A$3:$L$333,11,0)&amp;""</f>
        <v/>
      </c>
      <c r="E75" s="274" t="str">
        <f>VLOOKUP($A75,Questions!$A$3:$L$333,12,0)&amp;""</f>
        <v>Infrastructure</v>
      </c>
      <c r="F75" s="274" t="str">
        <f>VLOOKUP($A75,'Institution Evaluation'!$A$56:$K$346,3,0)&amp;""</f>
        <v>Yes</v>
      </c>
      <c r="G75" s="274" t="str">
        <f>VLOOKUP($A75,'Institution Evaluation'!$A$56:$K$346,7,0)&amp;""</f>
        <v>Yes</v>
      </c>
      <c r="H75" s="274" t="str">
        <f>VLOOKUP($A75,'Institution Evaluation'!$A$56:$K$346,8,0)&amp;""</f>
        <v/>
      </c>
      <c r="I75" s="274" t="str">
        <f>VLOOKUP($A75,'Institution Evaluation'!$A$56:$K$346,9,0)&amp;""</f>
        <v>Standard Importance</v>
      </c>
      <c r="J75" s="274" t="str">
        <f>VLOOKUP($A75,'Institution Evaluation'!$A$56:$K$346,10,0)&amp;""</f>
        <v/>
      </c>
      <c r="K75" s="274">
        <f t="shared" si="15"/>
        <v>10</v>
      </c>
      <c r="L75" s="274">
        <f>IF($E75="Not Scored", "N/A",IF(AND($D75='Auto Responses'!$J$27,$H75=""),"N/A",IF(AND($D75='Auto Responses'!$J$27,$H75='Auto Responses'!$J$7),1,IF(AND($D75='Auto Responses'!$J$27,$H75='Auto Responses'!$J$8),0,IF(OR($F75=$G75,$H75='Auto Responses'!$J$7),1,0)))))</f>
        <v>1</v>
      </c>
      <c r="M75" s="274" t="str">
        <f>VLOOKUP($A75,'Institution Evaluation'!$A$56:$K$346,10,0)&amp;""</f>
        <v/>
      </c>
      <c r="N75" s="274">
        <f t="shared" si="16"/>
        <v>0</v>
      </c>
      <c r="O75" s="274">
        <f t="shared" si="13"/>
        <v>10</v>
      </c>
      <c r="P75" s="274">
        <f t="shared" si="17"/>
        <v>10</v>
      </c>
      <c r="Q75" s="274">
        <f t="shared" si="18"/>
        <v>0</v>
      </c>
      <c r="R75" s="274">
        <f t="shared" si="22"/>
        <v>0</v>
      </c>
      <c r="S75" s="274">
        <f t="shared" si="19"/>
        <v>0</v>
      </c>
      <c r="T75" s="274">
        <f t="shared" si="20"/>
        <v>0</v>
      </c>
      <c r="U75" s="274">
        <f t="shared" si="23"/>
        <v>22</v>
      </c>
      <c r="V75" s="274">
        <f t="shared" si="21"/>
        <v>0</v>
      </c>
      <c r="W75" s="58"/>
      <c r="X75" s="58"/>
      <c r="Y75" s="58"/>
      <c r="Z75" s="58"/>
    </row>
    <row r="76" spans="1:26" ht="15.75" customHeight="1" x14ac:dyDescent="0.2">
      <c r="A76" s="274" t="str">
        <f>Questions!$A76</f>
        <v>APPL-13</v>
      </c>
      <c r="B76" s="274" t="str">
        <f t="shared" si="14"/>
        <v>APPL</v>
      </c>
      <c r="C76" s="274" t="str">
        <f>VLOOKUP($A76,Questions!$A$3:$L$333,2,0)&amp;""</f>
        <v>If mobile, is the application available from a trusted source (e.g., App Store, Google Play Store)?</v>
      </c>
      <c r="D76" s="274" t="str">
        <f>VLOOKUP($A76,Questions!$A$3:$L$333,11,0)&amp;""</f>
        <v/>
      </c>
      <c r="E76" s="274" t="str">
        <f>VLOOKUP($A76,Questions!$A$3:$L$333,12,0)&amp;""</f>
        <v>Infrastructure</v>
      </c>
      <c r="F76" s="274" t="str">
        <f>VLOOKUP($A76,'Institution Evaluation'!$A$56:$K$346,3,0)&amp;""</f>
        <v>Yes</v>
      </c>
      <c r="G76" s="274" t="str">
        <f>VLOOKUP($A76,'Institution Evaluation'!$A$56:$K$346,7,0)&amp;""</f>
        <v>Yes</v>
      </c>
      <c r="H76" s="274" t="str">
        <f>VLOOKUP($A76,'Institution Evaluation'!$A$56:$K$346,8,0)&amp;""</f>
        <v/>
      </c>
      <c r="I76" s="274" t="str">
        <f>VLOOKUP($A76,'Institution Evaluation'!$A$56:$K$346,9,0)&amp;""</f>
        <v>Minor Importance</v>
      </c>
      <c r="J76" s="274" t="str">
        <f>VLOOKUP($A76,'Institution Evaluation'!$A$56:$K$346,10,0)&amp;""</f>
        <v/>
      </c>
      <c r="K76" s="274">
        <f t="shared" si="15"/>
        <v>5</v>
      </c>
      <c r="L76" s="274">
        <f>IF($E76="Not Scored", "N/A",IF(AND($D76='Auto Responses'!$J$27,$H76=""),"N/A",IF(AND($D76='Auto Responses'!$J$27,$H76='Auto Responses'!$J$7),1,IF(AND($D76='Auto Responses'!$J$27,$H76='Auto Responses'!$J$8),0,IF(OR($F76=$G76,$H76='Auto Responses'!$J$7),1,0)))))</f>
        <v>1</v>
      </c>
      <c r="M76" s="274" t="str">
        <f>VLOOKUP($A76,'Institution Evaluation'!$A$56:$K$346,10,0)&amp;""</f>
        <v/>
      </c>
      <c r="N76" s="274">
        <f t="shared" si="16"/>
        <v>0</v>
      </c>
      <c r="O76" s="274">
        <f>IF(OR($F$17="No",$E76="Not Scored",$F76="N/A"),"N/A",IF($J76="",$K76,IF($J76="Minor Importance",5,IF($J76="Standard Importance",10,IF($J76="Critical Importance",20,0)))))</f>
        <v>5</v>
      </c>
      <c r="P76" s="274">
        <f t="shared" si="17"/>
        <v>5</v>
      </c>
      <c r="Q76" s="274">
        <f t="shared" si="18"/>
        <v>0</v>
      </c>
      <c r="R76" s="274">
        <f t="shared" si="22"/>
        <v>0</v>
      </c>
      <c r="S76" s="274">
        <f t="shared" si="19"/>
        <v>0</v>
      </c>
      <c r="T76" s="274">
        <f t="shared" si="20"/>
        <v>0</v>
      </c>
      <c r="U76" s="274">
        <f t="shared" si="23"/>
        <v>22</v>
      </c>
      <c r="V76" s="274">
        <f t="shared" si="21"/>
        <v>0</v>
      </c>
      <c r="W76" s="58"/>
      <c r="X76" s="58"/>
      <c r="Y76" s="58"/>
      <c r="Z76" s="58"/>
    </row>
    <row r="77" spans="1:26" ht="15.75" customHeight="1" x14ac:dyDescent="0.2">
      <c r="A77" s="274" t="str">
        <f>Questions!$A77</f>
        <v>APPL-14</v>
      </c>
      <c r="B77" s="274" t="str">
        <f t="shared" si="14"/>
        <v>APPL</v>
      </c>
      <c r="C77" s="274" t="str">
        <f>VLOOKUP($A77,Questions!$A$3:$L$333,2,0)&amp;""</f>
        <v>Do you have a fully implemented policy or procedure that details how your employees obtain administrator access to institutional instance of the application?</v>
      </c>
      <c r="D77" s="274" t="str">
        <f>VLOOKUP($A77,Questions!$A$3:$L$333,11,0)&amp;""</f>
        <v/>
      </c>
      <c r="E77" s="274" t="str">
        <f>VLOOKUP($A77,Questions!$A$3:$L$333,12,0)&amp;""</f>
        <v>Infrastructure</v>
      </c>
      <c r="F77" s="274" t="str">
        <f>VLOOKUP($A77,'Institution Evaluation'!$A$56:$K$346,3,0)&amp;""</f>
        <v>Yes</v>
      </c>
      <c r="G77" s="274" t="str">
        <f>VLOOKUP($A77,'Institution Evaluation'!$A$56:$K$346,7,0)&amp;""</f>
        <v>Yes</v>
      </c>
      <c r="H77" s="274" t="str">
        <f>VLOOKUP($A77,'Institution Evaluation'!$A$56:$K$346,8,0)&amp;""</f>
        <v/>
      </c>
      <c r="I77" s="274" t="str">
        <f>VLOOKUP($A77,'Institution Evaluation'!$A$56:$K$346,9,0)&amp;""</f>
        <v>Minor Importance</v>
      </c>
      <c r="J77" s="274" t="str">
        <f>VLOOKUP($A77,'Institution Evaluation'!$A$56:$K$346,10,0)&amp;""</f>
        <v/>
      </c>
      <c r="K77" s="274">
        <f t="shared" si="15"/>
        <v>5</v>
      </c>
      <c r="L77" s="274">
        <f>IF($E77="Not Scored", "N/A",IF(AND($D77='Auto Responses'!$J$27,$H77=""),"N/A",IF(AND($D77='Auto Responses'!$J$27,$H77='Auto Responses'!$J$7),1,IF(AND($D77='Auto Responses'!$J$27,$H77='Auto Responses'!$J$8),0,IF(OR($F77=$G77,$H77='Auto Responses'!$J$7),1,0)))))</f>
        <v>1</v>
      </c>
      <c r="M77" s="274" t="str">
        <f>VLOOKUP($A77,'Institution Evaluation'!$A$56:$K$346,10,0)&amp;""</f>
        <v/>
      </c>
      <c r="N77" s="274">
        <f t="shared" si="16"/>
        <v>0</v>
      </c>
      <c r="O77" s="274">
        <f>IF(OR($F$17="No",$E77="Not Scored"),"N/A",IF($J77="",$K77,IF($J77="Minor Importance",5,IF($J77="Standard Importance",10,IF($J77="Critical Importance",20,0)))))</f>
        <v>5</v>
      </c>
      <c r="P77" s="274">
        <f t="shared" si="17"/>
        <v>5</v>
      </c>
      <c r="Q77" s="274">
        <f t="shared" si="18"/>
        <v>0</v>
      </c>
      <c r="R77" s="274">
        <f t="shared" si="22"/>
        <v>0</v>
      </c>
      <c r="S77" s="274">
        <f t="shared" si="19"/>
        <v>0</v>
      </c>
      <c r="T77" s="274">
        <f t="shared" si="20"/>
        <v>0</v>
      </c>
      <c r="U77" s="274">
        <f t="shared" si="23"/>
        <v>22</v>
      </c>
      <c r="V77" s="274">
        <f t="shared" si="21"/>
        <v>0</v>
      </c>
      <c r="W77" s="58"/>
      <c r="X77" s="58"/>
      <c r="Y77" s="58"/>
      <c r="Z77" s="58"/>
    </row>
    <row r="78" spans="1:26" ht="15.75" customHeight="1" x14ac:dyDescent="0.2">
      <c r="A78" s="274" t="str">
        <f>Questions!$A78</f>
        <v>AAAI-01</v>
      </c>
      <c r="B78" s="274" t="str">
        <f t="shared" si="14"/>
        <v>AAAI</v>
      </c>
      <c r="C78" s="274" t="str">
        <f>VLOOKUP($A78,Questions!$A$3:$L$333,2,0)&amp;""</f>
        <v>Does your solution support single sign-on (SSO) protocols for user and administrator authentication?*</v>
      </c>
      <c r="D78" s="274" t="str">
        <f>VLOOKUP($A78,Questions!$A$3:$L$333,11,0)&amp;""</f>
        <v/>
      </c>
      <c r="E78" s="274" t="str">
        <f>VLOOKUP($A78,Questions!$A$3:$L$333,12,0)&amp;""</f>
        <v>Product</v>
      </c>
      <c r="F78" s="274" t="str">
        <f>VLOOKUP($A78,'Institution Evaluation'!$A$56:$K$346,3,0)&amp;""</f>
        <v>Yes</v>
      </c>
      <c r="G78" s="274" t="str">
        <f>VLOOKUP($A78,'Institution Evaluation'!$A$56:$K$346,7,0)&amp;""</f>
        <v>Yes</v>
      </c>
      <c r="H78" s="274" t="str">
        <f>VLOOKUP($A78,'Institution Evaluation'!$A$56:$K$346,8,0)&amp;""</f>
        <v/>
      </c>
      <c r="I78" s="274" t="str">
        <f>VLOOKUP($A78,'Institution Evaluation'!$A$56:$K$346,9,0)&amp;""</f>
        <v>Critical Importance</v>
      </c>
      <c r="J78" s="274" t="str">
        <f>VLOOKUP($A78,'Institution Evaluation'!$A$56:$K$346,10,0)&amp;""</f>
        <v/>
      </c>
      <c r="K78" s="274">
        <f t="shared" si="15"/>
        <v>20</v>
      </c>
      <c r="L78" s="274">
        <f>IF($E78="Not Scored", "N/A",IF(AND($D78='Auto Responses'!$J$27,$H78=""),"N/A",IF(AND($D78='Auto Responses'!$J$27,$H78='Auto Responses'!$J$7),1,IF(AND($D78='Auto Responses'!$J$27,$H78='Auto Responses'!$J$8),0,IF(OR($F78=$G78,$H78='Auto Responses'!$J$7),1,0)))))</f>
        <v>1</v>
      </c>
      <c r="M78" s="274" t="str">
        <f>VLOOKUP($A78,'Institution Evaluation'!$A$56:$K$346,10,0)&amp;""</f>
        <v/>
      </c>
      <c r="N78" s="274">
        <f t="shared" si="16"/>
        <v>1</v>
      </c>
      <c r="O78" s="274">
        <f t="shared" ref="O78:O96" si="24">IF($E78="Not Scored","N/A",IF($J78="",$K78,IF($J78="Minor Importance",5,IF($J78="Standard Importance",10,IF($J78="Critical Importance",20,0)))))</f>
        <v>20</v>
      </c>
      <c r="P78" s="274">
        <f t="shared" si="17"/>
        <v>20</v>
      </c>
      <c r="Q78" s="274">
        <f t="shared" si="18"/>
        <v>0</v>
      </c>
      <c r="R78" s="274">
        <f t="shared" si="22"/>
        <v>0</v>
      </c>
      <c r="S78" s="274">
        <f t="shared" si="19"/>
        <v>0</v>
      </c>
      <c r="T78" s="274">
        <f t="shared" si="20"/>
        <v>1</v>
      </c>
      <c r="U78" s="274">
        <f t="shared" si="23"/>
        <v>23</v>
      </c>
      <c r="V78" s="274">
        <f t="shared" si="21"/>
        <v>23</v>
      </c>
      <c r="W78" s="58"/>
      <c r="X78" s="58"/>
      <c r="Y78" s="58"/>
      <c r="Z78" s="58"/>
    </row>
    <row r="79" spans="1:26" ht="15.75" customHeight="1" x14ac:dyDescent="0.2">
      <c r="A79" s="274" t="str">
        <f>Questions!$A79</f>
        <v>AAAI-02</v>
      </c>
      <c r="B79" s="274" t="str">
        <f t="shared" si="14"/>
        <v>AAAI</v>
      </c>
      <c r="C79" s="274" t="str">
        <f>VLOOKUP($A79,Questions!$A$3:$L$333,2,0)&amp;""</f>
        <v>For customers not using SSO, does your solution support local authentication protocols for user and administrator authentication?*</v>
      </c>
      <c r="D79" s="274" t="str">
        <f>VLOOKUP($A79,Questions!$A$3:$L$333,11,0)&amp;""</f>
        <v/>
      </c>
      <c r="E79" s="274" t="str">
        <f>VLOOKUP($A79,Questions!$A$3:$L$333,12,0)&amp;""</f>
        <v>Product</v>
      </c>
      <c r="F79" s="274" t="str">
        <f>VLOOKUP($A79,'Institution Evaluation'!$A$56:$K$346,3,0)&amp;""</f>
        <v>Yes</v>
      </c>
      <c r="G79" s="274" t="str">
        <f>VLOOKUP($A79,'Institution Evaluation'!$A$56:$K$346,7,0)&amp;""</f>
        <v>Yes</v>
      </c>
      <c r="H79" s="274" t="str">
        <f>VLOOKUP($A79,'Institution Evaluation'!$A$56:$K$346,8,0)&amp;""</f>
        <v/>
      </c>
      <c r="I79" s="274" t="str">
        <f>VLOOKUP($A79,'Institution Evaluation'!$A$56:$K$346,9,0)&amp;""</f>
        <v>Critical Importance</v>
      </c>
      <c r="J79" s="274" t="str">
        <f>VLOOKUP($A79,'Institution Evaluation'!$A$56:$K$346,10,0)&amp;""</f>
        <v/>
      </c>
      <c r="K79" s="274">
        <f t="shared" si="15"/>
        <v>20</v>
      </c>
      <c r="L79" s="274">
        <f>IF($E79="Not Scored", "N/A",IF(AND($D79='Auto Responses'!$J$27,$H79=""),"N/A",IF(AND($D79='Auto Responses'!$J$27,$H79='Auto Responses'!$J$7),1,IF(AND($D79='Auto Responses'!$J$27,$H79='Auto Responses'!$J$8),0,IF(OR($F79=$G79,$H79='Auto Responses'!$J$7),1,0)))))</f>
        <v>1</v>
      </c>
      <c r="M79" s="274" t="str">
        <f>VLOOKUP($A79,'Institution Evaluation'!$A$56:$K$346,10,0)&amp;""</f>
        <v/>
      </c>
      <c r="N79" s="274">
        <f t="shared" si="16"/>
        <v>1</v>
      </c>
      <c r="O79" s="274">
        <f t="shared" si="24"/>
        <v>20</v>
      </c>
      <c r="P79" s="274">
        <f t="shared" si="17"/>
        <v>20</v>
      </c>
      <c r="Q79" s="274">
        <f t="shared" si="18"/>
        <v>0</v>
      </c>
      <c r="R79" s="274">
        <f t="shared" si="22"/>
        <v>0</v>
      </c>
      <c r="S79" s="274">
        <f t="shared" si="19"/>
        <v>0</v>
      </c>
      <c r="T79" s="274">
        <f t="shared" si="20"/>
        <v>1</v>
      </c>
      <c r="U79" s="274">
        <f t="shared" si="23"/>
        <v>24</v>
      </c>
      <c r="V79" s="274">
        <f t="shared" si="21"/>
        <v>24</v>
      </c>
      <c r="W79" s="58"/>
      <c r="X79" s="58"/>
      <c r="Y79" s="58"/>
      <c r="Z79" s="58"/>
    </row>
    <row r="80" spans="1:26" ht="15.75" customHeight="1" x14ac:dyDescent="0.2">
      <c r="A80" s="274" t="str">
        <f>Questions!$A80</f>
        <v>AAAI-03</v>
      </c>
      <c r="B80" s="274" t="str">
        <f t="shared" si="14"/>
        <v>AAAI</v>
      </c>
      <c r="C80" s="274" t="str">
        <f>VLOOKUP($A80,Questions!$A$3:$L$333,2,0)&amp;""</f>
        <v>For customers not using SSO, can you enforce password/passphrase complexity requirements (provided by the institution)?*</v>
      </c>
      <c r="D80" s="274" t="str">
        <f>VLOOKUP($A80,Questions!$A$3:$L$333,11,0)&amp;""</f>
        <v/>
      </c>
      <c r="E80" s="274" t="str">
        <f>VLOOKUP($A80,Questions!$A$3:$L$333,12,0)&amp;""</f>
        <v>Product</v>
      </c>
      <c r="F80" s="274" t="str">
        <f>VLOOKUP($A80,'Institution Evaluation'!$A$56:$K$346,3,0)&amp;""</f>
        <v>Yes</v>
      </c>
      <c r="G80" s="274" t="str">
        <f>VLOOKUP($A80,'Institution Evaluation'!$A$56:$K$346,7,0)&amp;""</f>
        <v>Yes</v>
      </c>
      <c r="H80" s="274" t="str">
        <f>VLOOKUP($A80,'Institution Evaluation'!$A$56:$K$346,8,0)&amp;""</f>
        <v/>
      </c>
      <c r="I80" s="274" t="str">
        <f>VLOOKUP($A80,'Institution Evaluation'!$A$56:$K$346,9,0)&amp;""</f>
        <v>Critical Importance</v>
      </c>
      <c r="J80" s="274" t="str">
        <f>VLOOKUP($A80,'Institution Evaluation'!$A$56:$K$346,10,0)&amp;""</f>
        <v/>
      </c>
      <c r="K80" s="274">
        <f t="shared" si="15"/>
        <v>20</v>
      </c>
      <c r="L80" s="274">
        <f>IF($E80="Not Scored", "N/A",IF(AND($D80='Auto Responses'!$J$27,$H80=""),"N/A",IF(AND($D80='Auto Responses'!$J$27,$H80='Auto Responses'!$J$7),1,IF(AND($D80='Auto Responses'!$J$27,$H80='Auto Responses'!$J$8),0,IF(OR($F80=$G80,$H80='Auto Responses'!$J$7),1,0)))))</f>
        <v>1</v>
      </c>
      <c r="M80" s="274" t="str">
        <f>VLOOKUP($A80,'Institution Evaluation'!$A$56:$K$346,10,0)&amp;""</f>
        <v/>
      </c>
      <c r="N80" s="274">
        <f t="shared" si="16"/>
        <v>1</v>
      </c>
      <c r="O80" s="274">
        <f t="shared" si="24"/>
        <v>20</v>
      </c>
      <c r="P80" s="274">
        <f t="shared" si="17"/>
        <v>20</v>
      </c>
      <c r="Q80" s="274">
        <f t="shared" si="18"/>
        <v>0</v>
      </c>
      <c r="R80" s="274">
        <f t="shared" si="22"/>
        <v>0</v>
      </c>
      <c r="S80" s="274">
        <f t="shared" si="19"/>
        <v>0</v>
      </c>
      <c r="T80" s="274">
        <f t="shared" si="20"/>
        <v>1</v>
      </c>
      <c r="U80" s="274">
        <f t="shared" si="23"/>
        <v>25</v>
      </c>
      <c r="V80" s="274">
        <f t="shared" si="21"/>
        <v>25</v>
      </c>
      <c r="W80" s="58"/>
      <c r="X80" s="58"/>
      <c r="Y80" s="58"/>
      <c r="Z80" s="58"/>
    </row>
    <row r="81" spans="1:26" ht="15.75" customHeight="1" x14ac:dyDescent="0.2">
      <c r="A81" s="274" t="str">
        <f>Questions!$A81</f>
        <v>AAAI-04</v>
      </c>
      <c r="B81" s="274" t="str">
        <f t="shared" si="14"/>
        <v>AAAI</v>
      </c>
      <c r="C81" s="274" t="str">
        <f>VLOOKUP($A81,Questions!$A$3:$L$333,2,0)&amp;""</f>
        <v>For customers not using SSO, does the system have password complexity or length limitations and/or restrictions?*</v>
      </c>
      <c r="D81" s="274" t="str">
        <f>VLOOKUP($A81,Questions!$A$3:$L$333,11,0)&amp;""</f>
        <v/>
      </c>
      <c r="E81" s="274" t="str">
        <f>VLOOKUP($A81,Questions!$A$3:$L$333,12,0)&amp;""</f>
        <v>Product</v>
      </c>
      <c r="F81" s="274" t="str">
        <f>VLOOKUP($A81,'Institution Evaluation'!$A$56:$K$346,3,0)&amp;""</f>
        <v>Yes</v>
      </c>
      <c r="G81" s="274" t="str">
        <f>VLOOKUP($A81,'Institution Evaluation'!$A$56:$K$346,7,0)&amp;""</f>
        <v>No</v>
      </c>
      <c r="H81" s="274" t="str">
        <f>VLOOKUP($A81,'Institution Evaluation'!$A$56:$K$346,8,0)&amp;""</f>
        <v/>
      </c>
      <c r="I81" s="274" t="str">
        <f>VLOOKUP($A81,'Institution Evaluation'!$A$56:$K$346,9,0)&amp;""</f>
        <v>Critical Importance</v>
      </c>
      <c r="J81" s="274" t="str">
        <f>VLOOKUP($A81,'Institution Evaluation'!$A$56:$K$346,10,0)&amp;""</f>
        <v/>
      </c>
      <c r="K81" s="274">
        <f t="shared" si="15"/>
        <v>20</v>
      </c>
      <c r="L81" s="274">
        <f>IF($E81="Not Scored", "N/A",IF(AND($D81='Auto Responses'!$J$27,$H81=""),"N/A",IF(AND($D81='Auto Responses'!$J$27,$H81='Auto Responses'!$J$7),1,IF(AND($D81='Auto Responses'!$J$27,$H81='Auto Responses'!$J$8),0,IF(OR($F81=$G81,$H81='Auto Responses'!$J$7),1,0)))))</f>
        <v>0</v>
      </c>
      <c r="M81" s="274" t="str">
        <f>VLOOKUP($A81,'Institution Evaluation'!$A$56:$K$346,10,0)&amp;""</f>
        <v/>
      </c>
      <c r="N81" s="274">
        <f t="shared" si="16"/>
        <v>1</v>
      </c>
      <c r="O81" s="274">
        <f t="shared" si="24"/>
        <v>20</v>
      </c>
      <c r="P81" s="274">
        <f t="shared" si="17"/>
        <v>0</v>
      </c>
      <c r="Q81" s="274">
        <f t="shared" si="18"/>
        <v>0</v>
      </c>
      <c r="R81" s="274">
        <f t="shared" si="22"/>
        <v>0</v>
      </c>
      <c r="S81" s="274">
        <f t="shared" si="19"/>
        <v>0</v>
      </c>
      <c r="T81" s="274">
        <f t="shared" si="20"/>
        <v>1</v>
      </c>
      <c r="U81" s="274">
        <f t="shared" si="23"/>
        <v>26</v>
      </c>
      <c r="V81" s="274">
        <f t="shared" si="21"/>
        <v>26</v>
      </c>
      <c r="W81" s="58"/>
      <c r="X81" s="58"/>
      <c r="Y81" s="58"/>
      <c r="Z81" s="58"/>
    </row>
    <row r="82" spans="1:26" ht="15.75" customHeight="1" x14ac:dyDescent="0.2">
      <c r="A82" s="274" t="str">
        <f>Questions!$A82</f>
        <v>AAAI-05</v>
      </c>
      <c r="B82" s="274" t="str">
        <f t="shared" si="14"/>
        <v>AAAI</v>
      </c>
      <c r="C82" s="274" t="str">
        <f>VLOOKUP($A82,Questions!$A$3:$L$333,2,0)&amp;""</f>
        <v>For customers not using SSO, do you have documented password/passphrase reset procedures that are currently implemented in the system and/or customer support?*</v>
      </c>
      <c r="D82" s="274" t="str">
        <f>VLOOKUP($A82,Questions!$A$3:$L$333,11,0)&amp;""</f>
        <v/>
      </c>
      <c r="E82" s="274" t="str">
        <f>VLOOKUP($A82,Questions!$A$3:$L$333,12,0)&amp;""</f>
        <v>Product</v>
      </c>
      <c r="F82" s="274" t="str">
        <f>VLOOKUP($A82,'Institution Evaluation'!$A$56:$K$346,3,0)&amp;""</f>
        <v>Yes</v>
      </c>
      <c r="G82" s="274" t="str">
        <f>VLOOKUP($A82,'Institution Evaluation'!$A$56:$K$346,7,0)&amp;""</f>
        <v>Yes</v>
      </c>
      <c r="H82" s="274" t="str">
        <f>VLOOKUP($A82,'Institution Evaluation'!$A$56:$K$346,8,0)&amp;""</f>
        <v/>
      </c>
      <c r="I82" s="274" t="str">
        <f>VLOOKUP($A82,'Institution Evaluation'!$A$56:$K$346,9,0)&amp;""</f>
        <v>Critical Importance</v>
      </c>
      <c r="J82" s="274" t="str">
        <f>VLOOKUP($A82,'Institution Evaluation'!$A$56:$K$346,10,0)&amp;""</f>
        <v/>
      </c>
      <c r="K82" s="274">
        <f t="shared" si="15"/>
        <v>20</v>
      </c>
      <c r="L82" s="274">
        <f>IF($E82="Not Scored", "N/A",IF(AND($D82='Auto Responses'!$J$27,$H82=""),"N/A",IF(AND($D82='Auto Responses'!$J$27,$H82='Auto Responses'!$J$7),1,IF(AND($D82='Auto Responses'!$J$27,$H82='Auto Responses'!$J$8),0,IF(OR($F82=$G82,$H82='Auto Responses'!$J$7),1,0)))))</f>
        <v>1</v>
      </c>
      <c r="M82" s="274" t="str">
        <f>VLOOKUP($A82,'Institution Evaluation'!$A$56:$K$346,10,0)&amp;""</f>
        <v/>
      </c>
      <c r="N82" s="274">
        <f t="shared" si="16"/>
        <v>1</v>
      </c>
      <c r="O82" s="274">
        <f t="shared" si="24"/>
        <v>20</v>
      </c>
      <c r="P82" s="274">
        <f t="shared" si="17"/>
        <v>20</v>
      </c>
      <c r="Q82" s="274">
        <f t="shared" si="18"/>
        <v>0</v>
      </c>
      <c r="R82" s="274">
        <f t="shared" si="22"/>
        <v>0</v>
      </c>
      <c r="S82" s="274">
        <f t="shared" si="19"/>
        <v>0</v>
      </c>
      <c r="T82" s="274">
        <f t="shared" si="20"/>
        <v>1</v>
      </c>
      <c r="U82" s="274">
        <f t="shared" si="23"/>
        <v>27</v>
      </c>
      <c r="V82" s="274">
        <f t="shared" si="21"/>
        <v>27</v>
      </c>
      <c r="W82" s="58"/>
      <c r="X82" s="58"/>
      <c r="Y82" s="58"/>
      <c r="Z82" s="58"/>
    </row>
    <row r="83" spans="1:26" ht="15.75" customHeight="1" x14ac:dyDescent="0.2">
      <c r="A83" s="274" t="str">
        <f>Questions!$A83</f>
        <v>AAAI-06</v>
      </c>
      <c r="B83" s="274" t="str">
        <f t="shared" si="14"/>
        <v>AAAI</v>
      </c>
      <c r="C83" s="274" t="str">
        <f>VLOOKUP($A83,Questions!$A$3:$L$333,2,0)&amp;""</f>
        <v>Does your organization participate in InCommon or another eduGAIN-affiliated trust federation?*</v>
      </c>
      <c r="D83" s="274" t="str">
        <f>VLOOKUP($A83,Questions!$A$3:$L$333,11,0)&amp;""</f>
        <v/>
      </c>
      <c r="E83" s="274" t="str">
        <f>VLOOKUP($A83,Questions!$A$3:$L$333,12,0)&amp;""</f>
        <v>Product</v>
      </c>
      <c r="F83" s="274" t="str">
        <f>VLOOKUP($A83,'Institution Evaluation'!$A$56:$K$346,3,0)&amp;""</f>
        <v>Yes</v>
      </c>
      <c r="G83" s="274" t="str">
        <f>VLOOKUP($A83,'Institution Evaluation'!$A$56:$K$346,7,0)&amp;""</f>
        <v>Yes</v>
      </c>
      <c r="H83" s="274" t="str">
        <f>VLOOKUP($A83,'Institution Evaluation'!$A$56:$K$346,8,0)&amp;""</f>
        <v/>
      </c>
      <c r="I83" s="274" t="str">
        <f>VLOOKUP($A83,'Institution Evaluation'!$A$56:$K$346,9,0)&amp;""</f>
        <v>Critical Importance</v>
      </c>
      <c r="J83" s="274" t="str">
        <f>VLOOKUP($A83,'Institution Evaluation'!$A$56:$K$346,10,0)&amp;""</f>
        <v/>
      </c>
      <c r="K83" s="274">
        <f t="shared" si="15"/>
        <v>20</v>
      </c>
      <c r="L83" s="274">
        <f>IF($E83="Not Scored", "N/A",IF(AND($D83='Auto Responses'!$J$27,$H83=""),"N/A",IF(AND($D83='Auto Responses'!$J$27,$H83='Auto Responses'!$J$7),1,IF(AND($D83='Auto Responses'!$J$27,$H83='Auto Responses'!$J$8),0,IF(OR($F83=$G83,$H83='Auto Responses'!$J$7),1,0)))))</f>
        <v>1</v>
      </c>
      <c r="M83" s="274" t="str">
        <f>VLOOKUP($A83,'Institution Evaluation'!$A$56:$K$346,10,0)&amp;""</f>
        <v/>
      </c>
      <c r="N83" s="274">
        <f t="shared" si="16"/>
        <v>1</v>
      </c>
      <c r="O83" s="274">
        <f t="shared" si="24"/>
        <v>20</v>
      </c>
      <c r="P83" s="274">
        <f t="shared" si="17"/>
        <v>20</v>
      </c>
      <c r="Q83" s="274">
        <f t="shared" si="18"/>
        <v>0</v>
      </c>
      <c r="R83" s="274">
        <f t="shared" si="22"/>
        <v>0</v>
      </c>
      <c r="S83" s="274">
        <f t="shared" si="19"/>
        <v>0</v>
      </c>
      <c r="T83" s="274">
        <f t="shared" si="20"/>
        <v>1</v>
      </c>
      <c r="U83" s="274">
        <f t="shared" si="23"/>
        <v>28</v>
      </c>
      <c r="V83" s="274">
        <f t="shared" si="21"/>
        <v>28</v>
      </c>
      <c r="W83" s="58"/>
      <c r="X83" s="58"/>
      <c r="Y83" s="58"/>
      <c r="Z83" s="58"/>
    </row>
    <row r="84" spans="1:26" ht="15.75" customHeight="1" x14ac:dyDescent="0.2">
      <c r="A84" s="274" t="str">
        <f>Questions!$A84</f>
        <v>AAAI-07</v>
      </c>
      <c r="B84" s="274" t="str">
        <f t="shared" si="14"/>
        <v>AAAI</v>
      </c>
      <c r="C84" s="274" t="str">
        <f>VLOOKUP($A84,Questions!$A$3:$L$333,2,0)&amp;""</f>
        <v>Are there any passwords/passphrases hard-coded into your systems or solutions?*</v>
      </c>
      <c r="D84" s="274" t="str">
        <f>VLOOKUP($A84,Questions!$A$3:$L$333,11,0)&amp;""</f>
        <v/>
      </c>
      <c r="E84" s="274" t="str">
        <f>VLOOKUP($A84,Questions!$A$3:$L$333,12,0)&amp;""</f>
        <v>Product</v>
      </c>
      <c r="F84" s="274" t="str">
        <f>VLOOKUP($A84,'Institution Evaluation'!$A$56:$K$346,3,0)&amp;""</f>
        <v>No</v>
      </c>
      <c r="G84" s="274" t="str">
        <f>VLOOKUP($A84,'Institution Evaluation'!$A$56:$K$346,7,0)&amp;""</f>
        <v>No</v>
      </c>
      <c r="H84" s="274" t="str">
        <f>VLOOKUP($A84,'Institution Evaluation'!$A$56:$K$346,8,0)&amp;""</f>
        <v/>
      </c>
      <c r="I84" s="274" t="str">
        <f>VLOOKUP($A84,'Institution Evaluation'!$A$56:$K$346,9,0)&amp;""</f>
        <v>Critical Importance</v>
      </c>
      <c r="J84" s="274" t="str">
        <f>VLOOKUP($A84,'Institution Evaluation'!$A$56:$K$346,10,0)&amp;""</f>
        <v/>
      </c>
      <c r="K84" s="274">
        <f t="shared" si="15"/>
        <v>20</v>
      </c>
      <c r="L84" s="274">
        <f>IF($E84="Not Scored", "N/A",IF(AND($D84='Auto Responses'!$J$27,$H84=""),"N/A",IF(AND($D84='Auto Responses'!$J$27,$H84='Auto Responses'!$J$7),1,IF(AND($D84='Auto Responses'!$J$27,$H84='Auto Responses'!$J$8),0,IF(OR($F84=$G84,$H84='Auto Responses'!$J$7),1,0)))))</f>
        <v>1</v>
      </c>
      <c r="M84" s="274" t="str">
        <f>VLOOKUP($A84,'Institution Evaluation'!$A$56:$K$346,10,0)&amp;""</f>
        <v/>
      </c>
      <c r="N84" s="274">
        <f t="shared" si="16"/>
        <v>1</v>
      </c>
      <c r="O84" s="274">
        <f t="shared" si="24"/>
        <v>20</v>
      </c>
      <c r="P84" s="274">
        <f t="shared" si="17"/>
        <v>20</v>
      </c>
      <c r="Q84" s="274">
        <f t="shared" si="18"/>
        <v>0</v>
      </c>
      <c r="R84" s="274">
        <f t="shared" si="22"/>
        <v>0</v>
      </c>
      <c r="S84" s="274">
        <f t="shared" si="19"/>
        <v>0</v>
      </c>
      <c r="T84" s="274">
        <f t="shared" si="20"/>
        <v>1</v>
      </c>
      <c r="U84" s="274">
        <f t="shared" si="23"/>
        <v>29</v>
      </c>
      <c r="V84" s="274">
        <f t="shared" si="21"/>
        <v>29</v>
      </c>
      <c r="W84" s="58"/>
      <c r="X84" s="58"/>
      <c r="Y84" s="58"/>
      <c r="Z84" s="58"/>
    </row>
    <row r="85" spans="1:26" ht="15.75" customHeight="1" x14ac:dyDescent="0.2">
      <c r="A85" s="274" t="str">
        <f>Questions!$A85</f>
        <v>AAAI-08</v>
      </c>
      <c r="B85" s="274" t="str">
        <f t="shared" si="14"/>
        <v>AAAI</v>
      </c>
      <c r="C85" s="274" t="str">
        <f>VLOOKUP($A85,Questions!$A$3:$L$333,2,0)&amp;""</f>
        <v>Are you storing any passwords in plaintext?*</v>
      </c>
      <c r="D85" s="274" t="str">
        <f>VLOOKUP($A85,Questions!$A$3:$L$333,11,0)&amp;""</f>
        <v/>
      </c>
      <c r="E85" s="274" t="str">
        <f>VLOOKUP($A85,Questions!$A$3:$L$333,12,0)&amp;""</f>
        <v>Product</v>
      </c>
      <c r="F85" s="274" t="str">
        <f>VLOOKUP($A85,'Institution Evaluation'!$A$56:$K$346,3,0)&amp;""</f>
        <v>No</v>
      </c>
      <c r="G85" s="274" t="str">
        <f>VLOOKUP($A85,'Institution Evaluation'!$A$56:$K$346,7,0)&amp;""</f>
        <v>No</v>
      </c>
      <c r="H85" s="274" t="str">
        <f>VLOOKUP($A85,'Institution Evaluation'!$A$56:$K$346,8,0)&amp;""</f>
        <v/>
      </c>
      <c r="I85" s="274" t="str">
        <f>VLOOKUP($A85,'Institution Evaluation'!$A$56:$K$346,9,0)&amp;""</f>
        <v>Critical Importance</v>
      </c>
      <c r="J85" s="274" t="str">
        <f>VLOOKUP($A85,'Institution Evaluation'!$A$56:$K$346,10,0)&amp;""</f>
        <v/>
      </c>
      <c r="K85" s="274">
        <f t="shared" si="15"/>
        <v>20</v>
      </c>
      <c r="L85" s="274">
        <f>IF($E85="Not Scored", "N/A",IF(AND($D85='Auto Responses'!$J$27,$H85=""),"N/A",IF(AND($D85='Auto Responses'!$J$27,$H85='Auto Responses'!$J$7),1,IF(AND($D85='Auto Responses'!$J$27,$H85='Auto Responses'!$J$8),0,IF(OR($F85=$G85,$H85='Auto Responses'!$J$7),1,0)))))</f>
        <v>1</v>
      </c>
      <c r="M85" s="274" t="str">
        <f>VLOOKUP($A85,'Institution Evaluation'!$A$56:$K$346,10,0)&amp;""</f>
        <v/>
      </c>
      <c r="N85" s="274">
        <f t="shared" si="16"/>
        <v>1</v>
      </c>
      <c r="O85" s="274">
        <f t="shared" si="24"/>
        <v>20</v>
      </c>
      <c r="P85" s="274">
        <f t="shared" si="17"/>
        <v>20</v>
      </c>
      <c r="Q85" s="274">
        <f t="shared" si="18"/>
        <v>0</v>
      </c>
      <c r="R85" s="274">
        <f t="shared" si="22"/>
        <v>0</v>
      </c>
      <c r="S85" s="274">
        <f t="shared" si="19"/>
        <v>0</v>
      </c>
      <c r="T85" s="274">
        <f t="shared" si="20"/>
        <v>1</v>
      </c>
      <c r="U85" s="274">
        <f t="shared" si="23"/>
        <v>30</v>
      </c>
      <c r="V85" s="274">
        <f t="shared" si="21"/>
        <v>30</v>
      </c>
      <c r="W85" s="58"/>
      <c r="X85" s="58"/>
      <c r="Y85" s="58"/>
      <c r="Z85" s="58"/>
    </row>
    <row r="86" spans="1:26" ht="15.75" customHeight="1" x14ac:dyDescent="0.2">
      <c r="A86" s="274" t="str">
        <f>Questions!$A86</f>
        <v>AAAI-09</v>
      </c>
      <c r="B86" s="274" t="str">
        <f t="shared" si="14"/>
        <v>AAAI</v>
      </c>
      <c r="C86" s="274" t="str">
        <f>VLOOKUP($A86,Questions!$A$3:$L$333,2,0)&amp;""</f>
        <v>Are audit logs available that include AT LEAST all of the following: login, logout, actions performed, and source IP address?*</v>
      </c>
      <c r="D86" s="274" t="str">
        <f>VLOOKUP($A86,Questions!$A$3:$L$333,11,0)&amp;""</f>
        <v/>
      </c>
      <c r="E86" s="274" t="str">
        <f>VLOOKUP($A86,Questions!$A$3:$L$333,12,0)&amp;""</f>
        <v>Product</v>
      </c>
      <c r="F86" s="274" t="str">
        <f>VLOOKUP($A86,'Institution Evaluation'!$A$56:$K$346,3,0)&amp;""</f>
        <v>Yes</v>
      </c>
      <c r="G86" s="274" t="str">
        <f>VLOOKUP($A86,'Institution Evaluation'!$A$56:$K$346,7,0)&amp;""</f>
        <v>Yes</v>
      </c>
      <c r="H86" s="274" t="str">
        <f>VLOOKUP($A86,'Institution Evaluation'!$A$56:$K$346,8,0)&amp;""</f>
        <v/>
      </c>
      <c r="I86" s="274" t="str">
        <f>VLOOKUP($A86,'Institution Evaluation'!$A$56:$K$346,9,0)&amp;""</f>
        <v>Critical Importance</v>
      </c>
      <c r="J86" s="274" t="str">
        <f>VLOOKUP($A86,'Institution Evaluation'!$A$56:$K$346,10,0)&amp;""</f>
        <v/>
      </c>
      <c r="K86" s="274">
        <f t="shared" si="15"/>
        <v>20</v>
      </c>
      <c r="L86" s="274">
        <f>IF($E86="Not Scored", "N/A",IF(AND($D86='Auto Responses'!$J$27,$H86=""),"N/A",IF(AND($D86='Auto Responses'!$J$27,$H86='Auto Responses'!$J$7),1,IF(AND($D86='Auto Responses'!$J$27,$H86='Auto Responses'!$J$8),0,IF(OR($F86=$G86,$H86='Auto Responses'!$J$7),1,0)))))</f>
        <v>1</v>
      </c>
      <c r="M86" s="274" t="str">
        <f>VLOOKUP($A86,'Institution Evaluation'!$A$56:$K$346,10,0)&amp;""</f>
        <v/>
      </c>
      <c r="N86" s="274">
        <f t="shared" si="16"/>
        <v>1</v>
      </c>
      <c r="O86" s="274">
        <f t="shared" si="24"/>
        <v>20</v>
      </c>
      <c r="P86" s="274">
        <f t="shared" si="17"/>
        <v>20</v>
      </c>
      <c r="Q86" s="274">
        <f t="shared" si="18"/>
        <v>0</v>
      </c>
      <c r="R86" s="274">
        <f t="shared" si="22"/>
        <v>0</v>
      </c>
      <c r="S86" s="274">
        <f t="shared" si="19"/>
        <v>0</v>
      </c>
      <c r="T86" s="274">
        <f t="shared" si="20"/>
        <v>1</v>
      </c>
      <c r="U86" s="274">
        <f t="shared" si="23"/>
        <v>31</v>
      </c>
      <c r="V86" s="274">
        <f t="shared" si="21"/>
        <v>31</v>
      </c>
      <c r="W86" s="58"/>
      <c r="X86" s="58"/>
      <c r="Y86" s="58"/>
      <c r="Z86" s="58"/>
    </row>
    <row r="87" spans="1:26" ht="15.75" customHeight="1" x14ac:dyDescent="0.2">
      <c r="A87" s="274" t="str">
        <f>Questions!$A87</f>
        <v>AAAI-10</v>
      </c>
      <c r="B87" s="274" t="str">
        <f t="shared" si="14"/>
        <v>AAAI</v>
      </c>
      <c r="C87" s="274" t="str">
        <f>VLOOKUP($A87,Questions!$A$3:$L$333,2,0)&amp;""</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D87" s="274" t="str">
        <f>VLOOKUP($A87,Questions!$A$3:$L$333,11,0)&amp;""</f>
        <v/>
      </c>
      <c r="E87" s="274" t="str">
        <f>VLOOKUP($A87,Questions!$A$3:$L$333,12,0)&amp;""</f>
        <v>Not scored</v>
      </c>
      <c r="F87" s="274" t="str">
        <f>VLOOKUP($A87,'Institution Evaluation'!$A$56:$K$346,3,0)&amp;""</f>
        <v/>
      </c>
      <c r="G87" s="274" t="str">
        <f>VLOOKUP($A87,'Institution Evaluation'!$A$56:$K$346,7,0)&amp;""</f>
        <v>Not scored</v>
      </c>
      <c r="H87" s="274" t="str">
        <f>VLOOKUP($A87,'Institution Evaluation'!$A$56:$K$346,8,0)&amp;""</f>
        <v/>
      </c>
      <c r="I87" s="274" t="str">
        <f>VLOOKUP($A87,'Institution Evaluation'!$A$56:$K$346,9,0)&amp;""</f>
        <v>Critical Importance</v>
      </c>
      <c r="J87" s="274" t="str">
        <f>VLOOKUP($A87,'Institution Evaluation'!$A$56:$K$346,10,0)&amp;""</f>
        <v/>
      </c>
      <c r="K87" s="274">
        <f t="shared" si="15"/>
        <v>20</v>
      </c>
      <c r="L87" s="274" t="str">
        <f>IF($E87="Not Scored", "N/A",IF(AND($D87='Auto Responses'!$J$27,$H87=""),"N/A",IF(AND($D87='Auto Responses'!$J$27,$H87='Auto Responses'!$J$7),1,IF(AND($D87='Auto Responses'!$J$27,$H87='Auto Responses'!$J$8),0,IF(OR($F87=$G87,$H87='Auto Responses'!$J$7),1,0)))))</f>
        <v>N/A</v>
      </c>
      <c r="M87" s="274" t="str">
        <f>VLOOKUP($A87,'Institution Evaluation'!$A$56:$K$346,10,0)&amp;""</f>
        <v/>
      </c>
      <c r="N87" s="274">
        <f t="shared" si="16"/>
        <v>1</v>
      </c>
      <c r="O87" s="274" t="str">
        <f t="shared" si="24"/>
        <v>N/A</v>
      </c>
      <c r="P87" s="274" t="str">
        <f t="shared" si="17"/>
        <v>N/A</v>
      </c>
      <c r="Q87" s="274">
        <f t="shared" si="18"/>
        <v>0</v>
      </c>
      <c r="R87" s="274">
        <f t="shared" si="22"/>
        <v>0</v>
      </c>
      <c r="S87" s="274">
        <f t="shared" si="19"/>
        <v>0</v>
      </c>
      <c r="T87" s="274">
        <f t="shared" si="20"/>
        <v>1</v>
      </c>
      <c r="U87" s="274">
        <f t="shared" si="23"/>
        <v>32</v>
      </c>
      <c r="V87" s="274">
        <f t="shared" si="21"/>
        <v>32</v>
      </c>
      <c r="W87" s="58"/>
      <c r="X87" s="58"/>
      <c r="Y87" s="58"/>
      <c r="Z87" s="58"/>
    </row>
    <row r="88" spans="1:26" ht="15.75" customHeight="1" x14ac:dyDescent="0.2">
      <c r="A88" s="274" t="str">
        <f>Questions!$A88</f>
        <v>AAAI-11</v>
      </c>
      <c r="B88" s="274" t="str">
        <f t="shared" si="14"/>
        <v>AAAI</v>
      </c>
      <c r="C88" s="274" t="str">
        <f>VLOOKUP($A88,Questions!$A$3:$L$333,2,0)&amp;""</f>
        <v>Can you provide the institution documentation regarding the retention period for those logs, how logs are protected, and whether they are accessible to the customer (and if so, how)?*</v>
      </c>
      <c r="D88" s="274" t="str">
        <f>VLOOKUP($A88,Questions!$A$3:$L$333,11,0)&amp;""</f>
        <v/>
      </c>
      <c r="E88" s="274" t="str">
        <f>VLOOKUP($A88,Questions!$A$3:$L$333,12,0)&amp;""</f>
        <v>Product</v>
      </c>
      <c r="F88" s="274" t="str">
        <f>VLOOKUP($A88,'Institution Evaluation'!$A$56:$K$346,3,0)&amp;""</f>
        <v>Yes</v>
      </c>
      <c r="G88" s="274" t="str">
        <f>VLOOKUP($A88,'Institution Evaluation'!$A$56:$K$346,7,0)&amp;""</f>
        <v>Yes</v>
      </c>
      <c r="H88" s="274" t="str">
        <f>VLOOKUP($A88,'Institution Evaluation'!$A$56:$K$346,8,0)&amp;""</f>
        <v/>
      </c>
      <c r="I88" s="274" t="str">
        <f>VLOOKUP($A88,'Institution Evaluation'!$A$56:$K$346,9,0)&amp;""</f>
        <v>Critical Importance</v>
      </c>
      <c r="J88" s="274" t="str">
        <f>VLOOKUP($A88,'Institution Evaluation'!$A$56:$K$346,10,0)&amp;""</f>
        <v/>
      </c>
      <c r="K88" s="274">
        <f t="shared" si="15"/>
        <v>20</v>
      </c>
      <c r="L88" s="274">
        <f>IF($E88="Not Scored", "N/A",IF(AND($D88='Auto Responses'!$J$27,$H88=""),"N/A",IF(AND($D88='Auto Responses'!$J$27,$H88='Auto Responses'!$J$7),1,IF(AND($D88='Auto Responses'!$J$27,$H88='Auto Responses'!$J$8),0,IF(OR($F88=$G88,$H88='Auto Responses'!$J$7),1,0)))))</f>
        <v>1</v>
      </c>
      <c r="M88" s="274" t="str">
        <f>VLOOKUP($A88,'Institution Evaluation'!$A$56:$K$346,10,0)&amp;""</f>
        <v/>
      </c>
      <c r="N88" s="274">
        <f t="shared" si="16"/>
        <v>1</v>
      </c>
      <c r="O88" s="274">
        <f t="shared" si="24"/>
        <v>20</v>
      </c>
      <c r="P88" s="274">
        <f t="shared" si="17"/>
        <v>20</v>
      </c>
      <c r="Q88" s="274">
        <f t="shared" si="18"/>
        <v>0</v>
      </c>
      <c r="R88" s="274">
        <f t="shared" si="22"/>
        <v>0</v>
      </c>
      <c r="S88" s="274">
        <f t="shared" si="19"/>
        <v>0</v>
      </c>
      <c r="T88" s="274">
        <f t="shared" si="20"/>
        <v>1</v>
      </c>
      <c r="U88" s="274">
        <f t="shared" si="23"/>
        <v>33</v>
      </c>
      <c r="V88" s="274">
        <f t="shared" si="21"/>
        <v>33</v>
      </c>
      <c r="W88" s="58"/>
      <c r="X88" s="58"/>
      <c r="Y88" s="58"/>
      <c r="Z88" s="58"/>
    </row>
    <row r="89" spans="1:26" ht="15.75" customHeight="1" x14ac:dyDescent="0.2">
      <c r="A89" s="274" t="str">
        <f>Questions!$A89</f>
        <v>AAAI-12</v>
      </c>
      <c r="B89" s="274" t="str">
        <f t="shared" si="14"/>
        <v>AAAI</v>
      </c>
      <c r="C89" s="274" t="str">
        <f>VLOOKUP($A89,Questions!$A$3:$L$333,2,0)&amp;""</f>
        <v>For customers not using SSO, does your application support integration with other authentication and authorization systems?</v>
      </c>
      <c r="D89" s="274" t="str">
        <f>VLOOKUP($A89,Questions!$A$3:$L$333,11,0)&amp;""</f>
        <v/>
      </c>
      <c r="E89" s="274" t="str">
        <f>VLOOKUP($A89,Questions!$A$3:$L$333,12,0)&amp;""</f>
        <v>Product</v>
      </c>
      <c r="F89" s="274" t="str">
        <f>VLOOKUP($A89,'Institution Evaluation'!$A$56:$K$346,3,0)&amp;""</f>
        <v/>
      </c>
      <c r="G89" s="274" t="str">
        <f>VLOOKUP($A89,'Institution Evaluation'!$A$56:$K$346,7,0)&amp;""</f>
        <v>Yes</v>
      </c>
      <c r="H89" s="274" t="str">
        <f>VLOOKUP($A89,'Institution Evaluation'!$A$56:$K$346,8,0)&amp;""</f>
        <v/>
      </c>
      <c r="I89" s="274" t="str">
        <f>VLOOKUP($A89,'Institution Evaluation'!$A$56:$K$346,9,0)&amp;""</f>
        <v>Standard Importance</v>
      </c>
      <c r="J89" s="274" t="str">
        <f>VLOOKUP($A89,'Institution Evaluation'!$A$56:$K$346,10,0)&amp;""</f>
        <v/>
      </c>
      <c r="K89" s="274">
        <f t="shared" si="15"/>
        <v>10</v>
      </c>
      <c r="L89" s="274">
        <f>IF($E89="Not Scored", "N/A",IF(AND($D89='Auto Responses'!$J$27,$H89=""),"N/A",IF(AND($D89='Auto Responses'!$J$27,$H89='Auto Responses'!$J$7),1,IF(AND($D89='Auto Responses'!$J$27,$H89='Auto Responses'!$J$8),0,IF(OR($F89=$G89,$H89='Auto Responses'!$J$7),1,0)))))</f>
        <v>0</v>
      </c>
      <c r="M89" s="274" t="str">
        <f>VLOOKUP($A89,'Institution Evaluation'!$A$56:$K$346,10,0)&amp;""</f>
        <v/>
      </c>
      <c r="N89" s="274">
        <f t="shared" si="16"/>
        <v>0</v>
      </c>
      <c r="O89" s="274">
        <f t="shared" si="24"/>
        <v>10</v>
      </c>
      <c r="P89" s="274">
        <f t="shared" si="17"/>
        <v>0</v>
      </c>
      <c r="Q89" s="274">
        <f t="shared" si="18"/>
        <v>0</v>
      </c>
      <c r="R89" s="274">
        <f t="shared" si="22"/>
        <v>0</v>
      </c>
      <c r="S89" s="274">
        <f t="shared" si="19"/>
        <v>0</v>
      </c>
      <c r="T89" s="274">
        <f t="shared" si="20"/>
        <v>0</v>
      </c>
      <c r="U89" s="274">
        <f t="shared" si="23"/>
        <v>33</v>
      </c>
      <c r="V89" s="274">
        <f t="shared" si="21"/>
        <v>0</v>
      </c>
      <c r="W89" s="58"/>
      <c r="X89" s="58"/>
      <c r="Y89" s="58"/>
      <c r="Z89" s="58"/>
    </row>
    <row r="90" spans="1:26" ht="15.75" customHeight="1" x14ac:dyDescent="0.2">
      <c r="A90" s="274" t="str">
        <f>Questions!$A90</f>
        <v>AAAI-13</v>
      </c>
      <c r="B90" s="274" t="str">
        <f t="shared" si="14"/>
        <v>AAAI</v>
      </c>
      <c r="C90" s="274" t="str">
        <f>VLOOKUP($A90,Questions!$A$3:$L$333,2,0)&amp;""</f>
        <v>Do you allow the customer to specify attribute mappings for any needed information beyond a user identifier? (e.g., Reference eduPerson, ePPA/ePPN/ePE)</v>
      </c>
      <c r="D90" s="274" t="str">
        <f>VLOOKUP($A90,Questions!$A$3:$L$333,11,0)&amp;""</f>
        <v/>
      </c>
      <c r="E90" s="274" t="str">
        <f>VLOOKUP($A90,Questions!$A$3:$L$333,12,0)&amp;""</f>
        <v>Product</v>
      </c>
      <c r="F90" s="274" t="str">
        <f>VLOOKUP($A90,'Institution Evaluation'!$A$56:$K$346,3,0)&amp;""</f>
        <v>No</v>
      </c>
      <c r="G90" s="274" t="str">
        <f>VLOOKUP($A90,'Institution Evaluation'!$A$56:$K$346,7,0)&amp;""</f>
        <v>Yes</v>
      </c>
      <c r="H90" s="274" t="str">
        <f>VLOOKUP($A90,'Institution Evaluation'!$A$56:$K$346,8,0)&amp;""</f>
        <v/>
      </c>
      <c r="I90" s="274" t="str">
        <f>VLOOKUP($A90,'Institution Evaluation'!$A$56:$K$346,9,0)&amp;""</f>
        <v>Standard Importance</v>
      </c>
      <c r="J90" s="274" t="str">
        <f>VLOOKUP($A90,'Institution Evaluation'!$A$56:$K$346,10,0)&amp;""</f>
        <v/>
      </c>
      <c r="K90" s="274">
        <f t="shared" si="15"/>
        <v>10</v>
      </c>
      <c r="L90" s="274">
        <f>IF($E90="Not Scored", "N/A",IF(AND($D90='Auto Responses'!$J$27,$H90=""),"N/A",IF(AND($D90='Auto Responses'!$J$27,$H90='Auto Responses'!$J$7),1,IF(AND($D90='Auto Responses'!$J$27,$H90='Auto Responses'!$J$8),0,IF(OR($F90=$G90,$H90='Auto Responses'!$J$7),1,0)))))</f>
        <v>0</v>
      </c>
      <c r="M90" s="274" t="str">
        <f>VLOOKUP($A90,'Institution Evaluation'!$A$56:$K$346,10,0)&amp;""</f>
        <v/>
      </c>
      <c r="N90" s="274">
        <f t="shared" si="16"/>
        <v>0</v>
      </c>
      <c r="O90" s="274">
        <f t="shared" si="24"/>
        <v>10</v>
      </c>
      <c r="P90" s="274">
        <f t="shared" si="17"/>
        <v>0</v>
      </c>
      <c r="Q90" s="274">
        <f t="shared" si="18"/>
        <v>0</v>
      </c>
      <c r="R90" s="274">
        <f t="shared" si="22"/>
        <v>0</v>
      </c>
      <c r="S90" s="274">
        <f t="shared" si="19"/>
        <v>0</v>
      </c>
      <c r="T90" s="274">
        <f t="shared" si="20"/>
        <v>0</v>
      </c>
      <c r="U90" s="274">
        <f t="shared" si="23"/>
        <v>33</v>
      </c>
      <c r="V90" s="274">
        <f t="shared" si="21"/>
        <v>0</v>
      </c>
      <c r="W90" s="58"/>
      <c r="X90" s="58"/>
      <c r="Y90" s="58"/>
      <c r="Z90" s="58"/>
    </row>
    <row r="91" spans="1:26" ht="15.75" customHeight="1" x14ac:dyDescent="0.2">
      <c r="A91" s="274" t="str">
        <f>Questions!$A91</f>
        <v>AAAI-14</v>
      </c>
      <c r="B91" s="274" t="str">
        <f t="shared" si="14"/>
        <v>AAAI</v>
      </c>
      <c r="C91" s="274" t="str">
        <f>VLOOKUP($A91,Questions!$A$3:$L$333,2,0)&amp;""</f>
        <v>For customers not using SSO, does your application support directory integration for user accounts?</v>
      </c>
      <c r="D91" s="274" t="str">
        <f>VLOOKUP($A91,Questions!$A$3:$L$333,11,0)&amp;""</f>
        <v/>
      </c>
      <c r="E91" s="274" t="str">
        <f>VLOOKUP($A91,Questions!$A$3:$L$333,12,0)&amp;""</f>
        <v>Product</v>
      </c>
      <c r="F91" s="274" t="str">
        <f>VLOOKUP($A91,'Institution Evaluation'!$A$56:$K$346,3,0)&amp;""</f>
        <v>Yes</v>
      </c>
      <c r="G91" s="274" t="str">
        <f>VLOOKUP($A91,'Institution Evaluation'!$A$56:$K$346,7,0)&amp;""</f>
        <v>Yes</v>
      </c>
      <c r="H91" s="274" t="str">
        <f>VLOOKUP($A91,'Institution Evaluation'!$A$56:$K$346,8,0)&amp;""</f>
        <v/>
      </c>
      <c r="I91" s="274" t="str">
        <f>VLOOKUP($A91,'Institution Evaluation'!$A$56:$K$346,9,0)&amp;""</f>
        <v>Standard Importance</v>
      </c>
      <c r="J91" s="274" t="str">
        <f>VLOOKUP($A91,'Institution Evaluation'!$A$56:$K$346,10,0)&amp;""</f>
        <v/>
      </c>
      <c r="K91" s="274">
        <f t="shared" si="15"/>
        <v>10</v>
      </c>
      <c r="L91" s="274">
        <f>IF($E91="Not Scored", "N/A",IF(AND($D91='Auto Responses'!$J$27,$H91=""),"N/A",IF(AND($D91='Auto Responses'!$J$27,$H91='Auto Responses'!$J$7),1,IF(AND($D91='Auto Responses'!$J$27,$H91='Auto Responses'!$J$8),0,IF(OR($F91=$G91,$H91='Auto Responses'!$J$7),1,0)))))</f>
        <v>1</v>
      </c>
      <c r="M91" s="274" t="str">
        <f>VLOOKUP($A91,'Institution Evaluation'!$A$56:$K$346,10,0)&amp;""</f>
        <v/>
      </c>
      <c r="N91" s="274">
        <f t="shared" si="16"/>
        <v>0</v>
      </c>
      <c r="O91" s="274">
        <f t="shared" si="24"/>
        <v>10</v>
      </c>
      <c r="P91" s="274">
        <f t="shared" si="17"/>
        <v>10</v>
      </c>
      <c r="Q91" s="274">
        <f t="shared" si="18"/>
        <v>0</v>
      </c>
      <c r="R91" s="274">
        <f t="shared" si="22"/>
        <v>0</v>
      </c>
      <c r="S91" s="274">
        <f t="shared" si="19"/>
        <v>0</v>
      </c>
      <c r="T91" s="274">
        <f t="shared" si="20"/>
        <v>0</v>
      </c>
      <c r="U91" s="274">
        <f t="shared" si="23"/>
        <v>33</v>
      </c>
      <c r="V91" s="274">
        <f t="shared" si="21"/>
        <v>0</v>
      </c>
      <c r="W91" s="58"/>
      <c r="X91" s="58"/>
      <c r="Y91" s="58"/>
      <c r="Z91" s="58"/>
    </row>
    <row r="92" spans="1:26" ht="15.75" customHeight="1" x14ac:dyDescent="0.2">
      <c r="A92" s="274" t="str">
        <f>Questions!$A92</f>
        <v>AAAI-15</v>
      </c>
      <c r="B92" s="274" t="str">
        <f t="shared" si="14"/>
        <v>AAAI</v>
      </c>
      <c r="C92" s="274" t="str">
        <f>VLOOKUP($A92,Questions!$A$3:$L$333,2,0)&amp;""</f>
        <v>Does your solution support any of the following web SSO standards: SAML2 (with redirect flow), OIDC, CAS, or other?</v>
      </c>
      <c r="D92" s="274" t="str">
        <f>VLOOKUP($A92,Questions!$A$3:$L$333,11,0)&amp;""</f>
        <v/>
      </c>
      <c r="E92" s="274" t="str">
        <f>VLOOKUP($A92,Questions!$A$3:$L$333,12,0)&amp;""</f>
        <v>Product</v>
      </c>
      <c r="F92" s="274" t="str">
        <f>VLOOKUP($A92,'Institution Evaluation'!$A$56:$K$346,3,0)&amp;""</f>
        <v>Yes</v>
      </c>
      <c r="G92" s="274" t="str">
        <f>VLOOKUP($A92,'Institution Evaluation'!$A$56:$K$346,7,0)&amp;""</f>
        <v>Yes</v>
      </c>
      <c r="H92" s="274" t="str">
        <f>VLOOKUP($A92,'Institution Evaluation'!$A$56:$K$346,8,0)&amp;""</f>
        <v/>
      </c>
      <c r="I92" s="274" t="str">
        <f>VLOOKUP($A92,'Institution Evaluation'!$A$56:$K$346,9,0)&amp;""</f>
        <v>Minor Importance</v>
      </c>
      <c r="J92" s="274" t="str">
        <f>VLOOKUP($A92,'Institution Evaluation'!$A$56:$K$346,10,0)&amp;""</f>
        <v/>
      </c>
      <c r="K92" s="274">
        <f t="shared" si="15"/>
        <v>5</v>
      </c>
      <c r="L92" s="274">
        <f>IF($E92="Not Scored", "N/A",IF(AND($D92='Auto Responses'!$J$27,$H92=""),"N/A",IF(AND($D92='Auto Responses'!$J$27,$H92='Auto Responses'!$J$7),1,IF(AND($D92='Auto Responses'!$J$27,$H92='Auto Responses'!$J$8),0,IF(OR($F92=$G92,$H92='Auto Responses'!$J$7),1,0)))))</f>
        <v>1</v>
      </c>
      <c r="M92" s="274" t="str">
        <f>VLOOKUP($A92,'Institution Evaluation'!$A$56:$K$346,10,0)&amp;""</f>
        <v/>
      </c>
      <c r="N92" s="274">
        <f t="shared" si="16"/>
        <v>0</v>
      </c>
      <c r="O92" s="274">
        <f t="shared" si="24"/>
        <v>5</v>
      </c>
      <c r="P92" s="274">
        <f t="shared" si="17"/>
        <v>5</v>
      </c>
      <c r="Q92" s="274">
        <f t="shared" si="18"/>
        <v>0</v>
      </c>
      <c r="R92" s="274">
        <f t="shared" si="22"/>
        <v>0</v>
      </c>
      <c r="S92" s="274">
        <f t="shared" si="19"/>
        <v>0</v>
      </c>
      <c r="T92" s="274">
        <f t="shared" si="20"/>
        <v>0</v>
      </c>
      <c r="U92" s="274">
        <f t="shared" si="23"/>
        <v>33</v>
      </c>
      <c r="V92" s="274">
        <f t="shared" si="21"/>
        <v>0</v>
      </c>
      <c r="W92" s="58"/>
      <c r="X92" s="58"/>
      <c r="Y92" s="58"/>
      <c r="Z92" s="58"/>
    </row>
    <row r="93" spans="1:26" ht="15.75" customHeight="1" x14ac:dyDescent="0.2">
      <c r="A93" s="274" t="str">
        <f>Questions!$A93</f>
        <v>AAAI-16</v>
      </c>
      <c r="B93" s="274" t="str">
        <f t="shared" si="14"/>
        <v>AAAI</v>
      </c>
      <c r="C93" s="274" t="str">
        <f>VLOOKUP($A93,Questions!$A$3:$L$333,2,0)&amp;""</f>
        <v>Do you support differentiation between email address and user identifier?</v>
      </c>
      <c r="D93" s="274" t="str">
        <f>VLOOKUP($A93,Questions!$A$3:$L$333,11,0)&amp;""</f>
        <v/>
      </c>
      <c r="E93" s="274" t="str">
        <f>VLOOKUP($A93,Questions!$A$3:$L$333,12,0)&amp;""</f>
        <v>Product</v>
      </c>
      <c r="F93" s="274" t="str">
        <f>VLOOKUP($A93,'Institution Evaluation'!$A$56:$K$346,3,0)&amp;""</f>
        <v>Yes</v>
      </c>
      <c r="G93" s="274" t="str">
        <f>VLOOKUP($A93,'Institution Evaluation'!$A$56:$K$346,7,0)&amp;""</f>
        <v>Yes</v>
      </c>
      <c r="H93" s="274" t="str">
        <f>VLOOKUP($A93,'Institution Evaluation'!$A$56:$K$346,8,0)&amp;""</f>
        <v/>
      </c>
      <c r="I93" s="274" t="str">
        <f>VLOOKUP($A93,'Institution Evaluation'!$A$56:$K$346,9,0)&amp;""</f>
        <v>Minor Importance</v>
      </c>
      <c r="J93" s="274" t="str">
        <f>VLOOKUP($A93,'Institution Evaluation'!$A$56:$K$346,10,0)&amp;""</f>
        <v/>
      </c>
      <c r="K93" s="274">
        <f t="shared" si="15"/>
        <v>5</v>
      </c>
      <c r="L93" s="274">
        <f>IF($E93="Not Scored", "N/A",IF(AND($D93='Auto Responses'!$J$27,$H93=""),"N/A",IF(AND($D93='Auto Responses'!$J$27,$H93='Auto Responses'!$J$7),1,IF(AND($D93='Auto Responses'!$J$27,$H93='Auto Responses'!$J$8),0,IF(OR($F93=$G93,$H93='Auto Responses'!$J$7),1,0)))))</f>
        <v>1</v>
      </c>
      <c r="M93" s="274" t="str">
        <f>VLOOKUP($A93,'Institution Evaluation'!$A$56:$K$346,10,0)&amp;""</f>
        <v/>
      </c>
      <c r="N93" s="274">
        <f t="shared" si="16"/>
        <v>0</v>
      </c>
      <c r="O93" s="274">
        <f t="shared" si="24"/>
        <v>5</v>
      </c>
      <c r="P93" s="274">
        <f t="shared" si="17"/>
        <v>5</v>
      </c>
      <c r="Q93" s="274">
        <f t="shared" si="18"/>
        <v>0</v>
      </c>
      <c r="R93" s="274">
        <f t="shared" si="22"/>
        <v>0</v>
      </c>
      <c r="S93" s="274">
        <f t="shared" si="19"/>
        <v>0</v>
      </c>
      <c r="T93" s="274">
        <f t="shared" si="20"/>
        <v>0</v>
      </c>
      <c r="U93" s="274">
        <f t="shared" si="23"/>
        <v>33</v>
      </c>
      <c r="V93" s="274">
        <f t="shared" si="21"/>
        <v>0</v>
      </c>
      <c r="W93" s="58"/>
      <c r="X93" s="58"/>
      <c r="Y93" s="58"/>
      <c r="Z93" s="58"/>
    </row>
    <row r="94" spans="1:26" ht="15.75" customHeight="1" x14ac:dyDescent="0.2">
      <c r="A94" s="274" t="str">
        <f>Questions!$A94</f>
        <v>AAAI-17</v>
      </c>
      <c r="B94" s="274" t="str">
        <f t="shared" si="14"/>
        <v>AAAI</v>
      </c>
      <c r="C94" s="274" t="str">
        <f>VLOOKUP($A94,Questions!$A$3:$L$333,2,0)&amp;""</f>
        <v>For customers not using SSO, does your application and/or user frontend/portal support multifactor authentication (e.g., Duo, Google Authenticator, OTP, etc.)?</v>
      </c>
      <c r="D94" s="274" t="str">
        <f>VLOOKUP($A94,Questions!$A$3:$L$333,11,0)&amp;""</f>
        <v/>
      </c>
      <c r="E94" s="274" t="str">
        <f>VLOOKUP($A94,Questions!$A$3:$L$333,12,0)&amp;""</f>
        <v>Product</v>
      </c>
      <c r="F94" s="274" t="str">
        <f>VLOOKUP($A94,'Institution Evaluation'!$A$56:$K$346,3,0)&amp;""</f>
        <v>Yes</v>
      </c>
      <c r="G94" s="274" t="str">
        <f>VLOOKUP($A94,'Institution Evaluation'!$A$56:$K$346,7,0)&amp;""</f>
        <v>Yes</v>
      </c>
      <c r="H94" s="274" t="str">
        <f>VLOOKUP($A94,'Institution Evaluation'!$A$56:$K$346,8,0)&amp;""</f>
        <v/>
      </c>
      <c r="I94" s="274" t="str">
        <f>VLOOKUP($A94,'Institution Evaluation'!$A$56:$K$346,9,0)&amp;""</f>
        <v>Minor Importance</v>
      </c>
      <c r="J94" s="274" t="str">
        <f>VLOOKUP($A94,'Institution Evaluation'!$A$56:$K$346,10,0)&amp;""</f>
        <v/>
      </c>
      <c r="K94" s="274">
        <f t="shared" si="15"/>
        <v>5</v>
      </c>
      <c r="L94" s="274">
        <f>IF($E94="Not Scored", "N/A",IF(AND($D94='Auto Responses'!$J$27,$H94=""),"N/A",IF(AND($D94='Auto Responses'!$J$27,$H94='Auto Responses'!$J$7),1,IF(AND($D94='Auto Responses'!$J$27,$H94='Auto Responses'!$J$8),0,IF(OR($F94=$G94,$H94='Auto Responses'!$J$7),1,0)))))</f>
        <v>1</v>
      </c>
      <c r="M94" s="274" t="str">
        <f>VLOOKUP($A94,'Institution Evaluation'!$A$56:$K$346,10,0)&amp;""</f>
        <v/>
      </c>
      <c r="N94" s="274">
        <f t="shared" si="16"/>
        <v>0</v>
      </c>
      <c r="O94" s="274">
        <f t="shared" si="24"/>
        <v>5</v>
      </c>
      <c r="P94" s="274">
        <f t="shared" si="17"/>
        <v>5</v>
      </c>
      <c r="Q94" s="274">
        <f t="shared" si="18"/>
        <v>0</v>
      </c>
      <c r="R94" s="274">
        <f t="shared" si="22"/>
        <v>0</v>
      </c>
      <c r="S94" s="274">
        <f t="shared" si="19"/>
        <v>0</v>
      </c>
      <c r="T94" s="274">
        <f t="shared" si="20"/>
        <v>0</v>
      </c>
      <c r="U94" s="274">
        <f t="shared" si="23"/>
        <v>33</v>
      </c>
      <c r="V94" s="274">
        <f t="shared" si="21"/>
        <v>0</v>
      </c>
      <c r="W94" s="58"/>
      <c r="X94" s="58"/>
      <c r="Y94" s="58"/>
      <c r="Z94" s="58"/>
    </row>
    <row r="95" spans="1:26" ht="15.75" customHeight="1" x14ac:dyDescent="0.2">
      <c r="A95" s="274" t="str">
        <f>Questions!$A95</f>
        <v>AAAI-18</v>
      </c>
      <c r="B95" s="274" t="str">
        <f t="shared" si="14"/>
        <v>AAAI</v>
      </c>
      <c r="C95" s="274" t="str">
        <f>VLOOKUP($A95,Questions!$A$3:$L$333,2,0)&amp;""</f>
        <v>Does your application automatically lock the session or log out an account after a period of inactivity?</v>
      </c>
      <c r="D95" s="274" t="str">
        <f>VLOOKUP($A95,Questions!$A$3:$L$333,11,0)&amp;""</f>
        <v/>
      </c>
      <c r="E95" s="274" t="str">
        <f>VLOOKUP($A95,Questions!$A$3:$L$333,12,0)&amp;""</f>
        <v>Product</v>
      </c>
      <c r="F95" s="274" t="str">
        <f>VLOOKUP($A95,'Institution Evaluation'!$A$56:$K$346,3,0)&amp;""</f>
        <v>Yes</v>
      </c>
      <c r="G95" s="274" t="str">
        <f>VLOOKUP($A95,'Institution Evaluation'!$A$56:$K$346,7,0)&amp;""</f>
        <v>Yes</v>
      </c>
      <c r="H95" s="274" t="str">
        <f>VLOOKUP($A95,'Institution Evaluation'!$A$56:$K$346,8,0)&amp;""</f>
        <v/>
      </c>
      <c r="I95" s="274" t="str">
        <f>VLOOKUP($A95,'Institution Evaluation'!$A$56:$K$346,9,0)&amp;""</f>
        <v>Minor Importance</v>
      </c>
      <c r="J95" s="274" t="str">
        <f>VLOOKUP($A95,'Institution Evaluation'!$A$56:$K$346,10,0)&amp;""</f>
        <v/>
      </c>
      <c r="K95" s="274">
        <f t="shared" si="15"/>
        <v>5</v>
      </c>
      <c r="L95" s="274">
        <f>IF($E95="Not Scored", "N/A",IF(AND($D95='Auto Responses'!$J$27,$H95=""),"N/A",IF(AND($D95='Auto Responses'!$J$27,$H95='Auto Responses'!$J$7),1,IF(AND($D95='Auto Responses'!$J$27,$H95='Auto Responses'!$J$8),0,IF(OR($F95=$G95,$H95='Auto Responses'!$J$7),1,0)))))</f>
        <v>1</v>
      </c>
      <c r="M95" s="274" t="str">
        <f>VLOOKUP($A95,'Institution Evaluation'!$A$56:$K$346,10,0)&amp;""</f>
        <v/>
      </c>
      <c r="N95" s="274">
        <f t="shared" si="16"/>
        <v>0</v>
      </c>
      <c r="O95" s="274">
        <f t="shared" si="24"/>
        <v>5</v>
      </c>
      <c r="P95" s="274">
        <f t="shared" si="17"/>
        <v>5</v>
      </c>
      <c r="Q95" s="274">
        <f t="shared" si="18"/>
        <v>0</v>
      </c>
      <c r="R95" s="274">
        <f t="shared" si="22"/>
        <v>0</v>
      </c>
      <c r="S95" s="274">
        <f t="shared" si="19"/>
        <v>0</v>
      </c>
      <c r="T95" s="274">
        <f t="shared" si="20"/>
        <v>0</v>
      </c>
      <c r="U95" s="274">
        <f t="shared" si="23"/>
        <v>33</v>
      </c>
      <c r="V95" s="274">
        <f t="shared" si="21"/>
        <v>0</v>
      </c>
      <c r="W95" s="58"/>
      <c r="X95" s="58"/>
      <c r="Y95" s="58"/>
      <c r="Z95" s="58"/>
    </row>
    <row r="96" spans="1:26" ht="15.75" customHeight="1" x14ac:dyDescent="0.2">
      <c r="A96" s="274" t="str">
        <f>Questions!$A96</f>
        <v>CHNG-01</v>
      </c>
      <c r="B96" s="274" t="str">
        <f t="shared" si="14"/>
        <v>CHNG</v>
      </c>
      <c r="C96" s="274" t="str">
        <f>VLOOKUP($A96,Questions!$A$3:$L$333,2,0)&amp;""</f>
        <v>Will the institution be notified of major changes to your environment that could impact the institution's security posture?*</v>
      </c>
      <c r="D96" s="274" t="str">
        <f>VLOOKUP($A96,Questions!$A$3:$L$333,11,0)&amp;""</f>
        <v/>
      </c>
      <c r="E96" s="274" t="str">
        <f>VLOOKUP($A96,Questions!$A$3:$L$333,12,0)&amp;""</f>
        <v>Organization</v>
      </c>
      <c r="F96" s="274" t="str">
        <f>VLOOKUP($A96,'Institution Evaluation'!$A$56:$K$346,3,0)&amp;""</f>
        <v>Yes</v>
      </c>
      <c r="G96" s="274" t="str">
        <f>VLOOKUP($A96,'Institution Evaluation'!$A$56:$K$346,7,0)&amp;""</f>
        <v>Yes</v>
      </c>
      <c r="H96" s="274" t="str">
        <f>VLOOKUP($A96,'Institution Evaluation'!$A$56:$K$346,8,0)&amp;""</f>
        <v/>
      </c>
      <c r="I96" s="274" t="str">
        <f>VLOOKUP($A96,'Institution Evaluation'!$A$56:$K$346,9,0)&amp;""</f>
        <v>Critical Importance</v>
      </c>
      <c r="J96" s="274" t="str">
        <f>VLOOKUP($A96,'Institution Evaluation'!$A$56:$K$346,10,0)&amp;""</f>
        <v/>
      </c>
      <c r="K96" s="274">
        <f t="shared" si="15"/>
        <v>20</v>
      </c>
      <c r="L96" s="274">
        <f>IF($E96="Not Scored", "N/A",IF(AND($D96='Auto Responses'!$J$27,$H96=""),"N/A",IF(AND($D96='Auto Responses'!$J$27,$H96='Auto Responses'!$J$7),1,IF(AND($D96='Auto Responses'!$J$27,$H96='Auto Responses'!$J$8),0,IF(OR($F96=$G96,$H96='Auto Responses'!$J$7),1,0)))))</f>
        <v>1</v>
      </c>
      <c r="M96" s="274" t="str">
        <f>VLOOKUP($A96,'Institution Evaluation'!$A$56:$K$346,10,0)&amp;""</f>
        <v/>
      </c>
      <c r="N96" s="274">
        <f t="shared" si="16"/>
        <v>1</v>
      </c>
      <c r="O96" s="274">
        <f t="shared" si="24"/>
        <v>20</v>
      </c>
      <c r="P96" s="274">
        <f t="shared" si="17"/>
        <v>20</v>
      </c>
      <c r="Q96" s="274">
        <f t="shared" si="18"/>
        <v>0</v>
      </c>
      <c r="R96" s="274">
        <f t="shared" si="22"/>
        <v>0</v>
      </c>
      <c r="S96" s="274">
        <f t="shared" si="19"/>
        <v>0</v>
      </c>
      <c r="T96" s="274">
        <f t="shared" si="20"/>
        <v>1</v>
      </c>
      <c r="U96" s="274">
        <f t="shared" si="23"/>
        <v>34</v>
      </c>
      <c r="V96" s="274">
        <f t="shared" si="21"/>
        <v>34</v>
      </c>
      <c r="W96" s="58"/>
      <c r="X96" s="58"/>
      <c r="Y96" s="58"/>
      <c r="Z96" s="58"/>
    </row>
    <row r="97" spans="1:26" ht="15.75" customHeight="1" x14ac:dyDescent="0.2">
      <c r="A97" s="274" t="str">
        <f>Questions!$A97</f>
        <v>CHNG-02</v>
      </c>
      <c r="B97" s="274" t="str">
        <f t="shared" si="14"/>
        <v>CHNG</v>
      </c>
      <c r="C97" s="274" t="str">
        <f>VLOOKUP($A97,Questions!$A$3:$L$333,2,0)&amp;""</f>
        <v>Does the system support client customizations from one release to another?*</v>
      </c>
      <c r="D97" s="274" t="str">
        <f>VLOOKUP($A97,Questions!$A$3:$L$333,11,0)&amp;""</f>
        <v/>
      </c>
      <c r="E97" s="274" t="str">
        <f>VLOOKUP($A97,Questions!$A$3:$L$333,12,0)&amp;""</f>
        <v>Organization</v>
      </c>
      <c r="F97" s="274" t="str">
        <f>VLOOKUP($A97,'Institution Evaluation'!$A$56:$K$346,3,0)&amp;""</f>
        <v>No</v>
      </c>
      <c r="G97" s="274" t="str">
        <f>VLOOKUP($A97,'Institution Evaluation'!$A$56:$K$346,7,0)&amp;""</f>
        <v>Yes</v>
      </c>
      <c r="H97" s="274" t="str">
        <f>VLOOKUP($A97,'Institution Evaluation'!$A$56:$K$346,8,0)&amp;""</f>
        <v/>
      </c>
      <c r="I97" s="274" t="str">
        <f>VLOOKUP($A97,'Institution Evaluation'!$A$56:$K$346,9,0)&amp;""</f>
        <v>Critical Importance</v>
      </c>
      <c r="J97" s="274" t="str">
        <f>VLOOKUP($A97,'Institution Evaluation'!$A$56:$K$346,10,0)&amp;""</f>
        <v/>
      </c>
      <c r="K97" s="274">
        <f t="shared" si="15"/>
        <v>20</v>
      </c>
      <c r="L97" s="274">
        <f>IF($E97="Not Scored", "N/A",IF(AND($D97='Auto Responses'!$J$27,$H97=""),"N/A",IF(AND($D97='Auto Responses'!$J$27,$H97='Auto Responses'!$J$7),1,IF(AND($D97='Auto Responses'!$J$27,$H97='Auto Responses'!$J$8),0,IF(OR($F97=$G97,$H97='Auto Responses'!$J$7),1,0)))))</f>
        <v>0</v>
      </c>
      <c r="M97" s="274" t="str">
        <f>VLOOKUP($A97,'Institution Evaluation'!$A$56:$K$346,10,0)&amp;""</f>
        <v/>
      </c>
      <c r="N97" s="274">
        <f t="shared" si="16"/>
        <v>1</v>
      </c>
      <c r="O97" s="274">
        <f>IF(OR($E97="Not Scored",$F97="N/A"),"N/A",IF($J97="",$K97,IF($J97="Minor Importance",5,IF($J97="Standard Importance",10,IF($J97="Critical Importance",20,0)))))</f>
        <v>20</v>
      </c>
      <c r="P97" s="274">
        <f t="shared" si="17"/>
        <v>0</v>
      </c>
      <c r="Q97" s="274">
        <f t="shared" si="18"/>
        <v>0</v>
      </c>
      <c r="R97" s="274">
        <f t="shared" si="22"/>
        <v>0</v>
      </c>
      <c r="S97" s="274">
        <f t="shared" si="19"/>
        <v>0</v>
      </c>
      <c r="T97" s="274">
        <f t="shared" si="20"/>
        <v>1</v>
      </c>
      <c r="U97" s="274">
        <f t="shared" si="23"/>
        <v>35</v>
      </c>
      <c r="V97" s="274">
        <f t="shared" si="21"/>
        <v>35</v>
      </c>
      <c r="W97" s="58"/>
      <c r="X97" s="58"/>
      <c r="Y97" s="58"/>
      <c r="Z97" s="58"/>
    </row>
    <row r="98" spans="1:26" ht="15.75" customHeight="1" x14ac:dyDescent="0.2">
      <c r="A98" s="274" t="str">
        <f>Questions!$A98</f>
        <v>CHNG-03</v>
      </c>
      <c r="B98" s="274" t="str">
        <f t="shared" si="14"/>
        <v>CHNG</v>
      </c>
      <c r="C98" s="274" t="str">
        <f>VLOOKUP($A98,Questions!$A$3:$L$333,2,0)&amp;""</f>
        <v>Do you have an implemented system configuration management process (e.g.,secure "gold" images, etc.)?*</v>
      </c>
      <c r="D98" s="274" t="str">
        <f>VLOOKUP($A98,Questions!$A$3:$L$333,11,0)&amp;""</f>
        <v/>
      </c>
      <c r="E98" s="274" t="str">
        <f>VLOOKUP($A98,Questions!$A$3:$L$333,12,0)&amp;""</f>
        <v>Organization</v>
      </c>
      <c r="F98" s="274" t="str">
        <f>VLOOKUP($A98,'Institution Evaluation'!$A$56:$K$346,3,0)&amp;""</f>
        <v>Yes</v>
      </c>
      <c r="G98" s="274" t="str">
        <f>VLOOKUP($A98,'Institution Evaluation'!$A$56:$K$346,7,0)&amp;""</f>
        <v>Yes</v>
      </c>
      <c r="H98" s="274" t="str">
        <f>VLOOKUP($A98,'Institution Evaluation'!$A$56:$K$346,8,0)&amp;""</f>
        <v/>
      </c>
      <c r="I98" s="274" t="str">
        <f>VLOOKUP($A98,'Institution Evaluation'!$A$56:$K$346,9,0)&amp;""</f>
        <v>Critical Importance</v>
      </c>
      <c r="J98" s="274" t="str">
        <f>VLOOKUP($A98,'Institution Evaluation'!$A$56:$K$346,10,0)&amp;""</f>
        <v/>
      </c>
      <c r="K98" s="274">
        <f t="shared" si="15"/>
        <v>20</v>
      </c>
      <c r="L98" s="274">
        <f>IF($E98="Not Scored", "N/A",IF(AND($D98='Auto Responses'!$J$27,$H98=""),"N/A",IF(AND($D98='Auto Responses'!$J$27,$H98='Auto Responses'!$J$7),1,IF(AND($D98='Auto Responses'!$J$27,$H98='Auto Responses'!$J$8),0,IF(OR($F98=$G98,$H98='Auto Responses'!$J$7),1,0)))))</f>
        <v>1</v>
      </c>
      <c r="M98" s="274" t="str">
        <f>VLOOKUP($A98,'Institution Evaluation'!$A$56:$K$346,10,0)&amp;""</f>
        <v/>
      </c>
      <c r="N98" s="274">
        <f t="shared" si="16"/>
        <v>1</v>
      </c>
      <c r="O98" s="274">
        <f>IF(OR($E98="Not Scored",$F98="N/A"),"N/A",IF($J98="",$K98,IF($J98="Minor Importance",5,IF($J98="Standard Importance",10,IF($J98="Critical Importance",20,0)))))</f>
        <v>20</v>
      </c>
      <c r="P98" s="274">
        <f t="shared" si="17"/>
        <v>20</v>
      </c>
      <c r="Q98" s="274">
        <f t="shared" si="18"/>
        <v>0</v>
      </c>
      <c r="R98" s="274">
        <f t="shared" si="22"/>
        <v>0</v>
      </c>
      <c r="S98" s="274">
        <f t="shared" si="19"/>
        <v>0</v>
      </c>
      <c r="T98" s="274">
        <f t="shared" si="20"/>
        <v>1</v>
      </c>
      <c r="U98" s="274">
        <f t="shared" si="23"/>
        <v>36</v>
      </c>
      <c r="V98" s="274">
        <f t="shared" si="21"/>
        <v>36</v>
      </c>
      <c r="W98" s="58"/>
      <c r="X98" s="58"/>
      <c r="Y98" s="58"/>
      <c r="Z98" s="58"/>
    </row>
    <row r="99" spans="1:26" ht="15.75" customHeight="1" x14ac:dyDescent="0.2">
      <c r="A99" s="274" t="str">
        <f>Questions!$A99</f>
        <v>CHNG-04</v>
      </c>
      <c r="B99" s="274" t="str">
        <f t="shared" si="14"/>
        <v>CHNG</v>
      </c>
      <c r="C99" s="274" t="str">
        <f>VLOOKUP($A99,Questions!$A$3:$L$333,2,0)&amp;""</f>
        <v>Do you have a documented change management process?</v>
      </c>
      <c r="D99" s="274" t="str">
        <f>VLOOKUP($A99,Questions!$A$3:$L$333,11,0)&amp;""</f>
        <v/>
      </c>
      <c r="E99" s="274" t="str">
        <f>VLOOKUP($A99,Questions!$A$3:$L$333,12,0)&amp;""</f>
        <v>Organization</v>
      </c>
      <c r="F99" s="274" t="str">
        <f>VLOOKUP($A99,'Institution Evaluation'!$A$56:$K$346,3,0)&amp;""</f>
        <v>Yes</v>
      </c>
      <c r="G99" s="274" t="str">
        <f>VLOOKUP($A99,'Institution Evaluation'!$A$56:$K$346,7,0)&amp;""</f>
        <v>Yes</v>
      </c>
      <c r="H99" s="274" t="str">
        <f>VLOOKUP($A99,'Institution Evaluation'!$A$56:$K$346,8,0)&amp;""</f>
        <v/>
      </c>
      <c r="I99" s="274" t="str">
        <f>VLOOKUP($A99,'Institution Evaluation'!$A$56:$K$346,9,0)&amp;""</f>
        <v>Standard Importance</v>
      </c>
      <c r="J99" s="274" t="str">
        <f>VLOOKUP($A99,'Institution Evaluation'!$A$56:$K$346,10,0)&amp;""</f>
        <v/>
      </c>
      <c r="K99" s="274">
        <f t="shared" si="15"/>
        <v>10</v>
      </c>
      <c r="L99" s="274">
        <f>IF($E99="Not Scored", "N/A",IF(AND($D99='Auto Responses'!$J$27,$H99=""),"N/A",IF(AND($D99='Auto Responses'!$J$27,$H99='Auto Responses'!$J$7),1,IF(AND($D99='Auto Responses'!$J$27,$H99='Auto Responses'!$J$8),0,IF(OR($F99=$G99,$H99='Auto Responses'!$J$7),1,0)))))</f>
        <v>1</v>
      </c>
      <c r="M99" s="274" t="str">
        <f>VLOOKUP($A99,'Institution Evaluation'!$A$56:$K$346,10,0)&amp;""</f>
        <v/>
      </c>
      <c r="N99" s="274">
        <f t="shared" si="16"/>
        <v>0</v>
      </c>
      <c r="O99" s="274">
        <f t="shared" ref="O99:O134" si="25">IF($E99="Not Scored","N/A",IF($J99="",$K99,IF($J99="Minor Importance",5,IF($J99="Standard Importance",10,IF($J99="Critical Importance",20,0)))))</f>
        <v>10</v>
      </c>
      <c r="P99" s="274">
        <f t="shared" si="17"/>
        <v>10</v>
      </c>
      <c r="Q99" s="274">
        <f t="shared" si="18"/>
        <v>0</v>
      </c>
      <c r="R99" s="274">
        <f t="shared" si="22"/>
        <v>0</v>
      </c>
      <c r="S99" s="274">
        <f t="shared" si="19"/>
        <v>0</v>
      </c>
      <c r="T99" s="274">
        <f t="shared" si="20"/>
        <v>0</v>
      </c>
      <c r="U99" s="274">
        <f t="shared" si="23"/>
        <v>36</v>
      </c>
      <c r="V99" s="274">
        <f t="shared" si="21"/>
        <v>0</v>
      </c>
      <c r="W99" s="58"/>
      <c r="X99" s="58"/>
      <c r="Y99" s="58"/>
      <c r="Z99" s="58"/>
    </row>
    <row r="100" spans="1:26" ht="15.75" customHeight="1" x14ac:dyDescent="0.2">
      <c r="A100" s="274" t="str">
        <f>Questions!$A100</f>
        <v>CHNG-05</v>
      </c>
      <c r="B100" s="274" t="str">
        <f t="shared" si="14"/>
        <v>CHNG</v>
      </c>
      <c r="C100" s="274" t="str">
        <f>VLOOKUP($A100,Questions!$A$3:$L$333,2,0)&amp;""</f>
        <v>Does your change management process minimally include authorization, impact analysis, testing, and validation before moving changes to production?</v>
      </c>
      <c r="D100" s="274" t="str">
        <f>VLOOKUP($A100,Questions!$A$3:$L$333,11,0)&amp;""</f>
        <v/>
      </c>
      <c r="E100" s="274" t="str">
        <f>VLOOKUP($A100,Questions!$A$3:$L$333,12,0)&amp;""</f>
        <v>Organization</v>
      </c>
      <c r="F100" s="274" t="str">
        <f>VLOOKUP($A100,'Institution Evaluation'!$A$56:$K$346,3,0)&amp;""</f>
        <v>Yes</v>
      </c>
      <c r="G100" s="274" t="str">
        <f>VLOOKUP($A100,'Institution Evaluation'!$A$56:$K$346,7,0)&amp;""</f>
        <v>Yes</v>
      </c>
      <c r="H100" s="274" t="str">
        <f>VLOOKUP($A100,'Institution Evaluation'!$A$56:$K$346,8,0)&amp;""</f>
        <v/>
      </c>
      <c r="I100" s="274" t="str">
        <f>VLOOKUP($A100,'Institution Evaluation'!$A$56:$K$346,9,0)&amp;""</f>
        <v>Standard Importance</v>
      </c>
      <c r="J100" s="274" t="str">
        <f>VLOOKUP($A100,'Institution Evaluation'!$A$56:$K$346,10,0)&amp;""</f>
        <v/>
      </c>
      <c r="K100" s="274">
        <f t="shared" si="15"/>
        <v>10</v>
      </c>
      <c r="L100" s="274">
        <f>IF($E100="Not Scored", "N/A",IF(AND($D100='Auto Responses'!$J$27,$H100=""),"N/A",IF(AND($D100='Auto Responses'!$J$27,$H100='Auto Responses'!$J$7),1,IF(AND($D100='Auto Responses'!$J$27,$H100='Auto Responses'!$J$8),0,IF(OR($F100=$G100,$H100='Auto Responses'!$J$7),1,0)))))</f>
        <v>1</v>
      </c>
      <c r="M100" s="274" t="str">
        <f>VLOOKUP($A100,'Institution Evaluation'!$A$56:$K$346,10,0)&amp;""</f>
        <v/>
      </c>
      <c r="N100" s="274">
        <f t="shared" si="16"/>
        <v>0</v>
      </c>
      <c r="O100" s="274">
        <f t="shared" si="25"/>
        <v>10</v>
      </c>
      <c r="P100" s="274">
        <f t="shared" si="17"/>
        <v>10</v>
      </c>
      <c r="Q100" s="274">
        <f t="shared" si="18"/>
        <v>0</v>
      </c>
      <c r="R100" s="274">
        <f t="shared" si="22"/>
        <v>0</v>
      </c>
      <c r="S100" s="274">
        <f t="shared" si="19"/>
        <v>0</v>
      </c>
      <c r="T100" s="274">
        <f t="shared" si="20"/>
        <v>0</v>
      </c>
      <c r="U100" s="274">
        <f t="shared" si="23"/>
        <v>36</v>
      </c>
      <c r="V100" s="274">
        <f t="shared" si="21"/>
        <v>0</v>
      </c>
      <c r="W100" s="58"/>
      <c r="X100" s="58"/>
      <c r="Y100" s="58"/>
      <c r="Z100" s="58"/>
    </row>
    <row r="101" spans="1:26" ht="15.75" customHeight="1" x14ac:dyDescent="0.2">
      <c r="A101" s="274" t="str">
        <f>Questions!$A101</f>
        <v>CHNG-06</v>
      </c>
      <c r="B101" s="274" t="str">
        <f t="shared" si="14"/>
        <v>CHNG</v>
      </c>
      <c r="C101" s="274" t="str">
        <f>VLOOKUP($A101,Questions!$A$3:$L$333,2,0)&amp;""</f>
        <v>Does your change management process verify that all required third-party libraries and dependencies are still supported with each major change?</v>
      </c>
      <c r="D101" s="274" t="str">
        <f>VLOOKUP($A101,Questions!$A$3:$L$333,11,0)&amp;""</f>
        <v/>
      </c>
      <c r="E101" s="274" t="str">
        <f>VLOOKUP($A101,Questions!$A$3:$L$333,12,0)&amp;""</f>
        <v>Organization</v>
      </c>
      <c r="F101" s="274" t="str">
        <f>VLOOKUP($A101,'Institution Evaluation'!$A$56:$K$346,3,0)&amp;""</f>
        <v>Yes</v>
      </c>
      <c r="G101" s="274" t="str">
        <f>VLOOKUP($A101,'Institution Evaluation'!$A$56:$K$346,7,0)&amp;""</f>
        <v>Yes</v>
      </c>
      <c r="H101" s="274" t="str">
        <f>VLOOKUP($A101,'Institution Evaluation'!$A$56:$K$346,8,0)&amp;""</f>
        <v/>
      </c>
      <c r="I101" s="274" t="str">
        <f>VLOOKUP($A101,'Institution Evaluation'!$A$56:$K$346,9,0)&amp;""</f>
        <v>Standard Importance</v>
      </c>
      <c r="J101" s="274" t="str">
        <f>VLOOKUP($A101,'Institution Evaluation'!$A$56:$K$346,10,0)&amp;""</f>
        <v/>
      </c>
      <c r="K101" s="274">
        <f t="shared" si="15"/>
        <v>10</v>
      </c>
      <c r="L101" s="274">
        <f>IF($E101="Not Scored", "N/A",IF(AND($D101='Auto Responses'!$J$27,$H101=""),"N/A",IF(AND($D101='Auto Responses'!$J$27,$H101='Auto Responses'!$J$7),1,IF(AND($D101='Auto Responses'!$J$27,$H101='Auto Responses'!$J$8),0,IF(OR($F101=$G101,$H101='Auto Responses'!$J$7),1,0)))))</f>
        <v>1</v>
      </c>
      <c r="M101" s="274" t="str">
        <f>VLOOKUP($A101,'Institution Evaluation'!$A$56:$K$346,10,0)&amp;""</f>
        <v/>
      </c>
      <c r="N101" s="274">
        <f t="shared" si="16"/>
        <v>0</v>
      </c>
      <c r="O101" s="274">
        <f t="shared" si="25"/>
        <v>10</v>
      </c>
      <c r="P101" s="274">
        <f t="shared" si="17"/>
        <v>10</v>
      </c>
      <c r="Q101" s="274">
        <f t="shared" si="18"/>
        <v>0</v>
      </c>
      <c r="R101" s="274">
        <f t="shared" si="22"/>
        <v>0</v>
      </c>
      <c r="S101" s="274">
        <f t="shared" si="19"/>
        <v>0</v>
      </c>
      <c r="T101" s="274">
        <f t="shared" si="20"/>
        <v>0</v>
      </c>
      <c r="U101" s="274">
        <f t="shared" si="23"/>
        <v>36</v>
      </c>
      <c r="V101" s="274">
        <f t="shared" si="21"/>
        <v>0</v>
      </c>
      <c r="W101" s="58"/>
      <c r="X101" s="58"/>
      <c r="Y101" s="58"/>
      <c r="Z101" s="58"/>
    </row>
    <row r="102" spans="1:26" ht="15.75" customHeight="1" x14ac:dyDescent="0.2">
      <c r="A102" s="274" t="str">
        <f>Questions!$A102</f>
        <v>CHNG-07</v>
      </c>
      <c r="B102" s="274" t="str">
        <f t="shared" si="14"/>
        <v>CHNG</v>
      </c>
      <c r="C102" s="274" t="str">
        <f>VLOOKUP($A102,Questions!$A$3:$L$333,2,0)&amp;""</f>
        <v>Do you have policy and procedure, currently implemented, managing how critical patches are applied to all systems and applications?</v>
      </c>
      <c r="D102" s="274" t="str">
        <f>VLOOKUP($A102,Questions!$A$3:$L$333,11,0)&amp;""</f>
        <v/>
      </c>
      <c r="E102" s="274" t="str">
        <f>VLOOKUP($A102,Questions!$A$3:$L$333,12,0)&amp;""</f>
        <v>Organization</v>
      </c>
      <c r="F102" s="274" t="str">
        <f>VLOOKUP($A102,'Institution Evaluation'!$A$56:$K$346,3,0)&amp;""</f>
        <v>Yes</v>
      </c>
      <c r="G102" s="274" t="str">
        <f>VLOOKUP($A102,'Institution Evaluation'!$A$56:$K$346,7,0)&amp;""</f>
        <v>Yes</v>
      </c>
      <c r="H102" s="274" t="str">
        <f>VLOOKUP($A102,'Institution Evaluation'!$A$56:$K$346,8,0)&amp;""</f>
        <v/>
      </c>
      <c r="I102" s="274" t="str">
        <f>VLOOKUP($A102,'Institution Evaluation'!$A$56:$K$346,9,0)&amp;""</f>
        <v>Standard Importance</v>
      </c>
      <c r="J102" s="274" t="str">
        <f>VLOOKUP($A102,'Institution Evaluation'!$A$56:$K$346,10,0)&amp;""</f>
        <v/>
      </c>
      <c r="K102" s="274">
        <f t="shared" si="15"/>
        <v>10</v>
      </c>
      <c r="L102" s="274">
        <f>IF($E102="Not Scored", "N/A",IF(AND($D102='Auto Responses'!$J$27,$H102=""),"N/A",IF(AND($D102='Auto Responses'!$J$27,$H102='Auto Responses'!$J$7),1,IF(AND($D102='Auto Responses'!$J$27,$H102='Auto Responses'!$J$8),0,IF(OR($F102=$G102,$H102='Auto Responses'!$J$7),1,0)))))</f>
        <v>1</v>
      </c>
      <c r="M102" s="274" t="str">
        <f>VLOOKUP($A102,'Institution Evaluation'!$A$56:$K$346,10,0)&amp;""</f>
        <v/>
      </c>
      <c r="N102" s="274">
        <f t="shared" si="16"/>
        <v>0</v>
      </c>
      <c r="O102" s="274">
        <f t="shared" si="25"/>
        <v>10</v>
      </c>
      <c r="P102" s="274">
        <f t="shared" si="17"/>
        <v>10</v>
      </c>
      <c r="Q102" s="274">
        <f t="shared" si="18"/>
        <v>0</v>
      </c>
      <c r="R102" s="274">
        <f t="shared" si="22"/>
        <v>0</v>
      </c>
      <c r="S102" s="274">
        <f t="shared" si="19"/>
        <v>0</v>
      </c>
      <c r="T102" s="274">
        <f t="shared" si="20"/>
        <v>0</v>
      </c>
      <c r="U102" s="274">
        <f t="shared" si="23"/>
        <v>36</v>
      </c>
      <c r="V102" s="274">
        <f t="shared" si="21"/>
        <v>0</v>
      </c>
      <c r="W102" s="58"/>
      <c r="X102" s="58"/>
      <c r="Y102" s="58"/>
      <c r="Z102" s="58"/>
    </row>
    <row r="103" spans="1:26" ht="15.75" customHeight="1" x14ac:dyDescent="0.2">
      <c r="A103" s="274" t="str">
        <f>Questions!$A103</f>
        <v>CHNG-08</v>
      </c>
      <c r="B103" s="274" t="str">
        <f t="shared" si="14"/>
        <v>CHNG</v>
      </c>
      <c r="C103" s="274" t="str">
        <f>VLOOKUP($A103,Questions!$A$3:$L$333,2,0)&amp;""</f>
        <v>Have you implemented policies and procedures that guide how security risks are mitigated until patches can be applied?</v>
      </c>
      <c r="D103" s="274" t="str">
        <f>VLOOKUP($A103,Questions!$A$3:$L$333,11,0)&amp;""</f>
        <v/>
      </c>
      <c r="E103" s="274" t="str">
        <f>VLOOKUP($A103,Questions!$A$3:$L$333,12,0)&amp;""</f>
        <v>Organization</v>
      </c>
      <c r="F103" s="274" t="str">
        <f>VLOOKUP($A103,'Institution Evaluation'!$A$56:$K$346,3,0)&amp;""</f>
        <v>Yes</v>
      </c>
      <c r="G103" s="274" t="str">
        <f>VLOOKUP($A103,'Institution Evaluation'!$A$56:$K$346,7,0)&amp;""</f>
        <v>Yes</v>
      </c>
      <c r="H103" s="274" t="str">
        <f>VLOOKUP($A103,'Institution Evaluation'!$A$56:$K$346,8,0)&amp;""</f>
        <v/>
      </c>
      <c r="I103" s="274" t="str">
        <f>VLOOKUP($A103,'Institution Evaluation'!$A$56:$K$346,9,0)&amp;""</f>
        <v>Standard Importance</v>
      </c>
      <c r="J103" s="274" t="str">
        <f>VLOOKUP($A103,'Institution Evaluation'!$A$56:$K$346,10,0)&amp;""</f>
        <v/>
      </c>
      <c r="K103" s="274">
        <f t="shared" si="15"/>
        <v>10</v>
      </c>
      <c r="L103" s="274">
        <f>IF($E103="Not Scored", "N/A",IF(AND($D103='Auto Responses'!$J$27,$H103=""),"N/A",IF(AND($D103='Auto Responses'!$J$27,$H103='Auto Responses'!$J$7),1,IF(AND($D103='Auto Responses'!$J$27,$H103='Auto Responses'!$J$8),0,IF(OR($F103=$G103,$H103='Auto Responses'!$J$7),1,0)))))</f>
        <v>1</v>
      </c>
      <c r="M103" s="274" t="str">
        <f>VLOOKUP($A103,'Institution Evaluation'!$A$56:$K$346,10,0)&amp;""</f>
        <v/>
      </c>
      <c r="N103" s="274">
        <f t="shared" si="16"/>
        <v>0</v>
      </c>
      <c r="O103" s="274">
        <f t="shared" si="25"/>
        <v>10</v>
      </c>
      <c r="P103" s="274">
        <f t="shared" si="17"/>
        <v>10</v>
      </c>
      <c r="Q103" s="274">
        <f t="shared" si="18"/>
        <v>0</v>
      </c>
      <c r="R103" s="274">
        <f t="shared" si="22"/>
        <v>0</v>
      </c>
      <c r="S103" s="274">
        <f t="shared" si="19"/>
        <v>0</v>
      </c>
      <c r="T103" s="274">
        <f t="shared" si="20"/>
        <v>0</v>
      </c>
      <c r="U103" s="274">
        <f t="shared" si="23"/>
        <v>36</v>
      </c>
      <c r="V103" s="274">
        <f t="shared" si="21"/>
        <v>0</v>
      </c>
      <c r="W103" s="58"/>
      <c r="X103" s="58"/>
      <c r="Y103" s="58"/>
      <c r="Z103" s="58"/>
    </row>
    <row r="104" spans="1:26" ht="15.75" customHeight="1" x14ac:dyDescent="0.2">
      <c r="A104" s="274" t="str">
        <f>Questions!$A104</f>
        <v>CHNG-09</v>
      </c>
      <c r="B104" s="274" t="str">
        <f t="shared" si="14"/>
        <v>CHNG</v>
      </c>
      <c r="C104" s="274" t="str">
        <f>VLOOKUP($A104,Questions!$A$3:$L$333,2,0)&amp;""</f>
        <v>Do clients have the option to not participate in or postpone an upgrade to a new release?</v>
      </c>
      <c r="D104" s="274" t="str">
        <f>VLOOKUP($A104,Questions!$A$3:$L$333,11,0)&amp;""</f>
        <v/>
      </c>
      <c r="E104" s="274" t="str">
        <f>VLOOKUP($A104,Questions!$A$3:$L$333,12,0)&amp;""</f>
        <v>Organization</v>
      </c>
      <c r="F104" s="274" t="str">
        <f>VLOOKUP($A104,'Institution Evaluation'!$A$56:$K$346,3,0)&amp;""</f>
        <v>No</v>
      </c>
      <c r="G104" s="274" t="str">
        <f>VLOOKUP($A104,'Institution Evaluation'!$A$56:$K$346,7,0)&amp;""</f>
        <v>Yes</v>
      </c>
      <c r="H104" s="274" t="str">
        <f>VLOOKUP($A104,'Institution Evaluation'!$A$56:$K$346,8,0)&amp;""</f>
        <v/>
      </c>
      <c r="I104" s="274" t="str">
        <f>VLOOKUP($A104,'Institution Evaluation'!$A$56:$K$346,9,0)&amp;""</f>
        <v>Minor Importance</v>
      </c>
      <c r="J104" s="274" t="str">
        <f>VLOOKUP($A104,'Institution Evaluation'!$A$56:$K$346,10,0)&amp;""</f>
        <v/>
      </c>
      <c r="K104" s="274">
        <f t="shared" si="15"/>
        <v>5</v>
      </c>
      <c r="L104" s="274">
        <f>IF($E104="Not Scored", "N/A",IF(AND($D104='Auto Responses'!$J$27,$H104=""),"N/A",IF(AND($D104='Auto Responses'!$J$27,$H104='Auto Responses'!$J$7),1,IF(AND($D104='Auto Responses'!$J$27,$H104='Auto Responses'!$J$8),0,IF(OR($F104=$G104,$H104='Auto Responses'!$J$7),1,0)))))</f>
        <v>0</v>
      </c>
      <c r="M104" s="274" t="str">
        <f>VLOOKUP($A104,'Institution Evaluation'!$A$56:$K$346,10,0)&amp;""</f>
        <v/>
      </c>
      <c r="N104" s="274">
        <f t="shared" si="16"/>
        <v>0</v>
      </c>
      <c r="O104" s="274">
        <f t="shared" si="25"/>
        <v>5</v>
      </c>
      <c r="P104" s="274">
        <f t="shared" si="17"/>
        <v>0</v>
      </c>
      <c r="Q104" s="274">
        <f t="shared" si="18"/>
        <v>0</v>
      </c>
      <c r="R104" s="274">
        <f t="shared" si="22"/>
        <v>0</v>
      </c>
      <c r="S104" s="274">
        <f t="shared" si="19"/>
        <v>0</v>
      </c>
      <c r="T104" s="274">
        <f t="shared" si="20"/>
        <v>0</v>
      </c>
      <c r="U104" s="274">
        <f t="shared" si="23"/>
        <v>36</v>
      </c>
      <c r="V104" s="274">
        <f t="shared" si="21"/>
        <v>0</v>
      </c>
      <c r="W104" s="58"/>
      <c r="X104" s="58"/>
      <c r="Y104" s="58"/>
      <c r="Z104" s="58"/>
    </row>
    <row r="105" spans="1:26" ht="15.75" customHeight="1" x14ac:dyDescent="0.2">
      <c r="A105" s="274" t="str">
        <f>Questions!$A105</f>
        <v>CHNG-10</v>
      </c>
      <c r="B105" s="274" t="str">
        <f t="shared" si="14"/>
        <v>CHNG</v>
      </c>
      <c r="C105" s="274" t="str">
        <f>VLOOKUP($A105,Questions!$A$3:$L$333,2,0)&amp;""</f>
        <v>Do you have a fully implemented solution support strategy that defines how many concurrent versions you support?</v>
      </c>
      <c r="D105" s="274" t="str">
        <f>VLOOKUP($A105,Questions!$A$3:$L$333,11,0)&amp;""</f>
        <v/>
      </c>
      <c r="E105" s="274" t="str">
        <f>VLOOKUP($A105,Questions!$A$3:$L$333,12,0)&amp;""</f>
        <v>Organization</v>
      </c>
      <c r="F105" s="274" t="str">
        <f>VLOOKUP($A105,'Institution Evaluation'!$A$56:$K$346,3,0)&amp;""</f>
        <v>No</v>
      </c>
      <c r="G105" s="274" t="str">
        <f>VLOOKUP($A105,'Institution Evaluation'!$A$56:$K$346,7,0)&amp;""</f>
        <v>Yes</v>
      </c>
      <c r="H105" s="274" t="str">
        <f>VLOOKUP($A105,'Institution Evaluation'!$A$56:$K$346,8,0)&amp;""</f>
        <v/>
      </c>
      <c r="I105" s="274" t="str">
        <f>VLOOKUP($A105,'Institution Evaluation'!$A$56:$K$346,9,0)&amp;""</f>
        <v>Minor Importance</v>
      </c>
      <c r="J105" s="274" t="str">
        <f>VLOOKUP($A105,'Institution Evaluation'!$A$56:$K$346,10,0)&amp;""</f>
        <v/>
      </c>
      <c r="K105" s="274">
        <f t="shared" si="15"/>
        <v>5</v>
      </c>
      <c r="L105" s="274">
        <f>IF($E105="Not Scored", "N/A",IF(AND($D105='Auto Responses'!$J$27,$H105=""),"N/A",IF(AND($D105='Auto Responses'!$J$27,$H105='Auto Responses'!$J$7),1,IF(AND($D105='Auto Responses'!$J$27,$H105='Auto Responses'!$J$8),0,IF(OR($F105=$G105,$H105='Auto Responses'!$J$7),1,0)))))</f>
        <v>0</v>
      </c>
      <c r="M105" s="274" t="str">
        <f>VLOOKUP($A105,'Institution Evaluation'!$A$56:$K$346,10,0)&amp;""</f>
        <v/>
      </c>
      <c r="N105" s="274">
        <f t="shared" si="16"/>
        <v>0</v>
      </c>
      <c r="O105" s="274">
        <f t="shared" si="25"/>
        <v>5</v>
      </c>
      <c r="P105" s="274">
        <f t="shared" si="17"/>
        <v>0</v>
      </c>
      <c r="Q105" s="274">
        <f t="shared" si="18"/>
        <v>0</v>
      </c>
      <c r="R105" s="274">
        <f t="shared" si="22"/>
        <v>0</v>
      </c>
      <c r="S105" s="274">
        <f t="shared" si="19"/>
        <v>0</v>
      </c>
      <c r="T105" s="274">
        <f t="shared" si="20"/>
        <v>0</v>
      </c>
      <c r="U105" s="274">
        <f t="shared" si="23"/>
        <v>36</v>
      </c>
      <c r="V105" s="274">
        <f t="shared" si="21"/>
        <v>0</v>
      </c>
      <c r="W105" s="58"/>
      <c r="X105" s="58"/>
      <c r="Y105" s="58"/>
      <c r="Z105" s="58"/>
    </row>
    <row r="106" spans="1:26" ht="15.75" customHeight="1" x14ac:dyDescent="0.2">
      <c r="A106" s="274" t="str">
        <f>Questions!$A106</f>
        <v>CHNG-11</v>
      </c>
      <c r="B106" s="274" t="str">
        <f t="shared" si="14"/>
        <v>CHNG</v>
      </c>
      <c r="C106" s="274" t="str">
        <f>VLOOKUP($A106,Questions!$A$3:$L$333,2,0)&amp;""</f>
        <v>Do you have a release schedule for product updates?</v>
      </c>
      <c r="D106" s="274" t="str">
        <f>VLOOKUP($A106,Questions!$A$3:$L$333,11,0)&amp;""</f>
        <v/>
      </c>
      <c r="E106" s="274" t="str">
        <f>VLOOKUP($A106,Questions!$A$3:$L$333,12,0)&amp;""</f>
        <v>Organization</v>
      </c>
      <c r="F106" s="274" t="str">
        <f>VLOOKUP($A106,'Institution Evaluation'!$A$56:$K$346,3,0)&amp;""</f>
        <v>Yes</v>
      </c>
      <c r="G106" s="274" t="str">
        <f>VLOOKUP($A106,'Institution Evaluation'!$A$56:$K$346,7,0)&amp;""</f>
        <v>Yes</v>
      </c>
      <c r="H106" s="274" t="str">
        <f>VLOOKUP($A106,'Institution Evaluation'!$A$56:$K$346,8,0)&amp;""</f>
        <v/>
      </c>
      <c r="I106" s="274" t="str">
        <f>VLOOKUP($A106,'Institution Evaluation'!$A$56:$K$346,9,0)&amp;""</f>
        <v>Minor Importance</v>
      </c>
      <c r="J106" s="274" t="str">
        <f>VLOOKUP($A106,'Institution Evaluation'!$A$56:$K$346,10,0)&amp;""</f>
        <v/>
      </c>
      <c r="K106" s="274">
        <f t="shared" si="15"/>
        <v>5</v>
      </c>
      <c r="L106" s="274">
        <f>IF($E106="Not Scored", "N/A",IF(AND($D106='Auto Responses'!$J$27,$H106=""),"N/A",IF(AND($D106='Auto Responses'!$J$27,$H106='Auto Responses'!$J$7),1,IF(AND($D106='Auto Responses'!$J$27,$H106='Auto Responses'!$J$8),0,IF(OR($F106=$G106,$H106='Auto Responses'!$J$7),1,0)))))</f>
        <v>1</v>
      </c>
      <c r="M106" s="274" t="str">
        <f>VLOOKUP($A106,'Institution Evaluation'!$A$56:$K$346,10,0)&amp;""</f>
        <v/>
      </c>
      <c r="N106" s="274">
        <f t="shared" si="16"/>
        <v>0</v>
      </c>
      <c r="O106" s="274">
        <f t="shared" si="25"/>
        <v>5</v>
      </c>
      <c r="P106" s="274">
        <f t="shared" si="17"/>
        <v>5</v>
      </c>
      <c r="Q106" s="274">
        <f t="shared" si="18"/>
        <v>0</v>
      </c>
      <c r="R106" s="274">
        <f t="shared" si="22"/>
        <v>0</v>
      </c>
      <c r="S106" s="274">
        <f t="shared" si="19"/>
        <v>0</v>
      </c>
      <c r="T106" s="274">
        <f t="shared" si="20"/>
        <v>0</v>
      </c>
      <c r="U106" s="274">
        <f t="shared" si="23"/>
        <v>36</v>
      </c>
      <c r="V106" s="274">
        <f t="shared" si="21"/>
        <v>0</v>
      </c>
      <c r="W106" s="58"/>
      <c r="X106" s="58"/>
      <c r="Y106" s="58"/>
      <c r="Z106" s="58"/>
    </row>
    <row r="107" spans="1:26" ht="15.75" customHeight="1" x14ac:dyDescent="0.2">
      <c r="A107" s="274" t="str">
        <f>Questions!$A107</f>
        <v>CHNG-12</v>
      </c>
      <c r="B107" s="274" t="str">
        <f t="shared" si="14"/>
        <v>CHNG</v>
      </c>
      <c r="C107" s="274" t="str">
        <f>VLOOKUP($A107,Questions!$A$3:$L$333,2,0)&amp;""</f>
        <v>Do you have a technology roadmap, for at least the next two years, for enhancements and bug fixes for the solution being assessed?</v>
      </c>
      <c r="D107" s="274" t="str">
        <f>VLOOKUP($A107,Questions!$A$3:$L$333,11,0)&amp;""</f>
        <v/>
      </c>
      <c r="E107" s="274" t="str">
        <f>VLOOKUP($A107,Questions!$A$3:$L$333,12,0)&amp;""</f>
        <v>Organization</v>
      </c>
      <c r="F107" s="274" t="str">
        <f>VLOOKUP($A107,'Institution Evaluation'!$A$56:$K$346,3,0)&amp;""</f>
        <v>Yes</v>
      </c>
      <c r="G107" s="274" t="str">
        <f>VLOOKUP($A107,'Institution Evaluation'!$A$56:$K$346,7,0)&amp;""</f>
        <v>Yes</v>
      </c>
      <c r="H107" s="274" t="str">
        <f>VLOOKUP($A107,'Institution Evaluation'!$A$56:$K$346,8,0)&amp;""</f>
        <v/>
      </c>
      <c r="I107" s="274" t="str">
        <f>VLOOKUP($A107,'Institution Evaluation'!$A$56:$K$346,9,0)&amp;""</f>
        <v>Minor Importance</v>
      </c>
      <c r="J107" s="274" t="str">
        <f>VLOOKUP($A107,'Institution Evaluation'!$A$56:$K$346,10,0)&amp;""</f>
        <v/>
      </c>
      <c r="K107" s="274">
        <f t="shared" si="15"/>
        <v>5</v>
      </c>
      <c r="L107" s="274">
        <f>IF($E107="Not Scored", "N/A",IF(AND($D107='Auto Responses'!$J$27,$H107=""),"N/A",IF(AND($D107='Auto Responses'!$J$27,$H107='Auto Responses'!$J$7),1,IF(AND($D107='Auto Responses'!$J$27,$H107='Auto Responses'!$J$8),0,IF(OR($F107=$G107,$H107='Auto Responses'!$J$7),1,0)))))</f>
        <v>1</v>
      </c>
      <c r="M107" s="274" t="str">
        <f>VLOOKUP($A107,'Institution Evaluation'!$A$56:$K$346,10,0)&amp;""</f>
        <v/>
      </c>
      <c r="N107" s="274">
        <f t="shared" si="16"/>
        <v>0</v>
      </c>
      <c r="O107" s="274">
        <f t="shared" si="25"/>
        <v>5</v>
      </c>
      <c r="P107" s="274">
        <f t="shared" si="17"/>
        <v>5</v>
      </c>
      <c r="Q107" s="274">
        <f t="shared" si="18"/>
        <v>0</v>
      </c>
      <c r="R107" s="274">
        <f t="shared" si="22"/>
        <v>0</v>
      </c>
      <c r="S107" s="274">
        <f t="shared" si="19"/>
        <v>0</v>
      </c>
      <c r="T107" s="274">
        <f t="shared" si="20"/>
        <v>0</v>
      </c>
      <c r="U107" s="274">
        <f t="shared" si="23"/>
        <v>36</v>
      </c>
      <c r="V107" s="274">
        <f t="shared" si="21"/>
        <v>0</v>
      </c>
      <c r="W107" s="58"/>
      <c r="X107" s="58"/>
      <c r="Y107" s="58"/>
      <c r="Z107" s="58"/>
    </row>
    <row r="108" spans="1:26" ht="15.75" customHeight="1" x14ac:dyDescent="0.2">
      <c r="A108" s="274" t="str">
        <f>Questions!$A108</f>
        <v>CHNG-13</v>
      </c>
      <c r="B108" s="274" t="str">
        <f t="shared" si="14"/>
        <v>CHNG</v>
      </c>
      <c r="C108" s="274" t="str">
        <f>VLOOKUP($A108,Questions!$A$3:$L$333,2,0)&amp;""</f>
        <v>Can solution updates be completed without institutional involvement (i.e., technically or organizationally)?</v>
      </c>
      <c r="D108" s="274" t="str">
        <f>VLOOKUP($A108,Questions!$A$3:$L$333,11,0)&amp;""</f>
        <v/>
      </c>
      <c r="E108" s="274" t="str">
        <f>VLOOKUP($A108,Questions!$A$3:$L$333,12,0)&amp;""</f>
        <v>Organization</v>
      </c>
      <c r="F108" s="274" t="str">
        <f>VLOOKUP($A108,'Institution Evaluation'!$A$56:$K$346,3,0)&amp;""</f>
        <v>Yes</v>
      </c>
      <c r="G108" s="274" t="str">
        <f>VLOOKUP($A108,'Institution Evaluation'!$A$56:$K$346,7,0)&amp;""</f>
        <v>Yes</v>
      </c>
      <c r="H108" s="274" t="str">
        <f>VLOOKUP($A108,'Institution Evaluation'!$A$56:$K$346,8,0)&amp;""</f>
        <v/>
      </c>
      <c r="I108" s="274" t="str">
        <f>VLOOKUP($A108,'Institution Evaluation'!$A$56:$K$346,9,0)&amp;""</f>
        <v>Minor Importance</v>
      </c>
      <c r="J108" s="274" t="str">
        <f>VLOOKUP($A108,'Institution Evaluation'!$A$56:$K$346,10,0)&amp;""</f>
        <v/>
      </c>
      <c r="K108" s="274">
        <f t="shared" si="15"/>
        <v>5</v>
      </c>
      <c r="L108" s="274">
        <f>IF($E108="Not Scored", "N/A",IF(AND($D108='Auto Responses'!$J$27,$H108=""),"N/A",IF(AND($D108='Auto Responses'!$J$27,$H108='Auto Responses'!$J$7),1,IF(AND($D108='Auto Responses'!$J$27,$H108='Auto Responses'!$J$8),0,IF(OR($F108=$G108,$H108='Auto Responses'!$J$7),1,0)))))</f>
        <v>1</v>
      </c>
      <c r="M108" s="274" t="str">
        <f>VLOOKUP($A108,'Institution Evaluation'!$A$56:$K$346,10,0)&amp;""</f>
        <v/>
      </c>
      <c r="N108" s="274">
        <f t="shared" si="16"/>
        <v>0</v>
      </c>
      <c r="O108" s="274">
        <f t="shared" si="25"/>
        <v>5</v>
      </c>
      <c r="P108" s="274">
        <f t="shared" si="17"/>
        <v>5</v>
      </c>
      <c r="Q108" s="274">
        <f t="shared" si="18"/>
        <v>0</v>
      </c>
      <c r="R108" s="274">
        <f t="shared" si="22"/>
        <v>0</v>
      </c>
      <c r="S108" s="274">
        <f t="shared" si="19"/>
        <v>0</v>
      </c>
      <c r="T108" s="274">
        <f t="shared" si="20"/>
        <v>0</v>
      </c>
      <c r="U108" s="274">
        <f t="shared" si="23"/>
        <v>36</v>
      </c>
      <c r="V108" s="274">
        <f t="shared" si="21"/>
        <v>0</v>
      </c>
      <c r="W108" s="58"/>
      <c r="X108" s="58"/>
      <c r="Y108" s="58"/>
      <c r="Z108" s="58"/>
    </row>
    <row r="109" spans="1:26" ht="15.75" customHeight="1" x14ac:dyDescent="0.2">
      <c r="A109" s="274" t="str">
        <f>Questions!$A109</f>
        <v>CHNG-14</v>
      </c>
      <c r="B109" s="274" t="str">
        <f t="shared" si="14"/>
        <v>CHNG</v>
      </c>
      <c r="C109" s="274" t="str">
        <f>VLOOKUP($A109,Questions!$A$3:$L$333,2,0)&amp;""</f>
        <v>Are upgrades or system changes installed during off-peak hours or in a manner that does not impact the customer?</v>
      </c>
      <c r="D109" s="274" t="str">
        <f>VLOOKUP($A109,Questions!$A$3:$L$333,11,0)&amp;""</f>
        <v/>
      </c>
      <c r="E109" s="274" t="str">
        <f>VLOOKUP($A109,Questions!$A$3:$L$333,12,0)&amp;""</f>
        <v>Organization</v>
      </c>
      <c r="F109" s="274" t="str">
        <f>VLOOKUP($A109,'Institution Evaluation'!$A$56:$K$346,3,0)&amp;""</f>
        <v>Yes</v>
      </c>
      <c r="G109" s="274" t="str">
        <f>VLOOKUP($A109,'Institution Evaluation'!$A$56:$K$346,7,0)&amp;""</f>
        <v>Yes</v>
      </c>
      <c r="H109" s="274" t="str">
        <f>VLOOKUP($A109,'Institution Evaluation'!$A$56:$K$346,8,0)&amp;""</f>
        <v/>
      </c>
      <c r="I109" s="274" t="str">
        <f>VLOOKUP($A109,'Institution Evaluation'!$A$56:$K$346,9,0)&amp;""</f>
        <v>Minor Importance</v>
      </c>
      <c r="J109" s="274" t="str">
        <f>VLOOKUP($A109,'Institution Evaluation'!$A$56:$K$346,10,0)&amp;""</f>
        <v/>
      </c>
      <c r="K109" s="274">
        <f t="shared" si="15"/>
        <v>5</v>
      </c>
      <c r="L109" s="274">
        <f>IF($E109="Not Scored", "N/A",IF(AND($D109='Auto Responses'!$J$27,$H109=""),"N/A",IF(AND($D109='Auto Responses'!$J$27,$H109='Auto Responses'!$J$7),1,IF(AND($D109='Auto Responses'!$J$27,$H109='Auto Responses'!$J$8),0,IF(OR($F109=$G109,$H109='Auto Responses'!$J$7),1,0)))))</f>
        <v>1</v>
      </c>
      <c r="M109" s="274" t="str">
        <f>VLOOKUP($A109,'Institution Evaluation'!$A$56:$K$346,10,0)&amp;""</f>
        <v/>
      </c>
      <c r="N109" s="274">
        <f t="shared" si="16"/>
        <v>0</v>
      </c>
      <c r="O109" s="274">
        <f t="shared" si="25"/>
        <v>5</v>
      </c>
      <c r="P109" s="274">
        <f t="shared" si="17"/>
        <v>5</v>
      </c>
      <c r="Q109" s="274">
        <f t="shared" si="18"/>
        <v>0</v>
      </c>
      <c r="R109" s="274">
        <f t="shared" si="22"/>
        <v>0</v>
      </c>
      <c r="S109" s="274">
        <f t="shared" si="19"/>
        <v>0</v>
      </c>
      <c r="T109" s="274">
        <f t="shared" si="20"/>
        <v>0</v>
      </c>
      <c r="U109" s="274">
        <f t="shared" si="23"/>
        <v>36</v>
      </c>
      <c r="V109" s="274">
        <f t="shared" si="21"/>
        <v>0</v>
      </c>
      <c r="W109" s="58"/>
      <c r="X109" s="58"/>
      <c r="Y109" s="58"/>
      <c r="Z109" s="58"/>
    </row>
    <row r="110" spans="1:26" ht="15.75" customHeight="1" x14ac:dyDescent="0.2">
      <c r="A110" s="274" t="str">
        <f>Questions!$A110</f>
        <v>CHNG-15</v>
      </c>
      <c r="B110" s="274" t="str">
        <f t="shared" si="14"/>
        <v>CHNG</v>
      </c>
      <c r="C110" s="274" t="str">
        <f>VLOOKUP($A110,Questions!$A$3:$L$333,2,0)&amp;""</f>
        <v>Do procedures exist to provide that emergency changes are documented and authorized (including after-the-fact approval)?</v>
      </c>
      <c r="D110" s="274" t="str">
        <f>VLOOKUP($A110,Questions!$A$3:$L$333,11,0)&amp;""</f>
        <v/>
      </c>
      <c r="E110" s="274" t="str">
        <f>VLOOKUP($A110,Questions!$A$3:$L$333,12,0)&amp;""</f>
        <v>Organization</v>
      </c>
      <c r="F110" s="274" t="str">
        <f>VLOOKUP($A110,'Institution Evaluation'!$A$56:$K$346,3,0)&amp;""</f>
        <v>Yes</v>
      </c>
      <c r="G110" s="274" t="str">
        <f>VLOOKUP($A110,'Institution Evaluation'!$A$56:$K$346,7,0)&amp;""</f>
        <v>Yes</v>
      </c>
      <c r="H110" s="274" t="str">
        <f>VLOOKUP($A110,'Institution Evaluation'!$A$56:$K$346,8,0)&amp;""</f>
        <v/>
      </c>
      <c r="I110" s="274" t="str">
        <f>VLOOKUP($A110,'Institution Evaluation'!$A$56:$K$346,9,0)&amp;""</f>
        <v>Minor Importance</v>
      </c>
      <c r="J110" s="274" t="str">
        <f>VLOOKUP($A110,'Institution Evaluation'!$A$56:$K$346,10,0)&amp;""</f>
        <v/>
      </c>
      <c r="K110" s="274">
        <f t="shared" si="15"/>
        <v>5</v>
      </c>
      <c r="L110" s="274">
        <f>IF($E110="Not Scored", "N/A",IF(AND($D110='Auto Responses'!$J$27,$H110=""),"N/A",IF(AND($D110='Auto Responses'!$J$27,$H110='Auto Responses'!$J$7),1,IF(AND($D110='Auto Responses'!$J$27,$H110='Auto Responses'!$J$8),0,IF(OR($F110=$G110,$H110='Auto Responses'!$J$7),1,0)))))</f>
        <v>1</v>
      </c>
      <c r="M110" s="274" t="str">
        <f>VLOOKUP($A110,'Institution Evaluation'!$A$56:$K$346,10,0)&amp;""</f>
        <v/>
      </c>
      <c r="N110" s="274">
        <f t="shared" si="16"/>
        <v>0</v>
      </c>
      <c r="O110" s="274">
        <f t="shared" si="25"/>
        <v>5</v>
      </c>
      <c r="P110" s="274">
        <f t="shared" si="17"/>
        <v>5</v>
      </c>
      <c r="Q110" s="274">
        <f t="shared" si="18"/>
        <v>0</v>
      </c>
      <c r="R110" s="274">
        <f t="shared" si="22"/>
        <v>0</v>
      </c>
      <c r="S110" s="274">
        <f t="shared" si="19"/>
        <v>0</v>
      </c>
      <c r="T110" s="274">
        <f t="shared" si="20"/>
        <v>0</v>
      </c>
      <c r="U110" s="274">
        <f t="shared" si="23"/>
        <v>36</v>
      </c>
      <c r="V110" s="274">
        <f t="shared" si="21"/>
        <v>0</v>
      </c>
      <c r="W110" s="58"/>
      <c r="X110" s="58"/>
      <c r="Y110" s="58"/>
      <c r="Z110" s="58"/>
    </row>
    <row r="111" spans="1:26" ht="15.75" customHeight="1" x14ac:dyDescent="0.2">
      <c r="A111" s="274" t="str">
        <f>Questions!$A111</f>
        <v>CHNG-16</v>
      </c>
      <c r="B111" s="274" t="str">
        <f t="shared" si="14"/>
        <v>CHNG</v>
      </c>
      <c r="C111" s="274" t="str">
        <f>VLOOKUP($A111,Questions!$A$3:$L$333,2,0)&amp;""</f>
        <v>Do you have a systems management and configuration strategy that encompasses servers, appliances, cloud services, applications, and mobile devices (company and employee owned)?</v>
      </c>
      <c r="D111" s="274" t="str">
        <f>VLOOKUP($A111,Questions!$A$3:$L$333,11,0)&amp;""</f>
        <v/>
      </c>
      <c r="E111" s="274" t="str">
        <f>VLOOKUP($A111,Questions!$A$3:$L$333,12,0)&amp;""</f>
        <v>Organization</v>
      </c>
      <c r="F111" s="274" t="str">
        <f>VLOOKUP($A111,'Institution Evaluation'!$A$56:$K$346,3,0)&amp;""</f>
        <v>Yes</v>
      </c>
      <c r="G111" s="274" t="str">
        <f>VLOOKUP($A111,'Institution Evaluation'!$A$56:$K$346,7,0)&amp;""</f>
        <v>Yes</v>
      </c>
      <c r="H111" s="274" t="str">
        <f>VLOOKUP($A111,'Institution Evaluation'!$A$56:$K$346,8,0)&amp;""</f>
        <v/>
      </c>
      <c r="I111" s="274" t="str">
        <f>VLOOKUP($A111,'Institution Evaluation'!$A$56:$K$346,9,0)&amp;""</f>
        <v>Minor Importance</v>
      </c>
      <c r="J111" s="274" t="str">
        <f>VLOOKUP($A111,'Institution Evaluation'!$A$56:$K$346,10,0)&amp;""</f>
        <v/>
      </c>
      <c r="K111" s="274">
        <f t="shared" si="15"/>
        <v>5</v>
      </c>
      <c r="L111" s="274">
        <f>IF($E111="Not Scored", "N/A",IF(AND($D111='Auto Responses'!$J$27,$H111=""),"N/A",IF(AND($D111='Auto Responses'!$J$27,$H111='Auto Responses'!$J$7),1,IF(AND($D111='Auto Responses'!$J$27,$H111='Auto Responses'!$J$8),0,IF(OR($F111=$G111,$H111='Auto Responses'!$J$7),1,0)))))</f>
        <v>1</v>
      </c>
      <c r="M111" s="274" t="str">
        <f>VLOOKUP($A111,'Institution Evaluation'!$A$56:$K$346,10,0)&amp;""</f>
        <v/>
      </c>
      <c r="N111" s="274">
        <f t="shared" si="16"/>
        <v>0</v>
      </c>
      <c r="O111" s="274">
        <f t="shared" si="25"/>
        <v>5</v>
      </c>
      <c r="P111" s="274">
        <f t="shared" si="17"/>
        <v>5</v>
      </c>
      <c r="Q111" s="274">
        <f t="shared" si="18"/>
        <v>0</v>
      </c>
      <c r="R111" s="274">
        <f t="shared" si="22"/>
        <v>0</v>
      </c>
      <c r="S111" s="274">
        <f t="shared" si="19"/>
        <v>0</v>
      </c>
      <c r="T111" s="274">
        <f t="shared" si="20"/>
        <v>0</v>
      </c>
      <c r="U111" s="274">
        <f t="shared" si="23"/>
        <v>36</v>
      </c>
      <c r="V111" s="274">
        <f t="shared" si="21"/>
        <v>0</v>
      </c>
      <c r="W111" s="58"/>
      <c r="X111" s="58"/>
      <c r="Y111" s="58"/>
      <c r="Z111" s="58"/>
    </row>
    <row r="112" spans="1:26" ht="15.75" customHeight="1" x14ac:dyDescent="0.2">
      <c r="A112" s="274" t="str">
        <f>Questions!$A112</f>
        <v>DATA-01</v>
      </c>
      <c r="B112" s="274" t="str">
        <f t="shared" si="14"/>
        <v>DATA</v>
      </c>
      <c r="C112" s="274" t="str">
        <f>VLOOKUP($A112,Questions!$A$3:$L$333,2,0)&amp;""</f>
        <v>Will the institution's data be stored on any devices (database servers, file servers, SAN, NAS, etc.) configured with non-RFC 1918/4193 (i.e., publicly routable) IP addresses?*</v>
      </c>
      <c r="D112" s="274" t="str">
        <f>VLOOKUP($A112,Questions!$A$3:$L$333,11,0)&amp;""</f>
        <v/>
      </c>
      <c r="E112" s="274" t="str">
        <f>VLOOKUP($A112,Questions!$A$3:$L$333,12,0)&amp;""</f>
        <v>Product</v>
      </c>
      <c r="F112" s="274" t="str">
        <f>VLOOKUP($A112,'Institution Evaluation'!$A$56:$K$346,3,0)&amp;""</f>
        <v>No</v>
      </c>
      <c r="G112" s="274" t="str">
        <f>VLOOKUP($A112,'Institution Evaluation'!$A$56:$K$346,7,0)&amp;""</f>
        <v>No</v>
      </c>
      <c r="H112" s="274" t="str">
        <f>VLOOKUP($A112,'Institution Evaluation'!$A$56:$K$346,8,0)&amp;""</f>
        <v/>
      </c>
      <c r="I112" s="274" t="str">
        <f>VLOOKUP($A112,'Institution Evaluation'!$A$56:$K$346,9,0)&amp;""</f>
        <v>Critical Importance</v>
      </c>
      <c r="J112" s="274" t="str">
        <f>VLOOKUP($A112,'Institution Evaluation'!$A$56:$K$346,10,0)&amp;""</f>
        <v/>
      </c>
      <c r="K112" s="274">
        <f t="shared" si="15"/>
        <v>20</v>
      </c>
      <c r="L112" s="274">
        <f>IF($E112="Not Scored", "N/A",IF(AND($D112='Auto Responses'!$J$27,$H112=""),"N/A",IF(AND($D112='Auto Responses'!$J$27,$H112='Auto Responses'!$J$7),1,IF(AND($D112='Auto Responses'!$J$27,$H112='Auto Responses'!$J$8),0,IF(OR($F112=$G112,$H112='Auto Responses'!$J$7),1,0)))))</f>
        <v>1</v>
      </c>
      <c r="M112" s="274" t="str">
        <f>VLOOKUP($A112,'Institution Evaluation'!$A$56:$K$346,10,0)&amp;""</f>
        <v/>
      </c>
      <c r="N112" s="274">
        <f t="shared" si="16"/>
        <v>1</v>
      </c>
      <c r="O112" s="274">
        <f t="shared" si="25"/>
        <v>20</v>
      </c>
      <c r="P112" s="274">
        <f t="shared" si="17"/>
        <v>20</v>
      </c>
      <c r="Q112" s="274">
        <f t="shared" si="18"/>
        <v>0</v>
      </c>
      <c r="R112" s="274">
        <f t="shared" si="22"/>
        <v>0</v>
      </c>
      <c r="S112" s="274">
        <f t="shared" si="19"/>
        <v>0</v>
      </c>
      <c r="T112" s="274">
        <f t="shared" si="20"/>
        <v>1</v>
      </c>
      <c r="U112" s="274">
        <f t="shared" si="23"/>
        <v>37</v>
      </c>
      <c r="V112" s="274">
        <f t="shared" si="21"/>
        <v>37</v>
      </c>
      <c r="W112" s="58"/>
      <c r="X112" s="58"/>
      <c r="Y112" s="58"/>
      <c r="Z112" s="58"/>
    </row>
    <row r="113" spans="1:26" ht="15.75" customHeight="1" x14ac:dyDescent="0.2">
      <c r="A113" s="274" t="str">
        <f>Questions!$A113</f>
        <v>DATA-02</v>
      </c>
      <c r="B113" s="274" t="str">
        <f t="shared" si="14"/>
        <v>DATA</v>
      </c>
      <c r="C113" s="274" t="str">
        <f>VLOOKUP($A113,Questions!$A$3:$L$333,2,0)&amp;""</f>
        <v>Is the transport of sensitive data encrypted using security protocols/algorithms (e.g., system-to-client)?*</v>
      </c>
      <c r="D113" s="274" t="str">
        <f>VLOOKUP($A113,Questions!$A$3:$L$333,11,0)&amp;""</f>
        <v/>
      </c>
      <c r="E113" s="274" t="str">
        <f>VLOOKUP($A113,Questions!$A$3:$L$333,12,0)&amp;""</f>
        <v>Product</v>
      </c>
      <c r="F113" s="274" t="str">
        <f>VLOOKUP($A113,'Institution Evaluation'!$A$56:$K$346,3,0)&amp;""</f>
        <v>Yes</v>
      </c>
      <c r="G113" s="274" t="str">
        <f>VLOOKUP($A113,'Institution Evaluation'!$A$56:$K$346,7,0)&amp;""</f>
        <v>Yes</v>
      </c>
      <c r="H113" s="274" t="str">
        <f>VLOOKUP($A113,'Institution Evaluation'!$A$56:$K$346,8,0)&amp;""</f>
        <v/>
      </c>
      <c r="I113" s="274" t="str">
        <f>VLOOKUP($A113,'Institution Evaluation'!$A$56:$K$346,9,0)&amp;""</f>
        <v>Critical Importance</v>
      </c>
      <c r="J113" s="274" t="str">
        <f>VLOOKUP($A113,'Institution Evaluation'!$A$56:$K$346,10,0)&amp;""</f>
        <v/>
      </c>
      <c r="K113" s="274">
        <f t="shared" si="15"/>
        <v>20</v>
      </c>
      <c r="L113" s="274">
        <f>IF($E113="Not Scored", "N/A",IF(AND($D113='Auto Responses'!$J$27,$H113=""),"N/A",IF(AND($D113='Auto Responses'!$J$27,$H113='Auto Responses'!$J$7),1,IF(AND($D113='Auto Responses'!$J$27,$H113='Auto Responses'!$J$8),0,IF(OR($F113=$G113,$H113='Auto Responses'!$J$7),1,0)))))</f>
        <v>1</v>
      </c>
      <c r="M113" s="274" t="str">
        <f>VLOOKUP($A113,'Institution Evaluation'!$A$56:$K$346,10,0)&amp;""</f>
        <v/>
      </c>
      <c r="N113" s="274">
        <f t="shared" si="16"/>
        <v>1</v>
      </c>
      <c r="O113" s="274">
        <f t="shared" si="25"/>
        <v>20</v>
      </c>
      <c r="P113" s="274">
        <f t="shared" si="17"/>
        <v>20</v>
      </c>
      <c r="Q113" s="274">
        <f t="shared" si="18"/>
        <v>0</v>
      </c>
      <c r="R113" s="274">
        <f t="shared" si="22"/>
        <v>0</v>
      </c>
      <c r="S113" s="274">
        <f t="shared" si="19"/>
        <v>0</v>
      </c>
      <c r="T113" s="274">
        <f t="shared" si="20"/>
        <v>1</v>
      </c>
      <c r="U113" s="274">
        <f t="shared" si="23"/>
        <v>38</v>
      </c>
      <c r="V113" s="274">
        <f t="shared" si="21"/>
        <v>38</v>
      </c>
      <c r="W113" s="58"/>
      <c r="X113" s="58"/>
      <c r="Y113" s="58"/>
      <c r="Z113" s="58"/>
    </row>
    <row r="114" spans="1:26" ht="15.75" customHeight="1" x14ac:dyDescent="0.2">
      <c r="A114" s="274" t="str">
        <f>Questions!$A114</f>
        <v>DATA-03</v>
      </c>
      <c r="B114" s="274" t="str">
        <f t="shared" si="14"/>
        <v>DATA</v>
      </c>
      <c r="C114" s="274" t="str">
        <f>VLOOKUP($A114,Questions!$A$3:$L$333,2,0)&amp;""</f>
        <v>Is the storage of sensitive data encrypted using security protocols/algorithms (e.g., disk encryption, at-rest, files, and within a running database)?*</v>
      </c>
      <c r="D114" s="274" t="str">
        <f>VLOOKUP($A114,Questions!$A$3:$L$333,11,0)&amp;""</f>
        <v/>
      </c>
      <c r="E114" s="274" t="str">
        <f>VLOOKUP($A114,Questions!$A$3:$L$333,12,0)&amp;""</f>
        <v>Product</v>
      </c>
      <c r="F114" s="274" t="str">
        <f>VLOOKUP($A114,'Institution Evaluation'!$A$56:$K$346,3,0)&amp;""</f>
        <v>Yes</v>
      </c>
      <c r="G114" s="274" t="str">
        <f>VLOOKUP($A114,'Institution Evaluation'!$A$56:$K$346,7,0)&amp;""</f>
        <v>Yes</v>
      </c>
      <c r="H114" s="274" t="str">
        <f>VLOOKUP($A114,'Institution Evaluation'!$A$56:$K$346,8,0)&amp;""</f>
        <v/>
      </c>
      <c r="I114" s="274" t="str">
        <f>VLOOKUP($A114,'Institution Evaluation'!$A$56:$K$346,9,0)&amp;""</f>
        <v>Critical Importance</v>
      </c>
      <c r="J114" s="274" t="str">
        <f>VLOOKUP($A114,'Institution Evaluation'!$A$56:$K$346,10,0)&amp;""</f>
        <v/>
      </c>
      <c r="K114" s="274">
        <f t="shared" si="15"/>
        <v>20</v>
      </c>
      <c r="L114" s="274">
        <f>IF($E114="Not Scored", "N/A",IF(AND($D114='Auto Responses'!$J$27,$H114=""),"N/A",IF(AND($D114='Auto Responses'!$J$27,$H114='Auto Responses'!$J$7),1,IF(AND($D114='Auto Responses'!$J$27,$H114='Auto Responses'!$J$8),0,IF(OR($F114=$G114,$H114='Auto Responses'!$J$7),1,0)))))</f>
        <v>1</v>
      </c>
      <c r="M114" s="274" t="str">
        <f>VLOOKUP($A114,'Institution Evaluation'!$A$56:$K$346,10,0)&amp;""</f>
        <v/>
      </c>
      <c r="N114" s="274">
        <f t="shared" si="16"/>
        <v>1</v>
      </c>
      <c r="O114" s="274">
        <f t="shared" si="25"/>
        <v>20</v>
      </c>
      <c r="P114" s="274">
        <f t="shared" si="17"/>
        <v>20</v>
      </c>
      <c r="Q114" s="274">
        <f t="shared" si="18"/>
        <v>0</v>
      </c>
      <c r="R114" s="274">
        <f t="shared" si="22"/>
        <v>0</v>
      </c>
      <c r="S114" s="274">
        <f t="shared" si="19"/>
        <v>0</v>
      </c>
      <c r="T114" s="274">
        <f t="shared" si="20"/>
        <v>1</v>
      </c>
      <c r="U114" s="274">
        <f t="shared" si="23"/>
        <v>39</v>
      </c>
      <c r="V114" s="274">
        <f t="shared" si="21"/>
        <v>39</v>
      </c>
      <c r="W114" s="58"/>
      <c r="X114" s="58"/>
      <c r="Y114" s="58"/>
      <c r="Z114" s="58"/>
    </row>
    <row r="115" spans="1:26" ht="15.75" customHeight="1" x14ac:dyDescent="0.2">
      <c r="A115" s="274" t="str">
        <f>Questions!$A115</f>
        <v>DATA-04</v>
      </c>
      <c r="B115" s="274" t="str">
        <f t="shared" si="14"/>
        <v>DATA</v>
      </c>
      <c r="C115" s="274" t="str">
        <f>VLOOKUP($A115,Questions!$A$3:$L$333,2,0)&amp;""</f>
        <v>Do all cryptographic modules in use in your solution conform to the Federal Information Processing Standards (FIPS PUB 140-2 or 140-3)?*</v>
      </c>
      <c r="D115" s="274" t="str">
        <f>VLOOKUP($A115,Questions!$A$3:$L$333,11,0)&amp;""</f>
        <v/>
      </c>
      <c r="E115" s="274" t="str">
        <f>VLOOKUP($A115,Questions!$A$3:$L$333,12,0)&amp;""</f>
        <v>Product</v>
      </c>
      <c r="F115" s="274" t="str">
        <f>VLOOKUP($A115,'Institution Evaluation'!$A$56:$K$346,3,0)&amp;""</f>
        <v>No</v>
      </c>
      <c r="G115" s="274" t="str">
        <f>VLOOKUP($A115,'Institution Evaluation'!$A$56:$K$346,7,0)&amp;""</f>
        <v>Yes</v>
      </c>
      <c r="H115" s="274" t="str">
        <f>VLOOKUP($A115,'Institution Evaluation'!$A$56:$K$346,8,0)&amp;""</f>
        <v/>
      </c>
      <c r="I115" s="274" t="str">
        <f>VLOOKUP($A115,'Institution Evaluation'!$A$56:$K$346,9,0)&amp;""</f>
        <v>Critical Importance</v>
      </c>
      <c r="J115" s="274" t="str">
        <f>VLOOKUP($A115,'Institution Evaluation'!$A$56:$K$346,10,0)&amp;""</f>
        <v/>
      </c>
      <c r="K115" s="274">
        <f t="shared" si="15"/>
        <v>20</v>
      </c>
      <c r="L115" s="274">
        <f>IF($E115="Not Scored", "N/A",IF(AND($D115='Auto Responses'!$J$27,$H115=""),"N/A",IF(AND($D115='Auto Responses'!$J$27,$H115='Auto Responses'!$J$7),1,IF(AND($D115='Auto Responses'!$J$27,$H115='Auto Responses'!$J$8),0,IF(OR($F115=$G115,$H115='Auto Responses'!$J$7),1,0)))))</f>
        <v>0</v>
      </c>
      <c r="M115" s="274" t="str">
        <f>VLOOKUP($A115,'Institution Evaluation'!$A$56:$K$346,10,0)&amp;""</f>
        <v/>
      </c>
      <c r="N115" s="274">
        <f t="shared" si="16"/>
        <v>1</v>
      </c>
      <c r="O115" s="274">
        <f t="shared" si="25"/>
        <v>20</v>
      </c>
      <c r="P115" s="274">
        <f t="shared" si="17"/>
        <v>0</v>
      </c>
      <c r="Q115" s="274">
        <f t="shared" si="18"/>
        <v>0</v>
      </c>
      <c r="R115" s="274">
        <f t="shared" si="22"/>
        <v>0</v>
      </c>
      <c r="S115" s="274">
        <f t="shared" si="19"/>
        <v>0</v>
      </c>
      <c r="T115" s="274">
        <f t="shared" si="20"/>
        <v>1</v>
      </c>
      <c r="U115" s="274">
        <f t="shared" si="23"/>
        <v>40</v>
      </c>
      <c r="V115" s="274">
        <f t="shared" si="21"/>
        <v>40</v>
      </c>
      <c r="W115" s="58"/>
      <c r="X115" s="58"/>
      <c r="Y115" s="58"/>
      <c r="Z115" s="58"/>
    </row>
    <row r="116" spans="1:26" ht="15.75" customHeight="1" x14ac:dyDescent="0.2">
      <c r="A116" s="274" t="str">
        <f>Questions!$A116</f>
        <v>DATA-05</v>
      </c>
      <c r="B116" s="274" t="str">
        <f t="shared" si="14"/>
        <v>DATA</v>
      </c>
      <c r="C116" s="274" t="str">
        <f>VLOOKUP($A116,Questions!$A$3:$L$333,2,0)&amp;""</f>
        <v>Will the institution's data be available within the system for a period of time at the completion of this contract?*</v>
      </c>
      <c r="D116" s="274" t="str">
        <f>VLOOKUP($A116,Questions!$A$3:$L$333,11,0)&amp;""</f>
        <v/>
      </c>
      <c r="E116" s="274" t="str">
        <f>VLOOKUP($A116,Questions!$A$3:$L$333,12,0)&amp;""</f>
        <v>Product</v>
      </c>
      <c r="F116" s="274" t="str">
        <f>VLOOKUP($A116,'Institution Evaluation'!$A$56:$K$346,3,0)&amp;""</f>
        <v>Yes</v>
      </c>
      <c r="G116" s="274" t="str">
        <f>VLOOKUP($A116,'Institution Evaluation'!$A$56:$K$346,7,0)&amp;""</f>
        <v>Yes</v>
      </c>
      <c r="H116" s="274" t="str">
        <f>VLOOKUP($A116,'Institution Evaluation'!$A$56:$K$346,8,0)&amp;""</f>
        <v/>
      </c>
      <c r="I116" s="274" t="str">
        <f>VLOOKUP($A116,'Institution Evaluation'!$A$56:$K$346,9,0)&amp;""</f>
        <v>Critical Importance</v>
      </c>
      <c r="J116" s="274" t="str">
        <f>VLOOKUP($A116,'Institution Evaluation'!$A$56:$K$346,10,0)&amp;""</f>
        <v/>
      </c>
      <c r="K116" s="274">
        <f t="shared" si="15"/>
        <v>20</v>
      </c>
      <c r="L116" s="274">
        <f>IF($E116="Not Scored", "N/A",IF(AND($D116='Auto Responses'!$J$27,$H116=""),"N/A",IF(AND($D116='Auto Responses'!$J$27,$H116='Auto Responses'!$J$7),1,IF(AND($D116='Auto Responses'!$J$27,$H116='Auto Responses'!$J$8),0,IF(OR($F116=$G116,$H116='Auto Responses'!$J$7),1,0)))))</f>
        <v>1</v>
      </c>
      <c r="M116" s="274" t="str">
        <f>VLOOKUP($A116,'Institution Evaluation'!$A$56:$K$346,10,0)&amp;""</f>
        <v/>
      </c>
      <c r="N116" s="274">
        <f t="shared" si="16"/>
        <v>1</v>
      </c>
      <c r="O116" s="274">
        <f t="shared" si="25"/>
        <v>20</v>
      </c>
      <c r="P116" s="274">
        <f t="shared" si="17"/>
        <v>20</v>
      </c>
      <c r="Q116" s="274">
        <f t="shared" si="18"/>
        <v>0</v>
      </c>
      <c r="R116" s="274">
        <f t="shared" si="22"/>
        <v>0</v>
      </c>
      <c r="S116" s="274">
        <f t="shared" si="19"/>
        <v>0</v>
      </c>
      <c r="T116" s="274">
        <f t="shared" si="20"/>
        <v>1</v>
      </c>
      <c r="U116" s="274">
        <f t="shared" si="23"/>
        <v>41</v>
      </c>
      <c r="V116" s="274">
        <f t="shared" si="21"/>
        <v>41</v>
      </c>
      <c r="W116" s="58"/>
      <c r="X116" s="58"/>
      <c r="Y116" s="58"/>
      <c r="Z116" s="58"/>
    </row>
    <row r="117" spans="1:26" ht="15.75" customHeight="1" x14ac:dyDescent="0.2">
      <c r="A117" s="274" t="str">
        <f>Questions!$A117</f>
        <v>DATA-06</v>
      </c>
      <c r="B117" s="274" t="str">
        <f t="shared" si="14"/>
        <v>DATA</v>
      </c>
      <c r="C117" s="274" t="str">
        <f>VLOOKUP($A117,Questions!$A$3:$L$333,2,0)&amp;""</f>
        <v>Are these rights retained even through a provider acquisition or bankruptcy event?*</v>
      </c>
      <c r="D117" s="274" t="str">
        <f>VLOOKUP($A117,Questions!$A$3:$L$333,11,0)&amp;""</f>
        <v/>
      </c>
      <c r="E117" s="274" t="str">
        <f>VLOOKUP($A117,Questions!$A$3:$L$333,12,0)&amp;""</f>
        <v>Product</v>
      </c>
      <c r="F117" s="274" t="str">
        <f>VLOOKUP($A117,'Institution Evaluation'!$A$56:$K$346,3,0)&amp;""</f>
        <v>Yes</v>
      </c>
      <c r="G117" s="274" t="str">
        <f>VLOOKUP($A117,'Institution Evaluation'!$A$56:$K$346,7,0)&amp;""</f>
        <v>Yes</v>
      </c>
      <c r="H117" s="274" t="str">
        <f>VLOOKUP($A117,'Institution Evaluation'!$A$56:$K$346,8,0)&amp;""</f>
        <v/>
      </c>
      <c r="I117" s="274" t="str">
        <f>VLOOKUP($A117,'Institution Evaluation'!$A$56:$K$346,9,0)&amp;""</f>
        <v>Critical Importance</v>
      </c>
      <c r="J117" s="274" t="str">
        <f>VLOOKUP($A117,'Institution Evaluation'!$A$56:$K$346,10,0)&amp;""</f>
        <v/>
      </c>
      <c r="K117" s="274">
        <f t="shared" si="15"/>
        <v>20</v>
      </c>
      <c r="L117" s="274">
        <f>IF($E117="Not Scored", "N/A",IF(AND($D117='Auto Responses'!$J$27,$H117=""),"N/A",IF(AND($D117='Auto Responses'!$J$27,$H117='Auto Responses'!$J$7),1,IF(AND($D117='Auto Responses'!$J$27,$H117='Auto Responses'!$J$8),0,IF(OR($F117=$G117,$H117='Auto Responses'!$J$7),1,0)))))</f>
        <v>1</v>
      </c>
      <c r="M117" s="274" t="str">
        <f>VLOOKUP($A117,'Institution Evaluation'!$A$56:$K$346,10,0)&amp;""</f>
        <v/>
      </c>
      <c r="N117" s="274">
        <f t="shared" si="16"/>
        <v>1</v>
      </c>
      <c r="O117" s="274">
        <f t="shared" si="25"/>
        <v>20</v>
      </c>
      <c r="P117" s="274">
        <f t="shared" si="17"/>
        <v>20</v>
      </c>
      <c r="Q117" s="274">
        <f t="shared" si="18"/>
        <v>0</v>
      </c>
      <c r="R117" s="274">
        <f t="shared" si="22"/>
        <v>0</v>
      </c>
      <c r="S117" s="274">
        <f t="shared" si="19"/>
        <v>0</v>
      </c>
      <c r="T117" s="274">
        <f t="shared" si="20"/>
        <v>1</v>
      </c>
      <c r="U117" s="274">
        <f t="shared" si="23"/>
        <v>42</v>
      </c>
      <c r="V117" s="274">
        <f t="shared" si="21"/>
        <v>42</v>
      </c>
      <c r="W117" s="58"/>
      <c r="X117" s="58"/>
      <c r="Y117" s="58"/>
      <c r="Z117" s="58"/>
    </row>
    <row r="118" spans="1:26" ht="15.75" customHeight="1" x14ac:dyDescent="0.2">
      <c r="A118" s="274" t="str">
        <f>Questions!$A118</f>
        <v>DATA-07</v>
      </c>
      <c r="B118" s="274" t="str">
        <f t="shared" si="14"/>
        <v>DATA</v>
      </c>
      <c r="C118" s="274" t="str">
        <f>VLOOKUP($A118,Questions!$A$3:$L$333,2,0)&amp;""</f>
        <v>Do backups containing the institution's data ever leave the institution's data zone either physically or via network routing?*</v>
      </c>
      <c r="D118" s="274" t="str">
        <f>VLOOKUP($A118,Questions!$A$3:$L$333,11,0)&amp;""</f>
        <v/>
      </c>
      <c r="E118" s="274" t="str">
        <f>VLOOKUP($A118,Questions!$A$3:$L$333,12,0)&amp;""</f>
        <v>Product</v>
      </c>
      <c r="F118" s="274" t="str">
        <f>VLOOKUP($A118,'Institution Evaluation'!$A$56:$K$346,3,0)&amp;""</f>
        <v>No</v>
      </c>
      <c r="G118" s="274" t="str">
        <f>VLOOKUP($A118,'Institution Evaluation'!$A$56:$K$346,7,0)&amp;""</f>
        <v>No</v>
      </c>
      <c r="H118" s="274" t="str">
        <f>VLOOKUP($A118,'Institution Evaluation'!$A$56:$K$346,8,0)&amp;""</f>
        <v/>
      </c>
      <c r="I118" s="274" t="str">
        <f>VLOOKUP($A118,'Institution Evaluation'!$A$56:$K$346,9,0)&amp;""</f>
        <v>Critical Importance</v>
      </c>
      <c r="J118" s="274" t="str">
        <f>VLOOKUP($A118,'Institution Evaluation'!$A$56:$K$346,10,0)&amp;""</f>
        <v/>
      </c>
      <c r="K118" s="274">
        <f t="shared" si="15"/>
        <v>20</v>
      </c>
      <c r="L118" s="274">
        <f>IF($E118="Not Scored", "N/A",IF(AND($D118='Auto Responses'!$J$27,$H118=""),"N/A",IF(AND($D118='Auto Responses'!$J$27,$H118='Auto Responses'!$J$7),1,IF(AND($D118='Auto Responses'!$J$27,$H118='Auto Responses'!$J$8),0,IF(OR($F118=$G118,$H118='Auto Responses'!$J$7),1,0)))))</f>
        <v>1</v>
      </c>
      <c r="M118" s="274" t="str">
        <f>VLOOKUP($A118,'Institution Evaluation'!$A$56:$K$346,10,0)&amp;""</f>
        <v/>
      </c>
      <c r="N118" s="274">
        <f t="shared" si="16"/>
        <v>1</v>
      </c>
      <c r="O118" s="274">
        <f t="shared" si="25"/>
        <v>20</v>
      </c>
      <c r="P118" s="274">
        <f t="shared" si="17"/>
        <v>20</v>
      </c>
      <c r="Q118" s="274">
        <f t="shared" si="18"/>
        <v>0</v>
      </c>
      <c r="R118" s="274">
        <f t="shared" si="22"/>
        <v>0</v>
      </c>
      <c r="S118" s="274">
        <f t="shared" si="19"/>
        <v>0</v>
      </c>
      <c r="T118" s="274">
        <f t="shared" si="20"/>
        <v>1</v>
      </c>
      <c r="U118" s="274">
        <f t="shared" si="23"/>
        <v>43</v>
      </c>
      <c r="V118" s="274">
        <f t="shared" si="21"/>
        <v>43</v>
      </c>
      <c r="W118" s="58"/>
      <c r="X118" s="58"/>
      <c r="Y118" s="58"/>
      <c r="Z118" s="58"/>
    </row>
    <row r="119" spans="1:26" ht="15.75" customHeight="1" x14ac:dyDescent="0.2">
      <c r="A119" s="274" t="str">
        <f>Questions!$A119</f>
        <v>DATA-08</v>
      </c>
      <c r="B119" s="274" t="str">
        <f t="shared" si="14"/>
        <v>DATA</v>
      </c>
      <c r="C119" s="274" t="str">
        <f>VLOOKUP($A119,Questions!$A$3:$L$333,2,0)&amp;""</f>
        <v>Is media used for long-term retention of business data and archival purposes stored in a secure, environmentally protected area?*</v>
      </c>
      <c r="D119" s="274" t="str">
        <f>VLOOKUP($A119,Questions!$A$3:$L$333,11,0)&amp;""</f>
        <v/>
      </c>
      <c r="E119" s="274" t="str">
        <f>VLOOKUP($A119,Questions!$A$3:$L$333,12,0)&amp;""</f>
        <v>Product</v>
      </c>
      <c r="F119" s="274" t="str">
        <f>VLOOKUP($A119,'Institution Evaluation'!$A$56:$K$346,3,0)&amp;""</f>
        <v>Yes</v>
      </c>
      <c r="G119" s="274" t="str">
        <f>VLOOKUP($A119,'Institution Evaluation'!$A$56:$K$346,7,0)&amp;""</f>
        <v>Yes</v>
      </c>
      <c r="H119" s="274" t="str">
        <f>VLOOKUP($A119,'Institution Evaluation'!$A$56:$K$346,8,0)&amp;""</f>
        <v/>
      </c>
      <c r="I119" s="274" t="str">
        <f>VLOOKUP($A119,'Institution Evaluation'!$A$56:$K$346,9,0)&amp;""</f>
        <v>Critical Importance</v>
      </c>
      <c r="J119" s="274" t="str">
        <f>VLOOKUP($A119,'Institution Evaluation'!$A$56:$K$346,10,0)&amp;""</f>
        <v/>
      </c>
      <c r="K119" s="274">
        <f t="shared" si="15"/>
        <v>20</v>
      </c>
      <c r="L119" s="274">
        <f>IF($E119="Not Scored", "N/A",IF(AND($D119='Auto Responses'!$J$27,$H119=""),"N/A",IF(AND($D119='Auto Responses'!$J$27,$H119='Auto Responses'!$J$7),1,IF(AND($D119='Auto Responses'!$J$27,$H119='Auto Responses'!$J$8),0,IF(OR($F119=$G119,$H119='Auto Responses'!$J$7),1,0)))))</f>
        <v>1</v>
      </c>
      <c r="M119" s="274" t="str">
        <f>VLOOKUP($A119,'Institution Evaluation'!$A$56:$K$346,10,0)&amp;""</f>
        <v/>
      </c>
      <c r="N119" s="274">
        <f t="shared" si="16"/>
        <v>1</v>
      </c>
      <c r="O119" s="274">
        <f t="shared" si="25"/>
        <v>20</v>
      </c>
      <c r="P119" s="274">
        <f t="shared" si="17"/>
        <v>20</v>
      </c>
      <c r="Q119" s="274">
        <f t="shared" si="18"/>
        <v>0</v>
      </c>
      <c r="R119" s="274">
        <f t="shared" si="22"/>
        <v>0</v>
      </c>
      <c r="S119" s="274">
        <f t="shared" si="19"/>
        <v>0</v>
      </c>
      <c r="T119" s="274">
        <f t="shared" si="20"/>
        <v>1</v>
      </c>
      <c r="U119" s="274">
        <f t="shared" si="23"/>
        <v>44</v>
      </c>
      <c r="V119" s="274">
        <f t="shared" si="21"/>
        <v>44</v>
      </c>
      <c r="W119" s="58"/>
      <c r="X119" s="58"/>
      <c r="Y119" s="58"/>
      <c r="Z119" s="58"/>
    </row>
    <row r="120" spans="1:26" ht="15.75" customHeight="1" x14ac:dyDescent="0.2">
      <c r="A120" s="274" t="str">
        <f>Questions!$A120</f>
        <v>DATA-09</v>
      </c>
      <c r="B120" s="274" t="str">
        <f t="shared" si="14"/>
        <v>DATA</v>
      </c>
      <c r="C120" s="274" t="str">
        <f>VLOOKUP($A120,Questions!$A$3:$L$333,2,0)&amp;""</f>
        <v>At the completion of this contract, will data be returned to the institution and/or deleted from all your systems and archives?</v>
      </c>
      <c r="D120" s="274" t="str">
        <f>VLOOKUP($A120,Questions!$A$3:$L$333,11,0)&amp;""</f>
        <v/>
      </c>
      <c r="E120" s="274" t="str">
        <f>VLOOKUP($A120,Questions!$A$3:$L$333,12,0)&amp;""</f>
        <v>Product</v>
      </c>
      <c r="F120" s="274" t="str">
        <f>VLOOKUP($A120,'Institution Evaluation'!$A$56:$K$346,3,0)&amp;""</f>
        <v>Yes</v>
      </c>
      <c r="G120" s="274" t="str">
        <f>VLOOKUP($A120,'Institution Evaluation'!$A$56:$K$346,7,0)&amp;""</f>
        <v>Yes</v>
      </c>
      <c r="H120" s="274" t="str">
        <f>VLOOKUP($A120,'Institution Evaluation'!$A$56:$K$346,8,0)&amp;""</f>
        <v/>
      </c>
      <c r="I120" s="274" t="str">
        <f>VLOOKUP($A120,'Institution Evaluation'!$A$56:$K$346,9,0)&amp;""</f>
        <v>Standard Importance</v>
      </c>
      <c r="J120" s="274" t="str">
        <f>VLOOKUP($A120,'Institution Evaluation'!$A$56:$K$346,10,0)&amp;""</f>
        <v/>
      </c>
      <c r="K120" s="274">
        <f t="shared" si="15"/>
        <v>10</v>
      </c>
      <c r="L120" s="274">
        <f>IF($E120="Not Scored", "N/A",IF(AND($D120='Auto Responses'!$J$27,$H120=""),"N/A",IF(AND($D120='Auto Responses'!$J$27,$H120='Auto Responses'!$J$7),1,IF(AND($D120='Auto Responses'!$J$27,$H120='Auto Responses'!$J$8),0,IF(OR($F120=$G120,$H120='Auto Responses'!$J$7),1,0)))))</f>
        <v>1</v>
      </c>
      <c r="M120" s="274" t="str">
        <f>VLOOKUP($A120,'Institution Evaluation'!$A$56:$K$346,10,0)&amp;""</f>
        <v/>
      </c>
      <c r="N120" s="274">
        <f t="shared" si="16"/>
        <v>0</v>
      </c>
      <c r="O120" s="274">
        <f t="shared" si="25"/>
        <v>10</v>
      </c>
      <c r="P120" s="274">
        <f t="shared" si="17"/>
        <v>10</v>
      </c>
      <c r="Q120" s="274">
        <f t="shared" si="18"/>
        <v>0</v>
      </c>
      <c r="R120" s="274">
        <f t="shared" si="22"/>
        <v>0</v>
      </c>
      <c r="S120" s="274">
        <f t="shared" si="19"/>
        <v>0</v>
      </c>
      <c r="T120" s="274">
        <f t="shared" si="20"/>
        <v>0</v>
      </c>
      <c r="U120" s="274">
        <f t="shared" si="23"/>
        <v>44</v>
      </c>
      <c r="V120" s="274">
        <f t="shared" si="21"/>
        <v>0</v>
      </c>
      <c r="W120" s="58"/>
      <c r="X120" s="58"/>
      <c r="Y120" s="58"/>
      <c r="Z120" s="58"/>
    </row>
    <row r="121" spans="1:26" ht="15.75" customHeight="1" x14ac:dyDescent="0.2">
      <c r="A121" s="274" t="str">
        <f>Questions!$A121</f>
        <v>DATA-10</v>
      </c>
      <c r="B121" s="274" t="str">
        <f t="shared" si="14"/>
        <v>DATA</v>
      </c>
      <c r="C121" s="274" t="str">
        <f>VLOOKUP($A121,Questions!$A$3:$L$333,2,0)&amp;""</f>
        <v>Can the institution extract a full or partial backup of data?</v>
      </c>
      <c r="D121" s="274" t="str">
        <f>VLOOKUP($A121,Questions!$A$3:$L$333,11,0)&amp;""</f>
        <v/>
      </c>
      <c r="E121" s="274" t="str">
        <f>VLOOKUP($A121,Questions!$A$3:$L$333,12,0)&amp;""</f>
        <v>Product</v>
      </c>
      <c r="F121" s="274" t="str">
        <f>VLOOKUP($A121,'Institution Evaluation'!$A$56:$K$346,3,0)&amp;""</f>
        <v>Yes</v>
      </c>
      <c r="G121" s="274" t="str">
        <f>VLOOKUP($A121,'Institution Evaluation'!$A$56:$K$346,7,0)&amp;""</f>
        <v>Yes</v>
      </c>
      <c r="H121" s="274" t="str">
        <f>VLOOKUP($A121,'Institution Evaluation'!$A$56:$K$346,8,0)&amp;""</f>
        <v/>
      </c>
      <c r="I121" s="274" t="str">
        <f>VLOOKUP($A121,'Institution Evaluation'!$A$56:$K$346,9,0)&amp;""</f>
        <v>Standard Importance</v>
      </c>
      <c r="J121" s="274" t="str">
        <f>VLOOKUP($A121,'Institution Evaluation'!$A$56:$K$346,10,0)&amp;""</f>
        <v/>
      </c>
      <c r="K121" s="274">
        <f t="shared" si="15"/>
        <v>10</v>
      </c>
      <c r="L121" s="274">
        <f>IF($E121="Not Scored", "N/A",IF(AND($D121='Auto Responses'!$J$27,$H121=""),"N/A",IF(AND($D121='Auto Responses'!$J$27,$H121='Auto Responses'!$J$7),1,IF(AND($D121='Auto Responses'!$J$27,$H121='Auto Responses'!$J$8),0,IF(OR($F121=$G121,$H121='Auto Responses'!$J$7),1,0)))))</f>
        <v>1</v>
      </c>
      <c r="M121" s="274" t="str">
        <f>VLOOKUP($A121,'Institution Evaluation'!$A$56:$K$346,10,0)&amp;""</f>
        <v/>
      </c>
      <c r="N121" s="274">
        <f t="shared" si="16"/>
        <v>0</v>
      </c>
      <c r="O121" s="274">
        <f t="shared" si="25"/>
        <v>10</v>
      </c>
      <c r="P121" s="274">
        <f t="shared" si="17"/>
        <v>10</v>
      </c>
      <c r="Q121" s="274">
        <f t="shared" si="18"/>
        <v>0</v>
      </c>
      <c r="R121" s="274">
        <f t="shared" si="22"/>
        <v>0</v>
      </c>
      <c r="S121" s="274">
        <f t="shared" si="19"/>
        <v>0</v>
      </c>
      <c r="T121" s="274">
        <f t="shared" si="20"/>
        <v>0</v>
      </c>
      <c r="U121" s="274">
        <f t="shared" si="23"/>
        <v>44</v>
      </c>
      <c r="V121" s="274">
        <f t="shared" si="21"/>
        <v>0</v>
      </c>
      <c r="W121" s="58"/>
      <c r="X121" s="58"/>
      <c r="Y121" s="58"/>
      <c r="Z121" s="58"/>
    </row>
    <row r="122" spans="1:26" ht="15.75" customHeight="1" x14ac:dyDescent="0.2">
      <c r="A122" s="274" t="str">
        <f>Questions!$A122</f>
        <v>DATA-11</v>
      </c>
      <c r="B122" s="274" t="str">
        <f t="shared" si="14"/>
        <v>DATA</v>
      </c>
      <c r="C122" s="274" t="str">
        <f>VLOOKUP($A122,Questions!$A$3:$L$333,2,0)&amp;""</f>
        <v>Do current backups include all operating system software, utilities, security software, application software, and data files necessary for recovery?</v>
      </c>
      <c r="D122" s="274" t="str">
        <f>VLOOKUP($A122,Questions!$A$3:$L$333,11,0)&amp;""</f>
        <v/>
      </c>
      <c r="E122" s="274" t="str">
        <f>VLOOKUP($A122,Questions!$A$3:$L$333,12,0)&amp;""</f>
        <v>Product</v>
      </c>
      <c r="F122" s="274" t="str">
        <f>VLOOKUP($A122,'Institution Evaluation'!$A$56:$K$346,3,0)&amp;""</f>
        <v>Yes</v>
      </c>
      <c r="G122" s="274" t="str">
        <f>VLOOKUP($A122,'Institution Evaluation'!$A$56:$K$346,7,0)&amp;""</f>
        <v>Yes</v>
      </c>
      <c r="H122" s="274" t="str">
        <f>VLOOKUP($A122,'Institution Evaluation'!$A$56:$K$346,8,0)&amp;""</f>
        <v/>
      </c>
      <c r="I122" s="274" t="str">
        <f>VLOOKUP($A122,'Institution Evaluation'!$A$56:$K$346,9,0)&amp;""</f>
        <v>Standard Importance</v>
      </c>
      <c r="J122" s="274" t="str">
        <f>VLOOKUP($A122,'Institution Evaluation'!$A$56:$K$346,10,0)&amp;""</f>
        <v/>
      </c>
      <c r="K122" s="274">
        <f t="shared" si="15"/>
        <v>10</v>
      </c>
      <c r="L122" s="274">
        <f>IF($E122="Not Scored", "N/A",IF(AND($D122='Auto Responses'!$J$27,$H122=""),"N/A",IF(AND($D122='Auto Responses'!$J$27,$H122='Auto Responses'!$J$7),1,IF(AND($D122='Auto Responses'!$J$27,$H122='Auto Responses'!$J$8),0,IF(OR($F122=$G122,$H122='Auto Responses'!$J$7),1,0)))))</f>
        <v>1</v>
      </c>
      <c r="M122" s="274" t="str">
        <f>VLOOKUP($A122,'Institution Evaluation'!$A$56:$K$346,10,0)&amp;""</f>
        <v/>
      </c>
      <c r="N122" s="274">
        <f t="shared" si="16"/>
        <v>0</v>
      </c>
      <c r="O122" s="274">
        <f t="shared" si="25"/>
        <v>10</v>
      </c>
      <c r="P122" s="274">
        <f t="shared" si="17"/>
        <v>10</v>
      </c>
      <c r="Q122" s="274">
        <f t="shared" si="18"/>
        <v>0</v>
      </c>
      <c r="R122" s="274">
        <f t="shared" si="22"/>
        <v>0</v>
      </c>
      <c r="S122" s="274">
        <f t="shared" si="19"/>
        <v>0</v>
      </c>
      <c r="T122" s="274">
        <f t="shared" si="20"/>
        <v>0</v>
      </c>
      <c r="U122" s="274">
        <f t="shared" si="23"/>
        <v>44</v>
      </c>
      <c r="V122" s="274">
        <f t="shared" si="21"/>
        <v>0</v>
      </c>
      <c r="W122" s="58"/>
      <c r="X122" s="58"/>
      <c r="Y122" s="58"/>
      <c r="Z122" s="58"/>
    </row>
    <row r="123" spans="1:26" ht="15.75" customHeight="1" x14ac:dyDescent="0.2">
      <c r="A123" s="274" t="str">
        <f>Questions!$A123</f>
        <v>DATA-12</v>
      </c>
      <c r="B123" s="274" t="str">
        <f t="shared" si="14"/>
        <v>DATA</v>
      </c>
      <c r="C123" s="274" t="str">
        <f>VLOOKUP($A123,Questions!$A$3:$L$333,2,0)&amp;""</f>
        <v>Are you performing off-site backups (i.e., digitally moved off site)?</v>
      </c>
      <c r="D123" s="274" t="str">
        <f>VLOOKUP($A123,Questions!$A$3:$L$333,11,0)&amp;""</f>
        <v/>
      </c>
      <c r="E123" s="274" t="str">
        <f>VLOOKUP($A123,Questions!$A$3:$L$333,12,0)&amp;""</f>
        <v>Product</v>
      </c>
      <c r="F123" s="274" t="str">
        <f>VLOOKUP($A123,'Institution Evaluation'!$A$56:$K$346,3,0)&amp;""</f>
        <v>Yes</v>
      </c>
      <c r="G123" s="274" t="str">
        <f>VLOOKUP($A123,'Institution Evaluation'!$A$56:$K$346,7,0)&amp;""</f>
        <v>Yes</v>
      </c>
      <c r="H123" s="274" t="str">
        <f>VLOOKUP($A123,'Institution Evaluation'!$A$56:$K$346,8,0)&amp;""</f>
        <v/>
      </c>
      <c r="I123" s="274" t="str">
        <f>VLOOKUP($A123,'Institution Evaluation'!$A$56:$K$346,9,0)&amp;""</f>
        <v>Standard Importance</v>
      </c>
      <c r="J123" s="274" t="str">
        <f>VLOOKUP($A123,'Institution Evaluation'!$A$56:$K$346,10,0)&amp;""</f>
        <v/>
      </c>
      <c r="K123" s="274">
        <f t="shared" si="15"/>
        <v>10</v>
      </c>
      <c r="L123" s="274">
        <f>IF($E123="Not Scored", "N/A",IF(AND($D123='Auto Responses'!$J$27,$H123=""),"N/A",IF(AND($D123='Auto Responses'!$J$27,$H123='Auto Responses'!$J$7),1,IF(AND($D123='Auto Responses'!$J$27,$H123='Auto Responses'!$J$8),0,IF(OR($F123=$G123,$H123='Auto Responses'!$J$7),1,0)))))</f>
        <v>1</v>
      </c>
      <c r="M123" s="274" t="str">
        <f>VLOOKUP($A123,'Institution Evaluation'!$A$56:$K$346,10,0)&amp;""</f>
        <v/>
      </c>
      <c r="N123" s="274">
        <f t="shared" si="16"/>
        <v>0</v>
      </c>
      <c r="O123" s="274">
        <f t="shared" si="25"/>
        <v>10</v>
      </c>
      <c r="P123" s="274">
        <f t="shared" si="17"/>
        <v>10</v>
      </c>
      <c r="Q123" s="274">
        <f t="shared" si="18"/>
        <v>0</v>
      </c>
      <c r="R123" s="274">
        <f t="shared" si="22"/>
        <v>0</v>
      </c>
      <c r="S123" s="274">
        <f t="shared" si="19"/>
        <v>0</v>
      </c>
      <c r="T123" s="274">
        <f t="shared" si="20"/>
        <v>0</v>
      </c>
      <c r="U123" s="274">
        <f t="shared" si="23"/>
        <v>44</v>
      </c>
      <c r="V123" s="274">
        <f t="shared" si="21"/>
        <v>0</v>
      </c>
      <c r="W123" s="58"/>
      <c r="X123" s="58"/>
      <c r="Y123" s="58"/>
      <c r="Z123" s="58"/>
    </row>
    <row r="124" spans="1:26" ht="15.75" customHeight="1" x14ac:dyDescent="0.2">
      <c r="A124" s="274" t="str">
        <f>Questions!$A124</f>
        <v>DATA-13</v>
      </c>
      <c r="B124" s="274" t="str">
        <f t="shared" si="14"/>
        <v>DATA</v>
      </c>
      <c r="C124" s="274" t="str">
        <f>VLOOKUP($A124,Questions!$A$3:$L$333,2,0)&amp;""</f>
        <v>Are physical backups taken off-site (i.e., physically moved off site)?</v>
      </c>
      <c r="D124" s="274" t="str">
        <f>VLOOKUP($A124,Questions!$A$3:$L$333,11,0)&amp;""</f>
        <v/>
      </c>
      <c r="E124" s="274" t="str">
        <f>VLOOKUP($A124,Questions!$A$3:$L$333,12,0)&amp;""</f>
        <v>Product</v>
      </c>
      <c r="F124" s="274" t="str">
        <f>VLOOKUP($A124,'Institution Evaluation'!$A$56:$K$346,3,0)&amp;""</f>
        <v>No</v>
      </c>
      <c r="G124" s="274" t="str">
        <f>VLOOKUP($A124,'Institution Evaluation'!$A$56:$K$346,7,0)&amp;""</f>
        <v>Yes</v>
      </c>
      <c r="H124" s="274" t="str">
        <f>VLOOKUP($A124,'Institution Evaluation'!$A$56:$K$346,8,0)&amp;""</f>
        <v/>
      </c>
      <c r="I124" s="274" t="str">
        <f>VLOOKUP($A124,'Institution Evaluation'!$A$56:$K$346,9,0)&amp;""</f>
        <v>Standard Importance</v>
      </c>
      <c r="J124" s="274" t="str">
        <f>VLOOKUP($A124,'Institution Evaluation'!$A$56:$K$346,10,0)&amp;""</f>
        <v/>
      </c>
      <c r="K124" s="274">
        <f t="shared" si="15"/>
        <v>10</v>
      </c>
      <c r="L124" s="274">
        <f>IF($E124="Not Scored", "N/A",IF(AND($D124='Auto Responses'!$J$27,$H124=""),"N/A",IF(AND($D124='Auto Responses'!$J$27,$H124='Auto Responses'!$J$7),1,IF(AND($D124='Auto Responses'!$J$27,$H124='Auto Responses'!$J$8),0,IF(OR($F124=$G124,$H124='Auto Responses'!$J$7),1,0)))))</f>
        <v>0</v>
      </c>
      <c r="M124" s="274" t="str">
        <f>VLOOKUP($A124,'Institution Evaluation'!$A$56:$K$346,10,0)&amp;""</f>
        <v/>
      </c>
      <c r="N124" s="274">
        <f t="shared" si="16"/>
        <v>0</v>
      </c>
      <c r="O124" s="274">
        <f t="shared" si="25"/>
        <v>10</v>
      </c>
      <c r="P124" s="274">
        <f t="shared" si="17"/>
        <v>0</v>
      </c>
      <c r="Q124" s="274">
        <f t="shared" si="18"/>
        <v>0</v>
      </c>
      <c r="R124" s="274">
        <f t="shared" si="22"/>
        <v>0</v>
      </c>
      <c r="S124" s="274">
        <f t="shared" si="19"/>
        <v>0</v>
      </c>
      <c r="T124" s="274">
        <f t="shared" si="20"/>
        <v>0</v>
      </c>
      <c r="U124" s="274">
        <f t="shared" si="23"/>
        <v>44</v>
      </c>
      <c r="V124" s="274">
        <f t="shared" si="21"/>
        <v>0</v>
      </c>
      <c r="W124" s="58"/>
      <c r="X124" s="58"/>
      <c r="Y124" s="58"/>
      <c r="Z124" s="58"/>
    </row>
    <row r="125" spans="1:26" ht="15.75" customHeight="1" x14ac:dyDescent="0.2">
      <c r="A125" s="274" t="str">
        <f>Questions!$A126</f>
        <v>DATA-15</v>
      </c>
      <c r="B125" s="274" t="str">
        <f t="shared" si="14"/>
        <v>DATA</v>
      </c>
      <c r="C125" s="274" t="str">
        <f>VLOOKUP($A125,Questions!$A$3:$L$333,2,0)&amp;""</f>
        <v>Do you have a media handling process that is documented and currently implemented that meets established business needs and regulatory requirements, including end-of-life, repurposing, and data-sanitization procedures?</v>
      </c>
      <c r="D125" s="274" t="str">
        <f>VLOOKUP($A125,Questions!$A$3:$L$333,11,0)&amp;""</f>
        <v/>
      </c>
      <c r="E125" s="274" t="str">
        <f>VLOOKUP($A125,Questions!$A$3:$L$333,12,0)&amp;""</f>
        <v>Product</v>
      </c>
      <c r="F125" s="274" t="str">
        <f>VLOOKUP($A125,'Institution Evaluation'!$A$56:$K$346,3,0)&amp;""</f>
        <v>Yes</v>
      </c>
      <c r="G125" s="274" t="str">
        <f>VLOOKUP($A125,'Institution Evaluation'!$A$56:$K$346,7,0)&amp;""</f>
        <v>Yes</v>
      </c>
      <c r="H125" s="274" t="str">
        <f>VLOOKUP($A125,'Institution Evaluation'!$A$56:$K$346,8,0)&amp;""</f>
        <v/>
      </c>
      <c r="I125" s="274" t="str">
        <f>VLOOKUP($A125,'Institution Evaluation'!$A$56:$K$346,9,0)&amp;""</f>
        <v>Standard Importance</v>
      </c>
      <c r="J125" s="274" t="str">
        <f>VLOOKUP($A125,'Institution Evaluation'!$A$56:$K$346,10,0)&amp;""</f>
        <v/>
      </c>
      <c r="K125" s="274">
        <f t="shared" si="15"/>
        <v>10</v>
      </c>
      <c r="L125" s="274">
        <f>IF($E125="Not Scored", "N/A",IF(AND($D125='Auto Responses'!$J$27,$H125=""),"N/A",IF(AND($D125='Auto Responses'!$J$27,$H125='Auto Responses'!$J$7),1,IF(AND($D125='Auto Responses'!$J$27,$H125='Auto Responses'!$J$8),0,IF(OR($F125=$G125,$H125='Auto Responses'!$J$7),1,0)))))</f>
        <v>1</v>
      </c>
      <c r="M125" s="274" t="str">
        <f>VLOOKUP($A125,'Institution Evaluation'!$A$56:$K$346,10,0)&amp;""</f>
        <v/>
      </c>
      <c r="N125" s="274">
        <f t="shared" si="16"/>
        <v>0</v>
      </c>
      <c r="O125" s="274">
        <f t="shared" si="25"/>
        <v>10</v>
      </c>
      <c r="P125" s="274">
        <f t="shared" si="17"/>
        <v>10</v>
      </c>
      <c r="Q125" s="274">
        <f t="shared" si="18"/>
        <v>0</v>
      </c>
      <c r="R125" s="274">
        <f t="shared" si="22"/>
        <v>0</v>
      </c>
      <c r="S125" s="274">
        <f t="shared" si="19"/>
        <v>0</v>
      </c>
      <c r="T125" s="274">
        <f t="shared" si="20"/>
        <v>0</v>
      </c>
      <c r="U125" s="274">
        <f t="shared" si="23"/>
        <v>44</v>
      </c>
      <c r="V125" s="274">
        <f t="shared" si="21"/>
        <v>0</v>
      </c>
      <c r="W125" s="58"/>
      <c r="X125" s="58"/>
      <c r="Y125" s="58"/>
      <c r="Z125" s="58"/>
    </row>
    <row r="126" spans="1:26" ht="15.75" customHeight="1" x14ac:dyDescent="0.2">
      <c r="A126" s="274" t="str">
        <f>Questions!$A127</f>
        <v>DATA-16</v>
      </c>
      <c r="B126" s="274" t="str">
        <f t="shared" si="14"/>
        <v>DATA</v>
      </c>
      <c r="C126" s="274" t="str">
        <f>VLOOKUP($A126,Questions!$A$3:$L$333,2,0)&amp;""</f>
        <v>Does the process described in DATA-15 adhere to DoD 5220.22-M and/or NIST SP 800-88 standards?</v>
      </c>
      <c r="D126" s="274" t="str">
        <f>VLOOKUP($A126,Questions!$A$3:$L$333,11,0)&amp;""</f>
        <v/>
      </c>
      <c r="E126" s="274" t="str">
        <f>VLOOKUP($A126,Questions!$A$3:$L$333,12,0)&amp;""</f>
        <v>Product</v>
      </c>
      <c r="F126" s="274" t="str">
        <f>VLOOKUP($A126,'Institution Evaluation'!$A$56:$K$346,3,0)&amp;""</f>
        <v>Yes</v>
      </c>
      <c r="G126" s="274" t="str">
        <f>VLOOKUP($A126,'Institution Evaluation'!$A$56:$K$346,7,0)&amp;""</f>
        <v>Yes</v>
      </c>
      <c r="H126" s="274" t="str">
        <f>VLOOKUP($A126,'Institution Evaluation'!$A$56:$K$346,8,0)&amp;""</f>
        <v/>
      </c>
      <c r="I126" s="274" t="str">
        <f>VLOOKUP($A126,'Institution Evaluation'!$A$56:$K$346,9,0)&amp;""</f>
        <v>Standard Importance</v>
      </c>
      <c r="J126" s="274" t="str">
        <f>VLOOKUP($A126,'Institution Evaluation'!$A$56:$K$346,10,0)&amp;""</f>
        <v/>
      </c>
      <c r="K126" s="274">
        <f t="shared" si="15"/>
        <v>10</v>
      </c>
      <c r="L126" s="274">
        <f>IF($E126="Not Scored", "N/A",IF(AND($D126='Auto Responses'!$J$27,$H126=""),"N/A",IF(AND($D126='Auto Responses'!$J$27,$H126='Auto Responses'!$J$7),1,IF(AND($D126='Auto Responses'!$J$27,$H126='Auto Responses'!$J$8),0,IF(OR($F126=$G126,$H126='Auto Responses'!$J$7),1,0)))))</f>
        <v>1</v>
      </c>
      <c r="M126" s="274" t="str">
        <f>VLOOKUP($A126,'Institution Evaluation'!$A$56:$K$346,10,0)&amp;""</f>
        <v/>
      </c>
      <c r="N126" s="274">
        <f t="shared" si="16"/>
        <v>0</v>
      </c>
      <c r="O126" s="274">
        <f t="shared" si="25"/>
        <v>10</v>
      </c>
      <c r="P126" s="274">
        <f t="shared" si="17"/>
        <v>10</v>
      </c>
      <c r="Q126" s="274">
        <f t="shared" si="18"/>
        <v>0</v>
      </c>
      <c r="R126" s="274">
        <f t="shared" si="22"/>
        <v>0</v>
      </c>
      <c r="S126" s="274">
        <f t="shared" si="19"/>
        <v>0</v>
      </c>
      <c r="T126" s="274">
        <f t="shared" si="20"/>
        <v>0</v>
      </c>
      <c r="U126" s="274">
        <f t="shared" si="23"/>
        <v>44</v>
      </c>
      <c r="V126" s="274">
        <f t="shared" si="21"/>
        <v>0</v>
      </c>
      <c r="W126" s="58"/>
      <c r="X126" s="58"/>
      <c r="Y126" s="58"/>
      <c r="Z126" s="58"/>
    </row>
    <row r="127" spans="1:26" ht="15.75" customHeight="1" x14ac:dyDescent="0.2">
      <c r="A127" s="274" t="str">
        <f>Questions!$A128</f>
        <v>DATA-17</v>
      </c>
      <c r="B127" s="274" t="str">
        <f t="shared" si="14"/>
        <v>DATA</v>
      </c>
      <c r="C127" s="274" t="str">
        <f>VLOOKUP($A127,Questions!$A$3:$L$333,2,0)&amp;""</f>
        <v>Does your staff (or third party) have access to institutional data (e.g., financial, PHI, or other sensitive information) through any means?</v>
      </c>
      <c r="D127" s="274" t="str">
        <f>VLOOKUP($A127,Questions!$A$3:$L$333,11,0)&amp;""</f>
        <v/>
      </c>
      <c r="E127" s="274" t="str">
        <f>VLOOKUP($A127,Questions!$A$3:$L$333,12,0)&amp;""</f>
        <v>Product</v>
      </c>
      <c r="F127" s="274" t="str">
        <f>VLOOKUP($A127,'Institution Evaluation'!$A$56:$K$346,3,0)&amp;""</f>
        <v>Yes</v>
      </c>
      <c r="G127" s="274" t="str">
        <f>VLOOKUP($A127,'Institution Evaluation'!$A$56:$K$346,7,0)&amp;""</f>
        <v>Yes</v>
      </c>
      <c r="H127" s="274" t="str">
        <f>VLOOKUP($A127,'Institution Evaluation'!$A$56:$K$346,8,0)&amp;""</f>
        <v/>
      </c>
      <c r="I127" s="274" t="str">
        <f>VLOOKUP($A127,'Institution Evaluation'!$A$56:$K$346,9,0)&amp;""</f>
        <v>Standard Importance</v>
      </c>
      <c r="J127" s="274" t="str">
        <f>VLOOKUP($A127,'Institution Evaluation'!$A$56:$K$346,10,0)&amp;""</f>
        <v/>
      </c>
      <c r="K127" s="274">
        <f t="shared" si="15"/>
        <v>10</v>
      </c>
      <c r="L127" s="274">
        <f>IF($E127="Not Scored", "N/A",IF(AND($D127='Auto Responses'!$J$27,$H127=""),"N/A",IF(AND($D127='Auto Responses'!$J$27,$H127='Auto Responses'!$J$7),1,IF(AND($D127='Auto Responses'!$J$27,$H127='Auto Responses'!$J$8),0,IF(OR($F127=$G127,$H127='Auto Responses'!$J$7),1,0)))))</f>
        <v>1</v>
      </c>
      <c r="M127" s="274" t="str">
        <f>VLOOKUP($A127,'Institution Evaluation'!$A$56:$K$346,10,0)&amp;""</f>
        <v/>
      </c>
      <c r="N127" s="274">
        <f t="shared" si="16"/>
        <v>0</v>
      </c>
      <c r="O127" s="274">
        <f t="shared" si="25"/>
        <v>10</v>
      </c>
      <c r="P127" s="274">
        <f t="shared" si="17"/>
        <v>10</v>
      </c>
      <c r="Q127" s="274">
        <f t="shared" si="18"/>
        <v>0</v>
      </c>
      <c r="R127" s="274">
        <f t="shared" si="22"/>
        <v>0</v>
      </c>
      <c r="S127" s="274">
        <f t="shared" si="19"/>
        <v>0</v>
      </c>
      <c r="T127" s="274">
        <f t="shared" si="20"/>
        <v>0</v>
      </c>
      <c r="U127" s="274">
        <f t="shared" si="23"/>
        <v>44</v>
      </c>
      <c r="V127" s="274">
        <f t="shared" si="21"/>
        <v>0</v>
      </c>
      <c r="W127" s="58"/>
      <c r="X127" s="58"/>
      <c r="Y127" s="58"/>
      <c r="Z127" s="58"/>
    </row>
    <row r="128" spans="1:26" ht="15.75" customHeight="1" x14ac:dyDescent="0.2">
      <c r="A128" s="274" t="str">
        <f>Questions!$A129</f>
        <v>DATA-18</v>
      </c>
      <c r="B128" s="274" t="str">
        <f t="shared" si="14"/>
        <v>DATA</v>
      </c>
      <c r="C128" s="274" t="str">
        <f>VLOOKUP($A128,Questions!$A$3:$L$333,2,0)&amp;""</f>
        <v>Do you have a documented and currently implemented strategy for securing employee workstations when they work remotely (i.e., not in a trusted computing environment)?</v>
      </c>
      <c r="D128" s="274" t="str">
        <f>VLOOKUP($A128,Questions!$A$3:$L$333,11,0)&amp;""</f>
        <v/>
      </c>
      <c r="E128" s="274" t="str">
        <f>VLOOKUP($A128,Questions!$A$3:$L$333,12,0)&amp;""</f>
        <v>Product</v>
      </c>
      <c r="F128" s="274" t="str">
        <f>VLOOKUP($A128,'Institution Evaluation'!$A$56:$K$346,3,0)&amp;""</f>
        <v>Yes</v>
      </c>
      <c r="G128" s="274" t="str">
        <f>VLOOKUP($A128,'Institution Evaluation'!$A$56:$K$346,7,0)&amp;""</f>
        <v>Yes</v>
      </c>
      <c r="H128" s="274" t="str">
        <f>VLOOKUP($A128,'Institution Evaluation'!$A$56:$K$346,8,0)&amp;""</f>
        <v/>
      </c>
      <c r="I128" s="274" t="str">
        <f>VLOOKUP($A128,'Institution Evaluation'!$A$56:$K$346,9,0)&amp;""</f>
        <v>Standard Importance</v>
      </c>
      <c r="J128" s="274" t="str">
        <f>VLOOKUP($A128,'Institution Evaluation'!$A$56:$K$346,10,0)&amp;""</f>
        <v/>
      </c>
      <c r="K128" s="274">
        <f t="shared" si="15"/>
        <v>10</v>
      </c>
      <c r="L128" s="274">
        <f>IF($E128="Not Scored", "N/A",IF(AND($D128='Auto Responses'!$J$27,$H128=""),"N/A",IF(AND($D128='Auto Responses'!$J$27,$H128='Auto Responses'!$J$7),1,IF(AND($D128='Auto Responses'!$J$27,$H128='Auto Responses'!$J$8),0,IF(OR($F128=$G128,$H128='Auto Responses'!$J$7),1,0)))))</f>
        <v>1</v>
      </c>
      <c r="M128" s="274" t="str">
        <f>VLOOKUP($A128,'Institution Evaluation'!$A$56:$K$346,10,0)&amp;""</f>
        <v/>
      </c>
      <c r="N128" s="274">
        <f t="shared" si="16"/>
        <v>0</v>
      </c>
      <c r="O128" s="274">
        <f t="shared" si="25"/>
        <v>10</v>
      </c>
      <c r="P128" s="274">
        <f t="shared" si="17"/>
        <v>10</v>
      </c>
      <c r="Q128" s="274">
        <f t="shared" si="18"/>
        <v>0</v>
      </c>
      <c r="R128" s="274">
        <f t="shared" si="22"/>
        <v>0</v>
      </c>
      <c r="S128" s="274">
        <f t="shared" si="19"/>
        <v>0</v>
      </c>
      <c r="T128" s="274">
        <f t="shared" si="20"/>
        <v>0</v>
      </c>
      <c r="U128" s="274">
        <f t="shared" si="23"/>
        <v>44</v>
      </c>
      <c r="V128" s="274">
        <f t="shared" si="21"/>
        <v>0</v>
      </c>
      <c r="W128" s="58"/>
      <c r="X128" s="58"/>
      <c r="Y128" s="58"/>
      <c r="Z128" s="58"/>
    </row>
    <row r="129" spans="1:26" ht="15.75" customHeight="1" x14ac:dyDescent="0.2">
      <c r="A129" s="274" t="str">
        <f>Questions!$A130</f>
        <v>DATA-19</v>
      </c>
      <c r="B129" s="274" t="str">
        <f t="shared" si="14"/>
        <v>DATA</v>
      </c>
      <c r="C129" s="274" t="str">
        <f>VLOOKUP($A129,Questions!$A$3:$L$333,2,0)&amp;""</f>
        <v>Does the environment provide for dedicated single-tenant capabilities? If not, describe how your solution or environment separates data from different customers (e.g., logically, physically, single tenancy, multi-tenancy).</v>
      </c>
      <c r="D129" s="274" t="str">
        <f>VLOOKUP($A129,Questions!$A$3:$L$333,11,0)&amp;""</f>
        <v/>
      </c>
      <c r="E129" s="274" t="str">
        <f>VLOOKUP($A129,Questions!$A$3:$L$333,12,0)&amp;""</f>
        <v>Product</v>
      </c>
      <c r="F129" s="274" t="str">
        <f>VLOOKUP($A129,'Institution Evaluation'!$A$56:$K$346,3,0)&amp;""</f>
        <v>No</v>
      </c>
      <c r="G129" s="274" t="str">
        <f>VLOOKUP($A129,'Institution Evaluation'!$A$56:$K$346,7,0)&amp;""</f>
        <v>Yes</v>
      </c>
      <c r="H129" s="274" t="str">
        <f>VLOOKUP($A129,'Institution Evaluation'!$A$56:$K$346,8,0)&amp;""</f>
        <v/>
      </c>
      <c r="I129" s="274" t="str">
        <f>VLOOKUP($A129,'Institution Evaluation'!$A$56:$K$346,9,0)&amp;""</f>
        <v>Minor Importance</v>
      </c>
      <c r="J129" s="274" t="str">
        <f>VLOOKUP($A129,'Institution Evaluation'!$A$56:$K$346,10,0)&amp;""</f>
        <v/>
      </c>
      <c r="K129" s="274">
        <f t="shared" si="15"/>
        <v>5</v>
      </c>
      <c r="L129" s="274">
        <f>IF($E129="Not Scored", "N/A",IF(AND($D129='Auto Responses'!$J$27,$H129=""),"N/A",IF(AND($D129='Auto Responses'!$J$27,$H129='Auto Responses'!$J$7),1,IF(AND($D129='Auto Responses'!$J$27,$H129='Auto Responses'!$J$8),0,IF(OR($F129=$G129,$H129='Auto Responses'!$J$7),1,0)))))</f>
        <v>0</v>
      </c>
      <c r="M129" s="274" t="str">
        <f>VLOOKUP($A129,'Institution Evaluation'!$A$56:$K$346,10,0)&amp;""</f>
        <v/>
      </c>
      <c r="N129" s="274">
        <f t="shared" si="16"/>
        <v>0</v>
      </c>
      <c r="O129" s="274">
        <f t="shared" si="25"/>
        <v>5</v>
      </c>
      <c r="P129" s="274">
        <f t="shared" si="17"/>
        <v>0</v>
      </c>
      <c r="Q129" s="274">
        <f t="shared" si="18"/>
        <v>0</v>
      </c>
      <c r="R129" s="274">
        <f t="shared" si="22"/>
        <v>0</v>
      </c>
      <c r="S129" s="274">
        <f t="shared" si="19"/>
        <v>0</v>
      </c>
      <c r="T129" s="274">
        <f t="shared" si="20"/>
        <v>0</v>
      </c>
      <c r="U129" s="274">
        <f t="shared" si="23"/>
        <v>44</v>
      </c>
      <c r="V129" s="274">
        <f t="shared" si="21"/>
        <v>0</v>
      </c>
      <c r="W129" s="58"/>
      <c r="X129" s="58"/>
      <c r="Y129" s="58"/>
      <c r="Z129" s="58"/>
    </row>
    <row r="130" spans="1:26" ht="15.75" customHeight="1" x14ac:dyDescent="0.2">
      <c r="A130" s="274" t="str">
        <f>Questions!$A131</f>
        <v>DATA-20</v>
      </c>
      <c r="B130" s="274" t="str">
        <f t="shared" si="14"/>
        <v>DATA</v>
      </c>
      <c r="C130" s="274" t="str">
        <f>VLOOKUP($A130,Questions!$A$3:$L$333,2,0)&amp;""</f>
        <v>Are ownership rights to all data, inputs, outputs, and metadata retained by the institution?</v>
      </c>
      <c r="D130" s="274" t="str">
        <f>VLOOKUP($A130,Questions!$A$3:$L$333,11,0)&amp;""</f>
        <v/>
      </c>
      <c r="E130" s="274" t="str">
        <f>VLOOKUP($A130,Questions!$A$3:$L$333,12,0)&amp;""</f>
        <v>Product</v>
      </c>
      <c r="F130" s="274" t="str">
        <f>VLOOKUP($A130,'Institution Evaluation'!$A$56:$K$346,3,0)&amp;""</f>
        <v>Yes</v>
      </c>
      <c r="G130" s="274" t="str">
        <f>VLOOKUP($A130,'Institution Evaluation'!$A$56:$K$346,7,0)&amp;""</f>
        <v>Yes</v>
      </c>
      <c r="H130" s="274" t="str">
        <f>VLOOKUP($A130,'Institution Evaluation'!$A$56:$K$346,8,0)&amp;""</f>
        <v/>
      </c>
      <c r="I130" s="274" t="str">
        <f>VLOOKUP($A130,'Institution Evaluation'!$A$56:$K$346,9,0)&amp;""</f>
        <v>Minor Importance</v>
      </c>
      <c r="J130" s="274" t="str">
        <f>VLOOKUP($A130,'Institution Evaluation'!$A$56:$K$346,10,0)&amp;""</f>
        <v/>
      </c>
      <c r="K130" s="274">
        <f t="shared" si="15"/>
        <v>5</v>
      </c>
      <c r="L130" s="274">
        <f>IF($E130="Not Scored", "N/A",IF(AND($D130='Auto Responses'!$J$27,$H130=""),"N/A",IF(AND($D130='Auto Responses'!$J$27,$H130='Auto Responses'!$J$7),1,IF(AND($D130='Auto Responses'!$J$27,$H130='Auto Responses'!$J$8),0,IF(OR($F130=$G130,$H130='Auto Responses'!$J$7),1,0)))))</f>
        <v>1</v>
      </c>
      <c r="M130" s="274" t="str">
        <f>VLOOKUP($A130,'Institution Evaluation'!$A$56:$K$346,10,0)&amp;""</f>
        <v/>
      </c>
      <c r="N130" s="274">
        <f t="shared" si="16"/>
        <v>0</v>
      </c>
      <c r="O130" s="274">
        <f t="shared" si="25"/>
        <v>5</v>
      </c>
      <c r="P130" s="274">
        <f t="shared" si="17"/>
        <v>5</v>
      </c>
      <c r="Q130" s="274">
        <f t="shared" si="18"/>
        <v>0</v>
      </c>
      <c r="R130" s="274">
        <f t="shared" si="22"/>
        <v>0</v>
      </c>
      <c r="S130" s="274">
        <f t="shared" si="19"/>
        <v>0</v>
      </c>
      <c r="T130" s="274">
        <f t="shared" si="20"/>
        <v>0</v>
      </c>
      <c r="U130" s="274">
        <f t="shared" si="23"/>
        <v>44</v>
      </c>
      <c r="V130" s="274">
        <f t="shared" si="21"/>
        <v>0</v>
      </c>
      <c r="W130" s="58"/>
      <c r="X130" s="58"/>
      <c r="Y130" s="58"/>
      <c r="Z130" s="58"/>
    </row>
    <row r="131" spans="1:26" ht="15.75" customHeight="1" x14ac:dyDescent="0.2">
      <c r="A131" s="274" t="str">
        <f>Questions!$A132</f>
        <v>DATA-21</v>
      </c>
      <c r="B131" s="274" t="str">
        <f t="shared" ref="B131:B194" si="26">LEFT(A131,4)</f>
        <v>DATA</v>
      </c>
      <c r="C131" s="274" t="str">
        <f>VLOOKUP($A131,Questions!$A$3:$L$333,2,0)&amp;""</f>
        <v>In the event of imminent bankruptcy, closing of business, or retirement of service, will you provide 90 days for customers to get their data out of the system and migrate applications?</v>
      </c>
      <c r="D131" s="274" t="str">
        <f>VLOOKUP($A131,Questions!$A$3:$L$333,11,0)&amp;""</f>
        <v/>
      </c>
      <c r="E131" s="274" t="str">
        <f>VLOOKUP($A131,Questions!$A$3:$L$333,12,0)&amp;""</f>
        <v>Product</v>
      </c>
      <c r="F131" s="274" t="str">
        <f>VLOOKUP($A131,'Institution Evaluation'!$A$56:$K$346,3,0)&amp;""</f>
        <v>Yes</v>
      </c>
      <c r="G131" s="274" t="str">
        <f>VLOOKUP($A131,'Institution Evaluation'!$A$56:$K$346,7,0)&amp;""</f>
        <v>Yes</v>
      </c>
      <c r="H131" s="274" t="str">
        <f>VLOOKUP($A131,'Institution Evaluation'!$A$56:$K$346,8,0)&amp;""</f>
        <v/>
      </c>
      <c r="I131" s="274" t="str">
        <f>VLOOKUP($A131,'Institution Evaluation'!$A$56:$K$346,9,0)&amp;""</f>
        <v>Minor Importance</v>
      </c>
      <c r="J131" s="274" t="str">
        <f>VLOOKUP($A131,'Institution Evaluation'!$A$56:$K$346,10,0)&amp;""</f>
        <v/>
      </c>
      <c r="K131" s="274">
        <f t="shared" ref="K131:K194" si="27">IF($I131="Critical Importance",20,IF($I131="Minor Importance",5,10))</f>
        <v>5</v>
      </c>
      <c r="L131" s="274">
        <f>IF($E131="Not Scored", "N/A",IF(AND($D131='Auto Responses'!$J$27,$H131=""),"N/A",IF(AND($D131='Auto Responses'!$J$27,$H131='Auto Responses'!$J$7),1,IF(AND($D131='Auto Responses'!$J$27,$H131='Auto Responses'!$J$8),0,IF(OR($F131=$G131,$H131='Auto Responses'!$J$7),1,0)))))</f>
        <v>1</v>
      </c>
      <c r="M131" s="274" t="str">
        <f>VLOOKUP($A131,'Institution Evaluation'!$A$56:$K$346,10,0)&amp;""</f>
        <v/>
      </c>
      <c r="N131" s="274">
        <f t="shared" ref="N131:N194" si="28">IF($J131="Critical Importance",1,IF(AND($J131="",$I131="Critical Importance"),1,0))</f>
        <v>0</v>
      </c>
      <c r="O131" s="274">
        <f t="shared" si="25"/>
        <v>5</v>
      </c>
      <c r="P131" s="274">
        <f t="shared" ref="P131:P194" si="29">IF(OR($O131="N/A",$L131="N/A"),"N/A",$O131*$L131)</f>
        <v>5</v>
      </c>
      <c r="Q131" s="274">
        <f t="shared" ref="Q131:Q194" si="30">IF(M131="TRUE",1,0)</f>
        <v>0</v>
      </c>
      <c r="R131" s="274">
        <f t="shared" si="22"/>
        <v>0</v>
      </c>
      <c r="S131" s="274">
        <f t="shared" ref="S131:S194" si="31">IF(Q131=0,0,R131)</f>
        <v>0</v>
      </c>
      <c r="T131" s="274">
        <f t="shared" ref="T131:T194" si="32">IF(N131=1,1,0)</f>
        <v>0</v>
      </c>
      <c r="U131" s="274">
        <f t="shared" si="23"/>
        <v>44</v>
      </c>
      <c r="V131" s="274">
        <f t="shared" ref="V131:V194" si="33">IF(T131=0,0,U131)</f>
        <v>0</v>
      </c>
      <c r="W131" s="58"/>
      <c r="X131" s="58"/>
      <c r="Y131" s="58"/>
      <c r="Z131" s="58"/>
    </row>
    <row r="132" spans="1:26" ht="15.75" customHeight="1" x14ac:dyDescent="0.2">
      <c r="A132" s="274" t="str">
        <f>Questions!$A133</f>
        <v>DATA-22</v>
      </c>
      <c r="B132" s="274" t="str">
        <f t="shared" si="26"/>
        <v>DATA</v>
      </c>
      <c r="C132" s="274" t="str">
        <f>VLOOKUP($A132,Questions!$A$3:$L$333,2,0)&amp;""</f>
        <v>Are involatile backup copies made according to predefined schedules and securely stored and protected?</v>
      </c>
      <c r="D132" s="274" t="str">
        <f>VLOOKUP($A132,Questions!$A$3:$L$333,11,0)&amp;""</f>
        <v/>
      </c>
      <c r="E132" s="274" t="str">
        <f>VLOOKUP($A132,Questions!$A$3:$L$333,12,0)&amp;""</f>
        <v>Product</v>
      </c>
      <c r="F132" s="274" t="str">
        <f>VLOOKUP($A132,'Institution Evaluation'!$A$56:$K$346,3,0)&amp;""</f>
        <v>Yes</v>
      </c>
      <c r="G132" s="274" t="str">
        <f>VLOOKUP($A132,'Institution Evaluation'!$A$56:$K$346,7,0)&amp;""</f>
        <v>Yes</v>
      </c>
      <c r="H132" s="274" t="str">
        <f>VLOOKUP($A132,'Institution Evaluation'!$A$56:$K$346,8,0)&amp;""</f>
        <v/>
      </c>
      <c r="I132" s="274" t="str">
        <f>VLOOKUP($A132,'Institution Evaluation'!$A$56:$K$346,9,0)&amp;""</f>
        <v>Minor Importance</v>
      </c>
      <c r="J132" s="274" t="str">
        <f>VLOOKUP($A132,'Institution Evaluation'!$A$56:$K$346,10,0)&amp;""</f>
        <v/>
      </c>
      <c r="K132" s="274">
        <f t="shared" si="27"/>
        <v>5</v>
      </c>
      <c r="L132" s="274">
        <f>IF($E132="Not Scored", "N/A",IF(AND($D132='Auto Responses'!$J$27,$H132=""),"N/A",IF(AND($D132='Auto Responses'!$J$27,$H132='Auto Responses'!$J$7),1,IF(AND($D132='Auto Responses'!$J$27,$H132='Auto Responses'!$J$8),0,IF(OR($F132=$G132,$H132='Auto Responses'!$J$7),1,0)))))</f>
        <v>1</v>
      </c>
      <c r="M132" s="274" t="str">
        <f>VLOOKUP($A132,'Institution Evaluation'!$A$56:$K$346,10,0)&amp;""</f>
        <v/>
      </c>
      <c r="N132" s="274">
        <f t="shared" si="28"/>
        <v>0</v>
      </c>
      <c r="O132" s="274">
        <f t="shared" si="25"/>
        <v>5</v>
      </c>
      <c r="P132" s="274">
        <f t="shared" si="29"/>
        <v>5</v>
      </c>
      <c r="Q132" s="274">
        <f t="shared" si="30"/>
        <v>0</v>
      </c>
      <c r="R132" s="274">
        <f t="shared" ref="R132:R195" si="34">R131+Q132</f>
        <v>0</v>
      </c>
      <c r="S132" s="274">
        <f t="shared" si="31"/>
        <v>0</v>
      </c>
      <c r="T132" s="274">
        <f t="shared" si="32"/>
        <v>0</v>
      </c>
      <c r="U132" s="274">
        <f t="shared" ref="U132:U195" si="35">U131+T132</f>
        <v>44</v>
      </c>
      <c r="V132" s="274">
        <f t="shared" si="33"/>
        <v>0</v>
      </c>
      <c r="W132" s="58"/>
      <c r="X132" s="58"/>
      <c r="Y132" s="58"/>
      <c r="Z132" s="58"/>
    </row>
    <row r="133" spans="1:26" ht="15.75" customHeight="1" x14ac:dyDescent="0.2">
      <c r="A133" s="274" t="str">
        <f>Questions!$A125</f>
        <v>DATA-14</v>
      </c>
      <c r="B133" s="274" t="str">
        <f t="shared" si="26"/>
        <v>DATA</v>
      </c>
      <c r="C133" s="274" t="str">
        <f>VLOOKUP($A133,Questions!$A$3:$L$333,2,0)&amp;""</f>
        <v>Are data backups encrypted?</v>
      </c>
      <c r="D133" s="274" t="str">
        <f>VLOOKUP($A133,Questions!$A$3:$L$333,11,0)&amp;""</f>
        <v/>
      </c>
      <c r="E133" s="274" t="str">
        <f>VLOOKUP($A133,Questions!$A$3:$L$333,12,0)&amp;""</f>
        <v>Product</v>
      </c>
      <c r="F133" s="274" t="str">
        <f>VLOOKUP($A133,'Institution Evaluation'!$A$56:$K$346,3,0)&amp;""</f>
        <v>Yes</v>
      </c>
      <c r="G133" s="274" t="str">
        <f>VLOOKUP($A133,'Institution Evaluation'!$A$56:$K$346,7,0)&amp;""</f>
        <v>Yes</v>
      </c>
      <c r="H133" s="274" t="str">
        <f>VLOOKUP($A133,'Institution Evaluation'!$A$56:$K$346,8,0)&amp;""</f>
        <v/>
      </c>
      <c r="I133" s="274" t="str">
        <f>VLOOKUP($A133,'Institution Evaluation'!$A$56:$K$346,9,0)&amp;""</f>
        <v>Minor Importance</v>
      </c>
      <c r="J133" s="274" t="str">
        <f>VLOOKUP($A133,'Institution Evaluation'!$A$56:$K$346,10,0)&amp;""</f>
        <v/>
      </c>
      <c r="K133" s="274">
        <f t="shared" si="27"/>
        <v>5</v>
      </c>
      <c r="L133" s="274">
        <f>IF($E133="Not Scored", "N/A",IF(AND($D133='Auto Responses'!$J$27,$H133=""),"N/A",IF(AND($D133='Auto Responses'!$J$27,$H133='Auto Responses'!$J$7),1,IF(AND($D133='Auto Responses'!$J$27,$H133='Auto Responses'!$J$8),0,IF(OR($F133=$G133,$H133='Auto Responses'!$J$7),1,0)))))</f>
        <v>1</v>
      </c>
      <c r="M133" s="274" t="str">
        <f>VLOOKUP($A133,'Institution Evaluation'!$A$56:$K$346,10,0)&amp;""</f>
        <v/>
      </c>
      <c r="N133" s="274">
        <f t="shared" si="28"/>
        <v>0</v>
      </c>
      <c r="O133" s="274">
        <f t="shared" si="25"/>
        <v>5</v>
      </c>
      <c r="P133" s="274">
        <f t="shared" si="29"/>
        <v>5</v>
      </c>
      <c r="Q133" s="274">
        <f t="shared" si="30"/>
        <v>0</v>
      </c>
      <c r="R133" s="274">
        <f t="shared" si="34"/>
        <v>0</v>
      </c>
      <c r="S133" s="274">
        <f t="shared" si="31"/>
        <v>0</v>
      </c>
      <c r="T133" s="274">
        <f t="shared" si="32"/>
        <v>0</v>
      </c>
      <c r="U133" s="274">
        <f t="shared" si="35"/>
        <v>44</v>
      </c>
      <c r="V133" s="274">
        <f t="shared" si="33"/>
        <v>0</v>
      </c>
      <c r="W133" s="58"/>
      <c r="X133" s="58"/>
      <c r="Y133" s="58"/>
      <c r="Z133" s="58"/>
    </row>
    <row r="134" spans="1:26" ht="15.75" customHeight="1" x14ac:dyDescent="0.2">
      <c r="A134" s="274" t="str">
        <f>Questions!$A134</f>
        <v>DATA-23</v>
      </c>
      <c r="B134" s="274" t="str">
        <f t="shared" si="26"/>
        <v>DATA</v>
      </c>
      <c r="C134" s="274" t="str">
        <f>VLOOKUP($A134,Questions!$A$3:$L$333,2,0)&amp;""</f>
        <v>Do you have a cryptographic key management process (generation, exchange, storage, safeguards, use, vetting, and replacement) that is documented and currently implemented, for all system components (e.g., database, system, web, etc.)?</v>
      </c>
      <c r="D134" s="274" t="str">
        <f>VLOOKUP($A134,Questions!$A$3:$L$333,11,0)&amp;""</f>
        <v/>
      </c>
      <c r="E134" s="274" t="str">
        <f>VLOOKUP($A134,Questions!$A$3:$L$333,12,0)&amp;""</f>
        <v>Product</v>
      </c>
      <c r="F134" s="274" t="str">
        <f>VLOOKUP($A134,'Institution Evaluation'!$A$56:$K$346,3,0)&amp;""</f>
        <v>Yes</v>
      </c>
      <c r="G134" s="274" t="str">
        <f>VLOOKUP($A134,'Institution Evaluation'!$A$56:$K$346,7,0)&amp;""</f>
        <v>Yes</v>
      </c>
      <c r="H134" s="274" t="str">
        <f>VLOOKUP($A134,'Institution Evaluation'!$A$56:$K$346,8,0)&amp;""</f>
        <v/>
      </c>
      <c r="I134" s="274" t="str">
        <f>VLOOKUP($A134,'Institution Evaluation'!$A$56:$K$346,9,0)&amp;""</f>
        <v>Minor Importance</v>
      </c>
      <c r="J134" s="274" t="str">
        <f>VLOOKUP($A134,'Institution Evaluation'!$A$56:$K$346,10,0)&amp;""</f>
        <v/>
      </c>
      <c r="K134" s="274">
        <f t="shared" si="27"/>
        <v>5</v>
      </c>
      <c r="L134" s="274">
        <f>IF($E134="Not Scored", "N/A",IF(AND($D134='Auto Responses'!$J$27,$H134=""),"N/A",IF(AND($D134='Auto Responses'!$J$27,$H134='Auto Responses'!$J$7),1,IF(AND($D134='Auto Responses'!$J$27,$H134='Auto Responses'!$J$8),0,IF(OR($F134=$G134,$H134='Auto Responses'!$J$7),1,0)))))</f>
        <v>1</v>
      </c>
      <c r="M134" s="274" t="str">
        <f>VLOOKUP($A134,'Institution Evaluation'!$A$56:$K$346,10,0)&amp;""</f>
        <v/>
      </c>
      <c r="N134" s="274">
        <f t="shared" si="28"/>
        <v>0</v>
      </c>
      <c r="O134" s="274">
        <f t="shared" si="25"/>
        <v>5</v>
      </c>
      <c r="P134" s="274">
        <f t="shared" si="29"/>
        <v>5</v>
      </c>
      <c r="Q134" s="274">
        <f t="shared" si="30"/>
        <v>0</v>
      </c>
      <c r="R134" s="274">
        <f t="shared" si="34"/>
        <v>0</v>
      </c>
      <c r="S134" s="274">
        <f t="shared" si="31"/>
        <v>0</v>
      </c>
      <c r="T134" s="274">
        <f t="shared" si="32"/>
        <v>0</v>
      </c>
      <c r="U134" s="274">
        <f t="shared" si="35"/>
        <v>44</v>
      </c>
      <c r="V134" s="274">
        <f t="shared" si="33"/>
        <v>0</v>
      </c>
      <c r="W134" s="58"/>
      <c r="X134" s="58"/>
      <c r="Y134" s="58"/>
      <c r="Z134" s="58"/>
    </row>
    <row r="135" spans="1:26" ht="15.75" customHeight="1" x14ac:dyDescent="0.2">
      <c r="A135" s="274" t="str">
        <f>Questions!$A135</f>
        <v>DCTR-01</v>
      </c>
      <c r="B135" s="274" t="str">
        <f t="shared" si="26"/>
        <v>DCTR</v>
      </c>
      <c r="C135" s="274" t="str">
        <f>VLOOKUP($A135,Questions!$A$3:$L$333,2,0)&amp;""</f>
        <v>Select your hosting option.</v>
      </c>
      <c r="D135" s="274" t="str">
        <f>VLOOKUP($A135,Questions!$A$3:$L$333,11,0)&amp;""</f>
        <v/>
      </c>
      <c r="E135" s="274" t="str">
        <f>VLOOKUP($A135,Questions!$A$3:$L$333,12,0)&amp;""</f>
        <v>Not scored</v>
      </c>
      <c r="F135" s="274" t="str">
        <f>VLOOKUP($A135,'Institution Evaluation'!$A$56:$K$346,3,0)&amp;""</f>
        <v>AWS</v>
      </c>
      <c r="G135" s="274" t="str">
        <f>VLOOKUP($A135,'Institution Evaluation'!$A$56:$K$346,7,0)&amp;""</f>
        <v>Not scored</v>
      </c>
      <c r="H135" s="274" t="str">
        <f>VLOOKUP($A135,'Institution Evaluation'!$A$56:$K$346,8,0)&amp;""</f>
        <v/>
      </c>
      <c r="I135" s="274" t="str">
        <f>VLOOKUP($A135,'Institution Evaluation'!$A$56:$K$346,9,0)&amp;""</f>
        <v/>
      </c>
      <c r="J135" s="274" t="str">
        <f>VLOOKUP($A135,'Institution Evaluation'!$A$56:$K$346,10,0)&amp;""</f>
        <v/>
      </c>
      <c r="K135" s="274">
        <f t="shared" si="27"/>
        <v>10</v>
      </c>
      <c r="L135" s="274" t="str">
        <f>IF(OR($E135="Not Scored",$F135=""),"N/A",IF(AND($D135='Auto Responses'!$J$27,$H135=""),"N/A",IF(AND($D135='Auto Responses'!$J$27,$H135='Auto Responses'!$J$7),1,IF(AND($D135='Auto Responses'!$J$27,$H135='Auto Responses'!$J$8),0,IF(OR($F135=$G135,$H135='Auto Responses'!$J$7),1,0)))))</f>
        <v>N/A</v>
      </c>
      <c r="M135" s="274" t="str">
        <f>VLOOKUP($A135,'Institution Evaluation'!$A$56:$K$346,10,0)&amp;""</f>
        <v/>
      </c>
      <c r="N135" s="274">
        <f t="shared" si="28"/>
        <v>0</v>
      </c>
      <c r="O135" s="274" t="str">
        <f t="shared" ref="O135:O150" si="36">IF(OR($F$17="No",$E135="Not Scored",$F135=""),"N/A",IF($J135="",$K135,IF($J135="Minor Importance",5,IF($J135="Standard Importance",10,IF($J135="Critical Importance",20,0)))))</f>
        <v>N/A</v>
      </c>
      <c r="P135" s="274" t="str">
        <f t="shared" si="29"/>
        <v>N/A</v>
      </c>
      <c r="Q135" s="274">
        <f t="shared" si="30"/>
        <v>0</v>
      </c>
      <c r="R135" s="274">
        <f t="shared" si="34"/>
        <v>0</v>
      </c>
      <c r="S135" s="274">
        <f t="shared" si="31"/>
        <v>0</v>
      </c>
      <c r="T135" s="274">
        <f t="shared" si="32"/>
        <v>0</v>
      </c>
      <c r="U135" s="274">
        <f t="shared" si="35"/>
        <v>44</v>
      </c>
      <c r="V135" s="274">
        <f t="shared" si="33"/>
        <v>0</v>
      </c>
      <c r="W135" s="58"/>
      <c r="X135" s="58"/>
      <c r="Y135" s="58"/>
      <c r="Z135" s="58"/>
    </row>
    <row r="136" spans="1:26" ht="15.75" customHeight="1" x14ac:dyDescent="0.2">
      <c r="A136" s="274" t="str">
        <f>Questions!$A136</f>
        <v>DCTR-02</v>
      </c>
      <c r="B136" s="274" t="str">
        <f t="shared" si="26"/>
        <v>DCTR</v>
      </c>
      <c r="C136" s="274" t="str">
        <f>VLOOKUP($A136,Questions!$A$3:$L$333,2,0)&amp;""</f>
        <v>Is a SOC 2 Type 2 report available for the hosting environment?</v>
      </c>
      <c r="D136" s="274" t="str">
        <f>VLOOKUP($A136,Questions!$A$3:$L$333,11,0)&amp;""</f>
        <v/>
      </c>
      <c r="E136" s="274" t="str">
        <f>VLOOKUP($A136,Questions!$A$3:$L$333,12,0)&amp;""</f>
        <v>Infrastructure</v>
      </c>
      <c r="F136" s="274" t="str">
        <f>VLOOKUP($A136,'Institution Evaluation'!$A$56:$K$346,3,0)&amp;""</f>
        <v>Yes</v>
      </c>
      <c r="G136" s="274" t="str">
        <f>VLOOKUP($A136,'Institution Evaluation'!$A$56:$K$346,7,0)&amp;""</f>
        <v>Yes</v>
      </c>
      <c r="H136" s="274" t="str">
        <f>VLOOKUP($A136,'Institution Evaluation'!$A$56:$K$346,8,0)&amp;""</f>
        <v/>
      </c>
      <c r="I136" s="274" t="str">
        <f>VLOOKUP($A136,'Institution Evaluation'!$A$56:$K$346,9,0)&amp;""</f>
        <v>Standard Importance</v>
      </c>
      <c r="J136" s="274" t="str">
        <f>VLOOKUP($A136,'Institution Evaluation'!$A$56:$K$346,10,0)&amp;""</f>
        <v/>
      </c>
      <c r="K136" s="274">
        <f t="shared" si="27"/>
        <v>10</v>
      </c>
      <c r="L136" s="274">
        <f>IF(OR($E136="Not Scored",$F136=""),"N/A",IF(AND($D136='Auto Responses'!$J$27,$H136=""),"N/A",IF(AND($D136='Auto Responses'!$J$27,$H136='Auto Responses'!$J$7),1,IF(AND($D136='Auto Responses'!$J$27,$H136='Auto Responses'!$J$8),0,IF(OR($F136=$G136,$H136='Auto Responses'!$J$7),1,0)))))</f>
        <v>1</v>
      </c>
      <c r="M136" s="274" t="str">
        <f>VLOOKUP($A136,'Institution Evaluation'!$A$56:$K$346,10,0)&amp;""</f>
        <v/>
      </c>
      <c r="N136" s="274">
        <f t="shared" si="28"/>
        <v>0</v>
      </c>
      <c r="O136" s="274">
        <f t="shared" si="36"/>
        <v>10</v>
      </c>
      <c r="P136" s="274">
        <f t="shared" si="29"/>
        <v>10</v>
      </c>
      <c r="Q136" s="274">
        <f t="shared" si="30"/>
        <v>0</v>
      </c>
      <c r="R136" s="274">
        <f t="shared" si="34"/>
        <v>0</v>
      </c>
      <c r="S136" s="274">
        <f t="shared" si="31"/>
        <v>0</v>
      </c>
      <c r="T136" s="274">
        <f t="shared" si="32"/>
        <v>0</v>
      </c>
      <c r="U136" s="274">
        <f t="shared" si="35"/>
        <v>44</v>
      </c>
      <c r="V136" s="274">
        <f t="shared" si="33"/>
        <v>0</v>
      </c>
      <c r="W136" s="58"/>
      <c r="X136" s="58"/>
      <c r="Y136" s="58"/>
      <c r="Z136" s="58"/>
    </row>
    <row r="137" spans="1:26" ht="15.75" customHeight="1" x14ac:dyDescent="0.2">
      <c r="A137" s="274" t="str">
        <f>Questions!$A137</f>
        <v>DCTR-03</v>
      </c>
      <c r="B137" s="274" t="str">
        <f t="shared" si="26"/>
        <v>DCTR</v>
      </c>
      <c r="C137" s="274" t="str">
        <f>VLOOKUP($A137,Questions!$A$3:$L$333,2,0)&amp;""</f>
        <v>Are you generally able to accommodate storing each institution's data within its geographic region?</v>
      </c>
      <c r="D137" s="274" t="str">
        <f>VLOOKUP($A137,Questions!$A$3:$L$333,11,0)&amp;""</f>
        <v/>
      </c>
      <c r="E137" s="274" t="str">
        <f>VLOOKUP($A137,Questions!$A$3:$L$333,12,0)&amp;""</f>
        <v>Infrastructure</v>
      </c>
      <c r="F137" s="274" t="str">
        <f>VLOOKUP($A137,'Institution Evaluation'!$A$56:$K$346,3,0)&amp;""</f>
        <v>Yes</v>
      </c>
      <c r="G137" s="274" t="str">
        <f>VLOOKUP($A137,'Institution Evaluation'!$A$56:$K$346,7,0)&amp;""</f>
        <v>Yes</v>
      </c>
      <c r="H137" s="274" t="str">
        <f>VLOOKUP($A137,'Institution Evaluation'!$A$56:$K$346,8,0)&amp;""</f>
        <v/>
      </c>
      <c r="I137" s="274" t="str">
        <f>VLOOKUP($A137,'Institution Evaluation'!$A$56:$K$346,9,0)&amp;""</f>
        <v>Standard Importance</v>
      </c>
      <c r="J137" s="274" t="str">
        <f>VLOOKUP($A137,'Institution Evaluation'!$A$56:$K$346,10,0)&amp;""</f>
        <v/>
      </c>
      <c r="K137" s="274">
        <f t="shared" si="27"/>
        <v>10</v>
      </c>
      <c r="L137" s="274">
        <f>IF(OR($E137="Not Scored",$F137=""),"N/A",IF(AND($D137='Auto Responses'!$J$27,$H137=""),"N/A",IF(AND($D137='Auto Responses'!$J$27,$H137='Auto Responses'!$J$7),1,IF(AND($D137='Auto Responses'!$J$27,$H137='Auto Responses'!$J$8),0,IF(OR($F137=$G137,$H137='Auto Responses'!$J$7),1,0)))))</f>
        <v>1</v>
      </c>
      <c r="M137" s="274" t="str">
        <f>VLOOKUP($A137,'Institution Evaluation'!$A$56:$K$346,10,0)&amp;""</f>
        <v/>
      </c>
      <c r="N137" s="274">
        <f t="shared" si="28"/>
        <v>0</v>
      </c>
      <c r="O137" s="274">
        <f t="shared" si="36"/>
        <v>10</v>
      </c>
      <c r="P137" s="274">
        <f t="shared" si="29"/>
        <v>10</v>
      </c>
      <c r="Q137" s="274">
        <f t="shared" si="30"/>
        <v>0</v>
      </c>
      <c r="R137" s="274">
        <f t="shared" si="34"/>
        <v>0</v>
      </c>
      <c r="S137" s="274">
        <f t="shared" si="31"/>
        <v>0</v>
      </c>
      <c r="T137" s="274">
        <f t="shared" si="32"/>
        <v>0</v>
      </c>
      <c r="U137" s="274">
        <f t="shared" si="35"/>
        <v>44</v>
      </c>
      <c r="V137" s="274">
        <f t="shared" si="33"/>
        <v>0</v>
      </c>
      <c r="W137" s="58"/>
      <c r="X137" s="58"/>
      <c r="Y137" s="58"/>
      <c r="Z137" s="58"/>
    </row>
    <row r="138" spans="1:26" ht="15.75" customHeight="1" x14ac:dyDescent="0.2">
      <c r="A138" s="274" t="str">
        <f>Questions!$A138</f>
        <v>DCTR-04</v>
      </c>
      <c r="B138" s="274" t="str">
        <f t="shared" si="26"/>
        <v>DCTR</v>
      </c>
      <c r="C138" s="274" t="str">
        <f>VLOOKUP($A138,Questions!$A$3:$L$333,2,0)&amp;""</f>
        <v>Are the data centers staffed 24 hours a day, seven days a week (i.e., 24 x 7 x 365)?</v>
      </c>
      <c r="D138" s="274" t="str">
        <f>VLOOKUP($A138,Questions!$A$3:$L$333,11,0)&amp;""</f>
        <v/>
      </c>
      <c r="E138" s="274" t="str">
        <f>VLOOKUP($A138,Questions!$A$3:$L$333,12,0)&amp;""</f>
        <v>Infrastructure</v>
      </c>
      <c r="F138" s="274" t="str">
        <f>VLOOKUP($A138,'Institution Evaluation'!$A$56:$K$346,3,0)&amp;""</f>
        <v>Yes</v>
      </c>
      <c r="G138" s="274" t="str">
        <f>VLOOKUP($A138,'Institution Evaluation'!$A$56:$K$346,7,0)&amp;""</f>
        <v>Yes</v>
      </c>
      <c r="H138" s="274" t="str">
        <f>VLOOKUP($A138,'Institution Evaluation'!$A$56:$K$346,8,0)&amp;""</f>
        <v/>
      </c>
      <c r="I138" s="274" t="str">
        <f>VLOOKUP($A138,'Institution Evaluation'!$A$56:$K$346,9,0)&amp;""</f>
        <v>Standard Importance</v>
      </c>
      <c r="J138" s="274" t="str">
        <f>VLOOKUP($A138,'Institution Evaluation'!$A$56:$K$346,10,0)&amp;""</f>
        <v/>
      </c>
      <c r="K138" s="274">
        <f t="shared" si="27"/>
        <v>10</v>
      </c>
      <c r="L138" s="274">
        <f>IF(OR($E138="Not Scored",$F138=""),"N/A",IF(AND($D138='Auto Responses'!$J$27,$H138=""),"N/A",IF(AND($D138='Auto Responses'!$J$27,$H138='Auto Responses'!$J$7),1,IF(AND($D138='Auto Responses'!$J$27,$H138='Auto Responses'!$J$8),0,IF(OR($F138=$G138,$H138='Auto Responses'!$J$7),1,0)))))</f>
        <v>1</v>
      </c>
      <c r="M138" s="274" t="str">
        <f>VLOOKUP($A138,'Institution Evaluation'!$A$56:$K$346,10,0)&amp;""</f>
        <v/>
      </c>
      <c r="N138" s="274">
        <f t="shared" si="28"/>
        <v>0</v>
      </c>
      <c r="O138" s="274">
        <f t="shared" si="36"/>
        <v>10</v>
      </c>
      <c r="P138" s="274">
        <f t="shared" si="29"/>
        <v>10</v>
      </c>
      <c r="Q138" s="274">
        <f t="shared" si="30"/>
        <v>0</v>
      </c>
      <c r="R138" s="274">
        <f t="shared" si="34"/>
        <v>0</v>
      </c>
      <c r="S138" s="274">
        <f t="shared" si="31"/>
        <v>0</v>
      </c>
      <c r="T138" s="274">
        <f t="shared" si="32"/>
        <v>0</v>
      </c>
      <c r="U138" s="274">
        <f t="shared" si="35"/>
        <v>44</v>
      </c>
      <c r="V138" s="274">
        <f t="shared" si="33"/>
        <v>0</v>
      </c>
      <c r="W138" s="58"/>
      <c r="X138" s="58"/>
      <c r="Y138" s="58"/>
      <c r="Z138" s="58"/>
    </row>
    <row r="139" spans="1:26" ht="15.75" customHeight="1" x14ac:dyDescent="0.2">
      <c r="A139" s="274" t="str">
        <f>Questions!$A139</f>
        <v>DCTR-05</v>
      </c>
      <c r="B139" s="274" t="str">
        <f t="shared" si="26"/>
        <v>DCTR</v>
      </c>
      <c r="C139" s="274" t="str">
        <f>VLOOKUP($A139,Questions!$A$3:$L$333,2,0)&amp;""</f>
        <v>Are your servers separated from other companies via a physical barrier, such as a cage or hard walls?</v>
      </c>
      <c r="D139" s="274" t="str">
        <f>VLOOKUP($A139,Questions!$A$3:$L$333,11,0)&amp;""</f>
        <v/>
      </c>
      <c r="E139" s="274" t="str">
        <f>VLOOKUP($A139,Questions!$A$3:$L$333,12,0)&amp;""</f>
        <v>Infrastructure</v>
      </c>
      <c r="F139" s="274" t="str">
        <f>VLOOKUP($A139,'Institution Evaluation'!$A$56:$K$346,3,0)&amp;""</f>
        <v>Yes</v>
      </c>
      <c r="G139" s="274" t="str">
        <f>VLOOKUP($A139,'Institution Evaluation'!$A$56:$K$346,7,0)&amp;""</f>
        <v>Yes</v>
      </c>
      <c r="H139" s="274" t="str">
        <f>VLOOKUP($A139,'Institution Evaluation'!$A$56:$K$346,8,0)&amp;""</f>
        <v/>
      </c>
      <c r="I139" s="274" t="str">
        <f>VLOOKUP($A139,'Institution Evaluation'!$A$56:$K$346,9,0)&amp;""</f>
        <v>Standard Importance</v>
      </c>
      <c r="J139" s="274" t="str">
        <f>VLOOKUP($A139,'Institution Evaluation'!$A$56:$K$346,10,0)&amp;""</f>
        <v/>
      </c>
      <c r="K139" s="274">
        <f t="shared" si="27"/>
        <v>10</v>
      </c>
      <c r="L139" s="274">
        <f>IF(OR($E139="Not Scored",$F139=""),"N/A",IF(AND($D139='Auto Responses'!$J$27,$H139=""),"N/A",IF(AND($D139='Auto Responses'!$J$27,$H139='Auto Responses'!$J$7),1,IF(AND($D139='Auto Responses'!$J$27,$H139='Auto Responses'!$J$8),0,IF(OR($F139=$G139,$H139='Auto Responses'!$J$7),1,0)))))</f>
        <v>1</v>
      </c>
      <c r="M139" s="274" t="str">
        <f>VLOOKUP($A139,'Institution Evaluation'!$A$56:$K$346,10,0)&amp;""</f>
        <v/>
      </c>
      <c r="N139" s="274">
        <f t="shared" si="28"/>
        <v>0</v>
      </c>
      <c r="O139" s="274">
        <f t="shared" si="36"/>
        <v>10</v>
      </c>
      <c r="P139" s="274">
        <f t="shared" si="29"/>
        <v>10</v>
      </c>
      <c r="Q139" s="274">
        <f t="shared" si="30"/>
        <v>0</v>
      </c>
      <c r="R139" s="274">
        <f t="shared" si="34"/>
        <v>0</v>
      </c>
      <c r="S139" s="274">
        <f t="shared" si="31"/>
        <v>0</v>
      </c>
      <c r="T139" s="274">
        <f t="shared" si="32"/>
        <v>0</v>
      </c>
      <c r="U139" s="274">
        <f t="shared" si="35"/>
        <v>44</v>
      </c>
      <c r="V139" s="274">
        <f t="shared" si="33"/>
        <v>0</v>
      </c>
      <c r="W139" s="58"/>
      <c r="X139" s="58"/>
      <c r="Y139" s="58"/>
      <c r="Z139" s="58"/>
    </row>
    <row r="140" spans="1:26" ht="15.75" customHeight="1" x14ac:dyDescent="0.2">
      <c r="A140" s="274" t="str">
        <f>Questions!$A140</f>
        <v>DCTR-06</v>
      </c>
      <c r="B140" s="274" t="str">
        <f t="shared" si="26"/>
        <v>DCTR</v>
      </c>
      <c r="C140" s="274" t="str">
        <f>VLOOKUP($A140,Questions!$A$3:$L$333,2,0)&amp;""</f>
        <v>Does a physical barrier fully enclose the physical space, preventing unauthorized physical contact with any of your devices?*</v>
      </c>
      <c r="D140" s="274" t="str">
        <f>VLOOKUP($A140,Questions!$A$3:$L$333,11,0)&amp;""</f>
        <v/>
      </c>
      <c r="E140" s="274" t="str">
        <f>VLOOKUP($A140,Questions!$A$3:$L$333,12,0)&amp;""</f>
        <v>Infrastructure</v>
      </c>
      <c r="F140" s="274" t="str">
        <f>VLOOKUP($A140,'Institution Evaluation'!$A$56:$K$346,3,0)&amp;""</f>
        <v>Yes</v>
      </c>
      <c r="G140" s="274" t="str">
        <f>VLOOKUP($A140,'Institution Evaluation'!$A$56:$K$346,7,0)&amp;""</f>
        <v>Yes</v>
      </c>
      <c r="H140" s="274" t="str">
        <f>VLOOKUP($A140,'Institution Evaluation'!$A$56:$K$346,8,0)&amp;""</f>
        <v/>
      </c>
      <c r="I140" s="274" t="str">
        <f>VLOOKUP($A140,'Institution Evaluation'!$A$56:$K$346,9,0)&amp;""</f>
        <v>Critical Importance</v>
      </c>
      <c r="J140" s="274" t="str">
        <f>VLOOKUP($A140,'Institution Evaluation'!$A$56:$K$346,10,0)&amp;""</f>
        <v/>
      </c>
      <c r="K140" s="274">
        <f t="shared" si="27"/>
        <v>20</v>
      </c>
      <c r="L140" s="274">
        <f>IF(OR($E140="Not Scored",$F140=""),"N/A",IF(AND($D140='Auto Responses'!$J$27,$H140=""),"N/A",IF(AND($D140='Auto Responses'!$J$27,$H140='Auto Responses'!$J$7),1,IF(AND($D140='Auto Responses'!$J$27,$H140='Auto Responses'!$J$8),0,IF(OR($F140=$G140,$H140='Auto Responses'!$J$7),1,0)))))</f>
        <v>1</v>
      </c>
      <c r="M140" s="274" t="str">
        <f>VLOOKUP($A140,'Institution Evaluation'!$A$56:$K$346,10,0)&amp;""</f>
        <v/>
      </c>
      <c r="N140" s="274">
        <f t="shared" si="28"/>
        <v>1</v>
      </c>
      <c r="O140" s="274">
        <f t="shared" si="36"/>
        <v>20</v>
      </c>
      <c r="P140" s="274">
        <f t="shared" si="29"/>
        <v>20</v>
      </c>
      <c r="Q140" s="274">
        <f t="shared" si="30"/>
        <v>0</v>
      </c>
      <c r="R140" s="274">
        <f t="shared" si="34"/>
        <v>0</v>
      </c>
      <c r="S140" s="274">
        <f t="shared" si="31"/>
        <v>0</v>
      </c>
      <c r="T140" s="274">
        <f t="shared" si="32"/>
        <v>1</v>
      </c>
      <c r="U140" s="274">
        <f t="shared" si="35"/>
        <v>45</v>
      </c>
      <c r="V140" s="274">
        <f t="shared" si="33"/>
        <v>45</v>
      </c>
      <c r="W140" s="58"/>
      <c r="X140" s="58"/>
      <c r="Y140" s="58"/>
      <c r="Z140" s="58"/>
    </row>
    <row r="141" spans="1:26" ht="15.75" customHeight="1" x14ac:dyDescent="0.2">
      <c r="A141" s="274" t="str">
        <f>Questions!$A141</f>
        <v>DCTR-07</v>
      </c>
      <c r="B141" s="274" t="str">
        <f t="shared" si="26"/>
        <v>DCTR</v>
      </c>
      <c r="C141" s="274" t="str">
        <f>VLOOKUP($A141,Questions!$A$3:$L$333,2,0)&amp;""</f>
        <v>Are your primary and secondary data centers geographically diverse?</v>
      </c>
      <c r="D141" s="274" t="str">
        <f>VLOOKUP($A141,Questions!$A$3:$L$333,11,0)&amp;""</f>
        <v/>
      </c>
      <c r="E141" s="274" t="str">
        <f>VLOOKUP($A141,Questions!$A$3:$L$333,12,0)&amp;""</f>
        <v>Infrastructure</v>
      </c>
      <c r="F141" s="274" t="str">
        <f>VLOOKUP($A141,'Institution Evaluation'!$A$56:$K$346,3,0)&amp;""</f>
        <v>Yes</v>
      </c>
      <c r="G141" s="274" t="str">
        <f>VLOOKUP($A141,'Institution Evaluation'!$A$56:$K$346,7,0)&amp;""</f>
        <v>Yes</v>
      </c>
      <c r="H141" s="274" t="str">
        <f>VLOOKUP($A141,'Institution Evaluation'!$A$56:$K$346,8,0)&amp;""</f>
        <v/>
      </c>
      <c r="I141" s="274" t="str">
        <f>VLOOKUP($A141,'Institution Evaluation'!$A$56:$K$346,9,0)&amp;""</f>
        <v>Standard Importance</v>
      </c>
      <c r="J141" s="274" t="str">
        <f>VLOOKUP($A141,'Institution Evaluation'!$A$56:$K$346,10,0)&amp;""</f>
        <v/>
      </c>
      <c r="K141" s="274">
        <f t="shared" si="27"/>
        <v>10</v>
      </c>
      <c r="L141" s="274">
        <f>IF(OR($E141="Not Scored",$F141=""),"N/A",IF(AND($D141='Auto Responses'!$J$27,$H141=""),"N/A",IF(AND($D141='Auto Responses'!$J$27,$H141='Auto Responses'!$J$7),1,IF(AND($D141='Auto Responses'!$J$27,$H141='Auto Responses'!$J$8),0,IF(OR($F141=$G141,$H141='Auto Responses'!$J$7),1,0)))))</f>
        <v>1</v>
      </c>
      <c r="M141" s="274" t="str">
        <f>VLOOKUP($A141,'Institution Evaluation'!$A$56:$K$346,10,0)&amp;""</f>
        <v/>
      </c>
      <c r="N141" s="274">
        <f t="shared" si="28"/>
        <v>0</v>
      </c>
      <c r="O141" s="274">
        <f t="shared" si="36"/>
        <v>10</v>
      </c>
      <c r="P141" s="274">
        <f t="shared" si="29"/>
        <v>10</v>
      </c>
      <c r="Q141" s="274">
        <f t="shared" si="30"/>
        <v>0</v>
      </c>
      <c r="R141" s="274">
        <f t="shared" si="34"/>
        <v>0</v>
      </c>
      <c r="S141" s="274">
        <f t="shared" si="31"/>
        <v>0</v>
      </c>
      <c r="T141" s="274">
        <f t="shared" si="32"/>
        <v>0</v>
      </c>
      <c r="U141" s="274">
        <f t="shared" si="35"/>
        <v>45</v>
      </c>
      <c r="V141" s="274">
        <f t="shared" si="33"/>
        <v>0</v>
      </c>
      <c r="W141" s="58"/>
      <c r="X141" s="58"/>
      <c r="Y141" s="58"/>
      <c r="Z141" s="58"/>
    </row>
    <row r="142" spans="1:26" ht="15.75" customHeight="1" x14ac:dyDescent="0.2">
      <c r="A142" s="274" t="str">
        <f>Questions!$A142</f>
        <v>DCTR-08</v>
      </c>
      <c r="B142" s="274" t="str">
        <f t="shared" si="26"/>
        <v>DCTR</v>
      </c>
      <c r="C142" s="274" t="str">
        <f>VLOOKUP($A142,Questions!$A$3:$L$333,2,0)&amp;""</f>
        <v>Is the service hosted in a high-availability environment?</v>
      </c>
      <c r="D142" s="274" t="str">
        <f>VLOOKUP($A142,Questions!$A$3:$L$333,11,0)&amp;""</f>
        <v/>
      </c>
      <c r="E142" s="274" t="str">
        <f>VLOOKUP($A142,Questions!$A$3:$L$333,12,0)&amp;""</f>
        <v>Infrastructure</v>
      </c>
      <c r="F142" s="274" t="str">
        <f>VLOOKUP($A142,'Institution Evaluation'!$A$56:$K$346,3,0)&amp;""</f>
        <v>Yes</v>
      </c>
      <c r="G142" s="274" t="str">
        <f>VLOOKUP($A142,'Institution Evaluation'!$A$56:$K$346,7,0)&amp;""</f>
        <v>Yes</v>
      </c>
      <c r="H142" s="274" t="str">
        <f>VLOOKUP($A142,'Institution Evaluation'!$A$56:$K$346,8,0)&amp;""</f>
        <v/>
      </c>
      <c r="I142" s="274" t="str">
        <f>VLOOKUP($A142,'Institution Evaluation'!$A$56:$K$346,9,0)&amp;""</f>
        <v>Standard Importance</v>
      </c>
      <c r="J142" s="274" t="str">
        <f>VLOOKUP($A142,'Institution Evaluation'!$A$56:$K$346,10,0)&amp;""</f>
        <v/>
      </c>
      <c r="K142" s="274">
        <f t="shared" si="27"/>
        <v>10</v>
      </c>
      <c r="L142" s="274">
        <f>IF(OR($E142="Not Scored",$F142=""),"N/A",IF(AND($D142='Auto Responses'!$J$27,$H142=""),"N/A",IF(AND($D142='Auto Responses'!$J$27,$H142='Auto Responses'!$J$7),1,IF(AND($D142='Auto Responses'!$J$27,$H142='Auto Responses'!$J$8),0,IF(OR($F142=$G142,$H142='Auto Responses'!$J$7),1,0)))))</f>
        <v>1</v>
      </c>
      <c r="M142" s="274" t="str">
        <f>VLOOKUP($A142,'Institution Evaluation'!$A$56:$K$346,10,0)&amp;""</f>
        <v/>
      </c>
      <c r="N142" s="274">
        <f t="shared" si="28"/>
        <v>0</v>
      </c>
      <c r="O142" s="274">
        <f t="shared" si="36"/>
        <v>10</v>
      </c>
      <c r="P142" s="274">
        <f t="shared" si="29"/>
        <v>10</v>
      </c>
      <c r="Q142" s="274">
        <f t="shared" si="30"/>
        <v>0</v>
      </c>
      <c r="R142" s="274">
        <f t="shared" si="34"/>
        <v>0</v>
      </c>
      <c r="S142" s="274">
        <f t="shared" si="31"/>
        <v>0</v>
      </c>
      <c r="T142" s="274">
        <f t="shared" si="32"/>
        <v>0</v>
      </c>
      <c r="U142" s="274">
        <f t="shared" si="35"/>
        <v>45</v>
      </c>
      <c r="V142" s="274">
        <f t="shared" si="33"/>
        <v>0</v>
      </c>
      <c r="W142" s="58"/>
      <c r="X142" s="58"/>
      <c r="Y142" s="58"/>
      <c r="Z142" s="58"/>
    </row>
    <row r="143" spans="1:26" ht="15.75" customHeight="1" x14ac:dyDescent="0.2">
      <c r="A143" s="274" t="str">
        <f>Questions!$A143</f>
        <v>DCTR-09</v>
      </c>
      <c r="B143" s="274" t="str">
        <f t="shared" si="26"/>
        <v>DCTR</v>
      </c>
      <c r="C143" s="274" t="str">
        <f>VLOOKUP($A143,Questions!$A$3:$L$333,2,0)&amp;""</f>
        <v>Is redundant power available for all data centers where institutional data will reside?</v>
      </c>
      <c r="D143" s="274" t="str">
        <f>VLOOKUP($A143,Questions!$A$3:$L$333,11,0)&amp;""</f>
        <v/>
      </c>
      <c r="E143" s="274" t="str">
        <f>VLOOKUP($A143,Questions!$A$3:$L$333,12,0)&amp;""</f>
        <v>Infrastructure</v>
      </c>
      <c r="F143" s="274" t="str">
        <f>VLOOKUP($A143,'Institution Evaluation'!$A$56:$K$346,3,0)&amp;""</f>
        <v>Yes</v>
      </c>
      <c r="G143" s="274" t="str">
        <f>VLOOKUP($A143,'Institution Evaluation'!$A$56:$K$346,7,0)&amp;""</f>
        <v>Yes</v>
      </c>
      <c r="H143" s="274" t="str">
        <f>VLOOKUP($A143,'Institution Evaluation'!$A$56:$K$346,8,0)&amp;""</f>
        <v/>
      </c>
      <c r="I143" s="274" t="str">
        <f>VLOOKUP($A143,'Institution Evaluation'!$A$56:$K$346,9,0)&amp;""</f>
        <v>Standard Importance</v>
      </c>
      <c r="J143" s="274" t="str">
        <f>VLOOKUP($A143,'Institution Evaluation'!$A$56:$K$346,10,0)&amp;""</f>
        <v/>
      </c>
      <c r="K143" s="274">
        <f t="shared" si="27"/>
        <v>10</v>
      </c>
      <c r="L143" s="274">
        <f>IF(OR($E143="Not Scored",$F143=""),"N/A",IF(AND($D143='Auto Responses'!$J$27,$H143=""),"N/A",IF(AND($D143='Auto Responses'!$J$27,$H143='Auto Responses'!$J$7),1,IF(AND($D143='Auto Responses'!$J$27,$H143='Auto Responses'!$J$8),0,IF(OR($F143=$G143,$H143='Auto Responses'!$J$7),1,0)))))</f>
        <v>1</v>
      </c>
      <c r="M143" s="274" t="str">
        <f>VLOOKUP($A143,'Institution Evaluation'!$A$56:$K$346,10,0)&amp;""</f>
        <v/>
      </c>
      <c r="N143" s="274">
        <f t="shared" si="28"/>
        <v>0</v>
      </c>
      <c r="O143" s="274">
        <f t="shared" si="36"/>
        <v>10</v>
      </c>
      <c r="P143" s="274">
        <f t="shared" si="29"/>
        <v>10</v>
      </c>
      <c r="Q143" s="274">
        <f t="shared" si="30"/>
        <v>0</v>
      </c>
      <c r="R143" s="274">
        <f t="shared" si="34"/>
        <v>0</v>
      </c>
      <c r="S143" s="274">
        <f t="shared" si="31"/>
        <v>0</v>
      </c>
      <c r="T143" s="274">
        <f t="shared" si="32"/>
        <v>0</v>
      </c>
      <c r="U143" s="274">
        <f t="shared" si="35"/>
        <v>45</v>
      </c>
      <c r="V143" s="274">
        <f t="shared" si="33"/>
        <v>0</v>
      </c>
      <c r="W143" s="58"/>
      <c r="X143" s="58"/>
      <c r="Y143" s="58"/>
      <c r="Z143" s="58"/>
    </row>
    <row r="144" spans="1:26" ht="15.75" customHeight="1" x14ac:dyDescent="0.2">
      <c r="A144" s="274" t="str">
        <f>Questions!$A144</f>
        <v>DCTR-10</v>
      </c>
      <c r="B144" s="274" t="str">
        <f t="shared" si="26"/>
        <v>DCTR</v>
      </c>
      <c r="C144" s="274" t="str">
        <f>VLOOKUP($A144,Questions!$A$3:$L$333,2,0)&amp;""</f>
        <v>Are redundant power strategies tested?*</v>
      </c>
      <c r="D144" s="274" t="str">
        <f>VLOOKUP($A144,Questions!$A$3:$L$333,11,0)&amp;""</f>
        <v/>
      </c>
      <c r="E144" s="274" t="str">
        <f>VLOOKUP($A144,Questions!$A$3:$L$333,12,0)&amp;""</f>
        <v>Infrastructure</v>
      </c>
      <c r="F144" s="274" t="str">
        <f>VLOOKUP($A144,'Institution Evaluation'!$A$56:$K$346,3,0)&amp;""</f>
        <v>Yes</v>
      </c>
      <c r="G144" s="274" t="str">
        <f>VLOOKUP($A144,'Institution Evaluation'!$A$56:$K$346,7,0)&amp;""</f>
        <v>Yes</v>
      </c>
      <c r="H144" s="274" t="str">
        <f>VLOOKUP($A144,'Institution Evaluation'!$A$56:$K$346,8,0)&amp;""</f>
        <v/>
      </c>
      <c r="I144" s="274" t="str">
        <f>VLOOKUP($A144,'Institution Evaluation'!$A$56:$K$346,9,0)&amp;""</f>
        <v>Critical Importance</v>
      </c>
      <c r="J144" s="274" t="str">
        <f>VLOOKUP($A144,'Institution Evaluation'!$A$56:$K$346,10,0)&amp;""</f>
        <v/>
      </c>
      <c r="K144" s="274">
        <f t="shared" si="27"/>
        <v>20</v>
      </c>
      <c r="L144" s="274">
        <f>IF(OR($E144="Not Scored",$F144=""),"N/A",IF(AND($D144='Auto Responses'!$J$27,$H144=""),"N/A",IF(AND($D144='Auto Responses'!$J$27,$H144='Auto Responses'!$J$7),1,IF(AND($D144='Auto Responses'!$J$27,$H144='Auto Responses'!$J$8),0,IF(OR($F144=$G144,$H144='Auto Responses'!$J$7),1,0)))))</f>
        <v>1</v>
      </c>
      <c r="M144" s="274" t="str">
        <f>VLOOKUP($A144,'Institution Evaluation'!$A$56:$K$346,10,0)&amp;""</f>
        <v/>
      </c>
      <c r="N144" s="274">
        <f t="shared" si="28"/>
        <v>1</v>
      </c>
      <c r="O144" s="274">
        <f t="shared" si="36"/>
        <v>20</v>
      </c>
      <c r="P144" s="274">
        <f t="shared" si="29"/>
        <v>20</v>
      </c>
      <c r="Q144" s="274">
        <f t="shared" si="30"/>
        <v>0</v>
      </c>
      <c r="R144" s="274">
        <f t="shared" si="34"/>
        <v>0</v>
      </c>
      <c r="S144" s="274">
        <f t="shared" si="31"/>
        <v>0</v>
      </c>
      <c r="T144" s="274">
        <f t="shared" si="32"/>
        <v>1</v>
      </c>
      <c r="U144" s="274">
        <f t="shared" si="35"/>
        <v>46</v>
      </c>
      <c r="V144" s="274">
        <f t="shared" si="33"/>
        <v>46</v>
      </c>
      <c r="W144" s="58"/>
      <c r="X144" s="58"/>
      <c r="Y144" s="58"/>
      <c r="Z144" s="58"/>
    </row>
    <row r="145" spans="1:26" ht="15.75" customHeight="1" x14ac:dyDescent="0.2">
      <c r="A145" s="274" t="str">
        <f>Questions!$A145</f>
        <v>DCTR-11</v>
      </c>
      <c r="B145" s="274" t="str">
        <f t="shared" si="26"/>
        <v>DCTR</v>
      </c>
      <c r="C145" s="274" t="str">
        <f>VLOOKUP($A145,Questions!$A$3:$L$333,2,0)&amp;""</f>
        <v>Does the center where the data will reside have cooling and fire-suppression systems that are active and regularly tested?</v>
      </c>
      <c r="D145" s="274" t="str">
        <f>VLOOKUP($A145,Questions!$A$3:$L$333,11,0)&amp;""</f>
        <v/>
      </c>
      <c r="E145" s="274" t="str">
        <f>VLOOKUP($A145,Questions!$A$3:$L$333,12,0)&amp;""</f>
        <v>Infrastructure</v>
      </c>
      <c r="F145" s="274" t="str">
        <f>VLOOKUP($A145,'Institution Evaluation'!$A$56:$K$346,3,0)&amp;""</f>
        <v>Yes</v>
      </c>
      <c r="G145" s="274" t="str">
        <f>VLOOKUP($A145,'Institution Evaluation'!$A$56:$K$346,7,0)&amp;""</f>
        <v>Yes</v>
      </c>
      <c r="H145" s="274" t="str">
        <f>VLOOKUP($A145,'Institution Evaluation'!$A$56:$K$346,8,0)&amp;""</f>
        <v/>
      </c>
      <c r="I145" s="274" t="str">
        <f>VLOOKUP($A145,'Institution Evaluation'!$A$56:$K$346,9,0)&amp;""</f>
        <v>Standard Importance</v>
      </c>
      <c r="J145" s="274" t="str">
        <f>VLOOKUP($A145,'Institution Evaluation'!$A$56:$K$346,10,0)&amp;""</f>
        <v/>
      </c>
      <c r="K145" s="274">
        <f t="shared" si="27"/>
        <v>10</v>
      </c>
      <c r="L145" s="274">
        <f>IF(OR($E145="Not Scored",$F145=""),"N/A",IF(AND($D145='Auto Responses'!$J$27,$H145=""),"N/A",IF(AND($D145='Auto Responses'!$J$27,$H145='Auto Responses'!$J$7),1,IF(AND($D145='Auto Responses'!$J$27,$H145='Auto Responses'!$J$8),0,IF(OR($F145=$G145,$H145='Auto Responses'!$J$7),1,0)))))</f>
        <v>1</v>
      </c>
      <c r="M145" s="274" t="str">
        <f>VLOOKUP($A145,'Institution Evaluation'!$A$56:$K$346,10,0)&amp;""</f>
        <v/>
      </c>
      <c r="N145" s="274">
        <f t="shared" si="28"/>
        <v>0</v>
      </c>
      <c r="O145" s="274">
        <f t="shared" si="36"/>
        <v>10</v>
      </c>
      <c r="P145" s="274">
        <f t="shared" si="29"/>
        <v>10</v>
      </c>
      <c r="Q145" s="274">
        <f t="shared" si="30"/>
        <v>0</v>
      </c>
      <c r="R145" s="274">
        <f t="shared" si="34"/>
        <v>0</v>
      </c>
      <c r="S145" s="274">
        <f t="shared" si="31"/>
        <v>0</v>
      </c>
      <c r="T145" s="274">
        <f t="shared" si="32"/>
        <v>0</v>
      </c>
      <c r="U145" s="274">
        <f t="shared" si="35"/>
        <v>46</v>
      </c>
      <c r="V145" s="274">
        <f t="shared" si="33"/>
        <v>0</v>
      </c>
      <c r="W145" s="58"/>
      <c r="X145" s="58"/>
      <c r="Y145" s="58"/>
      <c r="Z145" s="58"/>
    </row>
    <row r="146" spans="1:26" ht="15.75" customHeight="1" x14ac:dyDescent="0.2">
      <c r="A146" s="274" t="str">
        <f>Questions!$A146</f>
        <v>DCTR-12</v>
      </c>
      <c r="B146" s="274" t="str">
        <f t="shared" si="26"/>
        <v>DCTR</v>
      </c>
      <c r="C146" s="274" t="str">
        <f>VLOOKUP($A146,Questions!$A$3:$L$333,2,0)&amp;""</f>
        <v>Do you have Internet Service Provider (ISP) redundancy?</v>
      </c>
      <c r="D146" s="274" t="str">
        <f>VLOOKUP($A146,Questions!$A$3:$L$333,11,0)&amp;""</f>
        <v/>
      </c>
      <c r="E146" s="274" t="str">
        <f>VLOOKUP($A146,Questions!$A$3:$L$333,12,0)&amp;""</f>
        <v>Infrastructure</v>
      </c>
      <c r="F146" s="274" t="str">
        <f>VLOOKUP($A146,'Institution Evaluation'!$A$56:$K$346,3,0)&amp;""</f>
        <v>Yes</v>
      </c>
      <c r="G146" s="274" t="str">
        <f>VLOOKUP($A146,'Institution Evaluation'!$A$56:$K$346,7,0)&amp;""</f>
        <v>Yes</v>
      </c>
      <c r="H146" s="274" t="str">
        <f>VLOOKUP($A146,'Institution Evaluation'!$A$56:$K$346,8,0)&amp;""</f>
        <v/>
      </c>
      <c r="I146" s="274" t="str">
        <f>VLOOKUP($A146,'Institution Evaluation'!$A$56:$K$346,9,0)&amp;""</f>
        <v>Standard Importance</v>
      </c>
      <c r="J146" s="274" t="str">
        <f>VLOOKUP($A146,'Institution Evaluation'!$A$56:$K$346,10,0)&amp;""</f>
        <v/>
      </c>
      <c r="K146" s="274">
        <f t="shared" si="27"/>
        <v>10</v>
      </c>
      <c r="L146" s="274">
        <f>IF(OR($E146="Not Scored",$F146=""),"N/A",IF(AND($D146='Auto Responses'!$J$27,$H146=""),"N/A",IF(AND($D146='Auto Responses'!$J$27,$H146='Auto Responses'!$J$7),1,IF(AND($D146='Auto Responses'!$J$27,$H146='Auto Responses'!$J$8),0,IF(OR($F146=$G146,$H146='Auto Responses'!$J$7),1,0)))))</f>
        <v>1</v>
      </c>
      <c r="M146" s="274" t="str">
        <f>VLOOKUP($A146,'Institution Evaluation'!$A$56:$K$346,10,0)&amp;""</f>
        <v/>
      </c>
      <c r="N146" s="274">
        <f t="shared" si="28"/>
        <v>0</v>
      </c>
      <c r="O146" s="274">
        <f t="shared" si="36"/>
        <v>10</v>
      </c>
      <c r="P146" s="274">
        <f t="shared" si="29"/>
        <v>10</v>
      </c>
      <c r="Q146" s="274">
        <f t="shared" si="30"/>
        <v>0</v>
      </c>
      <c r="R146" s="274">
        <f t="shared" si="34"/>
        <v>0</v>
      </c>
      <c r="S146" s="274">
        <f t="shared" si="31"/>
        <v>0</v>
      </c>
      <c r="T146" s="274">
        <f t="shared" si="32"/>
        <v>0</v>
      </c>
      <c r="U146" s="274">
        <f t="shared" si="35"/>
        <v>46</v>
      </c>
      <c r="V146" s="274">
        <f t="shared" si="33"/>
        <v>0</v>
      </c>
      <c r="W146" s="58"/>
      <c r="X146" s="58"/>
      <c r="Y146" s="58"/>
      <c r="Z146" s="58"/>
    </row>
    <row r="147" spans="1:26" ht="15.75" customHeight="1" x14ac:dyDescent="0.2">
      <c r="A147" s="274" t="str">
        <f>Questions!$A147</f>
        <v>DCTR-13</v>
      </c>
      <c r="B147" s="274" t="str">
        <f t="shared" si="26"/>
        <v>DCTR</v>
      </c>
      <c r="C147" s="274" t="str">
        <f>VLOOKUP($A147,Questions!$A$3:$L$333,2,0)&amp;""</f>
        <v>Does every data center where the institution's data will reside have multiple telephone company or network provider entrances to the facility?</v>
      </c>
      <c r="D147" s="274" t="str">
        <f>VLOOKUP($A147,Questions!$A$3:$L$333,11,0)&amp;""</f>
        <v/>
      </c>
      <c r="E147" s="274" t="str">
        <f>VLOOKUP($A147,Questions!$A$3:$L$333,12,0)&amp;""</f>
        <v>Infrastructure</v>
      </c>
      <c r="F147" s="274" t="str">
        <f>VLOOKUP($A147,'Institution Evaluation'!$A$56:$K$346,3,0)&amp;""</f>
        <v>Yes</v>
      </c>
      <c r="G147" s="274" t="str">
        <f>VLOOKUP($A147,'Institution Evaluation'!$A$56:$K$346,7,0)&amp;""</f>
        <v>Yes</v>
      </c>
      <c r="H147" s="274" t="str">
        <f>VLOOKUP($A147,'Institution Evaluation'!$A$56:$K$346,8,0)&amp;""</f>
        <v/>
      </c>
      <c r="I147" s="274" t="str">
        <f>VLOOKUP($A147,'Institution Evaluation'!$A$56:$K$346,9,0)&amp;""</f>
        <v>Standard Importance</v>
      </c>
      <c r="J147" s="274" t="str">
        <f>VLOOKUP($A147,'Institution Evaluation'!$A$56:$K$346,10,0)&amp;""</f>
        <v/>
      </c>
      <c r="K147" s="274">
        <f t="shared" si="27"/>
        <v>10</v>
      </c>
      <c r="L147" s="274">
        <f>IF(OR($E147="Not Scored",$F147=""),"N/A",IF(AND($D147='Auto Responses'!$J$27,$H147=""),"N/A",IF(AND($D147='Auto Responses'!$J$27,$H147='Auto Responses'!$J$7),1,IF(AND($D147='Auto Responses'!$J$27,$H147='Auto Responses'!$J$8),0,IF(OR($F147=$G147,$H147='Auto Responses'!$J$7),1,0)))))</f>
        <v>1</v>
      </c>
      <c r="M147" s="274" t="str">
        <f>VLOOKUP($A147,'Institution Evaluation'!$A$56:$K$346,10,0)&amp;""</f>
        <v/>
      </c>
      <c r="N147" s="274">
        <f t="shared" si="28"/>
        <v>0</v>
      </c>
      <c r="O147" s="274">
        <f t="shared" si="36"/>
        <v>10</v>
      </c>
      <c r="P147" s="274">
        <f t="shared" si="29"/>
        <v>10</v>
      </c>
      <c r="Q147" s="274">
        <f t="shared" si="30"/>
        <v>0</v>
      </c>
      <c r="R147" s="274">
        <f t="shared" si="34"/>
        <v>0</v>
      </c>
      <c r="S147" s="274">
        <f t="shared" si="31"/>
        <v>0</v>
      </c>
      <c r="T147" s="274">
        <f t="shared" si="32"/>
        <v>0</v>
      </c>
      <c r="U147" s="274">
        <f t="shared" si="35"/>
        <v>46</v>
      </c>
      <c r="V147" s="274">
        <f t="shared" si="33"/>
        <v>0</v>
      </c>
      <c r="W147" s="58"/>
      <c r="X147" s="58"/>
      <c r="Y147" s="58"/>
      <c r="Z147" s="58"/>
    </row>
    <row r="148" spans="1:26" ht="15.75" customHeight="1" x14ac:dyDescent="0.2">
      <c r="A148" s="274" t="str">
        <f>Questions!$A148</f>
        <v>DCTR-14</v>
      </c>
      <c r="B148" s="274" t="str">
        <f t="shared" si="26"/>
        <v>DCTR</v>
      </c>
      <c r="C148" s="274" t="str">
        <f>VLOOKUP($A148,Questions!$A$3:$L$333,2,0)&amp;""</f>
        <v>Do you require multifactor authentication for all administrative accounts in your environment?</v>
      </c>
      <c r="D148" s="274" t="str">
        <f>VLOOKUP($A148,Questions!$A$3:$L$333,11,0)&amp;""</f>
        <v/>
      </c>
      <c r="E148" s="274" t="str">
        <f>VLOOKUP($A148,Questions!$A$3:$L$333,12,0)&amp;""</f>
        <v>Infrastructure</v>
      </c>
      <c r="F148" s="274" t="str">
        <f>VLOOKUP($A148,'Institution Evaluation'!$A$56:$K$346,3,0)&amp;""</f>
        <v>Yes</v>
      </c>
      <c r="G148" s="274" t="str">
        <f>VLOOKUP($A148,'Institution Evaluation'!$A$56:$K$346,7,0)&amp;""</f>
        <v>Yes</v>
      </c>
      <c r="H148" s="274" t="str">
        <f>VLOOKUP($A148,'Institution Evaluation'!$A$56:$K$346,8,0)&amp;""</f>
        <v/>
      </c>
      <c r="I148" s="274" t="str">
        <f>VLOOKUP($A148,'Institution Evaluation'!$A$56:$K$346,9,0)&amp;""</f>
        <v>Standard Importance</v>
      </c>
      <c r="J148" s="274" t="str">
        <f>VLOOKUP($A148,'Institution Evaluation'!$A$56:$K$346,10,0)&amp;""</f>
        <v/>
      </c>
      <c r="K148" s="274">
        <f t="shared" si="27"/>
        <v>10</v>
      </c>
      <c r="L148" s="274">
        <f>IF(OR($E148="Not Scored",$F148=""),"N/A",IF(AND($D148='Auto Responses'!$J$27,$H148=""),"N/A",IF(AND($D148='Auto Responses'!$J$27,$H148='Auto Responses'!$J$7),1,IF(AND($D148='Auto Responses'!$J$27,$H148='Auto Responses'!$J$8),0,IF(OR($F148=$G148,$H148='Auto Responses'!$J$7),1,0)))))</f>
        <v>1</v>
      </c>
      <c r="M148" s="274" t="str">
        <f>VLOOKUP($A148,'Institution Evaluation'!$A$56:$K$346,10,0)&amp;""</f>
        <v/>
      </c>
      <c r="N148" s="274">
        <f t="shared" si="28"/>
        <v>0</v>
      </c>
      <c r="O148" s="274">
        <f t="shared" si="36"/>
        <v>10</v>
      </c>
      <c r="P148" s="274">
        <f t="shared" si="29"/>
        <v>10</v>
      </c>
      <c r="Q148" s="274">
        <f t="shared" si="30"/>
        <v>0</v>
      </c>
      <c r="R148" s="274">
        <f t="shared" si="34"/>
        <v>0</v>
      </c>
      <c r="S148" s="274">
        <f t="shared" si="31"/>
        <v>0</v>
      </c>
      <c r="T148" s="274">
        <f t="shared" si="32"/>
        <v>0</v>
      </c>
      <c r="U148" s="274">
        <f t="shared" si="35"/>
        <v>46</v>
      </c>
      <c r="V148" s="274">
        <f t="shared" si="33"/>
        <v>0</v>
      </c>
      <c r="W148" s="58"/>
      <c r="X148" s="58"/>
      <c r="Y148" s="58"/>
      <c r="Z148" s="58"/>
    </row>
    <row r="149" spans="1:26" ht="15.75" customHeight="1" x14ac:dyDescent="0.2">
      <c r="A149" s="274" t="str">
        <f>Questions!$A149</f>
        <v>DCTR-15</v>
      </c>
      <c r="B149" s="274" t="str">
        <f t="shared" si="26"/>
        <v>DCTR</v>
      </c>
      <c r="C149" s="274" t="str">
        <f>VLOOKUP($A149,Questions!$A$3:$L$333,2,0)&amp;""</f>
        <v>Are you using your cloud provider's available hardening tools or pre-hardened images?</v>
      </c>
      <c r="D149" s="274" t="str">
        <f>VLOOKUP($A149,Questions!$A$3:$L$333,11,0)&amp;""</f>
        <v/>
      </c>
      <c r="E149" s="274" t="str">
        <f>VLOOKUP($A149,Questions!$A$3:$L$333,12,0)&amp;""</f>
        <v>Infrastructure</v>
      </c>
      <c r="F149" s="274" t="str">
        <f>VLOOKUP($A149,'Institution Evaluation'!$A$56:$K$346,3,0)&amp;""</f>
        <v>Yes</v>
      </c>
      <c r="G149" s="274" t="str">
        <f>VLOOKUP($A149,'Institution Evaluation'!$A$56:$K$346,7,0)&amp;""</f>
        <v>Yes</v>
      </c>
      <c r="H149" s="274" t="str">
        <f>VLOOKUP($A149,'Institution Evaluation'!$A$56:$K$346,8,0)&amp;""</f>
        <v/>
      </c>
      <c r="I149" s="274" t="str">
        <f>VLOOKUP($A149,'Institution Evaluation'!$A$56:$K$346,9,0)&amp;""</f>
        <v>Standard Importance</v>
      </c>
      <c r="J149" s="274" t="str">
        <f>VLOOKUP($A149,'Institution Evaluation'!$A$56:$K$346,10,0)&amp;""</f>
        <v/>
      </c>
      <c r="K149" s="274">
        <f t="shared" si="27"/>
        <v>10</v>
      </c>
      <c r="L149" s="274">
        <f>IF(OR($E149="Not Scored",$F149=""),"N/A",IF(AND($D149='Auto Responses'!$J$27,$H149=""),"N/A",IF(AND($D149='Auto Responses'!$J$27,$H149='Auto Responses'!$J$7),1,IF(AND($D149='Auto Responses'!$J$27,$H149='Auto Responses'!$J$8),0,IF(OR($F149=$G149,$H149='Auto Responses'!$J$7),1,0)))))</f>
        <v>1</v>
      </c>
      <c r="M149" s="274" t="str">
        <f>VLOOKUP($A149,'Institution Evaluation'!$A$56:$K$346,10,0)&amp;""</f>
        <v/>
      </c>
      <c r="N149" s="274">
        <f t="shared" si="28"/>
        <v>0</v>
      </c>
      <c r="O149" s="274">
        <f t="shared" si="36"/>
        <v>10</v>
      </c>
      <c r="P149" s="274">
        <f t="shared" si="29"/>
        <v>10</v>
      </c>
      <c r="Q149" s="274">
        <f t="shared" si="30"/>
        <v>0</v>
      </c>
      <c r="R149" s="274">
        <f t="shared" si="34"/>
        <v>0</v>
      </c>
      <c r="S149" s="274">
        <f t="shared" si="31"/>
        <v>0</v>
      </c>
      <c r="T149" s="274">
        <f t="shared" si="32"/>
        <v>0</v>
      </c>
      <c r="U149" s="274">
        <f t="shared" si="35"/>
        <v>46</v>
      </c>
      <c r="V149" s="274">
        <f t="shared" si="33"/>
        <v>0</v>
      </c>
      <c r="W149" s="58"/>
      <c r="X149" s="58"/>
      <c r="Y149" s="58"/>
      <c r="Z149" s="58"/>
    </row>
    <row r="150" spans="1:26" ht="15.75" customHeight="1" x14ac:dyDescent="0.2">
      <c r="A150" s="274" t="str">
        <f>Questions!$A150</f>
        <v>DCTR-16</v>
      </c>
      <c r="B150" s="274" t="str">
        <f t="shared" si="26"/>
        <v>DCTR</v>
      </c>
      <c r="C150" s="274" t="str">
        <f>VLOOKUP($A150,Questions!$A$3:$L$333,2,0)&amp;""</f>
        <v>Does your cloud solution provider have access to your encryption keys?</v>
      </c>
      <c r="D150" s="274" t="str">
        <f>VLOOKUP($A150,Questions!$A$3:$L$333,11,0)&amp;""</f>
        <v/>
      </c>
      <c r="E150" s="274" t="str">
        <f>VLOOKUP($A150,Questions!$A$3:$L$333,12,0)&amp;""</f>
        <v>Infrastructure</v>
      </c>
      <c r="F150" s="274" t="str">
        <f>VLOOKUP($A150,'Institution Evaluation'!$A$56:$K$346,3,0)&amp;""</f>
        <v>No</v>
      </c>
      <c r="G150" s="274" t="str">
        <f>VLOOKUP($A150,'Institution Evaluation'!$A$56:$K$346,7,0)&amp;""</f>
        <v>No</v>
      </c>
      <c r="H150" s="274" t="str">
        <f>VLOOKUP($A150,'Institution Evaluation'!$A$56:$K$346,8,0)&amp;""</f>
        <v/>
      </c>
      <c r="I150" s="274" t="str">
        <f>VLOOKUP($A150,'Institution Evaluation'!$A$56:$K$346,9,0)&amp;""</f>
        <v>Standard Importance</v>
      </c>
      <c r="J150" s="274" t="str">
        <f>VLOOKUP($A150,'Institution Evaluation'!$A$56:$K$346,10,0)&amp;""</f>
        <v/>
      </c>
      <c r="K150" s="274">
        <f t="shared" si="27"/>
        <v>10</v>
      </c>
      <c r="L150" s="274">
        <f>IF(OR($E150="Not Scored",$F150=""),"N/A",IF(AND($D150='Auto Responses'!$J$27,$H150=""),"N/A",IF(AND($D150='Auto Responses'!$J$27,$H150='Auto Responses'!$J$7),1,IF(AND($D150='Auto Responses'!$J$27,$H150='Auto Responses'!$J$8),0,IF(OR($F150=$G150,$H150='Auto Responses'!$J$7),1,0)))))</f>
        <v>1</v>
      </c>
      <c r="M150" s="274" t="str">
        <f>VLOOKUP($A150,'Institution Evaluation'!$A$56:$K$346,10,0)&amp;""</f>
        <v/>
      </c>
      <c r="N150" s="274">
        <f t="shared" si="28"/>
        <v>0</v>
      </c>
      <c r="O150" s="274">
        <f t="shared" si="36"/>
        <v>10</v>
      </c>
      <c r="P150" s="274">
        <f t="shared" si="29"/>
        <v>10</v>
      </c>
      <c r="Q150" s="274">
        <f t="shared" si="30"/>
        <v>0</v>
      </c>
      <c r="R150" s="274">
        <f t="shared" si="34"/>
        <v>0</v>
      </c>
      <c r="S150" s="274">
        <f t="shared" si="31"/>
        <v>0</v>
      </c>
      <c r="T150" s="274">
        <f t="shared" si="32"/>
        <v>0</v>
      </c>
      <c r="U150" s="274">
        <f t="shared" si="35"/>
        <v>46</v>
      </c>
      <c r="V150" s="274">
        <f t="shared" si="33"/>
        <v>0</v>
      </c>
      <c r="W150" s="58"/>
      <c r="X150" s="58"/>
      <c r="Y150" s="58"/>
      <c r="Z150" s="58"/>
    </row>
    <row r="151" spans="1:26" ht="15.75" customHeight="1" x14ac:dyDescent="0.2">
      <c r="A151" s="274" t="str">
        <f>Questions!$A151</f>
        <v>FIDP-01</v>
      </c>
      <c r="B151" s="274" t="str">
        <f t="shared" si="26"/>
        <v>FIDP</v>
      </c>
      <c r="C151" s="274" t="str">
        <f>VLOOKUP($A151,Questions!$A$3:$L$333,2,0)&amp;""</f>
        <v>Are you utilizing a stateful packet inspection (SPI) firewall?*</v>
      </c>
      <c r="D151" s="274" t="str">
        <f>VLOOKUP($A151,Questions!$A$3:$L$333,11,0)&amp;""</f>
        <v/>
      </c>
      <c r="E151" s="274" t="str">
        <f>VLOOKUP($A151,Questions!$A$3:$L$333,12,0)&amp;""</f>
        <v>Infrastructure</v>
      </c>
      <c r="F151" s="274" t="str">
        <f>VLOOKUP($A151,'Institution Evaluation'!$A$56:$K$346,3,0)&amp;""</f>
        <v>Yes</v>
      </c>
      <c r="G151" s="274" t="str">
        <f>VLOOKUP($A151,'Institution Evaluation'!$A$56:$K$346,7,0)&amp;""</f>
        <v>Yes</v>
      </c>
      <c r="H151" s="274" t="str">
        <f>VLOOKUP($A151,'Institution Evaluation'!$A$56:$K$346,8,0)&amp;""</f>
        <v/>
      </c>
      <c r="I151" s="274" t="str">
        <f>VLOOKUP($A151,'Institution Evaluation'!$A$56:$K$346,9,0)&amp;""</f>
        <v>Critical Importance</v>
      </c>
      <c r="J151" s="274" t="str">
        <f>VLOOKUP($A151,'Institution Evaluation'!$A$56:$K$346,10,0)&amp;""</f>
        <v/>
      </c>
      <c r="K151" s="274">
        <f t="shared" si="27"/>
        <v>20</v>
      </c>
      <c r="L151" s="274">
        <f>IF($E151="Not Scored", "N/A",IF(AND($D151='Auto Responses'!$J$27,$H151=""),"N/A",IF(AND($D151='Auto Responses'!$J$27,$H151='Auto Responses'!$J$7),1,IF(AND($D151='Auto Responses'!$J$27,$H151='Auto Responses'!$J$8),0,IF(OR($F151=$G151,$H151='Auto Responses'!$J$7),1,0)))))</f>
        <v>1</v>
      </c>
      <c r="M151" s="274" t="str">
        <f>VLOOKUP($A151,'Institution Evaluation'!$A$56:$K$346,10,0)&amp;""</f>
        <v/>
      </c>
      <c r="N151" s="274">
        <f t="shared" si="28"/>
        <v>1</v>
      </c>
      <c r="O151" s="274">
        <f>IF(OR($F$17="No",$E151="Not Scored"),"N/A",IF($J151="",$K151,IF($J151="Minor Importance",5,IF($J151="Standard Importance",10,IF($J151="Critical Importance",20,0)))))</f>
        <v>20</v>
      </c>
      <c r="P151" s="274">
        <f t="shared" si="29"/>
        <v>20</v>
      </c>
      <c r="Q151" s="274">
        <f t="shared" si="30"/>
        <v>0</v>
      </c>
      <c r="R151" s="274">
        <f t="shared" si="34"/>
        <v>0</v>
      </c>
      <c r="S151" s="274">
        <f t="shared" si="31"/>
        <v>0</v>
      </c>
      <c r="T151" s="274">
        <f t="shared" si="32"/>
        <v>1</v>
      </c>
      <c r="U151" s="274">
        <f t="shared" si="35"/>
        <v>47</v>
      </c>
      <c r="V151" s="274">
        <f t="shared" si="33"/>
        <v>47</v>
      </c>
      <c r="W151" s="58"/>
      <c r="X151" s="58"/>
      <c r="Y151" s="58"/>
      <c r="Z151" s="58"/>
    </row>
    <row r="152" spans="1:26" ht="15.75" customHeight="1" x14ac:dyDescent="0.2">
      <c r="A152" s="274" t="str">
        <f>Questions!$A152</f>
        <v>FIDP-02</v>
      </c>
      <c r="B152" s="274" t="str">
        <f t="shared" si="26"/>
        <v>FIDP</v>
      </c>
      <c r="C152" s="274" t="str">
        <f>VLOOKUP($A152,Questions!$A$3:$L$333,2,0)&amp;""</f>
        <v>Do you have a documented policy for firewall change requests?*</v>
      </c>
      <c r="D152" s="274" t="str">
        <f>VLOOKUP($A152,Questions!$A$3:$L$333,11,0)&amp;""</f>
        <v/>
      </c>
      <c r="E152" s="274" t="str">
        <f>VLOOKUP($A152,Questions!$A$3:$L$333,12,0)&amp;""</f>
        <v>Infrastructure</v>
      </c>
      <c r="F152" s="274" t="str">
        <f>VLOOKUP($A152,'Institution Evaluation'!$A$56:$K$346,3,0)&amp;""</f>
        <v>Yes</v>
      </c>
      <c r="G152" s="274" t="str">
        <f>VLOOKUP($A152,'Institution Evaluation'!$A$56:$K$346,7,0)&amp;""</f>
        <v>Yes</v>
      </c>
      <c r="H152" s="274" t="str">
        <f>VLOOKUP($A152,'Institution Evaluation'!$A$56:$K$346,8,0)&amp;""</f>
        <v/>
      </c>
      <c r="I152" s="274" t="str">
        <f>VLOOKUP($A152,'Institution Evaluation'!$A$56:$K$346,9,0)&amp;""</f>
        <v>Critical Importance</v>
      </c>
      <c r="J152" s="274" t="str">
        <f>VLOOKUP($A152,'Institution Evaluation'!$A$56:$K$346,10,0)&amp;""</f>
        <v/>
      </c>
      <c r="K152" s="274">
        <f t="shared" si="27"/>
        <v>20</v>
      </c>
      <c r="L152" s="274">
        <f>IF($E152="Not Scored", "N/A",IF(AND($D152='Auto Responses'!$J$27,$H152=""),"N/A",IF(AND($D152='Auto Responses'!$J$27,$H152='Auto Responses'!$J$7),1,IF(AND($D152='Auto Responses'!$J$27,$H152='Auto Responses'!$J$8),0,IF(OR($F152=$G152,$H152='Auto Responses'!$J$7),1,0)))))</f>
        <v>1</v>
      </c>
      <c r="M152" s="274" t="str">
        <f>VLOOKUP($A152,'Institution Evaluation'!$A$56:$K$346,10,0)&amp;""</f>
        <v/>
      </c>
      <c r="N152" s="274">
        <f t="shared" si="28"/>
        <v>1</v>
      </c>
      <c r="O152" s="274">
        <f>IF(OR($F$17="No",$E152="Not Scored"),"N/A",IF($J152="",$K152,IF($J152="Minor Importance",5,IF($J152="Standard Importance",10,IF($J152="Critical Importance",20,0)))))</f>
        <v>20</v>
      </c>
      <c r="P152" s="274">
        <f t="shared" si="29"/>
        <v>20</v>
      </c>
      <c r="Q152" s="274">
        <f t="shared" si="30"/>
        <v>0</v>
      </c>
      <c r="R152" s="274">
        <f t="shared" si="34"/>
        <v>0</v>
      </c>
      <c r="S152" s="274">
        <f t="shared" si="31"/>
        <v>0</v>
      </c>
      <c r="T152" s="274">
        <f t="shared" si="32"/>
        <v>1</v>
      </c>
      <c r="U152" s="274">
        <f t="shared" si="35"/>
        <v>48</v>
      </c>
      <c r="V152" s="274">
        <f t="shared" si="33"/>
        <v>48</v>
      </c>
      <c r="W152" s="58"/>
      <c r="X152" s="58"/>
      <c r="Y152" s="58"/>
      <c r="Z152" s="58"/>
    </row>
    <row r="153" spans="1:26" ht="15.75" customHeight="1" x14ac:dyDescent="0.2">
      <c r="A153" s="274" t="str">
        <f>Questions!$A153</f>
        <v>FIDP-03</v>
      </c>
      <c r="B153" s="274" t="str">
        <f t="shared" si="26"/>
        <v>FIDP</v>
      </c>
      <c r="C153" s="274" t="str">
        <f>VLOOKUP($A153,Questions!$A$3:$L$333,2,0)&amp;""</f>
        <v>Have you implemented an intrusion detection system (network-based)?*</v>
      </c>
      <c r="D153" s="274" t="str">
        <f>VLOOKUP($A153,Questions!$A$3:$L$333,11,0)&amp;""</f>
        <v/>
      </c>
      <c r="E153" s="274" t="str">
        <f>VLOOKUP($A153,Questions!$A$3:$L$333,12,0)&amp;""</f>
        <v>Infrastructure</v>
      </c>
      <c r="F153" s="274" t="str">
        <f>VLOOKUP($A153,'Institution Evaluation'!$A$56:$K$346,3,0)&amp;""</f>
        <v>Yes</v>
      </c>
      <c r="G153" s="274" t="str">
        <f>VLOOKUP($A153,'Institution Evaluation'!$A$56:$K$346,7,0)&amp;""</f>
        <v>Yes</v>
      </c>
      <c r="H153" s="274" t="str">
        <f>VLOOKUP($A153,'Institution Evaluation'!$A$56:$K$346,8,0)&amp;""</f>
        <v/>
      </c>
      <c r="I153" s="274" t="str">
        <f>VLOOKUP($A153,'Institution Evaluation'!$A$56:$K$346,9,0)&amp;""</f>
        <v>Critical Importance</v>
      </c>
      <c r="J153" s="274" t="str">
        <f>VLOOKUP($A153,'Institution Evaluation'!$A$56:$K$346,10,0)&amp;""</f>
        <v/>
      </c>
      <c r="K153" s="274">
        <f t="shared" si="27"/>
        <v>20</v>
      </c>
      <c r="L153" s="274">
        <f>IF($E153="Not Scored", "N/A",IF(AND($D153='Auto Responses'!$J$27,$H153=""),"N/A",IF(AND($D153='Auto Responses'!$J$27,$H153='Auto Responses'!$J$7),1,IF(AND($D153='Auto Responses'!$J$27,$H153='Auto Responses'!$J$8),0,IF(OR($F153=$G153,$H153='Auto Responses'!$J$7),1,0)))))</f>
        <v>1</v>
      </c>
      <c r="M153" s="274" t="str">
        <f>VLOOKUP($A153,'Institution Evaluation'!$A$56:$K$346,10,0)&amp;""</f>
        <v/>
      </c>
      <c r="N153" s="274">
        <f t="shared" si="28"/>
        <v>1</v>
      </c>
      <c r="O153" s="274">
        <f>IF(OR($F$17="No",$E153="Not Scored"),"N/A",IF($J153="",$K153,IF($J153="Minor Importance",5,IF($J153="Standard Importance",10,IF($J153="Critical Importance",20,0)))))</f>
        <v>20</v>
      </c>
      <c r="P153" s="274">
        <f t="shared" si="29"/>
        <v>20</v>
      </c>
      <c r="Q153" s="274">
        <f t="shared" si="30"/>
        <v>0</v>
      </c>
      <c r="R153" s="274">
        <f t="shared" si="34"/>
        <v>0</v>
      </c>
      <c r="S153" s="274">
        <f t="shared" si="31"/>
        <v>0</v>
      </c>
      <c r="T153" s="274">
        <f t="shared" si="32"/>
        <v>1</v>
      </c>
      <c r="U153" s="274">
        <f t="shared" si="35"/>
        <v>49</v>
      </c>
      <c r="V153" s="274">
        <f t="shared" si="33"/>
        <v>49</v>
      </c>
      <c r="W153" s="58"/>
      <c r="X153" s="58"/>
      <c r="Y153" s="58"/>
      <c r="Z153" s="58"/>
    </row>
    <row r="154" spans="1:26" ht="15.75" customHeight="1" x14ac:dyDescent="0.2">
      <c r="A154" s="274" t="str">
        <f>Questions!$A154</f>
        <v>FIDP-04</v>
      </c>
      <c r="B154" s="274" t="str">
        <f t="shared" si="26"/>
        <v>FIDP</v>
      </c>
      <c r="C154" s="274" t="str">
        <f>VLOOKUP($A154,Questions!$A$3:$L$333,2,0)&amp;""</f>
        <v>Do you employ host-based intrusion detection?*</v>
      </c>
      <c r="D154" s="274" t="str">
        <f>VLOOKUP($A154,Questions!$A$3:$L$333,11,0)&amp;""</f>
        <v/>
      </c>
      <c r="E154" s="274" t="str">
        <f>VLOOKUP($A154,Questions!$A$3:$L$333,12,0)&amp;""</f>
        <v>Infrastructure</v>
      </c>
      <c r="F154" s="274" t="str">
        <f>VLOOKUP($A154,'Institution Evaluation'!$A$56:$K$346,3,0)&amp;""</f>
        <v>Yes</v>
      </c>
      <c r="G154" s="274" t="str">
        <f>VLOOKUP($A154,'Institution Evaluation'!$A$56:$K$346,7,0)&amp;""</f>
        <v>Yes</v>
      </c>
      <c r="H154" s="274" t="str">
        <f>VLOOKUP($A154,'Institution Evaluation'!$A$56:$K$346,8,0)&amp;""</f>
        <v/>
      </c>
      <c r="I154" s="274" t="str">
        <f>VLOOKUP($A154,'Institution Evaluation'!$A$56:$K$346,9,0)&amp;""</f>
        <v>Critical Importance</v>
      </c>
      <c r="J154" s="274" t="str">
        <f>VLOOKUP($A154,'Institution Evaluation'!$A$56:$K$346,10,0)&amp;""</f>
        <v/>
      </c>
      <c r="K154" s="274">
        <f t="shared" si="27"/>
        <v>20</v>
      </c>
      <c r="L154" s="274">
        <f>IF($E154="Not Scored", "N/A",IF(AND($D154='Auto Responses'!$J$27,$H154=""),"N/A",IF(AND($D154='Auto Responses'!$J$27,$H154='Auto Responses'!$J$7),1,IF(AND($D154='Auto Responses'!$J$27,$H154='Auto Responses'!$J$8),0,IF(OR($F154=$G154,$H154='Auto Responses'!$J$7),1,0)))))</f>
        <v>1</v>
      </c>
      <c r="M154" s="274" t="str">
        <f>VLOOKUP($A154,'Institution Evaluation'!$A$56:$K$346,10,0)&amp;""</f>
        <v/>
      </c>
      <c r="N154" s="274">
        <f t="shared" si="28"/>
        <v>1</v>
      </c>
      <c r="O154" s="274">
        <f>IF(OR($F$17="No",$E154="Not Scored",$F154="N/A"),"N/A",IF($J154="",$K154,IF($J154="Minor Importance",5,IF($J154="Standard Importance",10,IF($J154="Critical Importance",20,0)))))</f>
        <v>20</v>
      </c>
      <c r="P154" s="274">
        <f t="shared" si="29"/>
        <v>20</v>
      </c>
      <c r="Q154" s="274">
        <f t="shared" si="30"/>
        <v>0</v>
      </c>
      <c r="R154" s="274">
        <f t="shared" si="34"/>
        <v>0</v>
      </c>
      <c r="S154" s="274">
        <f t="shared" si="31"/>
        <v>0</v>
      </c>
      <c r="T154" s="274">
        <f t="shared" si="32"/>
        <v>1</v>
      </c>
      <c r="U154" s="274">
        <f t="shared" si="35"/>
        <v>50</v>
      </c>
      <c r="V154" s="274">
        <f t="shared" si="33"/>
        <v>50</v>
      </c>
      <c r="W154" s="58"/>
      <c r="X154" s="58"/>
      <c r="Y154" s="58"/>
      <c r="Z154" s="58"/>
    </row>
    <row r="155" spans="1:26" ht="15.75" customHeight="1" x14ac:dyDescent="0.2">
      <c r="A155" s="274" t="str">
        <f>Questions!$A155</f>
        <v>FIDP-05</v>
      </c>
      <c r="B155" s="274" t="str">
        <f t="shared" si="26"/>
        <v>FIDP</v>
      </c>
      <c r="C155" s="274" t="str">
        <f>VLOOKUP($A155,Questions!$A$3:$L$333,2,0)&amp;""</f>
        <v>Are audit logs available for all changes to the network, firewall, IDS, and IPS systems?*</v>
      </c>
      <c r="D155" s="274" t="str">
        <f>VLOOKUP($A155,Questions!$A$3:$L$333,11,0)&amp;""</f>
        <v/>
      </c>
      <c r="E155" s="274" t="str">
        <f>VLOOKUP($A155,Questions!$A$3:$L$333,12,0)&amp;""</f>
        <v>Infrastructure</v>
      </c>
      <c r="F155" s="274" t="str">
        <f>VLOOKUP($A155,'Institution Evaluation'!$A$56:$K$346,3,0)&amp;""</f>
        <v>Yes</v>
      </c>
      <c r="G155" s="274" t="str">
        <f>VLOOKUP($A155,'Institution Evaluation'!$A$56:$K$346,7,0)&amp;""</f>
        <v>Yes</v>
      </c>
      <c r="H155" s="274" t="str">
        <f>VLOOKUP($A155,'Institution Evaluation'!$A$56:$K$346,8,0)&amp;""</f>
        <v/>
      </c>
      <c r="I155" s="274" t="str">
        <f>VLOOKUP($A155,'Institution Evaluation'!$A$56:$K$346,9,0)&amp;""</f>
        <v>Critical Importance</v>
      </c>
      <c r="J155" s="274" t="str">
        <f>VLOOKUP($A155,'Institution Evaluation'!$A$56:$K$346,10,0)&amp;""</f>
        <v/>
      </c>
      <c r="K155" s="274">
        <f t="shared" si="27"/>
        <v>20</v>
      </c>
      <c r="L155" s="274">
        <f>IF($E155="Not Scored", "N/A",IF(AND($D155='Auto Responses'!$J$27,$H155=""),"N/A",IF(AND($D155='Auto Responses'!$J$27,$H155='Auto Responses'!$J$7),1,IF(AND($D155='Auto Responses'!$J$27,$H155='Auto Responses'!$J$8),0,IF(OR($F155=$G155,$H155='Auto Responses'!$J$7),1,0)))))</f>
        <v>1</v>
      </c>
      <c r="M155" s="274" t="str">
        <f>VLOOKUP($A155,'Institution Evaluation'!$A$56:$K$346,10,0)&amp;""</f>
        <v/>
      </c>
      <c r="N155" s="274">
        <f t="shared" si="28"/>
        <v>1</v>
      </c>
      <c r="O155" s="274">
        <f>IF(OR($F$17="No",$E155="Not Scored"),"N/A",IF($J155="",$K155,IF($J155="Minor Importance",5,IF($J155="Standard Importance",10,IF($J155="Critical Importance",20,0)))))</f>
        <v>20</v>
      </c>
      <c r="P155" s="274">
        <f t="shared" si="29"/>
        <v>20</v>
      </c>
      <c r="Q155" s="274">
        <f t="shared" si="30"/>
        <v>0</v>
      </c>
      <c r="R155" s="274">
        <f t="shared" si="34"/>
        <v>0</v>
      </c>
      <c r="S155" s="274">
        <f t="shared" si="31"/>
        <v>0</v>
      </c>
      <c r="T155" s="274">
        <f t="shared" si="32"/>
        <v>1</v>
      </c>
      <c r="U155" s="274">
        <f t="shared" si="35"/>
        <v>51</v>
      </c>
      <c r="V155" s="274">
        <f t="shared" si="33"/>
        <v>51</v>
      </c>
      <c r="W155" s="58"/>
      <c r="X155" s="58"/>
      <c r="Y155" s="58"/>
      <c r="Z155" s="58"/>
    </row>
    <row r="156" spans="1:26" ht="15.75" customHeight="1" x14ac:dyDescent="0.2">
      <c r="A156" s="274" t="str">
        <f>Questions!$A156</f>
        <v>FIDP-06</v>
      </c>
      <c r="B156" s="274" t="str">
        <f t="shared" si="26"/>
        <v>FIDP</v>
      </c>
      <c r="C156" s="274" t="str">
        <f>VLOOKUP($A156,Questions!$A$3:$L$333,2,0)&amp;""</f>
        <v>Is authority for firewall change approval documented? Please list approver names or titles in Additional Info.</v>
      </c>
      <c r="D156" s="274" t="str">
        <f>VLOOKUP($A156,Questions!$A$3:$L$333,11,0)&amp;""</f>
        <v/>
      </c>
      <c r="E156" s="274" t="str">
        <f>VLOOKUP($A156,Questions!$A$3:$L$333,12,0)&amp;""</f>
        <v>Infrastructure</v>
      </c>
      <c r="F156" s="274" t="str">
        <f>VLOOKUP($A156,'Institution Evaluation'!$A$56:$K$346,3,0)&amp;""</f>
        <v>Yes</v>
      </c>
      <c r="G156" s="274" t="str">
        <f>VLOOKUP($A156,'Institution Evaluation'!$A$56:$K$346,7,0)&amp;""</f>
        <v>Yes</v>
      </c>
      <c r="H156" s="274" t="str">
        <f>VLOOKUP($A156,'Institution Evaluation'!$A$56:$K$346,8,0)&amp;""</f>
        <v/>
      </c>
      <c r="I156" s="274" t="str">
        <f>VLOOKUP($A156,'Institution Evaluation'!$A$56:$K$346,9,0)&amp;""</f>
        <v>Standard Importance</v>
      </c>
      <c r="J156" s="274" t="str">
        <f>VLOOKUP($A156,'Institution Evaluation'!$A$56:$K$346,10,0)&amp;""</f>
        <v/>
      </c>
      <c r="K156" s="274">
        <f t="shared" si="27"/>
        <v>10</v>
      </c>
      <c r="L156" s="274">
        <f>IF($E156="Not Scored", "N/A",IF(AND($D156='Auto Responses'!$J$27,$H156=""),"N/A",IF(AND($D156='Auto Responses'!$J$27,$H156='Auto Responses'!$J$7),1,IF(AND($D156='Auto Responses'!$J$27,$H156='Auto Responses'!$J$8),0,IF(OR($F156=$G156,$H156='Auto Responses'!$J$7),1,0)))))</f>
        <v>1</v>
      </c>
      <c r="M156" s="274" t="str">
        <f>VLOOKUP($A156,'Institution Evaluation'!$A$56:$K$346,10,0)&amp;""</f>
        <v/>
      </c>
      <c r="N156" s="274">
        <f t="shared" si="28"/>
        <v>0</v>
      </c>
      <c r="O156" s="274">
        <f>IF(OR($F$17="No",$E156="Not Scored"),"N/A",IF($J156="",$K156,IF($J156="Minor Importance",5,IF($J156="Standard Importance",10,IF($J156="Critical Importance",20,0)))))</f>
        <v>10</v>
      </c>
      <c r="P156" s="274">
        <f t="shared" si="29"/>
        <v>10</v>
      </c>
      <c r="Q156" s="274">
        <f t="shared" si="30"/>
        <v>0</v>
      </c>
      <c r="R156" s="274">
        <f t="shared" si="34"/>
        <v>0</v>
      </c>
      <c r="S156" s="274">
        <f t="shared" si="31"/>
        <v>0</v>
      </c>
      <c r="T156" s="274">
        <f t="shared" si="32"/>
        <v>0</v>
      </c>
      <c r="U156" s="274">
        <f t="shared" si="35"/>
        <v>51</v>
      </c>
      <c r="V156" s="274">
        <f t="shared" si="33"/>
        <v>0</v>
      </c>
      <c r="W156" s="58"/>
      <c r="X156" s="58"/>
      <c r="Y156" s="58"/>
      <c r="Z156" s="58"/>
    </row>
    <row r="157" spans="1:26" ht="15.75" customHeight="1" x14ac:dyDescent="0.2">
      <c r="A157" s="274" t="str">
        <f>Questions!$A157</f>
        <v>FIDP-07</v>
      </c>
      <c r="B157" s="274" t="str">
        <f t="shared" si="26"/>
        <v>FIDP</v>
      </c>
      <c r="C157" s="274" t="str">
        <f>VLOOKUP($A157,Questions!$A$3:$L$333,2,0)&amp;""</f>
        <v>Have you implemented an intrusion prevention system (network-based)?</v>
      </c>
      <c r="D157" s="274" t="str">
        <f>VLOOKUP($A157,Questions!$A$3:$L$333,11,0)&amp;""</f>
        <v/>
      </c>
      <c r="E157" s="274" t="str">
        <f>VLOOKUP($A157,Questions!$A$3:$L$333,12,0)&amp;""</f>
        <v>Infrastructure</v>
      </c>
      <c r="F157" s="274" t="str">
        <f>VLOOKUP($A157,'Institution Evaluation'!$A$56:$K$346,3,0)&amp;""</f>
        <v>Yes</v>
      </c>
      <c r="G157" s="274" t="str">
        <f>VLOOKUP($A157,'Institution Evaluation'!$A$56:$K$346,7,0)&amp;""</f>
        <v>Yes</v>
      </c>
      <c r="H157" s="274" t="str">
        <f>VLOOKUP($A157,'Institution Evaluation'!$A$56:$K$346,8,0)&amp;""</f>
        <v/>
      </c>
      <c r="I157" s="274" t="str">
        <f>VLOOKUP($A157,'Institution Evaluation'!$A$56:$K$346,9,0)&amp;""</f>
        <v>Standard Importance</v>
      </c>
      <c r="J157" s="274" t="str">
        <f>VLOOKUP($A157,'Institution Evaluation'!$A$56:$K$346,10,0)&amp;""</f>
        <v/>
      </c>
      <c r="K157" s="274">
        <f t="shared" si="27"/>
        <v>10</v>
      </c>
      <c r="L157" s="274">
        <f>IF($E157="Not Scored", "N/A",IF(AND($D157='Auto Responses'!$J$27,$H157=""),"N/A",IF(AND($D157='Auto Responses'!$J$27,$H157='Auto Responses'!$J$7),1,IF(AND($D157='Auto Responses'!$J$27,$H157='Auto Responses'!$J$8),0,IF(OR($F157=$G157,$H157='Auto Responses'!$J$7),1,0)))))</f>
        <v>1</v>
      </c>
      <c r="M157" s="274" t="str">
        <f>VLOOKUP($A157,'Institution Evaluation'!$A$56:$K$346,10,0)&amp;""</f>
        <v/>
      </c>
      <c r="N157" s="274">
        <f t="shared" si="28"/>
        <v>0</v>
      </c>
      <c r="O157" s="274">
        <f>IF(OR($F$17="No",$E157="Not Scored"),"N/A",IF($J157="",$K157,IF($J157="Minor Importance",5,IF($J157="Standard Importance",10,IF($J157="Critical Importance",20,0)))))</f>
        <v>10</v>
      </c>
      <c r="P157" s="274">
        <f t="shared" si="29"/>
        <v>10</v>
      </c>
      <c r="Q157" s="274">
        <f t="shared" si="30"/>
        <v>0</v>
      </c>
      <c r="R157" s="274">
        <f t="shared" si="34"/>
        <v>0</v>
      </c>
      <c r="S157" s="274">
        <f t="shared" si="31"/>
        <v>0</v>
      </c>
      <c r="T157" s="274">
        <f t="shared" si="32"/>
        <v>0</v>
      </c>
      <c r="U157" s="274">
        <f t="shared" si="35"/>
        <v>51</v>
      </c>
      <c r="V157" s="274">
        <f t="shared" si="33"/>
        <v>0</v>
      </c>
      <c r="W157" s="58"/>
      <c r="X157" s="58"/>
      <c r="Y157" s="58"/>
      <c r="Z157" s="58"/>
    </row>
    <row r="158" spans="1:26" ht="15.75" customHeight="1" x14ac:dyDescent="0.2">
      <c r="A158" s="274" t="str">
        <f>Questions!$A158</f>
        <v>FIDP-08</v>
      </c>
      <c r="B158" s="274" t="str">
        <f t="shared" si="26"/>
        <v>FIDP</v>
      </c>
      <c r="C158" s="274" t="str">
        <f>VLOOKUP($A158,Questions!$A$3:$L$333,2,0)&amp;""</f>
        <v>Do you employ host-based intrusion prevention?</v>
      </c>
      <c r="D158" s="274" t="str">
        <f>VLOOKUP($A158,Questions!$A$3:$L$333,11,0)&amp;""</f>
        <v/>
      </c>
      <c r="E158" s="274" t="str">
        <f>VLOOKUP($A158,Questions!$A$3:$L$333,12,0)&amp;""</f>
        <v>Infrastructure</v>
      </c>
      <c r="F158" s="274" t="str">
        <f>VLOOKUP($A158,'Institution Evaluation'!$A$56:$K$346,3,0)&amp;""</f>
        <v>Yes</v>
      </c>
      <c r="G158" s="274" t="str">
        <f>VLOOKUP($A158,'Institution Evaluation'!$A$56:$K$346,7,0)&amp;""</f>
        <v>Yes</v>
      </c>
      <c r="H158" s="274" t="str">
        <f>VLOOKUP($A158,'Institution Evaluation'!$A$56:$K$346,8,0)&amp;""</f>
        <v/>
      </c>
      <c r="I158" s="274" t="str">
        <f>VLOOKUP($A158,'Institution Evaluation'!$A$56:$K$346,9,0)&amp;""</f>
        <v>Standard Importance</v>
      </c>
      <c r="J158" s="274" t="str">
        <f>VLOOKUP($A158,'Institution Evaluation'!$A$56:$K$346,10,0)&amp;""</f>
        <v/>
      </c>
      <c r="K158" s="274">
        <f t="shared" si="27"/>
        <v>10</v>
      </c>
      <c r="L158" s="274">
        <f>IF($E158="Not Scored", "N/A",IF(AND($D158='Auto Responses'!$J$27,$H158=""),"N/A",IF(AND($D158='Auto Responses'!$J$27,$H158='Auto Responses'!$J$7),1,IF(AND($D158='Auto Responses'!$J$27,$H158='Auto Responses'!$J$8),0,IF(OR($F158=$G158,$H158='Auto Responses'!$J$7),1,0)))))</f>
        <v>1</v>
      </c>
      <c r="M158" s="274" t="str">
        <f>VLOOKUP($A158,'Institution Evaluation'!$A$56:$K$346,10,0)&amp;""</f>
        <v/>
      </c>
      <c r="N158" s="274">
        <f t="shared" si="28"/>
        <v>0</v>
      </c>
      <c r="O158" s="274">
        <f>IF(OR($F$17="No",$E158="Not Scored",$F158="N/A"),"N/A",IF($J158="",$K158,IF($J158="Minor Importance",5,IF($J158="Standard Importance",10,IF($J158="Critical Importance",20,0)))))</f>
        <v>10</v>
      </c>
      <c r="P158" s="274">
        <f t="shared" si="29"/>
        <v>10</v>
      </c>
      <c r="Q158" s="274">
        <f t="shared" si="30"/>
        <v>0</v>
      </c>
      <c r="R158" s="274">
        <f t="shared" si="34"/>
        <v>0</v>
      </c>
      <c r="S158" s="274">
        <f t="shared" si="31"/>
        <v>0</v>
      </c>
      <c r="T158" s="274">
        <f t="shared" si="32"/>
        <v>0</v>
      </c>
      <c r="U158" s="274">
        <f t="shared" si="35"/>
        <v>51</v>
      </c>
      <c r="V158" s="274">
        <f t="shared" si="33"/>
        <v>0</v>
      </c>
      <c r="W158" s="58"/>
      <c r="X158" s="58"/>
      <c r="Y158" s="58"/>
      <c r="Z158" s="58"/>
    </row>
    <row r="159" spans="1:26" ht="15.75" customHeight="1" x14ac:dyDescent="0.2">
      <c r="A159" s="274" t="str">
        <f>Questions!$A159</f>
        <v>FIDP-09</v>
      </c>
      <c r="B159" s="274" t="str">
        <f t="shared" si="26"/>
        <v>FIDP</v>
      </c>
      <c r="C159" s="274" t="str">
        <f>VLOOKUP($A159,Questions!$A$3:$L$333,2,0)&amp;""</f>
        <v>Are you employing any next-generation persistent threat (NGPT) monitoring?</v>
      </c>
      <c r="D159" s="274" t="str">
        <f>VLOOKUP($A159,Questions!$A$3:$L$333,11,0)&amp;""</f>
        <v/>
      </c>
      <c r="E159" s="274" t="str">
        <f>VLOOKUP($A159,Questions!$A$3:$L$333,12,0)&amp;""</f>
        <v>Infrastructure</v>
      </c>
      <c r="F159" s="274" t="str">
        <f>VLOOKUP($A159,'Institution Evaluation'!$A$56:$K$346,3,0)&amp;""</f>
        <v>Yes</v>
      </c>
      <c r="G159" s="274" t="str">
        <f>VLOOKUP($A159,'Institution Evaluation'!$A$56:$K$346,7,0)&amp;""</f>
        <v>Yes</v>
      </c>
      <c r="H159" s="274" t="str">
        <f>VLOOKUP($A159,'Institution Evaluation'!$A$56:$K$346,8,0)&amp;""</f>
        <v/>
      </c>
      <c r="I159" s="274" t="str">
        <f>VLOOKUP($A159,'Institution Evaluation'!$A$56:$K$346,9,0)&amp;""</f>
        <v>Standard Importance</v>
      </c>
      <c r="J159" s="274" t="str">
        <f>VLOOKUP($A159,'Institution Evaluation'!$A$56:$K$346,10,0)&amp;""</f>
        <v/>
      </c>
      <c r="K159" s="274">
        <f t="shared" si="27"/>
        <v>10</v>
      </c>
      <c r="L159" s="274">
        <f>IF($E159="Not Scored", "N/A",IF(AND($D159='Auto Responses'!$J$27,$H159=""),"N/A",IF(AND($D159='Auto Responses'!$J$27,$H159='Auto Responses'!$J$7),1,IF(AND($D159='Auto Responses'!$J$27,$H159='Auto Responses'!$J$8),0,IF(OR($F159=$G159,$H159='Auto Responses'!$J$7),1,0)))))</f>
        <v>1</v>
      </c>
      <c r="M159" s="274" t="str">
        <f>VLOOKUP($A159,'Institution Evaluation'!$A$56:$K$346,10,0)&amp;""</f>
        <v/>
      </c>
      <c r="N159" s="274">
        <f t="shared" si="28"/>
        <v>0</v>
      </c>
      <c r="O159" s="274">
        <f>IF(OR($F$17="No",$E159="Not Scored"),"N/A",IF($J159="",$K159,IF($J159="Minor Importance",5,IF($J159="Standard Importance",10,IF($J159="Critical Importance",20,0)))))</f>
        <v>10</v>
      </c>
      <c r="P159" s="274">
        <f t="shared" si="29"/>
        <v>10</v>
      </c>
      <c r="Q159" s="274">
        <f t="shared" si="30"/>
        <v>0</v>
      </c>
      <c r="R159" s="274">
        <f t="shared" si="34"/>
        <v>0</v>
      </c>
      <c r="S159" s="274">
        <f t="shared" si="31"/>
        <v>0</v>
      </c>
      <c r="T159" s="274">
        <f t="shared" si="32"/>
        <v>0</v>
      </c>
      <c r="U159" s="274">
        <f t="shared" si="35"/>
        <v>51</v>
      </c>
      <c r="V159" s="274">
        <f t="shared" si="33"/>
        <v>0</v>
      </c>
      <c r="W159" s="58"/>
      <c r="X159" s="58"/>
      <c r="Y159" s="58"/>
      <c r="Z159" s="58"/>
    </row>
    <row r="160" spans="1:26" ht="15.75" customHeight="1" x14ac:dyDescent="0.2">
      <c r="A160" s="274" t="str">
        <f>Questions!$A160</f>
        <v>FIDP-10</v>
      </c>
      <c r="B160" s="274" t="str">
        <f t="shared" si="26"/>
        <v>FIDP</v>
      </c>
      <c r="C160" s="274" t="str">
        <f>VLOOKUP($A160,Questions!$A$3:$L$333,2,0)&amp;""</f>
        <v>Is intrusion monitoring performed internally or by a third-party service?</v>
      </c>
      <c r="D160" s="274" t="str">
        <f>VLOOKUP($A160,Questions!$A$3:$L$333,11,0)&amp;""</f>
        <v/>
      </c>
      <c r="E160" s="274" t="str">
        <f>VLOOKUP($A160,Questions!$A$3:$L$333,12,0)&amp;""</f>
        <v>Not scored</v>
      </c>
      <c r="F160" s="274" t="str">
        <f>VLOOKUP($A160,'Institution Evaluation'!$A$56:$K$346,3,0)&amp;""</f>
        <v>Yes</v>
      </c>
      <c r="G160" s="274" t="str">
        <f>VLOOKUP($A160,'Institution Evaluation'!$A$56:$K$346,7,0)&amp;""</f>
        <v>Not scored</v>
      </c>
      <c r="H160" s="274" t="str">
        <f>VLOOKUP($A160,'Institution Evaluation'!$A$56:$K$346,8,0)&amp;""</f>
        <v/>
      </c>
      <c r="I160" s="274" t="str">
        <f>VLOOKUP($A160,'Institution Evaluation'!$A$56:$K$346,9,0)&amp;""</f>
        <v>Standard Importance</v>
      </c>
      <c r="J160" s="274" t="str">
        <f>VLOOKUP($A160,'Institution Evaluation'!$A$56:$K$346,10,0)&amp;""</f>
        <v/>
      </c>
      <c r="K160" s="274">
        <f t="shared" si="27"/>
        <v>10</v>
      </c>
      <c r="L160" s="274" t="str">
        <f>IF($E160="Not Scored", "N/A",IF(AND($D160='Auto Responses'!$J$27,$H160=""),"N/A",IF(AND($D160='Auto Responses'!$J$27,$H160='Auto Responses'!$J$7),1,IF(AND($D160='Auto Responses'!$J$27,$H160='Auto Responses'!$J$8),0,IF(OR($F160=$G160,$H160='Auto Responses'!$J$7),1,0)))))</f>
        <v>N/A</v>
      </c>
      <c r="M160" s="274" t="str">
        <f>VLOOKUP($A160,'Institution Evaluation'!$A$56:$K$346,10,0)&amp;""</f>
        <v/>
      </c>
      <c r="N160" s="274">
        <f t="shared" si="28"/>
        <v>0</v>
      </c>
      <c r="O160" s="274" t="str">
        <f>IF(OR($F$17="No",$E160="Not Scored"),"N/A",IF($J160="",$K160,IF($J160="Minor Importance",5,IF($J160="Standard Importance",10,IF($J160="Critical Importance",20,0)))))</f>
        <v>N/A</v>
      </c>
      <c r="P160" s="274" t="str">
        <f t="shared" si="29"/>
        <v>N/A</v>
      </c>
      <c r="Q160" s="274">
        <f t="shared" si="30"/>
        <v>0</v>
      </c>
      <c r="R160" s="274">
        <f t="shared" si="34"/>
        <v>0</v>
      </c>
      <c r="S160" s="274">
        <f t="shared" si="31"/>
        <v>0</v>
      </c>
      <c r="T160" s="274">
        <f t="shared" si="32"/>
        <v>0</v>
      </c>
      <c r="U160" s="274">
        <f t="shared" si="35"/>
        <v>51</v>
      </c>
      <c r="V160" s="274">
        <f t="shared" si="33"/>
        <v>0</v>
      </c>
      <c r="W160" s="58"/>
      <c r="X160" s="58"/>
      <c r="Y160" s="58"/>
      <c r="Z160" s="58"/>
    </row>
    <row r="161" spans="1:26" ht="15.75" customHeight="1" x14ac:dyDescent="0.2">
      <c r="A161" s="274" t="str">
        <f>Questions!$A161</f>
        <v>FIDP-11</v>
      </c>
      <c r="B161" s="274" t="str">
        <f t="shared" si="26"/>
        <v>FIDP</v>
      </c>
      <c r="C161" s="274" t="str">
        <f>VLOOKUP($A161,Questions!$A$3:$L$333,2,0)&amp;""</f>
        <v>Do you monitor for intrusions on a 24 x 7 x 365 basis?</v>
      </c>
      <c r="D161" s="274" t="str">
        <f>VLOOKUP($A161,Questions!$A$3:$L$333,11,0)&amp;""</f>
        <v/>
      </c>
      <c r="E161" s="274" t="str">
        <f>VLOOKUP($A161,Questions!$A$3:$L$333,12,0)&amp;""</f>
        <v>Infrastructure</v>
      </c>
      <c r="F161" s="274" t="str">
        <f>VLOOKUP($A161,'Institution Evaluation'!$A$56:$K$346,3,0)&amp;""</f>
        <v>Yes</v>
      </c>
      <c r="G161" s="274" t="str">
        <f>VLOOKUP($A161,'Institution Evaluation'!$A$56:$K$346,7,0)&amp;""</f>
        <v>Yes</v>
      </c>
      <c r="H161" s="274" t="str">
        <f>VLOOKUP($A161,'Institution Evaluation'!$A$56:$K$346,8,0)&amp;""</f>
        <v/>
      </c>
      <c r="I161" s="274" t="str">
        <f>VLOOKUP($A161,'Institution Evaluation'!$A$56:$K$346,9,0)&amp;""</f>
        <v>Minor Importance</v>
      </c>
      <c r="J161" s="274" t="str">
        <f>VLOOKUP($A161,'Institution Evaluation'!$A$56:$K$346,10,0)&amp;""</f>
        <v/>
      </c>
      <c r="K161" s="274">
        <f t="shared" si="27"/>
        <v>5</v>
      </c>
      <c r="L161" s="274">
        <f>IF($E161="Not Scored", "N/A",IF(AND($D161='Auto Responses'!$J$27,$H161=""),"N/A",IF(AND($D161='Auto Responses'!$J$27,$H161='Auto Responses'!$J$7),1,IF(AND($D161='Auto Responses'!$J$27,$H161='Auto Responses'!$J$8),0,IF(OR($F161=$G161,$H161='Auto Responses'!$J$7),1,0)))))</f>
        <v>1</v>
      </c>
      <c r="M161" s="274" t="str">
        <f>VLOOKUP($A161,'Institution Evaluation'!$A$56:$K$346,10,0)&amp;""</f>
        <v/>
      </c>
      <c r="N161" s="274">
        <f t="shared" si="28"/>
        <v>0</v>
      </c>
      <c r="O161" s="274">
        <f>IF(OR($F$17="No",$E161="Not Scored"),"N/A",IF($J161="",$K161,IF($J161="Minor Importance",5,IF($J161="Standard Importance",10,IF($J161="Critical Importance",20,0)))))</f>
        <v>5</v>
      </c>
      <c r="P161" s="274">
        <f t="shared" si="29"/>
        <v>5</v>
      </c>
      <c r="Q161" s="274">
        <f t="shared" si="30"/>
        <v>0</v>
      </c>
      <c r="R161" s="274">
        <f t="shared" si="34"/>
        <v>0</v>
      </c>
      <c r="S161" s="274">
        <f t="shared" si="31"/>
        <v>0</v>
      </c>
      <c r="T161" s="274">
        <f t="shared" si="32"/>
        <v>0</v>
      </c>
      <c r="U161" s="274">
        <f t="shared" si="35"/>
        <v>51</v>
      </c>
      <c r="V161" s="274">
        <f t="shared" si="33"/>
        <v>0</v>
      </c>
      <c r="W161" s="58"/>
      <c r="X161" s="58"/>
      <c r="Y161" s="58"/>
      <c r="Z161" s="58"/>
    </row>
    <row r="162" spans="1:26" ht="15.75" customHeight="1" x14ac:dyDescent="0.2">
      <c r="A162" s="274" t="str">
        <f>Questions!$A162</f>
        <v>PPPR-01</v>
      </c>
      <c r="B162" s="274" t="str">
        <f t="shared" si="26"/>
        <v>PPPR</v>
      </c>
      <c r="C162" s="274" t="str">
        <f>VLOOKUP($A162,Questions!$A$3:$L$333,2,0)&amp;""</f>
        <v>Do you have a documented patch management process?*</v>
      </c>
      <c r="D162" s="274" t="str">
        <f>VLOOKUP($A162,Questions!$A$3:$L$333,11,0)&amp;""</f>
        <v/>
      </c>
      <c r="E162" s="274" t="str">
        <f>VLOOKUP($A162,Questions!$A$3:$L$333,12,0)&amp;""</f>
        <v>Organization</v>
      </c>
      <c r="F162" s="274" t="str">
        <f>VLOOKUP($A162,'Institution Evaluation'!$A$56:$K$346,3,0)&amp;""</f>
        <v>Yes</v>
      </c>
      <c r="G162" s="274" t="str">
        <f>VLOOKUP($A162,'Institution Evaluation'!$A$56:$K$346,7,0)&amp;""</f>
        <v>Yes</v>
      </c>
      <c r="H162" s="274" t="str">
        <f>VLOOKUP($A162,'Institution Evaluation'!$A$56:$K$346,8,0)&amp;""</f>
        <v/>
      </c>
      <c r="I162" s="274" t="str">
        <f>VLOOKUP($A162,'Institution Evaluation'!$A$56:$K$346,9,0)&amp;""</f>
        <v>Critical Importance</v>
      </c>
      <c r="J162" s="274" t="str">
        <f>VLOOKUP($A162,'Institution Evaluation'!$A$56:$K$346,10,0)&amp;""</f>
        <v/>
      </c>
      <c r="K162" s="274">
        <f t="shared" si="27"/>
        <v>20</v>
      </c>
      <c r="L162" s="274">
        <f>IF($E162="Not Scored", "N/A",IF(AND($D162='Auto Responses'!$J$27,$H162=""),"N/A",IF(AND($D162='Auto Responses'!$J$27,$H162='Auto Responses'!$J$7),1,IF(AND($D162='Auto Responses'!$J$27,$H162='Auto Responses'!$J$8),0,IF(OR($F162=$G162,$H162='Auto Responses'!$J$7),1,0)))))</f>
        <v>1</v>
      </c>
      <c r="M162" s="274" t="str">
        <f>VLOOKUP($A162,'Institution Evaluation'!$A$56:$K$346,10,0)&amp;""</f>
        <v/>
      </c>
      <c r="N162" s="274">
        <f t="shared" si="28"/>
        <v>1</v>
      </c>
      <c r="O162" s="274">
        <f t="shared" ref="O162:O175" si="37">IF($E162="Not Scored","N/A",IF($J162="",$K162,IF($J162="Minor Importance",5,IF($J162="Standard Importance",10,IF($J162="Critical Importance",20,0)))))</f>
        <v>20</v>
      </c>
      <c r="P162" s="274">
        <f t="shared" si="29"/>
        <v>20</v>
      </c>
      <c r="Q162" s="274">
        <f t="shared" si="30"/>
        <v>0</v>
      </c>
      <c r="R162" s="274">
        <f t="shared" si="34"/>
        <v>0</v>
      </c>
      <c r="S162" s="274">
        <f t="shared" si="31"/>
        <v>0</v>
      </c>
      <c r="T162" s="274">
        <f t="shared" si="32"/>
        <v>1</v>
      </c>
      <c r="U162" s="274">
        <f t="shared" si="35"/>
        <v>52</v>
      </c>
      <c r="V162" s="274">
        <f t="shared" si="33"/>
        <v>52</v>
      </c>
      <c r="W162" s="58"/>
      <c r="X162" s="58"/>
      <c r="Y162" s="58"/>
      <c r="Z162" s="58"/>
    </row>
    <row r="163" spans="1:26" ht="15.75" customHeight="1" x14ac:dyDescent="0.2">
      <c r="A163" s="274" t="str">
        <f>Questions!$A163</f>
        <v>PPPR-02</v>
      </c>
      <c r="B163" s="274" t="str">
        <f t="shared" si="26"/>
        <v>PPPR</v>
      </c>
      <c r="C163" s="274" t="str">
        <f>VLOOKUP($A163,Questions!$A$3:$L$333,2,0)&amp;""</f>
        <v>Can your organization comply with institutional policies on privacy and data protection with regard to users of institutional systems, if required?*</v>
      </c>
      <c r="D163" s="274" t="str">
        <f>VLOOKUP($A163,Questions!$A$3:$L$333,11,0)&amp;""</f>
        <v/>
      </c>
      <c r="E163" s="274" t="str">
        <f>VLOOKUP($A163,Questions!$A$3:$L$333,12,0)&amp;""</f>
        <v>Organization</v>
      </c>
      <c r="F163" s="274" t="str">
        <f>VLOOKUP($A163,'Institution Evaluation'!$A$56:$K$346,3,0)&amp;""</f>
        <v>Yes</v>
      </c>
      <c r="G163" s="274" t="str">
        <f>VLOOKUP($A163,'Institution Evaluation'!$A$56:$K$346,7,0)&amp;""</f>
        <v>Yes</v>
      </c>
      <c r="H163" s="274" t="str">
        <f>VLOOKUP($A163,'Institution Evaluation'!$A$56:$K$346,8,0)&amp;""</f>
        <v/>
      </c>
      <c r="I163" s="274" t="str">
        <f>VLOOKUP($A163,'Institution Evaluation'!$A$56:$K$346,9,0)&amp;""</f>
        <v>Critical Importance</v>
      </c>
      <c r="J163" s="274" t="str">
        <f>VLOOKUP($A163,'Institution Evaluation'!$A$56:$K$346,10,0)&amp;""</f>
        <v/>
      </c>
      <c r="K163" s="274">
        <f t="shared" si="27"/>
        <v>20</v>
      </c>
      <c r="L163" s="274">
        <f>IF($E163="Not Scored", "N/A",IF(AND($D163='Auto Responses'!$J$27,$H163=""),"N/A",IF(AND($D163='Auto Responses'!$J$27,$H163='Auto Responses'!$J$7),1,IF(AND($D163='Auto Responses'!$J$27,$H163='Auto Responses'!$J$8),0,IF(OR($F163=$G163,$H163='Auto Responses'!$J$7),1,0)))))</f>
        <v>1</v>
      </c>
      <c r="M163" s="274" t="str">
        <f>VLOOKUP($A163,'Institution Evaluation'!$A$56:$K$346,10,0)&amp;""</f>
        <v/>
      </c>
      <c r="N163" s="274">
        <f t="shared" si="28"/>
        <v>1</v>
      </c>
      <c r="O163" s="274">
        <f t="shared" si="37"/>
        <v>20</v>
      </c>
      <c r="P163" s="274">
        <f t="shared" si="29"/>
        <v>20</v>
      </c>
      <c r="Q163" s="274">
        <f t="shared" si="30"/>
        <v>0</v>
      </c>
      <c r="R163" s="274">
        <f t="shared" si="34"/>
        <v>0</v>
      </c>
      <c r="S163" s="274">
        <f t="shared" si="31"/>
        <v>0</v>
      </c>
      <c r="T163" s="274">
        <f t="shared" si="32"/>
        <v>1</v>
      </c>
      <c r="U163" s="274">
        <f t="shared" si="35"/>
        <v>53</v>
      </c>
      <c r="V163" s="274">
        <f t="shared" si="33"/>
        <v>53</v>
      </c>
      <c r="W163" s="58"/>
      <c r="X163" s="58"/>
      <c r="Y163" s="58"/>
      <c r="Z163" s="58"/>
    </row>
    <row r="164" spans="1:26" ht="15.75" customHeight="1" x14ac:dyDescent="0.2">
      <c r="A164" s="274" t="str">
        <f>Questions!$A164</f>
        <v>PPPR-03</v>
      </c>
      <c r="B164" s="274" t="str">
        <f t="shared" si="26"/>
        <v>PPPR</v>
      </c>
      <c r="C164" s="274" t="str">
        <f>VLOOKUP($A164,Questions!$A$3:$L$333,2,0)&amp;""</f>
        <v>Is your company subject to the institution's geographic region's laws and regulations?*</v>
      </c>
      <c r="D164" s="274" t="str">
        <f>VLOOKUP($A164,Questions!$A$3:$L$333,11,0)&amp;""</f>
        <v/>
      </c>
      <c r="E164" s="274" t="str">
        <f>VLOOKUP($A164,Questions!$A$3:$L$333,12,0)&amp;""</f>
        <v>Organization</v>
      </c>
      <c r="F164" s="274" t="str">
        <f>VLOOKUP($A164,'Institution Evaluation'!$A$56:$K$346,3,0)&amp;""</f>
        <v>Yes</v>
      </c>
      <c r="G164" s="274" t="str">
        <f>VLOOKUP($A164,'Institution Evaluation'!$A$56:$K$346,7,0)&amp;""</f>
        <v>Yes</v>
      </c>
      <c r="H164" s="274" t="str">
        <f>VLOOKUP($A164,'Institution Evaluation'!$A$56:$K$346,8,0)&amp;""</f>
        <v/>
      </c>
      <c r="I164" s="274" t="str">
        <f>VLOOKUP($A164,'Institution Evaluation'!$A$56:$K$346,9,0)&amp;""</f>
        <v>Critical Importance</v>
      </c>
      <c r="J164" s="274" t="str">
        <f>VLOOKUP($A164,'Institution Evaluation'!$A$56:$K$346,10,0)&amp;""</f>
        <v/>
      </c>
      <c r="K164" s="274">
        <f t="shared" si="27"/>
        <v>20</v>
      </c>
      <c r="L164" s="274">
        <f>IF($E164="Not Scored", "N/A",IF(AND($D164='Auto Responses'!$J$27,$H164=""),"N/A",IF(AND($D164='Auto Responses'!$J$27,$H164='Auto Responses'!$J$7),1,IF(AND($D164='Auto Responses'!$J$27,$H164='Auto Responses'!$J$8),0,IF(OR($F164=$G164,$H164='Auto Responses'!$J$7),1,0)))))</f>
        <v>1</v>
      </c>
      <c r="M164" s="274" t="str">
        <f>VLOOKUP($A164,'Institution Evaluation'!$A$56:$K$346,10,0)&amp;""</f>
        <v/>
      </c>
      <c r="N164" s="274">
        <f t="shared" si="28"/>
        <v>1</v>
      </c>
      <c r="O164" s="274">
        <f t="shared" si="37"/>
        <v>20</v>
      </c>
      <c r="P164" s="274">
        <f t="shared" si="29"/>
        <v>20</v>
      </c>
      <c r="Q164" s="274">
        <f t="shared" si="30"/>
        <v>0</v>
      </c>
      <c r="R164" s="274">
        <f t="shared" si="34"/>
        <v>0</v>
      </c>
      <c r="S164" s="274">
        <f t="shared" si="31"/>
        <v>0</v>
      </c>
      <c r="T164" s="274">
        <f t="shared" si="32"/>
        <v>1</v>
      </c>
      <c r="U164" s="274">
        <f t="shared" si="35"/>
        <v>54</v>
      </c>
      <c r="V164" s="274">
        <f t="shared" si="33"/>
        <v>54</v>
      </c>
      <c r="W164" s="58"/>
      <c r="X164" s="58"/>
      <c r="Y164" s="58"/>
      <c r="Z164" s="58"/>
    </row>
    <row r="165" spans="1:26" ht="15.75" customHeight="1" x14ac:dyDescent="0.2">
      <c r="A165" s="274" t="str">
        <f>Questions!$A165</f>
        <v>PPPR-04</v>
      </c>
      <c r="B165" s="274" t="str">
        <f t="shared" si="26"/>
        <v>PPPR</v>
      </c>
      <c r="C165" s="274" t="str">
        <f>VLOOKUP($A165,Questions!$A$3:$L$333,2,0)&amp;""</f>
        <v>Can you accommodate encryption requirements using open standards?</v>
      </c>
      <c r="D165" s="274" t="str">
        <f>VLOOKUP($A165,Questions!$A$3:$L$333,11,0)&amp;""</f>
        <v/>
      </c>
      <c r="E165" s="274" t="str">
        <f>VLOOKUP($A165,Questions!$A$3:$L$333,12,0)&amp;""</f>
        <v>Organization</v>
      </c>
      <c r="F165" s="274" t="str">
        <f>VLOOKUP($A165,'Institution Evaluation'!$A$56:$K$346,3,0)&amp;""</f>
        <v>Yes</v>
      </c>
      <c r="G165" s="274" t="str">
        <f>VLOOKUP($A165,'Institution Evaluation'!$A$56:$K$346,7,0)&amp;""</f>
        <v>Yes</v>
      </c>
      <c r="H165" s="274" t="str">
        <f>VLOOKUP($A165,'Institution Evaluation'!$A$56:$K$346,8,0)&amp;""</f>
        <v/>
      </c>
      <c r="I165" s="274" t="str">
        <f>VLOOKUP($A165,'Institution Evaluation'!$A$56:$K$346,9,0)&amp;""</f>
        <v>Standard Importance</v>
      </c>
      <c r="J165" s="274" t="str">
        <f>VLOOKUP($A165,'Institution Evaluation'!$A$56:$K$346,10,0)&amp;""</f>
        <v/>
      </c>
      <c r="K165" s="274">
        <f t="shared" si="27"/>
        <v>10</v>
      </c>
      <c r="L165" s="274">
        <f>IF($E165="Not Scored", "N/A",IF(AND($D165='Auto Responses'!$J$27,$H165=""),"N/A",IF(AND($D165='Auto Responses'!$J$27,$H165='Auto Responses'!$J$7),1,IF(AND($D165='Auto Responses'!$J$27,$H165='Auto Responses'!$J$8),0,IF(OR($F165=$G165,$H165='Auto Responses'!$J$7),1,0)))))</f>
        <v>1</v>
      </c>
      <c r="M165" s="274" t="str">
        <f>VLOOKUP($A165,'Institution Evaluation'!$A$56:$K$346,10,0)&amp;""</f>
        <v/>
      </c>
      <c r="N165" s="274">
        <f t="shared" si="28"/>
        <v>0</v>
      </c>
      <c r="O165" s="274">
        <f t="shared" si="37"/>
        <v>10</v>
      </c>
      <c r="P165" s="274">
        <f t="shared" si="29"/>
        <v>10</v>
      </c>
      <c r="Q165" s="274">
        <f t="shared" si="30"/>
        <v>0</v>
      </c>
      <c r="R165" s="274">
        <f t="shared" si="34"/>
        <v>0</v>
      </c>
      <c r="S165" s="274">
        <f t="shared" si="31"/>
        <v>0</v>
      </c>
      <c r="T165" s="274">
        <f t="shared" si="32"/>
        <v>0</v>
      </c>
      <c r="U165" s="274">
        <f t="shared" si="35"/>
        <v>54</v>
      </c>
      <c r="V165" s="274">
        <f t="shared" si="33"/>
        <v>0</v>
      </c>
      <c r="W165" s="58"/>
      <c r="X165" s="58"/>
      <c r="Y165" s="58"/>
      <c r="Z165" s="58"/>
    </row>
    <row r="166" spans="1:26" ht="15.75" customHeight="1" x14ac:dyDescent="0.2">
      <c r="A166" s="274" t="str">
        <f>Questions!$A166</f>
        <v>PPPR-05</v>
      </c>
      <c r="B166" s="274" t="str">
        <f t="shared" si="26"/>
        <v>PPPR</v>
      </c>
      <c r="C166" s="274" t="str">
        <f>VLOOKUP($A166,Questions!$A$3:$L$333,2,0)&amp;""</f>
        <v>Do you have a documented systems development life cycle (SDLC)?</v>
      </c>
      <c r="D166" s="274" t="str">
        <f>VLOOKUP($A166,Questions!$A$3:$L$333,11,0)&amp;""</f>
        <v/>
      </c>
      <c r="E166" s="274" t="str">
        <f>VLOOKUP($A166,Questions!$A$3:$L$333,12,0)&amp;""</f>
        <v>Organization</v>
      </c>
      <c r="F166" s="274" t="str">
        <f>VLOOKUP($A166,'Institution Evaluation'!$A$56:$K$346,3,0)&amp;""</f>
        <v>Yes</v>
      </c>
      <c r="G166" s="274" t="str">
        <f>VLOOKUP($A166,'Institution Evaluation'!$A$56:$K$346,7,0)&amp;""</f>
        <v>Yes</v>
      </c>
      <c r="H166" s="274" t="str">
        <f>VLOOKUP($A166,'Institution Evaluation'!$A$56:$K$346,8,0)&amp;""</f>
        <v/>
      </c>
      <c r="I166" s="274" t="str">
        <f>VLOOKUP($A166,'Institution Evaluation'!$A$56:$K$346,9,0)&amp;""</f>
        <v>Standard Importance</v>
      </c>
      <c r="J166" s="274" t="str">
        <f>VLOOKUP($A166,'Institution Evaluation'!$A$56:$K$346,10,0)&amp;""</f>
        <v/>
      </c>
      <c r="K166" s="274">
        <f t="shared" si="27"/>
        <v>10</v>
      </c>
      <c r="L166" s="274">
        <f>IF($E166="Not Scored", "N/A",IF(AND($D166='Auto Responses'!$J$27,$H166=""),"N/A",IF(AND($D166='Auto Responses'!$J$27,$H166='Auto Responses'!$J$7),1,IF(AND($D166='Auto Responses'!$J$27,$H166='Auto Responses'!$J$8),0,IF(OR($F166=$G166,$H166='Auto Responses'!$J$7),1,0)))))</f>
        <v>1</v>
      </c>
      <c r="M166" s="274" t="str">
        <f>VLOOKUP($A166,'Institution Evaluation'!$A$56:$K$346,10,0)&amp;""</f>
        <v/>
      </c>
      <c r="N166" s="274">
        <f t="shared" si="28"/>
        <v>0</v>
      </c>
      <c r="O166" s="274">
        <f t="shared" si="37"/>
        <v>10</v>
      </c>
      <c r="P166" s="274">
        <f t="shared" si="29"/>
        <v>10</v>
      </c>
      <c r="Q166" s="274">
        <f t="shared" si="30"/>
        <v>0</v>
      </c>
      <c r="R166" s="274">
        <f t="shared" si="34"/>
        <v>0</v>
      </c>
      <c r="S166" s="274">
        <f t="shared" si="31"/>
        <v>0</v>
      </c>
      <c r="T166" s="274">
        <f t="shared" si="32"/>
        <v>0</v>
      </c>
      <c r="U166" s="274">
        <f t="shared" si="35"/>
        <v>54</v>
      </c>
      <c r="V166" s="274">
        <f t="shared" si="33"/>
        <v>0</v>
      </c>
      <c r="W166" s="58"/>
      <c r="X166" s="58"/>
      <c r="Y166" s="58"/>
      <c r="Z166" s="58"/>
    </row>
    <row r="167" spans="1:26" ht="15.75" customHeight="1" x14ac:dyDescent="0.2">
      <c r="A167" s="274" t="str">
        <f>Questions!$A167</f>
        <v>PPPR-06</v>
      </c>
      <c r="B167" s="274" t="str">
        <f t="shared" si="26"/>
        <v>PPPR</v>
      </c>
      <c r="C167" s="274" t="str">
        <f>VLOOKUP($A167,Questions!$A$3:$L$333,2,0)&amp;""</f>
        <v>Do you perform background screenings or multi-state background checks on all employees prior to their first day of work?</v>
      </c>
      <c r="D167" s="274" t="str">
        <f>VLOOKUP($A167,Questions!$A$3:$L$333,11,0)&amp;""</f>
        <v/>
      </c>
      <c r="E167" s="274" t="str">
        <f>VLOOKUP($A167,Questions!$A$3:$L$333,12,0)&amp;""</f>
        <v>Organization</v>
      </c>
      <c r="F167" s="274" t="str">
        <f>VLOOKUP($A167,'Institution Evaluation'!$A$56:$K$346,3,0)&amp;""</f>
        <v>Yes</v>
      </c>
      <c r="G167" s="274" t="str">
        <f>VLOOKUP($A167,'Institution Evaluation'!$A$56:$K$346,7,0)&amp;""</f>
        <v>Yes</v>
      </c>
      <c r="H167" s="274" t="str">
        <f>VLOOKUP($A167,'Institution Evaluation'!$A$56:$K$346,8,0)&amp;""</f>
        <v/>
      </c>
      <c r="I167" s="274" t="str">
        <f>VLOOKUP($A167,'Institution Evaluation'!$A$56:$K$346,9,0)&amp;""</f>
        <v>Standard Importance</v>
      </c>
      <c r="J167" s="274" t="str">
        <f>VLOOKUP($A167,'Institution Evaluation'!$A$56:$K$346,10,0)&amp;""</f>
        <v/>
      </c>
      <c r="K167" s="274">
        <f t="shared" si="27"/>
        <v>10</v>
      </c>
      <c r="L167" s="274">
        <f>IF($E167="Not Scored", "N/A",IF(AND($D167='Auto Responses'!$J$27,$H167=""),"N/A",IF(AND($D167='Auto Responses'!$J$27,$H167='Auto Responses'!$J$7),1,IF(AND($D167='Auto Responses'!$J$27,$H167='Auto Responses'!$J$8),0,IF(OR($F167=$G167,$H167='Auto Responses'!$J$7),1,0)))))</f>
        <v>1</v>
      </c>
      <c r="M167" s="274" t="str">
        <f>VLOOKUP($A167,'Institution Evaluation'!$A$56:$K$346,10,0)&amp;""</f>
        <v/>
      </c>
      <c r="N167" s="274">
        <f t="shared" si="28"/>
        <v>0</v>
      </c>
      <c r="O167" s="274">
        <f t="shared" si="37"/>
        <v>10</v>
      </c>
      <c r="P167" s="274">
        <f t="shared" si="29"/>
        <v>10</v>
      </c>
      <c r="Q167" s="274">
        <f t="shared" si="30"/>
        <v>0</v>
      </c>
      <c r="R167" s="274">
        <f t="shared" si="34"/>
        <v>0</v>
      </c>
      <c r="S167" s="274">
        <f t="shared" si="31"/>
        <v>0</v>
      </c>
      <c r="T167" s="274">
        <f t="shared" si="32"/>
        <v>0</v>
      </c>
      <c r="U167" s="274">
        <f t="shared" si="35"/>
        <v>54</v>
      </c>
      <c r="V167" s="274">
        <f t="shared" si="33"/>
        <v>0</v>
      </c>
      <c r="W167" s="58"/>
      <c r="X167" s="58"/>
      <c r="Y167" s="58"/>
      <c r="Z167" s="58"/>
    </row>
    <row r="168" spans="1:26" ht="15.75" customHeight="1" x14ac:dyDescent="0.2">
      <c r="A168" s="274" t="str">
        <f>Questions!$A168</f>
        <v>PPPR-07</v>
      </c>
      <c r="B168" s="274" t="str">
        <f t="shared" si="26"/>
        <v>PPPR</v>
      </c>
      <c r="C168" s="274" t="str">
        <f>VLOOKUP($A168,Questions!$A$3:$L$333,2,0)&amp;""</f>
        <v>Do you require new employees to fill out agreements and review policies?</v>
      </c>
      <c r="D168" s="274" t="str">
        <f>VLOOKUP($A168,Questions!$A$3:$L$333,11,0)&amp;""</f>
        <v/>
      </c>
      <c r="E168" s="274" t="str">
        <f>VLOOKUP($A168,Questions!$A$3:$L$333,12,0)&amp;""</f>
        <v>Organization</v>
      </c>
      <c r="F168" s="274" t="str">
        <f>VLOOKUP($A168,'Institution Evaluation'!$A$56:$K$346,3,0)&amp;""</f>
        <v>Yes</v>
      </c>
      <c r="G168" s="274" t="str">
        <f>VLOOKUP($A168,'Institution Evaluation'!$A$56:$K$346,7,0)&amp;""</f>
        <v>Yes</v>
      </c>
      <c r="H168" s="274" t="str">
        <f>VLOOKUP($A168,'Institution Evaluation'!$A$56:$K$346,8,0)&amp;""</f>
        <v/>
      </c>
      <c r="I168" s="274" t="str">
        <f>VLOOKUP($A168,'Institution Evaluation'!$A$56:$K$346,9,0)&amp;""</f>
        <v>Standard Importance</v>
      </c>
      <c r="J168" s="274" t="str">
        <f>VLOOKUP($A168,'Institution Evaluation'!$A$56:$K$346,10,0)&amp;""</f>
        <v/>
      </c>
      <c r="K168" s="274">
        <f t="shared" si="27"/>
        <v>10</v>
      </c>
      <c r="L168" s="274">
        <f>IF($E168="Not Scored", "N/A",IF(AND($D168='Auto Responses'!$J$27,$H168=""),"N/A",IF(AND($D168='Auto Responses'!$J$27,$H168='Auto Responses'!$J$7),1,IF(AND($D168='Auto Responses'!$J$27,$H168='Auto Responses'!$J$8),0,IF(OR($F168=$G168,$H168='Auto Responses'!$J$7),1,0)))))</f>
        <v>1</v>
      </c>
      <c r="M168" s="274" t="str">
        <f>VLOOKUP($A168,'Institution Evaluation'!$A$56:$K$346,10,0)&amp;""</f>
        <v/>
      </c>
      <c r="N168" s="274">
        <f t="shared" si="28"/>
        <v>0</v>
      </c>
      <c r="O168" s="274">
        <f t="shared" si="37"/>
        <v>10</v>
      </c>
      <c r="P168" s="274">
        <f t="shared" si="29"/>
        <v>10</v>
      </c>
      <c r="Q168" s="274">
        <f t="shared" si="30"/>
        <v>0</v>
      </c>
      <c r="R168" s="274">
        <f t="shared" si="34"/>
        <v>0</v>
      </c>
      <c r="S168" s="274">
        <f t="shared" si="31"/>
        <v>0</v>
      </c>
      <c r="T168" s="274">
        <f t="shared" si="32"/>
        <v>0</v>
      </c>
      <c r="U168" s="274">
        <f t="shared" si="35"/>
        <v>54</v>
      </c>
      <c r="V168" s="274">
        <f t="shared" si="33"/>
        <v>0</v>
      </c>
      <c r="W168" s="58"/>
      <c r="X168" s="58"/>
      <c r="Y168" s="58"/>
      <c r="Z168" s="58"/>
    </row>
    <row r="169" spans="1:26" ht="15.75" customHeight="1" x14ac:dyDescent="0.2">
      <c r="A169" s="274" t="str">
        <f>Questions!$A169</f>
        <v>PPPR-08</v>
      </c>
      <c r="B169" s="274" t="str">
        <f t="shared" si="26"/>
        <v>PPPR</v>
      </c>
      <c r="C169" s="274" t="str">
        <f>VLOOKUP($A169,Questions!$A$3:$L$333,2,0)&amp;""</f>
        <v>Do you have a documented information security policy?</v>
      </c>
      <c r="D169" s="274" t="str">
        <f>VLOOKUP($A169,Questions!$A$3:$L$333,11,0)&amp;""</f>
        <v/>
      </c>
      <c r="E169" s="274" t="str">
        <f>VLOOKUP($A169,Questions!$A$3:$L$333,12,0)&amp;""</f>
        <v>Organization</v>
      </c>
      <c r="F169" s="274" t="str">
        <f>VLOOKUP($A169,'Institution Evaluation'!$A$56:$K$346,3,0)&amp;""</f>
        <v>Yes</v>
      </c>
      <c r="G169" s="274" t="str">
        <f>VLOOKUP($A169,'Institution Evaluation'!$A$56:$K$346,7,0)&amp;""</f>
        <v>Yes</v>
      </c>
      <c r="H169" s="274" t="str">
        <f>VLOOKUP($A169,'Institution Evaluation'!$A$56:$K$346,8,0)&amp;""</f>
        <v/>
      </c>
      <c r="I169" s="274" t="str">
        <f>VLOOKUP($A169,'Institution Evaluation'!$A$56:$K$346,9,0)&amp;""</f>
        <v>Standard Importance</v>
      </c>
      <c r="J169" s="274" t="str">
        <f>VLOOKUP($A169,'Institution Evaluation'!$A$56:$K$346,10,0)&amp;""</f>
        <v/>
      </c>
      <c r="K169" s="274">
        <f t="shared" si="27"/>
        <v>10</v>
      </c>
      <c r="L169" s="274">
        <f>IF($E169="Not Scored", "N/A",IF(AND($D169='Auto Responses'!$J$27,$H169=""),"N/A",IF(AND($D169='Auto Responses'!$J$27,$H169='Auto Responses'!$J$7),1,IF(AND($D169='Auto Responses'!$J$27,$H169='Auto Responses'!$J$8),0,IF(OR($F169=$G169,$H169='Auto Responses'!$J$7),1,0)))))</f>
        <v>1</v>
      </c>
      <c r="M169" s="274" t="str">
        <f>VLOOKUP($A169,'Institution Evaluation'!$A$56:$K$346,10,0)&amp;""</f>
        <v/>
      </c>
      <c r="N169" s="274">
        <f t="shared" si="28"/>
        <v>0</v>
      </c>
      <c r="O169" s="274">
        <f t="shared" si="37"/>
        <v>10</v>
      </c>
      <c r="P169" s="274">
        <f t="shared" si="29"/>
        <v>10</v>
      </c>
      <c r="Q169" s="274">
        <f t="shared" si="30"/>
        <v>0</v>
      </c>
      <c r="R169" s="274">
        <f t="shared" si="34"/>
        <v>0</v>
      </c>
      <c r="S169" s="274">
        <f t="shared" si="31"/>
        <v>0</v>
      </c>
      <c r="T169" s="274">
        <f t="shared" si="32"/>
        <v>0</v>
      </c>
      <c r="U169" s="274">
        <f t="shared" si="35"/>
        <v>54</v>
      </c>
      <c r="V169" s="274">
        <f t="shared" si="33"/>
        <v>0</v>
      </c>
      <c r="W169" s="58"/>
      <c r="X169" s="58"/>
      <c r="Y169" s="58"/>
      <c r="Z169" s="58"/>
    </row>
    <row r="170" spans="1:26" ht="15.75" customHeight="1" x14ac:dyDescent="0.2">
      <c r="A170" s="274" t="str">
        <f>Questions!$A170</f>
        <v>PPPR-09</v>
      </c>
      <c r="B170" s="274" t="str">
        <f t="shared" si="26"/>
        <v>PPPR</v>
      </c>
      <c r="C170" s="274" t="str">
        <f>VLOOKUP($A170,Questions!$A$3:$L$333,2,0)&amp;""</f>
        <v>Are information security principles designed into the product lifecycle?</v>
      </c>
      <c r="D170" s="274" t="str">
        <f>VLOOKUP($A170,Questions!$A$3:$L$333,11,0)&amp;""</f>
        <v/>
      </c>
      <c r="E170" s="274" t="str">
        <f>VLOOKUP($A170,Questions!$A$3:$L$333,12,0)&amp;""</f>
        <v>Organization</v>
      </c>
      <c r="F170" s="274" t="str">
        <f>VLOOKUP($A170,'Institution Evaluation'!$A$56:$K$346,3,0)&amp;""</f>
        <v>Yes</v>
      </c>
      <c r="G170" s="274" t="str">
        <f>VLOOKUP($A170,'Institution Evaluation'!$A$56:$K$346,7,0)&amp;""</f>
        <v>Yes</v>
      </c>
      <c r="H170" s="274" t="str">
        <f>VLOOKUP($A170,'Institution Evaluation'!$A$56:$K$346,8,0)&amp;""</f>
        <v/>
      </c>
      <c r="I170" s="274" t="str">
        <f>VLOOKUP($A170,'Institution Evaluation'!$A$56:$K$346,9,0)&amp;""</f>
        <v>Minor Importance</v>
      </c>
      <c r="J170" s="274" t="str">
        <f>VLOOKUP($A170,'Institution Evaluation'!$A$56:$K$346,10,0)&amp;""</f>
        <v/>
      </c>
      <c r="K170" s="274">
        <f t="shared" si="27"/>
        <v>5</v>
      </c>
      <c r="L170" s="274">
        <f>IF($E170="Not Scored", "N/A",IF(AND($D170='Auto Responses'!$J$27,$H170=""),"N/A",IF(AND($D170='Auto Responses'!$J$27,$H170='Auto Responses'!$J$7),1,IF(AND($D170='Auto Responses'!$J$27,$H170='Auto Responses'!$J$8),0,IF(OR($F170=$G170,$H170='Auto Responses'!$J$7),1,0)))))</f>
        <v>1</v>
      </c>
      <c r="M170" s="274" t="str">
        <f>VLOOKUP($A170,'Institution Evaluation'!$A$56:$K$346,10,0)&amp;""</f>
        <v/>
      </c>
      <c r="N170" s="274">
        <f t="shared" si="28"/>
        <v>0</v>
      </c>
      <c r="O170" s="274">
        <f t="shared" si="37"/>
        <v>5</v>
      </c>
      <c r="P170" s="274">
        <f t="shared" si="29"/>
        <v>5</v>
      </c>
      <c r="Q170" s="274">
        <f t="shared" si="30"/>
        <v>0</v>
      </c>
      <c r="R170" s="274">
        <f t="shared" si="34"/>
        <v>0</v>
      </c>
      <c r="S170" s="274">
        <f t="shared" si="31"/>
        <v>0</v>
      </c>
      <c r="T170" s="274">
        <f t="shared" si="32"/>
        <v>0</v>
      </c>
      <c r="U170" s="274">
        <f t="shared" si="35"/>
        <v>54</v>
      </c>
      <c r="V170" s="274">
        <f t="shared" si="33"/>
        <v>0</v>
      </c>
      <c r="W170" s="58"/>
      <c r="X170" s="58"/>
      <c r="Y170" s="58"/>
      <c r="Z170" s="58"/>
    </row>
    <row r="171" spans="1:26" ht="15.75" customHeight="1" x14ac:dyDescent="0.2">
      <c r="A171" s="274" t="str">
        <f>Questions!$A171</f>
        <v>PPPR-10</v>
      </c>
      <c r="B171" s="274" t="str">
        <f t="shared" si="26"/>
        <v>PPPR</v>
      </c>
      <c r="C171" s="274" t="str">
        <f>VLOOKUP($A171,Questions!$A$3:$L$333,2,0)&amp;""</f>
        <v>Will you comply with applicable breach notification laws?</v>
      </c>
      <c r="D171" s="274" t="str">
        <f>VLOOKUP($A171,Questions!$A$3:$L$333,11,0)&amp;""</f>
        <v/>
      </c>
      <c r="E171" s="274" t="str">
        <f>VLOOKUP($A171,Questions!$A$3:$L$333,12,0)&amp;""</f>
        <v>Organization</v>
      </c>
      <c r="F171" s="274" t="str">
        <f>VLOOKUP($A171,'Institution Evaluation'!$A$56:$K$346,3,0)&amp;""</f>
        <v>Yes</v>
      </c>
      <c r="G171" s="274" t="str">
        <f>VLOOKUP($A171,'Institution Evaluation'!$A$56:$K$346,7,0)&amp;""</f>
        <v>Yes</v>
      </c>
      <c r="H171" s="274" t="str">
        <f>VLOOKUP($A171,'Institution Evaluation'!$A$56:$K$346,8,0)&amp;""</f>
        <v/>
      </c>
      <c r="I171" s="274" t="str">
        <f>VLOOKUP($A171,'Institution Evaluation'!$A$56:$K$346,9,0)&amp;""</f>
        <v>Minor Importance</v>
      </c>
      <c r="J171" s="274" t="str">
        <f>VLOOKUP($A171,'Institution Evaluation'!$A$56:$K$346,10,0)&amp;""</f>
        <v/>
      </c>
      <c r="K171" s="274">
        <f t="shared" si="27"/>
        <v>5</v>
      </c>
      <c r="L171" s="274">
        <f>IF($E171="Not Scored", "N/A",IF(AND($D171='Auto Responses'!$J$27,$H171=""),"N/A",IF(AND($D171='Auto Responses'!$J$27,$H171='Auto Responses'!$J$7),1,IF(AND($D171='Auto Responses'!$J$27,$H171='Auto Responses'!$J$8),0,IF(OR($F171=$G171,$H171='Auto Responses'!$J$7),1,0)))))</f>
        <v>1</v>
      </c>
      <c r="M171" s="274" t="str">
        <f>VLOOKUP($A171,'Institution Evaluation'!$A$56:$K$346,10,0)&amp;""</f>
        <v/>
      </c>
      <c r="N171" s="274">
        <f t="shared" si="28"/>
        <v>0</v>
      </c>
      <c r="O171" s="274">
        <f t="shared" si="37"/>
        <v>5</v>
      </c>
      <c r="P171" s="274">
        <f t="shared" si="29"/>
        <v>5</v>
      </c>
      <c r="Q171" s="274">
        <f t="shared" si="30"/>
        <v>0</v>
      </c>
      <c r="R171" s="274">
        <f t="shared" si="34"/>
        <v>0</v>
      </c>
      <c r="S171" s="274">
        <f t="shared" si="31"/>
        <v>0</v>
      </c>
      <c r="T171" s="274">
        <f t="shared" si="32"/>
        <v>0</v>
      </c>
      <c r="U171" s="274">
        <f t="shared" si="35"/>
        <v>54</v>
      </c>
      <c r="V171" s="274">
        <f t="shared" si="33"/>
        <v>0</v>
      </c>
      <c r="W171" s="58"/>
      <c r="X171" s="58"/>
      <c r="Y171" s="58"/>
      <c r="Z171" s="58"/>
    </row>
    <row r="172" spans="1:26" ht="15.75" customHeight="1" x14ac:dyDescent="0.2">
      <c r="A172" s="274" t="str">
        <f>Questions!$A172</f>
        <v>PPPR-11</v>
      </c>
      <c r="B172" s="274" t="str">
        <f t="shared" si="26"/>
        <v>PPPR</v>
      </c>
      <c r="C172" s="274" t="str">
        <f>VLOOKUP($A172,Questions!$A$3:$L$333,2,0)&amp;""</f>
        <v>Do you have an information security awareness program?</v>
      </c>
      <c r="D172" s="274" t="str">
        <f>VLOOKUP($A172,Questions!$A$3:$L$333,11,0)&amp;""</f>
        <v/>
      </c>
      <c r="E172" s="274" t="str">
        <f>VLOOKUP($A172,Questions!$A$3:$L$333,12,0)&amp;""</f>
        <v>Organization</v>
      </c>
      <c r="F172" s="274" t="str">
        <f>VLOOKUP($A172,'Institution Evaluation'!$A$56:$K$346,3,0)&amp;""</f>
        <v>Yes</v>
      </c>
      <c r="G172" s="274" t="str">
        <f>VLOOKUP($A172,'Institution Evaluation'!$A$56:$K$346,7,0)&amp;""</f>
        <v>Yes</v>
      </c>
      <c r="H172" s="274" t="str">
        <f>VLOOKUP($A172,'Institution Evaluation'!$A$56:$K$346,8,0)&amp;""</f>
        <v/>
      </c>
      <c r="I172" s="274" t="str">
        <f>VLOOKUP($A172,'Institution Evaluation'!$A$56:$K$346,9,0)&amp;""</f>
        <v>Minor Importance</v>
      </c>
      <c r="J172" s="274" t="str">
        <f>VLOOKUP($A172,'Institution Evaluation'!$A$56:$K$346,10,0)&amp;""</f>
        <v/>
      </c>
      <c r="K172" s="274">
        <f t="shared" si="27"/>
        <v>5</v>
      </c>
      <c r="L172" s="274">
        <f>IF($E172="Not Scored", "N/A",IF(AND($D172='Auto Responses'!$J$27,$H172=""),"N/A",IF(AND($D172='Auto Responses'!$J$27,$H172='Auto Responses'!$J$7),1,IF(AND($D172='Auto Responses'!$J$27,$H172='Auto Responses'!$J$8),0,IF(OR($F172=$G172,$H172='Auto Responses'!$J$7),1,0)))))</f>
        <v>1</v>
      </c>
      <c r="M172" s="274" t="str">
        <f>VLOOKUP($A172,'Institution Evaluation'!$A$56:$K$346,10,0)&amp;""</f>
        <v/>
      </c>
      <c r="N172" s="274">
        <f t="shared" si="28"/>
        <v>0</v>
      </c>
      <c r="O172" s="274">
        <f t="shared" si="37"/>
        <v>5</v>
      </c>
      <c r="P172" s="274">
        <f t="shared" si="29"/>
        <v>5</v>
      </c>
      <c r="Q172" s="274">
        <f t="shared" si="30"/>
        <v>0</v>
      </c>
      <c r="R172" s="274">
        <f t="shared" si="34"/>
        <v>0</v>
      </c>
      <c r="S172" s="274">
        <f t="shared" si="31"/>
        <v>0</v>
      </c>
      <c r="T172" s="274">
        <f t="shared" si="32"/>
        <v>0</v>
      </c>
      <c r="U172" s="274">
        <f t="shared" si="35"/>
        <v>54</v>
      </c>
      <c r="V172" s="274">
        <f t="shared" si="33"/>
        <v>0</v>
      </c>
      <c r="W172" s="58"/>
      <c r="X172" s="58"/>
      <c r="Y172" s="58"/>
      <c r="Z172" s="58"/>
    </row>
    <row r="173" spans="1:26" ht="15.75" customHeight="1" x14ac:dyDescent="0.2">
      <c r="A173" s="274" t="str">
        <f>Questions!$A173</f>
        <v>PPPR-12</v>
      </c>
      <c r="B173" s="274" t="str">
        <f t="shared" si="26"/>
        <v>PPPR</v>
      </c>
      <c r="C173" s="274" t="str">
        <f>VLOOKUP($A173,Questions!$A$3:$L$333,2,0)&amp;""</f>
        <v>Is security awareness training mandatory for all employees?</v>
      </c>
      <c r="D173" s="274" t="str">
        <f>VLOOKUP($A173,Questions!$A$3:$L$333,11,0)&amp;""</f>
        <v/>
      </c>
      <c r="E173" s="274" t="str">
        <f>VLOOKUP($A173,Questions!$A$3:$L$333,12,0)&amp;""</f>
        <v>Organization</v>
      </c>
      <c r="F173" s="274" t="str">
        <f>VLOOKUP($A173,'Institution Evaluation'!$A$56:$K$346,3,0)&amp;""</f>
        <v>Yes</v>
      </c>
      <c r="G173" s="274" t="str">
        <f>VLOOKUP($A173,'Institution Evaluation'!$A$56:$K$346,7,0)&amp;""</f>
        <v>Yes</v>
      </c>
      <c r="H173" s="274" t="str">
        <f>VLOOKUP($A173,'Institution Evaluation'!$A$56:$K$346,8,0)&amp;""</f>
        <v/>
      </c>
      <c r="I173" s="274" t="str">
        <f>VLOOKUP($A173,'Institution Evaluation'!$A$56:$K$346,9,0)&amp;""</f>
        <v>Minor Importance</v>
      </c>
      <c r="J173" s="274" t="str">
        <f>VLOOKUP($A173,'Institution Evaluation'!$A$56:$K$346,10,0)&amp;""</f>
        <v/>
      </c>
      <c r="K173" s="274">
        <f t="shared" si="27"/>
        <v>5</v>
      </c>
      <c r="L173" s="274">
        <f>IF($E173="Not Scored", "N/A",IF(AND($D173='Auto Responses'!$J$27,$H173=""),"N/A",IF(AND($D173='Auto Responses'!$J$27,$H173='Auto Responses'!$J$7),1,IF(AND($D173='Auto Responses'!$J$27,$H173='Auto Responses'!$J$8),0,IF(OR($F173=$G173,$H173='Auto Responses'!$J$7),1,0)))))</f>
        <v>1</v>
      </c>
      <c r="M173" s="274" t="str">
        <f>VLOOKUP($A173,'Institution Evaluation'!$A$56:$K$346,10,0)&amp;""</f>
        <v/>
      </c>
      <c r="N173" s="274">
        <f t="shared" si="28"/>
        <v>0</v>
      </c>
      <c r="O173" s="274">
        <f t="shared" si="37"/>
        <v>5</v>
      </c>
      <c r="P173" s="274">
        <f t="shared" si="29"/>
        <v>5</v>
      </c>
      <c r="Q173" s="274">
        <f t="shared" si="30"/>
        <v>0</v>
      </c>
      <c r="R173" s="274">
        <f t="shared" si="34"/>
        <v>0</v>
      </c>
      <c r="S173" s="274">
        <f t="shared" si="31"/>
        <v>0</v>
      </c>
      <c r="T173" s="274">
        <f t="shared" si="32"/>
        <v>0</v>
      </c>
      <c r="U173" s="274">
        <f t="shared" si="35"/>
        <v>54</v>
      </c>
      <c r="V173" s="274">
        <f t="shared" si="33"/>
        <v>0</v>
      </c>
      <c r="W173" s="58"/>
      <c r="X173" s="58"/>
      <c r="Y173" s="58"/>
      <c r="Z173" s="58"/>
    </row>
    <row r="174" spans="1:26" ht="15.75" customHeight="1" x14ac:dyDescent="0.2">
      <c r="A174" s="274" t="str">
        <f>Questions!$A174</f>
        <v>PPPR-13</v>
      </c>
      <c r="B174" s="274" t="str">
        <f t="shared" si="26"/>
        <v>PPPR</v>
      </c>
      <c r="C174" s="274" t="str">
        <f>VLOOKUP($A174,Questions!$A$3:$L$333,2,0)&amp;""</f>
        <v>Do you have process and procedure(s) documented, and currently followed, that require a review and update of the access list(s) for privileged accounts?</v>
      </c>
      <c r="D174" s="274" t="str">
        <f>VLOOKUP($A174,Questions!$A$3:$L$333,11,0)&amp;""</f>
        <v/>
      </c>
      <c r="E174" s="274" t="str">
        <f>VLOOKUP($A174,Questions!$A$3:$L$333,12,0)&amp;""</f>
        <v>Organization</v>
      </c>
      <c r="F174" s="274" t="str">
        <f>VLOOKUP($A174,'Institution Evaluation'!$A$56:$K$346,3,0)&amp;""</f>
        <v>Yes</v>
      </c>
      <c r="G174" s="274" t="str">
        <f>VLOOKUP($A174,'Institution Evaluation'!$A$56:$K$346,7,0)&amp;""</f>
        <v>Yes</v>
      </c>
      <c r="H174" s="274" t="str">
        <f>VLOOKUP($A174,'Institution Evaluation'!$A$56:$K$346,8,0)&amp;""</f>
        <v/>
      </c>
      <c r="I174" s="274" t="str">
        <f>VLOOKUP($A174,'Institution Evaluation'!$A$56:$K$346,9,0)&amp;""</f>
        <v>Minor Importance</v>
      </c>
      <c r="J174" s="274" t="str">
        <f>VLOOKUP($A174,'Institution Evaluation'!$A$56:$K$346,10,0)&amp;""</f>
        <v/>
      </c>
      <c r="K174" s="274">
        <f t="shared" si="27"/>
        <v>5</v>
      </c>
      <c r="L174" s="274">
        <f>IF($E174="Not Scored", "N/A",IF(AND($D174='Auto Responses'!$J$27,$H174=""),"N/A",IF(AND($D174='Auto Responses'!$J$27,$H174='Auto Responses'!$J$7),1,IF(AND($D174='Auto Responses'!$J$27,$H174='Auto Responses'!$J$8),0,IF(OR($F174=$G174,$H174='Auto Responses'!$J$7),1,0)))))</f>
        <v>1</v>
      </c>
      <c r="M174" s="274" t="str">
        <f>VLOOKUP($A174,'Institution Evaluation'!$A$56:$K$346,10,0)&amp;""</f>
        <v/>
      </c>
      <c r="N174" s="274">
        <f t="shared" si="28"/>
        <v>0</v>
      </c>
      <c r="O174" s="274">
        <f t="shared" si="37"/>
        <v>5</v>
      </c>
      <c r="P174" s="274">
        <f t="shared" si="29"/>
        <v>5</v>
      </c>
      <c r="Q174" s="274">
        <f t="shared" si="30"/>
        <v>0</v>
      </c>
      <c r="R174" s="274">
        <f t="shared" si="34"/>
        <v>0</v>
      </c>
      <c r="S174" s="274">
        <f t="shared" si="31"/>
        <v>0</v>
      </c>
      <c r="T174" s="274">
        <f t="shared" si="32"/>
        <v>0</v>
      </c>
      <c r="U174" s="274">
        <f t="shared" si="35"/>
        <v>54</v>
      </c>
      <c r="V174" s="274">
        <f t="shared" si="33"/>
        <v>0</v>
      </c>
      <c r="W174" s="58"/>
      <c r="X174" s="58"/>
      <c r="Y174" s="58"/>
      <c r="Z174" s="58"/>
    </row>
    <row r="175" spans="1:26" ht="15.75" customHeight="1" x14ac:dyDescent="0.2">
      <c r="A175" s="274" t="str">
        <f>Questions!$A175</f>
        <v>PPPR-14</v>
      </c>
      <c r="B175" s="274" t="str">
        <f t="shared" si="26"/>
        <v>PPPR</v>
      </c>
      <c r="C175" s="274" t="str">
        <f>VLOOKUP($A175,Questions!$A$3:$L$333,2,0)&amp;""</f>
        <v>Do you have documented, and currently implemented, internal audit processes and procedures?</v>
      </c>
      <c r="D175" s="274" t="str">
        <f>VLOOKUP($A175,Questions!$A$3:$L$333,11,0)&amp;""</f>
        <v/>
      </c>
      <c r="E175" s="274" t="str">
        <f>VLOOKUP($A175,Questions!$A$3:$L$333,12,0)&amp;""</f>
        <v>Organization</v>
      </c>
      <c r="F175" s="274" t="str">
        <f>VLOOKUP($A175,'Institution Evaluation'!$A$56:$K$346,3,0)&amp;""</f>
        <v>Yes</v>
      </c>
      <c r="G175" s="274" t="str">
        <f>VLOOKUP($A175,'Institution Evaluation'!$A$56:$K$346,7,0)&amp;""</f>
        <v>Yes</v>
      </c>
      <c r="H175" s="274" t="str">
        <f>VLOOKUP($A175,'Institution Evaluation'!$A$56:$K$346,8,0)&amp;""</f>
        <v/>
      </c>
      <c r="I175" s="274" t="str">
        <f>VLOOKUP($A175,'Institution Evaluation'!$A$56:$K$346,9,0)&amp;""</f>
        <v>Minor Importance</v>
      </c>
      <c r="J175" s="274" t="str">
        <f>VLOOKUP($A175,'Institution Evaluation'!$A$56:$K$346,10,0)&amp;""</f>
        <v/>
      </c>
      <c r="K175" s="274">
        <f t="shared" si="27"/>
        <v>5</v>
      </c>
      <c r="L175" s="274">
        <f>IF($E175="Not Scored", "N/A",IF(AND($D175='Auto Responses'!$J$27,$H175=""),"N/A",IF(AND($D175='Auto Responses'!$J$27,$H175='Auto Responses'!$J$7),1,IF(AND($D175='Auto Responses'!$J$27,$H175='Auto Responses'!$J$8),0,IF(OR($F175=$G175,$H175='Auto Responses'!$J$7),1,0)))))</f>
        <v>1</v>
      </c>
      <c r="M175" s="274" t="str">
        <f>VLOOKUP($A175,'Institution Evaluation'!$A$56:$K$346,10,0)&amp;""</f>
        <v/>
      </c>
      <c r="N175" s="274">
        <f t="shared" si="28"/>
        <v>0</v>
      </c>
      <c r="O175" s="274">
        <f t="shared" si="37"/>
        <v>5</v>
      </c>
      <c r="P175" s="274">
        <f t="shared" si="29"/>
        <v>5</v>
      </c>
      <c r="Q175" s="274">
        <f t="shared" si="30"/>
        <v>0</v>
      </c>
      <c r="R175" s="274">
        <f t="shared" si="34"/>
        <v>0</v>
      </c>
      <c r="S175" s="274">
        <f t="shared" si="31"/>
        <v>0</v>
      </c>
      <c r="T175" s="274">
        <f t="shared" si="32"/>
        <v>0</v>
      </c>
      <c r="U175" s="274">
        <f t="shared" si="35"/>
        <v>54</v>
      </c>
      <c r="V175" s="274">
        <f t="shared" si="33"/>
        <v>0</v>
      </c>
      <c r="W175" s="58"/>
      <c r="X175" s="58"/>
      <c r="Y175" s="58"/>
      <c r="Z175" s="58"/>
    </row>
    <row r="176" spans="1:26" ht="15.75" customHeight="1" x14ac:dyDescent="0.2">
      <c r="A176" s="274" t="str">
        <f>Questions!$A176</f>
        <v>PPPR-15</v>
      </c>
      <c r="B176" s="274" t="str">
        <f t="shared" si="26"/>
        <v>PPPR</v>
      </c>
      <c r="C176" s="274" t="str">
        <f>VLOOKUP($A176,Questions!$A$3:$L$333,2,0)&amp;""</f>
        <v>Does your organization have physical security controls and policies in place?</v>
      </c>
      <c r="D176" s="274" t="str">
        <f>VLOOKUP($A176,Questions!$A$3:$L$333,11,0)&amp;""</f>
        <v/>
      </c>
      <c r="E176" s="274" t="str">
        <f>VLOOKUP($A176,Questions!$A$3:$L$333,12,0)&amp;""</f>
        <v>Organization</v>
      </c>
      <c r="F176" s="274" t="str">
        <f>VLOOKUP($A176,'Institution Evaluation'!$A$56:$K$346,3,0)&amp;""</f>
        <v>Yes</v>
      </c>
      <c r="G176" s="274" t="str">
        <f>VLOOKUP($A176,'Institution Evaluation'!$A$56:$K$346,7,0)&amp;""</f>
        <v>Yes</v>
      </c>
      <c r="H176" s="274" t="str">
        <f>VLOOKUP($A176,'Institution Evaluation'!$A$56:$K$346,8,0)&amp;""</f>
        <v/>
      </c>
      <c r="I176" s="274" t="str">
        <f>VLOOKUP($A176,'Institution Evaluation'!$A$56:$K$346,9,0)&amp;""</f>
        <v>Minor Importance</v>
      </c>
      <c r="J176" s="274" t="str">
        <f>VLOOKUP($A176,'Institution Evaluation'!$A$56:$K$346,10,0)&amp;""</f>
        <v/>
      </c>
      <c r="K176" s="274">
        <f t="shared" si="27"/>
        <v>5</v>
      </c>
      <c r="L176" s="274">
        <f>IF($E176="Not Scored", "N/A",IF(AND($D176='Auto Responses'!$J$27,$H176=""),"N/A",IF(AND($D176='Auto Responses'!$J$27,$H176='Auto Responses'!$J$7),1,IF(AND($D176='Auto Responses'!$J$27,$H176='Auto Responses'!$J$8),0,IF(OR($F176=$G176,$H176='Auto Responses'!$J$7),1,0)))))</f>
        <v>1</v>
      </c>
      <c r="M176" s="274" t="str">
        <f>VLOOKUP($A176,'Institution Evaluation'!$A$56:$K$346,10,0)&amp;""</f>
        <v/>
      </c>
      <c r="N176" s="274">
        <f t="shared" si="28"/>
        <v>0</v>
      </c>
      <c r="O176" s="274">
        <f>IF(OR($E176="Not Scored",$F176="N/A"),"N/A",IF($J176="",$K176,IF($J176="Minor Importance",5,IF($J176="Standard Importance",10,IF($J176="Critical Importance",20,0)))))</f>
        <v>5</v>
      </c>
      <c r="P176" s="274">
        <f t="shared" si="29"/>
        <v>5</v>
      </c>
      <c r="Q176" s="274">
        <f t="shared" si="30"/>
        <v>0</v>
      </c>
      <c r="R176" s="274">
        <f t="shared" si="34"/>
        <v>0</v>
      </c>
      <c r="S176" s="274">
        <f t="shared" si="31"/>
        <v>0</v>
      </c>
      <c r="T176" s="274">
        <f t="shared" si="32"/>
        <v>0</v>
      </c>
      <c r="U176" s="274">
        <f t="shared" si="35"/>
        <v>54</v>
      </c>
      <c r="V176" s="274">
        <f t="shared" si="33"/>
        <v>0</v>
      </c>
      <c r="W176" s="58"/>
      <c r="X176" s="58"/>
      <c r="Y176" s="58"/>
      <c r="Z176" s="58"/>
    </row>
    <row r="177" spans="1:26" ht="15.75" customHeight="1" x14ac:dyDescent="0.2">
      <c r="A177" s="274" t="str">
        <f>Questions!$A177</f>
        <v>HFIH-01</v>
      </c>
      <c r="B177" s="274" t="str">
        <f t="shared" si="26"/>
        <v>HFIH</v>
      </c>
      <c r="C177" s="274" t="str">
        <f>VLOOKUP($A177,Questions!$A$3:$L$333,2,0)&amp;""</f>
        <v>Do you have a formal incident response plan?</v>
      </c>
      <c r="D177" s="274" t="str">
        <f>VLOOKUP($A177,Questions!$A$3:$L$333,11,0)&amp;""</f>
        <v/>
      </c>
      <c r="E177" s="274" t="str">
        <f>VLOOKUP($A177,Questions!$A$3:$L$333,12,0)&amp;""</f>
        <v>Infrastructure</v>
      </c>
      <c r="F177" s="274" t="str">
        <f>VLOOKUP($A177,'Institution Evaluation'!$A$56:$K$346,3,0)&amp;""</f>
        <v>Yes</v>
      </c>
      <c r="G177" s="274" t="str">
        <f>VLOOKUP($A177,'Institution Evaluation'!$A$56:$K$346,7,0)&amp;""</f>
        <v>Yes</v>
      </c>
      <c r="H177" s="274" t="str">
        <f>VLOOKUP($A177,'Institution Evaluation'!$A$56:$K$346,8,0)&amp;""</f>
        <v/>
      </c>
      <c r="I177" s="274" t="str">
        <f>VLOOKUP($A177,'Institution Evaluation'!$A$56:$K$346,9,0)&amp;""</f>
        <v>Standard Importance</v>
      </c>
      <c r="J177" s="274" t="str">
        <f>VLOOKUP($A177,'Institution Evaluation'!$A$56:$K$346,10,0)&amp;""</f>
        <v/>
      </c>
      <c r="K177" s="274">
        <f t="shared" si="27"/>
        <v>10</v>
      </c>
      <c r="L177" s="274">
        <f>IF($E177="Not Scored", "N/A",IF(AND($D177='Auto Responses'!$J$27,$H177=""),"N/A",IF(AND($D177='Auto Responses'!$J$27,$H177='Auto Responses'!$J$7),1,IF(AND($D177='Auto Responses'!$J$27,$H177='Auto Responses'!$J$8),0,IF(OR($F177=$G177,$H177='Auto Responses'!$J$7),1,0)))))</f>
        <v>1</v>
      </c>
      <c r="M177" s="274" t="str">
        <f>VLOOKUP($A177,'Institution Evaluation'!$A$56:$K$346,10,0)&amp;""</f>
        <v/>
      </c>
      <c r="N177" s="274">
        <f t="shared" si="28"/>
        <v>0</v>
      </c>
      <c r="O177" s="274">
        <f t="shared" ref="O177:O186" si="38">IF(OR($F$17="No",$E177="Not Scored"),"N/A",IF($J177="",$K177,IF($J177="Minor Importance",5,IF($J177="Standard Importance",10,IF($J177="Critical Importance",20,0)))))</f>
        <v>10</v>
      </c>
      <c r="P177" s="274">
        <f t="shared" si="29"/>
        <v>10</v>
      </c>
      <c r="Q177" s="274">
        <f t="shared" si="30"/>
        <v>0</v>
      </c>
      <c r="R177" s="274">
        <f t="shared" si="34"/>
        <v>0</v>
      </c>
      <c r="S177" s="274">
        <f t="shared" si="31"/>
        <v>0</v>
      </c>
      <c r="T177" s="274">
        <f t="shared" si="32"/>
        <v>0</v>
      </c>
      <c r="U177" s="274">
        <f t="shared" si="35"/>
        <v>54</v>
      </c>
      <c r="V177" s="274">
        <f t="shared" si="33"/>
        <v>0</v>
      </c>
      <c r="W177" s="58"/>
      <c r="X177" s="58"/>
      <c r="Y177" s="58"/>
      <c r="Z177" s="58"/>
    </row>
    <row r="178" spans="1:26" ht="15.75" customHeight="1" x14ac:dyDescent="0.2">
      <c r="A178" s="274" t="str">
        <f>Questions!$A178</f>
        <v>HFIH-02</v>
      </c>
      <c r="B178" s="274" t="str">
        <f t="shared" si="26"/>
        <v>HFIH</v>
      </c>
      <c r="C178" s="274" t="str">
        <f>VLOOKUP($A178,Questions!$A$3:$L$333,2,0)&amp;""</f>
        <v>Do you either have an internal incident response team or retain an external team?</v>
      </c>
      <c r="D178" s="274" t="str">
        <f>VLOOKUP($A178,Questions!$A$3:$L$333,11,0)&amp;""</f>
        <v/>
      </c>
      <c r="E178" s="274" t="str">
        <f>VLOOKUP($A178,Questions!$A$3:$L$333,12,0)&amp;""</f>
        <v>Infrastructure</v>
      </c>
      <c r="F178" s="274" t="str">
        <f>VLOOKUP($A178,'Institution Evaluation'!$A$56:$K$346,3,0)&amp;""</f>
        <v>Yes</v>
      </c>
      <c r="G178" s="274" t="str">
        <f>VLOOKUP($A178,'Institution Evaluation'!$A$56:$K$346,7,0)&amp;""</f>
        <v>Yes</v>
      </c>
      <c r="H178" s="274" t="str">
        <f>VLOOKUP($A178,'Institution Evaluation'!$A$56:$K$346,8,0)&amp;""</f>
        <v/>
      </c>
      <c r="I178" s="274" t="str">
        <f>VLOOKUP($A178,'Institution Evaluation'!$A$56:$K$346,9,0)&amp;""</f>
        <v>Minor Importance</v>
      </c>
      <c r="J178" s="274" t="str">
        <f>VLOOKUP($A178,'Institution Evaluation'!$A$56:$K$346,10,0)&amp;""</f>
        <v/>
      </c>
      <c r="K178" s="274">
        <f t="shared" si="27"/>
        <v>5</v>
      </c>
      <c r="L178" s="274">
        <f>IF($E178="Not Scored", "N/A",IF(AND($D178='Auto Responses'!$J$27,$H178=""),"N/A",IF(AND($D178='Auto Responses'!$J$27,$H178='Auto Responses'!$J$7),1,IF(AND($D178='Auto Responses'!$J$27,$H178='Auto Responses'!$J$8),0,IF(OR($F178=$G178,$H178='Auto Responses'!$J$7),1,0)))))</f>
        <v>1</v>
      </c>
      <c r="M178" s="274" t="str">
        <f>VLOOKUP($A178,'Institution Evaluation'!$A$56:$K$346,10,0)&amp;""</f>
        <v/>
      </c>
      <c r="N178" s="274">
        <f t="shared" si="28"/>
        <v>0</v>
      </c>
      <c r="O178" s="274">
        <f t="shared" si="38"/>
        <v>5</v>
      </c>
      <c r="P178" s="274">
        <f t="shared" si="29"/>
        <v>5</v>
      </c>
      <c r="Q178" s="274">
        <f t="shared" si="30"/>
        <v>0</v>
      </c>
      <c r="R178" s="274">
        <f t="shared" si="34"/>
        <v>0</v>
      </c>
      <c r="S178" s="274">
        <f t="shared" si="31"/>
        <v>0</v>
      </c>
      <c r="T178" s="274">
        <f t="shared" si="32"/>
        <v>0</v>
      </c>
      <c r="U178" s="274">
        <f t="shared" si="35"/>
        <v>54</v>
      </c>
      <c r="V178" s="274">
        <f t="shared" si="33"/>
        <v>0</v>
      </c>
      <c r="W178" s="58"/>
      <c r="X178" s="58"/>
      <c r="Y178" s="58"/>
      <c r="Z178" s="58"/>
    </row>
    <row r="179" spans="1:26" ht="15.75" customHeight="1" x14ac:dyDescent="0.2">
      <c r="A179" s="274" t="str">
        <f>Questions!$A179</f>
        <v>HFIH-03</v>
      </c>
      <c r="B179" s="274" t="str">
        <f t="shared" si="26"/>
        <v>HFIH</v>
      </c>
      <c r="C179" s="274" t="str">
        <f>VLOOKUP($A179,Questions!$A$3:$L$333,2,0)&amp;""</f>
        <v>Do you have the capability to respond to incidents on a 24 x 7 x 365 basis?</v>
      </c>
      <c r="D179" s="274" t="str">
        <f>VLOOKUP($A179,Questions!$A$3:$L$333,11,0)&amp;""</f>
        <v/>
      </c>
      <c r="E179" s="274" t="str">
        <f>VLOOKUP($A179,Questions!$A$3:$L$333,12,0)&amp;""</f>
        <v>Infrastructure</v>
      </c>
      <c r="F179" s="274" t="str">
        <f>VLOOKUP($A179,'Institution Evaluation'!$A$56:$K$346,3,0)&amp;""</f>
        <v>Yes</v>
      </c>
      <c r="G179" s="274" t="str">
        <f>VLOOKUP($A179,'Institution Evaluation'!$A$56:$K$346,7,0)&amp;""</f>
        <v>Yes</v>
      </c>
      <c r="H179" s="274" t="str">
        <f>VLOOKUP($A179,'Institution Evaluation'!$A$56:$K$346,8,0)&amp;""</f>
        <v/>
      </c>
      <c r="I179" s="274" t="str">
        <f>VLOOKUP($A179,'Institution Evaluation'!$A$56:$K$346,9,0)&amp;""</f>
        <v>Minor Importance</v>
      </c>
      <c r="J179" s="274" t="str">
        <f>VLOOKUP($A179,'Institution Evaluation'!$A$56:$K$346,10,0)&amp;""</f>
        <v/>
      </c>
      <c r="K179" s="274">
        <f t="shared" si="27"/>
        <v>5</v>
      </c>
      <c r="L179" s="274">
        <f>IF($E179="Not Scored", "N/A",IF(AND($D179='Auto Responses'!$J$27,$H179=""),"N/A",IF(AND($D179='Auto Responses'!$J$27,$H179='Auto Responses'!$J$7),1,IF(AND($D179='Auto Responses'!$J$27,$H179='Auto Responses'!$J$8),0,IF(OR($F179=$G179,$H179='Auto Responses'!$J$7),1,0)))))</f>
        <v>1</v>
      </c>
      <c r="M179" s="274" t="str">
        <f>VLOOKUP($A179,'Institution Evaluation'!$A$56:$K$346,10,0)&amp;""</f>
        <v/>
      </c>
      <c r="N179" s="274">
        <f t="shared" si="28"/>
        <v>0</v>
      </c>
      <c r="O179" s="274">
        <f t="shared" si="38"/>
        <v>5</v>
      </c>
      <c r="P179" s="274">
        <f t="shared" si="29"/>
        <v>5</v>
      </c>
      <c r="Q179" s="274">
        <f t="shared" si="30"/>
        <v>0</v>
      </c>
      <c r="R179" s="274">
        <f t="shared" si="34"/>
        <v>0</v>
      </c>
      <c r="S179" s="274">
        <f t="shared" si="31"/>
        <v>0</v>
      </c>
      <c r="T179" s="274">
        <f t="shared" si="32"/>
        <v>0</v>
      </c>
      <c r="U179" s="274">
        <f t="shared" si="35"/>
        <v>54</v>
      </c>
      <c r="V179" s="274">
        <f t="shared" si="33"/>
        <v>0</v>
      </c>
      <c r="W179" s="58"/>
      <c r="X179" s="58"/>
      <c r="Y179" s="58"/>
      <c r="Z179" s="58"/>
    </row>
    <row r="180" spans="1:26" ht="15.75" customHeight="1" x14ac:dyDescent="0.2">
      <c r="A180" s="274" t="str">
        <f>Questions!$A180</f>
        <v>HFIH-04</v>
      </c>
      <c r="B180" s="274" t="str">
        <f t="shared" si="26"/>
        <v>HFIH</v>
      </c>
      <c r="C180" s="274" t="str">
        <f>VLOOKUP($A180,Questions!$A$3:$L$333,2,0)&amp;""</f>
        <v>Do you carry cyber-risk insurance to protect against unforeseen service outages, data that is lost or stolen, and security incidents?</v>
      </c>
      <c r="D180" s="274" t="str">
        <f>VLOOKUP($A180,Questions!$A$3:$L$333,11,0)&amp;""</f>
        <v/>
      </c>
      <c r="E180" s="274" t="str">
        <f>VLOOKUP($A180,Questions!$A$3:$L$333,12,0)&amp;""</f>
        <v>Infrastructure</v>
      </c>
      <c r="F180" s="274" t="str">
        <f>VLOOKUP($A180,'Institution Evaluation'!$A$56:$K$346,3,0)&amp;""</f>
        <v>Yes</v>
      </c>
      <c r="G180" s="274" t="str">
        <f>VLOOKUP($A180,'Institution Evaluation'!$A$56:$K$346,7,0)&amp;""</f>
        <v>Yes</v>
      </c>
      <c r="H180" s="274" t="str">
        <f>VLOOKUP($A180,'Institution Evaluation'!$A$56:$K$346,8,0)&amp;""</f>
        <v/>
      </c>
      <c r="I180" s="274" t="str">
        <f>VLOOKUP($A180,'Institution Evaluation'!$A$56:$K$346,9,0)&amp;""</f>
        <v>Minor Importance</v>
      </c>
      <c r="J180" s="274" t="str">
        <f>VLOOKUP($A180,'Institution Evaluation'!$A$56:$K$346,10,0)&amp;""</f>
        <v/>
      </c>
      <c r="K180" s="274">
        <f t="shared" si="27"/>
        <v>5</v>
      </c>
      <c r="L180" s="274">
        <f>IF($E180="Not Scored", "N/A",IF(AND($D180='Auto Responses'!$J$27,$H180=""),"N/A",IF(AND($D180='Auto Responses'!$J$27,$H180='Auto Responses'!$J$7),1,IF(AND($D180='Auto Responses'!$J$27,$H180='Auto Responses'!$J$8),0,IF(OR($F180=$G180,$H180='Auto Responses'!$J$7),1,0)))))</f>
        <v>1</v>
      </c>
      <c r="M180" s="274" t="str">
        <f>VLOOKUP($A180,'Institution Evaluation'!$A$56:$K$346,10,0)&amp;""</f>
        <v/>
      </c>
      <c r="N180" s="274">
        <f t="shared" si="28"/>
        <v>0</v>
      </c>
      <c r="O180" s="274">
        <f t="shared" si="38"/>
        <v>5</v>
      </c>
      <c r="P180" s="274">
        <f t="shared" si="29"/>
        <v>5</v>
      </c>
      <c r="Q180" s="274">
        <f t="shared" si="30"/>
        <v>0</v>
      </c>
      <c r="R180" s="274">
        <f t="shared" si="34"/>
        <v>0</v>
      </c>
      <c r="S180" s="274">
        <f t="shared" si="31"/>
        <v>0</v>
      </c>
      <c r="T180" s="274">
        <f t="shared" si="32"/>
        <v>0</v>
      </c>
      <c r="U180" s="274">
        <f t="shared" si="35"/>
        <v>54</v>
      </c>
      <c r="V180" s="274">
        <f t="shared" si="33"/>
        <v>0</v>
      </c>
      <c r="W180" s="58"/>
      <c r="X180" s="58"/>
      <c r="Y180" s="58"/>
      <c r="Z180" s="58"/>
    </row>
    <row r="181" spans="1:26" ht="15.75" customHeight="1" x14ac:dyDescent="0.2">
      <c r="A181" s="274" t="str">
        <f>Questions!$A181</f>
        <v>VULN-01</v>
      </c>
      <c r="B181" s="274" t="str">
        <f t="shared" si="26"/>
        <v>VULN</v>
      </c>
      <c r="C181" s="274" t="str">
        <f>VLOOKUP($A181,Questions!$A$3:$L$333,2,0)&amp;""</f>
        <v>Are your systems and applications scanned with an authenticated user account for vulnerabilities (that are remediated) prior to new releases?*</v>
      </c>
      <c r="D181" s="274" t="str">
        <f>VLOOKUP($A181,Questions!$A$3:$L$333,11,0)&amp;""</f>
        <v/>
      </c>
      <c r="E181" s="274" t="str">
        <f>VLOOKUP($A181,Questions!$A$3:$L$333,12,0)&amp;""</f>
        <v>Infrastructure</v>
      </c>
      <c r="F181" s="274" t="str">
        <f>VLOOKUP($A181,'Institution Evaluation'!$A$56:$K$346,3,0)&amp;""</f>
        <v>Yes</v>
      </c>
      <c r="G181" s="274" t="str">
        <f>VLOOKUP($A181,'Institution Evaluation'!$A$56:$K$346,7,0)&amp;""</f>
        <v>Yes</v>
      </c>
      <c r="H181" s="274" t="str">
        <f>VLOOKUP($A181,'Institution Evaluation'!$A$56:$K$346,8,0)&amp;""</f>
        <v/>
      </c>
      <c r="I181" s="274" t="str">
        <f>VLOOKUP($A181,'Institution Evaluation'!$A$56:$K$346,9,0)&amp;""</f>
        <v>Critical Importance</v>
      </c>
      <c r="J181" s="274" t="str">
        <f>VLOOKUP($A181,'Institution Evaluation'!$A$56:$K$346,10,0)&amp;""</f>
        <v/>
      </c>
      <c r="K181" s="274">
        <f t="shared" si="27"/>
        <v>20</v>
      </c>
      <c r="L181" s="274">
        <f>IF($E181="Not Scored", "N/A",IF(AND($D181='Auto Responses'!$J$27,$H181=""),"N/A",IF(AND($D181='Auto Responses'!$J$27,$H181='Auto Responses'!$J$7),1,IF(AND($D181='Auto Responses'!$J$27,$H181='Auto Responses'!$J$8),0,IF(OR($F181=$G181,$H181='Auto Responses'!$J$7),1,0)))))</f>
        <v>1</v>
      </c>
      <c r="M181" s="274" t="str">
        <f>VLOOKUP($A181,'Institution Evaluation'!$A$56:$K$346,10,0)&amp;""</f>
        <v/>
      </c>
      <c r="N181" s="274">
        <f t="shared" si="28"/>
        <v>1</v>
      </c>
      <c r="O181" s="274">
        <f t="shared" si="38"/>
        <v>20</v>
      </c>
      <c r="P181" s="274">
        <f t="shared" si="29"/>
        <v>20</v>
      </c>
      <c r="Q181" s="274">
        <f t="shared" si="30"/>
        <v>0</v>
      </c>
      <c r="R181" s="274">
        <f t="shared" si="34"/>
        <v>0</v>
      </c>
      <c r="S181" s="274">
        <f t="shared" si="31"/>
        <v>0</v>
      </c>
      <c r="T181" s="274">
        <f t="shared" si="32"/>
        <v>1</v>
      </c>
      <c r="U181" s="274">
        <f t="shared" si="35"/>
        <v>55</v>
      </c>
      <c r="V181" s="274">
        <f t="shared" si="33"/>
        <v>55</v>
      </c>
      <c r="W181" s="58"/>
      <c r="X181" s="58"/>
      <c r="Y181" s="58"/>
      <c r="Z181" s="58"/>
    </row>
    <row r="182" spans="1:26" ht="15.75" customHeight="1" x14ac:dyDescent="0.2">
      <c r="A182" s="274" t="str">
        <f>Questions!$A182</f>
        <v>VULN-02</v>
      </c>
      <c r="B182" s="274" t="str">
        <f t="shared" si="26"/>
        <v>VULN</v>
      </c>
      <c r="C182" s="274" t="str">
        <f>VLOOKUP($A182,Questions!$A$3:$L$333,2,0)&amp;""</f>
        <v>Will you provide results of application and system vulnerability scans to the institution?*</v>
      </c>
      <c r="D182" s="274" t="str">
        <f>VLOOKUP($A182,Questions!$A$3:$L$333,11,0)&amp;""</f>
        <v/>
      </c>
      <c r="E182" s="274" t="str">
        <f>VLOOKUP($A182,Questions!$A$3:$L$333,12,0)&amp;""</f>
        <v>Infrastructure</v>
      </c>
      <c r="F182" s="274" t="str">
        <f>VLOOKUP($A182,'Institution Evaluation'!$A$56:$K$346,3,0)&amp;""</f>
        <v>Yes</v>
      </c>
      <c r="G182" s="274" t="str">
        <f>VLOOKUP($A182,'Institution Evaluation'!$A$56:$K$346,7,0)&amp;""</f>
        <v>Yes</v>
      </c>
      <c r="H182" s="274" t="str">
        <f>VLOOKUP($A182,'Institution Evaluation'!$A$56:$K$346,8,0)&amp;""</f>
        <v/>
      </c>
      <c r="I182" s="274" t="str">
        <f>VLOOKUP($A182,'Institution Evaluation'!$A$56:$K$346,9,0)&amp;""</f>
        <v>Critical Importance</v>
      </c>
      <c r="J182" s="274" t="str">
        <f>VLOOKUP($A182,'Institution Evaluation'!$A$56:$K$346,10,0)&amp;""</f>
        <v/>
      </c>
      <c r="K182" s="274">
        <f t="shared" si="27"/>
        <v>20</v>
      </c>
      <c r="L182" s="274">
        <f>IF($E182="Not Scored", "N/A",IF(AND($D182='Auto Responses'!$J$27,$H182=""),"N/A",IF(AND($D182='Auto Responses'!$J$27,$H182='Auto Responses'!$J$7),1,IF(AND($D182='Auto Responses'!$J$27,$H182='Auto Responses'!$J$8),0,IF(OR($F182=$G182,$H182='Auto Responses'!$J$7),1,0)))))</f>
        <v>1</v>
      </c>
      <c r="M182" s="274" t="str">
        <f>VLOOKUP($A182,'Institution Evaluation'!$A$56:$K$346,10,0)&amp;""</f>
        <v/>
      </c>
      <c r="N182" s="274">
        <f t="shared" si="28"/>
        <v>1</v>
      </c>
      <c r="O182" s="274">
        <f t="shared" si="38"/>
        <v>20</v>
      </c>
      <c r="P182" s="274">
        <f t="shared" si="29"/>
        <v>20</v>
      </c>
      <c r="Q182" s="274">
        <f t="shared" si="30"/>
        <v>0</v>
      </c>
      <c r="R182" s="274">
        <f t="shared" si="34"/>
        <v>0</v>
      </c>
      <c r="S182" s="274">
        <f t="shared" si="31"/>
        <v>0</v>
      </c>
      <c r="T182" s="274">
        <f t="shared" si="32"/>
        <v>1</v>
      </c>
      <c r="U182" s="274">
        <f t="shared" si="35"/>
        <v>56</v>
      </c>
      <c r="V182" s="274">
        <f t="shared" si="33"/>
        <v>56</v>
      </c>
      <c r="W182" s="58"/>
      <c r="X182" s="58"/>
      <c r="Y182" s="58"/>
      <c r="Z182" s="58"/>
    </row>
    <row r="183" spans="1:26" ht="15.75" customHeight="1" x14ac:dyDescent="0.2">
      <c r="A183" s="274" t="str">
        <f>Questions!$A183</f>
        <v>VULN-03</v>
      </c>
      <c r="B183" s="274" t="str">
        <f t="shared" si="26"/>
        <v>VULN</v>
      </c>
      <c r="C183" s="274" t="str">
        <f>VLOOKUP($A183,Questions!$A$3:$L$333,2,0)&amp;""</f>
        <v>Will you allow the institution to perform its own vulnerability testing and/or scanning of your systems and/or application, provided that testing is performed at a mutually agreed upon time and date?*</v>
      </c>
      <c r="D183" s="274" t="str">
        <f>VLOOKUP($A183,Questions!$A$3:$L$333,11,0)&amp;""</f>
        <v/>
      </c>
      <c r="E183" s="274" t="str">
        <f>VLOOKUP($A183,Questions!$A$3:$L$333,12,0)&amp;""</f>
        <v>Infrastructure</v>
      </c>
      <c r="F183" s="274" t="str">
        <f>VLOOKUP($A183,'Institution Evaluation'!$A$56:$K$346,3,0)&amp;""</f>
        <v>Yes</v>
      </c>
      <c r="G183" s="274" t="str">
        <f>VLOOKUP($A183,'Institution Evaluation'!$A$56:$K$346,7,0)&amp;""</f>
        <v>Yes</v>
      </c>
      <c r="H183" s="274" t="str">
        <f>VLOOKUP($A183,'Institution Evaluation'!$A$56:$K$346,8,0)&amp;""</f>
        <v/>
      </c>
      <c r="I183" s="274" t="str">
        <f>VLOOKUP($A183,'Institution Evaluation'!$A$56:$K$346,9,0)&amp;""</f>
        <v>Critical Importance</v>
      </c>
      <c r="J183" s="274" t="str">
        <f>VLOOKUP($A183,'Institution Evaluation'!$A$56:$K$346,10,0)&amp;""</f>
        <v/>
      </c>
      <c r="K183" s="274">
        <f t="shared" si="27"/>
        <v>20</v>
      </c>
      <c r="L183" s="274">
        <f>IF($E183="Not Scored", "N/A",IF(AND($D183='Auto Responses'!$J$27,$H183=""),"N/A",IF(AND($D183='Auto Responses'!$J$27,$H183='Auto Responses'!$J$7),1,IF(AND($D183='Auto Responses'!$J$27,$H183='Auto Responses'!$J$8),0,IF(OR($F183=$G183,$H183='Auto Responses'!$J$7),1,0)))))</f>
        <v>1</v>
      </c>
      <c r="M183" s="274" t="str">
        <f>VLOOKUP($A183,'Institution Evaluation'!$A$56:$K$346,10,0)&amp;""</f>
        <v/>
      </c>
      <c r="N183" s="274">
        <f t="shared" si="28"/>
        <v>1</v>
      </c>
      <c r="O183" s="274">
        <f t="shared" si="38"/>
        <v>20</v>
      </c>
      <c r="P183" s="274">
        <f t="shared" si="29"/>
        <v>20</v>
      </c>
      <c r="Q183" s="274">
        <f t="shared" si="30"/>
        <v>0</v>
      </c>
      <c r="R183" s="274">
        <f t="shared" si="34"/>
        <v>0</v>
      </c>
      <c r="S183" s="274">
        <f t="shared" si="31"/>
        <v>0</v>
      </c>
      <c r="T183" s="274">
        <f t="shared" si="32"/>
        <v>1</v>
      </c>
      <c r="U183" s="274">
        <f t="shared" si="35"/>
        <v>57</v>
      </c>
      <c r="V183" s="274">
        <f t="shared" si="33"/>
        <v>57</v>
      </c>
      <c r="W183" s="58"/>
      <c r="X183" s="58"/>
      <c r="Y183" s="58"/>
      <c r="Z183" s="58"/>
    </row>
    <row r="184" spans="1:26" ht="15.75" customHeight="1" x14ac:dyDescent="0.2">
      <c r="A184" s="274" t="str">
        <f>Questions!$A184</f>
        <v>VULN-04</v>
      </c>
      <c r="B184" s="274" t="str">
        <f t="shared" si="26"/>
        <v>VULN</v>
      </c>
      <c r="C184" s="274" t="str">
        <f>VLOOKUP($A184,Questions!$A$3:$L$333,2,0)&amp;""</f>
        <v>Have your systems and applications had a third-party security assessment completed in the last year?</v>
      </c>
      <c r="D184" s="274" t="str">
        <f>VLOOKUP($A184,Questions!$A$3:$L$333,11,0)&amp;""</f>
        <v/>
      </c>
      <c r="E184" s="274" t="str">
        <f>VLOOKUP($A184,Questions!$A$3:$L$333,12,0)&amp;""</f>
        <v>Infrastructure</v>
      </c>
      <c r="F184" s="274" t="str">
        <f>VLOOKUP($A184,'Institution Evaluation'!$A$56:$K$346,3,0)&amp;""</f>
        <v>Yes</v>
      </c>
      <c r="G184" s="274" t="str">
        <f>VLOOKUP($A184,'Institution Evaluation'!$A$56:$K$346,7,0)&amp;""</f>
        <v>Yes</v>
      </c>
      <c r="H184" s="274" t="str">
        <f>VLOOKUP($A184,'Institution Evaluation'!$A$56:$K$346,8,0)&amp;""</f>
        <v/>
      </c>
      <c r="I184" s="274" t="str">
        <f>VLOOKUP($A184,'Institution Evaluation'!$A$56:$K$346,9,0)&amp;""</f>
        <v>Standard Importance</v>
      </c>
      <c r="J184" s="274" t="str">
        <f>VLOOKUP($A184,'Institution Evaluation'!$A$56:$K$346,10,0)&amp;""</f>
        <v/>
      </c>
      <c r="K184" s="274">
        <f t="shared" si="27"/>
        <v>10</v>
      </c>
      <c r="L184" s="274">
        <f>IF($E184="Not Scored", "N/A",IF(AND($D184='Auto Responses'!$J$27,$H184=""),"N/A",IF(AND($D184='Auto Responses'!$J$27,$H184='Auto Responses'!$J$7),1,IF(AND($D184='Auto Responses'!$J$27,$H184='Auto Responses'!$J$8),0,IF(OR($F184=$G184,$H184='Auto Responses'!$J$7),1,0)))))</f>
        <v>1</v>
      </c>
      <c r="M184" s="274" t="str">
        <f>VLOOKUP($A184,'Institution Evaluation'!$A$56:$K$346,10,0)&amp;""</f>
        <v/>
      </c>
      <c r="N184" s="274">
        <f t="shared" si="28"/>
        <v>0</v>
      </c>
      <c r="O184" s="274">
        <f t="shared" si="38"/>
        <v>10</v>
      </c>
      <c r="P184" s="274">
        <f t="shared" si="29"/>
        <v>10</v>
      </c>
      <c r="Q184" s="274">
        <f t="shared" si="30"/>
        <v>0</v>
      </c>
      <c r="R184" s="274">
        <f t="shared" si="34"/>
        <v>0</v>
      </c>
      <c r="S184" s="274">
        <f t="shared" si="31"/>
        <v>0</v>
      </c>
      <c r="T184" s="274">
        <f t="shared" si="32"/>
        <v>0</v>
      </c>
      <c r="U184" s="274">
        <f t="shared" si="35"/>
        <v>57</v>
      </c>
      <c r="V184" s="274">
        <f t="shared" si="33"/>
        <v>0</v>
      </c>
      <c r="W184" s="58"/>
      <c r="X184" s="58"/>
      <c r="Y184" s="58"/>
      <c r="Z184" s="58"/>
    </row>
    <row r="185" spans="1:26" ht="15.75" customHeight="1" x14ac:dyDescent="0.2">
      <c r="A185" s="274" t="str">
        <f>Questions!$A185</f>
        <v>VULN-05</v>
      </c>
      <c r="B185" s="274" t="str">
        <f t="shared" si="26"/>
        <v>VULN</v>
      </c>
      <c r="C185" s="274" t="str">
        <f>VLOOKUP($A185,Questions!$A$3:$L$333,2,0)&amp;""</f>
        <v>Do you regularly scan for common web application security vulnerabilities (e.g., SQL injection, XSS, XSRF, etc.)?</v>
      </c>
      <c r="D185" s="274" t="str">
        <f>VLOOKUP($A185,Questions!$A$3:$L$333,11,0)&amp;""</f>
        <v/>
      </c>
      <c r="E185" s="274" t="str">
        <f>VLOOKUP($A185,Questions!$A$3:$L$333,12,0)&amp;""</f>
        <v>Infrastructure</v>
      </c>
      <c r="F185" s="274" t="str">
        <f>VLOOKUP($A185,'Institution Evaluation'!$A$56:$K$346,3,0)&amp;""</f>
        <v>Yes</v>
      </c>
      <c r="G185" s="274" t="str">
        <f>VLOOKUP($A185,'Institution Evaluation'!$A$56:$K$346,7,0)&amp;""</f>
        <v>Yes</v>
      </c>
      <c r="H185" s="274" t="str">
        <f>VLOOKUP($A185,'Institution Evaluation'!$A$56:$K$346,8,0)&amp;""</f>
        <v/>
      </c>
      <c r="I185" s="274" t="str">
        <f>VLOOKUP($A185,'Institution Evaluation'!$A$56:$K$346,9,0)&amp;""</f>
        <v>Standard Importance</v>
      </c>
      <c r="J185" s="274" t="str">
        <f>VLOOKUP($A185,'Institution Evaluation'!$A$56:$K$346,10,0)&amp;""</f>
        <v/>
      </c>
      <c r="K185" s="274">
        <f t="shared" si="27"/>
        <v>10</v>
      </c>
      <c r="L185" s="274">
        <f>IF($E185="Not Scored", "N/A",IF(AND($D185='Auto Responses'!$J$27,$H185=""),"N/A",IF(AND($D185='Auto Responses'!$J$27,$H185='Auto Responses'!$J$7),1,IF(AND($D185='Auto Responses'!$J$27,$H185='Auto Responses'!$J$8),0,IF(OR($F185=$G185,$H185='Auto Responses'!$J$7),1,0)))))</f>
        <v>1</v>
      </c>
      <c r="M185" s="274" t="str">
        <f>VLOOKUP($A185,'Institution Evaluation'!$A$56:$K$346,10,0)&amp;""</f>
        <v/>
      </c>
      <c r="N185" s="274">
        <f t="shared" si="28"/>
        <v>0</v>
      </c>
      <c r="O185" s="274">
        <f t="shared" si="38"/>
        <v>10</v>
      </c>
      <c r="P185" s="274">
        <f t="shared" si="29"/>
        <v>10</v>
      </c>
      <c r="Q185" s="274">
        <f t="shared" si="30"/>
        <v>0</v>
      </c>
      <c r="R185" s="274">
        <f t="shared" si="34"/>
        <v>0</v>
      </c>
      <c r="S185" s="274">
        <f t="shared" si="31"/>
        <v>0</v>
      </c>
      <c r="T185" s="274">
        <f t="shared" si="32"/>
        <v>0</v>
      </c>
      <c r="U185" s="274">
        <f t="shared" si="35"/>
        <v>57</v>
      </c>
      <c r="V185" s="274">
        <f t="shared" si="33"/>
        <v>0</v>
      </c>
      <c r="W185" s="58"/>
      <c r="X185" s="58"/>
      <c r="Y185" s="58"/>
      <c r="Z185" s="58"/>
    </row>
    <row r="186" spans="1:26" ht="15.75" customHeight="1" x14ac:dyDescent="0.2">
      <c r="A186" s="274" t="str">
        <f>Questions!$A186</f>
        <v>VULN-06</v>
      </c>
      <c r="B186" s="274" t="str">
        <f t="shared" si="26"/>
        <v>VULN</v>
      </c>
      <c r="C186" s="274" t="str">
        <f>VLOOKUP($A186,Questions!$A$3:$L$333,2,0)&amp;""</f>
        <v>Are your systems and applications regularly scanned externally for vulnerabilities?</v>
      </c>
      <c r="D186" s="274" t="str">
        <f>VLOOKUP($A186,Questions!$A$3:$L$333,11,0)&amp;""</f>
        <v/>
      </c>
      <c r="E186" s="274" t="str">
        <f>VLOOKUP($A186,Questions!$A$3:$L$333,12,0)&amp;""</f>
        <v>Infrastructure</v>
      </c>
      <c r="F186" s="274" t="str">
        <f>VLOOKUP($A186,'Institution Evaluation'!$A$56:$K$346,3,0)&amp;""</f>
        <v>Yes</v>
      </c>
      <c r="G186" s="274" t="str">
        <f>VLOOKUP($A186,'Institution Evaluation'!$A$56:$K$346,7,0)&amp;""</f>
        <v>Yes</v>
      </c>
      <c r="H186" s="274" t="str">
        <f>VLOOKUP($A186,'Institution Evaluation'!$A$56:$K$346,8,0)&amp;""</f>
        <v/>
      </c>
      <c r="I186" s="274" t="str">
        <f>VLOOKUP($A186,'Institution Evaluation'!$A$56:$K$346,9,0)&amp;""</f>
        <v>Minor Importance</v>
      </c>
      <c r="J186" s="274" t="str">
        <f>VLOOKUP($A186,'Institution Evaluation'!$A$56:$K$346,10,0)&amp;""</f>
        <v/>
      </c>
      <c r="K186" s="274">
        <f t="shared" si="27"/>
        <v>5</v>
      </c>
      <c r="L186" s="274">
        <f>IF($E186="Not Scored", "N/A",IF(AND($D186='Auto Responses'!$J$27,$H186=""),"N/A",IF(AND($D186='Auto Responses'!$J$27,$H186='Auto Responses'!$J$7),1,IF(AND($D186='Auto Responses'!$J$27,$H186='Auto Responses'!$J$8),0,IF(OR($F186=$G186,$H186='Auto Responses'!$J$7),1,0)))))</f>
        <v>1</v>
      </c>
      <c r="M186" s="274" t="str">
        <f>VLOOKUP($A186,'Institution Evaluation'!$A$56:$K$346,10,0)&amp;""</f>
        <v/>
      </c>
      <c r="N186" s="274">
        <f t="shared" si="28"/>
        <v>0</v>
      </c>
      <c r="O186" s="274">
        <f t="shared" si="38"/>
        <v>5</v>
      </c>
      <c r="P186" s="274">
        <f t="shared" si="29"/>
        <v>5</v>
      </c>
      <c r="Q186" s="274">
        <f t="shared" si="30"/>
        <v>0</v>
      </c>
      <c r="R186" s="274">
        <f t="shared" si="34"/>
        <v>0</v>
      </c>
      <c r="S186" s="274">
        <f t="shared" si="31"/>
        <v>0</v>
      </c>
      <c r="T186" s="274">
        <f t="shared" si="32"/>
        <v>0</v>
      </c>
      <c r="U186" s="274">
        <f t="shared" si="35"/>
        <v>57</v>
      </c>
      <c r="V186" s="274">
        <f t="shared" si="33"/>
        <v>0</v>
      </c>
      <c r="W186" s="58"/>
      <c r="X186" s="58"/>
      <c r="Y186" s="58"/>
      <c r="Z186" s="58"/>
    </row>
    <row r="187" spans="1:26" ht="15.75" customHeight="1" x14ac:dyDescent="0.2">
      <c r="A187" s="274" t="str">
        <f>Questions!$A187</f>
        <v>HIPA-01</v>
      </c>
      <c r="B187" s="274" t="str">
        <f t="shared" si="26"/>
        <v>HIPA</v>
      </c>
      <c r="C187" s="274" t="str">
        <f>VLOOKUP($A187,Questions!$A$3:$L$333,2,0)&amp;""</f>
        <v>Do your workforce members receive regular training related to the Health Insurance Portability and Accountability Act (HIPAA) Privacy and Security Rules and the HITECH Act?*</v>
      </c>
      <c r="D187" s="274" t="str">
        <f>VLOOKUP($A187,Questions!$A$3:$L$333,11,0)&amp;""</f>
        <v/>
      </c>
      <c r="E187" s="274" t="str">
        <f>VLOOKUP($A187,Questions!$A$3:$L$333,12,0)&amp;""</f>
        <v>Case-specific</v>
      </c>
      <c r="F187" s="274" t="str">
        <f>VLOOKUP($A187,'Institution Evaluation'!$A$56:$K$346,3,0)&amp;""</f>
        <v/>
      </c>
      <c r="G187" s="274" t="str">
        <f>VLOOKUP($A187,'Institution Evaluation'!$A$56:$K$346,7,0)&amp;""</f>
        <v>Yes</v>
      </c>
      <c r="H187" s="274" t="str">
        <f>VLOOKUP($A187,'Institution Evaluation'!$A$56:$K$346,8,0)&amp;""</f>
        <v/>
      </c>
      <c r="I187" s="274" t="str">
        <f>VLOOKUP($A187,'Institution Evaluation'!$A$56:$K$346,9,0)&amp;""</f>
        <v>Critical Importance</v>
      </c>
      <c r="J187" s="274" t="str">
        <f>VLOOKUP($A187,'Institution Evaluation'!$A$56:$K$346,10,0)&amp;""</f>
        <v/>
      </c>
      <c r="K187" s="274">
        <f t="shared" si="27"/>
        <v>20</v>
      </c>
      <c r="L187" s="274">
        <f>IF($E187="Not Scored", "N/A",IF(AND($D187='Auto Responses'!$J$27,$H187=""),"N/A",IF(AND($D187='Auto Responses'!$J$27,$H187='Auto Responses'!$J$7),1,IF(AND($D187='Auto Responses'!$J$27,$H187='Auto Responses'!$J$8),0,IF(OR($F187=$G187,$H187='Auto Responses'!$J$7),1,0)))))</f>
        <v>0</v>
      </c>
      <c r="M187" s="274" t="str">
        <f>VLOOKUP($A187,'Institution Evaluation'!$A$56:$K$346,10,0)&amp;""</f>
        <v/>
      </c>
      <c r="N187" s="274">
        <f t="shared" si="28"/>
        <v>1</v>
      </c>
      <c r="O187" s="274">
        <f t="shared" ref="O187:O215" si="39">IF(OR($F$21="No",$E187="Not Scored"),"N/A",IF($J187="",$K187,IF($J187="Minor Importance",5,IF($J187="Standard Importance",10,IF($J187="Critical Importance",20,0)))))</f>
        <v>20</v>
      </c>
      <c r="P187" s="274">
        <f t="shared" si="29"/>
        <v>0</v>
      </c>
      <c r="Q187" s="274">
        <f t="shared" si="30"/>
        <v>0</v>
      </c>
      <c r="R187" s="274">
        <f t="shared" si="34"/>
        <v>0</v>
      </c>
      <c r="S187" s="274">
        <f t="shared" si="31"/>
        <v>0</v>
      </c>
      <c r="T187" s="274">
        <f t="shared" si="32"/>
        <v>1</v>
      </c>
      <c r="U187" s="274">
        <f t="shared" si="35"/>
        <v>58</v>
      </c>
      <c r="V187" s="274">
        <f t="shared" si="33"/>
        <v>58</v>
      </c>
      <c r="W187" s="58"/>
      <c r="X187" s="58"/>
      <c r="Y187" s="58"/>
      <c r="Z187" s="58"/>
    </row>
    <row r="188" spans="1:26" ht="15.75" customHeight="1" x14ac:dyDescent="0.2">
      <c r="A188" s="274" t="str">
        <f>Questions!$A188</f>
        <v>HIPA-02</v>
      </c>
      <c r="B188" s="274" t="str">
        <f t="shared" si="26"/>
        <v>HIPA</v>
      </c>
      <c r="C188" s="274" t="str">
        <f>VLOOKUP($A188,Questions!$A$3:$L$333,2,0)&amp;""</f>
        <v>Have you identified areas of risk?*</v>
      </c>
      <c r="D188" s="274" t="str">
        <f>VLOOKUP($A188,Questions!$A$3:$L$333,11,0)&amp;""</f>
        <v/>
      </c>
      <c r="E188" s="274" t="str">
        <f>VLOOKUP($A188,Questions!$A$3:$L$333,12,0)&amp;""</f>
        <v>Case-specific</v>
      </c>
      <c r="F188" s="274" t="str">
        <f>VLOOKUP($A188,'Institution Evaluation'!$A$56:$K$346,3,0)&amp;""</f>
        <v/>
      </c>
      <c r="G188" s="274" t="str">
        <f>VLOOKUP($A188,'Institution Evaluation'!$A$56:$K$346,7,0)&amp;""</f>
        <v>Yes</v>
      </c>
      <c r="H188" s="274" t="str">
        <f>VLOOKUP($A188,'Institution Evaluation'!$A$56:$K$346,8,0)&amp;""</f>
        <v/>
      </c>
      <c r="I188" s="274" t="str">
        <f>VLOOKUP($A188,'Institution Evaluation'!$A$56:$K$346,9,0)&amp;""</f>
        <v>Critical Importance</v>
      </c>
      <c r="J188" s="274" t="str">
        <f>VLOOKUP($A188,'Institution Evaluation'!$A$56:$K$346,10,0)&amp;""</f>
        <v/>
      </c>
      <c r="K188" s="274">
        <f t="shared" si="27"/>
        <v>20</v>
      </c>
      <c r="L188" s="274">
        <f>IF($E188="Not Scored", "N/A",IF(AND($D188='Auto Responses'!$J$27,$H188=""),"N/A",IF(AND($D188='Auto Responses'!$J$27,$H188='Auto Responses'!$J$7),1,IF(AND($D188='Auto Responses'!$J$27,$H188='Auto Responses'!$J$8),0,IF(OR($F188=$G188,$H188='Auto Responses'!$J$7),1,0)))))</f>
        <v>0</v>
      </c>
      <c r="M188" s="274" t="str">
        <f>VLOOKUP($A188,'Institution Evaluation'!$A$56:$K$346,10,0)&amp;""</f>
        <v/>
      </c>
      <c r="N188" s="274">
        <f t="shared" si="28"/>
        <v>1</v>
      </c>
      <c r="O188" s="274">
        <f t="shared" si="39"/>
        <v>20</v>
      </c>
      <c r="P188" s="274">
        <f t="shared" si="29"/>
        <v>0</v>
      </c>
      <c r="Q188" s="274">
        <f t="shared" si="30"/>
        <v>0</v>
      </c>
      <c r="R188" s="274">
        <f t="shared" si="34"/>
        <v>0</v>
      </c>
      <c r="S188" s="274">
        <f t="shared" si="31"/>
        <v>0</v>
      </c>
      <c r="T188" s="274">
        <f t="shared" si="32"/>
        <v>1</v>
      </c>
      <c r="U188" s="274">
        <f t="shared" si="35"/>
        <v>59</v>
      </c>
      <c r="V188" s="274">
        <f t="shared" si="33"/>
        <v>59</v>
      </c>
      <c r="W188" s="58"/>
      <c r="X188" s="58"/>
      <c r="Y188" s="58"/>
      <c r="Z188" s="58"/>
    </row>
    <row r="189" spans="1:26" ht="15.75" customHeight="1" x14ac:dyDescent="0.2">
      <c r="A189" s="274" t="str">
        <f>Questions!$A189</f>
        <v>HIPA-03</v>
      </c>
      <c r="B189" s="274" t="str">
        <f t="shared" si="26"/>
        <v>HIPA</v>
      </c>
      <c r="C189" s="274" t="str">
        <f>VLOOKUP($A189,Questions!$A$3:$L$333,2,0)&amp;""</f>
        <v>Have the relevant policies/plans been tested?*</v>
      </c>
      <c r="D189" s="274" t="str">
        <f>VLOOKUP($A189,Questions!$A$3:$L$333,11,0)&amp;""</f>
        <v/>
      </c>
      <c r="E189" s="274" t="str">
        <f>VLOOKUP($A189,Questions!$A$3:$L$333,12,0)&amp;""</f>
        <v>Case-specific</v>
      </c>
      <c r="F189" s="274" t="str">
        <f>VLOOKUP($A189,'Institution Evaluation'!$A$56:$K$346,3,0)&amp;""</f>
        <v/>
      </c>
      <c r="G189" s="274" t="str">
        <f>VLOOKUP($A189,'Institution Evaluation'!$A$56:$K$346,7,0)&amp;""</f>
        <v>Yes</v>
      </c>
      <c r="H189" s="274" t="str">
        <f>VLOOKUP($A189,'Institution Evaluation'!$A$56:$K$346,8,0)&amp;""</f>
        <v/>
      </c>
      <c r="I189" s="274" t="str">
        <f>VLOOKUP($A189,'Institution Evaluation'!$A$56:$K$346,9,0)&amp;""</f>
        <v>Critical Importance</v>
      </c>
      <c r="J189" s="274" t="str">
        <f>VLOOKUP($A189,'Institution Evaluation'!$A$56:$K$346,10,0)&amp;""</f>
        <v/>
      </c>
      <c r="K189" s="274">
        <f t="shared" si="27"/>
        <v>20</v>
      </c>
      <c r="L189" s="274">
        <f>IF($E189="Not Scored", "N/A",IF(AND($D189='Auto Responses'!$J$27,$H189=""),"N/A",IF(AND($D189='Auto Responses'!$J$27,$H189='Auto Responses'!$J$7),1,IF(AND($D189='Auto Responses'!$J$27,$H189='Auto Responses'!$J$8),0,IF(OR($F189=$G189,$H189='Auto Responses'!$J$7),1,0)))))</f>
        <v>0</v>
      </c>
      <c r="M189" s="274" t="str">
        <f>VLOOKUP($A189,'Institution Evaluation'!$A$56:$K$346,10,0)&amp;""</f>
        <v/>
      </c>
      <c r="N189" s="274">
        <f t="shared" si="28"/>
        <v>1</v>
      </c>
      <c r="O189" s="274">
        <f t="shared" si="39"/>
        <v>20</v>
      </c>
      <c r="P189" s="274">
        <f t="shared" si="29"/>
        <v>0</v>
      </c>
      <c r="Q189" s="274">
        <f t="shared" si="30"/>
        <v>0</v>
      </c>
      <c r="R189" s="274">
        <f t="shared" si="34"/>
        <v>0</v>
      </c>
      <c r="S189" s="274">
        <f t="shared" si="31"/>
        <v>0</v>
      </c>
      <c r="T189" s="274">
        <f t="shared" si="32"/>
        <v>1</v>
      </c>
      <c r="U189" s="274">
        <f t="shared" si="35"/>
        <v>60</v>
      </c>
      <c r="V189" s="274">
        <f t="shared" si="33"/>
        <v>60</v>
      </c>
      <c r="W189" s="58"/>
      <c r="X189" s="58"/>
      <c r="Y189" s="58"/>
      <c r="Z189" s="58"/>
    </row>
    <row r="190" spans="1:26" ht="15.75" customHeight="1" x14ac:dyDescent="0.2">
      <c r="A190" s="274" t="str">
        <f>Questions!$A190</f>
        <v>HIPA-04</v>
      </c>
      <c r="B190" s="274" t="str">
        <f t="shared" si="26"/>
        <v>HIPA</v>
      </c>
      <c r="C190" s="274" t="str">
        <f>VLOOKUP($A190,Questions!$A$3:$L$333,2,0)&amp;""</f>
        <v>Have you entered into a Business Associate Agreements with all subcontractors who may have access to protected health information (PHI)?*</v>
      </c>
      <c r="D190" s="274" t="str">
        <f>VLOOKUP($A190,Questions!$A$3:$L$333,11,0)&amp;""</f>
        <v/>
      </c>
      <c r="E190" s="274" t="str">
        <f>VLOOKUP($A190,Questions!$A$3:$L$333,12,0)&amp;""</f>
        <v>Case-specific</v>
      </c>
      <c r="F190" s="274" t="str">
        <f>VLOOKUP($A190,'Institution Evaluation'!$A$56:$K$346,3,0)&amp;""</f>
        <v/>
      </c>
      <c r="G190" s="274" t="str">
        <f>VLOOKUP($A190,'Institution Evaluation'!$A$56:$K$346,7,0)&amp;""</f>
        <v>Yes</v>
      </c>
      <c r="H190" s="274" t="str">
        <f>VLOOKUP($A190,'Institution Evaluation'!$A$56:$K$346,8,0)&amp;""</f>
        <v/>
      </c>
      <c r="I190" s="274" t="str">
        <f>VLOOKUP($A190,'Institution Evaluation'!$A$56:$K$346,9,0)&amp;""</f>
        <v>Critical Importance</v>
      </c>
      <c r="J190" s="274" t="str">
        <f>VLOOKUP($A190,'Institution Evaluation'!$A$56:$K$346,10,0)&amp;""</f>
        <v/>
      </c>
      <c r="K190" s="274">
        <f t="shared" si="27"/>
        <v>20</v>
      </c>
      <c r="L190" s="274">
        <f>IF($E190="Not Scored", "N/A",IF(AND($D190='Auto Responses'!$J$27,$H190=""),"N/A",IF(AND($D190='Auto Responses'!$J$27,$H190='Auto Responses'!$J$7),1,IF(AND($D190='Auto Responses'!$J$27,$H190='Auto Responses'!$J$8),0,IF(OR($F190=$G190,$H190='Auto Responses'!$J$7),1,0)))))</f>
        <v>0</v>
      </c>
      <c r="M190" s="274" t="str">
        <f>VLOOKUP($A190,'Institution Evaluation'!$A$56:$K$346,10,0)&amp;""</f>
        <v/>
      </c>
      <c r="N190" s="274">
        <f t="shared" si="28"/>
        <v>1</v>
      </c>
      <c r="O190" s="274">
        <f t="shared" si="39"/>
        <v>20</v>
      </c>
      <c r="P190" s="274">
        <f t="shared" si="29"/>
        <v>0</v>
      </c>
      <c r="Q190" s="274">
        <f t="shared" si="30"/>
        <v>0</v>
      </c>
      <c r="R190" s="274">
        <f t="shared" si="34"/>
        <v>0</v>
      </c>
      <c r="S190" s="274">
        <f t="shared" si="31"/>
        <v>0</v>
      </c>
      <c r="T190" s="274">
        <f t="shared" si="32"/>
        <v>1</v>
      </c>
      <c r="U190" s="274">
        <f t="shared" si="35"/>
        <v>61</v>
      </c>
      <c r="V190" s="274">
        <f t="shared" si="33"/>
        <v>61</v>
      </c>
      <c r="W190" s="58"/>
      <c r="X190" s="58"/>
      <c r="Y190" s="58"/>
      <c r="Z190" s="58"/>
    </row>
    <row r="191" spans="1:26" ht="15.75" customHeight="1" x14ac:dyDescent="0.2">
      <c r="A191" s="274" t="str">
        <f>Questions!$A191</f>
        <v>HIPA-05</v>
      </c>
      <c r="B191" s="274" t="str">
        <f t="shared" si="26"/>
        <v>HIPA</v>
      </c>
      <c r="C191" s="274" t="str">
        <f>VLOOKUP($A191,Questions!$A$3:$L$333,2,0)&amp;""</f>
        <v>Do you monitor or receive information regarding changes in HIPAA regulations?</v>
      </c>
      <c r="D191" s="274" t="str">
        <f>VLOOKUP($A191,Questions!$A$3:$L$333,11,0)&amp;""</f>
        <v/>
      </c>
      <c r="E191" s="274" t="str">
        <f>VLOOKUP($A191,Questions!$A$3:$L$333,12,0)&amp;""</f>
        <v>Case-specific</v>
      </c>
      <c r="F191" s="274" t="str">
        <f>VLOOKUP($A191,'Institution Evaluation'!$A$56:$K$346,3,0)&amp;""</f>
        <v/>
      </c>
      <c r="G191" s="274" t="str">
        <f>VLOOKUP($A191,'Institution Evaluation'!$A$56:$K$346,7,0)&amp;""</f>
        <v>Yes</v>
      </c>
      <c r="H191" s="274" t="str">
        <f>VLOOKUP($A191,'Institution Evaluation'!$A$56:$K$346,8,0)&amp;""</f>
        <v/>
      </c>
      <c r="I191" s="274" t="str">
        <f>VLOOKUP($A191,'Institution Evaluation'!$A$56:$K$346,9,0)&amp;""</f>
        <v>Standard Importance</v>
      </c>
      <c r="J191" s="274" t="str">
        <f>VLOOKUP($A191,'Institution Evaluation'!$A$56:$K$346,10,0)&amp;""</f>
        <v/>
      </c>
      <c r="K191" s="274">
        <f t="shared" si="27"/>
        <v>10</v>
      </c>
      <c r="L191" s="274">
        <f>IF($E191="Not Scored", "N/A",IF(AND($D191='Auto Responses'!$J$27,$H191=""),"N/A",IF(AND($D191='Auto Responses'!$J$27,$H191='Auto Responses'!$J$7),1,IF(AND($D191='Auto Responses'!$J$27,$H191='Auto Responses'!$J$8),0,IF(OR($F191=$G191,$H191='Auto Responses'!$J$7),1,0)))))</f>
        <v>0</v>
      </c>
      <c r="M191" s="274" t="str">
        <f>VLOOKUP($A191,'Institution Evaluation'!$A$56:$K$346,10,0)&amp;""</f>
        <v/>
      </c>
      <c r="N191" s="274">
        <f t="shared" si="28"/>
        <v>0</v>
      </c>
      <c r="O191" s="274">
        <f t="shared" si="39"/>
        <v>10</v>
      </c>
      <c r="P191" s="274">
        <f t="shared" si="29"/>
        <v>0</v>
      </c>
      <c r="Q191" s="274">
        <f t="shared" si="30"/>
        <v>0</v>
      </c>
      <c r="R191" s="274">
        <f t="shared" si="34"/>
        <v>0</v>
      </c>
      <c r="S191" s="274">
        <f t="shared" si="31"/>
        <v>0</v>
      </c>
      <c r="T191" s="274">
        <f t="shared" si="32"/>
        <v>0</v>
      </c>
      <c r="U191" s="274">
        <f t="shared" si="35"/>
        <v>61</v>
      </c>
      <c r="V191" s="274">
        <f t="shared" si="33"/>
        <v>0</v>
      </c>
      <c r="W191" s="58"/>
      <c r="X191" s="58"/>
      <c r="Y191" s="58"/>
      <c r="Z191" s="58"/>
    </row>
    <row r="192" spans="1:26" ht="15.75" customHeight="1" x14ac:dyDescent="0.2">
      <c r="A192" s="274" t="str">
        <f>Questions!$A192</f>
        <v>HIPA-06</v>
      </c>
      <c r="B192" s="274" t="str">
        <f t="shared" si="26"/>
        <v>HIPA</v>
      </c>
      <c r="C192" s="274" t="str">
        <f>VLOOKUP($A192,Questions!$A$3:$L$333,2,0)&amp;""</f>
        <v>Has your organization designated HIPAA Privacy and Security officers as required by the rules?</v>
      </c>
      <c r="D192" s="274" t="str">
        <f>VLOOKUP($A192,Questions!$A$3:$L$333,11,0)&amp;""</f>
        <v/>
      </c>
      <c r="E192" s="274" t="str">
        <f>VLOOKUP($A192,Questions!$A$3:$L$333,12,0)&amp;""</f>
        <v>Case-specific</v>
      </c>
      <c r="F192" s="274" t="str">
        <f>VLOOKUP($A192,'Institution Evaluation'!$A$56:$K$346,3,0)&amp;""</f>
        <v/>
      </c>
      <c r="G192" s="274" t="str">
        <f>VLOOKUP($A192,'Institution Evaluation'!$A$56:$K$346,7,0)&amp;""</f>
        <v>Yes</v>
      </c>
      <c r="H192" s="274" t="str">
        <f>VLOOKUP($A192,'Institution Evaluation'!$A$56:$K$346,8,0)&amp;""</f>
        <v/>
      </c>
      <c r="I192" s="274" t="str">
        <f>VLOOKUP($A192,'Institution Evaluation'!$A$56:$K$346,9,0)&amp;""</f>
        <v>Standard Importance</v>
      </c>
      <c r="J192" s="274" t="str">
        <f>VLOOKUP($A192,'Institution Evaluation'!$A$56:$K$346,10,0)&amp;""</f>
        <v/>
      </c>
      <c r="K192" s="274">
        <f t="shared" si="27"/>
        <v>10</v>
      </c>
      <c r="L192" s="274">
        <f>IF($E192="Not Scored", "N/A",IF(AND($D192='Auto Responses'!$J$27,$H192=""),"N/A",IF(AND($D192='Auto Responses'!$J$27,$H192='Auto Responses'!$J$7),1,IF(AND($D192='Auto Responses'!$J$27,$H192='Auto Responses'!$J$8),0,IF(OR($F192=$G192,$H192='Auto Responses'!$J$7),1,0)))))</f>
        <v>0</v>
      </c>
      <c r="M192" s="274" t="str">
        <f>VLOOKUP($A192,'Institution Evaluation'!$A$56:$K$346,10,0)&amp;""</f>
        <v/>
      </c>
      <c r="N192" s="274">
        <f t="shared" si="28"/>
        <v>0</v>
      </c>
      <c r="O192" s="274">
        <f t="shared" si="39"/>
        <v>10</v>
      </c>
      <c r="P192" s="274">
        <f t="shared" si="29"/>
        <v>0</v>
      </c>
      <c r="Q192" s="274">
        <f t="shared" si="30"/>
        <v>0</v>
      </c>
      <c r="R192" s="274">
        <f t="shared" si="34"/>
        <v>0</v>
      </c>
      <c r="S192" s="274">
        <f t="shared" si="31"/>
        <v>0</v>
      </c>
      <c r="T192" s="274">
        <f t="shared" si="32"/>
        <v>0</v>
      </c>
      <c r="U192" s="274">
        <f t="shared" si="35"/>
        <v>61</v>
      </c>
      <c r="V192" s="274">
        <f t="shared" si="33"/>
        <v>0</v>
      </c>
      <c r="W192" s="58"/>
      <c r="X192" s="58"/>
      <c r="Y192" s="58"/>
      <c r="Z192" s="58"/>
    </row>
    <row r="193" spans="1:26" ht="15.75" customHeight="1" x14ac:dyDescent="0.2">
      <c r="A193" s="274" t="str">
        <f>Questions!$A193</f>
        <v>HIPA-07</v>
      </c>
      <c r="B193" s="274" t="str">
        <f t="shared" si="26"/>
        <v>HIPA</v>
      </c>
      <c r="C193" s="274" t="str">
        <f>VLOOKUP($A193,Questions!$A$3:$L$333,2,0)&amp;""</f>
        <v>Do you comply with the requirements of the Health Information Technology for Economic and Clinical Health Act (HITECH)?</v>
      </c>
      <c r="D193" s="274" t="str">
        <f>VLOOKUP($A193,Questions!$A$3:$L$333,11,0)&amp;""</f>
        <v/>
      </c>
      <c r="E193" s="274" t="str">
        <f>VLOOKUP($A193,Questions!$A$3:$L$333,12,0)&amp;""</f>
        <v>Case-specific</v>
      </c>
      <c r="F193" s="274" t="str">
        <f>VLOOKUP($A193,'Institution Evaluation'!$A$56:$K$346,3,0)&amp;""</f>
        <v/>
      </c>
      <c r="G193" s="274" t="str">
        <f>VLOOKUP($A193,'Institution Evaluation'!$A$56:$K$346,7,0)&amp;""</f>
        <v>Yes</v>
      </c>
      <c r="H193" s="274" t="str">
        <f>VLOOKUP($A193,'Institution Evaluation'!$A$56:$K$346,8,0)&amp;""</f>
        <v/>
      </c>
      <c r="I193" s="274" t="str">
        <f>VLOOKUP($A193,'Institution Evaluation'!$A$56:$K$346,9,0)&amp;""</f>
        <v>Standard Importance</v>
      </c>
      <c r="J193" s="274" t="str">
        <f>VLOOKUP($A193,'Institution Evaluation'!$A$56:$K$346,10,0)&amp;""</f>
        <v/>
      </c>
      <c r="K193" s="274">
        <f t="shared" si="27"/>
        <v>10</v>
      </c>
      <c r="L193" s="274">
        <f>IF($E193="Not Scored", "N/A",IF(AND($D193='Auto Responses'!$J$27,$H193=""),"N/A",IF(AND($D193='Auto Responses'!$J$27,$H193='Auto Responses'!$J$7),1,IF(AND($D193='Auto Responses'!$J$27,$H193='Auto Responses'!$J$8),0,IF(OR($F193=$G193,$H193='Auto Responses'!$J$7),1,0)))))</f>
        <v>0</v>
      </c>
      <c r="M193" s="274" t="str">
        <f>VLOOKUP($A193,'Institution Evaluation'!$A$56:$K$346,10,0)&amp;""</f>
        <v/>
      </c>
      <c r="N193" s="274">
        <f t="shared" si="28"/>
        <v>0</v>
      </c>
      <c r="O193" s="274">
        <f t="shared" si="39"/>
        <v>10</v>
      </c>
      <c r="P193" s="274">
        <f t="shared" si="29"/>
        <v>0</v>
      </c>
      <c r="Q193" s="274">
        <f t="shared" si="30"/>
        <v>0</v>
      </c>
      <c r="R193" s="274">
        <f t="shared" si="34"/>
        <v>0</v>
      </c>
      <c r="S193" s="274">
        <f t="shared" si="31"/>
        <v>0</v>
      </c>
      <c r="T193" s="274">
        <f t="shared" si="32"/>
        <v>0</v>
      </c>
      <c r="U193" s="274">
        <f t="shared" si="35"/>
        <v>61</v>
      </c>
      <c r="V193" s="274">
        <f t="shared" si="33"/>
        <v>0</v>
      </c>
      <c r="W193" s="58"/>
      <c r="X193" s="58"/>
      <c r="Y193" s="58"/>
      <c r="Z193" s="58"/>
    </row>
    <row r="194" spans="1:26" ht="15.75" customHeight="1" x14ac:dyDescent="0.2">
      <c r="A194" s="274" t="str">
        <f>Questions!$A194</f>
        <v>HIPA-08</v>
      </c>
      <c r="B194" s="274" t="str">
        <f t="shared" si="26"/>
        <v>HIPA</v>
      </c>
      <c r="C194" s="274" t="str">
        <f>VLOOKUP($A194,Questions!$A$3:$L$333,2,0)&amp;""</f>
        <v>Have you conducted a risk analysis as required under the HIPAA Security Rule?</v>
      </c>
      <c r="D194" s="274" t="str">
        <f>VLOOKUP($A194,Questions!$A$3:$L$333,11,0)&amp;""</f>
        <v/>
      </c>
      <c r="E194" s="274" t="str">
        <f>VLOOKUP($A194,Questions!$A$3:$L$333,12,0)&amp;""</f>
        <v>Case-specific</v>
      </c>
      <c r="F194" s="274" t="str">
        <f>VLOOKUP($A194,'Institution Evaluation'!$A$56:$K$346,3,0)&amp;""</f>
        <v/>
      </c>
      <c r="G194" s="274" t="str">
        <f>VLOOKUP($A194,'Institution Evaluation'!$A$56:$K$346,7,0)&amp;""</f>
        <v>Yes</v>
      </c>
      <c r="H194" s="274" t="str">
        <f>VLOOKUP($A194,'Institution Evaluation'!$A$56:$K$346,8,0)&amp;""</f>
        <v/>
      </c>
      <c r="I194" s="274" t="str">
        <f>VLOOKUP($A194,'Institution Evaluation'!$A$56:$K$346,9,0)&amp;""</f>
        <v>Standard Importance</v>
      </c>
      <c r="J194" s="274" t="str">
        <f>VLOOKUP($A194,'Institution Evaluation'!$A$56:$K$346,10,0)&amp;""</f>
        <v/>
      </c>
      <c r="K194" s="274">
        <f t="shared" si="27"/>
        <v>10</v>
      </c>
      <c r="L194" s="274">
        <f>IF($E194="Not Scored", "N/A",IF(AND($D194='Auto Responses'!$J$27,$H194=""),"N/A",IF(AND($D194='Auto Responses'!$J$27,$H194='Auto Responses'!$J$7),1,IF(AND($D194='Auto Responses'!$J$27,$H194='Auto Responses'!$J$8),0,IF(OR($F194=$G194,$H194='Auto Responses'!$J$7),1,0)))))</f>
        <v>0</v>
      </c>
      <c r="M194" s="274" t="str">
        <f>VLOOKUP($A194,'Institution Evaluation'!$A$56:$K$346,10,0)&amp;""</f>
        <v/>
      </c>
      <c r="N194" s="274">
        <f t="shared" si="28"/>
        <v>0</v>
      </c>
      <c r="O194" s="274">
        <f t="shared" si="39"/>
        <v>10</v>
      </c>
      <c r="P194" s="274">
        <f t="shared" si="29"/>
        <v>0</v>
      </c>
      <c r="Q194" s="274">
        <f t="shared" si="30"/>
        <v>0</v>
      </c>
      <c r="R194" s="274">
        <f t="shared" si="34"/>
        <v>0</v>
      </c>
      <c r="S194" s="274">
        <f t="shared" si="31"/>
        <v>0</v>
      </c>
      <c r="T194" s="274">
        <f t="shared" si="32"/>
        <v>0</v>
      </c>
      <c r="U194" s="274">
        <f t="shared" si="35"/>
        <v>61</v>
      </c>
      <c r="V194" s="274">
        <f t="shared" si="33"/>
        <v>0</v>
      </c>
      <c r="W194" s="58"/>
      <c r="X194" s="58"/>
      <c r="Y194" s="58"/>
      <c r="Z194" s="58"/>
    </row>
    <row r="195" spans="1:26" ht="15.75" customHeight="1" x14ac:dyDescent="0.2">
      <c r="A195" s="274" t="str">
        <f>Questions!$A195</f>
        <v>HIPA-09</v>
      </c>
      <c r="B195" s="274" t="str">
        <f t="shared" ref="B195:B258" si="40">LEFT(A195,4)</f>
        <v>HIPA</v>
      </c>
      <c r="C195" s="274" t="str">
        <f>VLOOKUP($A195,Questions!$A$3:$L$333,2,0)&amp;""</f>
        <v>Have you taken actions to mitigate the identified risks?</v>
      </c>
      <c r="D195" s="274" t="str">
        <f>VLOOKUP($A195,Questions!$A$3:$L$333,11,0)&amp;""</f>
        <v/>
      </c>
      <c r="E195" s="274" t="str">
        <f>VLOOKUP($A195,Questions!$A$3:$L$333,12,0)&amp;""</f>
        <v>Case-specific</v>
      </c>
      <c r="F195" s="274" t="str">
        <f>VLOOKUP($A195,'Institution Evaluation'!$A$56:$K$346,3,0)&amp;""</f>
        <v/>
      </c>
      <c r="G195" s="274" t="str">
        <f>VLOOKUP($A195,'Institution Evaluation'!$A$56:$K$346,7,0)&amp;""</f>
        <v>Yes</v>
      </c>
      <c r="H195" s="274" t="str">
        <f>VLOOKUP($A195,'Institution Evaluation'!$A$56:$K$346,8,0)&amp;""</f>
        <v/>
      </c>
      <c r="I195" s="274" t="str">
        <f>VLOOKUP($A195,'Institution Evaluation'!$A$56:$K$346,9,0)&amp;""</f>
        <v>Standard Importance</v>
      </c>
      <c r="J195" s="274" t="str">
        <f>VLOOKUP($A195,'Institution Evaluation'!$A$56:$K$346,10,0)&amp;""</f>
        <v/>
      </c>
      <c r="K195" s="274">
        <f t="shared" ref="K195:K258" si="41">IF($I195="Critical Importance",20,IF($I195="Minor Importance",5,10))</f>
        <v>10</v>
      </c>
      <c r="L195" s="274">
        <f>IF($E195="Not Scored", "N/A",IF(AND($D195='Auto Responses'!$J$27,$H195=""),"N/A",IF(AND($D195='Auto Responses'!$J$27,$H195='Auto Responses'!$J$7),1,IF(AND($D195='Auto Responses'!$J$27,$H195='Auto Responses'!$J$8),0,IF(OR($F195=$G195,$H195='Auto Responses'!$J$7),1,0)))))</f>
        <v>0</v>
      </c>
      <c r="M195" s="274" t="str">
        <f>VLOOKUP($A195,'Institution Evaluation'!$A$56:$K$346,10,0)&amp;""</f>
        <v/>
      </c>
      <c r="N195" s="274">
        <f t="shared" ref="N195:N258" si="42">IF($J195="Critical Importance",1,IF(AND($J195="",$I195="Critical Importance"),1,0))</f>
        <v>0</v>
      </c>
      <c r="O195" s="274">
        <f t="shared" si="39"/>
        <v>10</v>
      </c>
      <c r="P195" s="274">
        <f t="shared" ref="P195:P258" si="43">IF(OR($O195="N/A",$L195="N/A"),"N/A",$O195*$L195)</f>
        <v>0</v>
      </c>
      <c r="Q195" s="274">
        <f t="shared" ref="Q195:Q258" si="44">IF(M195="TRUE",1,0)</f>
        <v>0</v>
      </c>
      <c r="R195" s="274">
        <f t="shared" si="34"/>
        <v>0</v>
      </c>
      <c r="S195" s="274">
        <f t="shared" ref="S195:S258" si="45">IF(Q195=0,0,R195)</f>
        <v>0</v>
      </c>
      <c r="T195" s="274">
        <f t="shared" ref="T195:T258" si="46">IF(N195=1,1,0)</f>
        <v>0</v>
      </c>
      <c r="U195" s="274">
        <f t="shared" si="35"/>
        <v>61</v>
      </c>
      <c r="V195" s="274">
        <f t="shared" ref="V195:V258" si="47">IF(T195=0,0,U195)</f>
        <v>0</v>
      </c>
      <c r="W195" s="58"/>
      <c r="X195" s="58"/>
      <c r="Y195" s="58"/>
      <c r="Z195" s="58"/>
    </row>
    <row r="196" spans="1:26" ht="15.75" customHeight="1" x14ac:dyDescent="0.2">
      <c r="A196" s="274" t="str">
        <f>Questions!$A196</f>
        <v>HIPA-10</v>
      </c>
      <c r="B196" s="274" t="str">
        <f t="shared" si="40"/>
        <v>HIPA</v>
      </c>
      <c r="C196" s="274" t="str">
        <f>VLOOKUP($A196,Questions!$A$3:$L$333,2,0)&amp;""</f>
        <v>Does your application require user and system administrator password changes at a frequency no greater than 90 days?</v>
      </c>
      <c r="D196" s="274" t="str">
        <f>VLOOKUP($A196,Questions!$A$3:$L$333,11,0)&amp;""</f>
        <v/>
      </c>
      <c r="E196" s="274" t="str">
        <f>VLOOKUP($A196,Questions!$A$3:$L$333,12,0)&amp;""</f>
        <v>Case-specific</v>
      </c>
      <c r="F196" s="274" t="str">
        <f>VLOOKUP($A196,'Institution Evaluation'!$A$56:$K$346,3,0)&amp;""</f>
        <v/>
      </c>
      <c r="G196" s="274" t="str">
        <f>VLOOKUP($A196,'Institution Evaluation'!$A$56:$K$346,7,0)&amp;""</f>
        <v>Yes</v>
      </c>
      <c r="H196" s="274" t="str">
        <f>VLOOKUP($A196,'Institution Evaluation'!$A$56:$K$346,8,0)&amp;""</f>
        <v/>
      </c>
      <c r="I196" s="274" t="str">
        <f>VLOOKUP($A196,'Institution Evaluation'!$A$56:$K$346,9,0)&amp;""</f>
        <v>Standard Importance</v>
      </c>
      <c r="J196" s="274" t="str">
        <f>VLOOKUP($A196,'Institution Evaluation'!$A$56:$K$346,10,0)&amp;""</f>
        <v/>
      </c>
      <c r="K196" s="274">
        <f t="shared" si="41"/>
        <v>10</v>
      </c>
      <c r="L196" s="274">
        <f>IF($E196="Not Scored", "N/A",IF(AND($D196='Auto Responses'!$J$27,$H196=""),"N/A",IF(AND($D196='Auto Responses'!$J$27,$H196='Auto Responses'!$J$7),1,IF(AND($D196='Auto Responses'!$J$27,$H196='Auto Responses'!$J$8),0,IF(OR($F196=$G196,$H196='Auto Responses'!$J$7),1,0)))))</f>
        <v>0</v>
      </c>
      <c r="M196" s="274" t="str">
        <f>VLOOKUP($A196,'Institution Evaluation'!$A$56:$K$346,10,0)&amp;""</f>
        <v/>
      </c>
      <c r="N196" s="274">
        <f t="shared" si="42"/>
        <v>0</v>
      </c>
      <c r="O196" s="274">
        <f t="shared" si="39"/>
        <v>10</v>
      </c>
      <c r="P196" s="274">
        <f t="shared" si="43"/>
        <v>0</v>
      </c>
      <c r="Q196" s="274">
        <f t="shared" si="44"/>
        <v>0</v>
      </c>
      <c r="R196" s="274">
        <f t="shared" ref="R196:R259" si="48">R195+Q196</f>
        <v>0</v>
      </c>
      <c r="S196" s="274">
        <f t="shared" si="45"/>
        <v>0</v>
      </c>
      <c r="T196" s="274">
        <f t="shared" si="46"/>
        <v>0</v>
      </c>
      <c r="U196" s="274">
        <f t="shared" ref="U196:U259" si="49">U195+T196</f>
        <v>61</v>
      </c>
      <c r="V196" s="274">
        <f t="shared" si="47"/>
        <v>0</v>
      </c>
      <c r="W196" s="58"/>
      <c r="X196" s="58"/>
      <c r="Y196" s="58"/>
      <c r="Z196" s="58"/>
    </row>
    <row r="197" spans="1:26" ht="15.75" customHeight="1" x14ac:dyDescent="0.2">
      <c r="A197" s="274" t="str">
        <f>Questions!$A197</f>
        <v>HIPA-11</v>
      </c>
      <c r="B197" s="274" t="str">
        <f t="shared" si="40"/>
        <v>HIPA</v>
      </c>
      <c r="C197" s="274" t="str">
        <f>VLOOKUP($A197,Questions!$A$3:$L$333,2,0)&amp;""</f>
        <v>Does your application require users to set their own password after an administrator reset or on first use of the account?</v>
      </c>
      <c r="D197" s="274" t="str">
        <f>VLOOKUP($A197,Questions!$A$3:$L$333,11,0)&amp;""</f>
        <v/>
      </c>
      <c r="E197" s="274" t="str">
        <f>VLOOKUP($A197,Questions!$A$3:$L$333,12,0)&amp;""</f>
        <v>Case-specific</v>
      </c>
      <c r="F197" s="274" t="str">
        <f>VLOOKUP($A197,'Institution Evaluation'!$A$56:$K$346,3,0)&amp;""</f>
        <v/>
      </c>
      <c r="G197" s="274" t="str">
        <f>VLOOKUP($A197,'Institution Evaluation'!$A$56:$K$346,7,0)&amp;""</f>
        <v>Yes</v>
      </c>
      <c r="H197" s="274" t="str">
        <f>VLOOKUP($A197,'Institution Evaluation'!$A$56:$K$346,8,0)&amp;""</f>
        <v/>
      </c>
      <c r="I197" s="274" t="str">
        <f>VLOOKUP($A197,'Institution Evaluation'!$A$56:$K$346,9,0)&amp;""</f>
        <v>Standard Importance</v>
      </c>
      <c r="J197" s="274" t="str">
        <f>VLOOKUP($A197,'Institution Evaluation'!$A$56:$K$346,10,0)&amp;""</f>
        <v/>
      </c>
      <c r="K197" s="274">
        <f t="shared" si="41"/>
        <v>10</v>
      </c>
      <c r="L197" s="274">
        <f>IF($E197="Not Scored", "N/A",IF(AND($D197='Auto Responses'!$J$27,$H197=""),"N/A",IF(AND($D197='Auto Responses'!$J$27,$H197='Auto Responses'!$J$7),1,IF(AND($D197='Auto Responses'!$J$27,$H197='Auto Responses'!$J$8),0,IF(OR($F197=$G197,$H197='Auto Responses'!$J$7),1,0)))))</f>
        <v>0</v>
      </c>
      <c r="M197" s="274" t="str">
        <f>VLOOKUP($A197,'Institution Evaluation'!$A$56:$K$346,10,0)&amp;""</f>
        <v/>
      </c>
      <c r="N197" s="274">
        <f t="shared" si="42"/>
        <v>0</v>
      </c>
      <c r="O197" s="274">
        <f t="shared" si="39"/>
        <v>10</v>
      </c>
      <c r="P197" s="274">
        <f t="shared" si="43"/>
        <v>0</v>
      </c>
      <c r="Q197" s="274">
        <f t="shared" si="44"/>
        <v>0</v>
      </c>
      <c r="R197" s="274">
        <f t="shared" si="48"/>
        <v>0</v>
      </c>
      <c r="S197" s="274">
        <f t="shared" si="45"/>
        <v>0</v>
      </c>
      <c r="T197" s="274">
        <f t="shared" si="46"/>
        <v>0</v>
      </c>
      <c r="U197" s="274">
        <f t="shared" si="49"/>
        <v>61</v>
      </c>
      <c r="V197" s="274">
        <f t="shared" si="47"/>
        <v>0</v>
      </c>
      <c r="W197" s="58"/>
      <c r="X197" s="58"/>
      <c r="Y197" s="58"/>
      <c r="Z197" s="58"/>
    </row>
    <row r="198" spans="1:26" ht="15.75" customHeight="1" x14ac:dyDescent="0.2">
      <c r="A198" s="274" t="str">
        <f>Questions!$A198</f>
        <v>HIPA-12</v>
      </c>
      <c r="B198" s="274" t="str">
        <f t="shared" si="40"/>
        <v>HIPA</v>
      </c>
      <c r="C198" s="274" t="str">
        <f>VLOOKUP($A198,Questions!$A$3:$L$333,2,0)&amp;""</f>
        <v>Does your application lock out an account after a number of failed login attempts?</v>
      </c>
      <c r="D198" s="274" t="str">
        <f>VLOOKUP($A198,Questions!$A$3:$L$333,11,0)&amp;""</f>
        <v/>
      </c>
      <c r="E198" s="274" t="str">
        <f>VLOOKUP($A198,Questions!$A$3:$L$333,12,0)&amp;""</f>
        <v>Case-specific</v>
      </c>
      <c r="F198" s="274" t="str">
        <f>VLOOKUP($A198,'Institution Evaluation'!$A$56:$K$346,3,0)&amp;""</f>
        <v/>
      </c>
      <c r="G198" s="274" t="str">
        <f>VLOOKUP($A198,'Institution Evaluation'!$A$56:$K$346,7,0)&amp;""</f>
        <v>Yes</v>
      </c>
      <c r="H198" s="274" t="str">
        <f>VLOOKUP($A198,'Institution Evaluation'!$A$56:$K$346,8,0)&amp;""</f>
        <v/>
      </c>
      <c r="I198" s="274" t="str">
        <f>VLOOKUP($A198,'Institution Evaluation'!$A$56:$K$346,9,0)&amp;""</f>
        <v>Standard Importance</v>
      </c>
      <c r="J198" s="274" t="str">
        <f>VLOOKUP($A198,'Institution Evaluation'!$A$56:$K$346,10,0)&amp;""</f>
        <v/>
      </c>
      <c r="K198" s="274">
        <f t="shared" si="41"/>
        <v>10</v>
      </c>
      <c r="L198" s="274">
        <f>IF($E198="Not Scored", "N/A",IF(AND($D198='Auto Responses'!$J$27,$H198=""),"N/A",IF(AND($D198='Auto Responses'!$J$27,$H198='Auto Responses'!$J$7),1,IF(AND($D198='Auto Responses'!$J$27,$H198='Auto Responses'!$J$8),0,IF(OR($F198=$G198,$H198='Auto Responses'!$J$7),1,0)))))</f>
        <v>0</v>
      </c>
      <c r="M198" s="274" t="str">
        <f>VLOOKUP($A198,'Institution Evaluation'!$A$56:$K$346,10,0)&amp;""</f>
        <v/>
      </c>
      <c r="N198" s="274">
        <f t="shared" si="42"/>
        <v>0</v>
      </c>
      <c r="O198" s="274">
        <f t="shared" si="39"/>
        <v>10</v>
      </c>
      <c r="P198" s="274">
        <f t="shared" si="43"/>
        <v>0</v>
      </c>
      <c r="Q198" s="274">
        <f t="shared" si="44"/>
        <v>0</v>
      </c>
      <c r="R198" s="274">
        <f t="shared" si="48"/>
        <v>0</v>
      </c>
      <c r="S198" s="274">
        <f t="shared" si="45"/>
        <v>0</v>
      </c>
      <c r="T198" s="274">
        <f t="shared" si="46"/>
        <v>0</v>
      </c>
      <c r="U198" s="274">
        <f t="shared" si="49"/>
        <v>61</v>
      </c>
      <c r="V198" s="274">
        <f t="shared" si="47"/>
        <v>0</v>
      </c>
      <c r="W198" s="58"/>
      <c r="X198" s="58"/>
      <c r="Y198" s="58"/>
      <c r="Z198" s="58"/>
    </row>
    <row r="199" spans="1:26" ht="15.75" customHeight="1" x14ac:dyDescent="0.2">
      <c r="A199" s="274" t="str">
        <f>Questions!$A199</f>
        <v>HIPA-13</v>
      </c>
      <c r="B199" s="274" t="str">
        <f t="shared" si="40"/>
        <v>HIPA</v>
      </c>
      <c r="C199" s="274" t="str">
        <f>VLOOKUP($A199,Questions!$A$3:$L$333,2,0)&amp;""</f>
        <v>Does your application automatically lock or log-out an account after a period of inactivity?</v>
      </c>
      <c r="D199" s="274" t="str">
        <f>VLOOKUP($A199,Questions!$A$3:$L$333,11,0)&amp;""</f>
        <v/>
      </c>
      <c r="E199" s="274" t="str">
        <f>VLOOKUP($A199,Questions!$A$3:$L$333,12,0)&amp;""</f>
        <v>Case-specific</v>
      </c>
      <c r="F199" s="274" t="str">
        <f>VLOOKUP($A199,'Institution Evaluation'!$A$56:$K$346,3,0)&amp;""</f>
        <v/>
      </c>
      <c r="G199" s="274" t="str">
        <f>VLOOKUP($A199,'Institution Evaluation'!$A$56:$K$346,7,0)&amp;""</f>
        <v>Yes</v>
      </c>
      <c r="H199" s="274" t="str">
        <f>VLOOKUP($A199,'Institution Evaluation'!$A$56:$K$346,8,0)&amp;""</f>
        <v/>
      </c>
      <c r="I199" s="274" t="str">
        <f>VLOOKUP($A199,'Institution Evaluation'!$A$56:$K$346,9,0)&amp;""</f>
        <v>Standard Importance</v>
      </c>
      <c r="J199" s="274" t="str">
        <f>VLOOKUP($A199,'Institution Evaluation'!$A$56:$K$346,10,0)&amp;""</f>
        <v/>
      </c>
      <c r="K199" s="274">
        <f t="shared" si="41"/>
        <v>10</v>
      </c>
      <c r="L199" s="274">
        <f>IF($E199="Not Scored", "N/A",IF(AND($D199='Auto Responses'!$J$27,$H199=""),"N/A",IF(AND($D199='Auto Responses'!$J$27,$H199='Auto Responses'!$J$7),1,IF(AND($D199='Auto Responses'!$J$27,$H199='Auto Responses'!$J$8),0,IF(OR($F199=$G199,$H199='Auto Responses'!$J$7),1,0)))))</f>
        <v>0</v>
      </c>
      <c r="M199" s="274" t="str">
        <f>VLOOKUP($A199,'Institution Evaluation'!$A$56:$K$346,10,0)&amp;""</f>
        <v/>
      </c>
      <c r="N199" s="274">
        <f t="shared" si="42"/>
        <v>0</v>
      </c>
      <c r="O199" s="274">
        <f t="shared" si="39"/>
        <v>10</v>
      </c>
      <c r="P199" s="274">
        <f t="shared" si="43"/>
        <v>0</v>
      </c>
      <c r="Q199" s="274">
        <f t="shared" si="44"/>
        <v>0</v>
      </c>
      <c r="R199" s="274">
        <f t="shared" si="48"/>
        <v>0</v>
      </c>
      <c r="S199" s="274">
        <f t="shared" si="45"/>
        <v>0</v>
      </c>
      <c r="T199" s="274">
        <f t="shared" si="46"/>
        <v>0</v>
      </c>
      <c r="U199" s="274">
        <f t="shared" si="49"/>
        <v>61</v>
      </c>
      <c r="V199" s="274">
        <f t="shared" si="47"/>
        <v>0</v>
      </c>
      <c r="W199" s="58"/>
      <c r="X199" s="58"/>
      <c r="Y199" s="58"/>
      <c r="Z199" s="58"/>
    </row>
    <row r="200" spans="1:26" ht="15.75" customHeight="1" x14ac:dyDescent="0.2">
      <c r="A200" s="274" t="str">
        <f>Questions!$A200</f>
        <v>HIPA-14</v>
      </c>
      <c r="B200" s="274" t="str">
        <f t="shared" si="40"/>
        <v>HIPA</v>
      </c>
      <c r="C200" s="274" t="str">
        <f>VLOOKUP($A200,Questions!$A$3:$L$333,2,0)&amp;""</f>
        <v>Are passwords visible in plain text, whether when stored or entered, including service level accounts (i.e., database accounts, etc.)?</v>
      </c>
      <c r="D200" s="274" t="str">
        <f>VLOOKUP($A200,Questions!$A$3:$L$333,11,0)&amp;""</f>
        <v/>
      </c>
      <c r="E200" s="274" t="str">
        <f>VLOOKUP($A200,Questions!$A$3:$L$333,12,0)&amp;""</f>
        <v>Case-specific</v>
      </c>
      <c r="F200" s="274" t="str">
        <f>VLOOKUP($A200,'Institution Evaluation'!$A$56:$K$346,3,0)&amp;""</f>
        <v/>
      </c>
      <c r="G200" s="274" t="str">
        <f>VLOOKUP($A200,'Institution Evaluation'!$A$56:$K$346,7,0)&amp;""</f>
        <v>No</v>
      </c>
      <c r="H200" s="274" t="str">
        <f>VLOOKUP($A200,'Institution Evaluation'!$A$56:$K$346,8,0)&amp;""</f>
        <v/>
      </c>
      <c r="I200" s="274" t="str">
        <f>VLOOKUP($A200,'Institution Evaluation'!$A$56:$K$346,9,0)&amp;""</f>
        <v>Standard Importance</v>
      </c>
      <c r="J200" s="274" t="str">
        <f>VLOOKUP($A200,'Institution Evaluation'!$A$56:$K$346,10,0)&amp;""</f>
        <v/>
      </c>
      <c r="K200" s="274">
        <f t="shared" si="41"/>
        <v>10</v>
      </c>
      <c r="L200" s="274">
        <f>IF($E200="Not Scored", "N/A",IF(AND($D200='Auto Responses'!$J$27,$H200=""),"N/A",IF(AND($D200='Auto Responses'!$J$27,$H200='Auto Responses'!$J$7),1,IF(AND($D200='Auto Responses'!$J$27,$H200='Auto Responses'!$J$8),0,IF(OR($F200=$G200,$H200='Auto Responses'!$J$7),1,0)))))</f>
        <v>0</v>
      </c>
      <c r="M200" s="274" t="str">
        <f>VLOOKUP($A200,'Institution Evaluation'!$A$56:$K$346,10,0)&amp;""</f>
        <v/>
      </c>
      <c r="N200" s="274">
        <f t="shared" si="42"/>
        <v>0</v>
      </c>
      <c r="O200" s="274">
        <f t="shared" si="39"/>
        <v>10</v>
      </c>
      <c r="P200" s="274">
        <f t="shared" si="43"/>
        <v>0</v>
      </c>
      <c r="Q200" s="274">
        <f t="shared" si="44"/>
        <v>0</v>
      </c>
      <c r="R200" s="274">
        <f t="shared" si="48"/>
        <v>0</v>
      </c>
      <c r="S200" s="274">
        <f t="shared" si="45"/>
        <v>0</v>
      </c>
      <c r="T200" s="274">
        <f t="shared" si="46"/>
        <v>0</v>
      </c>
      <c r="U200" s="274">
        <f t="shared" si="49"/>
        <v>61</v>
      </c>
      <c r="V200" s="274">
        <f t="shared" si="47"/>
        <v>0</v>
      </c>
      <c r="W200" s="58"/>
      <c r="X200" s="58"/>
      <c r="Y200" s="58"/>
      <c r="Z200" s="58"/>
    </row>
    <row r="201" spans="1:26" ht="15.75" customHeight="1" x14ac:dyDescent="0.2">
      <c r="A201" s="274" t="str">
        <f>Questions!$A201</f>
        <v>HIPA-15</v>
      </c>
      <c r="B201" s="274" t="str">
        <f t="shared" si="40"/>
        <v>HIPA</v>
      </c>
      <c r="C201" s="274" t="str">
        <f>VLOOKUP($A201,Questions!$A$3:$L$333,2,0)&amp;""</f>
        <v>If the application is institution-hosted, can all service level and administrative account passwords be changed by the institution?</v>
      </c>
      <c r="D201" s="274" t="str">
        <f>VLOOKUP($A201,Questions!$A$3:$L$333,11,0)&amp;""</f>
        <v/>
      </c>
      <c r="E201" s="274" t="str">
        <f>VLOOKUP($A201,Questions!$A$3:$L$333,12,0)&amp;""</f>
        <v>Case-specific</v>
      </c>
      <c r="F201" s="274" t="str">
        <f>VLOOKUP($A201,'Institution Evaluation'!$A$56:$K$346,3,0)&amp;""</f>
        <v/>
      </c>
      <c r="G201" s="274" t="str">
        <f>VLOOKUP($A201,'Institution Evaluation'!$A$56:$K$346,7,0)&amp;""</f>
        <v>Yes</v>
      </c>
      <c r="H201" s="274" t="str">
        <f>VLOOKUP($A201,'Institution Evaluation'!$A$56:$K$346,8,0)&amp;""</f>
        <v/>
      </c>
      <c r="I201" s="274" t="str">
        <f>VLOOKUP($A201,'Institution Evaluation'!$A$56:$K$346,9,0)&amp;""</f>
        <v>Standard Importance</v>
      </c>
      <c r="J201" s="274" t="str">
        <f>VLOOKUP($A201,'Institution Evaluation'!$A$56:$K$346,10,0)&amp;""</f>
        <v/>
      </c>
      <c r="K201" s="274">
        <f t="shared" si="41"/>
        <v>10</v>
      </c>
      <c r="L201" s="274">
        <f>IF($E201="Not Scored", "N/A",IF(AND($D201='Auto Responses'!$J$27,$H201=""),"N/A",IF(AND($D201='Auto Responses'!$J$27,$H201='Auto Responses'!$J$7),1,IF(AND($D201='Auto Responses'!$J$27,$H201='Auto Responses'!$J$8),0,IF(OR($F201=$G201,$H201='Auto Responses'!$J$7),1,0)))))</f>
        <v>0</v>
      </c>
      <c r="M201" s="274" t="str">
        <f>VLOOKUP($A201,'Institution Evaluation'!$A$56:$K$346,10,0)&amp;""</f>
        <v/>
      </c>
      <c r="N201" s="274">
        <f t="shared" si="42"/>
        <v>0</v>
      </c>
      <c r="O201" s="274">
        <f t="shared" si="39"/>
        <v>10</v>
      </c>
      <c r="P201" s="274">
        <f t="shared" si="43"/>
        <v>0</v>
      </c>
      <c r="Q201" s="274">
        <f t="shared" si="44"/>
        <v>0</v>
      </c>
      <c r="R201" s="274">
        <f t="shared" si="48"/>
        <v>0</v>
      </c>
      <c r="S201" s="274">
        <f t="shared" si="45"/>
        <v>0</v>
      </c>
      <c r="T201" s="274">
        <f t="shared" si="46"/>
        <v>0</v>
      </c>
      <c r="U201" s="274">
        <f t="shared" si="49"/>
        <v>61</v>
      </c>
      <c r="V201" s="274">
        <f t="shared" si="47"/>
        <v>0</v>
      </c>
      <c r="W201" s="58"/>
      <c r="X201" s="58"/>
      <c r="Y201" s="58"/>
      <c r="Z201" s="58"/>
    </row>
    <row r="202" spans="1:26" ht="15.75" customHeight="1" x14ac:dyDescent="0.2">
      <c r="A202" s="274" t="str">
        <f>Questions!$A202</f>
        <v>HIPA-16</v>
      </c>
      <c r="B202" s="274" t="str">
        <f t="shared" si="40"/>
        <v>HIPA</v>
      </c>
      <c r="C202" s="274" t="str">
        <f>VLOOKUP($A202,Questions!$A$3:$L$333,2,0)&amp;""</f>
        <v>Does your application provide the ability to define user access levels?</v>
      </c>
      <c r="D202" s="274" t="str">
        <f>VLOOKUP($A202,Questions!$A$3:$L$333,11,0)&amp;""</f>
        <v/>
      </c>
      <c r="E202" s="274" t="str">
        <f>VLOOKUP($A202,Questions!$A$3:$L$333,12,0)&amp;""</f>
        <v>Case-specific</v>
      </c>
      <c r="F202" s="274" t="str">
        <f>VLOOKUP($A202,'Institution Evaluation'!$A$56:$K$346,3,0)&amp;""</f>
        <v/>
      </c>
      <c r="G202" s="274" t="str">
        <f>VLOOKUP($A202,'Institution Evaluation'!$A$56:$K$346,7,0)&amp;""</f>
        <v>Yes</v>
      </c>
      <c r="H202" s="274" t="str">
        <f>VLOOKUP($A202,'Institution Evaluation'!$A$56:$K$346,8,0)&amp;""</f>
        <v/>
      </c>
      <c r="I202" s="274" t="str">
        <f>VLOOKUP($A202,'Institution Evaluation'!$A$56:$K$346,9,0)&amp;""</f>
        <v>Standard Importance</v>
      </c>
      <c r="J202" s="274" t="str">
        <f>VLOOKUP($A202,'Institution Evaluation'!$A$56:$K$346,10,0)&amp;""</f>
        <v/>
      </c>
      <c r="K202" s="274">
        <f t="shared" si="41"/>
        <v>10</v>
      </c>
      <c r="L202" s="274">
        <f>IF($E202="Not Scored", "N/A",IF(AND($D202='Auto Responses'!$J$27,$H202=""),"N/A",IF(AND($D202='Auto Responses'!$J$27,$H202='Auto Responses'!$J$7),1,IF(AND($D202='Auto Responses'!$J$27,$H202='Auto Responses'!$J$8),0,IF(OR($F202=$G202,$H202='Auto Responses'!$J$7),1,0)))))</f>
        <v>0</v>
      </c>
      <c r="M202" s="274" t="str">
        <f>VLOOKUP($A202,'Institution Evaluation'!$A$56:$K$346,10,0)&amp;""</f>
        <v/>
      </c>
      <c r="N202" s="274">
        <f t="shared" si="42"/>
        <v>0</v>
      </c>
      <c r="O202" s="274">
        <f t="shared" si="39"/>
        <v>10</v>
      </c>
      <c r="P202" s="274">
        <f t="shared" si="43"/>
        <v>0</v>
      </c>
      <c r="Q202" s="274">
        <f t="shared" si="44"/>
        <v>0</v>
      </c>
      <c r="R202" s="274">
        <f t="shared" si="48"/>
        <v>0</v>
      </c>
      <c r="S202" s="274">
        <f t="shared" si="45"/>
        <v>0</v>
      </c>
      <c r="T202" s="274">
        <f t="shared" si="46"/>
        <v>0</v>
      </c>
      <c r="U202" s="274">
        <f t="shared" si="49"/>
        <v>61</v>
      </c>
      <c r="V202" s="274">
        <f t="shared" si="47"/>
        <v>0</v>
      </c>
      <c r="W202" s="58"/>
      <c r="X202" s="58"/>
      <c r="Y202" s="58"/>
      <c r="Z202" s="58"/>
    </row>
    <row r="203" spans="1:26" ht="15.75" customHeight="1" x14ac:dyDescent="0.2">
      <c r="A203" s="274" t="str">
        <f>Questions!$A203</f>
        <v>HIPA-17</v>
      </c>
      <c r="B203" s="274" t="str">
        <f t="shared" si="40"/>
        <v>HIPA</v>
      </c>
      <c r="C203" s="274" t="str">
        <f>VLOOKUP($A203,Questions!$A$3:$L$333,2,0)&amp;""</f>
        <v>Does your application support varying levels of access to administrative tasks defined individually per user?</v>
      </c>
      <c r="D203" s="274" t="str">
        <f>VLOOKUP($A203,Questions!$A$3:$L$333,11,0)&amp;""</f>
        <v/>
      </c>
      <c r="E203" s="274" t="str">
        <f>VLOOKUP($A203,Questions!$A$3:$L$333,12,0)&amp;""</f>
        <v>Case-specific</v>
      </c>
      <c r="F203" s="274" t="str">
        <f>VLOOKUP($A203,'Institution Evaluation'!$A$56:$K$346,3,0)&amp;""</f>
        <v/>
      </c>
      <c r="G203" s="274" t="str">
        <f>VLOOKUP($A203,'Institution Evaluation'!$A$56:$K$346,7,0)&amp;""</f>
        <v>Yes</v>
      </c>
      <c r="H203" s="274" t="str">
        <f>VLOOKUP($A203,'Institution Evaluation'!$A$56:$K$346,8,0)&amp;""</f>
        <v/>
      </c>
      <c r="I203" s="274" t="str">
        <f>VLOOKUP($A203,'Institution Evaluation'!$A$56:$K$346,9,0)&amp;""</f>
        <v>Standard Importance</v>
      </c>
      <c r="J203" s="274" t="str">
        <f>VLOOKUP($A203,'Institution Evaluation'!$A$56:$K$346,10,0)&amp;""</f>
        <v/>
      </c>
      <c r="K203" s="274">
        <f t="shared" si="41"/>
        <v>10</v>
      </c>
      <c r="L203" s="274">
        <f>IF($E203="Not Scored", "N/A",IF(AND($D203='Auto Responses'!$J$27,$H203=""),"N/A",IF(AND($D203='Auto Responses'!$J$27,$H203='Auto Responses'!$J$7),1,IF(AND($D203='Auto Responses'!$J$27,$H203='Auto Responses'!$J$8),0,IF(OR($F203=$G203,$H203='Auto Responses'!$J$7),1,0)))))</f>
        <v>0</v>
      </c>
      <c r="M203" s="274" t="str">
        <f>VLOOKUP($A203,'Institution Evaluation'!$A$56:$K$346,10,0)&amp;""</f>
        <v/>
      </c>
      <c r="N203" s="274">
        <f t="shared" si="42"/>
        <v>0</v>
      </c>
      <c r="O203" s="274">
        <f t="shared" si="39"/>
        <v>10</v>
      </c>
      <c r="P203" s="274">
        <f t="shared" si="43"/>
        <v>0</v>
      </c>
      <c r="Q203" s="274">
        <f t="shared" si="44"/>
        <v>0</v>
      </c>
      <c r="R203" s="274">
        <f t="shared" si="48"/>
        <v>0</v>
      </c>
      <c r="S203" s="274">
        <f t="shared" si="45"/>
        <v>0</v>
      </c>
      <c r="T203" s="274">
        <f t="shared" si="46"/>
        <v>0</v>
      </c>
      <c r="U203" s="274">
        <f t="shared" si="49"/>
        <v>61</v>
      </c>
      <c r="V203" s="274">
        <f t="shared" si="47"/>
        <v>0</v>
      </c>
      <c r="W203" s="58"/>
      <c r="X203" s="58"/>
      <c r="Y203" s="58"/>
      <c r="Z203" s="58"/>
    </row>
    <row r="204" spans="1:26" ht="15.75" customHeight="1" x14ac:dyDescent="0.2">
      <c r="A204" s="274" t="str">
        <f>Questions!$A204</f>
        <v>HIPA-18</v>
      </c>
      <c r="B204" s="274" t="str">
        <f t="shared" si="40"/>
        <v>HIPA</v>
      </c>
      <c r="C204" s="274" t="str">
        <f>VLOOKUP($A204,Questions!$A$3:$L$333,2,0)&amp;""</f>
        <v>Does your application support varying levels of access to records based on user ID?</v>
      </c>
      <c r="D204" s="274" t="str">
        <f>VLOOKUP($A204,Questions!$A$3:$L$333,11,0)&amp;""</f>
        <v/>
      </c>
      <c r="E204" s="274" t="str">
        <f>VLOOKUP($A204,Questions!$A$3:$L$333,12,0)&amp;""</f>
        <v>Case-specific</v>
      </c>
      <c r="F204" s="274" t="str">
        <f>VLOOKUP($A204,'Institution Evaluation'!$A$56:$K$346,3,0)&amp;""</f>
        <v/>
      </c>
      <c r="G204" s="274" t="str">
        <f>VLOOKUP($A204,'Institution Evaluation'!$A$56:$K$346,7,0)&amp;""</f>
        <v>No</v>
      </c>
      <c r="H204" s="274" t="str">
        <f>VLOOKUP($A204,'Institution Evaluation'!$A$56:$K$346,8,0)&amp;""</f>
        <v/>
      </c>
      <c r="I204" s="274" t="str">
        <f>VLOOKUP($A204,'Institution Evaluation'!$A$56:$K$346,9,0)&amp;""</f>
        <v>Standard Importance</v>
      </c>
      <c r="J204" s="274" t="str">
        <f>VLOOKUP($A204,'Institution Evaluation'!$A$56:$K$346,10,0)&amp;""</f>
        <v/>
      </c>
      <c r="K204" s="274">
        <f t="shared" si="41"/>
        <v>10</v>
      </c>
      <c r="L204" s="274">
        <f>IF($E204="Not Scored", "N/A",IF(AND($D204='Auto Responses'!$J$27,$H204=""),"N/A",IF(AND($D204='Auto Responses'!$J$27,$H204='Auto Responses'!$J$7),1,IF(AND($D204='Auto Responses'!$J$27,$H204='Auto Responses'!$J$8),0,IF(OR($F204=$G204,$H204='Auto Responses'!$J$7),1,0)))))</f>
        <v>0</v>
      </c>
      <c r="M204" s="274" t="str">
        <f>VLOOKUP($A204,'Institution Evaluation'!$A$56:$K$346,10,0)&amp;""</f>
        <v/>
      </c>
      <c r="N204" s="274">
        <f t="shared" si="42"/>
        <v>0</v>
      </c>
      <c r="O204" s="274">
        <f t="shared" si="39"/>
        <v>10</v>
      </c>
      <c r="P204" s="274">
        <f t="shared" si="43"/>
        <v>0</v>
      </c>
      <c r="Q204" s="274">
        <f t="shared" si="44"/>
        <v>0</v>
      </c>
      <c r="R204" s="274">
        <f t="shared" si="48"/>
        <v>0</v>
      </c>
      <c r="S204" s="274">
        <f t="shared" si="45"/>
        <v>0</v>
      </c>
      <c r="T204" s="274">
        <f t="shared" si="46"/>
        <v>0</v>
      </c>
      <c r="U204" s="274">
        <f t="shared" si="49"/>
        <v>61</v>
      </c>
      <c r="V204" s="274">
        <f t="shared" si="47"/>
        <v>0</v>
      </c>
      <c r="W204" s="58"/>
      <c r="X204" s="58"/>
      <c r="Y204" s="58"/>
      <c r="Z204" s="58"/>
    </row>
    <row r="205" spans="1:26" ht="15.75" customHeight="1" x14ac:dyDescent="0.2">
      <c r="A205" s="274" t="str">
        <f>Questions!$A205</f>
        <v>HIPA-19</v>
      </c>
      <c r="B205" s="274" t="str">
        <f t="shared" si="40"/>
        <v>HIPA</v>
      </c>
      <c r="C205" s="274" t="str">
        <f>VLOOKUP($A205,Questions!$A$3:$L$333,2,0)&amp;""</f>
        <v>Is there a limit to the number of groups to which a user can be assigned?</v>
      </c>
      <c r="D205" s="274" t="str">
        <f>VLOOKUP($A205,Questions!$A$3:$L$333,11,0)&amp;""</f>
        <v/>
      </c>
      <c r="E205" s="274" t="str">
        <f>VLOOKUP($A205,Questions!$A$3:$L$333,12,0)&amp;""</f>
        <v>Case-specific</v>
      </c>
      <c r="F205" s="274" t="str">
        <f>VLOOKUP($A205,'Institution Evaluation'!$A$56:$K$346,3,0)&amp;""</f>
        <v/>
      </c>
      <c r="G205" s="274" t="str">
        <f>VLOOKUP($A205,'Institution Evaluation'!$A$56:$K$346,7,0)&amp;""</f>
        <v>Yes</v>
      </c>
      <c r="H205" s="274" t="str">
        <f>VLOOKUP($A205,'Institution Evaluation'!$A$56:$K$346,8,0)&amp;""</f>
        <v/>
      </c>
      <c r="I205" s="274" t="str">
        <f>VLOOKUP($A205,'Institution Evaluation'!$A$56:$K$346,9,0)&amp;""</f>
        <v>Standard Importance</v>
      </c>
      <c r="J205" s="274" t="str">
        <f>VLOOKUP($A205,'Institution Evaluation'!$A$56:$K$346,10,0)&amp;""</f>
        <v/>
      </c>
      <c r="K205" s="274">
        <f t="shared" si="41"/>
        <v>10</v>
      </c>
      <c r="L205" s="274">
        <f>IF($E205="Not Scored", "N/A",IF(AND($D205='Auto Responses'!$J$27,$H205=""),"N/A",IF(AND($D205='Auto Responses'!$J$27,$H205='Auto Responses'!$J$7),1,IF(AND($D205='Auto Responses'!$J$27,$H205='Auto Responses'!$J$8),0,IF(OR($F205=$G205,$H205='Auto Responses'!$J$7),1,0)))))</f>
        <v>0</v>
      </c>
      <c r="M205" s="274" t="str">
        <f>VLOOKUP($A205,'Institution Evaluation'!$A$56:$K$346,10,0)&amp;""</f>
        <v/>
      </c>
      <c r="N205" s="274">
        <f t="shared" si="42"/>
        <v>0</v>
      </c>
      <c r="O205" s="274">
        <f t="shared" si="39"/>
        <v>10</v>
      </c>
      <c r="P205" s="274">
        <f t="shared" si="43"/>
        <v>0</v>
      </c>
      <c r="Q205" s="274">
        <f t="shared" si="44"/>
        <v>0</v>
      </c>
      <c r="R205" s="274">
        <f t="shared" si="48"/>
        <v>0</v>
      </c>
      <c r="S205" s="274">
        <f t="shared" si="45"/>
        <v>0</v>
      </c>
      <c r="T205" s="274">
        <f t="shared" si="46"/>
        <v>0</v>
      </c>
      <c r="U205" s="274">
        <f t="shared" si="49"/>
        <v>61</v>
      </c>
      <c r="V205" s="274">
        <f t="shared" si="47"/>
        <v>0</v>
      </c>
      <c r="W205" s="58"/>
      <c r="X205" s="58"/>
      <c r="Y205" s="58"/>
      <c r="Z205" s="58"/>
    </row>
    <row r="206" spans="1:26" ht="15.75" customHeight="1" x14ac:dyDescent="0.2">
      <c r="A206" s="274" t="str">
        <f>Questions!$A206</f>
        <v>HIPA-20</v>
      </c>
      <c r="B206" s="274" t="str">
        <f t="shared" si="40"/>
        <v>HIPA</v>
      </c>
      <c r="C206" s="274" t="str">
        <f>VLOOKUP($A206,Questions!$A$3:$L$333,2,0)&amp;""</f>
        <v>Do accounts used for solution provider-supplied remote support abide by the same authentication policies and access logging as the rest of the system?</v>
      </c>
      <c r="D206" s="274" t="str">
        <f>VLOOKUP($A206,Questions!$A$3:$L$333,11,0)&amp;""</f>
        <v/>
      </c>
      <c r="E206" s="274" t="str">
        <f>VLOOKUP($A206,Questions!$A$3:$L$333,12,0)&amp;""</f>
        <v>Case-specific</v>
      </c>
      <c r="F206" s="274" t="str">
        <f>VLOOKUP($A206,'Institution Evaluation'!$A$56:$K$346,3,0)&amp;""</f>
        <v/>
      </c>
      <c r="G206" s="274" t="str">
        <f>VLOOKUP($A206,'Institution Evaluation'!$A$56:$K$346,7,0)&amp;""</f>
        <v>Yes</v>
      </c>
      <c r="H206" s="274" t="str">
        <f>VLOOKUP($A206,'Institution Evaluation'!$A$56:$K$346,8,0)&amp;""</f>
        <v/>
      </c>
      <c r="I206" s="274" t="str">
        <f>VLOOKUP($A206,'Institution Evaluation'!$A$56:$K$346,9,0)&amp;""</f>
        <v>Standard Importance</v>
      </c>
      <c r="J206" s="274" t="str">
        <f>VLOOKUP($A206,'Institution Evaluation'!$A$56:$K$346,10,0)&amp;""</f>
        <v/>
      </c>
      <c r="K206" s="274">
        <f t="shared" si="41"/>
        <v>10</v>
      </c>
      <c r="L206" s="274">
        <f>IF($E206="Not Scored", "N/A",IF(AND($D206='Auto Responses'!$J$27,$H206=""),"N/A",IF(AND($D206='Auto Responses'!$J$27,$H206='Auto Responses'!$J$7),1,IF(AND($D206='Auto Responses'!$J$27,$H206='Auto Responses'!$J$8),0,IF(OR($F206=$G206,$H206='Auto Responses'!$J$7),1,0)))))</f>
        <v>0</v>
      </c>
      <c r="M206" s="274" t="str">
        <f>VLOOKUP($A206,'Institution Evaluation'!$A$56:$K$346,10,0)&amp;""</f>
        <v/>
      </c>
      <c r="N206" s="274">
        <f t="shared" si="42"/>
        <v>0</v>
      </c>
      <c r="O206" s="274">
        <f t="shared" si="39"/>
        <v>10</v>
      </c>
      <c r="P206" s="274">
        <f t="shared" si="43"/>
        <v>0</v>
      </c>
      <c r="Q206" s="274">
        <f t="shared" si="44"/>
        <v>0</v>
      </c>
      <c r="R206" s="274">
        <f t="shared" si="48"/>
        <v>0</v>
      </c>
      <c r="S206" s="274">
        <f t="shared" si="45"/>
        <v>0</v>
      </c>
      <c r="T206" s="274">
        <f t="shared" si="46"/>
        <v>0</v>
      </c>
      <c r="U206" s="274">
        <f t="shared" si="49"/>
        <v>61</v>
      </c>
      <c r="V206" s="274">
        <f t="shared" si="47"/>
        <v>0</v>
      </c>
      <c r="W206" s="58"/>
      <c r="X206" s="58"/>
      <c r="Y206" s="58"/>
      <c r="Z206" s="58"/>
    </row>
    <row r="207" spans="1:26" ht="15.75" customHeight="1" x14ac:dyDescent="0.2">
      <c r="A207" s="274" t="str">
        <f>Questions!$A207</f>
        <v>HIPA-21</v>
      </c>
      <c r="B207" s="274" t="str">
        <f t="shared" si="40"/>
        <v>HIPA</v>
      </c>
      <c r="C207" s="274" t="str">
        <f>VLOOKUP($A207,Questions!$A$3:$L$333,2,0)&amp;""</f>
        <v>Does the application log record access including specific user, date/time of access, and originating IP or device?</v>
      </c>
      <c r="D207" s="274" t="str">
        <f>VLOOKUP($A207,Questions!$A$3:$L$333,11,0)&amp;""</f>
        <v/>
      </c>
      <c r="E207" s="274" t="str">
        <f>VLOOKUP($A207,Questions!$A$3:$L$333,12,0)&amp;""</f>
        <v>Case-specific</v>
      </c>
      <c r="F207" s="274" t="str">
        <f>VLOOKUP($A207,'Institution Evaluation'!$A$56:$K$346,3,0)&amp;""</f>
        <v/>
      </c>
      <c r="G207" s="274" t="str">
        <f>VLOOKUP($A207,'Institution Evaluation'!$A$56:$K$346,7,0)&amp;""</f>
        <v>Yes</v>
      </c>
      <c r="H207" s="274" t="str">
        <f>VLOOKUP($A207,'Institution Evaluation'!$A$56:$K$346,8,0)&amp;""</f>
        <v/>
      </c>
      <c r="I207" s="274" t="str">
        <f>VLOOKUP($A207,'Institution Evaluation'!$A$56:$K$346,9,0)&amp;""</f>
        <v>Standard Importance</v>
      </c>
      <c r="J207" s="274" t="str">
        <f>VLOOKUP($A207,'Institution Evaluation'!$A$56:$K$346,10,0)&amp;""</f>
        <v/>
      </c>
      <c r="K207" s="274">
        <f t="shared" si="41"/>
        <v>10</v>
      </c>
      <c r="L207" s="274">
        <f>IF($E207="Not Scored", "N/A",IF(AND($D207='Auto Responses'!$J$27,$H207=""),"N/A",IF(AND($D207='Auto Responses'!$J$27,$H207='Auto Responses'!$J$7),1,IF(AND($D207='Auto Responses'!$J$27,$H207='Auto Responses'!$J$8),0,IF(OR($F207=$G207,$H207='Auto Responses'!$J$7),1,0)))))</f>
        <v>0</v>
      </c>
      <c r="M207" s="274" t="str">
        <f>VLOOKUP($A207,'Institution Evaluation'!$A$56:$K$346,10,0)&amp;""</f>
        <v/>
      </c>
      <c r="N207" s="274">
        <f t="shared" si="42"/>
        <v>0</v>
      </c>
      <c r="O207" s="274">
        <f t="shared" si="39"/>
        <v>10</v>
      </c>
      <c r="P207" s="274">
        <f t="shared" si="43"/>
        <v>0</v>
      </c>
      <c r="Q207" s="274">
        <f t="shared" si="44"/>
        <v>0</v>
      </c>
      <c r="R207" s="274">
        <f t="shared" si="48"/>
        <v>0</v>
      </c>
      <c r="S207" s="274">
        <f t="shared" si="45"/>
        <v>0</v>
      </c>
      <c r="T207" s="274">
        <f t="shared" si="46"/>
        <v>0</v>
      </c>
      <c r="U207" s="274">
        <f t="shared" si="49"/>
        <v>61</v>
      </c>
      <c r="V207" s="274">
        <f t="shared" si="47"/>
        <v>0</v>
      </c>
      <c r="W207" s="58"/>
      <c r="X207" s="58"/>
      <c r="Y207" s="58"/>
      <c r="Z207" s="58"/>
    </row>
    <row r="208" spans="1:26" ht="15.75" customHeight="1" x14ac:dyDescent="0.2">
      <c r="A208" s="274" t="str">
        <f>Questions!$A208</f>
        <v>HIPA-22</v>
      </c>
      <c r="B208" s="274" t="str">
        <f t="shared" si="40"/>
        <v>HIPA</v>
      </c>
      <c r="C208" s="274" t="str">
        <f>VLOOKUP($A208,Questions!$A$3:$L$333,2,0)&amp;""</f>
        <v>Does the application log administrative activity, such as user account access changes and password changes, including specific user, date/time of changes, and originating IP or device?</v>
      </c>
      <c r="D208" s="274" t="str">
        <f>VLOOKUP($A208,Questions!$A$3:$L$333,11,0)&amp;""</f>
        <v/>
      </c>
      <c r="E208" s="274" t="str">
        <f>VLOOKUP($A208,Questions!$A$3:$L$333,12,0)&amp;""</f>
        <v>Case-specific</v>
      </c>
      <c r="F208" s="274" t="str">
        <f>VLOOKUP($A208,'Institution Evaluation'!$A$56:$K$346,3,0)&amp;""</f>
        <v/>
      </c>
      <c r="G208" s="274" t="str">
        <f>VLOOKUP($A208,'Institution Evaluation'!$A$56:$K$346,7,0)&amp;""</f>
        <v>Yes</v>
      </c>
      <c r="H208" s="274" t="str">
        <f>VLOOKUP($A208,'Institution Evaluation'!$A$56:$K$346,8,0)&amp;""</f>
        <v/>
      </c>
      <c r="I208" s="274" t="str">
        <f>VLOOKUP($A208,'Institution Evaluation'!$A$56:$K$346,9,0)&amp;""</f>
        <v>Standard Importance</v>
      </c>
      <c r="J208" s="274" t="str">
        <f>VLOOKUP($A208,'Institution Evaluation'!$A$56:$K$346,10,0)&amp;""</f>
        <v/>
      </c>
      <c r="K208" s="274">
        <f t="shared" si="41"/>
        <v>10</v>
      </c>
      <c r="L208" s="274">
        <f>IF($E208="Not Scored", "N/A",IF(AND($D208='Auto Responses'!$J$27,$H208=""),"N/A",IF(AND($D208='Auto Responses'!$J$27,$H208='Auto Responses'!$J$7),1,IF(AND($D208='Auto Responses'!$J$27,$H208='Auto Responses'!$J$8),0,IF(OR($F208=$G208,$H208='Auto Responses'!$J$7),1,0)))))</f>
        <v>0</v>
      </c>
      <c r="M208" s="274" t="str">
        <f>VLOOKUP($A208,'Institution Evaluation'!$A$56:$K$346,10,0)&amp;""</f>
        <v/>
      </c>
      <c r="N208" s="274">
        <f t="shared" si="42"/>
        <v>0</v>
      </c>
      <c r="O208" s="274">
        <f t="shared" si="39"/>
        <v>10</v>
      </c>
      <c r="P208" s="274">
        <f t="shared" si="43"/>
        <v>0</v>
      </c>
      <c r="Q208" s="274">
        <f t="shared" si="44"/>
        <v>0</v>
      </c>
      <c r="R208" s="274">
        <f t="shared" si="48"/>
        <v>0</v>
      </c>
      <c r="S208" s="274">
        <f t="shared" si="45"/>
        <v>0</v>
      </c>
      <c r="T208" s="274">
        <f t="shared" si="46"/>
        <v>0</v>
      </c>
      <c r="U208" s="274">
        <f t="shared" si="49"/>
        <v>61</v>
      </c>
      <c r="V208" s="274">
        <f t="shared" si="47"/>
        <v>0</v>
      </c>
      <c r="W208" s="58"/>
      <c r="X208" s="58"/>
      <c r="Y208" s="58"/>
      <c r="Z208" s="58"/>
    </row>
    <row r="209" spans="1:26" ht="15.75" customHeight="1" x14ac:dyDescent="0.2">
      <c r="A209" s="274" t="str">
        <f>Questions!$A209</f>
        <v>HIPA-23</v>
      </c>
      <c r="B209" s="274" t="str">
        <f t="shared" si="40"/>
        <v>HIPA</v>
      </c>
      <c r="C209" s="274" t="str">
        <f>VLOOKUP($A209,Questions!$A$3:$L$333,2,0)&amp;""</f>
        <v>Do you retain logs for at least as long as required by HIPAA regulations?</v>
      </c>
      <c r="D209" s="274" t="str">
        <f>VLOOKUP($A209,Questions!$A$3:$L$333,11,0)&amp;""</f>
        <v/>
      </c>
      <c r="E209" s="274" t="str">
        <f>VLOOKUP($A209,Questions!$A$3:$L$333,12,0)&amp;""</f>
        <v>Case-specific</v>
      </c>
      <c r="F209" s="274" t="str">
        <f>VLOOKUP($A209,'Institution Evaluation'!$A$56:$K$346,3,0)&amp;""</f>
        <v/>
      </c>
      <c r="G209" s="274" t="str">
        <f>VLOOKUP($A209,'Institution Evaluation'!$A$56:$K$346,7,0)&amp;""</f>
        <v>Yes</v>
      </c>
      <c r="H209" s="274" t="str">
        <f>VLOOKUP($A209,'Institution Evaluation'!$A$56:$K$346,8,0)&amp;""</f>
        <v/>
      </c>
      <c r="I209" s="274" t="str">
        <f>VLOOKUP($A209,'Institution Evaluation'!$A$56:$K$346,9,0)&amp;""</f>
        <v>Standard Importance</v>
      </c>
      <c r="J209" s="274" t="str">
        <f>VLOOKUP($A209,'Institution Evaluation'!$A$56:$K$346,10,0)&amp;""</f>
        <v/>
      </c>
      <c r="K209" s="274">
        <f t="shared" si="41"/>
        <v>10</v>
      </c>
      <c r="L209" s="274">
        <f>IF($E209="Not Scored", "N/A",IF(AND($D209='Auto Responses'!$J$27,$H209=""),"N/A",IF(AND($D209='Auto Responses'!$J$27,$H209='Auto Responses'!$J$7),1,IF(AND($D209='Auto Responses'!$J$27,$H209='Auto Responses'!$J$8),0,IF(OR($F209=$G209,$H209='Auto Responses'!$J$7),1,0)))))</f>
        <v>0</v>
      </c>
      <c r="M209" s="274" t="str">
        <f>VLOOKUP($A209,'Institution Evaluation'!$A$56:$K$346,10,0)&amp;""</f>
        <v/>
      </c>
      <c r="N209" s="274">
        <f t="shared" si="42"/>
        <v>0</v>
      </c>
      <c r="O209" s="274">
        <f t="shared" si="39"/>
        <v>10</v>
      </c>
      <c r="P209" s="274">
        <f t="shared" si="43"/>
        <v>0</v>
      </c>
      <c r="Q209" s="274">
        <f t="shared" si="44"/>
        <v>0</v>
      </c>
      <c r="R209" s="274">
        <f t="shared" si="48"/>
        <v>0</v>
      </c>
      <c r="S209" s="274">
        <f t="shared" si="45"/>
        <v>0</v>
      </c>
      <c r="T209" s="274">
        <f t="shared" si="46"/>
        <v>0</v>
      </c>
      <c r="U209" s="274">
        <f t="shared" si="49"/>
        <v>61</v>
      </c>
      <c r="V209" s="274">
        <f t="shared" si="47"/>
        <v>0</v>
      </c>
      <c r="W209" s="58"/>
      <c r="X209" s="58"/>
      <c r="Y209" s="58"/>
      <c r="Z209" s="58"/>
    </row>
    <row r="210" spans="1:26" ht="15.75" customHeight="1" x14ac:dyDescent="0.2">
      <c r="A210" s="274" t="str">
        <f>Questions!$A210</f>
        <v>HIPA-24</v>
      </c>
      <c r="B210" s="274" t="str">
        <f t="shared" si="40"/>
        <v>HIPA</v>
      </c>
      <c r="C210" s="274" t="str">
        <f>VLOOKUP($A210,Questions!$A$3:$L$333,2,0)&amp;""</f>
        <v>Can the application logs be archived?</v>
      </c>
      <c r="D210" s="274" t="str">
        <f>VLOOKUP($A210,Questions!$A$3:$L$333,11,0)&amp;""</f>
        <v/>
      </c>
      <c r="E210" s="274" t="str">
        <f>VLOOKUP($A210,Questions!$A$3:$L$333,12,0)&amp;""</f>
        <v>Case-specific</v>
      </c>
      <c r="F210" s="274" t="str">
        <f>VLOOKUP($A210,'Institution Evaluation'!$A$56:$K$346,3,0)&amp;""</f>
        <v/>
      </c>
      <c r="G210" s="274" t="str">
        <f>VLOOKUP($A210,'Institution Evaluation'!$A$56:$K$346,7,0)&amp;""</f>
        <v>Yes</v>
      </c>
      <c r="H210" s="274" t="str">
        <f>VLOOKUP($A210,'Institution Evaluation'!$A$56:$K$346,8,0)&amp;""</f>
        <v/>
      </c>
      <c r="I210" s="274" t="str">
        <f>VLOOKUP($A210,'Institution Evaluation'!$A$56:$K$346,9,0)&amp;""</f>
        <v>Standard Importance</v>
      </c>
      <c r="J210" s="274" t="str">
        <f>VLOOKUP($A210,'Institution Evaluation'!$A$56:$K$346,10,0)&amp;""</f>
        <v/>
      </c>
      <c r="K210" s="274">
        <f t="shared" si="41"/>
        <v>10</v>
      </c>
      <c r="L210" s="274">
        <f>IF($E210="Not Scored", "N/A",IF(AND($D210='Auto Responses'!$J$27,$H210=""),"N/A",IF(AND($D210='Auto Responses'!$J$27,$H210='Auto Responses'!$J$7),1,IF(AND($D210='Auto Responses'!$J$27,$H210='Auto Responses'!$J$8),0,IF(OR($F210=$G210,$H210='Auto Responses'!$J$7),1,0)))))</f>
        <v>0</v>
      </c>
      <c r="M210" s="274" t="str">
        <f>VLOOKUP($A210,'Institution Evaluation'!$A$56:$K$346,10,0)&amp;""</f>
        <v/>
      </c>
      <c r="N210" s="274">
        <f t="shared" si="42"/>
        <v>0</v>
      </c>
      <c r="O210" s="274">
        <f t="shared" si="39"/>
        <v>10</v>
      </c>
      <c r="P210" s="274">
        <f t="shared" si="43"/>
        <v>0</v>
      </c>
      <c r="Q210" s="274">
        <f t="shared" si="44"/>
        <v>0</v>
      </c>
      <c r="R210" s="274">
        <f t="shared" si="48"/>
        <v>0</v>
      </c>
      <c r="S210" s="274">
        <f t="shared" si="45"/>
        <v>0</v>
      </c>
      <c r="T210" s="274">
        <f t="shared" si="46"/>
        <v>0</v>
      </c>
      <c r="U210" s="274">
        <f t="shared" si="49"/>
        <v>61</v>
      </c>
      <c r="V210" s="274">
        <f t="shared" si="47"/>
        <v>0</v>
      </c>
      <c r="W210" s="58"/>
      <c r="X210" s="58"/>
      <c r="Y210" s="58"/>
      <c r="Z210" s="58"/>
    </row>
    <row r="211" spans="1:26" ht="15.75" customHeight="1" x14ac:dyDescent="0.2">
      <c r="A211" s="274" t="str">
        <f>Questions!$A211</f>
        <v>HIPA-25</v>
      </c>
      <c r="B211" s="274" t="str">
        <f t="shared" si="40"/>
        <v>HIPA</v>
      </c>
      <c r="C211" s="274" t="str">
        <f>VLOOKUP($A211,Questions!$A$3:$L$333,2,0)&amp;""</f>
        <v>Can the application logs be saved externally?</v>
      </c>
      <c r="D211" s="274" t="str">
        <f>VLOOKUP($A211,Questions!$A$3:$L$333,11,0)&amp;""</f>
        <v/>
      </c>
      <c r="E211" s="274" t="str">
        <f>VLOOKUP($A211,Questions!$A$3:$L$333,12,0)&amp;""</f>
        <v>Case-specific</v>
      </c>
      <c r="F211" s="274" t="str">
        <f>VLOOKUP($A211,'Institution Evaluation'!$A$56:$K$346,3,0)&amp;""</f>
        <v/>
      </c>
      <c r="G211" s="274" t="str">
        <f>VLOOKUP($A211,'Institution Evaluation'!$A$56:$K$346,7,0)&amp;""</f>
        <v>Yes</v>
      </c>
      <c r="H211" s="274" t="str">
        <f>VLOOKUP($A211,'Institution Evaluation'!$A$56:$K$346,8,0)&amp;""</f>
        <v/>
      </c>
      <c r="I211" s="274" t="str">
        <f>VLOOKUP($A211,'Institution Evaluation'!$A$56:$K$346,9,0)&amp;""</f>
        <v>Standard Importance</v>
      </c>
      <c r="J211" s="274" t="str">
        <f>VLOOKUP($A211,'Institution Evaluation'!$A$56:$K$346,10,0)&amp;""</f>
        <v/>
      </c>
      <c r="K211" s="274">
        <f t="shared" si="41"/>
        <v>10</v>
      </c>
      <c r="L211" s="274">
        <f>IF($E211="Not Scored", "N/A",IF(AND($D211='Auto Responses'!$J$27,$H211=""),"N/A",IF(AND($D211='Auto Responses'!$J$27,$H211='Auto Responses'!$J$7),1,IF(AND($D211='Auto Responses'!$J$27,$H211='Auto Responses'!$J$8),0,IF(OR($F211=$G211,$H211='Auto Responses'!$J$7),1,0)))))</f>
        <v>0</v>
      </c>
      <c r="M211" s="274" t="str">
        <f>VLOOKUP($A211,'Institution Evaluation'!$A$56:$K$346,10,0)&amp;""</f>
        <v/>
      </c>
      <c r="N211" s="274">
        <f t="shared" si="42"/>
        <v>0</v>
      </c>
      <c r="O211" s="274">
        <f t="shared" si="39"/>
        <v>10</v>
      </c>
      <c r="P211" s="274">
        <f t="shared" si="43"/>
        <v>0</v>
      </c>
      <c r="Q211" s="274">
        <f t="shared" si="44"/>
        <v>0</v>
      </c>
      <c r="R211" s="274">
        <f t="shared" si="48"/>
        <v>0</v>
      </c>
      <c r="S211" s="274">
        <f t="shared" si="45"/>
        <v>0</v>
      </c>
      <c r="T211" s="274">
        <f t="shared" si="46"/>
        <v>0</v>
      </c>
      <c r="U211" s="274">
        <f t="shared" si="49"/>
        <v>61</v>
      </c>
      <c r="V211" s="274">
        <f t="shared" si="47"/>
        <v>0</v>
      </c>
      <c r="W211" s="58"/>
      <c r="X211" s="58"/>
      <c r="Y211" s="58"/>
      <c r="Z211" s="58"/>
    </row>
    <row r="212" spans="1:26" ht="15.75" customHeight="1" x14ac:dyDescent="0.2">
      <c r="A212" s="274" t="str">
        <f>Questions!$A212</f>
        <v>HIPA-26</v>
      </c>
      <c r="B212" s="274" t="str">
        <f t="shared" si="40"/>
        <v>HIPA</v>
      </c>
      <c r="C212" s="274" t="str">
        <f>VLOOKUP($A212,Questions!$A$3:$L$333,2,0)&amp;""</f>
        <v>Do you have a disaster recovery plan and emergency mode operation plan?</v>
      </c>
      <c r="D212" s="274" t="str">
        <f>VLOOKUP($A212,Questions!$A$3:$L$333,11,0)&amp;""</f>
        <v/>
      </c>
      <c r="E212" s="274" t="str">
        <f>VLOOKUP($A212,Questions!$A$3:$L$333,12,0)&amp;""</f>
        <v>Case-specific</v>
      </c>
      <c r="F212" s="274" t="str">
        <f>VLOOKUP($A212,'Institution Evaluation'!$A$56:$K$346,3,0)&amp;""</f>
        <v/>
      </c>
      <c r="G212" s="274" t="str">
        <f>VLOOKUP($A212,'Institution Evaluation'!$A$56:$K$346,7,0)&amp;""</f>
        <v>Yes</v>
      </c>
      <c r="H212" s="274" t="str">
        <f>VLOOKUP($A212,'Institution Evaluation'!$A$56:$K$346,8,0)&amp;""</f>
        <v/>
      </c>
      <c r="I212" s="274" t="str">
        <f>VLOOKUP($A212,'Institution Evaluation'!$A$56:$K$346,9,0)&amp;""</f>
        <v>Standard Importance</v>
      </c>
      <c r="J212" s="274" t="str">
        <f>VLOOKUP($A212,'Institution Evaluation'!$A$56:$K$346,10,0)&amp;""</f>
        <v/>
      </c>
      <c r="K212" s="274">
        <f t="shared" si="41"/>
        <v>10</v>
      </c>
      <c r="L212" s="274">
        <f>IF($E212="Not Scored", "N/A",IF(AND($D212='Auto Responses'!$J$27,$H212=""),"N/A",IF(AND($D212='Auto Responses'!$J$27,$H212='Auto Responses'!$J$7),1,IF(AND($D212='Auto Responses'!$J$27,$H212='Auto Responses'!$J$8),0,IF(OR($F212=$G212,$H212='Auto Responses'!$J$7),1,0)))))</f>
        <v>0</v>
      </c>
      <c r="M212" s="274" t="str">
        <f>VLOOKUP($A212,'Institution Evaluation'!$A$56:$K$346,10,0)&amp;""</f>
        <v/>
      </c>
      <c r="N212" s="274">
        <f t="shared" si="42"/>
        <v>0</v>
      </c>
      <c r="O212" s="274">
        <f t="shared" si="39"/>
        <v>10</v>
      </c>
      <c r="P212" s="274">
        <f t="shared" si="43"/>
        <v>0</v>
      </c>
      <c r="Q212" s="274">
        <f t="shared" si="44"/>
        <v>0</v>
      </c>
      <c r="R212" s="274">
        <f t="shared" si="48"/>
        <v>0</v>
      </c>
      <c r="S212" s="274">
        <f t="shared" si="45"/>
        <v>0</v>
      </c>
      <c r="T212" s="274">
        <f t="shared" si="46"/>
        <v>0</v>
      </c>
      <c r="U212" s="274">
        <f t="shared" si="49"/>
        <v>61</v>
      </c>
      <c r="V212" s="274">
        <f t="shared" si="47"/>
        <v>0</v>
      </c>
      <c r="W212" s="58"/>
      <c r="X212" s="58"/>
      <c r="Y212" s="58"/>
      <c r="Z212" s="58"/>
    </row>
    <row r="213" spans="1:26" ht="15.75" customHeight="1" x14ac:dyDescent="0.2">
      <c r="A213" s="274" t="str">
        <f>Questions!$A213</f>
        <v>HIPA-27</v>
      </c>
      <c r="B213" s="274" t="str">
        <f t="shared" si="40"/>
        <v>HIPA</v>
      </c>
      <c r="C213" s="274" t="str">
        <f>VLOOKUP($A213,Questions!$A$3:$L$333,2,0)&amp;""</f>
        <v>Can you provide a HIPAA compliance attestation document?</v>
      </c>
      <c r="D213" s="274" t="str">
        <f>VLOOKUP($A213,Questions!$A$3:$L$333,11,0)&amp;""</f>
        <v/>
      </c>
      <c r="E213" s="274" t="str">
        <f>VLOOKUP($A213,Questions!$A$3:$L$333,12,0)&amp;""</f>
        <v>Case-specific</v>
      </c>
      <c r="F213" s="274" t="str">
        <f>VLOOKUP($A213,'Institution Evaluation'!$A$56:$K$346,3,0)&amp;""</f>
        <v/>
      </c>
      <c r="G213" s="274" t="str">
        <f>VLOOKUP($A213,'Institution Evaluation'!$A$56:$K$346,7,0)&amp;""</f>
        <v>Yes</v>
      </c>
      <c r="H213" s="274" t="str">
        <f>VLOOKUP($A213,'Institution Evaluation'!$A$56:$K$346,8,0)&amp;""</f>
        <v/>
      </c>
      <c r="I213" s="274" t="str">
        <f>VLOOKUP($A213,'Institution Evaluation'!$A$56:$K$346,9,0)&amp;""</f>
        <v>Standard Importance</v>
      </c>
      <c r="J213" s="274" t="str">
        <f>VLOOKUP($A213,'Institution Evaluation'!$A$56:$K$346,10,0)&amp;""</f>
        <v/>
      </c>
      <c r="K213" s="274">
        <f t="shared" si="41"/>
        <v>10</v>
      </c>
      <c r="L213" s="274">
        <f>IF($E213="Not Scored", "N/A",IF(AND($D213='Auto Responses'!$J$27,$H213=""),"N/A",IF(AND($D213='Auto Responses'!$J$27,$H213='Auto Responses'!$J$7),1,IF(AND($D213='Auto Responses'!$J$27,$H213='Auto Responses'!$J$8),0,IF(OR($F213=$G213,$H213='Auto Responses'!$J$7),1,0)))))</f>
        <v>0</v>
      </c>
      <c r="M213" s="274" t="str">
        <f>VLOOKUP($A213,'Institution Evaluation'!$A$56:$K$346,10,0)&amp;""</f>
        <v/>
      </c>
      <c r="N213" s="274">
        <f t="shared" si="42"/>
        <v>0</v>
      </c>
      <c r="O213" s="274">
        <f t="shared" si="39"/>
        <v>10</v>
      </c>
      <c r="P213" s="274">
        <f t="shared" si="43"/>
        <v>0</v>
      </c>
      <c r="Q213" s="274">
        <f t="shared" si="44"/>
        <v>0</v>
      </c>
      <c r="R213" s="274">
        <f t="shared" si="48"/>
        <v>0</v>
      </c>
      <c r="S213" s="274">
        <f t="shared" si="45"/>
        <v>0</v>
      </c>
      <c r="T213" s="274">
        <f t="shared" si="46"/>
        <v>0</v>
      </c>
      <c r="U213" s="274">
        <f t="shared" si="49"/>
        <v>61</v>
      </c>
      <c r="V213" s="274">
        <f t="shared" si="47"/>
        <v>0</v>
      </c>
      <c r="W213" s="58"/>
      <c r="X213" s="58"/>
      <c r="Y213" s="58"/>
      <c r="Z213" s="58"/>
    </row>
    <row r="214" spans="1:26" ht="15.75" customHeight="1" x14ac:dyDescent="0.2">
      <c r="A214" s="274" t="str">
        <f>Questions!$A214</f>
        <v>HIPA-28</v>
      </c>
      <c r="B214" s="274" t="str">
        <f t="shared" si="40"/>
        <v>HIPA</v>
      </c>
      <c r="C214" s="274" t="str">
        <f>VLOOKUP($A214,Questions!$A$3:$L$333,2,0)&amp;""</f>
        <v>Are you willing to enter into a Business Associate Agreement (BAA)?</v>
      </c>
      <c r="D214" s="274" t="str">
        <f>VLOOKUP($A214,Questions!$A$3:$L$333,11,0)&amp;""</f>
        <v/>
      </c>
      <c r="E214" s="274" t="str">
        <f>VLOOKUP($A214,Questions!$A$3:$L$333,12,0)&amp;""</f>
        <v>Case-specific</v>
      </c>
      <c r="F214" s="274" t="str">
        <f>VLOOKUP($A214,'Institution Evaluation'!$A$56:$K$346,3,0)&amp;""</f>
        <v/>
      </c>
      <c r="G214" s="274" t="str">
        <f>VLOOKUP($A214,'Institution Evaluation'!$A$56:$K$346,7,0)&amp;""</f>
        <v>Yes</v>
      </c>
      <c r="H214" s="274" t="str">
        <f>VLOOKUP($A214,'Institution Evaluation'!$A$56:$K$346,8,0)&amp;""</f>
        <v/>
      </c>
      <c r="I214" s="274" t="str">
        <f>VLOOKUP($A214,'Institution Evaluation'!$A$56:$K$346,9,0)&amp;""</f>
        <v>Standard Importance</v>
      </c>
      <c r="J214" s="274" t="str">
        <f>VLOOKUP($A214,'Institution Evaluation'!$A$56:$K$346,10,0)&amp;""</f>
        <v/>
      </c>
      <c r="K214" s="274">
        <f t="shared" si="41"/>
        <v>10</v>
      </c>
      <c r="L214" s="274">
        <f>IF($E214="Not Scored", "N/A",IF(AND($D214='Auto Responses'!$J$27,$H214=""),"N/A",IF(AND($D214='Auto Responses'!$J$27,$H214='Auto Responses'!$J$7),1,IF(AND($D214='Auto Responses'!$J$27,$H214='Auto Responses'!$J$8),0,IF(OR($F214=$G214,$H214='Auto Responses'!$J$7),1,0)))))</f>
        <v>0</v>
      </c>
      <c r="M214" s="274" t="str">
        <f>VLOOKUP($A214,'Institution Evaluation'!$A$56:$K$346,10,0)&amp;""</f>
        <v/>
      </c>
      <c r="N214" s="274">
        <f t="shared" si="42"/>
        <v>0</v>
      </c>
      <c r="O214" s="274">
        <f t="shared" si="39"/>
        <v>10</v>
      </c>
      <c r="P214" s="274">
        <f t="shared" si="43"/>
        <v>0</v>
      </c>
      <c r="Q214" s="274">
        <f t="shared" si="44"/>
        <v>0</v>
      </c>
      <c r="R214" s="274">
        <f t="shared" si="48"/>
        <v>0</v>
      </c>
      <c r="S214" s="274">
        <f t="shared" si="45"/>
        <v>0</v>
      </c>
      <c r="T214" s="274">
        <f t="shared" si="46"/>
        <v>0</v>
      </c>
      <c r="U214" s="274">
        <f t="shared" si="49"/>
        <v>61</v>
      </c>
      <c r="V214" s="274">
        <f t="shared" si="47"/>
        <v>0</v>
      </c>
      <c r="W214" s="58"/>
      <c r="X214" s="58"/>
      <c r="Y214" s="58"/>
      <c r="Z214" s="58"/>
    </row>
    <row r="215" spans="1:26" ht="15.75" customHeight="1" x14ac:dyDescent="0.2">
      <c r="A215" s="274" t="str">
        <f>Questions!$A215</f>
        <v>HIPA-29</v>
      </c>
      <c r="B215" s="274" t="str">
        <f t="shared" si="40"/>
        <v>HIPA</v>
      </c>
      <c r="C215" s="274" t="str">
        <f>VLOOKUP($A215,Questions!$A$3:$L$333,2,0)&amp;""</f>
        <v>Do your data backup and retention policies and practices meet HIPAA requirements?</v>
      </c>
      <c r="D215" s="274" t="str">
        <f>VLOOKUP($A215,Questions!$A$3:$L$333,11,0)&amp;""</f>
        <v/>
      </c>
      <c r="E215" s="274" t="str">
        <f>VLOOKUP($A215,Questions!$A$3:$L$333,12,0)&amp;""</f>
        <v>Case-specific</v>
      </c>
      <c r="F215" s="274" t="str">
        <f>VLOOKUP($A215,'Institution Evaluation'!$A$56:$K$346,3,0)&amp;""</f>
        <v/>
      </c>
      <c r="G215" s="274" t="str">
        <f>VLOOKUP($A215,'Institution Evaluation'!$A$56:$K$346,7,0)&amp;""</f>
        <v>Yes</v>
      </c>
      <c r="H215" s="274" t="str">
        <f>VLOOKUP($A215,'Institution Evaluation'!$A$56:$K$346,8,0)&amp;""</f>
        <v/>
      </c>
      <c r="I215" s="274" t="str">
        <f>VLOOKUP($A215,'Institution Evaluation'!$A$56:$K$346,9,0)&amp;""</f>
        <v>Minor Importance</v>
      </c>
      <c r="J215" s="274" t="str">
        <f>VLOOKUP($A215,'Institution Evaluation'!$A$56:$K$346,10,0)&amp;""</f>
        <v/>
      </c>
      <c r="K215" s="274">
        <f t="shared" si="41"/>
        <v>5</v>
      </c>
      <c r="L215" s="274">
        <f>IF($E215="Not Scored", "N/A",IF(AND($D215='Auto Responses'!$J$27,$H215=""),"N/A",IF(AND($D215='Auto Responses'!$J$27,$H215='Auto Responses'!$J$7),1,IF(AND($D215='Auto Responses'!$J$27,$H215='Auto Responses'!$J$8),0,IF(OR($F215=$G215,$H215='Auto Responses'!$J$7),1,0)))))</f>
        <v>0</v>
      </c>
      <c r="M215" s="274" t="str">
        <f>VLOOKUP($A215,'Institution Evaluation'!$A$56:$K$346,10,0)&amp;""</f>
        <v/>
      </c>
      <c r="N215" s="274">
        <f t="shared" si="42"/>
        <v>0</v>
      </c>
      <c r="O215" s="274">
        <f t="shared" si="39"/>
        <v>5</v>
      </c>
      <c r="P215" s="274">
        <f t="shared" si="43"/>
        <v>0</v>
      </c>
      <c r="Q215" s="274">
        <f t="shared" si="44"/>
        <v>0</v>
      </c>
      <c r="R215" s="274">
        <f t="shared" si="48"/>
        <v>0</v>
      </c>
      <c r="S215" s="274">
        <f t="shared" si="45"/>
        <v>0</v>
      </c>
      <c r="T215" s="274">
        <f t="shared" si="46"/>
        <v>0</v>
      </c>
      <c r="U215" s="274">
        <f t="shared" si="49"/>
        <v>61</v>
      </c>
      <c r="V215" s="274">
        <f t="shared" si="47"/>
        <v>0</v>
      </c>
      <c r="W215" s="58"/>
      <c r="X215" s="58"/>
      <c r="Y215" s="58"/>
      <c r="Z215" s="58"/>
    </row>
    <row r="216" spans="1:26" ht="15.75" customHeight="1" x14ac:dyDescent="0.2">
      <c r="A216" s="274" t="str">
        <f>Questions!$A216</f>
        <v>PCID-01</v>
      </c>
      <c r="B216" s="274" t="str">
        <f t="shared" si="40"/>
        <v>PCID</v>
      </c>
      <c r="C216" s="274" t="str">
        <f>VLOOKUP($A216,Questions!$A$3:$L$333,2,0)&amp;""</f>
        <v>Do you have a current, executed within the past year, Attestation of Compliance (AoC) or Report on Compliance (RoC)?*</v>
      </c>
      <c r="D216" s="274" t="str">
        <f>VLOOKUP($A216,Questions!$A$3:$L$333,11,0)&amp;""</f>
        <v/>
      </c>
      <c r="E216" s="274" t="str">
        <f>VLOOKUP($A216,Questions!$A$3:$L$333,12,0)&amp;""</f>
        <v>Case-Specific</v>
      </c>
      <c r="F216" s="274" t="str">
        <f>VLOOKUP($A216,'Institution Evaluation'!$A$56:$K$346,3,0)&amp;""</f>
        <v/>
      </c>
      <c r="G216" s="274" t="str">
        <f>VLOOKUP($A216,'Institution Evaluation'!$A$56:$K$346,7,0)&amp;""</f>
        <v>Yes</v>
      </c>
      <c r="H216" s="274" t="str">
        <f>VLOOKUP($A216,'Institution Evaluation'!$A$56:$K$346,8,0)&amp;""</f>
        <v/>
      </c>
      <c r="I216" s="274" t="str">
        <f>VLOOKUP($A216,'Institution Evaluation'!$A$56:$K$346,9,0)&amp;""</f>
        <v>Critical Importance</v>
      </c>
      <c r="J216" s="274" t="str">
        <f>VLOOKUP($A216,'Institution Evaluation'!$A$56:$K$346,10,0)&amp;""</f>
        <v/>
      </c>
      <c r="K216" s="274">
        <f t="shared" si="41"/>
        <v>20</v>
      </c>
      <c r="L216" s="274">
        <f>IF($E216="Not Scored", "N/A",IF(AND($D216='Auto Responses'!$J$27,$H216=""),"N/A",IF(AND($D216='Auto Responses'!$J$27,$H216='Auto Responses'!$J$7),1,IF(AND($D216='Auto Responses'!$J$27,$H216='Auto Responses'!$J$8),0,IF(OR($F216=$G216,$H216='Auto Responses'!$J$7),1,0)))))</f>
        <v>0</v>
      </c>
      <c r="M216" s="274" t="str">
        <f>VLOOKUP($A216,'Institution Evaluation'!$A$56:$K$346,10,0)&amp;""</f>
        <v/>
      </c>
      <c r="N216" s="274">
        <f t="shared" si="42"/>
        <v>1</v>
      </c>
      <c r="O216" s="274">
        <f t="shared" ref="O216:O227" si="50">IF(OR($F$22="No",$E216="Not Scored"),"N/A",IF($J216="",$K216,IF($J216="Minor Importance",5,IF($J216="Standard Importance",10,IF($J216="Critical Importance",20,0)))))</f>
        <v>20</v>
      </c>
      <c r="P216" s="274">
        <f t="shared" si="43"/>
        <v>0</v>
      </c>
      <c r="Q216" s="274">
        <f t="shared" si="44"/>
        <v>0</v>
      </c>
      <c r="R216" s="274">
        <f t="shared" si="48"/>
        <v>0</v>
      </c>
      <c r="S216" s="274">
        <f t="shared" si="45"/>
        <v>0</v>
      </c>
      <c r="T216" s="274">
        <f t="shared" si="46"/>
        <v>1</v>
      </c>
      <c r="U216" s="274">
        <f t="shared" si="49"/>
        <v>62</v>
      </c>
      <c r="V216" s="274">
        <f t="shared" si="47"/>
        <v>62</v>
      </c>
      <c r="W216" s="58"/>
      <c r="X216" s="58"/>
      <c r="Y216" s="58"/>
      <c r="Z216" s="58"/>
    </row>
    <row r="217" spans="1:26" ht="15.75" customHeight="1" x14ac:dyDescent="0.2">
      <c r="A217" s="274" t="str">
        <f>Questions!$A217</f>
        <v>PCID-02</v>
      </c>
      <c r="B217" s="274" t="str">
        <f t="shared" si="40"/>
        <v>PCID</v>
      </c>
      <c r="C217" s="274" t="str">
        <f>VLOOKUP($A217,Questions!$A$3:$L$333,2,0)&amp;""</f>
        <v>Is the application listed as an approved Payment Application Data Security Standard (PA-DSS) application?*</v>
      </c>
      <c r="D217" s="274" t="str">
        <f>VLOOKUP($A217,Questions!$A$3:$L$333,11,0)&amp;""</f>
        <v/>
      </c>
      <c r="E217" s="274" t="str">
        <f>VLOOKUP($A217,Questions!$A$3:$L$333,12,0)&amp;""</f>
        <v>Case-Specific</v>
      </c>
      <c r="F217" s="274" t="str">
        <f>VLOOKUP($A217,'Institution Evaluation'!$A$56:$K$346,3,0)&amp;""</f>
        <v/>
      </c>
      <c r="G217" s="274" t="str">
        <f>VLOOKUP($A217,'Institution Evaluation'!$A$56:$K$346,7,0)&amp;""</f>
        <v>No</v>
      </c>
      <c r="H217" s="274" t="str">
        <f>VLOOKUP($A217,'Institution Evaluation'!$A$56:$K$346,8,0)&amp;""</f>
        <v/>
      </c>
      <c r="I217" s="274" t="str">
        <f>VLOOKUP($A217,'Institution Evaluation'!$A$56:$K$346,9,0)&amp;""</f>
        <v>Critical Importance</v>
      </c>
      <c r="J217" s="274" t="str">
        <f>VLOOKUP($A217,'Institution Evaluation'!$A$56:$K$346,10,0)&amp;""</f>
        <v/>
      </c>
      <c r="K217" s="274">
        <f t="shared" si="41"/>
        <v>20</v>
      </c>
      <c r="L217" s="274">
        <f>IF($E217="Not Scored", "N/A",IF(AND($D217='Auto Responses'!$J$27,$H217=""),"N/A",IF(AND($D217='Auto Responses'!$J$27,$H217='Auto Responses'!$J$7),1,IF(AND($D217='Auto Responses'!$J$27,$H217='Auto Responses'!$J$8),0,IF(OR($F217=$G217,$H217='Auto Responses'!$J$7),1,0)))))</f>
        <v>0</v>
      </c>
      <c r="M217" s="274" t="str">
        <f>VLOOKUP($A217,'Institution Evaluation'!$A$56:$K$346,10,0)&amp;""</f>
        <v/>
      </c>
      <c r="N217" s="274">
        <f t="shared" si="42"/>
        <v>1</v>
      </c>
      <c r="O217" s="274">
        <f t="shared" si="50"/>
        <v>20</v>
      </c>
      <c r="P217" s="274">
        <f t="shared" si="43"/>
        <v>0</v>
      </c>
      <c r="Q217" s="274">
        <f t="shared" si="44"/>
        <v>0</v>
      </c>
      <c r="R217" s="274">
        <f t="shared" si="48"/>
        <v>0</v>
      </c>
      <c r="S217" s="274">
        <f t="shared" si="45"/>
        <v>0</v>
      </c>
      <c r="T217" s="274">
        <f t="shared" si="46"/>
        <v>1</v>
      </c>
      <c r="U217" s="274">
        <f t="shared" si="49"/>
        <v>63</v>
      </c>
      <c r="V217" s="274">
        <f t="shared" si="47"/>
        <v>63</v>
      </c>
      <c r="W217" s="58"/>
      <c r="X217" s="58"/>
      <c r="Y217" s="58"/>
      <c r="Z217" s="58"/>
    </row>
    <row r="218" spans="1:26" ht="15.75" customHeight="1" x14ac:dyDescent="0.2">
      <c r="A218" s="274" t="str">
        <f>Questions!$A218</f>
        <v>PCID-03</v>
      </c>
      <c r="B218" s="274" t="str">
        <f t="shared" si="40"/>
        <v>PCID</v>
      </c>
      <c r="C218" s="274" t="str">
        <f>VLOOKUP($A218,Questions!$A$3:$L$333,2,0)&amp;""</f>
        <v>Does the system or solutions use a third party to collect, store, process, or transmit cardholder (payment/credit/debt card) data?*</v>
      </c>
      <c r="D218" s="274" t="str">
        <f>VLOOKUP($A218,Questions!$A$3:$L$333,11,0)&amp;""</f>
        <v/>
      </c>
      <c r="E218" s="274" t="str">
        <f>VLOOKUP($A218,Questions!$A$3:$L$333,12,0)&amp;""</f>
        <v>Case-Specific</v>
      </c>
      <c r="F218" s="274" t="str">
        <f>VLOOKUP($A218,'Institution Evaluation'!$A$56:$K$346,3,0)&amp;""</f>
        <v/>
      </c>
      <c r="G218" s="274" t="str">
        <f>VLOOKUP($A218,'Institution Evaluation'!$A$56:$K$346,7,0)&amp;""</f>
        <v>No</v>
      </c>
      <c r="H218" s="274" t="str">
        <f>VLOOKUP($A218,'Institution Evaluation'!$A$56:$K$346,8,0)&amp;""</f>
        <v/>
      </c>
      <c r="I218" s="274" t="str">
        <f>VLOOKUP($A218,'Institution Evaluation'!$A$56:$K$346,9,0)&amp;""</f>
        <v>Critical Importance</v>
      </c>
      <c r="J218" s="274" t="str">
        <f>VLOOKUP($A218,'Institution Evaluation'!$A$56:$K$346,10,0)&amp;""</f>
        <v/>
      </c>
      <c r="K218" s="274">
        <f t="shared" si="41"/>
        <v>20</v>
      </c>
      <c r="L218" s="274">
        <f>IF($E218="Not Scored", "N/A",IF(AND($D218='Auto Responses'!$J$27,$H218=""),"N/A",IF(AND($D218='Auto Responses'!$J$27,$H218='Auto Responses'!$J$7),1,IF(AND($D218='Auto Responses'!$J$27,$H218='Auto Responses'!$J$8),0,IF(OR($F218=$G218,$H218='Auto Responses'!$J$7),1,0)))))</f>
        <v>0</v>
      </c>
      <c r="M218" s="274" t="str">
        <f>VLOOKUP($A218,'Institution Evaluation'!$A$56:$K$346,10,0)&amp;""</f>
        <v/>
      </c>
      <c r="N218" s="274">
        <f t="shared" si="42"/>
        <v>1</v>
      </c>
      <c r="O218" s="274">
        <f t="shared" si="50"/>
        <v>20</v>
      </c>
      <c r="P218" s="274">
        <f t="shared" si="43"/>
        <v>0</v>
      </c>
      <c r="Q218" s="274">
        <f t="shared" si="44"/>
        <v>0</v>
      </c>
      <c r="R218" s="274">
        <f t="shared" si="48"/>
        <v>0</v>
      </c>
      <c r="S218" s="274">
        <f t="shared" si="45"/>
        <v>0</v>
      </c>
      <c r="T218" s="274">
        <f t="shared" si="46"/>
        <v>1</v>
      </c>
      <c r="U218" s="274">
        <f t="shared" si="49"/>
        <v>64</v>
      </c>
      <c r="V218" s="274">
        <f t="shared" si="47"/>
        <v>64</v>
      </c>
      <c r="W218" s="58"/>
      <c r="X218" s="58"/>
      <c r="Y218" s="58"/>
      <c r="Z218" s="58"/>
    </row>
    <row r="219" spans="1:26" ht="15.75" customHeight="1" x14ac:dyDescent="0.2">
      <c r="A219" s="274" t="str">
        <f>Questions!$A219</f>
        <v>PCID-04</v>
      </c>
      <c r="B219" s="274" t="str">
        <f t="shared" si="40"/>
        <v>PCID</v>
      </c>
      <c r="C219" s="274" t="str">
        <f>VLOOKUP($A219,Questions!$A$3:$L$333,2,0)&amp;""</f>
        <v>Do your systems or solutions store, process, or transmit cardholder (payment/credit/debt card) data?</v>
      </c>
      <c r="D219" s="274" t="str">
        <f>VLOOKUP($A219,Questions!$A$3:$L$333,11,0)&amp;""</f>
        <v/>
      </c>
      <c r="E219" s="274" t="str">
        <f>VLOOKUP($A219,Questions!$A$3:$L$333,12,0)&amp;""</f>
        <v>Case-Specific</v>
      </c>
      <c r="F219" s="274" t="str">
        <f>VLOOKUP($A219,'Institution Evaluation'!$A$56:$K$346,3,0)&amp;""</f>
        <v/>
      </c>
      <c r="G219" s="274" t="str">
        <f>VLOOKUP($A219,'Institution Evaluation'!$A$56:$K$346,7,0)&amp;""</f>
        <v>Yes</v>
      </c>
      <c r="H219" s="274" t="str">
        <f>VLOOKUP($A219,'Institution Evaluation'!$A$56:$K$346,8,0)&amp;""</f>
        <v/>
      </c>
      <c r="I219" s="274" t="str">
        <f>VLOOKUP($A219,'Institution Evaluation'!$A$56:$K$346,9,0)&amp;""</f>
        <v>Standard Importance</v>
      </c>
      <c r="J219" s="274" t="str">
        <f>VLOOKUP($A219,'Institution Evaluation'!$A$56:$K$346,10,0)&amp;""</f>
        <v/>
      </c>
      <c r="K219" s="274">
        <f t="shared" si="41"/>
        <v>10</v>
      </c>
      <c r="L219" s="274">
        <f>IF($E219="Not Scored", "N/A",IF(AND($D219='Auto Responses'!$J$27,$H219=""),"N/A",IF(AND($D219='Auto Responses'!$J$27,$H219='Auto Responses'!$J$7),1,IF(AND($D219='Auto Responses'!$J$27,$H219='Auto Responses'!$J$8),0,IF(OR($F219=$G219,$H219='Auto Responses'!$J$7),1,0)))))</f>
        <v>0</v>
      </c>
      <c r="M219" s="274" t="str">
        <f>VLOOKUP($A219,'Institution Evaluation'!$A$56:$K$346,10,0)&amp;""</f>
        <v/>
      </c>
      <c r="N219" s="274">
        <f t="shared" si="42"/>
        <v>0</v>
      </c>
      <c r="O219" s="274">
        <f t="shared" si="50"/>
        <v>10</v>
      </c>
      <c r="P219" s="274">
        <f t="shared" si="43"/>
        <v>0</v>
      </c>
      <c r="Q219" s="274">
        <f t="shared" si="44"/>
        <v>0</v>
      </c>
      <c r="R219" s="274">
        <f t="shared" si="48"/>
        <v>0</v>
      </c>
      <c r="S219" s="274">
        <f t="shared" si="45"/>
        <v>0</v>
      </c>
      <c r="T219" s="274">
        <f t="shared" si="46"/>
        <v>0</v>
      </c>
      <c r="U219" s="274">
        <f t="shared" si="49"/>
        <v>64</v>
      </c>
      <c r="V219" s="274">
        <f t="shared" si="47"/>
        <v>0</v>
      </c>
      <c r="W219" s="58"/>
      <c r="X219" s="58"/>
      <c r="Y219" s="58"/>
      <c r="Z219" s="58"/>
    </row>
    <row r="220" spans="1:26" ht="15.75" customHeight="1" x14ac:dyDescent="0.2">
      <c r="A220" s="274" t="str">
        <f>Questions!$A220</f>
        <v>PCID-05</v>
      </c>
      <c r="B220" s="274" t="str">
        <f t="shared" si="40"/>
        <v>PCID</v>
      </c>
      <c r="C220" s="274" t="str">
        <f>VLOOKUP($A220,Questions!$A$3:$L$333,2,0)&amp;""</f>
        <v>Are you compliant with the Payment Card Industry Data Security Standard (PCI DSS)?</v>
      </c>
      <c r="D220" s="274" t="str">
        <f>VLOOKUP($A220,Questions!$A$3:$L$333,11,0)&amp;""</f>
        <v/>
      </c>
      <c r="E220" s="274" t="str">
        <f>VLOOKUP($A220,Questions!$A$3:$L$333,12,0)&amp;""</f>
        <v>Case-Specific</v>
      </c>
      <c r="F220" s="274" t="str">
        <f>VLOOKUP($A220,'Institution Evaluation'!$A$56:$K$346,3,0)&amp;""</f>
        <v/>
      </c>
      <c r="G220" s="274" t="str">
        <f>VLOOKUP($A220,'Institution Evaluation'!$A$56:$K$346,7,0)&amp;""</f>
        <v>Yes</v>
      </c>
      <c r="H220" s="274" t="str">
        <f>VLOOKUP($A220,'Institution Evaluation'!$A$56:$K$346,8,0)&amp;""</f>
        <v/>
      </c>
      <c r="I220" s="274" t="str">
        <f>VLOOKUP($A220,'Institution Evaluation'!$A$56:$K$346,9,0)&amp;""</f>
        <v>Standard Importance</v>
      </c>
      <c r="J220" s="274" t="str">
        <f>VLOOKUP($A220,'Institution Evaluation'!$A$56:$K$346,10,0)&amp;""</f>
        <v/>
      </c>
      <c r="K220" s="274">
        <f t="shared" si="41"/>
        <v>10</v>
      </c>
      <c r="L220" s="274">
        <f>IF($E220="Not Scored", "N/A",IF(AND($D220='Auto Responses'!$J$27,$H220=""),"N/A",IF(AND($D220='Auto Responses'!$J$27,$H220='Auto Responses'!$J$7),1,IF(AND($D220='Auto Responses'!$J$27,$H220='Auto Responses'!$J$8),0,IF(OR($F220=$G220,$H220='Auto Responses'!$J$7),1,0)))))</f>
        <v>0</v>
      </c>
      <c r="M220" s="274" t="str">
        <f>VLOOKUP($A220,'Institution Evaluation'!$A$56:$K$346,10,0)&amp;""</f>
        <v/>
      </c>
      <c r="N220" s="274">
        <f t="shared" si="42"/>
        <v>0</v>
      </c>
      <c r="O220" s="274">
        <f t="shared" si="50"/>
        <v>10</v>
      </c>
      <c r="P220" s="274">
        <f t="shared" si="43"/>
        <v>0</v>
      </c>
      <c r="Q220" s="274">
        <f t="shared" si="44"/>
        <v>0</v>
      </c>
      <c r="R220" s="274">
        <f t="shared" si="48"/>
        <v>0</v>
      </c>
      <c r="S220" s="274">
        <f t="shared" si="45"/>
        <v>0</v>
      </c>
      <c r="T220" s="274">
        <f t="shared" si="46"/>
        <v>0</v>
      </c>
      <c r="U220" s="274">
        <f t="shared" si="49"/>
        <v>64</v>
      </c>
      <c r="V220" s="274">
        <f t="shared" si="47"/>
        <v>0</v>
      </c>
      <c r="W220" s="58"/>
      <c r="X220" s="58"/>
      <c r="Y220" s="58"/>
      <c r="Z220" s="58"/>
    </row>
    <row r="221" spans="1:26" ht="15.75" customHeight="1" x14ac:dyDescent="0.2">
      <c r="A221" s="274" t="str">
        <f>Questions!$A221</f>
        <v>PCID-06</v>
      </c>
      <c r="B221" s="274" t="str">
        <f t="shared" si="40"/>
        <v>PCID</v>
      </c>
      <c r="C221" s="274" t="str">
        <f>VLOOKUP($A221,Questions!$A$3:$L$333,2,0)&amp;""</f>
        <v>Are you classified as a service provider?</v>
      </c>
      <c r="D221" s="274" t="str">
        <f>VLOOKUP($A221,Questions!$A$3:$L$333,11,0)&amp;""</f>
        <v/>
      </c>
      <c r="E221" s="274" t="str">
        <f>VLOOKUP($A221,Questions!$A$3:$L$333,12,0)&amp;""</f>
        <v>Case-Specific</v>
      </c>
      <c r="F221" s="274" t="str">
        <f>VLOOKUP($A221,'Institution Evaluation'!$A$56:$K$346,3,0)&amp;""</f>
        <v/>
      </c>
      <c r="G221" s="274" t="str">
        <f>VLOOKUP($A221,'Institution Evaluation'!$A$56:$K$346,7,0)&amp;""</f>
        <v>Yes</v>
      </c>
      <c r="H221" s="274" t="str">
        <f>VLOOKUP($A221,'Institution Evaluation'!$A$56:$K$346,8,0)&amp;""</f>
        <v/>
      </c>
      <c r="I221" s="274" t="str">
        <f>VLOOKUP($A221,'Institution Evaluation'!$A$56:$K$346,9,0)&amp;""</f>
        <v>Standard Importance</v>
      </c>
      <c r="J221" s="274" t="str">
        <f>VLOOKUP($A221,'Institution Evaluation'!$A$56:$K$346,10,0)&amp;""</f>
        <v/>
      </c>
      <c r="K221" s="274">
        <f t="shared" si="41"/>
        <v>10</v>
      </c>
      <c r="L221" s="274">
        <f>IF($E221="Not Scored", "N/A",IF(AND($D221='Auto Responses'!$J$27,$H221=""),"N/A",IF(AND($D221='Auto Responses'!$J$27,$H221='Auto Responses'!$J$7),1,IF(AND($D221='Auto Responses'!$J$27,$H221='Auto Responses'!$J$8),0,IF(OR($F221=$G221,$H221='Auto Responses'!$J$7),1,0)))))</f>
        <v>0</v>
      </c>
      <c r="M221" s="274" t="str">
        <f>VLOOKUP($A221,'Institution Evaluation'!$A$56:$K$346,10,0)&amp;""</f>
        <v/>
      </c>
      <c r="N221" s="274">
        <f t="shared" si="42"/>
        <v>0</v>
      </c>
      <c r="O221" s="274">
        <f t="shared" si="50"/>
        <v>10</v>
      </c>
      <c r="P221" s="274">
        <f t="shared" si="43"/>
        <v>0</v>
      </c>
      <c r="Q221" s="274">
        <f t="shared" si="44"/>
        <v>0</v>
      </c>
      <c r="R221" s="274">
        <f t="shared" si="48"/>
        <v>0</v>
      </c>
      <c r="S221" s="274">
        <f t="shared" si="45"/>
        <v>0</v>
      </c>
      <c r="T221" s="274">
        <f t="shared" si="46"/>
        <v>0</v>
      </c>
      <c r="U221" s="274">
        <f t="shared" si="49"/>
        <v>64</v>
      </c>
      <c r="V221" s="274">
        <f t="shared" si="47"/>
        <v>0</v>
      </c>
      <c r="W221" s="58"/>
      <c r="X221" s="58"/>
      <c r="Y221" s="58"/>
      <c r="Z221" s="58"/>
    </row>
    <row r="222" spans="1:26" ht="15.75" customHeight="1" x14ac:dyDescent="0.2">
      <c r="A222" s="274" t="str">
        <f>Questions!$A222</f>
        <v>PCID-07</v>
      </c>
      <c r="B222" s="274" t="str">
        <f t="shared" si="40"/>
        <v>PCID</v>
      </c>
      <c r="C222" s="274" t="str">
        <f>VLOOKUP($A222,Questions!$A$3:$L$333,2,0)&amp;""</f>
        <v>Are you on the list of Visa approved service providers?</v>
      </c>
      <c r="D222" s="274" t="str">
        <f>VLOOKUP($A222,Questions!$A$3:$L$333,11,0)&amp;""</f>
        <v/>
      </c>
      <c r="E222" s="274" t="str">
        <f>VLOOKUP($A222,Questions!$A$3:$L$333,12,0)&amp;""</f>
        <v>Case-Specific</v>
      </c>
      <c r="F222" s="274" t="str">
        <f>VLOOKUP($A222,'Institution Evaluation'!$A$56:$K$346,3,0)&amp;""</f>
        <v/>
      </c>
      <c r="G222" s="274" t="str">
        <f>VLOOKUP($A222,'Institution Evaluation'!$A$56:$K$346,7,0)&amp;""</f>
        <v>Yes</v>
      </c>
      <c r="H222" s="274" t="str">
        <f>VLOOKUP($A222,'Institution Evaluation'!$A$56:$K$346,8,0)&amp;""</f>
        <v/>
      </c>
      <c r="I222" s="274" t="str">
        <f>VLOOKUP($A222,'Institution Evaluation'!$A$56:$K$346,9,0)&amp;""</f>
        <v>Standard Importance</v>
      </c>
      <c r="J222" s="274" t="str">
        <f>VLOOKUP($A222,'Institution Evaluation'!$A$56:$K$346,10,0)&amp;""</f>
        <v/>
      </c>
      <c r="K222" s="274">
        <f t="shared" si="41"/>
        <v>10</v>
      </c>
      <c r="L222" s="274">
        <f>IF($E222="Not Scored", "N/A",IF(AND($D222='Auto Responses'!$J$27,$H222=""),"N/A",IF(AND($D222='Auto Responses'!$J$27,$H222='Auto Responses'!$J$7),1,IF(AND($D222='Auto Responses'!$J$27,$H222='Auto Responses'!$J$8),0,IF(OR($F222=$G222,$H222='Auto Responses'!$J$7),1,0)))))</f>
        <v>0</v>
      </c>
      <c r="M222" s="274" t="str">
        <f>VLOOKUP($A222,'Institution Evaluation'!$A$56:$K$346,10,0)&amp;""</f>
        <v/>
      </c>
      <c r="N222" s="274">
        <f t="shared" si="42"/>
        <v>0</v>
      </c>
      <c r="O222" s="274">
        <f t="shared" si="50"/>
        <v>10</v>
      </c>
      <c r="P222" s="274">
        <f t="shared" si="43"/>
        <v>0</v>
      </c>
      <c r="Q222" s="274">
        <f t="shared" si="44"/>
        <v>0</v>
      </c>
      <c r="R222" s="274">
        <f t="shared" si="48"/>
        <v>0</v>
      </c>
      <c r="S222" s="274">
        <f t="shared" si="45"/>
        <v>0</v>
      </c>
      <c r="T222" s="274">
        <f t="shared" si="46"/>
        <v>0</v>
      </c>
      <c r="U222" s="274">
        <f t="shared" si="49"/>
        <v>64</v>
      </c>
      <c r="V222" s="274">
        <f t="shared" si="47"/>
        <v>0</v>
      </c>
      <c r="W222" s="58"/>
      <c r="X222" s="58"/>
      <c r="Y222" s="58"/>
      <c r="Z222" s="58"/>
    </row>
    <row r="223" spans="1:26" ht="15.75" customHeight="1" x14ac:dyDescent="0.2">
      <c r="A223" s="274" t="str">
        <f>Questions!$A223</f>
        <v>PCID-08</v>
      </c>
      <c r="B223" s="274" t="str">
        <f t="shared" si="40"/>
        <v>PCID</v>
      </c>
      <c r="C223" s="274" t="str">
        <f>VLOOKUP($A223,Questions!$A$3:$L$333,2,0)&amp;""</f>
        <v>Are you classified as a merchant? If so, what level (1, 2, 3, 4)?</v>
      </c>
      <c r="D223" s="274" t="str">
        <f>VLOOKUP($A223,Questions!$A$3:$L$333,11,0)&amp;""</f>
        <v/>
      </c>
      <c r="E223" s="274" t="str">
        <f>VLOOKUP($A223,Questions!$A$3:$L$333,12,0)&amp;""</f>
        <v>Case-Specific</v>
      </c>
      <c r="F223" s="274" t="str">
        <f>VLOOKUP($A223,'Institution Evaluation'!$A$56:$K$346,3,0)&amp;""</f>
        <v/>
      </c>
      <c r="G223" s="274" t="str">
        <f>VLOOKUP($A223,'Institution Evaluation'!$A$56:$K$346,7,0)&amp;""</f>
        <v>Yes</v>
      </c>
      <c r="H223" s="274" t="str">
        <f>VLOOKUP($A223,'Institution Evaluation'!$A$56:$K$346,8,0)&amp;""</f>
        <v/>
      </c>
      <c r="I223" s="274" t="str">
        <f>VLOOKUP($A223,'Institution Evaluation'!$A$56:$K$346,9,0)&amp;""</f>
        <v>Standard Importance</v>
      </c>
      <c r="J223" s="274" t="str">
        <f>VLOOKUP($A223,'Institution Evaluation'!$A$56:$K$346,10,0)&amp;""</f>
        <v/>
      </c>
      <c r="K223" s="274">
        <f t="shared" si="41"/>
        <v>10</v>
      </c>
      <c r="L223" s="274">
        <f>IF($E223="Not Scored", "N/A",IF(AND($D223='Auto Responses'!$J$27,$H223=""),"N/A",IF(AND($D223='Auto Responses'!$J$27,$H223='Auto Responses'!$J$7),1,IF(AND($D223='Auto Responses'!$J$27,$H223='Auto Responses'!$J$8),0,IF(OR($F223=$G223,$H223='Auto Responses'!$J$7),1,0)))))</f>
        <v>0</v>
      </c>
      <c r="M223" s="274" t="str">
        <f>VLOOKUP($A223,'Institution Evaluation'!$A$56:$K$346,10,0)&amp;""</f>
        <v/>
      </c>
      <c r="N223" s="274">
        <f t="shared" si="42"/>
        <v>0</v>
      </c>
      <c r="O223" s="274">
        <f t="shared" si="50"/>
        <v>10</v>
      </c>
      <c r="P223" s="274">
        <f t="shared" si="43"/>
        <v>0</v>
      </c>
      <c r="Q223" s="274">
        <f t="shared" si="44"/>
        <v>0</v>
      </c>
      <c r="R223" s="274">
        <f t="shared" si="48"/>
        <v>0</v>
      </c>
      <c r="S223" s="274">
        <f t="shared" si="45"/>
        <v>0</v>
      </c>
      <c r="T223" s="274">
        <f t="shared" si="46"/>
        <v>0</v>
      </c>
      <c r="U223" s="274">
        <f t="shared" si="49"/>
        <v>64</v>
      </c>
      <c r="V223" s="274">
        <f t="shared" si="47"/>
        <v>0</v>
      </c>
      <c r="W223" s="58"/>
      <c r="X223" s="58"/>
      <c r="Y223" s="58"/>
      <c r="Z223" s="58"/>
    </row>
    <row r="224" spans="1:26" ht="15.75" customHeight="1" x14ac:dyDescent="0.2">
      <c r="A224" s="274" t="str">
        <f>Questions!$A224</f>
        <v>PCID-09</v>
      </c>
      <c r="B224" s="274" t="str">
        <f t="shared" si="40"/>
        <v>PCID</v>
      </c>
      <c r="C224" s="274" t="str">
        <f>VLOOKUP($A224,Questions!$A$3:$L$333,2,0)&amp;""</f>
        <v>Describe the architecture employed by the system to verify and authorize credit card transactions.</v>
      </c>
      <c r="D224" s="274" t="str">
        <f>VLOOKUP($A224,Questions!$A$3:$L$333,11,0)&amp;""</f>
        <v/>
      </c>
      <c r="E224" s="274" t="str">
        <f>VLOOKUP($A224,Questions!$A$3:$L$333,12,0)&amp;""</f>
        <v>Not scored</v>
      </c>
      <c r="F224" s="274" t="str">
        <f>VLOOKUP($A224,'Institution Evaluation'!$A$56:$K$346,3,0)&amp;""</f>
        <v/>
      </c>
      <c r="G224" s="274" t="str">
        <f>VLOOKUP($A224,'Institution Evaluation'!$A$56:$K$346,7,0)&amp;""</f>
        <v>Not scored</v>
      </c>
      <c r="H224" s="274" t="str">
        <f>VLOOKUP($A224,'Institution Evaluation'!$A$56:$K$346,8,0)&amp;""</f>
        <v/>
      </c>
      <c r="I224" s="274" t="str">
        <f>VLOOKUP($A224,'Institution Evaluation'!$A$56:$K$346,9,0)&amp;""</f>
        <v>Minor Importance</v>
      </c>
      <c r="J224" s="274" t="str">
        <f>VLOOKUP($A224,'Institution Evaluation'!$A$56:$K$346,10,0)&amp;""</f>
        <v/>
      </c>
      <c r="K224" s="274">
        <f t="shared" si="41"/>
        <v>5</v>
      </c>
      <c r="L224" s="274" t="str">
        <f>IF($E224="Not Scored", "N/A",IF(AND($D224='Auto Responses'!$J$27,$H224=""),"N/A",IF(AND($D224='Auto Responses'!$J$27,$H224='Auto Responses'!$J$7),1,IF(AND($D224='Auto Responses'!$J$27,$H224='Auto Responses'!$J$8),0,IF(OR($F224=$G224,$H224='Auto Responses'!$J$7),1,0)))))</f>
        <v>N/A</v>
      </c>
      <c r="M224" s="274" t="str">
        <f>VLOOKUP($A224,'Institution Evaluation'!$A$56:$K$346,10,0)&amp;""</f>
        <v/>
      </c>
      <c r="N224" s="274">
        <f t="shared" si="42"/>
        <v>0</v>
      </c>
      <c r="O224" s="274" t="str">
        <f t="shared" si="50"/>
        <v>N/A</v>
      </c>
      <c r="P224" s="274" t="str">
        <f t="shared" si="43"/>
        <v>N/A</v>
      </c>
      <c r="Q224" s="274">
        <f t="shared" si="44"/>
        <v>0</v>
      </c>
      <c r="R224" s="274">
        <f t="shared" si="48"/>
        <v>0</v>
      </c>
      <c r="S224" s="274">
        <f t="shared" si="45"/>
        <v>0</v>
      </c>
      <c r="T224" s="274">
        <f t="shared" si="46"/>
        <v>0</v>
      </c>
      <c r="U224" s="274">
        <f t="shared" si="49"/>
        <v>64</v>
      </c>
      <c r="V224" s="274">
        <f t="shared" si="47"/>
        <v>0</v>
      </c>
      <c r="W224" s="58"/>
      <c r="X224" s="58"/>
      <c r="Y224" s="58"/>
      <c r="Z224" s="58"/>
    </row>
    <row r="225" spans="1:26" ht="15.75" customHeight="1" x14ac:dyDescent="0.2">
      <c r="A225" s="274" t="str">
        <f>Questions!$A225</f>
        <v>PCID-10</v>
      </c>
      <c r="B225" s="274" t="str">
        <f t="shared" si="40"/>
        <v>PCID</v>
      </c>
      <c r="C225" s="274" t="str">
        <f>VLOOKUP($A225,Questions!$A$3:$L$333,2,0)&amp;""</f>
        <v>What payment processors/gateways does the system support?</v>
      </c>
      <c r="D225" s="274" t="str">
        <f>VLOOKUP($A225,Questions!$A$3:$L$333,11,0)&amp;""</f>
        <v/>
      </c>
      <c r="E225" s="274" t="str">
        <f>VLOOKUP($A225,Questions!$A$3:$L$333,12,0)&amp;""</f>
        <v>Case-Specific</v>
      </c>
      <c r="F225" s="274" t="str">
        <f>VLOOKUP($A225,'Institution Evaluation'!$A$56:$K$346,3,0)&amp;""</f>
        <v/>
      </c>
      <c r="G225" s="274" t="str">
        <f>VLOOKUP($A225,'Institution Evaluation'!$A$56:$K$346,7,0)&amp;""</f>
        <v>Yes</v>
      </c>
      <c r="H225" s="274" t="str">
        <f>VLOOKUP($A225,'Institution Evaluation'!$A$56:$K$346,8,0)&amp;""</f>
        <v/>
      </c>
      <c r="I225" s="274" t="str">
        <f>VLOOKUP($A225,'Institution Evaluation'!$A$56:$K$346,9,0)&amp;""</f>
        <v>Minor Importance</v>
      </c>
      <c r="J225" s="274" t="str">
        <f>VLOOKUP($A225,'Institution Evaluation'!$A$56:$K$346,10,0)&amp;""</f>
        <v/>
      </c>
      <c r="K225" s="274">
        <f t="shared" si="41"/>
        <v>5</v>
      </c>
      <c r="L225" s="274">
        <f>IF($E225="Not Scored", "N/A",IF(AND($D225='Auto Responses'!$J$27,$H225=""),"N/A",IF(AND($D225='Auto Responses'!$J$27,$H225='Auto Responses'!$J$7),1,IF(AND($D225='Auto Responses'!$J$27,$H225='Auto Responses'!$J$8),0,IF(OR($F225=$G225,$H225='Auto Responses'!$J$7),1,0)))))</f>
        <v>0</v>
      </c>
      <c r="M225" s="274" t="str">
        <f>VLOOKUP($A225,'Institution Evaluation'!$A$56:$K$346,10,0)&amp;""</f>
        <v/>
      </c>
      <c r="N225" s="274">
        <f t="shared" si="42"/>
        <v>0</v>
      </c>
      <c r="O225" s="274">
        <f t="shared" si="50"/>
        <v>5</v>
      </c>
      <c r="P225" s="274">
        <f t="shared" si="43"/>
        <v>0</v>
      </c>
      <c r="Q225" s="274">
        <f t="shared" si="44"/>
        <v>0</v>
      </c>
      <c r="R225" s="274">
        <f t="shared" si="48"/>
        <v>0</v>
      </c>
      <c r="S225" s="274">
        <f t="shared" si="45"/>
        <v>0</v>
      </c>
      <c r="T225" s="274">
        <f t="shared" si="46"/>
        <v>0</v>
      </c>
      <c r="U225" s="274">
        <f t="shared" si="49"/>
        <v>64</v>
      </c>
      <c r="V225" s="274">
        <f t="shared" si="47"/>
        <v>0</v>
      </c>
      <c r="W225" s="58"/>
      <c r="X225" s="58"/>
      <c r="Y225" s="58"/>
      <c r="Z225" s="58"/>
    </row>
    <row r="226" spans="1:26" ht="15.75" customHeight="1" x14ac:dyDescent="0.2">
      <c r="A226" s="274" t="str">
        <f>Questions!$A226</f>
        <v>PCID-11</v>
      </c>
      <c r="B226" s="274" t="str">
        <f t="shared" si="40"/>
        <v>PCID</v>
      </c>
      <c r="C226" s="274" t="str">
        <f>VLOOKUP($A226,Questions!$A$3:$L$333,2,0)&amp;""</f>
        <v>Can the application be installed in a PCI DSS–compliant manner?</v>
      </c>
      <c r="D226" s="274" t="str">
        <f>VLOOKUP($A226,Questions!$A$3:$L$333,11,0)&amp;""</f>
        <v/>
      </c>
      <c r="E226" s="274" t="str">
        <f>VLOOKUP($A226,Questions!$A$3:$L$333,12,0)&amp;""</f>
        <v>Case-Specific</v>
      </c>
      <c r="F226" s="274" t="str">
        <f>VLOOKUP($A226,'Institution Evaluation'!$A$56:$K$346,3,0)&amp;""</f>
        <v/>
      </c>
      <c r="G226" s="274" t="str">
        <f>VLOOKUP($A226,'Institution Evaluation'!$A$56:$K$346,7,0)&amp;""</f>
        <v>Yes</v>
      </c>
      <c r="H226" s="274" t="str">
        <f>VLOOKUP($A226,'Institution Evaluation'!$A$56:$K$346,8,0)&amp;""</f>
        <v/>
      </c>
      <c r="I226" s="274" t="str">
        <f>VLOOKUP($A226,'Institution Evaluation'!$A$56:$K$346,9,0)&amp;""</f>
        <v>Minor Importance</v>
      </c>
      <c r="J226" s="274" t="str">
        <f>VLOOKUP($A226,'Institution Evaluation'!$A$56:$K$346,10,0)&amp;""</f>
        <v/>
      </c>
      <c r="K226" s="274">
        <f t="shared" si="41"/>
        <v>5</v>
      </c>
      <c r="L226" s="274">
        <f>IF($E226="Not Scored", "N/A",IF(AND($D226='Auto Responses'!$J$27,$H226=""),"N/A",IF(AND($D226='Auto Responses'!$J$27,$H226='Auto Responses'!$J$7),1,IF(AND($D226='Auto Responses'!$J$27,$H226='Auto Responses'!$J$8),0,IF(OR($F226=$G226,$H226='Auto Responses'!$J$7),1,0)))))</f>
        <v>0</v>
      </c>
      <c r="M226" s="274" t="str">
        <f>VLOOKUP($A226,'Institution Evaluation'!$A$56:$K$346,10,0)&amp;""</f>
        <v/>
      </c>
      <c r="N226" s="274">
        <f t="shared" si="42"/>
        <v>0</v>
      </c>
      <c r="O226" s="274">
        <f t="shared" si="50"/>
        <v>5</v>
      </c>
      <c r="P226" s="274">
        <f t="shared" si="43"/>
        <v>0</v>
      </c>
      <c r="Q226" s="274">
        <f t="shared" si="44"/>
        <v>0</v>
      </c>
      <c r="R226" s="274">
        <f t="shared" si="48"/>
        <v>0</v>
      </c>
      <c r="S226" s="274">
        <f t="shared" si="45"/>
        <v>0</v>
      </c>
      <c r="T226" s="274">
        <f t="shared" si="46"/>
        <v>0</v>
      </c>
      <c r="U226" s="274">
        <f t="shared" si="49"/>
        <v>64</v>
      </c>
      <c r="V226" s="274">
        <f t="shared" si="47"/>
        <v>0</v>
      </c>
      <c r="W226" s="58"/>
      <c r="X226" s="58"/>
      <c r="Y226" s="58"/>
      <c r="Z226" s="58"/>
    </row>
    <row r="227" spans="1:26" ht="15.75" customHeight="1" x14ac:dyDescent="0.2">
      <c r="A227" s="274" t="str">
        <f>Questions!$A227</f>
        <v>PCID-12</v>
      </c>
      <c r="B227" s="274" t="str">
        <f t="shared" si="40"/>
        <v>PCID</v>
      </c>
      <c r="C227" s="274" t="str">
        <f>VLOOKUP($A227,Questions!$A$3:$L$333,2,0)&amp;""</f>
        <v>Include documentation describing the system's abilities to comply with the PCI DSS and any features or capabilities of the system that must be added or changed in order to operate in compliance with the standards.</v>
      </c>
      <c r="D227" s="274" t="str">
        <f>VLOOKUP($A227,Questions!$A$3:$L$333,11,0)&amp;""</f>
        <v/>
      </c>
      <c r="E227" s="274" t="str">
        <f>VLOOKUP($A227,Questions!$A$3:$L$333,12,0)&amp;""</f>
        <v>Not scored</v>
      </c>
      <c r="F227" s="274" t="str">
        <f>VLOOKUP($A227,'Institution Evaluation'!$A$56:$K$346,3,0)&amp;""</f>
        <v/>
      </c>
      <c r="G227" s="274" t="str">
        <f>VLOOKUP($A227,'Institution Evaluation'!$A$56:$K$346,7,0)&amp;""</f>
        <v>Not scored</v>
      </c>
      <c r="H227" s="274" t="str">
        <f>VLOOKUP($A227,'Institution Evaluation'!$A$56:$K$346,8,0)&amp;""</f>
        <v/>
      </c>
      <c r="I227" s="274" t="str">
        <f>VLOOKUP($A227,'Institution Evaluation'!$A$56:$K$346,9,0)&amp;""</f>
        <v>Minor Importance</v>
      </c>
      <c r="J227" s="274" t="str">
        <f>VLOOKUP($A227,'Institution Evaluation'!$A$56:$K$346,10,0)&amp;""</f>
        <v/>
      </c>
      <c r="K227" s="274">
        <f t="shared" si="41"/>
        <v>5</v>
      </c>
      <c r="L227" s="274" t="str">
        <f>IF($E227="Not Scored", "N/A",IF(AND($D227='Auto Responses'!$J$27,$H227=""),"N/A",IF(AND($D227='Auto Responses'!$J$27,$H227='Auto Responses'!$J$7),1,IF(AND($D227='Auto Responses'!$J$27,$H227='Auto Responses'!$J$8),0,IF(OR($F227=$G227,$H227='Auto Responses'!$J$7),1,0)))))</f>
        <v>N/A</v>
      </c>
      <c r="M227" s="274" t="str">
        <f>VLOOKUP($A227,'Institution Evaluation'!$A$56:$K$346,10,0)&amp;""</f>
        <v/>
      </c>
      <c r="N227" s="274">
        <f t="shared" si="42"/>
        <v>0</v>
      </c>
      <c r="O227" s="274" t="str">
        <f t="shared" si="50"/>
        <v>N/A</v>
      </c>
      <c r="P227" s="274" t="str">
        <f t="shared" si="43"/>
        <v>N/A</v>
      </c>
      <c r="Q227" s="274">
        <f t="shared" si="44"/>
        <v>0</v>
      </c>
      <c r="R227" s="274">
        <f t="shared" si="48"/>
        <v>0</v>
      </c>
      <c r="S227" s="274">
        <f t="shared" si="45"/>
        <v>0</v>
      </c>
      <c r="T227" s="274">
        <f t="shared" si="46"/>
        <v>0</v>
      </c>
      <c r="U227" s="274">
        <f t="shared" si="49"/>
        <v>64</v>
      </c>
      <c r="V227" s="274">
        <f t="shared" si="47"/>
        <v>0</v>
      </c>
      <c r="W227" s="58"/>
      <c r="X227" s="58"/>
      <c r="Y227" s="58"/>
      <c r="Z227" s="58"/>
    </row>
    <row r="228" spans="1:26" ht="15.75" customHeight="1" x14ac:dyDescent="0.2">
      <c r="A228" s="274" t="str">
        <f>Questions!$A228</f>
        <v>OPEM-01</v>
      </c>
      <c r="B228" s="274" t="str">
        <f t="shared" si="40"/>
        <v>OPEM</v>
      </c>
      <c r="C228" s="274" t="str">
        <f>VLOOKUP($A228,Questions!$A$3:$L$333,2,0)&amp;""</f>
        <v>Do you support role-based access control (RBAC) for system administrators?</v>
      </c>
      <c r="D228" s="274" t="str">
        <f>VLOOKUP($A228,Questions!$A$3:$L$333,11,0)&amp;""</f>
        <v/>
      </c>
      <c r="E228" s="274" t="str">
        <f>VLOOKUP($A228,Questions!$A$3:$L$333,12,0)&amp;""</f>
        <v>Case-Specific</v>
      </c>
      <c r="F228" s="274" t="str">
        <f>VLOOKUP($A228,'Institution Evaluation'!$A$56:$K$346,3,0)&amp;""</f>
        <v/>
      </c>
      <c r="G228" s="274" t="str">
        <f>VLOOKUP($A228,'Institution Evaluation'!$A$56:$K$346,7,0)&amp;""</f>
        <v>Yes</v>
      </c>
      <c r="H228" s="274" t="str">
        <f>VLOOKUP($A228,'Institution Evaluation'!$A$56:$K$346,8,0)&amp;""</f>
        <v/>
      </c>
      <c r="I228" s="274" t="str">
        <f>VLOOKUP($A228,'Institution Evaluation'!$A$56:$K$346,9,0)&amp;""</f>
        <v>Standard Importance</v>
      </c>
      <c r="J228" s="274" t="str">
        <f>VLOOKUP($A228,'Institution Evaluation'!$A$56:$K$346,10,0)&amp;""</f>
        <v/>
      </c>
      <c r="K228" s="274">
        <f t="shared" si="41"/>
        <v>10</v>
      </c>
      <c r="L228" s="274">
        <f>IF($E228="Not Scored", "N/A",IF(AND($D228='Auto Responses'!$J$27,$H228=""),"N/A",IF(AND($D228='Auto Responses'!$J$27,$H228='Auto Responses'!$J$7),1,IF(AND($D228='Auto Responses'!$J$27,$H228='Auto Responses'!$J$8),0,IF(OR($F228=$G228,$H228='Auto Responses'!$J$7),1,0)))))</f>
        <v>0</v>
      </c>
      <c r="M228" s="274" t="str">
        <f>VLOOKUP($A228,'Institution Evaluation'!$A$56:$K$346,10,0)&amp;""</f>
        <v/>
      </c>
      <c r="N228" s="274">
        <f t="shared" si="42"/>
        <v>0</v>
      </c>
      <c r="O228" s="274">
        <f>IF(OR($F$23="No",$E228="Not Scored"),"N/A",IF($J228="",$K228,IF($J228="Minor Importance",5,IF($J228="Standard Importance",10,IF($J228="Critical Importance",20,0)))))</f>
        <v>10</v>
      </c>
      <c r="P228" s="274">
        <f t="shared" si="43"/>
        <v>0</v>
      </c>
      <c r="Q228" s="274">
        <f t="shared" si="44"/>
        <v>0</v>
      </c>
      <c r="R228" s="274">
        <f t="shared" si="48"/>
        <v>0</v>
      </c>
      <c r="S228" s="274">
        <f t="shared" si="45"/>
        <v>0</v>
      </c>
      <c r="T228" s="274">
        <f t="shared" si="46"/>
        <v>0</v>
      </c>
      <c r="U228" s="274">
        <f t="shared" si="49"/>
        <v>64</v>
      </c>
      <c r="V228" s="274">
        <f t="shared" si="47"/>
        <v>0</v>
      </c>
      <c r="W228" s="58"/>
      <c r="X228" s="58"/>
      <c r="Y228" s="58"/>
      <c r="Z228" s="58"/>
    </row>
    <row r="229" spans="1:26" ht="15.75" customHeight="1" x14ac:dyDescent="0.2">
      <c r="A229" s="274" t="str">
        <f>Questions!$A229</f>
        <v>OPEM-02</v>
      </c>
      <c r="B229" s="274" t="str">
        <f t="shared" si="40"/>
        <v>OPEM</v>
      </c>
      <c r="C229" s="274" t="str">
        <f>VLOOKUP($A229,Questions!$A$3:$L$333,2,0)&amp;""</f>
        <v>Can your employees access customer systems remotely?</v>
      </c>
      <c r="D229" s="274" t="str">
        <f>VLOOKUP($A229,Questions!$A$3:$L$333,11,0)&amp;""</f>
        <v/>
      </c>
      <c r="E229" s="274" t="str">
        <f>VLOOKUP($A229,Questions!$A$3:$L$333,12,0)&amp;""</f>
        <v>Case-Specific</v>
      </c>
      <c r="F229" s="274" t="str">
        <f>VLOOKUP($A229,'Institution Evaluation'!$A$56:$K$346,3,0)&amp;""</f>
        <v/>
      </c>
      <c r="G229" s="274" t="str">
        <f>VLOOKUP($A229,'Institution Evaluation'!$A$56:$K$346,7,0)&amp;""</f>
        <v>No</v>
      </c>
      <c r="H229" s="274" t="str">
        <f>VLOOKUP($A229,'Institution Evaluation'!$A$56:$K$346,8,0)&amp;""</f>
        <v/>
      </c>
      <c r="I229" s="274" t="str">
        <f>VLOOKUP($A229,'Institution Evaluation'!$A$56:$K$346,9,0)&amp;""</f>
        <v>Standard Importance</v>
      </c>
      <c r="J229" s="274" t="str">
        <f>VLOOKUP($A229,'Institution Evaluation'!$A$56:$K$346,10,0)&amp;""</f>
        <v/>
      </c>
      <c r="K229" s="274">
        <f t="shared" si="41"/>
        <v>10</v>
      </c>
      <c r="L229" s="274">
        <f>IF($E229="Not Scored", "N/A",IF(AND($D229='Auto Responses'!$J$27,$H229=""),"N/A",IF(AND($D229='Auto Responses'!$J$27,$H229='Auto Responses'!$J$7),1,IF(AND($D229='Auto Responses'!$J$27,$H229='Auto Responses'!$J$8),0,IF(OR($F229=$G229,$H229='Auto Responses'!$J$7),1,0)))))</f>
        <v>0</v>
      </c>
      <c r="M229" s="274" t="str">
        <f>VLOOKUP($A229,'Institution Evaluation'!$A$56:$K$346,10,0)&amp;""</f>
        <v/>
      </c>
      <c r="N229" s="274">
        <f t="shared" si="42"/>
        <v>0</v>
      </c>
      <c r="O229" s="274">
        <f>IF(OR($F$23="No",$E229="Not Scored"),"N/A",IF($J229="",$K229,IF($J229="Minor Importance",5,IF($J229="Standard Importance",10,IF($J229="Critical Importance",20,0)))))</f>
        <v>10</v>
      </c>
      <c r="P229" s="274">
        <f t="shared" si="43"/>
        <v>0</v>
      </c>
      <c r="Q229" s="274">
        <f t="shared" si="44"/>
        <v>0</v>
      </c>
      <c r="R229" s="274">
        <f t="shared" si="48"/>
        <v>0</v>
      </c>
      <c r="S229" s="274">
        <f t="shared" si="45"/>
        <v>0</v>
      </c>
      <c r="T229" s="274">
        <f t="shared" si="46"/>
        <v>0</v>
      </c>
      <c r="U229" s="274">
        <f t="shared" si="49"/>
        <v>64</v>
      </c>
      <c r="V229" s="274">
        <f t="shared" si="47"/>
        <v>0</v>
      </c>
      <c r="W229" s="58"/>
      <c r="X229" s="58"/>
      <c r="Y229" s="58"/>
      <c r="Z229" s="58"/>
    </row>
    <row r="230" spans="1:26" ht="15.75" customHeight="1" x14ac:dyDescent="0.2">
      <c r="A230" s="274" t="str">
        <f>Questions!$A230</f>
        <v>OPEM-03</v>
      </c>
      <c r="B230" s="274" t="str">
        <f t="shared" si="40"/>
        <v>OPEM</v>
      </c>
      <c r="C230" s="274" t="str">
        <f>VLOOKUP($A230,Questions!$A$3:$L$333,2,0)&amp;""</f>
        <v>Can you provide overall system and/or application architecture diagrams including a full description of the data communications architecture for all components of the system?</v>
      </c>
      <c r="D230" s="274" t="str">
        <f>VLOOKUP($A230,Questions!$A$3:$L$333,11,0)&amp;""</f>
        <v/>
      </c>
      <c r="E230" s="274" t="str">
        <f>VLOOKUP($A230,Questions!$A$3:$L$333,12,0)&amp;""</f>
        <v>Case-Specific</v>
      </c>
      <c r="F230" s="274" t="str">
        <f>VLOOKUP($A230,'Institution Evaluation'!$A$56:$K$346,3,0)&amp;""</f>
        <v/>
      </c>
      <c r="G230" s="274" t="str">
        <f>VLOOKUP($A230,'Institution Evaluation'!$A$56:$K$346,7,0)&amp;""</f>
        <v>Yes</v>
      </c>
      <c r="H230" s="274" t="str">
        <f>VLOOKUP($A230,'Institution Evaluation'!$A$56:$K$346,8,0)&amp;""</f>
        <v/>
      </c>
      <c r="I230" s="274" t="str">
        <f>VLOOKUP($A230,'Institution Evaluation'!$A$56:$K$346,9,0)&amp;""</f>
        <v>Standard Importance</v>
      </c>
      <c r="J230" s="274" t="str">
        <f>VLOOKUP($A230,'Institution Evaluation'!$A$56:$K$346,10,0)&amp;""</f>
        <v/>
      </c>
      <c r="K230" s="274">
        <f t="shared" si="41"/>
        <v>10</v>
      </c>
      <c r="L230" s="274">
        <f>IF($E230="Not Scored", "N/A",IF(AND($D230='Auto Responses'!$J$27,$H230=""),"N/A",IF(AND($D230='Auto Responses'!$J$27,$H230='Auto Responses'!$J$7),1,IF(AND($D230='Auto Responses'!$J$27,$H230='Auto Responses'!$J$8),0,IF(OR($F230=$G230,$H230='Auto Responses'!$J$7),1,0)))))</f>
        <v>0</v>
      </c>
      <c r="M230" s="274" t="str">
        <f>VLOOKUP($A230,'Institution Evaluation'!$A$56:$K$346,10,0)&amp;""</f>
        <v/>
      </c>
      <c r="N230" s="274">
        <f t="shared" si="42"/>
        <v>0</v>
      </c>
      <c r="O230" s="274">
        <f>IF(OR($F$23="No",$E230="Not Scored"),"N/A",IF($J230="",$K230,IF($J230="Minor Importance",5,IF($J230="Standard Importance",10,IF($J230="Critical Importance",20,0)))))</f>
        <v>10</v>
      </c>
      <c r="P230" s="274">
        <f t="shared" si="43"/>
        <v>0</v>
      </c>
      <c r="Q230" s="274">
        <f t="shared" si="44"/>
        <v>0</v>
      </c>
      <c r="R230" s="274">
        <f t="shared" si="48"/>
        <v>0</v>
      </c>
      <c r="S230" s="274">
        <f t="shared" si="45"/>
        <v>0</v>
      </c>
      <c r="T230" s="274">
        <f t="shared" si="46"/>
        <v>0</v>
      </c>
      <c r="U230" s="274">
        <f t="shared" si="49"/>
        <v>64</v>
      </c>
      <c r="V230" s="274">
        <f t="shared" si="47"/>
        <v>0</v>
      </c>
      <c r="W230" s="58"/>
      <c r="X230" s="58"/>
      <c r="Y230" s="58"/>
      <c r="Z230" s="58"/>
    </row>
    <row r="231" spans="1:26" ht="15.75" customHeight="1" x14ac:dyDescent="0.2">
      <c r="A231" s="274" t="str">
        <f>Questions!$A231</f>
        <v>OPEM-04</v>
      </c>
      <c r="B231" s="274" t="str">
        <f t="shared" si="40"/>
        <v>OPEM</v>
      </c>
      <c r="C231" s="274" t="str">
        <f>VLOOKUP($A231,Questions!$A$3:$L$333,2,0)&amp;""</f>
        <v>Do you require remote management of the system?</v>
      </c>
      <c r="D231" s="274" t="str">
        <f>VLOOKUP($A231,Questions!$A$3:$L$333,11,0)&amp;""</f>
        <v/>
      </c>
      <c r="E231" s="274" t="str">
        <f>VLOOKUP($A231,Questions!$A$3:$L$333,12,0)&amp;""</f>
        <v>Case-Specific</v>
      </c>
      <c r="F231" s="274" t="str">
        <f>VLOOKUP($A231,'Institution Evaluation'!$A$56:$K$346,3,0)&amp;""</f>
        <v/>
      </c>
      <c r="G231" s="274" t="str">
        <f>VLOOKUP($A231,'Institution Evaluation'!$A$56:$K$346,7,0)&amp;""</f>
        <v>No</v>
      </c>
      <c r="H231" s="274" t="str">
        <f>VLOOKUP($A231,'Institution Evaluation'!$A$56:$K$346,8,0)&amp;""</f>
        <v/>
      </c>
      <c r="I231" s="274" t="str">
        <f>VLOOKUP($A231,'Institution Evaluation'!$A$56:$K$346,9,0)&amp;""</f>
        <v>Standard Importance</v>
      </c>
      <c r="J231" s="274" t="str">
        <f>VLOOKUP($A231,'Institution Evaluation'!$A$56:$K$346,10,0)&amp;""</f>
        <v/>
      </c>
      <c r="K231" s="274">
        <f t="shared" si="41"/>
        <v>10</v>
      </c>
      <c r="L231" s="274">
        <f>IF($E231="Not Scored", "N/A",IF(AND($D231='Auto Responses'!$J$27,$H231=""),"N/A",IF(AND($D231='Auto Responses'!$J$27,$H231='Auto Responses'!$J$7),1,IF(AND($D231='Auto Responses'!$J$27,$H231='Auto Responses'!$J$8),0,IF(OR($F231=$G231,$H231='Auto Responses'!$J$7),1,0)))))</f>
        <v>0</v>
      </c>
      <c r="M231" s="274" t="str">
        <f>VLOOKUP($A231,'Institution Evaluation'!$A$56:$K$346,10,0)&amp;""</f>
        <v/>
      </c>
      <c r="N231" s="274">
        <f t="shared" si="42"/>
        <v>0</v>
      </c>
      <c r="O231" s="274">
        <f>IF(OR($F$23="No",$E231="Not Scored"),"N/A",IF($J231="",$K231,IF($J231="Minor Importance",5,IF($J231="Standard Importance",10,IF($J231="Critical Importance",20,0)))))</f>
        <v>10</v>
      </c>
      <c r="P231" s="274">
        <f t="shared" si="43"/>
        <v>0</v>
      </c>
      <c r="Q231" s="274">
        <f t="shared" si="44"/>
        <v>0</v>
      </c>
      <c r="R231" s="274">
        <f t="shared" si="48"/>
        <v>0</v>
      </c>
      <c r="S231" s="274">
        <f t="shared" si="45"/>
        <v>0</v>
      </c>
      <c r="T231" s="274">
        <f t="shared" si="46"/>
        <v>0</v>
      </c>
      <c r="U231" s="274">
        <f t="shared" si="49"/>
        <v>64</v>
      </c>
      <c r="V231" s="274">
        <f t="shared" si="47"/>
        <v>0</v>
      </c>
      <c r="W231" s="58"/>
      <c r="X231" s="58"/>
      <c r="Y231" s="58"/>
      <c r="Z231" s="58"/>
    </row>
    <row r="232" spans="1:26" ht="15.75" customHeight="1" x14ac:dyDescent="0.2">
      <c r="A232" s="274" t="str">
        <f>Questions!$A232</f>
        <v>OPEM-05</v>
      </c>
      <c r="B232" s="274" t="str">
        <f t="shared" si="40"/>
        <v>OPEM</v>
      </c>
      <c r="C232" s="274" t="str">
        <f>VLOOKUP($A232,Questions!$A$3:$L$333,2,0)&amp;""</f>
        <v>If you answered "yes" to OPEM-04, are your remote actions and changes logged or otherwise visible to the campus?</v>
      </c>
      <c r="D232" s="274" t="str">
        <f>VLOOKUP($A232,Questions!$A$3:$L$333,11,0)&amp;""</f>
        <v/>
      </c>
      <c r="E232" s="274" t="str">
        <f>VLOOKUP($A232,Questions!$A$3:$L$333,12,0)&amp;""</f>
        <v>Case-Specific</v>
      </c>
      <c r="F232" s="274" t="str">
        <f>VLOOKUP($A232,'Institution Evaluation'!$A$56:$K$346,3,0)&amp;""</f>
        <v/>
      </c>
      <c r="G232" s="274" t="str">
        <f>VLOOKUP($A232,'Institution Evaluation'!$A$56:$K$346,7,0)&amp;""</f>
        <v>Yes</v>
      </c>
      <c r="H232" s="274" t="str">
        <f>VLOOKUP($A232,'Institution Evaluation'!$A$56:$K$346,8,0)&amp;""</f>
        <v/>
      </c>
      <c r="I232" s="274" t="str">
        <f>VLOOKUP($A232,'Institution Evaluation'!$A$56:$K$346,9,0)&amp;""</f>
        <v>Standard Importance</v>
      </c>
      <c r="J232" s="274" t="str">
        <f>VLOOKUP($A232,'Institution Evaluation'!$A$56:$K$346,10,0)&amp;""</f>
        <v/>
      </c>
      <c r="K232" s="274">
        <f t="shared" si="41"/>
        <v>10</v>
      </c>
      <c r="L232" s="274">
        <f>IF($E232="Not Scored", "N/A",IF(AND($D232='Auto Responses'!$J$27,$H232=""),"N/A",IF(AND($D232='Auto Responses'!$J$27,$H232='Auto Responses'!$J$7),1,IF(AND($D232='Auto Responses'!$J$27,$H232='Auto Responses'!$J$8),0,IF(OR($F232=$G232,$H232='Auto Responses'!$J$7),1,0)))))</f>
        <v>0</v>
      </c>
      <c r="M232" s="274" t="str">
        <f>VLOOKUP($A232,'Institution Evaluation'!$A$56:$K$346,10,0)&amp;""</f>
        <v/>
      </c>
      <c r="N232" s="274">
        <f t="shared" si="42"/>
        <v>0</v>
      </c>
      <c r="O232" s="274">
        <f>IF(OR($F$23="No",$E232="Not Scored",$F232="N/A"),"N/A",IF($J232="",$K232,IF($J232="Minor Importance",5,IF($J232="Standard Importance",10,IF($J232="Critical Importance",20,0)))))</f>
        <v>10</v>
      </c>
      <c r="P232" s="274">
        <f t="shared" si="43"/>
        <v>0</v>
      </c>
      <c r="Q232" s="274">
        <f t="shared" si="44"/>
        <v>0</v>
      </c>
      <c r="R232" s="274">
        <f t="shared" si="48"/>
        <v>0</v>
      </c>
      <c r="S232" s="274">
        <f t="shared" si="45"/>
        <v>0</v>
      </c>
      <c r="T232" s="274">
        <f t="shared" si="46"/>
        <v>0</v>
      </c>
      <c r="U232" s="274">
        <f t="shared" si="49"/>
        <v>64</v>
      </c>
      <c r="V232" s="274">
        <f t="shared" si="47"/>
        <v>0</v>
      </c>
      <c r="W232" s="58"/>
      <c r="X232" s="58"/>
      <c r="Y232" s="58"/>
      <c r="Z232" s="58"/>
    </row>
    <row r="233" spans="1:26" ht="15.75" customHeight="1" x14ac:dyDescent="0.2">
      <c r="A233" s="274" t="str">
        <f>Questions!$A233</f>
        <v>OPEM-06</v>
      </c>
      <c r="B233" s="274" t="str">
        <f t="shared" si="40"/>
        <v>OPEM</v>
      </c>
      <c r="C233" s="274" t="str">
        <f>VLOOKUP($A233,Questions!$A$3:$L$333,2,0)&amp;""</f>
        <v>If you maintain remote access to the system, will you handle data in a FERPA-compliant manner?</v>
      </c>
      <c r="D233" s="274" t="str">
        <f>VLOOKUP($A233,Questions!$A$3:$L$333,11,0)&amp;""</f>
        <v/>
      </c>
      <c r="E233" s="274" t="str">
        <f>VLOOKUP($A233,Questions!$A$3:$L$333,12,0)&amp;""</f>
        <v>Case-Specific</v>
      </c>
      <c r="F233" s="274" t="str">
        <f>VLOOKUP($A233,'Institution Evaluation'!$A$56:$K$346,3,0)&amp;""</f>
        <v/>
      </c>
      <c r="G233" s="274" t="str">
        <f>VLOOKUP($A233,'Institution Evaluation'!$A$56:$K$346,7,0)&amp;""</f>
        <v>Yes</v>
      </c>
      <c r="H233" s="274" t="str">
        <f>VLOOKUP($A233,'Institution Evaluation'!$A$56:$K$346,8,0)&amp;""</f>
        <v/>
      </c>
      <c r="I233" s="274" t="str">
        <f>VLOOKUP($A233,'Institution Evaluation'!$A$56:$K$346,9,0)&amp;""</f>
        <v>Standard Importance</v>
      </c>
      <c r="J233" s="274" t="str">
        <f>VLOOKUP($A233,'Institution Evaluation'!$A$56:$K$346,10,0)&amp;""</f>
        <v/>
      </c>
      <c r="K233" s="274">
        <f t="shared" si="41"/>
        <v>10</v>
      </c>
      <c r="L233" s="274">
        <f>IF($E233="Not Scored", "N/A",IF(AND($D233='Auto Responses'!$J$27,$H233=""),"N/A",IF(AND($D233='Auto Responses'!$J$27,$H233='Auto Responses'!$J$7),1,IF(AND($D233='Auto Responses'!$J$27,$H233='Auto Responses'!$J$8),0,IF(OR($F233=$G233,$H233='Auto Responses'!$J$7),1,0)))))</f>
        <v>0</v>
      </c>
      <c r="M233" s="274" t="str">
        <f>VLOOKUP($A233,'Institution Evaluation'!$A$56:$K$346,10,0)&amp;""</f>
        <v/>
      </c>
      <c r="N233" s="274">
        <f t="shared" si="42"/>
        <v>0</v>
      </c>
      <c r="O233" s="274">
        <f>IF(OR($F$23="No",$E233="Not Scored"),"N/A",IF($J233="",$K233,IF($J233="Minor Importance",5,IF($J233="Standard Importance",10,IF($J233="Critical Importance",20,0)))))</f>
        <v>10</v>
      </c>
      <c r="P233" s="274">
        <f t="shared" si="43"/>
        <v>0</v>
      </c>
      <c r="Q233" s="274">
        <f t="shared" si="44"/>
        <v>0</v>
      </c>
      <c r="R233" s="274">
        <f t="shared" si="48"/>
        <v>0</v>
      </c>
      <c r="S233" s="274">
        <f t="shared" si="45"/>
        <v>0</v>
      </c>
      <c r="T233" s="274">
        <f t="shared" si="46"/>
        <v>0</v>
      </c>
      <c r="U233" s="274">
        <f t="shared" si="49"/>
        <v>64</v>
      </c>
      <c r="V233" s="274">
        <f t="shared" si="47"/>
        <v>0</v>
      </c>
      <c r="W233" s="58"/>
      <c r="X233" s="58"/>
      <c r="Y233" s="58"/>
      <c r="Z233" s="58"/>
    </row>
    <row r="234" spans="1:26" ht="15.75" customHeight="1" x14ac:dyDescent="0.2">
      <c r="A234" s="274" t="str">
        <f>Questions!$A234</f>
        <v>OPEM-07</v>
      </c>
      <c r="B234" s="274" t="str">
        <f t="shared" si="40"/>
        <v>OPEM</v>
      </c>
      <c r="C234" s="274" t="str">
        <f>VLOOKUP($A234,Questions!$A$3:$L$333,2,0)&amp;""</f>
        <v>Do you support campus status monitoring through SNMPv3 or other means?</v>
      </c>
      <c r="D234" s="274" t="str">
        <f>VLOOKUP($A234,Questions!$A$3:$L$333,11,0)&amp;""</f>
        <v/>
      </c>
      <c r="E234" s="274" t="str">
        <f>VLOOKUP($A234,Questions!$A$3:$L$333,12,0)&amp;""</f>
        <v>Case-Specific</v>
      </c>
      <c r="F234" s="274" t="str">
        <f>VLOOKUP($A234,'Institution Evaluation'!$A$56:$K$346,3,0)&amp;""</f>
        <v/>
      </c>
      <c r="G234" s="274" t="str">
        <f>VLOOKUP($A234,'Institution Evaluation'!$A$56:$K$346,7,0)&amp;""</f>
        <v>Yes</v>
      </c>
      <c r="H234" s="274" t="str">
        <f>VLOOKUP($A234,'Institution Evaluation'!$A$56:$K$346,8,0)&amp;""</f>
        <v/>
      </c>
      <c r="I234" s="274" t="str">
        <f>VLOOKUP($A234,'Institution Evaluation'!$A$56:$K$346,9,0)&amp;""</f>
        <v>Standard Importance</v>
      </c>
      <c r="J234" s="274" t="str">
        <f>VLOOKUP($A234,'Institution Evaluation'!$A$56:$K$346,10,0)&amp;""</f>
        <v/>
      </c>
      <c r="K234" s="274">
        <f t="shared" si="41"/>
        <v>10</v>
      </c>
      <c r="L234" s="274">
        <f>IF($E234="Not Scored", "N/A",IF(AND($D234='Auto Responses'!$J$27,$H234=""),"N/A",IF(AND($D234='Auto Responses'!$J$27,$H234='Auto Responses'!$J$7),1,IF(AND($D234='Auto Responses'!$J$27,$H234='Auto Responses'!$J$8),0,IF(OR($F234=$G234,$H234='Auto Responses'!$J$7),1,0)))))</f>
        <v>0</v>
      </c>
      <c r="M234" s="274" t="str">
        <f>VLOOKUP($A234,'Institution Evaluation'!$A$56:$K$346,10,0)&amp;""</f>
        <v/>
      </c>
      <c r="N234" s="274">
        <f t="shared" si="42"/>
        <v>0</v>
      </c>
      <c r="O234" s="274">
        <f>IF(OR($F$23="No",$E234="Not Scored"),"N/A",IF($J234="",$K234,IF($J234="Minor Importance",5,IF($J234="Standard Importance",10,IF($J234="Critical Importance",20,0)))))</f>
        <v>10</v>
      </c>
      <c r="P234" s="274">
        <f t="shared" si="43"/>
        <v>0</v>
      </c>
      <c r="Q234" s="274">
        <f t="shared" si="44"/>
        <v>0</v>
      </c>
      <c r="R234" s="274">
        <f t="shared" si="48"/>
        <v>0</v>
      </c>
      <c r="S234" s="274">
        <f t="shared" si="45"/>
        <v>0</v>
      </c>
      <c r="T234" s="274">
        <f t="shared" si="46"/>
        <v>0</v>
      </c>
      <c r="U234" s="274">
        <f t="shared" si="49"/>
        <v>64</v>
      </c>
      <c r="V234" s="274">
        <f t="shared" si="47"/>
        <v>0</v>
      </c>
      <c r="W234" s="58"/>
      <c r="X234" s="58"/>
      <c r="Y234" s="58"/>
      <c r="Z234" s="58"/>
    </row>
    <row r="235" spans="1:26" ht="15.75" customHeight="1" x14ac:dyDescent="0.2">
      <c r="A235" s="274" t="str">
        <f>Questions!$A235</f>
        <v>OPEM-08</v>
      </c>
      <c r="B235" s="274" t="str">
        <f t="shared" si="40"/>
        <v>OPEM</v>
      </c>
      <c r="C235" s="274" t="str">
        <f>VLOOKUP($A235,Questions!$A$3:$L$333,2,0)&amp;""</f>
        <v>Describe or provide a reference to any other safeguards used to monitor for malicious activity.</v>
      </c>
      <c r="D235" s="274" t="str">
        <f>VLOOKUP($A235,Questions!$A$3:$L$333,11,0)&amp;""</f>
        <v/>
      </c>
      <c r="E235" s="274" t="str">
        <f>VLOOKUP($A235,Questions!$A$3:$L$333,12,0)&amp;""</f>
        <v>Not scored</v>
      </c>
      <c r="F235" s="274" t="str">
        <f>VLOOKUP($A235,'Institution Evaluation'!$A$56:$K$346,3,0)&amp;""</f>
        <v/>
      </c>
      <c r="G235" s="274" t="str">
        <f>VLOOKUP($A235,'Institution Evaluation'!$A$56:$K$346,7,0)&amp;""</f>
        <v>Not scored</v>
      </c>
      <c r="H235" s="274" t="str">
        <f>VLOOKUP($A235,'Institution Evaluation'!$A$56:$K$346,8,0)&amp;""</f>
        <v/>
      </c>
      <c r="I235" s="274" t="str">
        <f>VLOOKUP($A235,'Institution Evaluation'!$A$56:$K$346,9,0)&amp;""</f>
        <v>Standard Importance</v>
      </c>
      <c r="J235" s="274" t="str">
        <f>VLOOKUP($A235,'Institution Evaluation'!$A$56:$K$346,10,0)&amp;""</f>
        <v/>
      </c>
      <c r="K235" s="274">
        <f t="shared" si="41"/>
        <v>10</v>
      </c>
      <c r="L235" s="274" t="str">
        <f>IF($E235="Not Scored", "N/A",IF(AND($D235='Auto Responses'!$J$27,$H235=""),"N/A",IF(AND($D235='Auto Responses'!$J$27,$H235='Auto Responses'!$J$7),1,IF(AND($D235='Auto Responses'!$J$27,$H235='Auto Responses'!$J$8),0,IF(OR($F235=$G235,$H235='Auto Responses'!$J$7),1,0)))))</f>
        <v>N/A</v>
      </c>
      <c r="M235" s="274" t="str">
        <f>VLOOKUP($A235,'Institution Evaluation'!$A$56:$K$346,10,0)&amp;""</f>
        <v/>
      </c>
      <c r="N235" s="274">
        <f t="shared" si="42"/>
        <v>0</v>
      </c>
      <c r="O235" s="274" t="str">
        <f>IF(OR($F$23="No",$E235="Not Scored"),"N/A",IF($J235="",$K235,IF($J235="Minor Importance",5,IF($J235="Standard Importance",10,IF($J235="Critical Importance",20,0)))))</f>
        <v>N/A</v>
      </c>
      <c r="P235" s="274" t="str">
        <f t="shared" si="43"/>
        <v>N/A</v>
      </c>
      <c r="Q235" s="274">
        <f t="shared" si="44"/>
        <v>0</v>
      </c>
      <c r="R235" s="274">
        <f t="shared" si="48"/>
        <v>0</v>
      </c>
      <c r="S235" s="274">
        <f t="shared" si="45"/>
        <v>0</v>
      </c>
      <c r="T235" s="274">
        <f t="shared" si="46"/>
        <v>0</v>
      </c>
      <c r="U235" s="274">
        <f t="shared" si="49"/>
        <v>64</v>
      </c>
      <c r="V235" s="274">
        <f t="shared" si="47"/>
        <v>0</v>
      </c>
      <c r="W235" s="58"/>
      <c r="X235" s="58"/>
      <c r="Y235" s="58"/>
      <c r="Z235" s="58"/>
    </row>
    <row r="236" spans="1:26" ht="15.75" customHeight="1" x14ac:dyDescent="0.2">
      <c r="A236" s="274" t="str">
        <f>Questions!$A236</f>
        <v>OPEM-09</v>
      </c>
      <c r="B236" s="274" t="str">
        <f t="shared" si="40"/>
        <v>OPEM</v>
      </c>
      <c r="C236" s="274" t="str">
        <f>VLOOKUP($A236,Questions!$A$3:$L$333,2,0)&amp;""</f>
        <v>Describe how long your organization has conducted business in this area.</v>
      </c>
      <c r="D236" s="274" t="str">
        <f>VLOOKUP($A236,Questions!$A$3:$L$333,11,0)&amp;""</f>
        <v/>
      </c>
      <c r="E236" s="274" t="str">
        <f>VLOOKUP($A236,Questions!$A$3:$L$333,12,0)&amp;""</f>
        <v>Not scored</v>
      </c>
      <c r="F236" s="274" t="str">
        <f>VLOOKUP($A236,'Institution Evaluation'!$A$56:$K$346,3,0)&amp;""</f>
        <v/>
      </c>
      <c r="G236" s="274" t="str">
        <f>VLOOKUP($A236,'Institution Evaluation'!$A$56:$K$346,7,0)&amp;""</f>
        <v>Not scored</v>
      </c>
      <c r="H236" s="274" t="str">
        <f>VLOOKUP($A236,'Institution Evaluation'!$A$56:$K$346,8,0)&amp;""</f>
        <v/>
      </c>
      <c r="I236" s="274" t="str">
        <f>VLOOKUP($A236,'Institution Evaluation'!$A$56:$K$346,9,0)&amp;""</f>
        <v>Minor Importance</v>
      </c>
      <c r="J236" s="274" t="str">
        <f>VLOOKUP($A236,'Institution Evaluation'!$A$56:$K$346,10,0)&amp;""</f>
        <v/>
      </c>
      <c r="K236" s="274">
        <f t="shared" si="41"/>
        <v>5</v>
      </c>
      <c r="L236" s="274" t="str">
        <f>IF($E236="Not Scored", "N/A",IF(AND($D236='Auto Responses'!$J$27,$H236=""),"N/A",IF(AND($D236='Auto Responses'!$J$27,$H236='Auto Responses'!$J$7),1,IF(AND($D236='Auto Responses'!$J$27,$H236='Auto Responses'!$J$8),0,IF(OR($F236=$G236,$H236='Auto Responses'!$J$7),1,0)))))</f>
        <v>N/A</v>
      </c>
      <c r="M236" s="274" t="str">
        <f>VLOOKUP($A236,'Institution Evaluation'!$A$56:$K$346,10,0)&amp;""</f>
        <v/>
      </c>
      <c r="N236" s="274">
        <f t="shared" si="42"/>
        <v>0</v>
      </c>
      <c r="O236" s="274" t="str">
        <f>IF(OR($F$23="No",$E236="Not Scored"),"N/A",IF($J236="",$K236,IF($J236="Minor Importance",5,IF($J236="Standard Importance",10,IF($J236="Critical Importance",20,0)))))</f>
        <v>N/A</v>
      </c>
      <c r="P236" s="274" t="str">
        <f t="shared" si="43"/>
        <v>N/A</v>
      </c>
      <c r="Q236" s="274">
        <f t="shared" si="44"/>
        <v>0</v>
      </c>
      <c r="R236" s="274">
        <f t="shared" si="48"/>
        <v>0</v>
      </c>
      <c r="S236" s="274">
        <f t="shared" si="45"/>
        <v>0</v>
      </c>
      <c r="T236" s="274">
        <f t="shared" si="46"/>
        <v>0</v>
      </c>
      <c r="U236" s="274">
        <f t="shared" si="49"/>
        <v>64</v>
      </c>
      <c r="V236" s="274">
        <f t="shared" si="47"/>
        <v>0</v>
      </c>
      <c r="W236" s="58"/>
      <c r="X236" s="58"/>
      <c r="Y236" s="58"/>
      <c r="Z236" s="58"/>
    </row>
    <row r="237" spans="1:26" ht="15.75" customHeight="1" x14ac:dyDescent="0.2">
      <c r="A237" s="274" t="str">
        <f>Questions!$A237</f>
        <v>OPEM-10</v>
      </c>
      <c r="B237" s="274" t="str">
        <f t="shared" si="40"/>
        <v>OPEM</v>
      </c>
      <c r="C237" s="274" t="str">
        <f>VLOOKUP($A237,Questions!$A$3:$L$333,2,0)&amp;""</f>
        <v>Do you have existing higher education customers?</v>
      </c>
      <c r="D237" s="274" t="str">
        <f>VLOOKUP($A237,Questions!$A$3:$L$333,11,0)&amp;""</f>
        <v/>
      </c>
      <c r="E237" s="274" t="str">
        <f>VLOOKUP($A237,Questions!$A$3:$L$333,12,0)&amp;""</f>
        <v>Case-Specific</v>
      </c>
      <c r="F237" s="274" t="str">
        <f>VLOOKUP($A237,'Institution Evaluation'!$A$56:$K$346,3,0)&amp;""</f>
        <v/>
      </c>
      <c r="G237" s="274" t="str">
        <f>VLOOKUP($A237,'Institution Evaluation'!$A$56:$K$346,7,0)&amp;""</f>
        <v>Yes</v>
      </c>
      <c r="H237" s="274" t="str">
        <f>VLOOKUP($A237,'Institution Evaluation'!$A$56:$K$346,8,0)&amp;""</f>
        <v/>
      </c>
      <c r="I237" s="274" t="str">
        <f>VLOOKUP($A237,'Institution Evaluation'!$A$56:$K$346,9,0)&amp;""</f>
        <v>Minor Importance</v>
      </c>
      <c r="J237" s="274" t="str">
        <f>VLOOKUP($A237,'Institution Evaluation'!$A$56:$K$346,10,0)&amp;""</f>
        <v/>
      </c>
      <c r="K237" s="274">
        <f t="shared" si="41"/>
        <v>5</v>
      </c>
      <c r="L237" s="274">
        <f>IF($E237="Not Scored", "N/A",IF(AND($D237='Auto Responses'!$J$27,$H237=""),"N/A",IF(AND($D237='Auto Responses'!$J$27,$H237='Auto Responses'!$J$7),1,IF(AND($D237='Auto Responses'!$J$27,$H237='Auto Responses'!$J$8),0,IF(OR($F237=$G237,$H237='Auto Responses'!$J$7),1,0)))))</f>
        <v>0</v>
      </c>
      <c r="M237" s="274" t="str">
        <f>VLOOKUP($A237,'Institution Evaluation'!$A$56:$K$346,10,0)&amp;""</f>
        <v/>
      </c>
      <c r="N237" s="274">
        <f t="shared" si="42"/>
        <v>0</v>
      </c>
      <c r="O237" s="274">
        <f>IF(OR($F$23="No",$E237="Not Scored"),"N/A",IF($J237="",$K237,IF($J237="Minor Importance",5,IF($J237="Standard Importance",10,IF($J237="Critical Importance",20,0)))))</f>
        <v>5</v>
      </c>
      <c r="P237" s="274">
        <f t="shared" si="43"/>
        <v>0</v>
      </c>
      <c r="Q237" s="274">
        <f t="shared" si="44"/>
        <v>0</v>
      </c>
      <c r="R237" s="274">
        <f t="shared" si="48"/>
        <v>0</v>
      </c>
      <c r="S237" s="274">
        <f t="shared" si="45"/>
        <v>0</v>
      </c>
      <c r="T237" s="274">
        <f t="shared" si="46"/>
        <v>0</v>
      </c>
      <c r="U237" s="274">
        <f t="shared" si="49"/>
        <v>64</v>
      </c>
      <c r="V237" s="274">
        <f t="shared" si="47"/>
        <v>0</v>
      </c>
      <c r="W237" s="58"/>
      <c r="X237" s="58"/>
      <c r="Y237" s="58"/>
      <c r="Z237" s="58"/>
    </row>
    <row r="238" spans="1:26" ht="15.75" customHeight="1" x14ac:dyDescent="0.2">
      <c r="A238" s="274" t="str">
        <f>Questions!$A238</f>
        <v>PRGN-01</v>
      </c>
      <c r="B238" s="274" t="str">
        <f t="shared" si="40"/>
        <v>PRGN</v>
      </c>
      <c r="C238" s="274" t="str">
        <f>VLOOKUP($A238,Questions!$A$3:$L$333,2,0)&amp;""</f>
        <v>Does your solution process FERPA-related data?</v>
      </c>
      <c r="D238" s="274" t="str">
        <f>VLOOKUP($A238,Questions!$A$3:$L$333,11,0)&amp;""</f>
        <v>NA</v>
      </c>
      <c r="E238" s="274" t="str">
        <f>VLOOKUP($A238,Questions!$A$3:$L$333,12,0)&amp;""</f>
        <v>Not scored</v>
      </c>
      <c r="F238" s="274" t="str">
        <f>VLOOKUP($A238,'Privacy Analyst Evaluation'!$A$46:$K$120,3,0)&amp;""</f>
        <v>Yes</v>
      </c>
      <c r="G238" s="274" t="str">
        <f>VLOOKUP($A238,'Privacy Analyst Evaluation'!$A$46:$K$120,7,0)&amp;""</f>
        <v>Not scored</v>
      </c>
      <c r="H238" s="274" t="str">
        <f>VLOOKUP($A238,'Privacy Analyst Evaluation'!$A$46:$K$120,8,0)&amp;""</f>
        <v/>
      </c>
      <c r="I238" s="274" t="str">
        <f>VLOOKUP($A238,'Privacy Analyst Evaluation'!$A$46:$K$120,9,0)&amp;""</f>
        <v/>
      </c>
      <c r="J238" s="274" t="str">
        <f>VLOOKUP($A238,'Privacy Analyst Evaluation'!$A$46:$K$120,10,0)&amp;""</f>
        <v/>
      </c>
      <c r="K238" s="274">
        <f t="shared" si="41"/>
        <v>10</v>
      </c>
      <c r="L238" s="274" t="str">
        <f>IF($E238="Not Scored", "N/A",IF(AND($D238='Auto Responses'!$J$27,$H238=""),"N/A",IF(AND($D238='Auto Responses'!$J$27,$H238='Auto Responses'!$J$7),1,IF(AND($D238='Auto Responses'!$J$27,$H238='Auto Responses'!$J$8),0,IF(OR($F238=$G238,$H238='Auto Responses'!$J$7),1,0)))))</f>
        <v>N/A</v>
      </c>
      <c r="M238" s="274" t="str">
        <f>VLOOKUP($A238,'Privacy Analyst Evaluation'!$A$46:$K$120,10,0)&amp;""</f>
        <v/>
      </c>
      <c r="N238" s="274">
        <f t="shared" si="42"/>
        <v>0</v>
      </c>
      <c r="O238" s="274" t="str">
        <f t="shared" ref="O238:O246" si="51">IF(OR($E238="Not Scored",$F$24="No"),"N/A",IF($J238="",$K238,IF($J238="Minor Importance",5,IF($J238="Standard Importance",10,IF($J238="Critical Importance",20,0)))))</f>
        <v>N/A</v>
      </c>
      <c r="P238" s="274" t="str">
        <f t="shared" si="43"/>
        <v>N/A</v>
      </c>
      <c r="Q238" s="274">
        <f t="shared" si="44"/>
        <v>0</v>
      </c>
      <c r="R238" s="274">
        <f t="shared" si="48"/>
        <v>0</v>
      </c>
      <c r="S238" s="274">
        <f t="shared" si="45"/>
        <v>0</v>
      </c>
      <c r="T238" s="274">
        <f t="shared" si="46"/>
        <v>0</v>
      </c>
      <c r="U238" s="274">
        <f t="shared" si="49"/>
        <v>64</v>
      </c>
      <c r="V238" s="274">
        <f t="shared" si="47"/>
        <v>0</v>
      </c>
      <c r="W238" s="58"/>
      <c r="X238" s="58"/>
      <c r="Y238" s="58"/>
      <c r="Z238" s="58"/>
    </row>
    <row r="239" spans="1:26" ht="15.75" customHeight="1" x14ac:dyDescent="0.2">
      <c r="A239" s="274" t="str">
        <f>Questions!$A239</f>
        <v>PRGN-02</v>
      </c>
      <c r="B239" s="274" t="str">
        <f t="shared" si="40"/>
        <v>PRGN</v>
      </c>
      <c r="C239" s="274" t="str">
        <f>VLOOKUP($A239,Questions!$A$3:$L$333,2,0)&amp;""</f>
        <v>Does your solution process GDPR-related or PIPL-related data?</v>
      </c>
      <c r="D239" s="274" t="str">
        <f>VLOOKUP($A239,Questions!$A$3:$L$333,11,0)&amp;""</f>
        <v>NA</v>
      </c>
      <c r="E239" s="274" t="str">
        <f>VLOOKUP($A239,Questions!$A$3:$L$333,12,0)&amp;""</f>
        <v>Not scored</v>
      </c>
      <c r="F239" s="274" t="str">
        <f>VLOOKUP($A239,'Privacy Analyst Evaluation'!$A$46:$K$120,3,0)&amp;""</f>
        <v>Yes</v>
      </c>
      <c r="G239" s="274" t="str">
        <f>VLOOKUP($A239,'Privacy Analyst Evaluation'!$A$46:$K$120,7,0)&amp;""</f>
        <v>Not scored</v>
      </c>
      <c r="H239" s="274" t="str">
        <f>VLOOKUP($A239,'Privacy Analyst Evaluation'!$A$46:$K$120,8,0)&amp;""</f>
        <v/>
      </c>
      <c r="I239" s="274" t="str">
        <f>VLOOKUP($A239,'Privacy Analyst Evaluation'!$A$46:$K$120,9,0)&amp;""</f>
        <v/>
      </c>
      <c r="J239" s="274" t="str">
        <f>VLOOKUP($A239,'Privacy Analyst Evaluation'!$A$46:$K$120,10,0)&amp;""</f>
        <v/>
      </c>
      <c r="K239" s="274">
        <f t="shared" si="41"/>
        <v>10</v>
      </c>
      <c r="L239" s="274" t="str">
        <f>IF($E239="Not Scored", "N/A",IF(AND($D239='Auto Responses'!$J$27,$H239=""),"N/A",IF(AND($D239='Auto Responses'!$J$27,$H239='Auto Responses'!$J$7),1,IF(AND($D239='Auto Responses'!$J$27,$H239='Auto Responses'!$J$8),0,IF(OR($F239=$G239,$H239='Auto Responses'!$J$7),1,0)))))</f>
        <v>N/A</v>
      </c>
      <c r="M239" s="274" t="str">
        <f>VLOOKUP($A239,'Privacy Analyst Evaluation'!$A$46:$K$120,10,0)&amp;""</f>
        <v/>
      </c>
      <c r="N239" s="274">
        <f t="shared" si="42"/>
        <v>0</v>
      </c>
      <c r="O239" s="274" t="str">
        <f t="shared" si="51"/>
        <v>N/A</v>
      </c>
      <c r="P239" s="274" t="str">
        <f t="shared" si="43"/>
        <v>N/A</v>
      </c>
      <c r="Q239" s="274">
        <f t="shared" si="44"/>
        <v>0</v>
      </c>
      <c r="R239" s="274">
        <f t="shared" si="48"/>
        <v>0</v>
      </c>
      <c r="S239" s="274">
        <f t="shared" si="45"/>
        <v>0</v>
      </c>
      <c r="T239" s="274">
        <f t="shared" si="46"/>
        <v>0</v>
      </c>
      <c r="U239" s="274">
        <f t="shared" si="49"/>
        <v>64</v>
      </c>
      <c r="V239" s="274">
        <f t="shared" si="47"/>
        <v>0</v>
      </c>
      <c r="W239" s="58"/>
      <c r="X239" s="58"/>
      <c r="Y239" s="58"/>
      <c r="Z239" s="58"/>
    </row>
    <row r="240" spans="1:26" ht="15.75" customHeight="1" x14ac:dyDescent="0.2">
      <c r="A240" s="274" t="str">
        <f>Questions!$A240</f>
        <v>PRGN-03</v>
      </c>
      <c r="B240" s="274" t="str">
        <f t="shared" si="40"/>
        <v>PRGN</v>
      </c>
      <c r="C240" s="274" t="str">
        <f>VLOOKUP($A240,Questions!$A$3:$L$333,2,0)&amp;""</f>
        <v>Does your solution process personal data regulated by state law(s) (e.g., CCPA)?</v>
      </c>
      <c r="D240" s="274" t="str">
        <f>VLOOKUP($A240,Questions!$A$3:$L$333,11,0)&amp;""</f>
        <v>NA</v>
      </c>
      <c r="E240" s="274" t="str">
        <f>VLOOKUP($A240,Questions!$A$3:$L$333,12,0)&amp;""</f>
        <v>Not scored</v>
      </c>
      <c r="F240" s="274" t="str">
        <f>VLOOKUP($A240,'Privacy Analyst Evaluation'!$A$46:$K$120,3,0)&amp;""</f>
        <v>Yes</v>
      </c>
      <c r="G240" s="274" t="str">
        <f>VLOOKUP($A240,'Privacy Analyst Evaluation'!$A$46:$K$120,7,0)&amp;""</f>
        <v>Not scored</v>
      </c>
      <c r="H240" s="274" t="str">
        <f>VLOOKUP($A240,'Privacy Analyst Evaluation'!$A$46:$K$120,8,0)&amp;""</f>
        <v/>
      </c>
      <c r="I240" s="274" t="str">
        <f>VLOOKUP($A240,'Privacy Analyst Evaluation'!$A$46:$K$120,9,0)&amp;""</f>
        <v/>
      </c>
      <c r="J240" s="274" t="str">
        <f>VLOOKUP($A240,'Privacy Analyst Evaluation'!$A$46:$K$120,10,0)&amp;""</f>
        <v/>
      </c>
      <c r="K240" s="274">
        <f t="shared" si="41"/>
        <v>10</v>
      </c>
      <c r="L240" s="274" t="str">
        <f>IF($E240="Not Scored", "N/A",IF(AND($D240='Auto Responses'!$J$27,$H240=""),"N/A",IF(AND($D240='Auto Responses'!$J$27,$H240='Auto Responses'!$J$7),1,IF(AND($D240='Auto Responses'!$J$27,$H240='Auto Responses'!$J$8),0,IF(OR($F240=$G240,$H240='Auto Responses'!$J$7),1,0)))))</f>
        <v>N/A</v>
      </c>
      <c r="M240" s="274" t="str">
        <f>VLOOKUP($A240,'Privacy Analyst Evaluation'!$A$46:$K$120,10,0)&amp;""</f>
        <v/>
      </c>
      <c r="N240" s="274">
        <f t="shared" si="42"/>
        <v>0</v>
      </c>
      <c r="O240" s="274" t="str">
        <f t="shared" si="51"/>
        <v>N/A</v>
      </c>
      <c r="P240" s="274" t="str">
        <f t="shared" si="43"/>
        <v>N/A</v>
      </c>
      <c r="Q240" s="274">
        <f t="shared" si="44"/>
        <v>0</v>
      </c>
      <c r="R240" s="274">
        <f t="shared" si="48"/>
        <v>0</v>
      </c>
      <c r="S240" s="274">
        <f t="shared" si="45"/>
        <v>0</v>
      </c>
      <c r="T240" s="274">
        <f t="shared" si="46"/>
        <v>0</v>
      </c>
      <c r="U240" s="274">
        <f t="shared" si="49"/>
        <v>64</v>
      </c>
      <c r="V240" s="274">
        <f t="shared" si="47"/>
        <v>0</v>
      </c>
      <c r="W240" s="58"/>
      <c r="X240" s="58"/>
      <c r="Y240" s="58"/>
      <c r="Z240" s="58"/>
    </row>
    <row r="241" spans="1:26" ht="15.75" customHeight="1" x14ac:dyDescent="0.2">
      <c r="A241" s="274" t="str">
        <f>Questions!$A241</f>
        <v>PRGN-04</v>
      </c>
      <c r="B241" s="274" t="str">
        <f t="shared" si="40"/>
        <v>PRGN</v>
      </c>
      <c r="C241" s="274" t="str">
        <f>VLOOKUP($A241,Questions!$A$3:$L$333,2,0)&amp;""</f>
        <v>Does your solution process user-provided data that may contain regulated information?</v>
      </c>
      <c r="D241" s="274" t="str">
        <f>VLOOKUP($A241,Questions!$A$3:$L$333,11,0)&amp;""</f>
        <v>NA</v>
      </c>
      <c r="E241" s="274" t="str">
        <f>VLOOKUP($A241,Questions!$A$3:$L$333,12,0)&amp;""</f>
        <v>Not scored</v>
      </c>
      <c r="F241" s="274" t="str">
        <f>VLOOKUP($A241,'Privacy Analyst Evaluation'!$A$46:$K$120,3,0)&amp;""</f>
        <v>Yes</v>
      </c>
      <c r="G241" s="274" t="str">
        <f>VLOOKUP($A241,'Privacy Analyst Evaluation'!$A$46:$K$120,7,0)&amp;""</f>
        <v>Not scored</v>
      </c>
      <c r="H241" s="274" t="str">
        <f>VLOOKUP($A241,'Privacy Analyst Evaluation'!$A$46:$K$120,8,0)&amp;""</f>
        <v/>
      </c>
      <c r="I241" s="274" t="str">
        <f>VLOOKUP($A241,'Privacy Analyst Evaluation'!$A$46:$K$120,9,0)&amp;""</f>
        <v/>
      </c>
      <c r="J241" s="274" t="str">
        <f>VLOOKUP($A241,'Privacy Analyst Evaluation'!$A$46:$K$120,10,0)&amp;""</f>
        <v/>
      </c>
      <c r="K241" s="274">
        <f t="shared" si="41"/>
        <v>10</v>
      </c>
      <c r="L241" s="274" t="str">
        <f>IF($E241="Not Scored", "N/A",IF(AND($D241='Auto Responses'!$J$27,$H241=""),"N/A",IF(AND($D241='Auto Responses'!$J$27,$H241='Auto Responses'!$J$7),1,IF(AND($D241='Auto Responses'!$J$27,$H241='Auto Responses'!$J$8),0,IF(OR($F241=$G241,$H241='Auto Responses'!$J$7),1,0)))))</f>
        <v>N/A</v>
      </c>
      <c r="M241" s="274" t="str">
        <f>VLOOKUP($A241,'Privacy Analyst Evaluation'!$A$46:$K$120,10,0)&amp;""</f>
        <v/>
      </c>
      <c r="N241" s="274">
        <f t="shared" si="42"/>
        <v>0</v>
      </c>
      <c r="O241" s="274" t="str">
        <f t="shared" si="51"/>
        <v>N/A</v>
      </c>
      <c r="P241" s="274" t="str">
        <f t="shared" si="43"/>
        <v>N/A</v>
      </c>
      <c r="Q241" s="274">
        <f t="shared" si="44"/>
        <v>0</v>
      </c>
      <c r="R241" s="274">
        <f t="shared" si="48"/>
        <v>0</v>
      </c>
      <c r="S241" s="274">
        <f t="shared" si="45"/>
        <v>0</v>
      </c>
      <c r="T241" s="274">
        <f t="shared" si="46"/>
        <v>0</v>
      </c>
      <c r="U241" s="274">
        <f t="shared" si="49"/>
        <v>64</v>
      </c>
      <c r="V241" s="274">
        <f t="shared" si="47"/>
        <v>0</v>
      </c>
      <c r="W241" s="58"/>
      <c r="X241" s="58"/>
      <c r="Y241" s="58"/>
      <c r="Z241" s="58"/>
    </row>
    <row r="242" spans="1:26" ht="15.75" customHeight="1" x14ac:dyDescent="0.2">
      <c r="A242" s="274" t="str">
        <f>Questions!$A242</f>
        <v>PRGN-05</v>
      </c>
      <c r="B242" s="274" t="str">
        <f t="shared" si="40"/>
        <v>PRGN</v>
      </c>
      <c r="C242" s="274" t="str">
        <f>VLOOKUP($A242,Questions!$A$3:$L$333,2,0)&amp;""</f>
        <v>Web Link to Product/Service Privacy Notice</v>
      </c>
      <c r="D242" s="274" t="str">
        <f>VLOOKUP($A242,Questions!$A$3:$L$333,11,0)&amp;""</f>
        <v/>
      </c>
      <c r="E242" s="274" t="str">
        <f>VLOOKUP($A242,Questions!$A$3:$L$333,12,0)&amp;""</f>
        <v>Not scored</v>
      </c>
      <c r="F242" s="274" t="str">
        <f>VLOOKUP($A242,'Privacy Analyst Evaluation'!$A$46:$K$120,3,0)&amp;""</f>
        <v>Please see the following URL for Qualtrics' Privacy Policy: https://www.qualtrics.com/privacy-statement/. This applies to Qualtrics' collection of personal information. With respect to our use of the Qualtrics cloud service, our customers determine what information they collect from whom and are responsible for their compliance with any laws that may apply to their collection and use of that information.</v>
      </c>
      <c r="G242" s="274" t="str">
        <f>VLOOKUP($A242,'Privacy Analyst Evaluation'!$A$46:$K$120,7,0)&amp;""</f>
        <v>Not scored</v>
      </c>
      <c r="H242" s="274" t="str">
        <f>VLOOKUP($A242,'Privacy Analyst Evaluation'!$A$46:$K$120,8,0)&amp;""</f>
        <v/>
      </c>
      <c r="I242" s="274" t="str">
        <f>VLOOKUP($A242,'Privacy Analyst Evaluation'!$A$46:$K$120,9,0)&amp;""</f>
        <v>Standard Importance</v>
      </c>
      <c r="J242" s="274" t="str">
        <f>VLOOKUP($A242,'Privacy Analyst Evaluation'!$A$46:$K$120,10,0)&amp;""</f>
        <v/>
      </c>
      <c r="K242" s="274">
        <f t="shared" si="41"/>
        <v>10</v>
      </c>
      <c r="L242" s="274" t="str">
        <f>IF($E242="Not Scored", "N/A",IF(AND($D242='Auto Responses'!$J$27,$H242=""),"N/A",IF(AND($D242='Auto Responses'!$J$27,$H242='Auto Responses'!$J$7),1,IF(AND($D242='Auto Responses'!$J$27,$H242='Auto Responses'!$J$8),0,IF(OR($F242=$G242,$H242='Auto Responses'!$J$7),1,0)))))</f>
        <v>N/A</v>
      </c>
      <c r="M242" s="274" t="str">
        <f>VLOOKUP($A242,'Privacy Analyst Evaluation'!$A$46:$K$120,10,0)&amp;""</f>
        <v/>
      </c>
      <c r="N242" s="274">
        <f t="shared" si="42"/>
        <v>0</v>
      </c>
      <c r="O242" s="274" t="str">
        <f t="shared" si="51"/>
        <v>N/A</v>
      </c>
      <c r="P242" s="274" t="str">
        <f t="shared" si="43"/>
        <v>N/A</v>
      </c>
      <c r="Q242" s="274">
        <f t="shared" si="44"/>
        <v>0</v>
      </c>
      <c r="R242" s="274">
        <f t="shared" si="48"/>
        <v>0</v>
      </c>
      <c r="S242" s="274">
        <f t="shared" si="45"/>
        <v>0</v>
      </c>
      <c r="T242" s="274">
        <f t="shared" si="46"/>
        <v>0</v>
      </c>
      <c r="U242" s="274">
        <f t="shared" si="49"/>
        <v>64</v>
      </c>
      <c r="V242" s="274">
        <f t="shared" si="47"/>
        <v>0</v>
      </c>
      <c r="W242" s="58"/>
      <c r="X242" s="58"/>
      <c r="Y242" s="58"/>
      <c r="Z242" s="58"/>
    </row>
    <row r="243" spans="1:26" ht="15.75" customHeight="1" x14ac:dyDescent="0.2">
      <c r="A243" s="274" t="str">
        <f>Questions!$A243</f>
        <v>PCOM-01</v>
      </c>
      <c r="B243" s="274" t="str">
        <f t="shared" si="40"/>
        <v>PCOM</v>
      </c>
      <c r="C243" s="274" t="str">
        <f>VLOOKUP($A243,Questions!$A$3:$L$333,2,0)&amp;""</f>
        <v>Have you had a personal data breach in the past three years that involved reporting to a governmental agency, notice to individuals (including voluntary notice), or notice to another organization or institution?*</v>
      </c>
      <c r="D243" s="274" t="str">
        <f>VLOOKUP($A243,Questions!$A$3:$L$333,11,0)&amp;""</f>
        <v/>
      </c>
      <c r="E243" s="274" t="str">
        <f>VLOOKUP($A243,Questions!$A$3:$L$333,12,0)&amp;""</f>
        <v>Privacy</v>
      </c>
      <c r="F243" s="274" t="str">
        <f>VLOOKUP($A243,'Privacy Analyst Evaluation'!$A$46:$K$120,3,0)&amp;""</f>
        <v>Yes</v>
      </c>
      <c r="G243" s="274" t="str">
        <f>VLOOKUP($A243,'Privacy Analyst Evaluation'!$A$46:$K$120,7,0)&amp;""</f>
        <v>No</v>
      </c>
      <c r="H243" s="274" t="str">
        <f>VLOOKUP($A243,'Privacy Analyst Evaluation'!$A$46:$K$120,8,0)&amp;""</f>
        <v/>
      </c>
      <c r="I243" s="274" t="str">
        <f>VLOOKUP($A243,'Privacy Analyst Evaluation'!$A$46:$K$120,9,0)&amp;""</f>
        <v>Critical Importance</v>
      </c>
      <c r="J243" s="274" t="str">
        <f>VLOOKUP($A243,'Privacy Analyst Evaluation'!$A$46:$K$120,10,0)&amp;""</f>
        <v/>
      </c>
      <c r="K243" s="274">
        <f t="shared" si="41"/>
        <v>20</v>
      </c>
      <c r="L243" s="274">
        <f>IF($E243="Not Scored", "N/A",IF(AND($D243='Auto Responses'!$J$27,$H243=""),"N/A",IF(AND($D243='Auto Responses'!$J$27,$H243='Auto Responses'!$J$7),1,IF(AND($D243='Auto Responses'!$J$27,$H243='Auto Responses'!$J$8),0,IF(OR($F243=$G243,$H243='Auto Responses'!$J$7),1,0)))))</f>
        <v>0</v>
      </c>
      <c r="M243" s="274" t="str">
        <f>VLOOKUP($A243,'Privacy Analyst Evaluation'!$A$46:$K$120,10,0)&amp;""</f>
        <v/>
      </c>
      <c r="N243" s="274">
        <f t="shared" si="42"/>
        <v>1</v>
      </c>
      <c r="O243" s="274">
        <f t="shared" si="51"/>
        <v>20</v>
      </c>
      <c r="P243" s="274">
        <f t="shared" si="43"/>
        <v>0</v>
      </c>
      <c r="Q243" s="274">
        <f t="shared" si="44"/>
        <v>0</v>
      </c>
      <c r="R243" s="274">
        <f t="shared" si="48"/>
        <v>0</v>
      </c>
      <c r="S243" s="274">
        <f t="shared" si="45"/>
        <v>0</v>
      </c>
      <c r="T243" s="274">
        <f t="shared" si="46"/>
        <v>1</v>
      </c>
      <c r="U243" s="274">
        <f t="shared" si="49"/>
        <v>65</v>
      </c>
      <c r="V243" s="274">
        <f t="shared" si="47"/>
        <v>65</v>
      </c>
      <c r="W243" s="58"/>
      <c r="X243" s="58"/>
      <c r="Y243" s="58"/>
      <c r="Z243" s="58"/>
    </row>
    <row r="244" spans="1:26" ht="15.75" customHeight="1" x14ac:dyDescent="0.2">
      <c r="A244" s="274" t="str">
        <f>Questions!$A244</f>
        <v>PCOM-02</v>
      </c>
      <c r="B244" s="274" t="str">
        <f t="shared" si="40"/>
        <v>PCOM</v>
      </c>
      <c r="C244" s="274" t="str">
        <f>VLOOKUP($A244,Questions!$A$3:$L$333,2,0)&amp;""</f>
        <v>Use this area to share information about your privacy practices that will assist those who are assessing your company data privacy program.*</v>
      </c>
      <c r="D244" s="274" t="str">
        <f>VLOOKUP($A244,Questions!$A$3:$L$333,11,0)&amp;""</f>
        <v/>
      </c>
      <c r="E244" s="274" t="str">
        <f>VLOOKUP($A244,Questions!$A$3:$L$333,12,0)&amp;""</f>
        <v>Not scored</v>
      </c>
      <c r="F244" s="274" t="str">
        <f>VLOOKUP($A244,'Privacy Analyst Evaluation'!$A$46:$K$120,3,0)&amp;""</f>
        <v>Qualtrics customers own and control all data, with full responsibility for what is collected, from whom, and for what purpose. Qualtrics acts as a data processor, treating all data as confidential and providing tools for anonymization and pseudonymization. Data is never transferred to third parties without customer permission, and all subprocessors are subject to strict agreements. The platform offers robust admin controls, including sensitive data policies, personal data deletion tools, and compliance features to help customers meet privacy obligations. Qualtrics maintains transparent data management, advanced security measures, and processes personal data only as required by law or contract. The latest privacy policy and security documentation are always available online.
Please refer to the Platform Data section of the Cloud Security and Privacy Framework for more details.</v>
      </c>
      <c r="G244" s="274" t="str">
        <f>VLOOKUP($A244,'Privacy Analyst Evaluation'!$A$46:$K$120,7,0)&amp;""</f>
        <v>Not scored</v>
      </c>
      <c r="H244" s="274" t="str">
        <f>VLOOKUP($A244,'Privacy Analyst Evaluation'!$A$46:$K$120,8,0)&amp;""</f>
        <v/>
      </c>
      <c r="I244" s="274" t="str">
        <f>VLOOKUP($A244,'Privacy Analyst Evaluation'!$A$46:$K$120,9,0)&amp;""</f>
        <v>Critical Importance</v>
      </c>
      <c r="J244" s="274" t="str">
        <f>VLOOKUP($A244,'Privacy Analyst Evaluation'!$A$46:$K$120,10,0)&amp;""</f>
        <v/>
      </c>
      <c r="K244" s="274">
        <f t="shared" si="41"/>
        <v>20</v>
      </c>
      <c r="L244" s="274" t="str">
        <f>IF($E244="Not Scored", "N/A",IF(AND($D244='Auto Responses'!$J$27,$H244=""),"N/A",IF(AND($D244='Auto Responses'!$J$27,$H244='Auto Responses'!$J$7),1,IF(AND($D244='Auto Responses'!$J$27,$H244='Auto Responses'!$J$8),0,IF(OR($F244=$G244,$H244='Auto Responses'!$J$7),1,0)))))</f>
        <v>N/A</v>
      </c>
      <c r="M244" s="274" t="str">
        <f>VLOOKUP($A244,'Privacy Analyst Evaluation'!$A$46:$K$120,10,0)&amp;""</f>
        <v/>
      </c>
      <c r="N244" s="274">
        <f t="shared" si="42"/>
        <v>1</v>
      </c>
      <c r="O244" s="274" t="str">
        <f t="shared" si="51"/>
        <v>N/A</v>
      </c>
      <c r="P244" s="274" t="str">
        <f t="shared" si="43"/>
        <v>N/A</v>
      </c>
      <c r="Q244" s="274">
        <f t="shared" si="44"/>
        <v>0</v>
      </c>
      <c r="R244" s="274">
        <f t="shared" si="48"/>
        <v>0</v>
      </c>
      <c r="S244" s="274">
        <f t="shared" si="45"/>
        <v>0</v>
      </c>
      <c r="T244" s="274">
        <f t="shared" si="46"/>
        <v>1</v>
      </c>
      <c r="U244" s="274">
        <f t="shared" si="49"/>
        <v>66</v>
      </c>
      <c r="V244" s="274">
        <f t="shared" si="47"/>
        <v>66</v>
      </c>
      <c r="W244" s="58"/>
      <c r="X244" s="58"/>
      <c r="Y244" s="58"/>
      <c r="Z244" s="58"/>
    </row>
    <row r="245" spans="1:26" ht="15.75" customHeight="1" x14ac:dyDescent="0.2">
      <c r="A245" s="274" t="str">
        <f>Questions!$A245</f>
        <v>PCOM-03</v>
      </c>
      <c r="B245" s="274" t="str">
        <f t="shared" si="40"/>
        <v>PCOM</v>
      </c>
      <c r="C245" s="274" t="str">
        <f>VLOOKUP($A245,Questions!$A$3:$L$333,2,0)&amp;""</f>
        <v>Have you had any data privacy policy or law violations in the past 36 months?</v>
      </c>
      <c r="D245" s="274" t="str">
        <f>VLOOKUP($A245,Questions!$A$3:$L$333,11,0)&amp;""</f>
        <v/>
      </c>
      <c r="E245" s="274" t="str">
        <f>VLOOKUP($A245,Questions!$A$3:$L$333,12,0)&amp;""</f>
        <v>Privacy</v>
      </c>
      <c r="F245" s="274" t="str">
        <f>VLOOKUP($A245,'Privacy Analyst Evaluation'!$A$46:$K$120,3,0)&amp;""</f>
        <v>No</v>
      </c>
      <c r="G245" s="274" t="str">
        <f>VLOOKUP($A245,'Privacy Analyst Evaluation'!$A$46:$K$120,7,0)&amp;""</f>
        <v>No</v>
      </c>
      <c r="H245" s="274" t="str">
        <f>VLOOKUP($A245,'Privacy Analyst Evaluation'!$A$46:$K$120,8,0)&amp;""</f>
        <v/>
      </c>
      <c r="I245" s="274" t="str">
        <f>VLOOKUP($A245,'Privacy Analyst Evaluation'!$A$46:$K$120,9,0)&amp;""</f>
        <v>Minor Importance</v>
      </c>
      <c r="J245" s="274" t="str">
        <f>VLOOKUP($A245,'Privacy Analyst Evaluation'!$A$46:$K$120,10,0)&amp;""</f>
        <v/>
      </c>
      <c r="K245" s="274">
        <f t="shared" si="41"/>
        <v>5</v>
      </c>
      <c r="L245" s="274">
        <f>IF($E245="Not Scored", "N/A",IF(AND($D245='Auto Responses'!$J$27,$H245=""),"N/A",IF(AND($D245='Auto Responses'!$J$27,$H245='Auto Responses'!$J$7),1,IF(AND($D245='Auto Responses'!$J$27,$H245='Auto Responses'!$J$8),0,IF(OR($F245=$G245,$H245='Auto Responses'!$J$7),1,0)))))</f>
        <v>1</v>
      </c>
      <c r="M245" s="274" t="str">
        <f>VLOOKUP($A245,'Privacy Analyst Evaluation'!$A$46:$K$120,10,0)&amp;""</f>
        <v/>
      </c>
      <c r="N245" s="274">
        <f t="shared" si="42"/>
        <v>0</v>
      </c>
      <c r="O245" s="274">
        <f t="shared" si="51"/>
        <v>5</v>
      </c>
      <c r="P245" s="274">
        <f t="shared" si="43"/>
        <v>5</v>
      </c>
      <c r="Q245" s="274">
        <f t="shared" si="44"/>
        <v>0</v>
      </c>
      <c r="R245" s="274">
        <f t="shared" si="48"/>
        <v>0</v>
      </c>
      <c r="S245" s="274">
        <f t="shared" si="45"/>
        <v>0</v>
      </c>
      <c r="T245" s="274">
        <f t="shared" si="46"/>
        <v>0</v>
      </c>
      <c r="U245" s="274">
        <f t="shared" si="49"/>
        <v>66</v>
      </c>
      <c r="V245" s="274">
        <f t="shared" si="47"/>
        <v>0</v>
      </c>
      <c r="W245" s="58"/>
      <c r="X245" s="58"/>
      <c r="Y245" s="58"/>
      <c r="Z245" s="58"/>
    </row>
    <row r="246" spans="1:26" ht="15.75" customHeight="1" x14ac:dyDescent="0.2">
      <c r="A246" s="274" t="str">
        <f>Questions!$A246</f>
        <v>PCOM-04</v>
      </c>
      <c r="B246" s="274" t="str">
        <f t="shared" si="40"/>
        <v>PCOM</v>
      </c>
      <c r="C246" s="274" t="str">
        <f>VLOOKUP($A246,Questions!$A$3:$L$333,2,0)&amp;""</f>
        <v>Do you have a dedicated data privacy staff or office?</v>
      </c>
      <c r="D246" s="274" t="str">
        <f>VLOOKUP($A246,Questions!$A$3:$L$333,11,0)&amp;""</f>
        <v/>
      </c>
      <c r="E246" s="274" t="str">
        <f>VLOOKUP($A246,Questions!$A$3:$L$333,12,0)&amp;""</f>
        <v>Privacy</v>
      </c>
      <c r="F246" s="274" t="str">
        <f>VLOOKUP($A246,'Privacy Analyst Evaluation'!$A$46:$K$120,3,0)&amp;""</f>
        <v>Yes</v>
      </c>
      <c r="G246" s="274" t="str">
        <f>VLOOKUP($A246,'Privacy Analyst Evaluation'!$A$46:$K$120,7,0)&amp;""</f>
        <v>Yes</v>
      </c>
      <c r="H246" s="274" t="str">
        <f>VLOOKUP($A246,'Privacy Analyst Evaluation'!$A$46:$K$120,8,0)&amp;""</f>
        <v/>
      </c>
      <c r="I246" s="274" t="str">
        <f>VLOOKUP($A246,'Privacy Analyst Evaluation'!$A$46:$K$120,9,0)&amp;""</f>
        <v>Minor Importance</v>
      </c>
      <c r="J246" s="274" t="str">
        <f>VLOOKUP($A246,'Privacy Analyst Evaluation'!$A$46:$K$120,10,0)&amp;""</f>
        <v/>
      </c>
      <c r="K246" s="274">
        <f t="shared" si="41"/>
        <v>5</v>
      </c>
      <c r="L246" s="274">
        <f>IF($E246="Not Scored", "N/A",IF(AND($D246='Auto Responses'!$J$27,$H246=""),"N/A",IF(AND($D246='Auto Responses'!$J$27,$H246='Auto Responses'!$J$7),1,IF(AND($D246='Auto Responses'!$J$27,$H246='Auto Responses'!$J$8),0,IF(OR($F246=$G246,$H246='Auto Responses'!$J$7),1,0)))))</f>
        <v>1</v>
      </c>
      <c r="M246" s="274" t="str">
        <f>VLOOKUP($A246,'Privacy Analyst Evaluation'!$A$46:$K$120,10,0)&amp;""</f>
        <v/>
      </c>
      <c r="N246" s="274">
        <f t="shared" si="42"/>
        <v>0</v>
      </c>
      <c r="O246" s="274">
        <f t="shared" si="51"/>
        <v>5</v>
      </c>
      <c r="P246" s="274">
        <f t="shared" si="43"/>
        <v>5</v>
      </c>
      <c r="Q246" s="274">
        <f t="shared" si="44"/>
        <v>0</v>
      </c>
      <c r="R246" s="274">
        <f t="shared" si="48"/>
        <v>0</v>
      </c>
      <c r="S246" s="274">
        <f t="shared" si="45"/>
        <v>0</v>
      </c>
      <c r="T246" s="274">
        <f t="shared" si="46"/>
        <v>0</v>
      </c>
      <c r="U246" s="274">
        <f t="shared" si="49"/>
        <v>66</v>
      </c>
      <c r="V246" s="274">
        <f t="shared" si="47"/>
        <v>0</v>
      </c>
      <c r="W246" s="58"/>
      <c r="X246" s="58"/>
      <c r="Y246" s="58"/>
      <c r="Z246" s="58"/>
    </row>
    <row r="247" spans="1:26" ht="15.75" customHeight="1" x14ac:dyDescent="0.2">
      <c r="A247" s="274" t="str">
        <f>Questions!$A247</f>
        <v>PDOC-01</v>
      </c>
      <c r="B247" s="274" t="str">
        <f t="shared" si="40"/>
        <v>PDOC</v>
      </c>
      <c r="C247" s="274" t="str">
        <f>VLOOKUP($A247,Questions!$A$3:$L$333,2,0)&amp;""</f>
        <v>If you have completed a SOC 2 audit, does it include the Privacy Trust Service Principle?</v>
      </c>
      <c r="D247" s="274" t="str">
        <f>VLOOKUP($A247,Questions!$A$3:$L$333,11,0)&amp;""</f>
        <v/>
      </c>
      <c r="E247" s="274" t="str">
        <f>VLOOKUP($A247,Questions!$A$3:$L$333,12,0)&amp;""</f>
        <v>Privacy</v>
      </c>
      <c r="F247" s="274" t="str">
        <f>VLOOKUP($A247,'Privacy Analyst Evaluation'!$A$46:$K$120,3,0)&amp;""</f>
        <v>No</v>
      </c>
      <c r="G247" s="274" t="str">
        <f>VLOOKUP($A247,'Privacy Analyst Evaluation'!$A$46:$K$120,7,0)&amp;""</f>
        <v>Yes</v>
      </c>
      <c r="H247" s="274" t="str">
        <f>VLOOKUP($A247,'Privacy Analyst Evaluation'!$A$46:$K$120,8,0)&amp;""</f>
        <v/>
      </c>
      <c r="I247" s="274" t="str">
        <f>VLOOKUP($A247,'Privacy Analyst Evaluation'!$A$46:$K$120,9,0)&amp;""</f>
        <v>Standard Importance</v>
      </c>
      <c r="J247" s="274" t="str">
        <f>VLOOKUP($A247,'Privacy Analyst Evaluation'!$A$46:$K$120,10,0)&amp;""</f>
        <v/>
      </c>
      <c r="K247" s="274">
        <f t="shared" si="41"/>
        <v>10</v>
      </c>
      <c r="L247" s="274">
        <f>IF($E247="Not Scored", "N/A",IF(AND($D247='Auto Responses'!$J$27,$H247=""),"N/A",IF(AND($D247='Auto Responses'!$J$27,$H247='Auto Responses'!$J$7),1,IF(AND($D247='Auto Responses'!$J$27,$H247='Auto Responses'!$J$8),0,IF(OR($F247=$G247,$H247='Auto Responses'!$J$7),1,0)))))</f>
        <v>0</v>
      </c>
      <c r="M247" s="274" t="str">
        <f>VLOOKUP($A247,'Privacy Analyst Evaluation'!$A$46:$K$120,10,0)&amp;""</f>
        <v/>
      </c>
      <c r="N247" s="274">
        <f t="shared" si="42"/>
        <v>0</v>
      </c>
      <c r="O247" s="274">
        <f>IF(OR($E247="Not Scored",$F247="N/A",$F$24="No"),"N/A",IF($J247="",$K247,IF($J247="Minor Importance",5,IF($J247="Standard Importance",10,IF($J247="Critical Importance",20,0)))))</f>
        <v>10</v>
      </c>
      <c r="P247" s="274">
        <f t="shared" si="43"/>
        <v>0</v>
      </c>
      <c r="Q247" s="274">
        <f t="shared" si="44"/>
        <v>0</v>
      </c>
      <c r="R247" s="274">
        <f t="shared" si="48"/>
        <v>0</v>
      </c>
      <c r="S247" s="274">
        <f t="shared" si="45"/>
        <v>0</v>
      </c>
      <c r="T247" s="274">
        <f t="shared" si="46"/>
        <v>0</v>
      </c>
      <c r="U247" s="274">
        <f t="shared" si="49"/>
        <v>66</v>
      </c>
      <c r="V247" s="274">
        <f t="shared" si="47"/>
        <v>0</v>
      </c>
      <c r="W247" s="58"/>
      <c r="X247" s="58"/>
      <c r="Y247" s="58"/>
      <c r="Z247" s="58"/>
    </row>
    <row r="248" spans="1:26" ht="15.75" customHeight="1" x14ac:dyDescent="0.2">
      <c r="A248" s="274" t="str">
        <f>Questions!$A248</f>
        <v>PDOC-02</v>
      </c>
      <c r="B248" s="274" t="str">
        <f t="shared" si="40"/>
        <v>PDOC</v>
      </c>
      <c r="C248" s="274" t="str">
        <f>VLOOKUP($A248,Questions!$A$3:$L$333,2,0)&amp;""</f>
        <v>Do you conform with a specific industry-standard privacy framework (e.g., NIST Privacy Framework, GDPR, ISO 27701)?</v>
      </c>
      <c r="D248" s="274" t="str">
        <f>VLOOKUP($A248,Questions!$A$3:$L$333,11,0)&amp;""</f>
        <v/>
      </c>
      <c r="E248" s="274" t="str">
        <f>VLOOKUP($A248,Questions!$A$3:$L$333,12,0)&amp;""</f>
        <v>Privacy</v>
      </c>
      <c r="F248" s="274" t="str">
        <f>VLOOKUP($A248,'Privacy Analyst Evaluation'!$A$46:$K$120,3,0)&amp;""</f>
        <v>Yes</v>
      </c>
      <c r="G248" s="274" t="str">
        <f>VLOOKUP($A248,'Privacy Analyst Evaluation'!$A$46:$K$120,7,0)&amp;""</f>
        <v>Yes</v>
      </c>
      <c r="H248" s="274" t="str">
        <f>VLOOKUP($A248,'Privacy Analyst Evaluation'!$A$46:$K$120,8,0)&amp;""</f>
        <v/>
      </c>
      <c r="I248" s="274" t="str">
        <f>VLOOKUP($A248,'Privacy Analyst Evaluation'!$A$46:$K$120,9,0)&amp;""</f>
        <v>Standard Importance</v>
      </c>
      <c r="J248" s="274" t="str">
        <f>VLOOKUP($A248,'Privacy Analyst Evaluation'!$A$46:$K$120,10,0)&amp;""</f>
        <v/>
      </c>
      <c r="K248" s="274">
        <f t="shared" si="41"/>
        <v>10</v>
      </c>
      <c r="L248" s="274">
        <f>IF($E248="Not Scored", "N/A",IF(AND($D248='Auto Responses'!$J$27,$H248=""),"N/A",IF(AND($D248='Auto Responses'!$J$27,$H248='Auto Responses'!$J$7),1,IF(AND($D248='Auto Responses'!$J$27,$H248='Auto Responses'!$J$8),0,IF(OR($F248=$G248,$H248='Auto Responses'!$J$7),1,0)))))</f>
        <v>1</v>
      </c>
      <c r="M248" s="274" t="str">
        <f>VLOOKUP($A248,'Privacy Analyst Evaluation'!$A$46:$K$120,10,0)&amp;""</f>
        <v/>
      </c>
      <c r="N248" s="274">
        <f t="shared" si="42"/>
        <v>0</v>
      </c>
      <c r="O248" s="274">
        <f t="shared" ref="O248:O268" si="52">IF(OR($E248="Not Scored",$F$24="No"),"N/A",IF($J248="",$K248,IF($J248="Minor Importance",5,IF($J248="Standard Importance",10,IF($J248="Critical Importance",20,0)))))</f>
        <v>10</v>
      </c>
      <c r="P248" s="274">
        <f t="shared" si="43"/>
        <v>10</v>
      </c>
      <c r="Q248" s="274">
        <f t="shared" si="44"/>
        <v>0</v>
      </c>
      <c r="R248" s="274">
        <f t="shared" si="48"/>
        <v>0</v>
      </c>
      <c r="S248" s="274">
        <f t="shared" si="45"/>
        <v>0</v>
      </c>
      <c r="T248" s="274">
        <f t="shared" si="46"/>
        <v>0</v>
      </c>
      <c r="U248" s="274">
        <f t="shared" si="49"/>
        <v>66</v>
      </c>
      <c r="V248" s="274">
        <f t="shared" si="47"/>
        <v>0</v>
      </c>
      <c r="W248" s="58"/>
      <c r="X248" s="58"/>
      <c r="Y248" s="58"/>
      <c r="Z248" s="58"/>
    </row>
    <row r="249" spans="1:26" ht="15.75" customHeight="1" x14ac:dyDescent="0.2">
      <c r="A249" s="274" t="str">
        <f>Questions!$A249</f>
        <v>PDOC-03</v>
      </c>
      <c r="B249" s="274" t="str">
        <f t="shared" si="40"/>
        <v>PDOC</v>
      </c>
      <c r="C249" s="274" t="str">
        <f>VLOOKUP($A249,Questions!$A$3:$L$333,2,0)&amp;""</f>
        <v>Does your employee onboarding and offboarding policy include training of employees on information security and data privacy?</v>
      </c>
      <c r="D249" s="274" t="str">
        <f>VLOOKUP($A249,Questions!$A$3:$L$333,11,0)&amp;""</f>
        <v/>
      </c>
      <c r="E249" s="274" t="str">
        <f>VLOOKUP($A249,Questions!$A$3:$L$333,12,0)&amp;""</f>
        <v>Privacy</v>
      </c>
      <c r="F249" s="274" t="str">
        <f>VLOOKUP($A249,'Privacy Analyst Evaluation'!$A$46:$K$120,3,0)&amp;""</f>
        <v>Yes</v>
      </c>
      <c r="G249" s="274" t="str">
        <f>VLOOKUP($A249,'Privacy Analyst Evaluation'!$A$46:$K$120,7,0)&amp;""</f>
        <v>Yes</v>
      </c>
      <c r="H249" s="274" t="str">
        <f>VLOOKUP($A249,'Privacy Analyst Evaluation'!$A$46:$K$120,8,0)&amp;""</f>
        <v/>
      </c>
      <c r="I249" s="274" t="str">
        <f>VLOOKUP($A249,'Privacy Analyst Evaluation'!$A$46:$K$120,9,0)&amp;""</f>
        <v>Standard Importance</v>
      </c>
      <c r="J249" s="274" t="str">
        <f>VLOOKUP($A249,'Privacy Analyst Evaluation'!$A$46:$K$120,10,0)&amp;""</f>
        <v/>
      </c>
      <c r="K249" s="274">
        <f t="shared" si="41"/>
        <v>10</v>
      </c>
      <c r="L249" s="274">
        <f>IF($E249="Not Scored", "N/A",IF(AND($D249='Auto Responses'!$J$27,$H249=""),"N/A",IF(AND($D249='Auto Responses'!$J$27,$H249='Auto Responses'!$J$7),1,IF(AND($D249='Auto Responses'!$J$27,$H249='Auto Responses'!$J$8),0,IF(OR($F249=$G249,$H249='Auto Responses'!$J$7),1,0)))))</f>
        <v>1</v>
      </c>
      <c r="M249" s="274" t="str">
        <f>VLOOKUP($A249,'Privacy Analyst Evaluation'!$A$46:$K$120,10,0)&amp;""</f>
        <v/>
      </c>
      <c r="N249" s="274">
        <f t="shared" si="42"/>
        <v>0</v>
      </c>
      <c r="O249" s="274">
        <f t="shared" si="52"/>
        <v>10</v>
      </c>
      <c r="P249" s="274">
        <f t="shared" si="43"/>
        <v>10</v>
      </c>
      <c r="Q249" s="274">
        <f t="shared" si="44"/>
        <v>0</v>
      </c>
      <c r="R249" s="274">
        <f t="shared" si="48"/>
        <v>0</v>
      </c>
      <c r="S249" s="274">
        <f t="shared" si="45"/>
        <v>0</v>
      </c>
      <c r="T249" s="274">
        <f t="shared" si="46"/>
        <v>0</v>
      </c>
      <c r="U249" s="274">
        <f t="shared" si="49"/>
        <v>66</v>
      </c>
      <c r="V249" s="274">
        <f t="shared" si="47"/>
        <v>0</v>
      </c>
      <c r="W249" s="58"/>
      <c r="X249" s="58"/>
      <c r="Y249" s="58"/>
      <c r="Z249" s="58"/>
    </row>
    <row r="250" spans="1:26" ht="15.75" customHeight="1" x14ac:dyDescent="0.2">
      <c r="A250" s="274" t="str">
        <f>Questions!$A250</f>
        <v>PTHP-01</v>
      </c>
      <c r="B250" s="274" t="str">
        <f t="shared" si="40"/>
        <v>PTHP</v>
      </c>
      <c r="C250" s="274" t="str">
        <f>VLOOKUP($A250,Questions!$A$3:$L$333,2,0)&amp;""</f>
        <v>Do you have contractual agreements with third parties that require them to maintain standards and to comply with all regulatory requirements?*</v>
      </c>
      <c r="D250" s="274" t="str">
        <f>VLOOKUP($A250,Questions!$A$3:$L$333,11,0)&amp;""</f>
        <v/>
      </c>
      <c r="E250" s="274" t="str">
        <f>VLOOKUP($A250,Questions!$A$3:$L$333,12,0)&amp;""</f>
        <v>Privacy</v>
      </c>
      <c r="F250" s="274" t="str">
        <f>VLOOKUP($A250,'Privacy Analyst Evaluation'!$A$46:$K$120,3,0)&amp;""</f>
        <v>Yes</v>
      </c>
      <c r="G250" s="274" t="str">
        <f>VLOOKUP($A250,'Privacy Analyst Evaluation'!$A$46:$K$120,7,0)&amp;""</f>
        <v>Yes</v>
      </c>
      <c r="H250" s="274" t="str">
        <f>VLOOKUP($A250,'Privacy Analyst Evaluation'!$A$46:$K$120,8,0)&amp;""</f>
        <v/>
      </c>
      <c r="I250" s="274" t="str">
        <f>VLOOKUP($A250,'Privacy Analyst Evaluation'!$A$46:$K$120,9,0)&amp;""</f>
        <v>Critical Importance</v>
      </c>
      <c r="J250" s="274" t="str">
        <f>VLOOKUP($A250,'Privacy Analyst Evaluation'!$A$46:$K$120,10,0)&amp;""</f>
        <v/>
      </c>
      <c r="K250" s="274">
        <f t="shared" si="41"/>
        <v>20</v>
      </c>
      <c r="L250" s="274">
        <f>IF($E250="Not Scored", "N/A",IF(AND($D250='Auto Responses'!$J$27,$H250=""),"N/A",IF(AND($D250='Auto Responses'!$J$27,$H250='Auto Responses'!$J$7),1,IF(AND($D250='Auto Responses'!$J$27,$H250='Auto Responses'!$J$8),0,IF(OR($F250=$G250,$H250='Auto Responses'!$J$7),1,0)))))</f>
        <v>1</v>
      </c>
      <c r="M250" s="274" t="str">
        <f>VLOOKUP($A250,'Privacy Analyst Evaluation'!$A$46:$K$120,10,0)&amp;""</f>
        <v/>
      </c>
      <c r="N250" s="274">
        <f t="shared" si="42"/>
        <v>1</v>
      </c>
      <c r="O250" s="274">
        <f t="shared" si="52"/>
        <v>20</v>
      </c>
      <c r="P250" s="274">
        <f t="shared" si="43"/>
        <v>20</v>
      </c>
      <c r="Q250" s="274">
        <f t="shared" si="44"/>
        <v>0</v>
      </c>
      <c r="R250" s="274">
        <f t="shared" si="48"/>
        <v>0</v>
      </c>
      <c r="S250" s="274">
        <f t="shared" si="45"/>
        <v>0</v>
      </c>
      <c r="T250" s="274">
        <f t="shared" si="46"/>
        <v>1</v>
      </c>
      <c r="U250" s="274">
        <f t="shared" si="49"/>
        <v>67</v>
      </c>
      <c r="V250" s="274">
        <f t="shared" si="47"/>
        <v>67</v>
      </c>
      <c r="W250" s="58"/>
      <c r="X250" s="58"/>
      <c r="Y250" s="58"/>
      <c r="Z250" s="58"/>
    </row>
    <row r="251" spans="1:26" ht="15.75" customHeight="1" x14ac:dyDescent="0.2">
      <c r="A251" s="274" t="str">
        <f>Questions!$A251</f>
        <v>PTHP-02</v>
      </c>
      <c r="B251" s="274" t="str">
        <f t="shared" si="40"/>
        <v>PTHP</v>
      </c>
      <c r="C251" s="274" t="str">
        <f>VLOOKUP($A251,Questions!$A$3:$L$333,2,0)&amp;""</f>
        <v xml:space="preserve">Do you perform privacy impact assesments of third parties that collect, process, or have access to personal data to ensure they meet industry and regulatory standards and to mitigate harmful, unethical, or discriminatory impacts on data subjects? </v>
      </c>
      <c r="D251" s="274" t="str">
        <f>VLOOKUP($A251,Questions!$A$3:$L$333,11,0)&amp;""</f>
        <v/>
      </c>
      <c r="E251" s="274" t="str">
        <f>VLOOKUP($A251,Questions!$A$3:$L$333,12,0)&amp;""</f>
        <v>Privacy</v>
      </c>
      <c r="F251" s="274" t="str">
        <f>VLOOKUP($A251,'Privacy Analyst Evaluation'!$A$46:$K$120,3,0)&amp;""</f>
        <v>Yes</v>
      </c>
      <c r="G251" s="274" t="str">
        <f>VLOOKUP($A251,'Privacy Analyst Evaluation'!$A$46:$K$120,7,0)&amp;""</f>
        <v>Yes</v>
      </c>
      <c r="H251" s="274" t="str">
        <f>VLOOKUP($A251,'Privacy Analyst Evaluation'!$A$46:$K$120,8,0)&amp;""</f>
        <v/>
      </c>
      <c r="I251" s="274" t="str">
        <f>VLOOKUP($A251,'Privacy Analyst Evaluation'!$A$46:$K$120,9,0)&amp;""</f>
        <v>Minor Importance</v>
      </c>
      <c r="J251" s="274" t="str">
        <f>VLOOKUP($A251,'Privacy Analyst Evaluation'!$A$46:$K$120,10,0)&amp;""</f>
        <v/>
      </c>
      <c r="K251" s="274">
        <f t="shared" si="41"/>
        <v>5</v>
      </c>
      <c r="L251" s="274">
        <f>IF($E251="Not Scored", "N/A",IF(AND($D251='Auto Responses'!$J$27,$H251=""),"N/A",IF(AND($D251='Auto Responses'!$J$27,$H251='Auto Responses'!$J$7),1,IF(AND($D251='Auto Responses'!$J$27,$H251='Auto Responses'!$J$8),0,IF(OR($F251=$G251,$H251='Auto Responses'!$J$7),1,0)))))</f>
        <v>1</v>
      </c>
      <c r="M251" s="274" t="str">
        <f>VLOOKUP($A251,'Privacy Analyst Evaluation'!$A$46:$K$120,10,0)&amp;""</f>
        <v/>
      </c>
      <c r="N251" s="274">
        <f t="shared" si="42"/>
        <v>0</v>
      </c>
      <c r="O251" s="274">
        <f t="shared" si="52"/>
        <v>5</v>
      </c>
      <c r="P251" s="274">
        <f t="shared" si="43"/>
        <v>5</v>
      </c>
      <c r="Q251" s="274">
        <f t="shared" si="44"/>
        <v>0</v>
      </c>
      <c r="R251" s="274">
        <f t="shared" si="48"/>
        <v>0</v>
      </c>
      <c r="S251" s="274">
        <f t="shared" si="45"/>
        <v>0</v>
      </c>
      <c r="T251" s="274">
        <f t="shared" si="46"/>
        <v>0</v>
      </c>
      <c r="U251" s="274">
        <f t="shared" si="49"/>
        <v>67</v>
      </c>
      <c r="V251" s="274">
        <f t="shared" si="47"/>
        <v>0</v>
      </c>
      <c r="W251" s="58"/>
      <c r="X251" s="58"/>
      <c r="Y251" s="58"/>
      <c r="Z251" s="58"/>
    </row>
    <row r="252" spans="1:26" ht="15.75" customHeight="1" x14ac:dyDescent="0.2">
      <c r="A252" s="274" t="str">
        <f>Questions!$A252</f>
        <v>PCHG-01</v>
      </c>
      <c r="B252" s="274" t="str">
        <f t="shared" si="40"/>
        <v>PCHG</v>
      </c>
      <c r="C252" s="274" t="str">
        <f>VLOOKUP($A252,Questions!$A$3:$L$333,2,0)&amp;""</f>
        <v>Does your change management process include privacy review and approval?</v>
      </c>
      <c r="D252" s="274" t="str">
        <f>VLOOKUP($A252,Questions!$A$3:$L$333,11,0)&amp;""</f>
        <v/>
      </c>
      <c r="E252" s="274" t="str">
        <f>VLOOKUP($A252,Questions!$A$3:$L$333,12,0)&amp;""</f>
        <v>Privacy</v>
      </c>
      <c r="F252" s="274" t="str">
        <f>VLOOKUP($A252,'Privacy Analyst Evaluation'!$A$46:$K$120,3,0)&amp;""</f>
        <v>Yes</v>
      </c>
      <c r="G252" s="274" t="str">
        <f>VLOOKUP($A252,'Privacy Analyst Evaluation'!$A$46:$K$120,7,0)&amp;""</f>
        <v>Yes</v>
      </c>
      <c r="H252" s="274" t="str">
        <f>VLOOKUP($A252,'Privacy Analyst Evaluation'!$A$46:$K$120,8,0)&amp;""</f>
        <v/>
      </c>
      <c r="I252" s="274" t="str">
        <f>VLOOKUP($A252,'Privacy Analyst Evaluation'!$A$46:$K$120,9,0)&amp;""</f>
        <v>Standard Importance</v>
      </c>
      <c r="J252" s="274" t="str">
        <f>VLOOKUP($A252,'Privacy Analyst Evaluation'!$A$46:$K$120,10,0)&amp;""</f>
        <v/>
      </c>
      <c r="K252" s="274">
        <f t="shared" si="41"/>
        <v>10</v>
      </c>
      <c r="L252" s="274">
        <f>IF($E252="Not Scored", "N/A",IF(AND($D252='Auto Responses'!$J$27,$H252=""),"N/A",IF(AND($D252='Auto Responses'!$J$27,$H252='Auto Responses'!$J$7),1,IF(AND($D252='Auto Responses'!$J$27,$H252='Auto Responses'!$J$8),0,IF(OR($F252=$G252,$H252='Auto Responses'!$J$7),1,0)))))</f>
        <v>1</v>
      </c>
      <c r="M252" s="274" t="str">
        <f>VLOOKUP($A252,'Privacy Analyst Evaluation'!$A$46:$K$120,10,0)&amp;""</f>
        <v/>
      </c>
      <c r="N252" s="274">
        <f t="shared" si="42"/>
        <v>0</v>
      </c>
      <c r="O252" s="274">
        <f t="shared" si="52"/>
        <v>10</v>
      </c>
      <c r="P252" s="274">
        <f t="shared" si="43"/>
        <v>10</v>
      </c>
      <c r="Q252" s="274">
        <f t="shared" si="44"/>
        <v>0</v>
      </c>
      <c r="R252" s="274">
        <f t="shared" si="48"/>
        <v>0</v>
      </c>
      <c r="S252" s="274">
        <f t="shared" si="45"/>
        <v>0</v>
      </c>
      <c r="T252" s="274">
        <f t="shared" si="46"/>
        <v>0</v>
      </c>
      <c r="U252" s="274">
        <f t="shared" si="49"/>
        <v>67</v>
      </c>
      <c r="V252" s="274">
        <f t="shared" si="47"/>
        <v>0</v>
      </c>
      <c r="W252" s="58"/>
      <c r="X252" s="58"/>
      <c r="Y252" s="58"/>
      <c r="Z252" s="58"/>
    </row>
    <row r="253" spans="1:26" ht="15.75" customHeight="1" x14ac:dyDescent="0.2">
      <c r="A253" s="274" t="str">
        <f>Questions!$A253</f>
        <v>PCHG-02</v>
      </c>
      <c r="B253" s="274" t="str">
        <f t="shared" si="40"/>
        <v>PCHG</v>
      </c>
      <c r="C253" s="274" t="str">
        <f>VLOOKUP($A253,Questions!$A$3:$L$333,2,0)&amp;""</f>
        <v>Do you have policy and procedure, currently implemented, guiding how privacy risks are mitigated until they can be resolved?</v>
      </c>
      <c r="D253" s="274" t="str">
        <f>VLOOKUP($A253,Questions!$A$3:$L$333,11,0)&amp;""</f>
        <v/>
      </c>
      <c r="E253" s="274" t="str">
        <f>VLOOKUP($A253,Questions!$A$3:$L$333,12,0)&amp;""</f>
        <v>Privacy</v>
      </c>
      <c r="F253" s="274" t="str">
        <f>VLOOKUP($A253,'Privacy Analyst Evaluation'!$A$46:$K$120,3,0)&amp;""</f>
        <v>Yes</v>
      </c>
      <c r="G253" s="274" t="str">
        <f>VLOOKUP($A253,'Privacy Analyst Evaluation'!$A$46:$K$120,7,0)&amp;""</f>
        <v>Yes</v>
      </c>
      <c r="H253" s="274" t="str">
        <f>VLOOKUP($A253,'Privacy Analyst Evaluation'!$A$46:$K$120,8,0)&amp;""</f>
        <v/>
      </c>
      <c r="I253" s="274" t="str">
        <f>VLOOKUP($A253,'Privacy Analyst Evaluation'!$A$46:$K$120,9,0)&amp;""</f>
        <v>Minor Importance</v>
      </c>
      <c r="J253" s="274" t="str">
        <f>VLOOKUP($A253,'Privacy Analyst Evaluation'!$A$46:$K$120,10,0)&amp;""</f>
        <v/>
      </c>
      <c r="K253" s="274">
        <f t="shared" si="41"/>
        <v>5</v>
      </c>
      <c r="L253" s="274">
        <f>IF($E253="Not Scored", "N/A",IF(AND($D253='Auto Responses'!$J$27,$H253=""),"N/A",IF(AND($D253='Auto Responses'!$J$27,$H253='Auto Responses'!$J$7),1,IF(AND($D253='Auto Responses'!$J$27,$H253='Auto Responses'!$J$8),0,IF(OR($F253=$G253,$H253='Auto Responses'!$J$7),1,0)))))</f>
        <v>1</v>
      </c>
      <c r="M253" s="274" t="str">
        <f>VLOOKUP($A253,'Privacy Analyst Evaluation'!$A$46:$K$120,10,0)&amp;""</f>
        <v/>
      </c>
      <c r="N253" s="274">
        <f t="shared" si="42"/>
        <v>0</v>
      </c>
      <c r="O253" s="274">
        <f t="shared" si="52"/>
        <v>5</v>
      </c>
      <c r="P253" s="274">
        <f t="shared" si="43"/>
        <v>5</v>
      </c>
      <c r="Q253" s="274">
        <f t="shared" si="44"/>
        <v>0</v>
      </c>
      <c r="R253" s="274">
        <f t="shared" si="48"/>
        <v>0</v>
      </c>
      <c r="S253" s="274">
        <f t="shared" si="45"/>
        <v>0</v>
      </c>
      <c r="T253" s="274">
        <f t="shared" si="46"/>
        <v>0</v>
      </c>
      <c r="U253" s="274">
        <f t="shared" si="49"/>
        <v>67</v>
      </c>
      <c r="V253" s="274">
        <f t="shared" si="47"/>
        <v>0</v>
      </c>
      <c r="W253" s="58"/>
      <c r="X253" s="58"/>
      <c r="Y253" s="58"/>
      <c r="Z253" s="58"/>
    </row>
    <row r="254" spans="1:26" ht="15.75" customHeight="1" x14ac:dyDescent="0.2">
      <c r="A254" s="274" t="str">
        <f>Questions!$A254</f>
        <v>PDAT-01</v>
      </c>
      <c r="B254" s="274" t="str">
        <f t="shared" si="40"/>
        <v>PDAT</v>
      </c>
      <c r="C254" s="274" t="str">
        <f>VLOOKUP($A254,Questions!$A$3:$L$333,2,0)&amp;""</f>
        <v>Do you collect, process, or store demographic information?*</v>
      </c>
      <c r="D254" s="274" t="str">
        <f>VLOOKUP($A254,Questions!$A$3:$L$333,11,0)&amp;""</f>
        <v/>
      </c>
      <c r="E254" s="274" t="str">
        <f>VLOOKUP($A254,Questions!$A$3:$L$333,12,0)&amp;""</f>
        <v>Privacy</v>
      </c>
      <c r="F254" s="274" t="str">
        <f>VLOOKUP($A254,'Privacy Analyst Evaluation'!$A$46:$K$120,3,0)&amp;""</f>
        <v>Yes</v>
      </c>
      <c r="G254" s="274" t="str">
        <f>VLOOKUP($A254,'Privacy Analyst Evaluation'!$A$46:$K$120,7,0)&amp;""</f>
        <v>No</v>
      </c>
      <c r="H254" s="274" t="str">
        <f>VLOOKUP($A254,'Privacy Analyst Evaluation'!$A$46:$K$120,8,0)&amp;""</f>
        <v/>
      </c>
      <c r="I254" s="274" t="str">
        <f>VLOOKUP($A254,'Privacy Analyst Evaluation'!$A$46:$K$120,9,0)&amp;""</f>
        <v>Critical Importance</v>
      </c>
      <c r="J254" s="274" t="str">
        <f>VLOOKUP($A254,'Privacy Analyst Evaluation'!$A$46:$K$120,10,0)&amp;""</f>
        <v/>
      </c>
      <c r="K254" s="274">
        <f t="shared" si="41"/>
        <v>20</v>
      </c>
      <c r="L254" s="274">
        <f>IF($E254="Not Scored", "N/A",IF(AND($D254='Auto Responses'!$J$27,$H254=""),"N/A",IF(AND($D254='Auto Responses'!$J$27,$H254='Auto Responses'!$J$7),1,IF(AND($D254='Auto Responses'!$J$27,$H254='Auto Responses'!$J$8),0,IF(OR($F254=$G254,$H254='Auto Responses'!$J$7),1,0)))))</f>
        <v>0</v>
      </c>
      <c r="M254" s="274" t="str">
        <f>VLOOKUP($A254,'Privacy Analyst Evaluation'!$A$46:$K$120,10,0)&amp;""</f>
        <v/>
      </c>
      <c r="N254" s="274">
        <f t="shared" si="42"/>
        <v>1</v>
      </c>
      <c r="O254" s="274">
        <f t="shared" si="52"/>
        <v>20</v>
      </c>
      <c r="P254" s="274">
        <f t="shared" si="43"/>
        <v>0</v>
      </c>
      <c r="Q254" s="274">
        <f t="shared" si="44"/>
        <v>0</v>
      </c>
      <c r="R254" s="274">
        <f t="shared" si="48"/>
        <v>0</v>
      </c>
      <c r="S254" s="274">
        <f t="shared" si="45"/>
        <v>0</v>
      </c>
      <c r="T254" s="274">
        <f t="shared" si="46"/>
        <v>1</v>
      </c>
      <c r="U254" s="274">
        <f t="shared" si="49"/>
        <v>68</v>
      </c>
      <c r="V254" s="274">
        <f t="shared" si="47"/>
        <v>68</v>
      </c>
      <c r="W254" s="58"/>
      <c r="X254" s="58"/>
      <c r="Y254" s="58"/>
      <c r="Z254" s="58"/>
    </row>
    <row r="255" spans="1:26" ht="15.75" customHeight="1" x14ac:dyDescent="0.2">
      <c r="A255" s="274" t="str">
        <f>Questions!$A255</f>
        <v>PDAT-02</v>
      </c>
      <c r="B255" s="274" t="str">
        <f t="shared" si="40"/>
        <v>PDAT</v>
      </c>
      <c r="C255" s="274" t="str">
        <f>VLOOKUP($A255,Questions!$A$3:$L$333,2,0)&amp;""</f>
        <v>Do you capture or create genetic, biometric, or behaviometric information (e.g.,  facial recognition or fingerprints)?*</v>
      </c>
      <c r="D255" s="274" t="str">
        <f>VLOOKUP($A255,Questions!$A$3:$L$333,11,0)&amp;""</f>
        <v/>
      </c>
      <c r="E255" s="274" t="str">
        <f>VLOOKUP($A255,Questions!$A$3:$L$333,12,0)&amp;""</f>
        <v>Privacy</v>
      </c>
      <c r="F255" s="274" t="str">
        <f>VLOOKUP($A255,'Privacy Analyst Evaluation'!$A$46:$K$120,3,0)&amp;""</f>
        <v>No</v>
      </c>
      <c r="G255" s="274" t="str">
        <f>VLOOKUP($A255,'Privacy Analyst Evaluation'!$A$46:$K$120,7,0)&amp;""</f>
        <v>No</v>
      </c>
      <c r="H255" s="274" t="str">
        <f>VLOOKUP($A255,'Privacy Analyst Evaluation'!$A$46:$K$120,8,0)&amp;""</f>
        <v/>
      </c>
      <c r="I255" s="274" t="str">
        <f>VLOOKUP($A255,'Privacy Analyst Evaluation'!$A$46:$K$120,9,0)&amp;""</f>
        <v>Critical Importance</v>
      </c>
      <c r="J255" s="274" t="str">
        <f>VLOOKUP($A255,'Privacy Analyst Evaluation'!$A$46:$K$120,10,0)&amp;""</f>
        <v/>
      </c>
      <c r="K255" s="274">
        <f t="shared" si="41"/>
        <v>20</v>
      </c>
      <c r="L255" s="274">
        <f>IF($E255="Not Scored", "N/A",IF(AND($D255='Auto Responses'!$J$27,$H255=""),"N/A",IF(AND($D255='Auto Responses'!$J$27,$H255='Auto Responses'!$J$7),1,IF(AND($D255='Auto Responses'!$J$27,$H255='Auto Responses'!$J$8),0,IF(OR($F255=$G255,$H255='Auto Responses'!$J$7),1,0)))))</f>
        <v>1</v>
      </c>
      <c r="M255" s="274" t="str">
        <f>VLOOKUP($A255,'Privacy Analyst Evaluation'!$A$46:$K$120,10,0)&amp;""</f>
        <v/>
      </c>
      <c r="N255" s="274">
        <f t="shared" si="42"/>
        <v>1</v>
      </c>
      <c r="O255" s="274">
        <f t="shared" si="52"/>
        <v>20</v>
      </c>
      <c r="P255" s="274">
        <f t="shared" si="43"/>
        <v>20</v>
      </c>
      <c r="Q255" s="274">
        <f t="shared" si="44"/>
        <v>0</v>
      </c>
      <c r="R255" s="274">
        <f t="shared" si="48"/>
        <v>0</v>
      </c>
      <c r="S255" s="274">
        <f t="shared" si="45"/>
        <v>0</v>
      </c>
      <c r="T255" s="274">
        <f t="shared" si="46"/>
        <v>1</v>
      </c>
      <c r="U255" s="274">
        <f t="shared" si="49"/>
        <v>69</v>
      </c>
      <c r="V255" s="274">
        <f t="shared" si="47"/>
        <v>69</v>
      </c>
      <c r="W255" s="58"/>
      <c r="X255" s="58"/>
      <c r="Y255" s="58"/>
      <c r="Z255" s="58"/>
    </row>
    <row r="256" spans="1:26" ht="15.75" customHeight="1" x14ac:dyDescent="0.2">
      <c r="A256" s="274" t="str">
        <f>Questions!$A256</f>
        <v>PDAT-03</v>
      </c>
      <c r="B256" s="274" t="str">
        <f t="shared" si="40"/>
        <v>PDAT</v>
      </c>
      <c r="C256" s="274" t="str">
        <f>VLOOKUP($A256,Questions!$A$3:$L$333,2,0)&amp;""</f>
        <v>Do you combine institutional data (including "de-identified," "anonymized," or otherwise masked data) with personal data from any other sources?*</v>
      </c>
      <c r="D256" s="274" t="str">
        <f>VLOOKUP($A256,Questions!$A$3:$L$333,11,0)&amp;""</f>
        <v/>
      </c>
      <c r="E256" s="274" t="str">
        <f>VLOOKUP($A256,Questions!$A$3:$L$333,12,0)&amp;""</f>
        <v>Privacy</v>
      </c>
      <c r="F256" s="274" t="str">
        <f>VLOOKUP($A256,'Privacy Analyst Evaluation'!$A$46:$K$120,3,0)&amp;""</f>
        <v>Yes</v>
      </c>
      <c r="G256" s="274" t="str">
        <f>VLOOKUP($A256,'Privacy Analyst Evaluation'!$A$46:$K$120,7,0)&amp;""</f>
        <v>No</v>
      </c>
      <c r="H256" s="274" t="str">
        <f>VLOOKUP($A256,'Privacy Analyst Evaluation'!$A$46:$K$120,8,0)&amp;""</f>
        <v/>
      </c>
      <c r="I256" s="274" t="str">
        <f>VLOOKUP($A256,'Privacy Analyst Evaluation'!$A$46:$K$120,9,0)&amp;""</f>
        <v>Critical Importance</v>
      </c>
      <c r="J256" s="274" t="str">
        <f>VLOOKUP($A256,'Privacy Analyst Evaluation'!$A$46:$K$120,10,0)&amp;""</f>
        <v/>
      </c>
      <c r="K256" s="274">
        <f t="shared" si="41"/>
        <v>20</v>
      </c>
      <c r="L256" s="274">
        <f>IF($E256="Not Scored", "N/A",IF(AND($D256='Auto Responses'!$J$27,$H256=""),"N/A",IF(AND($D256='Auto Responses'!$J$27,$H256='Auto Responses'!$J$7),1,IF(AND($D256='Auto Responses'!$J$27,$H256='Auto Responses'!$J$8),0,IF(OR($F256=$G256,$H256='Auto Responses'!$J$7),1,0)))))</f>
        <v>0</v>
      </c>
      <c r="M256" s="274" t="str">
        <f>VLOOKUP($A256,'Privacy Analyst Evaluation'!$A$46:$K$120,10,0)&amp;""</f>
        <v/>
      </c>
      <c r="N256" s="274">
        <f t="shared" si="42"/>
        <v>1</v>
      </c>
      <c r="O256" s="274">
        <f t="shared" si="52"/>
        <v>20</v>
      </c>
      <c r="P256" s="274">
        <f t="shared" si="43"/>
        <v>0</v>
      </c>
      <c r="Q256" s="274">
        <f t="shared" si="44"/>
        <v>0</v>
      </c>
      <c r="R256" s="274">
        <f t="shared" si="48"/>
        <v>0</v>
      </c>
      <c r="S256" s="274">
        <f t="shared" si="45"/>
        <v>0</v>
      </c>
      <c r="T256" s="274">
        <f t="shared" si="46"/>
        <v>1</v>
      </c>
      <c r="U256" s="274">
        <f t="shared" si="49"/>
        <v>70</v>
      </c>
      <c r="V256" s="274">
        <f t="shared" si="47"/>
        <v>70</v>
      </c>
      <c r="W256" s="58"/>
      <c r="X256" s="58"/>
      <c r="Y256" s="58"/>
      <c r="Z256" s="58"/>
    </row>
    <row r="257" spans="1:26" ht="15.75" customHeight="1" x14ac:dyDescent="0.2">
      <c r="A257" s="274" t="str">
        <f>Questions!$A257</f>
        <v>PDAT-04</v>
      </c>
      <c r="B257" s="274" t="str">
        <f t="shared" si="40"/>
        <v>PDAT</v>
      </c>
      <c r="C257" s="274" t="str">
        <f>VLOOKUP($A257,Questions!$A$3:$L$333,2,0)&amp;""</f>
        <v>Is institutional data coming into or going out of the United States at any point during collection, processing, storage, or archiving?</v>
      </c>
      <c r="D257" s="274" t="str">
        <f>VLOOKUP($A257,Questions!$A$3:$L$333,11,0)&amp;""</f>
        <v/>
      </c>
      <c r="E257" s="274" t="str">
        <f>VLOOKUP($A257,Questions!$A$3:$L$333,12,0)&amp;""</f>
        <v>Privacy</v>
      </c>
      <c r="F257" s="274" t="str">
        <f>VLOOKUP($A257,'Privacy Analyst Evaluation'!$A$46:$K$120,3,0)&amp;""</f>
        <v>Yes</v>
      </c>
      <c r="G257" s="274" t="str">
        <f>VLOOKUP($A257,'Privacy Analyst Evaluation'!$A$46:$K$120,7,0)&amp;""</f>
        <v>No</v>
      </c>
      <c r="H257" s="274" t="str">
        <f>VLOOKUP($A257,'Privacy Analyst Evaluation'!$A$46:$K$120,8,0)&amp;""</f>
        <v/>
      </c>
      <c r="I257" s="274" t="str">
        <f>VLOOKUP($A257,'Privacy Analyst Evaluation'!$A$46:$K$120,9,0)&amp;""</f>
        <v>Minor Importance</v>
      </c>
      <c r="J257" s="274" t="str">
        <f>VLOOKUP($A257,'Privacy Analyst Evaluation'!$A$46:$K$120,10,0)&amp;""</f>
        <v/>
      </c>
      <c r="K257" s="274">
        <f t="shared" si="41"/>
        <v>5</v>
      </c>
      <c r="L257" s="274">
        <f>IF($E257="Not Scored", "N/A",IF(AND($D257='Auto Responses'!$J$27,$H257=""),"N/A",IF(AND($D257='Auto Responses'!$J$27,$H257='Auto Responses'!$J$7),1,IF(AND($D257='Auto Responses'!$J$27,$H257='Auto Responses'!$J$8),0,IF(OR($F257=$G257,$H257='Auto Responses'!$J$7),1,0)))))</f>
        <v>0</v>
      </c>
      <c r="M257" s="274" t="str">
        <f>VLOOKUP($A257,'Privacy Analyst Evaluation'!$A$46:$K$120,10,0)&amp;""</f>
        <v/>
      </c>
      <c r="N257" s="274">
        <f t="shared" si="42"/>
        <v>0</v>
      </c>
      <c r="O257" s="274">
        <f t="shared" si="52"/>
        <v>5</v>
      </c>
      <c r="P257" s="274">
        <f t="shared" si="43"/>
        <v>0</v>
      </c>
      <c r="Q257" s="274">
        <f t="shared" si="44"/>
        <v>0</v>
      </c>
      <c r="R257" s="274">
        <f t="shared" si="48"/>
        <v>0</v>
      </c>
      <c r="S257" s="274">
        <f t="shared" si="45"/>
        <v>0</v>
      </c>
      <c r="T257" s="274">
        <f t="shared" si="46"/>
        <v>0</v>
      </c>
      <c r="U257" s="274">
        <f t="shared" si="49"/>
        <v>70</v>
      </c>
      <c r="V257" s="274">
        <f t="shared" si="47"/>
        <v>0</v>
      </c>
      <c r="W257" s="58"/>
      <c r="X257" s="58"/>
      <c r="Y257" s="58"/>
      <c r="Z257" s="58"/>
    </row>
    <row r="258" spans="1:26" ht="15.75" customHeight="1" x14ac:dyDescent="0.2">
      <c r="A258" s="274" t="str">
        <f>Questions!$A258</f>
        <v>PDAT-05</v>
      </c>
      <c r="B258" s="274" t="str">
        <f t="shared" si="40"/>
        <v>PDAT</v>
      </c>
      <c r="C258" s="274" t="str">
        <f>VLOOKUP($A258,Questions!$A$3:$L$333,2,0)&amp;""</f>
        <v>Do you capture device information (e.g., IP address, MAC address)?</v>
      </c>
      <c r="D258" s="274" t="str">
        <f>VLOOKUP($A258,Questions!$A$3:$L$333,11,0)&amp;""</f>
        <v/>
      </c>
      <c r="E258" s="274" t="str">
        <f>VLOOKUP($A258,Questions!$A$3:$L$333,12,0)&amp;""</f>
        <v>Privacy</v>
      </c>
      <c r="F258" s="274" t="str">
        <f>VLOOKUP($A258,'Privacy Analyst Evaluation'!$A$46:$K$120,3,0)&amp;""</f>
        <v>Yes</v>
      </c>
      <c r="G258" s="274" t="str">
        <f>VLOOKUP($A258,'Privacy Analyst Evaluation'!$A$46:$K$120,7,0)&amp;""</f>
        <v>No</v>
      </c>
      <c r="H258" s="274" t="str">
        <f>VLOOKUP($A258,'Privacy Analyst Evaluation'!$A$46:$K$120,8,0)&amp;""</f>
        <v/>
      </c>
      <c r="I258" s="274" t="str">
        <f>VLOOKUP($A258,'Privacy Analyst Evaluation'!$A$46:$K$120,9,0)&amp;""</f>
        <v>Minor Importance</v>
      </c>
      <c r="J258" s="274" t="str">
        <f>VLOOKUP($A258,'Privacy Analyst Evaluation'!$A$46:$K$120,10,0)&amp;""</f>
        <v/>
      </c>
      <c r="K258" s="274">
        <f t="shared" si="41"/>
        <v>5</v>
      </c>
      <c r="L258" s="274">
        <f>IF($E258="Not Scored", "N/A",IF(AND($D258='Auto Responses'!$J$27,$H258=""),"N/A",IF(AND($D258='Auto Responses'!$J$27,$H258='Auto Responses'!$J$7),1,IF(AND($D258='Auto Responses'!$J$27,$H258='Auto Responses'!$J$8),0,IF(OR($F258=$G258,$H258='Auto Responses'!$J$7),1,0)))))</f>
        <v>0</v>
      </c>
      <c r="M258" s="274" t="str">
        <f>VLOOKUP($A258,'Privacy Analyst Evaluation'!$A$46:$K$120,10,0)&amp;""</f>
        <v/>
      </c>
      <c r="N258" s="274">
        <f t="shared" si="42"/>
        <v>0</v>
      </c>
      <c r="O258" s="274">
        <f t="shared" si="52"/>
        <v>5</v>
      </c>
      <c r="P258" s="274">
        <f t="shared" si="43"/>
        <v>0</v>
      </c>
      <c r="Q258" s="274">
        <f t="shared" si="44"/>
        <v>0</v>
      </c>
      <c r="R258" s="274">
        <f t="shared" si="48"/>
        <v>0</v>
      </c>
      <c r="S258" s="274">
        <f t="shared" si="45"/>
        <v>0</v>
      </c>
      <c r="T258" s="274">
        <f t="shared" si="46"/>
        <v>0</v>
      </c>
      <c r="U258" s="274">
        <f t="shared" si="49"/>
        <v>70</v>
      </c>
      <c r="V258" s="274">
        <f t="shared" si="47"/>
        <v>0</v>
      </c>
      <c r="W258" s="58"/>
      <c r="X258" s="58"/>
      <c r="Y258" s="58"/>
      <c r="Z258" s="58"/>
    </row>
    <row r="259" spans="1:26" ht="15.75" customHeight="1" x14ac:dyDescent="0.2">
      <c r="A259" s="274" t="str">
        <f>Questions!$A259</f>
        <v>PDAT-06</v>
      </c>
      <c r="B259" s="274" t="str">
        <f t="shared" ref="B259:B322" si="53">LEFT(A259,4)</f>
        <v>PDAT</v>
      </c>
      <c r="C259" s="274" t="str">
        <f>VLOOKUP($A259,Questions!$A$3:$L$333,2,0)&amp;""</f>
        <v>Does any part of this service/project involve a web/app tracking component (e.g., use of web-tracking pixels, cookies)?</v>
      </c>
      <c r="D259" s="274" t="str">
        <f>VLOOKUP($A259,Questions!$A$3:$L$333,11,0)&amp;""</f>
        <v/>
      </c>
      <c r="E259" s="274" t="str">
        <f>VLOOKUP($A259,Questions!$A$3:$L$333,12,0)&amp;""</f>
        <v>Privacy</v>
      </c>
      <c r="F259" s="274" t="str">
        <f>VLOOKUP($A259,'Privacy Analyst Evaluation'!$A$46:$K$120,3,0)&amp;""</f>
        <v>Yes</v>
      </c>
      <c r="G259" s="274" t="str">
        <f>VLOOKUP($A259,'Privacy Analyst Evaluation'!$A$46:$K$120,7,0)&amp;""</f>
        <v>No</v>
      </c>
      <c r="H259" s="274" t="str">
        <f>VLOOKUP($A259,'Privacy Analyst Evaluation'!$A$46:$K$120,8,0)&amp;""</f>
        <v/>
      </c>
      <c r="I259" s="274" t="str">
        <f>VLOOKUP($A259,'Privacy Analyst Evaluation'!$A$46:$K$120,9,0)&amp;""</f>
        <v>Minor Importance</v>
      </c>
      <c r="J259" s="274" t="str">
        <f>VLOOKUP($A259,'Privacy Analyst Evaluation'!$A$46:$K$120,10,0)&amp;""</f>
        <v/>
      </c>
      <c r="K259" s="274">
        <f t="shared" ref="K259:K322" si="54">IF($I259="Critical Importance",20,IF($I259="Minor Importance",5,10))</f>
        <v>5</v>
      </c>
      <c r="L259" s="274">
        <f>IF($E259="Not Scored", "N/A",IF(AND($D259='Auto Responses'!$J$27,$H259=""),"N/A",IF(AND($D259='Auto Responses'!$J$27,$H259='Auto Responses'!$J$7),1,IF(AND($D259='Auto Responses'!$J$27,$H259='Auto Responses'!$J$8),0,IF(OR($F259=$G259,$H259='Auto Responses'!$J$7),1,0)))))</f>
        <v>0</v>
      </c>
      <c r="M259" s="274" t="str">
        <f>VLOOKUP($A259,'Privacy Analyst Evaluation'!$A$46:$K$120,10,0)&amp;""</f>
        <v/>
      </c>
      <c r="N259" s="274">
        <f t="shared" ref="N259:N322" si="55">IF($J259="Critical Importance",1,IF(AND($J259="",$I259="Critical Importance"),1,0))</f>
        <v>0</v>
      </c>
      <c r="O259" s="274">
        <f t="shared" si="52"/>
        <v>5</v>
      </c>
      <c r="P259" s="274">
        <f t="shared" ref="P259:P322" si="56">IF(OR($O259="N/A",$L259="N/A"),"N/A",$O259*$L259)</f>
        <v>0</v>
      </c>
      <c r="Q259" s="274">
        <f t="shared" ref="Q259:Q322" si="57">IF(M259="TRUE",1,0)</f>
        <v>0</v>
      </c>
      <c r="R259" s="274">
        <f t="shared" si="48"/>
        <v>0</v>
      </c>
      <c r="S259" s="274">
        <f t="shared" ref="S259:S322" si="58">IF(Q259=0,0,R259)</f>
        <v>0</v>
      </c>
      <c r="T259" s="274">
        <f t="shared" ref="T259:T322" si="59">IF(N259=1,1,0)</f>
        <v>0</v>
      </c>
      <c r="U259" s="274">
        <f t="shared" si="49"/>
        <v>70</v>
      </c>
      <c r="V259" s="274">
        <f t="shared" ref="V259:V322" si="60">IF(T259=0,0,U259)</f>
        <v>0</v>
      </c>
      <c r="W259" s="58"/>
      <c r="X259" s="58"/>
      <c r="Y259" s="58"/>
      <c r="Z259" s="58"/>
    </row>
    <row r="260" spans="1:26" ht="15.75" customHeight="1" x14ac:dyDescent="0.2">
      <c r="A260" s="274" t="str">
        <f>Questions!$A260</f>
        <v>PDAT-07</v>
      </c>
      <c r="B260" s="274" t="str">
        <f t="shared" si="53"/>
        <v>PDAT</v>
      </c>
      <c r="C260" s="274" t="str">
        <f>VLOOKUP($A260,Questions!$A$3:$L$333,2,0)&amp;""</f>
        <v>Does your staff (or a third party) have access to institutional data (e.g., financial, PHI, or other sensitive information) through any means?</v>
      </c>
      <c r="D260" s="274" t="str">
        <f>VLOOKUP($A260,Questions!$A$3:$L$333,11,0)&amp;""</f>
        <v/>
      </c>
      <c r="E260" s="274" t="str">
        <f>VLOOKUP($A260,Questions!$A$3:$L$333,12,0)&amp;""</f>
        <v>Privacy</v>
      </c>
      <c r="F260" s="274" t="str">
        <f>VLOOKUP($A260,'Privacy Analyst Evaluation'!$A$46:$K$120,3,0)&amp;""</f>
        <v>No</v>
      </c>
      <c r="G260" s="274" t="str">
        <f>VLOOKUP($A260,'Privacy Analyst Evaluation'!$A$46:$K$120,7,0)&amp;""</f>
        <v>No</v>
      </c>
      <c r="H260" s="274" t="str">
        <f>VLOOKUP($A260,'Privacy Analyst Evaluation'!$A$46:$K$120,8,0)&amp;""</f>
        <v/>
      </c>
      <c r="I260" s="274" t="str">
        <f>VLOOKUP($A260,'Privacy Analyst Evaluation'!$A$46:$K$120,9,0)&amp;""</f>
        <v>Minor Importance</v>
      </c>
      <c r="J260" s="274" t="str">
        <f>VLOOKUP($A260,'Privacy Analyst Evaluation'!$A$46:$K$120,10,0)&amp;""</f>
        <v/>
      </c>
      <c r="K260" s="274">
        <f t="shared" si="54"/>
        <v>5</v>
      </c>
      <c r="L260" s="274">
        <f>IF($E260="Not Scored", "N/A",IF(AND($D260='Auto Responses'!$J$27,$H260=""),"N/A",IF(AND($D260='Auto Responses'!$J$27,$H260='Auto Responses'!$J$7),1,IF(AND($D260='Auto Responses'!$J$27,$H260='Auto Responses'!$J$8),0,IF(OR($F260=$G260,$H260='Auto Responses'!$J$7),1,0)))))</f>
        <v>1</v>
      </c>
      <c r="M260" s="274" t="str">
        <f>VLOOKUP($A260,'Privacy Analyst Evaluation'!$A$46:$K$120,10,0)&amp;""</f>
        <v/>
      </c>
      <c r="N260" s="274">
        <f t="shared" si="55"/>
        <v>0</v>
      </c>
      <c r="O260" s="274">
        <f t="shared" si="52"/>
        <v>5</v>
      </c>
      <c r="P260" s="274">
        <f t="shared" si="56"/>
        <v>5</v>
      </c>
      <c r="Q260" s="274">
        <f t="shared" si="57"/>
        <v>0</v>
      </c>
      <c r="R260" s="274">
        <f t="shared" ref="R260:R323" si="61">R259+Q260</f>
        <v>0</v>
      </c>
      <c r="S260" s="274">
        <f t="shared" si="58"/>
        <v>0</v>
      </c>
      <c r="T260" s="274">
        <f t="shared" si="59"/>
        <v>0</v>
      </c>
      <c r="U260" s="274">
        <f t="shared" ref="U260:U323" si="62">U259+T260</f>
        <v>70</v>
      </c>
      <c r="V260" s="274">
        <f t="shared" si="60"/>
        <v>0</v>
      </c>
      <c r="W260" s="58"/>
      <c r="X260" s="58"/>
      <c r="Y260" s="58"/>
      <c r="Z260" s="58"/>
    </row>
    <row r="261" spans="1:26" ht="15.75" customHeight="1" x14ac:dyDescent="0.2">
      <c r="A261" s="274" t="str">
        <f>Questions!$A261</f>
        <v>PDAT-08</v>
      </c>
      <c r="B261" s="274" t="str">
        <f t="shared" si="53"/>
        <v>PDAT</v>
      </c>
      <c r="C261" s="274" t="str">
        <f>VLOOKUP($A261,Questions!$A$3:$L$333,2,0)&amp;""</f>
        <v>Will you handle personal data in a manner compliant with all relevant laws, regulations, and applicable institution policies?</v>
      </c>
      <c r="D261" s="274" t="str">
        <f>VLOOKUP($A261,Questions!$A$3:$L$333,11,0)&amp;""</f>
        <v/>
      </c>
      <c r="E261" s="274" t="str">
        <f>VLOOKUP($A261,Questions!$A$3:$L$333,12,0)&amp;""</f>
        <v>Privacy</v>
      </c>
      <c r="F261" s="274" t="str">
        <f>VLOOKUP($A261,'Privacy Analyst Evaluation'!$A$46:$K$120,3,0)&amp;""</f>
        <v>Yes</v>
      </c>
      <c r="G261" s="274" t="str">
        <f>VLOOKUP($A261,'Privacy Analyst Evaluation'!$A$46:$K$120,7,0)&amp;""</f>
        <v>Yes</v>
      </c>
      <c r="H261" s="274" t="str">
        <f>VLOOKUP($A261,'Privacy Analyst Evaluation'!$A$46:$K$120,8,0)&amp;""</f>
        <v/>
      </c>
      <c r="I261" s="274" t="str">
        <f>VLOOKUP($A261,'Privacy Analyst Evaluation'!$A$46:$K$120,9,0)&amp;""</f>
        <v>Minor Importance</v>
      </c>
      <c r="J261" s="274" t="str">
        <f>VLOOKUP($A261,'Privacy Analyst Evaluation'!$A$46:$K$120,10,0)&amp;""</f>
        <v/>
      </c>
      <c r="K261" s="274">
        <f t="shared" si="54"/>
        <v>5</v>
      </c>
      <c r="L261" s="274">
        <f>IF($E261="Not Scored", "N/A",IF(AND($D261='Auto Responses'!$J$27,$H261=""),"N/A",IF(AND($D261='Auto Responses'!$J$27,$H261='Auto Responses'!$J$7),1,IF(AND($D261='Auto Responses'!$J$27,$H261='Auto Responses'!$J$8),0,IF(OR($F261=$G261,$H261='Auto Responses'!$J$7),1,0)))))</f>
        <v>1</v>
      </c>
      <c r="M261" s="274" t="str">
        <f>VLOOKUP($A261,'Privacy Analyst Evaluation'!$A$46:$K$120,10,0)&amp;""</f>
        <v/>
      </c>
      <c r="N261" s="274">
        <f t="shared" si="55"/>
        <v>0</v>
      </c>
      <c r="O261" s="274">
        <f t="shared" si="52"/>
        <v>5</v>
      </c>
      <c r="P261" s="274">
        <f t="shared" si="56"/>
        <v>5</v>
      </c>
      <c r="Q261" s="274">
        <f t="shared" si="57"/>
        <v>0</v>
      </c>
      <c r="R261" s="274">
        <f t="shared" si="61"/>
        <v>0</v>
      </c>
      <c r="S261" s="274">
        <f t="shared" si="58"/>
        <v>0</v>
      </c>
      <c r="T261" s="274">
        <f t="shared" si="59"/>
        <v>0</v>
      </c>
      <c r="U261" s="274">
        <f t="shared" si="62"/>
        <v>70</v>
      </c>
      <c r="V261" s="274">
        <f t="shared" si="60"/>
        <v>0</v>
      </c>
      <c r="W261" s="58"/>
      <c r="X261" s="58"/>
      <c r="Y261" s="58"/>
      <c r="Z261" s="58"/>
    </row>
    <row r="262" spans="1:26" ht="15.75" customHeight="1" x14ac:dyDescent="0.2">
      <c r="A262" s="274" t="str">
        <f>Questions!$A262</f>
        <v>PRPO-01</v>
      </c>
      <c r="B262" s="274" t="str">
        <f t="shared" si="53"/>
        <v>PRPO</v>
      </c>
      <c r="C262" s="274" t="str">
        <f>VLOOKUP($A262,Questions!$A$3:$L$333,2,0)&amp;""</f>
        <v>Do you have a documented privacy management process?</v>
      </c>
      <c r="D262" s="274" t="str">
        <f>VLOOKUP($A262,Questions!$A$3:$L$333,11,0)&amp;""</f>
        <v/>
      </c>
      <c r="E262" s="274" t="str">
        <f>VLOOKUP($A262,Questions!$A$3:$L$333,12,0)&amp;""</f>
        <v>Privacy</v>
      </c>
      <c r="F262" s="274" t="str">
        <f>VLOOKUP($A262,'Privacy Analyst Evaluation'!$A$46:$K$120,3,0)&amp;""</f>
        <v>Yes</v>
      </c>
      <c r="G262" s="274" t="str">
        <f>VLOOKUP($A262,'Privacy Analyst Evaluation'!$A$46:$K$120,7,0)&amp;""</f>
        <v>Yes</v>
      </c>
      <c r="H262" s="274" t="str">
        <f>VLOOKUP($A262,'Privacy Analyst Evaluation'!$A$46:$K$120,8,0)&amp;""</f>
        <v/>
      </c>
      <c r="I262" s="274" t="str">
        <f>VLOOKUP($A262,'Privacy Analyst Evaluation'!$A$46:$K$120,9,0)&amp;""</f>
        <v>Minor Importance</v>
      </c>
      <c r="J262" s="274" t="str">
        <f>VLOOKUP($A262,'Privacy Analyst Evaluation'!$A$46:$K$120,10,0)&amp;""</f>
        <v/>
      </c>
      <c r="K262" s="274">
        <f t="shared" si="54"/>
        <v>5</v>
      </c>
      <c r="L262" s="274">
        <f>IF($E262="Not Scored", "N/A",IF(AND($D262='Auto Responses'!$J$27,$H262=""),"N/A",IF(AND($D262='Auto Responses'!$J$27,$H262='Auto Responses'!$J$7),1,IF(AND($D262='Auto Responses'!$J$27,$H262='Auto Responses'!$J$8),0,IF(OR($F262=$G262,$H262='Auto Responses'!$J$7),1,0)))))</f>
        <v>1</v>
      </c>
      <c r="M262" s="274" t="str">
        <f>VLOOKUP($A262,'Privacy Analyst Evaluation'!$A$46:$K$120,10,0)&amp;""</f>
        <v/>
      </c>
      <c r="N262" s="274">
        <f t="shared" si="55"/>
        <v>0</v>
      </c>
      <c r="O262" s="274">
        <f t="shared" si="52"/>
        <v>5</v>
      </c>
      <c r="P262" s="274">
        <f t="shared" si="56"/>
        <v>5</v>
      </c>
      <c r="Q262" s="274">
        <f t="shared" si="57"/>
        <v>0</v>
      </c>
      <c r="R262" s="274">
        <f t="shared" si="61"/>
        <v>0</v>
      </c>
      <c r="S262" s="274">
        <f t="shared" si="58"/>
        <v>0</v>
      </c>
      <c r="T262" s="274">
        <f t="shared" si="59"/>
        <v>0</v>
      </c>
      <c r="U262" s="274">
        <f t="shared" si="62"/>
        <v>70</v>
      </c>
      <c r="V262" s="274">
        <f t="shared" si="60"/>
        <v>0</v>
      </c>
      <c r="W262" s="58"/>
      <c r="X262" s="58"/>
      <c r="Y262" s="58"/>
      <c r="Z262" s="58"/>
    </row>
    <row r="263" spans="1:26" ht="15.75" customHeight="1" x14ac:dyDescent="0.2">
      <c r="A263" s="274" t="str">
        <f>Questions!$A263</f>
        <v>PRPO-02</v>
      </c>
      <c r="B263" s="274" t="str">
        <f t="shared" si="53"/>
        <v>PRPO</v>
      </c>
      <c r="C263" s="274" t="str">
        <f>VLOOKUP($A263,Questions!$A$3:$L$333,2,0)&amp;""</f>
        <v>Are privacy principles designed into the product lifecycle (i.e., privacy-by-design)?</v>
      </c>
      <c r="D263" s="274" t="str">
        <f>VLOOKUP($A263,Questions!$A$3:$L$333,11,0)&amp;""</f>
        <v/>
      </c>
      <c r="E263" s="274" t="str">
        <f>VLOOKUP($A263,Questions!$A$3:$L$333,12,0)&amp;""</f>
        <v>Privacy</v>
      </c>
      <c r="F263" s="274" t="str">
        <f>VLOOKUP($A263,'Privacy Analyst Evaluation'!$A$46:$K$120,3,0)&amp;""</f>
        <v>Yes</v>
      </c>
      <c r="G263" s="274" t="str">
        <f>VLOOKUP($A263,'Privacy Analyst Evaluation'!$A$46:$K$120,7,0)&amp;""</f>
        <v>Yes</v>
      </c>
      <c r="H263" s="274" t="str">
        <f>VLOOKUP($A263,'Privacy Analyst Evaluation'!$A$46:$K$120,8,0)&amp;""</f>
        <v/>
      </c>
      <c r="I263" s="274" t="str">
        <f>VLOOKUP($A263,'Privacy Analyst Evaluation'!$A$46:$K$120,9,0)&amp;""</f>
        <v>Minor Importance</v>
      </c>
      <c r="J263" s="274" t="str">
        <f>VLOOKUP($A263,'Privacy Analyst Evaluation'!$A$46:$K$120,10,0)&amp;""</f>
        <v/>
      </c>
      <c r="K263" s="274">
        <f t="shared" si="54"/>
        <v>5</v>
      </c>
      <c r="L263" s="274">
        <f>IF($E263="Not Scored", "N/A",IF(AND($D263='Auto Responses'!$J$27,$H263=""),"N/A",IF(AND($D263='Auto Responses'!$J$27,$H263='Auto Responses'!$J$7),1,IF(AND($D263='Auto Responses'!$J$27,$H263='Auto Responses'!$J$8),0,IF(OR($F263=$G263,$H263='Auto Responses'!$J$7),1,0)))))</f>
        <v>1</v>
      </c>
      <c r="M263" s="274" t="str">
        <f>VLOOKUP($A263,'Privacy Analyst Evaluation'!$A$46:$K$120,10,0)&amp;""</f>
        <v/>
      </c>
      <c r="N263" s="274">
        <f t="shared" si="55"/>
        <v>0</v>
      </c>
      <c r="O263" s="274">
        <f t="shared" si="52"/>
        <v>5</v>
      </c>
      <c r="P263" s="274">
        <f t="shared" si="56"/>
        <v>5</v>
      </c>
      <c r="Q263" s="274">
        <f t="shared" si="57"/>
        <v>0</v>
      </c>
      <c r="R263" s="274">
        <f t="shared" si="61"/>
        <v>0</v>
      </c>
      <c r="S263" s="274">
        <f t="shared" si="58"/>
        <v>0</v>
      </c>
      <c r="T263" s="274">
        <f t="shared" si="59"/>
        <v>0</v>
      </c>
      <c r="U263" s="274">
        <f t="shared" si="62"/>
        <v>70</v>
      </c>
      <c r="V263" s="274">
        <f t="shared" si="60"/>
        <v>0</v>
      </c>
      <c r="W263" s="58"/>
      <c r="X263" s="58"/>
      <c r="Y263" s="58"/>
      <c r="Z263" s="58"/>
    </row>
    <row r="264" spans="1:26" ht="15.75" customHeight="1" x14ac:dyDescent="0.2">
      <c r="A264" s="274" t="str">
        <f>Questions!$A264</f>
        <v>PRPO-03</v>
      </c>
      <c r="B264" s="274" t="str">
        <f t="shared" si="53"/>
        <v>PRPO</v>
      </c>
      <c r="C264" s="274" t="str">
        <f>VLOOKUP($A264,Questions!$A$3:$L$333,2,0)&amp;""</f>
        <v>Will you comply with applicable breach notification laws?</v>
      </c>
      <c r="D264" s="274" t="str">
        <f>VLOOKUP($A264,Questions!$A$3:$L$333,11,0)&amp;""</f>
        <v/>
      </c>
      <c r="E264" s="274" t="str">
        <f>VLOOKUP($A264,Questions!$A$3:$L$333,12,0)&amp;""</f>
        <v>Privacy</v>
      </c>
      <c r="F264" s="274" t="str">
        <f>VLOOKUP($A264,'Privacy Analyst Evaluation'!$A$46:$K$120,3,0)&amp;""</f>
        <v>Yes</v>
      </c>
      <c r="G264" s="274" t="str">
        <f>VLOOKUP($A264,'Privacy Analyst Evaluation'!$A$46:$K$120,7,0)&amp;""</f>
        <v>Yes</v>
      </c>
      <c r="H264" s="274" t="str">
        <f>VLOOKUP($A264,'Privacy Analyst Evaluation'!$A$46:$K$120,8,0)&amp;""</f>
        <v/>
      </c>
      <c r="I264" s="274" t="str">
        <f>VLOOKUP($A264,'Privacy Analyst Evaluation'!$A$46:$K$120,9,0)&amp;""</f>
        <v>Standard Importance</v>
      </c>
      <c r="J264" s="274" t="str">
        <f>VLOOKUP($A264,'Privacy Analyst Evaluation'!$A$46:$K$120,10,0)&amp;""</f>
        <v/>
      </c>
      <c r="K264" s="274">
        <f t="shared" si="54"/>
        <v>10</v>
      </c>
      <c r="L264" s="274">
        <f>IF($E264="Not Scored", "N/A",IF(AND($D264='Auto Responses'!$J$27,$H264=""),"N/A",IF(AND($D264='Auto Responses'!$J$27,$H264='Auto Responses'!$J$7),1,IF(AND($D264='Auto Responses'!$J$27,$H264='Auto Responses'!$J$8),0,IF(OR($F264=$G264,$H264='Auto Responses'!$J$7),1,0)))))</f>
        <v>1</v>
      </c>
      <c r="M264" s="274" t="str">
        <f>VLOOKUP($A264,'Privacy Analyst Evaluation'!$A$46:$K$120,10,0)&amp;""</f>
        <v/>
      </c>
      <c r="N264" s="274">
        <f t="shared" si="55"/>
        <v>0</v>
      </c>
      <c r="O264" s="274">
        <f t="shared" si="52"/>
        <v>10</v>
      </c>
      <c r="P264" s="274">
        <f t="shared" si="56"/>
        <v>10</v>
      </c>
      <c r="Q264" s="274">
        <f t="shared" si="57"/>
        <v>0</v>
      </c>
      <c r="R264" s="274">
        <f t="shared" si="61"/>
        <v>0</v>
      </c>
      <c r="S264" s="274">
        <f t="shared" si="58"/>
        <v>0</v>
      </c>
      <c r="T264" s="274">
        <f t="shared" si="59"/>
        <v>0</v>
      </c>
      <c r="U264" s="274">
        <f t="shared" si="62"/>
        <v>70</v>
      </c>
      <c r="V264" s="274">
        <f t="shared" si="60"/>
        <v>0</v>
      </c>
      <c r="W264" s="58"/>
      <c r="X264" s="58"/>
      <c r="Y264" s="58"/>
      <c r="Z264" s="58"/>
    </row>
    <row r="265" spans="1:26" ht="15.75" customHeight="1" x14ac:dyDescent="0.2">
      <c r="A265" s="274" t="str">
        <f>Questions!$A265</f>
        <v>PRPO-04</v>
      </c>
      <c r="B265" s="274" t="str">
        <f t="shared" si="53"/>
        <v>PRPO</v>
      </c>
      <c r="C265" s="274" t="str">
        <f>VLOOKUP($A265,Questions!$A$3:$L$333,2,0)&amp;""</f>
        <v>Will you comply with the institution's policies regarding user privacy and data protection?</v>
      </c>
      <c r="D265" s="274" t="str">
        <f>VLOOKUP($A265,Questions!$A$3:$L$333,11,0)&amp;""</f>
        <v/>
      </c>
      <c r="E265" s="274" t="str">
        <f>VLOOKUP($A265,Questions!$A$3:$L$333,12,0)&amp;""</f>
        <v>Privacy</v>
      </c>
      <c r="F265" s="274" t="str">
        <f>VLOOKUP($A265,'Privacy Analyst Evaluation'!$A$46:$K$120,3,0)&amp;""</f>
        <v>Yes</v>
      </c>
      <c r="G265" s="274" t="str">
        <f>VLOOKUP($A265,'Privacy Analyst Evaluation'!$A$46:$K$120,7,0)&amp;""</f>
        <v>Yes</v>
      </c>
      <c r="H265" s="274" t="str">
        <f>VLOOKUP($A265,'Privacy Analyst Evaluation'!$A$46:$K$120,8,0)&amp;""</f>
        <v/>
      </c>
      <c r="I265" s="274" t="str">
        <f>VLOOKUP($A265,'Privacy Analyst Evaluation'!$A$46:$K$120,9,0)&amp;""</f>
        <v>Minor Importance</v>
      </c>
      <c r="J265" s="274" t="str">
        <f>VLOOKUP($A265,'Privacy Analyst Evaluation'!$A$46:$K$120,10,0)&amp;""</f>
        <v/>
      </c>
      <c r="K265" s="274">
        <f t="shared" si="54"/>
        <v>5</v>
      </c>
      <c r="L265" s="274">
        <f>IF($E265="Not Scored", "N/A",IF(AND($D265='Auto Responses'!$J$27,$H265=""),"N/A",IF(AND($D265='Auto Responses'!$J$27,$H265='Auto Responses'!$J$7),1,IF(AND($D265='Auto Responses'!$J$27,$H265='Auto Responses'!$J$8),0,IF(OR($F265=$G265,$H265='Auto Responses'!$J$7),1,0)))))</f>
        <v>1</v>
      </c>
      <c r="M265" s="274" t="str">
        <f>VLOOKUP($A265,'Privacy Analyst Evaluation'!$A$46:$K$120,10,0)&amp;""</f>
        <v/>
      </c>
      <c r="N265" s="274">
        <f t="shared" si="55"/>
        <v>0</v>
      </c>
      <c r="O265" s="274">
        <f t="shared" si="52"/>
        <v>5</v>
      </c>
      <c r="P265" s="274">
        <f t="shared" si="56"/>
        <v>5</v>
      </c>
      <c r="Q265" s="274">
        <f t="shared" si="57"/>
        <v>0</v>
      </c>
      <c r="R265" s="274">
        <f t="shared" si="61"/>
        <v>0</v>
      </c>
      <c r="S265" s="274">
        <f t="shared" si="58"/>
        <v>0</v>
      </c>
      <c r="T265" s="274">
        <f t="shared" si="59"/>
        <v>0</v>
      </c>
      <c r="U265" s="274">
        <f t="shared" si="62"/>
        <v>70</v>
      </c>
      <c r="V265" s="274">
        <f t="shared" si="60"/>
        <v>0</v>
      </c>
      <c r="W265" s="58"/>
      <c r="X265" s="58"/>
      <c r="Y265" s="58"/>
      <c r="Z265" s="58"/>
    </row>
    <row r="266" spans="1:26" ht="15.75" customHeight="1" x14ac:dyDescent="0.2">
      <c r="A266" s="274" t="str">
        <f>Questions!$A266</f>
        <v>PRPO-05</v>
      </c>
      <c r="B266" s="274" t="str">
        <f t="shared" si="53"/>
        <v>PRPO</v>
      </c>
      <c r="C266" s="274" t="str">
        <f>VLOOKUP($A266,Questions!$A$3:$L$333,2,0)&amp;""</f>
        <v>Is your company subject to the laws and regulations of the institution's geographic region?</v>
      </c>
      <c r="D266" s="274" t="str">
        <f>VLOOKUP($A266,Questions!$A$3:$L$333,11,0)&amp;""</f>
        <v/>
      </c>
      <c r="E266" s="274" t="str">
        <f>VLOOKUP($A266,Questions!$A$3:$L$333,12,0)&amp;""</f>
        <v>Privacy</v>
      </c>
      <c r="F266" s="274" t="str">
        <f>VLOOKUP($A266,'Privacy Analyst Evaluation'!$A$46:$K$120,3,0)&amp;""</f>
        <v>Yes</v>
      </c>
      <c r="G266" s="274" t="str">
        <f>VLOOKUP($A266,'Privacy Analyst Evaluation'!$A$46:$K$120,7,0)&amp;""</f>
        <v>Yes</v>
      </c>
      <c r="H266" s="274" t="str">
        <f>VLOOKUP($A266,'Privacy Analyst Evaluation'!$A$46:$K$120,8,0)&amp;""</f>
        <v/>
      </c>
      <c r="I266" s="274" t="str">
        <f>VLOOKUP($A266,'Privacy Analyst Evaluation'!$A$46:$K$120,9,0)&amp;""</f>
        <v>Minor Importance</v>
      </c>
      <c r="J266" s="274" t="str">
        <f>VLOOKUP($A266,'Privacy Analyst Evaluation'!$A$46:$K$120,10,0)&amp;""</f>
        <v/>
      </c>
      <c r="K266" s="274">
        <f t="shared" si="54"/>
        <v>5</v>
      </c>
      <c r="L266" s="274">
        <f>IF($E266="Not Scored", "N/A",IF(AND($D266='Auto Responses'!$J$27,$H266=""),"N/A",IF(AND($D266='Auto Responses'!$J$27,$H266='Auto Responses'!$J$7),1,IF(AND($D266='Auto Responses'!$J$27,$H266='Auto Responses'!$J$8),0,IF(OR($F266=$G266,$H266='Auto Responses'!$J$7),1,0)))))</f>
        <v>1</v>
      </c>
      <c r="M266" s="274" t="str">
        <f>VLOOKUP($A266,'Privacy Analyst Evaluation'!$A$46:$K$120,10,0)&amp;""</f>
        <v/>
      </c>
      <c r="N266" s="274">
        <f t="shared" si="55"/>
        <v>0</v>
      </c>
      <c r="O266" s="274">
        <f t="shared" si="52"/>
        <v>5</v>
      </c>
      <c r="P266" s="274">
        <f t="shared" si="56"/>
        <v>5</v>
      </c>
      <c r="Q266" s="274">
        <f t="shared" si="57"/>
        <v>0</v>
      </c>
      <c r="R266" s="274">
        <f t="shared" si="61"/>
        <v>0</v>
      </c>
      <c r="S266" s="274">
        <f t="shared" si="58"/>
        <v>0</v>
      </c>
      <c r="T266" s="274">
        <f t="shared" si="59"/>
        <v>0</v>
      </c>
      <c r="U266" s="274">
        <f t="shared" si="62"/>
        <v>70</v>
      </c>
      <c r="V266" s="274">
        <f t="shared" si="60"/>
        <v>0</v>
      </c>
      <c r="W266" s="58"/>
      <c r="X266" s="58"/>
      <c r="Y266" s="58"/>
      <c r="Z266" s="58"/>
    </row>
    <row r="267" spans="1:26" ht="15.75" customHeight="1" x14ac:dyDescent="0.2">
      <c r="A267" s="274" t="str">
        <f>Questions!$A267</f>
        <v>PRPO-06</v>
      </c>
      <c r="B267" s="274" t="str">
        <f t="shared" si="53"/>
        <v>PRPO</v>
      </c>
      <c r="C267" s="274" t="str">
        <f>VLOOKUP($A267,Questions!$A$3:$L$333,2,0)&amp;""</f>
        <v>Do you have a privacy awareness/training program?*</v>
      </c>
      <c r="D267" s="274" t="str">
        <f>VLOOKUP($A267,Questions!$A$3:$L$333,11,0)&amp;""</f>
        <v/>
      </c>
      <c r="E267" s="274" t="str">
        <f>VLOOKUP($A267,Questions!$A$3:$L$333,12,0)&amp;""</f>
        <v>Privacy</v>
      </c>
      <c r="F267" s="274" t="str">
        <f>VLOOKUP($A267,'Privacy Analyst Evaluation'!$A$46:$K$120,3,0)&amp;""</f>
        <v>Yes</v>
      </c>
      <c r="G267" s="274" t="str">
        <f>VLOOKUP($A267,'Privacy Analyst Evaluation'!$A$46:$K$120,7,0)&amp;""</f>
        <v>Yes</v>
      </c>
      <c r="H267" s="274" t="str">
        <f>VLOOKUP($A267,'Privacy Analyst Evaluation'!$A$46:$K$120,8,0)&amp;""</f>
        <v/>
      </c>
      <c r="I267" s="274" t="str">
        <f>VLOOKUP($A267,'Privacy Analyst Evaluation'!$A$46:$K$120,9,0)&amp;""</f>
        <v>Critical Importance</v>
      </c>
      <c r="J267" s="274" t="str">
        <f>VLOOKUP($A267,'Privacy Analyst Evaluation'!$A$46:$K$120,10,0)&amp;""</f>
        <v/>
      </c>
      <c r="K267" s="274">
        <f t="shared" si="54"/>
        <v>20</v>
      </c>
      <c r="L267" s="274">
        <f>IF($E267="Not Scored", "N/A",IF(AND($D267='Auto Responses'!$J$27,$H267=""),"N/A",IF(AND($D267='Auto Responses'!$J$27,$H267='Auto Responses'!$J$7),1,IF(AND($D267='Auto Responses'!$J$27,$H267='Auto Responses'!$J$8),0,IF(OR($F267=$G267,$H267='Auto Responses'!$J$7),1,0)))))</f>
        <v>1</v>
      </c>
      <c r="M267" s="274" t="str">
        <f>VLOOKUP($A267,'Privacy Analyst Evaluation'!$A$46:$K$120,10,0)&amp;""</f>
        <v/>
      </c>
      <c r="N267" s="274">
        <f t="shared" si="55"/>
        <v>1</v>
      </c>
      <c r="O267" s="274">
        <f t="shared" si="52"/>
        <v>20</v>
      </c>
      <c r="P267" s="274">
        <f t="shared" si="56"/>
        <v>20</v>
      </c>
      <c r="Q267" s="274">
        <f t="shared" si="57"/>
        <v>0</v>
      </c>
      <c r="R267" s="274">
        <f t="shared" si="61"/>
        <v>0</v>
      </c>
      <c r="S267" s="274">
        <f t="shared" si="58"/>
        <v>0</v>
      </c>
      <c r="T267" s="274">
        <f t="shared" si="59"/>
        <v>1</v>
      </c>
      <c r="U267" s="274">
        <f t="shared" si="62"/>
        <v>71</v>
      </c>
      <c r="V267" s="274">
        <f t="shared" si="60"/>
        <v>71</v>
      </c>
      <c r="W267" s="58"/>
      <c r="X267" s="58"/>
      <c r="Y267" s="58"/>
      <c r="Z267" s="58"/>
    </row>
    <row r="268" spans="1:26" ht="15.75" customHeight="1" x14ac:dyDescent="0.2">
      <c r="A268" s="274" t="str">
        <f>Questions!$A268</f>
        <v>PRPO-07</v>
      </c>
      <c r="B268" s="274" t="str">
        <f t="shared" si="53"/>
        <v>PRPO</v>
      </c>
      <c r="C268" s="274" t="str">
        <f>VLOOKUP($A268,Questions!$A$3:$L$333,2,0)&amp;""</f>
        <v>Is privacy awareness training mandatory for all employees?</v>
      </c>
      <c r="D268" s="274" t="str">
        <f>VLOOKUP($A268,Questions!$A$3:$L$333,11,0)&amp;""</f>
        <v/>
      </c>
      <c r="E268" s="274" t="str">
        <f>VLOOKUP($A268,Questions!$A$3:$L$333,12,0)&amp;""</f>
        <v>Privacy</v>
      </c>
      <c r="F268" s="274" t="str">
        <f>VLOOKUP($A268,'Privacy Analyst Evaluation'!$A$46:$K$120,3,0)&amp;""</f>
        <v>Yes</v>
      </c>
      <c r="G268" s="274" t="str">
        <f>VLOOKUP($A268,'Privacy Analyst Evaluation'!$A$46:$K$120,7,0)&amp;""</f>
        <v>Yes</v>
      </c>
      <c r="H268" s="274" t="str">
        <f>VLOOKUP($A268,'Privacy Analyst Evaluation'!$A$46:$K$120,8,0)&amp;""</f>
        <v/>
      </c>
      <c r="I268" s="274" t="str">
        <f>VLOOKUP($A268,'Privacy Analyst Evaluation'!$A$46:$K$120,9,0)&amp;""</f>
        <v>Minor Importance</v>
      </c>
      <c r="J268" s="274" t="str">
        <f>VLOOKUP($A268,'Privacy Analyst Evaluation'!$A$46:$K$120,10,0)&amp;""</f>
        <v/>
      </c>
      <c r="K268" s="274">
        <f t="shared" si="54"/>
        <v>5</v>
      </c>
      <c r="L268" s="274">
        <f>IF($E268="Not Scored", "N/A",IF(AND($D268='Auto Responses'!$J$27,$H268=""),"N/A",IF(AND($D268='Auto Responses'!$J$27,$H268='Auto Responses'!$J$7),1,IF(AND($D268='Auto Responses'!$J$27,$H268='Auto Responses'!$J$8),0,IF(OR($F268=$G268,$H268='Auto Responses'!$J$7),1,0)))))</f>
        <v>1</v>
      </c>
      <c r="M268" s="274" t="str">
        <f>VLOOKUP($A268,'Privacy Analyst Evaluation'!$A$46:$K$120,10,0)&amp;""</f>
        <v/>
      </c>
      <c r="N268" s="274">
        <f t="shared" si="55"/>
        <v>0</v>
      </c>
      <c r="O268" s="274">
        <f t="shared" si="52"/>
        <v>5</v>
      </c>
      <c r="P268" s="274">
        <f t="shared" si="56"/>
        <v>5</v>
      </c>
      <c r="Q268" s="274">
        <f t="shared" si="57"/>
        <v>0</v>
      </c>
      <c r="R268" s="274">
        <f t="shared" si="61"/>
        <v>0</v>
      </c>
      <c r="S268" s="274">
        <f t="shared" si="58"/>
        <v>0</v>
      </c>
      <c r="T268" s="274">
        <f t="shared" si="59"/>
        <v>0</v>
      </c>
      <c r="U268" s="274">
        <f t="shared" si="62"/>
        <v>71</v>
      </c>
      <c r="V268" s="274">
        <f t="shared" si="60"/>
        <v>0</v>
      </c>
      <c r="W268" s="58"/>
      <c r="X268" s="58"/>
      <c r="Y268" s="58"/>
      <c r="Z268" s="58"/>
    </row>
    <row r="269" spans="1:26" ht="15.75" customHeight="1" x14ac:dyDescent="0.2">
      <c r="A269" s="274" t="str">
        <f>Questions!$A269</f>
        <v>PRPO-08</v>
      </c>
      <c r="B269" s="274" t="str">
        <f t="shared" si="53"/>
        <v>PRPO</v>
      </c>
      <c r="C269" s="274" t="str">
        <f>VLOOKUP($A269,Questions!$A$3:$L$333,2,0)&amp;""</f>
        <v>Is AI privacy and ethics awareness/training required for all employees who work with AI?</v>
      </c>
      <c r="D269" s="274" t="str">
        <f>VLOOKUP($A269,Questions!$A$3:$L$333,11,0)&amp;""</f>
        <v/>
      </c>
      <c r="E269" s="274" t="str">
        <f>VLOOKUP($A269,Questions!$A$3:$L$333,12,0)&amp;""</f>
        <v>Privacy</v>
      </c>
      <c r="F269" s="274" t="str">
        <f>VLOOKUP($A269,'Privacy Analyst Evaluation'!$A$46:$K$120,3,0)&amp;""</f>
        <v>Yes</v>
      </c>
      <c r="G269" s="274" t="str">
        <f>VLOOKUP($A269,'Privacy Analyst Evaluation'!$A$46:$K$120,7,0)&amp;""</f>
        <v>Yes</v>
      </c>
      <c r="H269" s="274" t="str">
        <f>VLOOKUP($A269,'Privacy Analyst Evaluation'!$A$46:$K$120,8,0)&amp;""</f>
        <v/>
      </c>
      <c r="I269" s="274" t="str">
        <f>VLOOKUP($A269,'Privacy Analyst Evaluation'!$A$46:$K$120,9,0)&amp;""</f>
        <v>Minor Importance</v>
      </c>
      <c r="J269" s="274" t="str">
        <f>VLOOKUP($A269,'Privacy Analyst Evaluation'!$A$46:$K$120,10,0)&amp;""</f>
        <v/>
      </c>
      <c r="K269" s="274">
        <f t="shared" si="54"/>
        <v>5</v>
      </c>
      <c r="L269" s="274">
        <f>IF($E269="Not Scored", "N/A",IF(AND($D269='Auto Responses'!$J$27,$H269=""),"N/A",IF(AND($D269='Auto Responses'!$J$27,$H269='Auto Responses'!$J$7),1,IF(AND($D269='Auto Responses'!$J$27,$H269='Auto Responses'!$J$8),0,IF(OR($F269=$G269,$H269='Auto Responses'!$J$7),1,0)))))</f>
        <v>1</v>
      </c>
      <c r="M269" s="274" t="str">
        <f>VLOOKUP($A269,'Privacy Analyst Evaluation'!$A$46:$K$120,10,0)&amp;""</f>
        <v/>
      </c>
      <c r="N269" s="274">
        <f t="shared" si="55"/>
        <v>0</v>
      </c>
      <c r="O269" s="274">
        <f>IF(OR($E269="Not Scored",$F269="N/A",$F$24="No"),"N/A",IF($J269="",$K269,IF($J269="Minor Importance",5,IF($J269="Standard Importance",10,IF($J269="Critical Importance",20,0)))))</f>
        <v>5</v>
      </c>
      <c r="P269" s="274">
        <f t="shared" si="56"/>
        <v>5</v>
      </c>
      <c r="Q269" s="274">
        <f t="shared" si="57"/>
        <v>0</v>
      </c>
      <c r="R269" s="274">
        <f t="shared" si="61"/>
        <v>0</v>
      </c>
      <c r="S269" s="274">
        <f t="shared" si="58"/>
        <v>0</v>
      </c>
      <c r="T269" s="274">
        <f t="shared" si="59"/>
        <v>0</v>
      </c>
      <c r="U269" s="274">
        <f t="shared" si="62"/>
        <v>71</v>
      </c>
      <c r="V269" s="274">
        <f t="shared" si="60"/>
        <v>0</v>
      </c>
      <c r="W269" s="58"/>
      <c r="X269" s="58"/>
      <c r="Y269" s="58"/>
      <c r="Z269" s="58"/>
    </row>
    <row r="270" spans="1:26" ht="15.75" customHeight="1" x14ac:dyDescent="0.2">
      <c r="A270" s="274" t="str">
        <f>Questions!$A270</f>
        <v>PRPO-09</v>
      </c>
      <c r="B270" s="274" t="str">
        <f t="shared" si="53"/>
        <v>PRPO</v>
      </c>
      <c r="C270" s="274" t="str">
        <f>VLOOKUP($A270,Questions!$A$3:$L$333,2,0)&amp;""</f>
        <v>Do you have any decision-making processes that are completely automated (i.e., there is no human involvement)?</v>
      </c>
      <c r="D270" s="274" t="str">
        <f>VLOOKUP($A270,Questions!$A$3:$L$333,11,0)&amp;""</f>
        <v/>
      </c>
      <c r="E270" s="274" t="str">
        <f>VLOOKUP($A270,Questions!$A$3:$L$333,12,0)&amp;""</f>
        <v>Privacy</v>
      </c>
      <c r="F270" s="274" t="str">
        <f>VLOOKUP($A270,'Privacy Analyst Evaluation'!$A$46:$K$120,3,0)&amp;""</f>
        <v>No</v>
      </c>
      <c r="G270" s="274" t="str">
        <f>VLOOKUP($A270,'Privacy Analyst Evaluation'!$A$46:$K$120,7,0)&amp;""</f>
        <v>No</v>
      </c>
      <c r="H270" s="274" t="str">
        <f>VLOOKUP($A270,'Privacy Analyst Evaluation'!$A$46:$K$120,8,0)&amp;""</f>
        <v/>
      </c>
      <c r="I270" s="274" t="str">
        <f>VLOOKUP($A270,'Privacy Analyst Evaluation'!$A$46:$K$120,9,0)&amp;""</f>
        <v>Minor Importance</v>
      </c>
      <c r="J270" s="274" t="str">
        <f>VLOOKUP($A270,'Privacy Analyst Evaluation'!$A$46:$K$120,10,0)&amp;""</f>
        <v/>
      </c>
      <c r="K270" s="274">
        <f t="shared" si="54"/>
        <v>5</v>
      </c>
      <c r="L270" s="274">
        <f>IF($E270="Not Scored", "N/A",IF(AND($D270='Auto Responses'!$J$27,$H270=""),"N/A",IF(AND($D270='Auto Responses'!$J$27,$H270='Auto Responses'!$J$7),1,IF(AND($D270='Auto Responses'!$J$27,$H270='Auto Responses'!$J$8),0,IF(OR($F270=$G270,$H270='Auto Responses'!$J$7),1,0)))))</f>
        <v>1</v>
      </c>
      <c r="M270" s="274" t="str">
        <f>VLOOKUP($A270,'Privacy Analyst Evaluation'!$A$46:$K$120,10,0)&amp;""</f>
        <v/>
      </c>
      <c r="N270" s="274">
        <f t="shared" si="55"/>
        <v>0</v>
      </c>
      <c r="O270" s="274">
        <f t="shared" ref="O270:O278" si="63">IF(OR($E270="Not Scored",$F$24="No"),"N/A",IF($J270="",$K270,IF($J270="Minor Importance",5,IF($J270="Standard Importance",10,IF($J270="Critical Importance",20,0)))))</f>
        <v>5</v>
      </c>
      <c r="P270" s="274">
        <f t="shared" si="56"/>
        <v>5</v>
      </c>
      <c r="Q270" s="274">
        <f t="shared" si="57"/>
        <v>0</v>
      </c>
      <c r="R270" s="274">
        <f t="shared" si="61"/>
        <v>0</v>
      </c>
      <c r="S270" s="274">
        <f t="shared" si="58"/>
        <v>0</v>
      </c>
      <c r="T270" s="274">
        <f t="shared" si="59"/>
        <v>0</v>
      </c>
      <c r="U270" s="274">
        <f t="shared" si="62"/>
        <v>71</v>
      </c>
      <c r="V270" s="274">
        <f t="shared" si="60"/>
        <v>0</v>
      </c>
      <c r="W270" s="58"/>
      <c r="X270" s="58"/>
      <c r="Y270" s="58"/>
      <c r="Z270" s="58"/>
    </row>
    <row r="271" spans="1:26" ht="15.75" customHeight="1" x14ac:dyDescent="0.2">
      <c r="A271" s="274" t="str">
        <f>Questions!$A271</f>
        <v>PRPO-10</v>
      </c>
      <c r="B271" s="274" t="str">
        <f t="shared" si="53"/>
        <v>PRPO</v>
      </c>
      <c r="C271" s="274" t="str">
        <f>VLOOKUP($A271,Questions!$A$3:$L$333,2,0)&amp;""</f>
        <v>Do you have a documented process for managing automated processing, including validations, monitoring, and data subject requests?</v>
      </c>
      <c r="D271" s="274" t="str">
        <f>VLOOKUP($A271,Questions!$A$3:$L$333,11,0)&amp;""</f>
        <v/>
      </c>
      <c r="E271" s="274" t="str">
        <f>VLOOKUP($A271,Questions!$A$3:$L$333,12,0)&amp;""</f>
        <v>Privacy</v>
      </c>
      <c r="F271" s="274" t="str">
        <f>VLOOKUP($A271,'Privacy Analyst Evaluation'!$A$46:$K$120,3,0)&amp;""</f>
        <v>Yes</v>
      </c>
      <c r="G271" s="274" t="str">
        <f>VLOOKUP($A271,'Privacy Analyst Evaluation'!$A$46:$K$120,7,0)&amp;""</f>
        <v>Yes</v>
      </c>
      <c r="H271" s="274" t="str">
        <f>VLOOKUP($A271,'Privacy Analyst Evaluation'!$A$46:$K$120,8,0)&amp;""</f>
        <v/>
      </c>
      <c r="I271" s="274" t="str">
        <f>VLOOKUP($A271,'Privacy Analyst Evaluation'!$A$46:$K$120,9,0)&amp;""</f>
        <v>Minor Importance</v>
      </c>
      <c r="J271" s="274" t="str">
        <f>VLOOKUP($A271,'Privacy Analyst Evaluation'!$A$46:$K$120,10,0)&amp;""</f>
        <v/>
      </c>
      <c r="K271" s="274">
        <f t="shared" si="54"/>
        <v>5</v>
      </c>
      <c r="L271" s="274">
        <f>IF($E271="Not Scored", "N/A",IF(AND($D271='Auto Responses'!$J$27,$H271=""),"N/A",IF(AND($D271='Auto Responses'!$J$27,$H271='Auto Responses'!$J$7),1,IF(AND($D271='Auto Responses'!$J$27,$H271='Auto Responses'!$J$8),0,IF(OR($F271=$G271,$H271='Auto Responses'!$J$7),1,0)))))</f>
        <v>1</v>
      </c>
      <c r="M271" s="274" t="str">
        <f>VLOOKUP($A271,'Privacy Analyst Evaluation'!$A$46:$K$120,10,0)&amp;""</f>
        <v/>
      </c>
      <c r="N271" s="274">
        <f t="shared" si="55"/>
        <v>0</v>
      </c>
      <c r="O271" s="274">
        <f t="shared" si="63"/>
        <v>5</v>
      </c>
      <c r="P271" s="274">
        <f t="shared" si="56"/>
        <v>5</v>
      </c>
      <c r="Q271" s="274">
        <f t="shared" si="57"/>
        <v>0</v>
      </c>
      <c r="R271" s="274">
        <f t="shared" si="61"/>
        <v>0</v>
      </c>
      <c r="S271" s="274">
        <f t="shared" si="58"/>
        <v>0</v>
      </c>
      <c r="T271" s="274">
        <f t="shared" si="59"/>
        <v>0</v>
      </c>
      <c r="U271" s="274">
        <f t="shared" si="62"/>
        <v>71</v>
      </c>
      <c r="V271" s="274">
        <f t="shared" si="60"/>
        <v>0</v>
      </c>
      <c r="W271" s="58"/>
      <c r="X271" s="58"/>
      <c r="Y271" s="58"/>
      <c r="Z271" s="58"/>
    </row>
    <row r="272" spans="1:26" ht="15.75" customHeight="1" x14ac:dyDescent="0.2">
      <c r="A272" s="274" t="str">
        <f>Questions!$A272</f>
        <v>PRPO-11</v>
      </c>
      <c r="B272" s="274" t="str">
        <f t="shared" si="53"/>
        <v>PRPO</v>
      </c>
      <c r="C272" s="274" t="str">
        <f>VLOOKUP($A272,Questions!$A$3:$L$333,2,0)&amp;""</f>
        <v>Do you have a documented policy for sharing information with law enforcement?</v>
      </c>
      <c r="D272" s="274" t="str">
        <f>VLOOKUP($A272,Questions!$A$3:$L$333,11,0)&amp;""</f>
        <v/>
      </c>
      <c r="E272" s="274" t="str">
        <f>VLOOKUP($A272,Questions!$A$3:$L$333,12,0)&amp;""</f>
        <v>Privacy</v>
      </c>
      <c r="F272" s="274" t="str">
        <f>VLOOKUP($A272,'Privacy Analyst Evaluation'!$A$46:$K$120,3,0)&amp;""</f>
        <v>Yes</v>
      </c>
      <c r="G272" s="274" t="str">
        <f>VLOOKUP($A272,'Privacy Analyst Evaluation'!$A$46:$K$120,7,0)&amp;""</f>
        <v>Yes</v>
      </c>
      <c r="H272" s="274" t="str">
        <f>VLOOKUP($A272,'Privacy Analyst Evaluation'!$A$46:$K$120,8,0)&amp;""</f>
        <v/>
      </c>
      <c r="I272" s="274" t="str">
        <f>VLOOKUP($A272,'Privacy Analyst Evaluation'!$A$46:$K$120,9,0)&amp;""</f>
        <v>Minor Importance</v>
      </c>
      <c r="J272" s="274" t="str">
        <f>VLOOKUP($A272,'Privacy Analyst Evaluation'!$A$46:$K$120,10,0)&amp;""</f>
        <v/>
      </c>
      <c r="K272" s="274">
        <f t="shared" si="54"/>
        <v>5</v>
      </c>
      <c r="L272" s="274">
        <f>IF($E272="Not Scored", "N/A",IF(AND($D272='Auto Responses'!$J$27,$H272=""),"N/A",IF(AND($D272='Auto Responses'!$J$27,$H272='Auto Responses'!$J$7),1,IF(AND($D272='Auto Responses'!$J$27,$H272='Auto Responses'!$J$8),0,IF(OR($F272=$G272,$H272='Auto Responses'!$J$7),1,0)))))</f>
        <v>1</v>
      </c>
      <c r="M272" s="274" t="str">
        <f>VLOOKUP($A272,'Privacy Analyst Evaluation'!$A$46:$K$120,10,0)&amp;""</f>
        <v/>
      </c>
      <c r="N272" s="274">
        <f t="shared" si="55"/>
        <v>0</v>
      </c>
      <c r="O272" s="274">
        <f t="shared" si="63"/>
        <v>5</v>
      </c>
      <c r="P272" s="274">
        <f t="shared" si="56"/>
        <v>5</v>
      </c>
      <c r="Q272" s="274">
        <f t="shared" si="57"/>
        <v>0</v>
      </c>
      <c r="R272" s="274">
        <f t="shared" si="61"/>
        <v>0</v>
      </c>
      <c r="S272" s="274">
        <f t="shared" si="58"/>
        <v>0</v>
      </c>
      <c r="T272" s="274">
        <f t="shared" si="59"/>
        <v>0</v>
      </c>
      <c r="U272" s="274">
        <f t="shared" si="62"/>
        <v>71</v>
      </c>
      <c r="V272" s="274">
        <f t="shared" si="60"/>
        <v>0</v>
      </c>
      <c r="W272" s="58"/>
      <c r="X272" s="58"/>
      <c r="Y272" s="58"/>
      <c r="Z272" s="58"/>
    </row>
    <row r="273" spans="1:26" ht="15.75" customHeight="1" x14ac:dyDescent="0.2">
      <c r="A273" s="274" t="str">
        <f>Questions!$A273</f>
        <v>PRPO-12</v>
      </c>
      <c r="B273" s="274" t="str">
        <f t="shared" si="53"/>
        <v>PRPO</v>
      </c>
      <c r="C273" s="274" t="str">
        <f>VLOOKUP($A273,Questions!$A$3:$L$333,2,0)&amp;""</f>
        <v>Do you share any institutional data with law enforcement without a valid warrant?*</v>
      </c>
      <c r="D273" s="274" t="str">
        <f>VLOOKUP($A273,Questions!$A$3:$L$333,11,0)&amp;""</f>
        <v/>
      </c>
      <c r="E273" s="274" t="str">
        <f>VLOOKUP($A273,Questions!$A$3:$L$333,12,0)&amp;""</f>
        <v>Privacy</v>
      </c>
      <c r="F273" s="274" t="str">
        <f>VLOOKUP($A273,'Privacy Analyst Evaluation'!$A$46:$K$120,3,0)&amp;""</f>
        <v>No</v>
      </c>
      <c r="G273" s="274" t="str">
        <f>VLOOKUP($A273,'Privacy Analyst Evaluation'!$A$46:$K$120,7,0)&amp;""</f>
        <v>No</v>
      </c>
      <c r="H273" s="274" t="str">
        <f>VLOOKUP($A273,'Privacy Analyst Evaluation'!$A$46:$K$120,8,0)&amp;""</f>
        <v/>
      </c>
      <c r="I273" s="274" t="str">
        <f>VLOOKUP($A273,'Privacy Analyst Evaluation'!$A$46:$K$120,9,0)&amp;""</f>
        <v>Critical Importance</v>
      </c>
      <c r="J273" s="274" t="str">
        <f>VLOOKUP($A273,'Privacy Analyst Evaluation'!$A$46:$K$120,10,0)&amp;""</f>
        <v/>
      </c>
      <c r="K273" s="274">
        <f t="shared" si="54"/>
        <v>20</v>
      </c>
      <c r="L273" s="274">
        <f>IF($E273="Not Scored", "N/A",IF(AND($D273='Auto Responses'!$J$27,$H273=""),"N/A",IF(AND($D273='Auto Responses'!$J$27,$H273='Auto Responses'!$J$7),1,IF(AND($D273='Auto Responses'!$J$27,$H273='Auto Responses'!$J$8),0,IF(OR($F273=$G273,$H273='Auto Responses'!$J$7),1,0)))))</f>
        <v>1</v>
      </c>
      <c r="M273" s="274" t="str">
        <f>VLOOKUP($A273,'Privacy Analyst Evaluation'!$A$46:$K$120,10,0)&amp;""</f>
        <v/>
      </c>
      <c r="N273" s="274">
        <f t="shared" si="55"/>
        <v>1</v>
      </c>
      <c r="O273" s="274">
        <f t="shared" si="63"/>
        <v>20</v>
      </c>
      <c r="P273" s="274">
        <f t="shared" si="56"/>
        <v>20</v>
      </c>
      <c r="Q273" s="274">
        <f t="shared" si="57"/>
        <v>0</v>
      </c>
      <c r="R273" s="274">
        <f t="shared" si="61"/>
        <v>0</v>
      </c>
      <c r="S273" s="274">
        <f t="shared" si="58"/>
        <v>0</v>
      </c>
      <c r="T273" s="274">
        <f t="shared" si="59"/>
        <v>1</v>
      </c>
      <c r="U273" s="274">
        <f t="shared" si="62"/>
        <v>72</v>
      </c>
      <c r="V273" s="274">
        <f t="shared" si="60"/>
        <v>72</v>
      </c>
      <c r="W273" s="58"/>
      <c r="X273" s="58"/>
      <c r="Y273" s="58"/>
      <c r="Z273" s="58"/>
    </row>
    <row r="274" spans="1:26" ht="15.75" customHeight="1" x14ac:dyDescent="0.2">
      <c r="A274" s="274" t="str">
        <f>Questions!$A274</f>
        <v>PRPO-13</v>
      </c>
      <c r="B274" s="274" t="str">
        <f t="shared" si="53"/>
        <v>PRPO</v>
      </c>
      <c r="C274" s="274" t="str">
        <f>VLOOKUP($A274,Questions!$A$3:$L$333,2,0)&amp;""</f>
        <v>Does your incident response team include a privacy analyst/officer?</v>
      </c>
      <c r="D274" s="274" t="str">
        <f>VLOOKUP($A274,Questions!$A$3:$L$333,11,0)&amp;""</f>
        <v/>
      </c>
      <c r="E274" s="274" t="str">
        <f>VLOOKUP($A274,Questions!$A$3:$L$333,12,0)&amp;""</f>
        <v>Privacy</v>
      </c>
      <c r="F274" s="274" t="str">
        <f>VLOOKUP($A274,'Privacy Analyst Evaluation'!$A$46:$K$120,3,0)&amp;""</f>
        <v>Yes</v>
      </c>
      <c r="G274" s="274" t="str">
        <f>VLOOKUP($A274,'Privacy Analyst Evaluation'!$A$46:$K$120,7,0)&amp;""</f>
        <v>Yes</v>
      </c>
      <c r="H274" s="274" t="str">
        <f>VLOOKUP($A274,'Privacy Analyst Evaluation'!$A$46:$K$120,8,0)&amp;""</f>
        <v/>
      </c>
      <c r="I274" s="274" t="str">
        <f>VLOOKUP($A274,'Privacy Analyst Evaluation'!$A$46:$K$120,9,0)&amp;""</f>
        <v>Minor Importance</v>
      </c>
      <c r="J274" s="274" t="str">
        <f>VLOOKUP($A274,'Privacy Analyst Evaluation'!$A$46:$K$120,10,0)&amp;""</f>
        <v/>
      </c>
      <c r="K274" s="274">
        <f t="shared" si="54"/>
        <v>5</v>
      </c>
      <c r="L274" s="274">
        <f>IF($E274="Not Scored", "N/A",IF(AND($D274='Auto Responses'!$J$27,$H274=""),"N/A",IF(AND($D274='Auto Responses'!$J$27,$H274='Auto Responses'!$J$7),1,IF(AND($D274='Auto Responses'!$J$27,$H274='Auto Responses'!$J$8),0,IF(OR($F274=$G274,$H274='Auto Responses'!$J$7),1,0)))))</f>
        <v>1</v>
      </c>
      <c r="M274" s="274" t="str">
        <f>VLOOKUP($A274,'Privacy Analyst Evaluation'!$A$46:$K$120,10,0)&amp;""</f>
        <v/>
      </c>
      <c r="N274" s="274">
        <f t="shared" si="55"/>
        <v>0</v>
      </c>
      <c r="O274" s="274">
        <f t="shared" si="63"/>
        <v>5</v>
      </c>
      <c r="P274" s="274">
        <f t="shared" si="56"/>
        <v>5</v>
      </c>
      <c r="Q274" s="274">
        <f t="shared" si="57"/>
        <v>0</v>
      </c>
      <c r="R274" s="274">
        <f t="shared" si="61"/>
        <v>0</v>
      </c>
      <c r="S274" s="274">
        <f t="shared" si="58"/>
        <v>0</v>
      </c>
      <c r="T274" s="274">
        <f t="shared" si="59"/>
        <v>0</v>
      </c>
      <c r="U274" s="274">
        <f t="shared" si="62"/>
        <v>72</v>
      </c>
      <c r="V274" s="274">
        <f t="shared" si="60"/>
        <v>0</v>
      </c>
      <c r="W274" s="58"/>
      <c r="X274" s="58"/>
      <c r="Y274" s="58"/>
      <c r="Z274" s="58"/>
    </row>
    <row r="275" spans="1:26" ht="15.75" customHeight="1" x14ac:dyDescent="0.2">
      <c r="A275" s="274" t="str">
        <f>Questions!$A275</f>
        <v>INTL-01</v>
      </c>
      <c r="B275" s="274" t="str">
        <f t="shared" si="53"/>
        <v>INTL</v>
      </c>
      <c r="C275" s="274" t="str">
        <f>VLOOKUP($A275,Questions!$A$3:$L$333,2,0)&amp;""</f>
        <v>Will data be collected from or processed in or stored in the European Economic Area (EEA)?</v>
      </c>
      <c r="D275" s="274" t="str">
        <f>VLOOKUP($A275,Questions!$A$3:$L$333,11,0)&amp;""</f>
        <v/>
      </c>
      <c r="E275" s="274" t="str">
        <f>VLOOKUP($A275,Questions!$A$3:$L$333,12,0)&amp;""</f>
        <v>Privacy</v>
      </c>
      <c r="F275" s="274" t="str">
        <f>VLOOKUP($A275,'Privacy Analyst Evaluation'!$A$46:$K$120,3,0)&amp;""</f>
        <v>Yes</v>
      </c>
      <c r="G275" s="274" t="str">
        <f>VLOOKUP($A275,'Privacy Analyst Evaluation'!$A$46:$K$120,7,0)&amp;""</f>
        <v>No</v>
      </c>
      <c r="H275" s="274" t="str">
        <f>VLOOKUP($A275,'Privacy Analyst Evaluation'!$A$46:$K$120,8,0)&amp;""</f>
        <v/>
      </c>
      <c r="I275" s="274" t="str">
        <f>VLOOKUP($A275,'Privacy Analyst Evaluation'!$A$46:$K$120,9,0)&amp;""</f>
        <v>Standard Importance</v>
      </c>
      <c r="J275" s="274" t="str">
        <f>VLOOKUP($A275,'Privacy Analyst Evaluation'!$A$46:$K$120,10,0)&amp;""</f>
        <v/>
      </c>
      <c r="K275" s="274">
        <f t="shared" si="54"/>
        <v>10</v>
      </c>
      <c r="L275" s="274">
        <f>IF($E275="Not Scored", "N/A",IF(AND($D275='Auto Responses'!$J$27,$H275=""),"N/A",IF(AND($D275='Auto Responses'!$J$27,$H275='Auto Responses'!$J$7),1,IF(AND($D275='Auto Responses'!$J$27,$H275='Auto Responses'!$J$8),0,IF(OR($F275=$G275,$H275='Auto Responses'!$J$7),1,0)))))</f>
        <v>0</v>
      </c>
      <c r="M275" s="274" t="str">
        <f>VLOOKUP($A275,'Privacy Analyst Evaluation'!$A$46:$K$120,10,0)&amp;""</f>
        <v/>
      </c>
      <c r="N275" s="274">
        <f t="shared" si="55"/>
        <v>0</v>
      </c>
      <c r="O275" s="274">
        <f t="shared" si="63"/>
        <v>10</v>
      </c>
      <c r="P275" s="274">
        <f t="shared" si="56"/>
        <v>0</v>
      </c>
      <c r="Q275" s="274">
        <f t="shared" si="57"/>
        <v>0</v>
      </c>
      <c r="R275" s="274">
        <f t="shared" si="61"/>
        <v>0</v>
      </c>
      <c r="S275" s="274">
        <f t="shared" si="58"/>
        <v>0</v>
      </c>
      <c r="T275" s="274">
        <f t="shared" si="59"/>
        <v>0</v>
      </c>
      <c r="U275" s="274">
        <f t="shared" si="62"/>
        <v>72</v>
      </c>
      <c r="V275" s="274">
        <f t="shared" si="60"/>
        <v>0</v>
      </c>
      <c r="W275" s="58"/>
      <c r="X275" s="58"/>
      <c r="Y275" s="58"/>
      <c r="Z275" s="58"/>
    </row>
    <row r="276" spans="1:26" ht="15.75" customHeight="1" x14ac:dyDescent="0.2">
      <c r="A276" s="274" t="str">
        <f>Questions!$A276</f>
        <v>INTL-02</v>
      </c>
      <c r="B276" s="274" t="str">
        <f t="shared" si="53"/>
        <v>INTL</v>
      </c>
      <c r="C276" s="274" t="str">
        <f>VLOOKUP($A276,Questions!$A$3:$L$333,2,0)&amp;""</f>
        <v>Do you have a data protection officer (DPO)?</v>
      </c>
      <c r="D276" s="274" t="str">
        <f>VLOOKUP($A276,Questions!$A$3:$L$333,11,0)&amp;""</f>
        <v/>
      </c>
      <c r="E276" s="274" t="str">
        <f>VLOOKUP($A276,Questions!$A$3:$L$333,12,0)&amp;""</f>
        <v>Privacy</v>
      </c>
      <c r="F276" s="274" t="str">
        <f>VLOOKUP($A276,'Privacy Analyst Evaluation'!$A$46:$K$120,3,0)&amp;""</f>
        <v>Yes</v>
      </c>
      <c r="G276" s="274" t="str">
        <f>VLOOKUP($A276,'Privacy Analyst Evaluation'!$A$46:$K$120,7,0)&amp;""</f>
        <v>Yes</v>
      </c>
      <c r="H276" s="274" t="str">
        <f>VLOOKUP($A276,'Privacy Analyst Evaluation'!$A$46:$K$120,8,0)&amp;""</f>
        <v/>
      </c>
      <c r="I276" s="274" t="str">
        <f>VLOOKUP($A276,'Privacy Analyst Evaluation'!$A$46:$K$120,9,0)&amp;""</f>
        <v>Standard Importance</v>
      </c>
      <c r="J276" s="274" t="str">
        <f>VLOOKUP($A276,'Privacy Analyst Evaluation'!$A$46:$K$120,10,0)&amp;""</f>
        <v/>
      </c>
      <c r="K276" s="274">
        <f t="shared" si="54"/>
        <v>10</v>
      </c>
      <c r="L276" s="274">
        <f>IF($E276="Not Scored", "N/A",IF(AND($D276='Auto Responses'!$J$27,$H276=""),"N/A",IF(AND($D276='Auto Responses'!$J$27,$H276='Auto Responses'!$J$7),1,IF(AND($D276='Auto Responses'!$J$27,$H276='Auto Responses'!$J$8),0,IF(OR($F276=$G276,$H276='Auto Responses'!$J$7),1,0)))))</f>
        <v>1</v>
      </c>
      <c r="M276" s="274" t="str">
        <f>VLOOKUP($A276,'Privacy Analyst Evaluation'!$A$46:$K$120,10,0)&amp;""</f>
        <v/>
      </c>
      <c r="N276" s="274">
        <f t="shared" si="55"/>
        <v>0</v>
      </c>
      <c r="O276" s="274">
        <f t="shared" si="63"/>
        <v>10</v>
      </c>
      <c r="P276" s="274">
        <f t="shared" si="56"/>
        <v>10</v>
      </c>
      <c r="Q276" s="274">
        <f t="shared" si="57"/>
        <v>0</v>
      </c>
      <c r="R276" s="274">
        <f t="shared" si="61"/>
        <v>0</v>
      </c>
      <c r="S276" s="274">
        <f t="shared" si="58"/>
        <v>0</v>
      </c>
      <c r="T276" s="274">
        <f t="shared" si="59"/>
        <v>0</v>
      </c>
      <c r="U276" s="274">
        <f t="shared" si="62"/>
        <v>72</v>
      </c>
      <c r="V276" s="274">
        <f t="shared" si="60"/>
        <v>0</v>
      </c>
      <c r="W276" s="58"/>
      <c r="X276" s="58"/>
      <c r="Y276" s="58"/>
      <c r="Z276" s="58"/>
    </row>
    <row r="277" spans="1:26" ht="15.75" customHeight="1" x14ac:dyDescent="0.2">
      <c r="A277" s="274" t="str">
        <f>Questions!$A277</f>
        <v>INTL-03</v>
      </c>
      <c r="B277" s="274" t="str">
        <f t="shared" si="53"/>
        <v>INTL</v>
      </c>
      <c r="C277" s="274" t="str">
        <f>VLOOKUP($A277,Questions!$A$3:$L$333,2,0)&amp;""</f>
        <v>Will you sign appropriate GDPR Standard Contractual Clauses (SCCs) with the institution?</v>
      </c>
      <c r="D277" s="274" t="str">
        <f>VLOOKUP($A277,Questions!$A$3:$L$333,11,0)&amp;""</f>
        <v/>
      </c>
      <c r="E277" s="274" t="str">
        <f>VLOOKUP($A277,Questions!$A$3:$L$333,12,0)&amp;""</f>
        <v>Privacy</v>
      </c>
      <c r="F277" s="274" t="str">
        <f>VLOOKUP($A277,'Privacy Analyst Evaluation'!$A$46:$K$120,3,0)&amp;""</f>
        <v>Yes</v>
      </c>
      <c r="G277" s="274" t="str">
        <f>VLOOKUP($A277,'Privacy Analyst Evaluation'!$A$46:$K$120,7,0)&amp;""</f>
        <v>Yes</v>
      </c>
      <c r="H277" s="274" t="str">
        <f>VLOOKUP($A277,'Privacy Analyst Evaluation'!$A$46:$K$120,8,0)&amp;""</f>
        <v/>
      </c>
      <c r="I277" s="274" t="str">
        <f>VLOOKUP($A277,'Privacy Analyst Evaluation'!$A$46:$K$120,9,0)&amp;""</f>
        <v>Standard Importance</v>
      </c>
      <c r="J277" s="274" t="str">
        <f>VLOOKUP($A277,'Privacy Analyst Evaluation'!$A$46:$K$120,10,0)&amp;""</f>
        <v/>
      </c>
      <c r="K277" s="274">
        <f t="shared" si="54"/>
        <v>10</v>
      </c>
      <c r="L277" s="274">
        <f>IF($E277="Not Scored", "N/A",IF(AND($D277='Auto Responses'!$J$27,$H277=""),"N/A",IF(AND($D277='Auto Responses'!$J$27,$H277='Auto Responses'!$J$7),1,IF(AND($D277='Auto Responses'!$J$27,$H277='Auto Responses'!$J$8),0,IF(OR($F277=$G277,$H277='Auto Responses'!$J$7),1,0)))))</f>
        <v>1</v>
      </c>
      <c r="M277" s="274" t="str">
        <f>VLOOKUP($A277,'Privacy Analyst Evaluation'!$A$46:$K$120,10,0)&amp;""</f>
        <v/>
      </c>
      <c r="N277" s="274">
        <f t="shared" si="55"/>
        <v>0</v>
      </c>
      <c r="O277" s="274">
        <f t="shared" si="63"/>
        <v>10</v>
      </c>
      <c r="P277" s="274">
        <f t="shared" si="56"/>
        <v>10</v>
      </c>
      <c r="Q277" s="274">
        <f t="shared" si="57"/>
        <v>0</v>
      </c>
      <c r="R277" s="274">
        <f t="shared" si="61"/>
        <v>0</v>
      </c>
      <c r="S277" s="274">
        <f t="shared" si="58"/>
        <v>0</v>
      </c>
      <c r="T277" s="274">
        <f t="shared" si="59"/>
        <v>0</v>
      </c>
      <c r="U277" s="274">
        <f t="shared" si="62"/>
        <v>72</v>
      </c>
      <c r="V277" s="274">
        <f t="shared" si="60"/>
        <v>0</v>
      </c>
      <c r="W277" s="58"/>
      <c r="X277" s="58"/>
      <c r="Y277" s="58"/>
      <c r="Z277" s="58"/>
    </row>
    <row r="278" spans="1:26" ht="15.75" customHeight="1" x14ac:dyDescent="0.2">
      <c r="A278" s="274" t="str">
        <f>Questions!$A278</f>
        <v>INTL-04</v>
      </c>
      <c r="B278" s="274" t="str">
        <f t="shared" si="53"/>
        <v>INTL</v>
      </c>
      <c r="C278" s="274" t="str">
        <f>VLOOKUP($A278,Questions!$A$3:$L$333,2,0)&amp;""</f>
        <v>Will data be collected from or processed in or stored in China?</v>
      </c>
      <c r="D278" s="274" t="str">
        <f>VLOOKUP($A278,Questions!$A$3:$L$333,11,0)&amp;""</f>
        <v/>
      </c>
      <c r="E278" s="274" t="str">
        <f>VLOOKUP($A278,Questions!$A$3:$L$333,12,0)&amp;""</f>
        <v>Privacy</v>
      </c>
      <c r="F278" s="274" t="str">
        <f>VLOOKUP($A278,'Privacy Analyst Evaluation'!$A$46:$K$120,3,0)&amp;""</f>
        <v>No</v>
      </c>
      <c r="G278" s="274" t="str">
        <f>VLOOKUP($A278,'Privacy Analyst Evaluation'!$A$46:$K$120,7,0)&amp;""</f>
        <v>No</v>
      </c>
      <c r="H278" s="274" t="str">
        <f>VLOOKUP($A278,'Privacy Analyst Evaluation'!$A$46:$K$120,8,0)&amp;""</f>
        <v/>
      </c>
      <c r="I278" s="274" t="str">
        <f>VLOOKUP($A278,'Privacy Analyst Evaluation'!$A$46:$K$120,9,0)&amp;""</f>
        <v>Standard Importance</v>
      </c>
      <c r="J278" s="274" t="str">
        <f>VLOOKUP($A278,'Privacy Analyst Evaluation'!$A$46:$K$120,10,0)&amp;""</f>
        <v/>
      </c>
      <c r="K278" s="274">
        <f t="shared" si="54"/>
        <v>10</v>
      </c>
      <c r="L278" s="274">
        <f>IF($E278="Not Scored", "N/A",IF(AND($D278='Auto Responses'!$J$27,$H278=""),"N/A",IF(AND($D278='Auto Responses'!$J$27,$H278='Auto Responses'!$J$7),1,IF(AND($D278='Auto Responses'!$J$27,$H278='Auto Responses'!$J$8),0,IF(OR($F278=$G278,$H278='Auto Responses'!$J$7),1,0)))))</f>
        <v>1</v>
      </c>
      <c r="M278" s="274" t="str">
        <f>VLOOKUP($A278,'Privacy Analyst Evaluation'!$A$46:$K$120,10,0)&amp;""</f>
        <v/>
      </c>
      <c r="N278" s="274">
        <f t="shared" si="55"/>
        <v>0</v>
      </c>
      <c r="O278" s="274">
        <f t="shared" si="63"/>
        <v>10</v>
      </c>
      <c r="P278" s="274">
        <f t="shared" si="56"/>
        <v>10</v>
      </c>
      <c r="Q278" s="274">
        <f t="shared" si="57"/>
        <v>0</v>
      </c>
      <c r="R278" s="274">
        <f t="shared" si="61"/>
        <v>0</v>
      </c>
      <c r="S278" s="274">
        <f t="shared" si="58"/>
        <v>0</v>
      </c>
      <c r="T278" s="274">
        <f t="shared" si="59"/>
        <v>0</v>
      </c>
      <c r="U278" s="274">
        <f t="shared" si="62"/>
        <v>72</v>
      </c>
      <c r="V278" s="274">
        <f t="shared" si="60"/>
        <v>0</v>
      </c>
      <c r="W278" s="58"/>
      <c r="X278" s="58"/>
      <c r="Y278" s="58"/>
      <c r="Z278" s="58"/>
    </row>
    <row r="279" spans="1:26" ht="15.75" customHeight="1" x14ac:dyDescent="0.2">
      <c r="A279" s="274" t="str">
        <f>Questions!$A279</f>
        <v>INTL-05</v>
      </c>
      <c r="B279" s="274" t="str">
        <f t="shared" si="53"/>
        <v>INTL</v>
      </c>
      <c r="C279" s="274" t="str">
        <f>VLOOKUP($A279,Questions!$A$3:$L$333,2,0)&amp;""</f>
        <v>Do you comply with PIPL security, privacy, and data localization requirements?</v>
      </c>
      <c r="D279" s="274" t="str">
        <f>VLOOKUP($A279,Questions!$A$3:$L$333,11,0)&amp;""</f>
        <v/>
      </c>
      <c r="E279" s="274" t="str">
        <f>VLOOKUP($A279,Questions!$A$3:$L$333,12,0)&amp;""</f>
        <v>Privacy</v>
      </c>
      <c r="F279" s="274" t="str">
        <f>VLOOKUP($A279,'Privacy Analyst Evaluation'!$A$46:$K$120,3,0)&amp;""</f>
        <v>N/A</v>
      </c>
      <c r="G279" s="274" t="str">
        <f>VLOOKUP($A279,'Privacy Analyst Evaluation'!$A$46:$K$120,7,0)&amp;""</f>
        <v>Yes</v>
      </c>
      <c r="H279" s="274" t="str">
        <f>VLOOKUP($A279,'Privacy Analyst Evaluation'!$A$46:$K$120,8,0)&amp;""</f>
        <v/>
      </c>
      <c r="I279" s="274" t="str">
        <f>VLOOKUP($A279,'Privacy Analyst Evaluation'!$A$46:$K$120,9,0)&amp;""</f>
        <v>Standard Importance</v>
      </c>
      <c r="J279" s="274" t="str">
        <f>VLOOKUP($A279,'Privacy Analyst Evaluation'!$A$46:$K$120,10,0)&amp;""</f>
        <v/>
      </c>
      <c r="K279" s="274">
        <f t="shared" si="54"/>
        <v>10</v>
      </c>
      <c r="L279" s="274">
        <f>IF($E279="Not Scored", "N/A",IF(AND($D279='Auto Responses'!$J$27,$H279=""),"N/A",IF(AND($D279='Auto Responses'!$J$27,$H279='Auto Responses'!$J$7),1,IF(AND($D279='Auto Responses'!$J$27,$H279='Auto Responses'!$J$8),0,IF(OR($F279=$G279,$H279='Auto Responses'!$J$7),1,0)))))</f>
        <v>0</v>
      </c>
      <c r="M279" s="274" t="str">
        <f>VLOOKUP($A279,'Privacy Analyst Evaluation'!$A$46:$K$120,10,0)&amp;""</f>
        <v/>
      </c>
      <c r="N279" s="274">
        <f t="shared" si="55"/>
        <v>0</v>
      </c>
      <c r="O279" s="274" t="str">
        <f>IF(OR($E279="Not Scored",$F279="N/A",$F$24="No"),"N/A",IF($J279="",$K279,IF($J279="Minor Importance",5,IF($J279="Standard Importance",10,IF($J279="Critical Importance",20,0)))))</f>
        <v>N/A</v>
      </c>
      <c r="P279" s="274" t="str">
        <f t="shared" si="56"/>
        <v>N/A</v>
      </c>
      <c r="Q279" s="274">
        <f t="shared" si="57"/>
        <v>0</v>
      </c>
      <c r="R279" s="274">
        <f t="shared" si="61"/>
        <v>0</v>
      </c>
      <c r="S279" s="274">
        <f t="shared" si="58"/>
        <v>0</v>
      </c>
      <c r="T279" s="274">
        <f t="shared" si="59"/>
        <v>0</v>
      </c>
      <c r="U279" s="274">
        <f t="shared" si="62"/>
        <v>72</v>
      </c>
      <c r="V279" s="274">
        <f t="shared" si="60"/>
        <v>0</v>
      </c>
      <c r="W279" s="58"/>
      <c r="X279" s="58"/>
      <c r="Y279" s="58"/>
      <c r="Z279" s="58"/>
    </row>
    <row r="280" spans="1:26" ht="15.75" customHeight="1" x14ac:dyDescent="0.2">
      <c r="A280" s="274" t="str">
        <f>Questions!$A280</f>
        <v>DRPV-01</v>
      </c>
      <c r="B280" s="274" t="str">
        <f t="shared" si="53"/>
        <v>DRPV</v>
      </c>
      <c r="C280" s="274" t="str">
        <f>VLOOKUP($A280,Questions!$A$3:$L$333,2,0)&amp;""</f>
        <v>Have you performed a Data Privacy Impact Assesssment for the solution/project?</v>
      </c>
      <c r="D280" s="274" t="str">
        <f>VLOOKUP($A280,Questions!$A$3:$L$333,11,0)&amp;""</f>
        <v/>
      </c>
      <c r="E280" s="274" t="str">
        <f>VLOOKUP($A280,Questions!$A$3:$L$333,12,0)&amp;""</f>
        <v>Privacy</v>
      </c>
      <c r="F280" s="274" t="str">
        <f>VLOOKUP($A280,'Privacy Analyst Evaluation'!$A$46:$K$120,3,0)&amp;""</f>
        <v>Yes</v>
      </c>
      <c r="G280" s="274" t="str">
        <f>VLOOKUP($A280,'Privacy Analyst Evaluation'!$A$46:$K$120,7,0)&amp;""</f>
        <v>Yes</v>
      </c>
      <c r="H280" s="274" t="str">
        <f>VLOOKUP($A280,'Privacy Analyst Evaluation'!$A$46:$K$120,8,0)&amp;""</f>
        <v/>
      </c>
      <c r="I280" s="274" t="str">
        <f>VLOOKUP($A280,'Privacy Analyst Evaluation'!$A$46:$K$120,9,0)&amp;""</f>
        <v>Standard Importance</v>
      </c>
      <c r="J280" s="274" t="str">
        <f>VLOOKUP($A280,'Privacy Analyst Evaluation'!$A$46:$K$120,10,0)&amp;""</f>
        <v/>
      </c>
      <c r="K280" s="274">
        <f t="shared" si="54"/>
        <v>10</v>
      </c>
      <c r="L280" s="274">
        <f>IF($E280="Not Scored", "N/A",IF(AND($D280='Auto Responses'!$J$27,$H280=""),"N/A",IF(AND($D280='Auto Responses'!$J$27,$H280='Auto Responses'!$J$7),1,IF(AND($D280='Auto Responses'!$J$27,$H280='Auto Responses'!$J$8),0,IF(OR($F280=$G280,$H280='Auto Responses'!$J$7),1,0)))))</f>
        <v>1</v>
      </c>
      <c r="M280" s="274" t="str">
        <f>VLOOKUP($A280,'Privacy Analyst Evaluation'!$A$46:$K$120,10,0)&amp;""</f>
        <v/>
      </c>
      <c r="N280" s="274">
        <f t="shared" si="55"/>
        <v>0</v>
      </c>
      <c r="O280" s="274">
        <f>IF(OR($E280="Not Scored",$F$24="No"),"N/A",IF($J280="",$K280,IF($J280="Minor Importance",5,IF($J280="Standard Importance",10,IF($J280="Critical Importance",20,0)))))</f>
        <v>10</v>
      </c>
      <c r="P280" s="274">
        <f t="shared" si="56"/>
        <v>10</v>
      </c>
      <c r="Q280" s="274">
        <f t="shared" si="57"/>
        <v>0</v>
      </c>
      <c r="R280" s="274">
        <f t="shared" si="61"/>
        <v>0</v>
      </c>
      <c r="S280" s="274">
        <f t="shared" si="58"/>
        <v>0</v>
      </c>
      <c r="T280" s="274">
        <f t="shared" si="59"/>
        <v>0</v>
      </c>
      <c r="U280" s="274">
        <f t="shared" si="62"/>
        <v>72</v>
      </c>
      <c r="V280" s="274">
        <f t="shared" si="60"/>
        <v>0</v>
      </c>
      <c r="W280" s="58"/>
      <c r="X280" s="58"/>
      <c r="Y280" s="58"/>
      <c r="Z280" s="58"/>
    </row>
    <row r="281" spans="1:26" ht="15.75" customHeight="1" x14ac:dyDescent="0.2">
      <c r="A281" s="274" t="str">
        <f>Questions!$A281</f>
        <v>DRPV-02</v>
      </c>
      <c r="B281" s="274" t="str">
        <f t="shared" si="53"/>
        <v>DRPV</v>
      </c>
      <c r="C281" s="274" t="str">
        <f>VLOOKUP($A281,Questions!$A$3:$L$333,2,0)&amp;""</f>
        <v>Do you provide an end-user privacy notice about privacy policies and procedures that identify the purpose(s) for which personal information is collected, used, retained, and disclosed?</v>
      </c>
      <c r="D281" s="274" t="str">
        <f>VLOOKUP($A281,Questions!$A$3:$L$333,11,0)&amp;""</f>
        <v/>
      </c>
      <c r="E281" s="274" t="str">
        <f>VLOOKUP($A281,Questions!$A$3:$L$333,12,0)&amp;""</f>
        <v>Privacy</v>
      </c>
      <c r="F281" s="274" t="str">
        <f>VLOOKUP($A281,'Privacy Analyst Evaluation'!$A$46:$K$120,3,0)&amp;""</f>
        <v>Yes</v>
      </c>
      <c r="G281" s="274" t="str">
        <f>VLOOKUP($A281,'Privacy Analyst Evaluation'!$A$46:$K$120,7,0)&amp;""</f>
        <v>Yes</v>
      </c>
      <c r="H281" s="274" t="str">
        <f>VLOOKUP($A281,'Privacy Analyst Evaluation'!$A$46:$K$120,8,0)&amp;""</f>
        <v/>
      </c>
      <c r="I281" s="274" t="str">
        <f>VLOOKUP($A281,'Privacy Analyst Evaluation'!$A$46:$K$120,9,0)&amp;""</f>
        <v>Standard Importance</v>
      </c>
      <c r="J281" s="274" t="str">
        <f>VLOOKUP($A281,'Privacy Analyst Evaluation'!$A$46:$K$120,10,0)&amp;""</f>
        <v/>
      </c>
      <c r="K281" s="274">
        <f t="shared" si="54"/>
        <v>10</v>
      </c>
      <c r="L281" s="274">
        <f>IF($E281="Not Scored", "N/A",IF(AND($D281='Auto Responses'!$J$27,$H281=""),"N/A",IF(AND($D281='Auto Responses'!$J$27,$H281='Auto Responses'!$J$7),1,IF(AND($D281='Auto Responses'!$J$27,$H281='Auto Responses'!$J$8),0,IF(OR($F281=$G281,$H281='Auto Responses'!$J$7),1,0)))))</f>
        <v>1</v>
      </c>
      <c r="M281" s="274" t="str">
        <f>VLOOKUP($A281,'Privacy Analyst Evaluation'!$A$46:$K$120,10,0)&amp;""</f>
        <v/>
      </c>
      <c r="N281" s="274">
        <f t="shared" si="55"/>
        <v>0</v>
      </c>
      <c r="O281" s="274">
        <f>IF(OR($E281="Not Scored",$F$24="No"),"N/A",IF($J281="",$K281,IF($J281="Minor Importance",5,IF($J281="Standard Importance",10,IF($J281="Critical Importance",20,0)))))</f>
        <v>10</v>
      </c>
      <c r="P281" s="274">
        <f t="shared" si="56"/>
        <v>10</v>
      </c>
      <c r="Q281" s="274">
        <f t="shared" si="57"/>
        <v>0</v>
      </c>
      <c r="R281" s="274">
        <f t="shared" si="61"/>
        <v>0</v>
      </c>
      <c r="S281" s="274">
        <f t="shared" si="58"/>
        <v>0</v>
      </c>
      <c r="T281" s="274">
        <f t="shared" si="59"/>
        <v>0</v>
      </c>
      <c r="U281" s="274">
        <f t="shared" si="62"/>
        <v>72</v>
      </c>
      <c r="V281" s="274">
        <f t="shared" si="60"/>
        <v>0</v>
      </c>
      <c r="W281" s="58"/>
      <c r="X281" s="58"/>
      <c r="Y281" s="58"/>
      <c r="Z281" s="58"/>
    </row>
    <row r="282" spans="1:26" ht="15.75" customHeight="1" x14ac:dyDescent="0.2">
      <c r="A282" s="274" t="str">
        <f>Questions!$A282</f>
        <v>DRPV-03</v>
      </c>
      <c r="B282" s="274" t="str">
        <f t="shared" si="53"/>
        <v>DRPV</v>
      </c>
      <c r="C282" s="274" t="str">
        <f>VLOOKUP($A282,Questions!$A$3:$L$333,2,0)&amp;""</f>
        <v>Do you describe the choices available to the individual and obtain implicit or explicit consent with respect to the collection, use, and disclosure of personal information?</v>
      </c>
      <c r="D282" s="274" t="str">
        <f>VLOOKUP($A282,Questions!$A$3:$L$333,11,0)&amp;""</f>
        <v/>
      </c>
      <c r="E282" s="274" t="str">
        <f>VLOOKUP($A282,Questions!$A$3:$L$333,12,0)&amp;""</f>
        <v>Privacy</v>
      </c>
      <c r="F282" s="274" t="str">
        <f>VLOOKUP($A282,'Privacy Analyst Evaluation'!$A$46:$K$120,3,0)&amp;""</f>
        <v>Yes</v>
      </c>
      <c r="G282" s="274" t="str">
        <f>VLOOKUP($A282,'Privacy Analyst Evaluation'!$A$46:$K$120,7,0)&amp;""</f>
        <v>Yes</v>
      </c>
      <c r="H282" s="274" t="str">
        <f>VLOOKUP($A282,'Privacy Analyst Evaluation'!$A$46:$K$120,8,0)&amp;""</f>
        <v/>
      </c>
      <c r="I282" s="274" t="str">
        <f>VLOOKUP($A282,'Privacy Analyst Evaluation'!$A$46:$K$120,9,0)&amp;""</f>
        <v>Standard Importance</v>
      </c>
      <c r="J282" s="274" t="str">
        <f>VLOOKUP($A282,'Privacy Analyst Evaluation'!$A$46:$K$120,10,0)&amp;""</f>
        <v/>
      </c>
      <c r="K282" s="274">
        <f t="shared" si="54"/>
        <v>10</v>
      </c>
      <c r="L282" s="274">
        <f>IF($E282="Not Scored", "N/A",IF(AND($D282='Auto Responses'!$J$27,$H282=""),"N/A",IF(AND($D282='Auto Responses'!$J$27,$H282='Auto Responses'!$J$7),1,IF(AND($D282='Auto Responses'!$J$27,$H282='Auto Responses'!$J$8),0,IF(OR($F282=$G282,$H282='Auto Responses'!$J$7),1,0)))))</f>
        <v>1</v>
      </c>
      <c r="M282" s="274" t="str">
        <f>VLOOKUP($A282,'Privacy Analyst Evaluation'!$A$46:$K$120,10,0)&amp;""</f>
        <v/>
      </c>
      <c r="N282" s="274">
        <f t="shared" si="55"/>
        <v>0</v>
      </c>
      <c r="O282" s="274">
        <f t="shared" ref="O282:O293" si="64">IF(OR($E282="Not Scored",$F282="N/A",$F$24="No"),"N/A",IF($J282="",$K282,IF($J282="Minor Importance",5,IF($J282="Standard Importance",10,IF($J282="Critical Importance",20,0)))))</f>
        <v>10</v>
      </c>
      <c r="P282" s="274">
        <f t="shared" si="56"/>
        <v>10</v>
      </c>
      <c r="Q282" s="274">
        <f t="shared" si="57"/>
        <v>0</v>
      </c>
      <c r="R282" s="274">
        <f t="shared" si="61"/>
        <v>0</v>
      </c>
      <c r="S282" s="274">
        <f t="shared" si="58"/>
        <v>0</v>
      </c>
      <c r="T282" s="274">
        <f t="shared" si="59"/>
        <v>0</v>
      </c>
      <c r="U282" s="274">
        <f t="shared" si="62"/>
        <v>72</v>
      </c>
      <c r="V282" s="274">
        <f t="shared" si="60"/>
        <v>0</v>
      </c>
      <c r="W282" s="58"/>
      <c r="X282" s="58"/>
      <c r="Y282" s="58"/>
      <c r="Z282" s="58"/>
    </row>
    <row r="283" spans="1:26" ht="15.75" customHeight="1" x14ac:dyDescent="0.2">
      <c r="A283" s="274" t="str">
        <f>Questions!$A283</f>
        <v>DRPV-04</v>
      </c>
      <c r="B283" s="274" t="str">
        <f t="shared" si="53"/>
        <v>DRPV</v>
      </c>
      <c r="C283" s="274" t="str">
        <f>VLOOKUP($A283,Questions!$A$3:$L$333,2,0)&amp;""</f>
        <v>Do you collect personal information only for the purpose(s) identified in the agreement with an institution or, if there is none, the purpose(s) identified in the privacy notice?</v>
      </c>
      <c r="D283" s="274" t="str">
        <f>VLOOKUP($A283,Questions!$A$3:$L$333,11,0)&amp;""</f>
        <v/>
      </c>
      <c r="E283" s="274" t="str">
        <f>VLOOKUP($A283,Questions!$A$3:$L$333,12,0)&amp;""</f>
        <v>Privacy</v>
      </c>
      <c r="F283" s="274" t="str">
        <f>VLOOKUP($A283,'Privacy Analyst Evaluation'!$A$46:$K$120,3,0)&amp;""</f>
        <v>Yes</v>
      </c>
      <c r="G283" s="274" t="str">
        <f>VLOOKUP($A283,'Privacy Analyst Evaluation'!$A$46:$K$120,7,0)&amp;""</f>
        <v>Yes</v>
      </c>
      <c r="H283" s="274" t="str">
        <f>VLOOKUP($A283,'Privacy Analyst Evaluation'!$A$46:$K$120,8,0)&amp;""</f>
        <v/>
      </c>
      <c r="I283" s="274" t="str">
        <f>VLOOKUP($A283,'Privacy Analyst Evaluation'!$A$46:$K$120,9,0)&amp;""</f>
        <v>Standard Importance</v>
      </c>
      <c r="J283" s="274" t="str">
        <f>VLOOKUP($A283,'Privacy Analyst Evaluation'!$A$46:$K$120,10,0)&amp;""</f>
        <v/>
      </c>
      <c r="K283" s="274">
        <f t="shared" si="54"/>
        <v>10</v>
      </c>
      <c r="L283" s="274">
        <f>IF($E283="Not Scored", "N/A",IF(AND($D283='Auto Responses'!$J$27,$H283=""),"N/A",IF(AND($D283='Auto Responses'!$J$27,$H283='Auto Responses'!$J$7),1,IF(AND($D283='Auto Responses'!$J$27,$H283='Auto Responses'!$J$8),0,IF(OR($F283=$G283,$H283='Auto Responses'!$J$7),1,0)))))</f>
        <v>1</v>
      </c>
      <c r="M283" s="274" t="str">
        <f>VLOOKUP($A283,'Privacy Analyst Evaluation'!$A$46:$K$120,10,0)&amp;""</f>
        <v/>
      </c>
      <c r="N283" s="274">
        <f t="shared" si="55"/>
        <v>0</v>
      </c>
      <c r="O283" s="274">
        <f t="shared" si="64"/>
        <v>10</v>
      </c>
      <c r="P283" s="274">
        <f t="shared" si="56"/>
        <v>10</v>
      </c>
      <c r="Q283" s="274">
        <f t="shared" si="57"/>
        <v>0</v>
      </c>
      <c r="R283" s="274">
        <f t="shared" si="61"/>
        <v>0</v>
      </c>
      <c r="S283" s="274">
        <f t="shared" si="58"/>
        <v>0</v>
      </c>
      <c r="T283" s="274">
        <f t="shared" si="59"/>
        <v>0</v>
      </c>
      <c r="U283" s="274">
        <f t="shared" si="62"/>
        <v>72</v>
      </c>
      <c r="V283" s="274">
        <f t="shared" si="60"/>
        <v>0</v>
      </c>
      <c r="W283" s="58"/>
      <c r="X283" s="58"/>
      <c r="Y283" s="58"/>
      <c r="Z283" s="58"/>
    </row>
    <row r="284" spans="1:26" ht="15.75" customHeight="1" x14ac:dyDescent="0.2">
      <c r="A284" s="274" t="str">
        <f>Questions!$A284</f>
        <v>DRPV-05</v>
      </c>
      <c r="B284" s="274" t="str">
        <f t="shared" si="53"/>
        <v>DRPV</v>
      </c>
      <c r="C284" s="274" t="str">
        <f>VLOOKUP($A284,Questions!$A$3:$L$333,2,0)&amp;""</f>
        <v>Do you have a documented list of personal data your service maintains?</v>
      </c>
      <c r="D284" s="274" t="str">
        <f>VLOOKUP($A284,Questions!$A$3:$L$333,11,0)&amp;""</f>
        <v/>
      </c>
      <c r="E284" s="274" t="str">
        <f>VLOOKUP($A284,Questions!$A$3:$L$333,12,0)&amp;""</f>
        <v>Privacy</v>
      </c>
      <c r="F284" s="274" t="str">
        <f>VLOOKUP($A284,'Privacy Analyst Evaluation'!$A$46:$K$120,3,0)&amp;""</f>
        <v>Yes</v>
      </c>
      <c r="G284" s="274" t="str">
        <f>VLOOKUP($A284,'Privacy Analyst Evaluation'!$A$46:$K$120,7,0)&amp;""</f>
        <v>Yes</v>
      </c>
      <c r="H284" s="274" t="str">
        <f>VLOOKUP($A284,'Privacy Analyst Evaluation'!$A$46:$K$120,8,0)&amp;""</f>
        <v/>
      </c>
      <c r="I284" s="274" t="str">
        <f>VLOOKUP($A284,'Privacy Analyst Evaluation'!$A$46:$K$120,9,0)&amp;""</f>
        <v>Standard Importance</v>
      </c>
      <c r="J284" s="274" t="str">
        <f>VLOOKUP($A284,'Privacy Analyst Evaluation'!$A$46:$K$120,10,0)&amp;""</f>
        <v/>
      </c>
      <c r="K284" s="274">
        <f t="shared" si="54"/>
        <v>10</v>
      </c>
      <c r="L284" s="274">
        <f>IF($E284="Not Scored", "N/A",IF(AND($D284='Auto Responses'!$J$27,$H284=""),"N/A",IF(AND($D284='Auto Responses'!$J$27,$H284='Auto Responses'!$J$7),1,IF(AND($D284='Auto Responses'!$J$27,$H284='Auto Responses'!$J$8),0,IF(OR($F284=$G284,$H284='Auto Responses'!$J$7),1,0)))))</f>
        <v>1</v>
      </c>
      <c r="M284" s="274" t="str">
        <f>VLOOKUP($A284,'Privacy Analyst Evaluation'!$A$46:$K$120,10,0)&amp;""</f>
        <v/>
      </c>
      <c r="N284" s="274">
        <f t="shared" si="55"/>
        <v>0</v>
      </c>
      <c r="O284" s="274">
        <f t="shared" si="64"/>
        <v>10</v>
      </c>
      <c r="P284" s="274">
        <f t="shared" si="56"/>
        <v>10</v>
      </c>
      <c r="Q284" s="274">
        <f t="shared" si="57"/>
        <v>0</v>
      </c>
      <c r="R284" s="274">
        <f t="shared" si="61"/>
        <v>0</v>
      </c>
      <c r="S284" s="274">
        <f t="shared" si="58"/>
        <v>0</v>
      </c>
      <c r="T284" s="274">
        <f t="shared" si="59"/>
        <v>0</v>
      </c>
      <c r="U284" s="274">
        <f t="shared" si="62"/>
        <v>72</v>
      </c>
      <c r="V284" s="274">
        <f t="shared" si="60"/>
        <v>0</v>
      </c>
      <c r="W284" s="58"/>
      <c r="X284" s="58"/>
      <c r="Y284" s="58"/>
      <c r="Z284" s="58"/>
    </row>
    <row r="285" spans="1:26" ht="15.75" customHeight="1" x14ac:dyDescent="0.2">
      <c r="A285" s="274" t="str">
        <f>Questions!$A285</f>
        <v>DRPV-06</v>
      </c>
      <c r="B285" s="274" t="str">
        <f t="shared" si="53"/>
        <v>DRPV</v>
      </c>
      <c r="C285" s="274" t="str">
        <f>VLOOKUP($A285,Questions!$A$3:$L$333,2,0)&amp;""</f>
        <v>Do you retain personal information for only as long as necessary to fulfill the stated purpose(s) or as required by law or regulation and thereafter appropriately dispose of such information?</v>
      </c>
      <c r="D285" s="274" t="str">
        <f>VLOOKUP($A285,Questions!$A$3:$L$333,11,0)&amp;""</f>
        <v/>
      </c>
      <c r="E285" s="274" t="str">
        <f>VLOOKUP($A285,Questions!$A$3:$L$333,12,0)&amp;""</f>
        <v>Privacy</v>
      </c>
      <c r="F285" s="274" t="str">
        <f>VLOOKUP($A285,'Privacy Analyst Evaluation'!$A$46:$K$120,3,0)&amp;""</f>
        <v>Yes</v>
      </c>
      <c r="G285" s="274" t="str">
        <f>VLOOKUP($A285,'Privacy Analyst Evaluation'!$A$46:$K$120,7,0)&amp;""</f>
        <v>Yes</v>
      </c>
      <c r="H285" s="274" t="str">
        <f>VLOOKUP($A285,'Privacy Analyst Evaluation'!$A$46:$K$120,8,0)&amp;""</f>
        <v/>
      </c>
      <c r="I285" s="274" t="str">
        <f>VLOOKUP($A285,'Privacy Analyst Evaluation'!$A$46:$K$120,9,0)&amp;""</f>
        <v>Standard Importance</v>
      </c>
      <c r="J285" s="274" t="str">
        <f>VLOOKUP($A285,'Privacy Analyst Evaluation'!$A$46:$K$120,10,0)&amp;""</f>
        <v/>
      </c>
      <c r="K285" s="274">
        <f t="shared" si="54"/>
        <v>10</v>
      </c>
      <c r="L285" s="274">
        <f>IF($E285="Not Scored", "N/A",IF(AND($D285='Auto Responses'!$J$27,$H285=""),"N/A",IF(AND($D285='Auto Responses'!$J$27,$H285='Auto Responses'!$J$7),1,IF(AND($D285='Auto Responses'!$J$27,$H285='Auto Responses'!$J$8),0,IF(OR($F285=$G285,$H285='Auto Responses'!$J$7),1,0)))))</f>
        <v>1</v>
      </c>
      <c r="M285" s="274" t="str">
        <f>VLOOKUP($A285,'Privacy Analyst Evaluation'!$A$46:$K$120,10,0)&amp;""</f>
        <v/>
      </c>
      <c r="N285" s="274">
        <f t="shared" si="55"/>
        <v>0</v>
      </c>
      <c r="O285" s="274">
        <f t="shared" si="64"/>
        <v>10</v>
      </c>
      <c r="P285" s="274">
        <f t="shared" si="56"/>
        <v>10</v>
      </c>
      <c r="Q285" s="274">
        <f t="shared" si="57"/>
        <v>0</v>
      </c>
      <c r="R285" s="274">
        <f t="shared" si="61"/>
        <v>0</v>
      </c>
      <c r="S285" s="274">
        <f t="shared" si="58"/>
        <v>0</v>
      </c>
      <c r="T285" s="274">
        <f t="shared" si="59"/>
        <v>0</v>
      </c>
      <c r="U285" s="274">
        <f t="shared" si="62"/>
        <v>72</v>
      </c>
      <c r="V285" s="274">
        <f t="shared" si="60"/>
        <v>0</v>
      </c>
      <c r="W285" s="58"/>
      <c r="X285" s="58"/>
      <c r="Y285" s="58"/>
      <c r="Z285" s="58"/>
    </row>
    <row r="286" spans="1:26" ht="15.75" customHeight="1" x14ac:dyDescent="0.2">
      <c r="A286" s="274" t="str">
        <f>Questions!$A286</f>
        <v>DRPV-07</v>
      </c>
      <c r="B286" s="274" t="str">
        <f t="shared" si="53"/>
        <v>DRPV</v>
      </c>
      <c r="C286" s="274" t="str">
        <f>VLOOKUP($A286,Questions!$A$3:$L$333,2,0)&amp;""</f>
        <v>Do you provide individuals with access to their personal information for review and update (i.e., data subject rights)?</v>
      </c>
      <c r="D286" s="274" t="str">
        <f>VLOOKUP($A286,Questions!$A$3:$L$333,11,0)&amp;""</f>
        <v/>
      </c>
      <c r="E286" s="274" t="str">
        <f>VLOOKUP($A286,Questions!$A$3:$L$333,12,0)&amp;""</f>
        <v>Privacy</v>
      </c>
      <c r="F286" s="274" t="str">
        <f>VLOOKUP($A286,'Privacy Analyst Evaluation'!$A$46:$K$120,3,0)&amp;""</f>
        <v>Yes</v>
      </c>
      <c r="G286" s="274" t="str">
        <f>VLOOKUP($A286,'Privacy Analyst Evaluation'!$A$46:$K$120,7,0)&amp;""</f>
        <v>Yes</v>
      </c>
      <c r="H286" s="274" t="str">
        <f>VLOOKUP($A286,'Privacy Analyst Evaluation'!$A$46:$K$120,8,0)&amp;""</f>
        <v/>
      </c>
      <c r="I286" s="274" t="str">
        <f>VLOOKUP($A286,'Privacy Analyst Evaluation'!$A$46:$K$120,9,0)&amp;""</f>
        <v>Standard Importance</v>
      </c>
      <c r="J286" s="274" t="str">
        <f>VLOOKUP($A286,'Privacy Analyst Evaluation'!$A$46:$K$120,10,0)&amp;""</f>
        <v/>
      </c>
      <c r="K286" s="274">
        <f t="shared" si="54"/>
        <v>10</v>
      </c>
      <c r="L286" s="274">
        <f>IF($E286="Not Scored", "N/A",IF(AND($D286='Auto Responses'!$J$27,$H286=""),"N/A",IF(AND($D286='Auto Responses'!$J$27,$H286='Auto Responses'!$J$7),1,IF(AND($D286='Auto Responses'!$J$27,$H286='Auto Responses'!$J$8),0,IF(OR($F286=$G286,$H286='Auto Responses'!$J$7),1,0)))))</f>
        <v>1</v>
      </c>
      <c r="M286" s="274" t="str">
        <f>VLOOKUP($A286,'Privacy Analyst Evaluation'!$A$46:$K$120,10,0)&amp;""</f>
        <v/>
      </c>
      <c r="N286" s="274">
        <f t="shared" si="55"/>
        <v>0</v>
      </c>
      <c r="O286" s="274">
        <f t="shared" si="64"/>
        <v>10</v>
      </c>
      <c r="P286" s="274">
        <f t="shared" si="56"/>
        <v>10</v>
      </c>
      <c r="Q286" s="274">
        <f t="shared" si="57"/>
        <v>0</v>
      </c>
      <c r="R286" s="274">
        <f t="shared" si="61"/>
        <v>0</v>
      </c>
      <c r="S286" s="274">
        <f t="shared" si="58"/>
        <v>0</v>
      </c>
      <c r="T286" s="274">
        <f t="shared" si="59"/>
        <v>0</v>
      </c>
      <c r="U286" s="274">
        <f t="shared" si="62"/>
        <v>72</v>
      </c>
      <c r="V286" s="274">
        <f t="shared" si="60"/>
        <v>0</v>
      </c>
      <c r="W286" s="58"/>
      <c r="X286" s="58"/>
      <c r="Y286" s="58"/>
      <c r="Z286" s="58"/>
    </row>
    <row r="287" spans="1:26" ht="15.75" customHeight="1" x14ac:dyDescent="0.2">
      <c r="A287" s="274" t="str">
        <f>Questions!$A287</f>
        <v>DRPV-08</v>
      </c>
      <c r="B287" s="274" t="str">
        <f t="shared" si="53"/>
        <v>DRPV</v>
      </c>
      <c r="C287" s="274" t="str">
        <f>VLOOKUP($A287,Questions!$A$3:$L$333,2,0)&amp;""</f>
        <v>Do you disclose personal information to third parties only for the purpose(s) identified in the privacy notice or with the implicit or explicit consent of the individual?</v>
      </c>
      <c r="D287" s="274" t="str">
        <f>VLOOKUP($A287,Questions!$A$3:$L$333,11,0)&amp;""</f>
        <v/>
      </c>
      <c r="E287" s="274" t="str">
        <f>VLOOKUP($A287,Questions!$A$3:$L$333,12,0)&amp;""</f>
        <v>Privacy</v>
      </c>
      <c r="F287" s="274" t="str">
        <f>VLOOKUP($A287,'Privacy Analyst Evaluation'!$A$46:$K$120,3,0)&amp;""</f>
        <v>Yes</v>
      </c>
      <c r="G287" s="274" t="str">
        <f>VLOOKUP($A287,'Privacy Analyst Evaluation'!$A$46:$K$120,7,0)&amp;""</f>
        <v>Yes</v>
      </c>
      <c r="H287" s="274" t="str">
        <f>VLOOKUP($A287,'Privacy Analyst Evaluation'!$A$46:$K$120,8,0)&amp;""</f>
        <v/>
      </c>
      <c r="I287" s="274" t="str">
        <f>VLOOKUP($A287,'Privacy Analyst Evaluation'!$A$46:$K$120,9,0)&amp;""</f>
        <v>Standard Importance</v>
      </c>
      <c r="J287" s="274" t="str">
        <f>VLOOKUP($A287,'Privacy Analyst Evaluation'!$A$46:$K$120,10,0)&amp;""</f>
        <v/>
      </c>
      <c r="K287" s="274">
        <f t="shared" si="54"/>
        <v>10</v>
      </c>
      <c r="L287" s="274">
        <f>IF($E287="Not Scored", "N/A",IF(AND($D287='Auto Responses'!$J$27,$H287=""),"N/A",IF(AND($D287='Auto Responses'!$J$27,$H287='Auto Responses'!$J$7),1,IF(AND($D287='Auto Responses'!$J$27,$H287='Auto Responses'!$J$8),0,IF(OR($F287=$G287,$H287='Auto Responses'!$J$7),1,0)))))</f>
        <v>1</v>
      </c>
      <c r="M287" s="274" t="str">
        <f>VLOOKUP($A287,'Privacy Analyst Evaluation'!$A$46:$K$120,10,0)&amp;""</f>
        <v/>
      </c>
      <c r="N287" s="274">
        <f t="shared" si="55"/>
        <v>0</v>
      </c>
      <c r="O287" s="274">
        <f t="shared" si="64"/>
        <v>10</v>
      </c>
      <c r="P287" s="274">
        <f t="shared" si="56"/>
        <v>10</v>
      </c>
      <c r="Q287" s="274">
        <f t="shared" si="57"/>
        <v>0</v>
      </c>
      <c r="R287" s="274">
        <f t="shared" si="61"/>
        <v>0</v>
      </c>
      <c r="S287" s="274">
        <f t="shared" si="58"/>
        <v>0</v>
      </c>
      <c r="T287" s="274">
        <f t="shared" si="59"/>
        <v>0</v>
      </c>
      <c r="U287" s="274">
        <f t="shared" si="62"/>
        <v>72</v>
      </c>
      <c r="V287" s="274">
        <f t="shared" si="60"/>
        <v>0</v>
      </c>
      <c r="W287" s="58"/>
      <c r="X287" s="58"/>
      <c r="Y287" s="58"/>
      <c r="Z287" s="58"/>
    </row>
    <row r="288" spans="1:26" ht="15.75" customHeight="1" x14ac:dyDescent="0.2">
      <c r="A288" s="274" t="str">
        <f>Questions!$A288</f>
        <v>DRPV-09</v>
      </c>
      <c r="B288" s="274" t="str">
        <f t="shared" si="53"/>
        <v>DRPV</v>
      </c>
      <c r="C288" s="274" t="str">
        <f>VLOOKUP($A288,Questions!$A$3:$L$333,2,0)&amp;""</f>
        <v>Do you protect personal information against unauthorized access (both physical and logical)?</v>
      </c>
      <c r="D288" s="274" t="str">
        <f>VLOOKUP($A288,Questions!$A$3:$L$333,11,0)&amp;""</f>
        <v/>
      </c>
      <c r="E288" s="274" t="str">
        <f>VLOOKUP($A288,Questions!$A$3:$L$333,12,0)&amp;""</f>
        <v>Privacy</v>
      </c>
      <c r="F288" s="274" t="str">
        <f>VLOOKUP($A288,'Privacy Analyst Evaluation'!$A$46:$K$120,3,0)&amp;""</f>
        <v>Yes</v>
      </c>
      <c r="G288" s="274" t="str">
        <f>VLOOKUP($A288,'Privacy Analyst Evaluation'!$A$46:$K$120,7,0)&amp;""</f>
        <v>Yes</v>
      </c>
      <c r="H288" s="274" t="str">
        <f>VLOOKUP($A288,'Privacy Analyst Evaluation'!$A$46:$K$120,8,0)&amp;""</f>
        <v/>
      </c>
      <c r="I288" s="274" t="str">
        <f>VLOOKUP($A288,'Privacy Analyst Evaluation'!$A$46:$K$120,9,0)&amp;""</f>
        <v>Standard Importance</v>
      </c>
      <c r="J288" s="274" t="str">
        <f>VLOOKUP($A288,'Privacy Analyst Evaluation'!$A$46:$K$120,10,0)&amp;""</f>
        <v/>
      </c>
      <c r="K288" s="274">
        <f t="shared" si="54"/>
        <v>10</v>
      </c>
      <c r="L288" s="274">
        <f>IF($E288="Not Scored", "N/A",IF(AND($D288='Auto Responses'!$J$27,$H288=""),"N/A",IF(AND($D288='Auto Responses'!$J$27,$H288='Auto Responses'!$J$7),1,IF(AND($D288='Auto Responses'!$J$27,$H288='Auto Responses'!$J$8),0,IF(OR($F288=$G288,$H288='Auto Responses'!$J$7),1,0)))))</f>
        <v>1</v>
      </c>
      <c r="M288" s="274" t="str">
        <f>VLOOKUP($A288,'Privacy Analyst Evaluation'!$A$46:$K$120,10,0)&amp;""</f>
        <v/>
      </c>
      <c r="N288" s="274">
        <f t="shared" si="55"/>
        <v>0</v>
      </c>
      <c r="O288" s="274">
        <f t="shared" si="64"/>
        <v>10</v>
      </c>
      <c r="P288" s="274">
        <f t="shared" si="56"/>
        <v>10</v>
      </c>
      <c r="Q288" s="274">
        <f t="shared" si="57"/>
        <v>0</v>
      </c>
      <c r="R288" s="274">
        <f t="shared" si="61"/>
        <v>0</v>
      </c>
      <c r="S288" s="274">
        <f t="shared" si="58"/>
        <v>0</v>
      </c>
      <c r="T288" s="274">
        <f t="shared" si="59"/>
        <v>0</v>
      </c>
      <c r="U288" s="274">
        <f t="shared" si="62"/>
        <v>72</v>
      </c>
      <c r="V288" s="274">
        <f t="shared" si="60"/>
        <v>0</v>
      </c>
      <c r="W288" s="58"/>
      <c r="X288" s="58"/>
      <c r="Y288" s="58"/>
      <c r="Z288" s="58"/>
    </row>
    <row r="289" spans="1:26" ht="15.75" customHeight="1" x14ac:dyDescent="0.2">
      <c r="A289" s="274" t="str">
        <f>Questions!$A289</f>
        <v>DRPV-10</v>
      </c>
      <c r="B289" s="274" t="str">
        <f t="shared" si="53"/>
        <v>DRPV</v>
      </c>
      <c r="C289" s="274" t="str">
        <f>VLOOKUP($A289,Questions!$A$3:$L$333,2,0)&amp;""</f>
        <v>Do you maintain accurate, complete, and relevant personal information for the purposes identified in the privacy notice?</v>
      </c>
      <c r="D289" s="274" t="str">
        <f>VLOOKUP($A289,Questions!$A$3:$L$333,11,0)&amp;""</f>
        <v/>
      </c>
      <c r="E289" s="274" t="str">
        <f>VLOOKUP($A289,Questions!$A$3:$L$333,12,0)&amp;""</f>
        <v>Privacy</v>
      </c>
      <c r="F289" s="274" t="str">
        <f>VLOOKUP($A289,'Privacy Analyst Evaluation'!$A$46:$K$120,3,0)&amp;""</f>
        <v>Yes</v>
      </c>
      <c r="G289" s="274" t="str">
        <f>VLOOKUP($A289,'Privacy Analyst Evaluation'!$A$46:$K$120,7,0)&amp;""</f>
        <v>Yes</v>
      </c>
      <c r="H289" s="274" t="str">
        <f>VLOOKUP($A289,'Privacy Analyst Evaluation'!$A$46:$K$120,8,0)&amp;""</f>
        <v/>
      </c>
      <c r="I289" s="274" t="str">
        <f>VLOOKUP($A289,'Privacy Analyst Evaluation'!$A$46:$K$120,9,0)&amp;""</f>
        <v>Standard Importance</v>
      </c>
      <c r="J289" s="274" t="str">
        <f>VLOOKUP($A289,'Privacy Analyst Evaluation'!$A$46:$K$120,10,0)&amp;""</f>
        <v/>
      </c>
      <c r="K289" s="274">
        <f t="shared" si="54"/>
        <v>10</v>
      </c>
      <c r="L289" s="274">
        <f>IF($E289="Not Scored", "N/A",IF(AND($D289='Auto Responses'!$J$27,$H289=""),"N/A",IF(AND($D289='Auto Responses'!$J$27,$H289='Auto Responses'!$J$7),1,IF(AND($D289='Auto Responses'!$J$27,$H289='Auto Responses'!$J$8),0,IF(OR($F289=$G289,$H289='Auto Responses'!$J$7),1,0)))))</f>
        <v>1</v>
      </c>
      <c r="M289" s="274" t="str">
        <f>VLOOKUP($A289,'Privacy Analyst Evaluation'!$A$46:$K$120,10,0)&amp;""</f>
        <v/>
      </c>
      <c r="N289" s="274">
        <f t="shared" si="55"/>
        <v>0</v>
      </c>
      <c r="O289" s="274">
        <f t="shared" si="64"/>
        <v>10</v>
      </c>
      <c r="P289" s="274">
        <f t="shared" si="56"/>
        <v>10</v>
      </c>
      <c r="Q289" s="274">
        <f t="shared" si="57"/>
        <v>0</v>
      </c>
      <c r="R289" s="274">
        <f t="shared" si="61"/>
        <v>0</v>
      </c>
      <c r="S289" s="274">
        <f t="shared" si="58"/>
        <v>0</v>
      </c>
      <c r="T289" s="274">
        <f t="shared" si="59"/>
        <v>0</v>
      </c>
      <c r="U289" s="274">
        <f t="shared" si="62"/>
        <v>72</v>
      </c>
      <c r="V289" s="274">
        <f t="shared" si="60"/>
        <v>0</v>
      </c>
      <c r="W289" s="58"/>
      <c r="X289" s="58"/>
      <c r="Y289" s="58"/>
      <c r="Z289" s="58"/>
    </row>
    <row r="290" spans="1:26" ht="15.75" customHeight="1" x14ac:dyDescent="0.2">
      <c r="A290" s="274" t="str">
        <f>Questions!$A290</f>
        <v>DRPV-11</v>
      </c>
      <c r="B290" s="274" t="str">
        <f t="shared" si="53"/>
        <v>DRPV</v>
      </c>
      <c r="C290" s="274" t="str">
        <f>VLOOKUP($A290,Questions!$A$3:$L$333,2,0)&amp;""</f>
        <v>Do you have procedures to address privacy-related noncompliance complaints and disputes?</v>
      </c>
      <c r="D290" s="274" t="str">
        <f>VLOOKUP($A290,Questions!$A$3:$L$333,11,0)&amp;""</f>
        <v/>
      </c>
      <c r="E290" s="274" t="str">
        <f>VLOOKUP($A290,Questions!$A$3:$L$333,12,0)&amp;""</f>
        <v>Privacy</v>
      </c>
      <c r="F290" s="274" t="str">
        <f>VLOOKUP($A290,'Privacy Analyst Evaluation'!$A$46:$K$120,3,0)&amp;""</f>
        <v>Yes</v>
      </c>
      <c r="G290" s="274" t="str">
        <f>VLOOKUP($A290,'Privacy Analyst Evaluation'!$A$46:$K$120,7,0)&amp;""</f>
        <v>Yes</v>
      </c>
      <c r="H290" s="274" t="str">
        <f>VLOOKUP($A290,'Privacy Analyst Evaluation'!$A$46:$K$120,8,0)&amp;""</f>
        <v/>
      </c>
      <c r="I290" s="274" t="str">
        <f>VLOOKUP($A290,'Privacy Analyst Evaluation'!$A$46:$K$120,9,0)&amp;""</f>
        <v>Standard Importance</v>
      </c>
      <c r="J290" s="274" t="str">
        <f>VLOOKUP($A290,'Privacy Analyst Evaluation'!$A$46:$K$120,10,0)&amp;""</f>
        <v/>
      </c>
      <c r="K290" s="274">
        <f t="shared" si="54"/>
        <v>10</v>
      </c>
      <c r="L290" s="274">
        <f>IF($E290="Not Scored", "N/A",IF(AND($D290='Auto Responses'!$J$27,$H290=""),"N/A",IF(AND($D290='Auto Responses'!$J$27,$H290='Auto Responses'!$J$7),1,IF(AND($D290='Auto Responses'!$J$27,$H290='Auto Responses'!$J$8),0,IF(OR($F290=$G290,$H290='Auto Responses'!$J$7),1,0)))))</f>
        <v>1</v>
      </c>
      <c r="M290" s="274" t="str">
        <f>VLOOKUP($A290,'Privacy Analyst Evaluation'!$A$46:$K$120,10,0)&amp;""</f>
        <v/>
      </c>
      <c r="N290" s="274">
        <f t="shared" si="55"/>
        <v>0</v>
      </c>
      <c r="O290" s="274">
        <f t="shared" si="64"/>
        <v>10</v>
      </c>
      <c r="P290" s="274">
        <f t="shared" si="56"/>
        <v>10</v>
      </c>
      <c r="Q290" s="274">
        <f t="shared" si="57"/>
        <v>0</v>
      </c>
      <c r="R290" s="274">
        <f t="shared" si="61"/>
        <v>0</v>
      </c>
      <c r="S290" s="274">
        <f t="shared" si="58"/>
        <v>0</v>
      </c>
      <c r="T290" s="274">
        <f t="shared" si="59"/>
        <v>0</v>
      </c>
      <c r="U290" s="274">
        <f t="shared" si="62"/>
        <v>72</v>
      </c>
      <c r="V290" s="274">
        <f t="shared" si="60"/>
        <v>0</v>
      </c>
      <c r="W290" s="58"/>
      <c r="X290" s="58"/>
      <c r="Y290" s="58"/>
      <c r="Z290" s="58"/>
    </row>
    <row r="291" spans="1:26" ht="15.75" customHeight="1" x14ac:dyDescent="0.2">
      <c r="A291" s="274" t="str">
        <f>Questions!$A291</f>
        <v>DRPV-12</v>
      </c>
      <c r="B291" s="274" t="str">
        <f t="shared" si="53"/>
        <v>DRPV</v>
      </c>
      <c r="C291" s="274" t="str">
        <f>VLOOKUP($A291,Questions!$A$3:$L$333,2,0)&amp;""</f>
        <v>Do you "anonymize," "de-identify," or otherwise mask personal data?</v>
      </c>
      <c r="D291" s="274" t="str">
        <f>VLOOKUP($A291,Questions!$A$3:$L$333,11,0)&amp;""</f>
        <v/>
      </c>
      <c r="E291" s="274" t="str">
        <f>VLOOKUP($A291,Questions!$A$3:$L$333,12,0)&amp;""</f>
        <v>Privacy</v>
      </c>
      <c r="F291" s="274" t="str">
        <f>VLOOKUP($A291,'Privacy Analyst Evaluation'!$A$46:$K$120,3,0)&amp;""</f>
        <v>Yes</v>
      </c>
      <c r="G291" s="274" t="str">
        <f>VLOOKUP($A291,'Privacy Analyst Evaluation'!$A$46:$K$120,7,0)&amp;""</f>
        <v>Yes</v>
      </c>
      <c r="H291" s="274" t="str">
        <f>VLOOKUP($A291,'Privacy Analyst Evaluation'!$A$46:$K$120,8,0)&amp;""</f>
        <v/>
      </c>
      <c r="I291" s="274" t="str">
        <f>VLOOKUP($A291,'Privacy Analyst Evaluation'!$A$46:$K$120,9,0)&amp;""</f>
        <v>Standard Importance</v>
      </c>
      <c r="J291" s="274" t="str">
        <f>VLOOKUP($A291,'Privacy Analyst Evaluation'!$A$46:$K$120,10,0)&amp;""</f>
        <v/>
      </c>
      <c r="K291" s="274">
        <f t="shared" si="54"/>
        <v>10</v>
      </c>
      <c r="L291" s="274">
        <f>IF($E291="Not Scored", "N/A",IF(AND($D291='Auto Responses'!$J$27,$H291=""),"N/A",IF(AND($D291='Auto Responses'!$J$27,$H291='Auto Responses'!$J$7),1,IF(AND($D291='Auto Responses'!$J$27,$H291='Auto Responses'!$J$8),0,IF(OR($F291=$G291,$H291='Auto Responses'!$J$7),1,0)))))</f>
        <v>1</v>
      </c>
      <c r="M291" s="274" t="str">
        <f>VLOOKUP($A291,'Privacy Analyst Evaluation'!$A$46:$K$120,10,0)&amp;""</f>
        <v/>
      </c>
      <c r="N291" s="274">
        <f t="shared" si="55"/>
        <v>0</v>
      </c>
      <c r="O291" s="274">
        <f t="shared" si="64"/>
        <v>10</v>
      </c>
      <c r="P291" s="274">
        <f t="shared" si="56"/>
        <v>10</v>
      </c>
      <c r="Q291" s="274">
        <f t="shared" si="57"/>
        <v>0</v>
      </c>
      <c r="R291" s="274">
        <f t="shared" si="61"/>
        <v>0</v>
      </c>
      <c r="S291" s="274">
        <f t="shared" si="58"/>
        <v>0</v>
      </c>
      <c r="T291" s="274">
        <f t="shared" si="59"/>
        <v>0</v>
      </c>
      <c r="U291" s="274">
        <f t="shared" si="62"/>
        <v>72</v>
      </c>
      <c r="V291" s="274">
        <f t="shared" si="60"/>
        <v>0</v>
      </c>
      <c r="W291" s="58"/>
      <c r="X291" s="58"/>
      <c r="Y291" s="58"/>
      <c r="Z291" s="58"/>
    </row>
    <row r="292" spans="1:26" ht="15.75" customHeight="1" x14ac:dyDescent="0.2">
      <c r="A292" s="274" t="str">
        <f>Questions!$A292</f>
        <v>DRPV-13</v>
      </c>
      <c r="B292" s="274" t="str">
        <f t="shared" si="53"/>
        <v>DRPV</v>
      </c>
      <c r="C292" s="274" t="str">
        <f>VLOOKUP($A292,Questions!$A$3:$L$333,2,0)&amp;""</f>
        <v xml:space="preserve">Do you or your subprocessors use or disclose "anonymized," "de-identified," or otherwise masked data for any purpose other than those identified in the agreement with an institution (e.g., sharing with ad networks or data brokers, marketing, creation of profiles, analytics unrelated to services provided to institution)? </v>
      </c>
      <c r="D292" s="274" t="str">
        <f>VLOOKUP($A292,Questions!$A$3:$L$333,11,0)&amp;""</f>
        <v/>
      </c>
      <c r="E292" s="274" t="str">
        <f>VLOOKUP($A292,Questions!$A$3:$L$333,12,0)&amp;""</f>
        <v>Privacy</v>
      </c>
      <c r="F292" s="274" t="str">
        <f>VLOOKUP($A292,'Privacy Analyst Evaluation'!$A$46:$K$120,3,0)&amp;""</f>
        <v>No</v>
      </c>
      <c r="G292" s="274" t="str">
        <f>VLOOKUP($A292,'Privacy Analyst Evaluation'!$A$46:$K$120,7,0)&amp;""</f>
        <v>No</v>
      </c>
      <c r="H292" s="274" t="str">
        <f>VLOOKUP($A292,'Privacy Analyst Evaluation'!$A$46:$K$120,8,0)&amp;""</f>
        <v/>
      </c>
      <c r="I292" s="274" t="str">
        <f>VLOOKUP($A292,'Privacy Analyst Evaluation'!$A$46:$K$120,9,0)&amp;""</f>
        <v>Standard Importance</v>
      </c>
      <c r="J292" s="274" t="str">
        <f>VLOOKUP($A292,'Privacy Analyst Evaluation'!$A$46:$K$120,10,0)&amp;""</f>
        <v/>
      </c>
      <c r="K292" s="274">
        <f t="shared" si="54"/>
        <v>10</v>
      </c>
      <c r="L292" s="274">
        <f>IF($E292="Not Scored", "N/A",IF(AND($D292='Auto Responses'!$J$27,$H292=""),"N/A",IF(AND($D292='Auto Responses'!$J$27,$H292='Auto Responses'!$J$7),1,IF(AND($D292='Auto Responses'!$J$27,$H292='Auto Responses'!$J$8),0,IF(OR($F292=$G292,$H292='Auto Responses'!$J$7),1,0)))))</f>
        <v>1</v>
      </c>
      <c r="M292" s="274" t="str">
        <f>VLOOKUP($A292,'Privacy Analyst Evaluation'!$A$46:$K$120,10,0)&amp;""</f>
        <v/>
      </c>
      <c r="N292" s="274">
        <f t="shared" si="55"/>
        <v>0</v>
      </c>
      <c r="O292" s="274">
        <f t="shared" si="64"/>
        <v>10</v>
      </c>
      <c r="P292" s="274">
        <f t="shared" si="56"/>
        <v>10</v>
      </c>
      <c r="Q292" s="274">
        <f t="shared" si="57"/>
        <v>0</v>
      </c>
      <c r="R292" s="274">
        <f t="shared" si="61"/>
        <v>0</v>
      </c>
      <c r="S292" s="274">
        <f t="shared" si="58"/>
        <v>0</v>
      </c>
      <c r="T292" s="274">
        <f t="shared" si="59"/>
        <v>0</v>
      </c>
      <c r="U292" s="274">
        <f t="shared" si="62"/>
        <v>72</v>
      </c>
      <c r="V292" s="274">
        <f t="shared" si="60"/>
        <v>0</v>
      </c>
      <c r="W292" s="58"/>
      <c r="X292" s="58"/>
      <c r="Y292" s="58"/>
      <c r="Z292" s="58"/>
    </row>
    <row r="293" spans="1:26" ht="15.75" customHeight="1" x14ac:dyDescent="0.2">
      <c r="A293" s="274" t="str">
        <f>Questions!$A293</f>
        <v>DRPV-14</v>
      </c>
      <c r="B293" s="274" t="str">
        <f t="shared" si="53"/>
        <v>DRPV</v>
      </c>
      <c r="C293" s="274" t="str">
        <f>VLOOKUP($A293,Questions!$A$3:$L$333,2,0)&amp;""</f>
        <v>Do you certify stop-processing requests, including any data that is processed by a third party on your behalf?</v>
      </c>
      <c r="D293" s="274" t="str">
        <f>VLOOKUP($A293,Questions!$A$3:$L$333,11,0)&amp;""</f>
        <v/>
      </c>
      <c r="E293" s="274" t="str">
        <f>VLOOKUP($A293,Questions!$A$3:$L$333,12,0)&amp;""</f>
        <v>Privacy</v>
      </c>
      <c r="F293" s="274" t="str">
        <f>VLOOKUP($A293,'Privacy Analyst Evaluation'!$A$46:$K$120,3,0)&amp;""</f>
        <v>Yes</v>
      </c>
      <c r="G293" s="274" t="str">
        <f>VLOOKUP($A293,'Privacy Analyst Evaluation'!$A$46:$K$120,7,0)&amp;""</f>
        <v>Yes</v>
      </c>
      <c r="H293" s="274" t="str">
        <f>VLOOKUP($A293,'Privacy Analyst Evaluation'!$A$46:$K$120,8,0)&amp;""</f>
        <v/>
      </c>
      <c r="I293" s="274" t="str">
        <f>VLOOKUP($A293,'Privacy Analyst Evaluation'!$A$46:$K$120,9,0)&amp;""</f>
        <v>Standard Importance</v>
      </c>
      <c r="J293" s="274" t="str">
        <f>VLOOKUP($A293,'Privacy Analyst Evaluation'!$A$46:$K$120,10,0)&amp;""</f>
        <v/>
      </c>
      <c r="K293" s="274">
        <f t="shared" si="54"/>
        <v>10</v>
      </c>
      <c r="L293" s="274">
        <f>IF($E293="Not Scored", "N/A",IF(AND($D293='Auto Responses'!$J$27,$H293=""),"N/A",IF(AND($D293='Auto Responses'!$J$27,$H293='Auto Responses'!$J$7),1,IF(AND($D293='Auto Responses'!$J$27,$H293='Auto Responses'!$J$8),0,IF(OR($F293=$G293,$H293='Auto Responses'!$J$7),1,0)))))</f>
        <v>1</v>
      </c>
      <c r="M293" s="274" t="str">
        <f>VLOOKUP($A293,'Privacy Analyst Evaluation'!$A$46:$K$120,10,0)&amp;""</f>
        <v/>
      </c>
      <c r="N293" s="274">
        <f t="shared" si="55"/>
        <v>0</v>
      </c>
      <c r="O293" s="274">
        <f t="shared" si="64"/>
        <v>10</v>
      </c>
      <c r="P293" s="274">
        <f t="shared" si="56"/>
        <v>10</v>
      </c>
      <c r="Q293" s="274">
        <f t="shared" si="57"/>
        <v>0</v>
      </c>
      <c r="R293" s="274">
        <f t="shared" si="61"/>
        <v>0</v>
      </c>
      <c r="S293" s="274">
        <f t="shared" si="58"/>
        <v>0</v>
      </c>
      <c r="T293" s="274">
        <f t="shared" si="59"/>
        <v>0</v>
      </c>
      <c r="U293" s="274">
        <f t="shared" si="62"/>
        <v>72</v>
      </c>
      <c r="V293" s="274">
        <f t="shared" si="60"/>
        <v>0</v>
      </c>
      <c r="W293" s="58"/>
      <c r="X293" s="58"/>
      <c r="Y293" s="58"/>
      <c r="Z293" s="58"/>
    </row>
    <row r="294" spans="1:26" ht="15.75" customHeight="1" x14ac:dyDescent="0.2">
      <c r="A294" s="274" t="str">
        <f>Questions!$A294</f>
        <v>DRPV-15</v>
      </c>
      <c r="B294" s="274" t="str">
        <f t="shared" si="53"/>
        <v>DRPV</v>
      </c>
      <c r="C294" s="274" t="str">
        <f>VLOOKUP($A294,Questions!$A$3:$L$333,2,0)&amp;""</f>
        <v>Do you have a process to review code for ethical considerations?</v>
      </c>
      <c r="D294" s="274" t="str">
        <f>VLOOKUP($A294,Questions!$A$3:$L$333,11,0)&amp;""</f>
        <v/>
      </c>
      <c r="E294" s="274" t="str">
        <f>VLOOKUP($A294,Questions!$A$3:$L$333,12,0)&amp;""</f>
        <v>Privacy</v>
      </c>
      <c r="F294" s="274" t="str">
        <f>VLOOKUP($A294,'Privacy Analyst Evaluation'!$A$46:$K$120,3,0)&amp;""</f>
        <v>Yes</v>
      </c>
      <c r="G294" s="274" t="str">
        <f>VLOOKUP($A294,'Privacy Analyst Evaluation'!$A$46:$K$120,7,0)&amp;""</f>
        <v>Yes</v>
      </c>
      <c r="H294" s="274" t="str">
        <f>VLOOKUP($A294,'Privacy Analyst Evaluation'!$A$46:$K$120,8,0)&amp;""</f>
        <v/>
      </c>
      <c r="I294" s="274" t="str">
        <f>VLOOKUP($A294,'Privacy Analyst Evaluation'!$A$46:$K$120,9,0)&amp;""</f>
        <v>Standard Importance</v>
      </c>
      <c r="J294" s="274" t="str">
        <f>VLOOKUP($A294,'Privacy Analyst Evaluation'!$A$46:$K$120,10,0)&amp;""</f>
        <v/>
      </c>
      <c r="K294" s="274">
        <f t="shared" si="54"/>
        <v>10</v>
      </c>
      <c r="L294" s="274">
        <f>IF($E294="Not Scored", "N/A",IF(AND($D294='Auto Responses'!$J$27,$H294=""),"N/A",IF(AND($D294='Auto Responses'!$J$27,$H294='Auto Responses'!$J$7),1,IF(AND($D294='Auto Responses'!$J$27,$H294='Auto Responses'!$J$8),0,IF(OR($F294=$G294,$H294='Auto Responses'!$J$7),1,0)))))</f>
        <v>1</v>
      </c>
      <c r="M294" s="274" t="str">
        <f>VLOOKUP($A294,'Privacy Analyst Evaluation'!$A$46:$K$120,10,0)&amp;""</f>
        <v/>
      </c>
      <c r="N294" s="274">
        <f t="shared" si="55"/>
        <v>0</v>
      </c>
      <c r="O294" s="274">
        <f>IF(OR($E294="Not Scored",$F$24="No"),"N/A",IF($J294="",$K294,IF($J294="Minor Importance",5,IF($J294="Standard Importance",10,IF($J294="Critical Importance",20,0)))))</f>
        <v>10</v>
      </c>
      <c r="P294" s="274">
        <f t="shared" si="56"/>
        <v>10</v>
      </c>
      <c r="Q294" s="274">
        <f t="shared" si="57"/>
        <v>0</v>
      </c>
      <c r="R294" s="274">
        <f t="shared" si="61"/>
        <v>0</v>
      </c>
      <c r="S294" s="274">
        <f t="shared" si="58"/>
        <v>0</v>
      </c>
      <c r="T294" s="274">
        <f t="shared" si="59"/>
        <v>0</v>
      </c>
      <c r="U294" s="274">
        <f t="shared" si="62"/>
        <v>72</v>
      </c>
      <c r="V294" s="274">
        <f t="shared" si="60"/>
        <v>0</v>
      </c>
      <c r="W294" s="58"/>
      <c r="X294" s="58"/>
      <c r="Y294" s="58"/>
      <c r="Z294" s="58"/>
    </row>
    <row r="295" spans="1:26" ht="15.75" customHeight="1" x14ac:dyDescent="0.2">
      <c r="A295" s="274" t="str">
        <f>Questions!$A295</f>
        <v>DPAI-01</v>
      </c>
      <c r="B295" s="274" t="str">
        <f t="shared" si="53"/>
        <v>DPAI</v>
      </c>
      <c r="C295" s="274" t="str">
        <f>VLOOKUP($A295,Questions!$A$3:$L$333,2,0)&amp;""</f>
        <v>Does your service use AI for the processing of institutional data?</v>
      </c>
      <c r="D295" s="274" t="str">
        <f>VLOOKUP($A295,Questions!$A$3:$L$333,11,0)&amp;""</f>
        <v/>
      </c>
      <c r="E295" s="274" t="str">
        <f>VLOOKUP($A295,Questions!$A$3:$L$333,12,0)&amp;""</f>
        <v>Privacy</v>
      </c>
      <c r="F295" s="274" t="str">
        <f>VLOOKUP($A295,'Privacy Analyst Evaluation'!$A$46:$K$120,3,0)&amp;""</f>
        <v>Yes</v>
      </c>
      <c r="G295" s="274" t="str">
        <f>VLOOKUP($A295,'Privacy Analyst Evaluation'!$A$46:$K$120,7,0)&amp;""</f>
        <v>No</v>
      </c>
      <c r="H295" s="274" t="str">
        <f>VLOOKUP($A295,'Privacy Analyst Evaluation'!$A$46:$K$120,8,0)&amp;""</f>
        <v/>
      </c>
      <c r="I295" s="274" t="str">
        <f>VLOOKUP($A295,'Privacy Analyst Evaluation'!$A$46:$K$120,9,0)&amp;""</f>
        <v>Standard Importance</v>
      </c>
      <c r="J295" s="274" t="str">
        <f>VLOOKUP($A295,'Privacy Analyst Evaluation'!$A$46:$K$120,10,0)&amp;""</f>
        <v/>
      </c>
      <c r="K295" s="274">
        <f t="shared" si="54"/>
        <v>10</v>
      </c>
      <c r="L295" s="274">
        <f>IF($E295="Not Scored", "N/A",IF(AND($D295='Auto Responses'!$J$27,$H295=""),"N/A",IF(AND($D295='Auto Responses'!$J$27,$H295='Auto Responses'!$J$7),1,IF(AND($D295='Auto Responses'!$J$27,$H295='Auto Responses'!$J$8),0,IF(OR($F295=$G295,$H295='Auto Responses'!$J$7),1,0)))))</f>
        <v>0</v>
      </c>
      <c r="M295" s="274" t="str">
        <f>VLOOKUP($A295,'Privacy Analyst Evaluation'!$A$46:$K$120,10,0)&amp;""</f>
        <v/>
      </c>
      <c r="N295" s="274">
        <f t="shared" si="55"/>
        <v>0</v>
      </c>
      <c r="O295" s="274">
        <f>IF(OR($E295="Not Scored",$F$24="No"),"N/A",IF($J295="",$K295,IF($J295="Minor Importance",5,IF($J295="Standard Importance",10,IF($J295="Critical Importance",20,0)))))</f>
        <v>10</v>
      </c>
      <c r="P295" s="274">
        <f t="shared" si="56"/>
        <v>0</v>
      </c>
      <c r="Q295" s="274">
        <f t="shared" si="57"/>
        <v>0</v>
      </c>
      <c r="R295" s="274">
        <f t="shared" si="61"/>
        <v>0</v>
      </c>
      <c r="S295" s="274">
        <f t="shared" si="58"/>
        <v>0</v>
      </c>
      <c r="T295" s="274">
        <f t="shared" si="59"/>
        <v>0</v>
      </c>
      <c r="U295" s="274">
        <f t="shared" si="62"/>
        <v>72</v>
      </c>
      <c r="V295" s="274">
        <f t="shared" si="60"/>
        <v>0</v>
      </c>
      <c r="W295" s="58"/>
      <c r="X295" s="58"/>
      <c r="Y295" s="58"/>
      <c r="Z295" s="58"/>
    </row>
    <row r="296" spans="1:26" ht="15.75" customHeight="1" x14ac:dyDescent="0.2">
      <c r="A296" s="274" t="str">
        <f>Questions!$A296</f>
        <v>DPAI-02</v>
      </c>
      <c r="B296" s="274" t="str">
        <f t="shared" si="53"/>
        <v>DPAI</v>
      </c>
      <c r="C296" s="274" t="str">
        <f>VLOOKUP($A296,Questions!$A$3:$L$333,2,0)&amp;""</f>
        <v>Is any institutional data retained in AI processing?*</v>
      </c>
      <c r="D296" s="274" t="str">
        <f>VLOOKUP($A296,Questions!$A$3:$L$333,11,0)&amp;""</f>
        <v/>
      </c>
      <c r="E296" s="274" t="str">
        <f>VLOOKUP($A296,Questions!$A$3:$L$333,12,0)&amp;""</f>
        <v>Privacy</v>
      </c>
      <c r="F296" s="274" t="str">
        <f>VLOOKUP($A296,'Privacy Analyst Evaluation'!$A$46:$K$120,3,0)&amp;""</f>
        <v>No</v>
      </c>
      <c r="G296" s="274" t="str">
        <f>VLOOKUP($A296,'Privacy Analyst Evaluation'!$A$46:$K$120,7,0)&amp;""</f>
        <v>No</v>
      </c>
      <c r="H296" s="274" t="str">
        <f>VLOOKUP($A296,'Privacy Analyst Evaluation'!$A$46:$K$120,8,0)&amp;""</f>
        <v/>
      </c>
      <c r="I296" s="274" t="str">
        <f>VLOOKUP($A296,'Privacy Analyst Evaluation'!$A$46:$K$120,9,0)&amp;""</f>
        <v>Critical Importance</v>
      </c>
      <c r="J296" s="274" t="str">
        <f>VLOOKUP($A296,'Privacy Analyst Evaluation'!$A$46:$K$120,10,0)&amp;""</f>
        <v/>
      </c>
      <c r="K296" s="274">
        <f t="shared" si="54"/>
        <v>20</v>
      </c>
      <c r="L296" s="274">
        <f>IF($E296="Not Scored", "N/A",IF(AND($D296='Auto Responses'!$J$27,$H296=""),"N/A",IF(AND($D296='Auto Responses'!$J$27,$H296='Auto Responses'!$J$7),1,IF(AND($D296='Auto Responses'!$J$27,$H296='Auto Responses'!$J$8),0,IF(OR($F296=$G296,$H296='Auto Responses'!$J$7),1,0)))))</f>
        <v>1</v>
      </c>
      <c r="M296" s="274" t="str">
        <f>VLOOKUP($A296,'Privacy Analyst Evaluation'!$A$46:$K$120,10,0)&amp;""</f>
        <v/>
      </c>
      <c r="N296" s="274">
        <f t="shared" si="55"/>
        <v>1</v>
      </c>
      <c r="O296" s="274">
        <f>IF(OR($E296="Not Scored",$F296="N/A",$F$24="No"),"N/A",IF($J296="",$K296,IF($J296="Minor Importance",5,IF($J296="Standard Importance",10,IF($J296="Critical Importance",20,0)))))</f>
        <v>20</v>
      </c>
      <c r="P296" s="274">
        <f t="shared" si="56"/>
        <v>20</v>
      </c>
      <c r="Q296" s="274">
        <f t="shared" si="57"/>
        <v>0</v>
      </c>
      <c r="R296" s="274">
        <f t="shared" si="61"/>
        <v>0</v>
      </c>
      <c r="S296" s="274">
        <f t="shared" si="58"/>
        <v>0</v>
      </c>
      <c r="T296" s="274">
        <f t="shared" si="59"/>
        <v>1</v>
      </c>
      <c r="U296" s="274">
        <f t="shared" si="62"/>
        <v>73</v>
      </c>
      <c r="V296" s="274">
        <f t="shared" si="60"/>
        <v>73</v>
      </c>
      <c r="W296" s="58"/>
      <c r="X296" s="58"/>
      <c r="Y296" s="58"/>
      <c r="Z296" s="58"/>
    </row>
    <row r="297" spans="1:26" ht="15.75" customHeight="1" x14ac:dyDescent="0.2">
      <c r="A297" s="274" t="str">
        <f>Questions!$A297</f>
        <v>DPAI-03</v>
      </c>
      <c r="B297" s="274" t="str">
        <f t="shared" si="53"/>
        <v>DPAI</v>
      </c>
      <c r="C297" s="274" t="str">
        <f>VLOOKUP($A297,Questions!$A$3:$L$333,2,0)&amp;""</f>
        <v>Do you have agreements in place with third parties or subprocessors regarding the protection of customer data and use of AI?*</v>
      </c>
      <c r="D297" s="274" t="str">
        <f>VLOOKUP($A297,Questions!$A$3:$L$333,11,0)&amp;""</f>
        <v/>
      </c>
      <c r="E297" s="274" t="str">
        <f>VLOOKUP($A297,Questions!$A$3:$L$333,12,0)&amp;""</f>
        <v>Privacy</v>
      </c>
      <c r="F297" s="274" t="str">
        <f>VLOOKUP($A297,'Privacy Analyst Evaluation'!$A$46:$K$120,3,0)&amp;""</f>
        <v>Yes</v>
      </c>
      <c r="G297" s="274" t="str">
        <f>VLOOKUP($A297,'Privacy Analyst Evaluation'!$A$46:$K$120,7,0)&amp;""</f>
        <v>Yes</v>
      </c>
      <c r="H297" s="274" t="str">
        <f>VLOOKUP($A297,'Privacy Analyst Evaluation'!$A$46:$K$120,8,0)&amp;""</f>
        <v/>
      </c>
      <c r="I297" s="274" t="str">
        <f>VLOOKUP($A297,'Privacy Analyst Evaluation'!$A$46:$K$120,9,0)&amp;""</f>
        <v>Critical Importance</v>
      </c>
      <c r="J297" s="274" t="str">
        <f>VLOOKUP($A297,'Privacy Analyst Evaluation'!$A$46:$K$120,10,0)&amp;""</f>
        <v/>
      </c>
      <c r="K297" s="274">
        <f t="shared" si="54"/>
        <v>20</v>
      </c>
      <c r="L297" s="274">
        <f>IF($E297="Not Scored", "N/A",IF(AND($D297='Auto Responses'!$J$27,$H297=""),"N/A",IF(AND($D297='Auto Responses'!$J$27,$H297='Auto Responses'!$J$7),1,IF(AND($D297='Auto Responses'!$J$27,$H297='Auto Responses'!$J$8),0,IF(OR($F297=$G297,$H297='Auto Responses'!$J$7),1,0)))))</f>
        <v>1</v>
      </c>
      <c r="M297" s="274" t="str">
        <f>VLOOKUP($A297,'Privacy Analyst Evaluation'!$A$46:$K$120,10,0)&amp;""</f>
        <v/>
      </c>
      <c r="N297" s="274">
        <f t="shared" si="55"/>
        <v>1</v>
      </c>
      <c r="O297" s="274">
        <f>IF(OR($E297="Not Scored",$F297="N/A",$F$24="No"),"N/A",IF($J297="",$K297,IF($J297="Minor Importance",5,IF($J297="Standard Importance",10,IF($J297="Critical Importance",20,0)))))</f>
        <v>20</v>
      </c>
      <c r="P297" s="274">
        <f t="shared" si="56"/>
        <v>20</v>
      </c>
      <c r="Q297" s="274">
        <f t="shared" si="57"/>
        <v>0</v>
      </c>
      <c r="R297" s="274">
        <f t="shared" si="61"/>
        <v>0</v>
      </c>
      <c r="S297" s="274">
        <f t="shared" si="58"/>
        <v>0</v>
      </c>
      <c r="T297" s="274">
        <f t="shared" si="59"/>
        <v>1</v>
      </c>
      <c r="U297" s="274">
        <f t="shared" si="62"/>
        <v>74</v>
      </c>
      <c r="V297" s="274">
        <f t="shared" si="60"/>
        <v>74</v>
      </c>
      <c r="W297" s="58"/>
      <c r="X297" s="58"/>
      <c r="Y297" s="58"/>
      <c r="Z297" s="58"/>
    </row>
    <row r="298" spans="1:26" ht="15.75" customHeight="1" x14ac:dyDescent="0.2">
      <c r="A298" s="274" t="str">
        <f>Questions!$A298</f>
        <v>DPAI-04</v>
      </c>
      <c r="B298" s="274" t="str">
        <f t="shared" si="53"/>
        <v>DPAI</v>
      </c>
      <c r="C298" s="274" t="str">
        <f>VLOOKUP($A298,Questions!$A$3:$L$333,2,0)&amp;""</f>
        <v>Will institutional data be processed through a third party or subprocessor that also uses AI?</v>
      </c>
      <c r="D298" s="274" t="str">
        <f>VLOOKUP($A298,Questions!$A$3:$L$333,11,0)&amp;""</f>
        <v/>
      </c>
      <c r="E298" s="274" t="str">
        <f>VLOOKUP($A298,Questions!$A$3:$L$333,12,0)&amp;""</f>
        <v>Privacy</v>
      </c>
      <c r="F298" s="274" t="str">
        <f>VLOOKUP($A298,'Privacy Analyst Evaluation'!$A$46:$K$120,3,0)&amp;""</f>
        <v>Yes</v>
      </c>
      <c r="G298" s="274" t="str">
        <f>VLOOKUP($A298,'Privacy Analyst Evaluation'!$A$46:$K$120,7,0)&amp;""</f>
        <v>No</v>
      </c>
      <c r="H298" s="274" t="str">
        <f>VLOOKUP($A298,'Privacy Analyst Evaluation'!$A$46:$K$120,8,0)&amp;""</f>
        <v/>
      </c>
      <c r="I298" s="274" t="str">
        <f>VLOOKUP($A298,'Privacy Analyst Evaluation'!$A$46:$K$120,9,0)&amp;""</f>
        <v>Standard Importance</v>
      </c>
      <c r="J298" s="274" t="str">
        <f>VLOOKUP($A298,'Privacy Analyst Evaluation'!$A$46:$K$120,10,0)&amp;""</f>
        <v/>
      </c>
      <c r="K298" s="274">
        <f t="shared" si="54"/>
        <v>10</v>
      </c>
      <c r="L298" s="274">
        <f>IF($E298="Not Scored", "N/A",IF(AND($D298='Auto Responses'!$J$27,$H298=""),"N/A",IF(AND($D298='Auto Responses'!$J$27,$H298='Auto Responses'!$J$7),1,IF(AND($D298='Auto Responses'!$J$27,$H298='Auto Responses'!$J$8),0,IF(OR($F298=$G298,$H298='Auto Responses'!$J$7),1,0)))))</f>
        <v>0</v>
      </c>
      <c r="M298" s="274" t="str">
        <f>VLOOKUP($A298,'Privacy Analyst Evaluation'!$A$46:$K$120,10,0)&amp;""</f>
        <v/>
      </c>
      <c r="N298" s="274">
        <f t="shared" si="55"/>
        <v>0</v>
      </c>
      <c r="O298" s="274">
        <f>IF(OR($E298="Not Scored",$F$24="No"),"N/A",IF($J298="",$K298,IF($J298="Minor Importance",5,IF($J298="Standard Importance",10,IF($J298="Critical Importance",20,0)))))</f>
        <v>10</v>
      </c>
      <c r="P298" s="274">
        <f t="shared" si="56"/>
        <v>0</v>
      </c>
      <c r="Q298" s="274">
        <f t="shared" si="57"/>
        <v>0</v>
      </c>
      <c r="R298" s="274">
        <f t="shared" si="61"/>
        <v>0</v>
      </c>
      <c r="S298" s="274">
        <f t="shared" si="58"/>
        <v>0</v>
      </c>
      <c r="T298" s="274">
        <f t="shared" si="59"/>
        <v>0</v>
      </c>
      <c r="U298" s="274">
        <f t="shared" si="62"/>
        <v>74</v>
      </c>
      <c r="V298" s="274">
        <f t="shared" si="60"/>
        <v>0</v>
      </c>
      <c r="W298" s="58"/>
      <c r="X298" s="58"/>
      <c r="Y298" s="58"/>
      <c r="Z298" s="58"/>
    </row>
    <row r="299" spans="1:26" ht="15.75" customHeight="1" x14ac:dyDescent="0.2">
      <c r="A299" s="274" t="str">
        <f>Questions!$A299</f>
        <v>DPAI-05</v>
      </c>
      <c r="B299" s="274" t="str">
        <f t="shared" si="53"/>
        <v>DPAI</v>
      </c>
      <c r="C299" s="274" t="str">
        <f>VLOOKUP($A299,Questions!$A$3:$L$333,2,0)&amp;""</f>
        <v>Is AI processing limited to fully licensed commercial enterprise AI services?</v>
      </c>
      <c r="D299" s="274" t="str">
        <f>VLOOKUP($A299,Questions!$A$3:$L$333,11,0)&amp;""</f>
        <v/>
      </c>
      <c r="E299" s="274" t="str">
        <f>VLOOKUP($A299,Questions!$A$3:$L$333,12,0)&amp;""</f>
        <v>Privacy</v>
      </c>
      <c r="F299" s="274" t="str">
        <f>VLOOKUP($A299,'Privacy Analyst Evaluation'!$A$46:$K$120,3,0)&amp;""</f>
        <v>Yes</v>
      </c>
      <c r="G299" s="274" t="str">
        <f>VLOOKUP($A299,'Privacy Analyst Evaluation'!$A$46:$K$120,7,0)&amp;""</f>
        <v>Yes</v>
      </c>
      <c r="H299" s="274" t="str">
        <f>VLOOKUP($A299,'Privacy Analyst Evaluation'!$A$46:$K$120,8,0)&amp;""</f>
        <v/>
      </c>
      <c r="I299" s="274" t="str">
        <f>VLOOKUP($A299,'Privacy Analyst Evaluation'!$A$46:$K$120,9,0)&amp;""</f>
        <v>Minor Importance</v>
      </c>
      <c r="J299" s="274" t="str">
        <f>VLOOKUP($A299,'Privacy Analyst Evaluation'!$A$46:$K$120,10,0)&amp;""</f>
        <v/>
      </c>
      <c r="K299" s="274">
        <f t="shared" si="54"/>
        <v>5</v>
      </c>
      <c r="L299" s="274">
        <f>IF($E299="Not Scored", "N/A",IF(AND($D299='Auto Responses'!$J$27,$H299=""),"N/A",IF(AND($D299='Auto Responses'!$J$27,$H299='Auto Responses'!$J$7),1,IF(AND($D299='Auto Responses'!$J$27,$H299='Auto Responses'!$J$8),0,IF(OR($F299=$G299,$H299='Auto Responses'!$J$7),1,0)))))</f>
        <v>1</v>
      </c>
      <c r="M299" s="274" t="str">
        <f>VLOOKUP($A299,'Privacy Analyst Evaluation'!$A$46:$K$120,10,0)&amp;""</f>
        <v/>
      </c>
      <c r="N299" s="274">
        <f t="shared" si="55"/>
        <v>0</v>
      </c>
      <c r="O299" s="274">
        <f>IF(OR($E299="Not Scored",$F299="N/A",$F$24="No"),"N/A",IF($J299="",$K299,IF($J299="Minor Importance",5,IF($J299="Standard Importance",10,IF($J299="Critical Importance",20,0)))))</f>
        <v>5</v>
      </c>
      <c r="P299" s="274">
        <f t="shared" si="56"/>
        <v>5</v>
      </c>
      <c r="Q299" s="274">
        <f t="shared" si="57"/>
        <v>0</v>
      </c>
      <c r="R299" s="274">
        <f t="shared" si="61"/>
        <v>0</v>
      </c>
      <c r="S299" s="274">
        <f t="shared" si="58"/>
        <v>0</v>
      </c>
      <c r="T299" s="274">
        <f t="shared" si="59"/>
        <v>0</v>
      </c>
      <c r="U299" s="274">
        <f t="shared" si="62"/>
        <v>74</v>
      </c>
      <c r="V299" s="274">
        <f t="shared" si="60"/>
        <v>0</v>
      </c>
      <c r="W299" s="58"/>
      <c r="X299" s="58"/>
      <c r="Y299" s="58"/>
      <c r="Z299" s="58"/>
    </row>
    <row r="300" spans="1:26" ht="15.75" customHeight="1" x14ac:dyDescent="0.2">
      <c r="A300" s="274" t="str">
        <f>Questions!$A300</f>
        <v>DPAI-06</v>
      </c>
      <c r="B300" s="274" t="str">
        <f t="shared" si="53"/>
        <v>DPAI</v>
      </c>
      <c r="C300" s="274" t="str">
        <f>VLOOKUP($A300,Questions!$A$3:$L$333,2,0)&amp;""</f>
        <v>Will institutional data be used or processed by any shared AI services?</v>
      </c>
      <c r="D300" s="274" t="str">
        <f>VLOOKUP($A300,Questions!$A$3:$L$333,11,0)&amp;""</f>
        <v/>
      </c>
      <c r="E300" s="274" t="str">
        <f>VLOOKUP($A300,Questions!$A$3:$L$333,12,0)&amp;""</f>
        <v>Privacy</v>
      </c>
      <c r="F300" s="274" t="str">
        <f>VLOOKUP($A300,'Privacy Analyst Evaluation'!$A$46:$K$120,3,0)&amp;""</f>
        <v>No</v>
      </c>
      <c r="G300" s="274" t="str">
        <f>VLOOKUP($A300,'Privacy Analyst Evaluation'!$A$46:$K$120,7,0)&amp;""</f>
        <v>No</v>
      </c>
      <c r="H300" s="274" t="str">
        <f>VLOOKUP($A300,'Privacy Analyst Evaluation'!$A$46:$K$120,8,0)&amp;""</f>
        <v/>
      </c>
      <c r="I300" s="274" t="str">
        <f>VLOOKUP($A300,'Privacy Analyst Evaluation'!$A$46:$K$120,9,0)&amp;""</f>
        <v>Minor Importance</v>
      </c>
      <c r="J300" s="274" t="str">
        <f>VLOOKUP($A300,'Privacy Analyst Evaluation'!$A$46:$K$120,10,0)&amp;""</f>
        <v/>
      </c>
      <c r="K300" s="274">
        <f t="shared" si="54"/>
        <v>5</v>
      </c>
      <c r="L300" s="274">
        <f>IF($E300="Not Scored", "N/A",IF(AND($D300='Auto Responses'!$J$27,$H300=""),"N/A",IF(AND($D300='Auto Responses'!$J$27,$H300='Auto Responses'!$J$7),1,IF(AND($D300='Auto Responses'!$J$27,$H300='Auto Responses'!$J$8),0,IF(OR($F300=$G300,$H300='Auto Responses'!$J$7),1,0)))))</f>
        <v>1</v>
      </c>
      <c r="M300" s="274" t="str">
        <f>VLOOKUP($A300,'Privacy Analyst Evaluation'!$A$46:$K$120,10,0)&amp;""</f>
        <v/>
      </c>
      <c r="N300" s="274">
        <f t="shared" si="55"/>
        <v>0</v>
      </c>
      <c r="O300" s="274">
        <f>IF(OR($E300="Not Scored",$F$24="No"),"N/A",IF($J300="",$K300,IF($J300="Minor Importance",5,IF($J300="Standard Importance",10,IF($J300="Critical Importance",20,0)))))</f>
        <v>5</v>
      </c>
      <c r="P300" s="274">
        <f t="shared" si="56"/>
        <v>5</v>
      </c>
      <c r="Q300" s="274">
        <f t="shared" si="57"/>
        <v>0</v>
      </c>
      <c r="R300" s="274">
        <f t="shared" si="61"/>
        <v>0</v>
      </c>
      <c r="S300" s="274">
        <f t="shared" si="58"/>
        <v>0</v>
      </c>
      <c r="T300" s="274">
        <f t="shared" si="59"/>
        <v>0</v>
      </c>
      <c r="U300" s="274">
        <f t="shared" si="62"/>
        <v>74</v>
      </c>
      <c r="V300" s="274">
        <f t="shared" si="60"/>
        <v>0</v>
      </c>
      <c r="W300" s="58"/>
      <c r="X300" s="58"/>
      <c r="Y300" s="58"/>
      <c r="Z300" s="58"/>
    </row>
    <row r="301" spans="1:26" ht="15.75" customHeight="1" x14ac:dyDescent="0.2">
      <c r="A301" s="274" t="str">
        <f>Questions!$A301</f>
        <v>DPAI-07</v>
      </c>
      <c r="B301" s="274" t="str">
        <f t="shared" si="53"/>
        <v>DPAI</v>
      </c>
      <c r="C301" s="274" t="str">
        <f>VLOOKUP($A301,Questions!$A$3:$L$333,2,0)&amp;""</f>
        <v>Do you have safeguards in place to protect institutional data and data privacy from unintended AI queries or processing?</v>
      </c>
      <c r="D301" s="274" t="str">
        <f>VLOOKUP($A301,Questions!$A$3:$L$333,11,0)&amp;""</f>
        <v/>
      </c>
      <c r="E301" s="274" t="str">
        <f>VLOOKUP($A301,Questions!$A$3:$L$333,12,0)&amp;""</f>
        <v>Privacy</v>
      </c>
      <c r="F301" s="274" t="str">
        <f>VLOOKUP($A301,'Privacy Analyst Evaluation'!$A$46:$K$120,3,0)&amp;""</f>
        <v>Yes</v>
      </c>
      <c r="G301" s="274" t="str">
        <f>VLOOKUP($A301,'Privacy Analyst Evaluation'!$A$46:$K$120,7,0)&amp;""</f>
        <v>Yes</v>
      </c>
      <c r="H301" s="274" t="str">
        <f>VLOOKUP($A301,'Privacy Analyst Evaluation'!$A$46:$K$120,8,0)&amp;""</f>
        <v/>
      </c>
      <c r="I301" s="274" t="str">
        <f>VLOOKUP($A301,'Privacy Analyst Evaluation'!$A$46:$K$120,9,0)&amp;""</f>
        <v>Minor Importance</v>
      </c>
      <c r="J301" s="274" t="str">
        <f>VLOOKUP($A301,'Privacy Analyst Evaluation'!$A$46:$K$120,10,0)&amp;""</f>
        <v/>
      </c>
      <c r="K301" s="274">
        <f t="shared" si="54"/>
        <v>5</v>
      </c>
      <c r="L301" s="274">
        <f>IF($E301="Not Scored", "N/A",IF(AND($D301='Auto Responses'!$J$27,$H301=""),"N/A",IF(AND($D301='Auto Responses'!$J$27,$H301='Auto Responses'!$J$7),1,IF(AND($D301='Auto Responses'!$J$27,$H301='Auto Responses'!$J$8),0,IF(OR($F301=$G301,$H301='Auto Responses'!$J$7),1,0)))))</f>
        <v>1</v>
      </c>
      <c r="M301" s="274" t="str">
        <f>VLOOKUP($A301,'Privacy Analyst Evaluation'!$A$46:$K$120,10,0)&amp;""</f>
        <v/>
      </c>
      <c r="N301" s="274">
        <f t="shared" si="55"/>
        <v>0</v>
      </c>
      <c r="O301" s="274">
        <f>IF(OR($E301="Not Scored",$F$24="No"),"N/A",IF($J301="",$K301,IF($J301="Minor Importance",5,IF($J301="Standard Importance",10,IF($J301="Critical Importance",20,0)))))</f>
        <v>5</v>
      </c>
      <c r="P301" s="274">
        <f t="shared" si="56"/>
        <v>5</v>
      </c>
      <c r="Q301" s="274">
        <f t="shared" si="57"/>
        <v>0</v>
      </c>
      <c r="R301" s="274">
        <f t="shared" si="61"/>
        <v>0</v>
      </c>
      <c r="S301" s="274">
        <f t="shared" si="58"/>
        <v>0</v>
      </c>
      <c r="T301" s="274">
        <f t="shared" si="59"/>
        <v>0</v>
      </c>
      <c r="U301" s="274">
        <f t="shared" si="62"/>
        <v>74</v>
      </c>
      <c r="V301" s="274">
        <f t="shared" si="60"/>
        <v>0</v>
      </c>
      <c r="W301" s="58"/>
      <c r="X301" s="58"/>
      <c r="Y301" s="58"/>
      <c r="Z301" s="58"/>
    </row>
    <row r="302" spans="1:26" ht="15.75" customHeight="1" x14ac:dyDescent="0.2">
      <c r="A302" s="274" t="str">
        <f>Questions!$A302</f>
        <v>DPAI-08</v>
      </c>
      <c r="B302" s="274" t="str">
        <f t="shared" si="53"/>
        <v>DPAI</v>
      </c>
      <c r="C302" s="274" t="str">
        <f>VLOOKUP($A302,Questions!$A$3:$L$333,2,0)&amp;""</f>
        <v>Do you provide choice to the user to opt out of AI use?</v>
      </c>
      <c r="D302" s="274" t="str">
        <f>VLOOKUP($A302,Questions!$A$3:$L$333,11,0)&amp;""</f>
        <v/>
      </c>
      <c r="E302" s="274" t="str">
        <f>VLOOKUP($A302,Questions!$A$3:$L$333,12,0)&amp;""</f>
        <v>Privacy</v>
      </c>
      <c r="F302" s="274" t="str">
        <f>VLOOKUP($A302,'Privacy Analyst Evaluation'!$A$46:$K$120,3,0)&amp;""</f>
        <v>Yes</v>
      </c>
      <c r="G302" s="274" t="str">
        <f>VLOOKUP($A302,'Privacy Analyst Evaluation'!$A$46:$K$120,7,0)&amp;""</f>
        <v>Yes</v>
      </c>
      <c r="H302" s="274" t="str">
        <f>VLOOKUP($A302,'Privacy Analyst Evaluation'!$A$46:$K$120,8,0)&amp;""</f>
        <v/>
      </c>
      <c r="I302" s="274" t="str">
        <f>VLOOKUP($A302,'Privacy Analyst Evaluation'!$A$46:$K$120,9,0)&amp;""</f>
        <v>Minor Importance</v>
      </c>
      <c r="J302" s="274" t="str">
        <f>VLOOKUP($A302,'Privacy Analyst Evaluation'!$A$46:$K$120,10,0)&amp;""</f>
        <v/>
      </c>
      <c r="K302" s="274">
        <f t="shared" si="54"/>
        <v>5</v>
      </c>
      <c r="L302" s="274">
        <f>IF($E302="Not Scored", "N/A",IF(AND($D302='Auto Responses'!$J$27,$H302=""),"N/A",IF(AND($D302='Auto Responses'!$J$27,$H302='Auto Responses'!$J$7),1,IF(AND($D302='Auto Responses'!$J$27,$H302='Auto Responses'!$J$8),0,IF(OR($F302=$G302,$H302='Auto Responses'!$J$7),1,0)))))</f>
        <v>1</v>
      </c>
      <c r="M302" s="274" t="str">
        <f>VLOOKUP($A302,'Privacy Analyst Evaluation'!$A$46:$K$120,10,0)&amp;""</f>
        <v/>
      </c>
      <c r="N302" s="274">
        <f t="shared" si="55"/>
        <v>0</v>
      </c>
      <c r="O302" s="274">
        <f>IF(OR($E302="Not Scored",$F302="N/A",$F$24="No"),"N/A",IF($J302="",$K302,IF($J302="Minor Importance",5,IF($J302="Standard Importance",10,IF($J302="Critical Importance",20,0)))))</f>
        <v>5</v>
      </c>
      <c r="P302" s="274">
        <f t="shared" si="56"/>
        <v>5</v>
      </c>
      <c r="Q302" s="274">
        <f t="shared" si="57"/>
        <v>0</v>
      </c>
      <c r="R302" s="274">
        <f t="shared" si="61"/>
        <v>0</v>
      </c>
      <c r="S302" s="274">
        <f t="shared" si="58"/>
        <v>0</v>
      </c>
      <c r="T302" s="274">
        <f t="shared" si="59"/>
        <v>0</v>
      </c>
      <c r="U302" s="274">
        <f t="shared" si="62"/>
        <v>74</v>
      </c>
      <c r="V302" s="274">
        <f t="shared" si="60"/>
        <v>0</v>
      </c>
      <c r="W302" s="58"/>
      <c r="X302" s="58"/>
      <c r="Y302" s="58"/>
      <c r="Z302" s="58"/>
    </row>
    <row r="303" spans="1:26" ht="15.75" customHeight="1" x14ac:dyDescent="0.2">
      <c r="A303" s="274" t="str">
        <f>Questions!$A303</f>
        <v>AIQU-01</v>
      </c>
      <c r="B303" s="274" t="str">
        <f t="shared" si="53"/>
        <v>AIQU</v>
      </c>
      <c r="C303" s="274" t="str">
        <f>VLOOKUP($A303,Questions!$A$3:$L$333,2,0)&amp;""</f>
        <v>Does your solution leverage machine learning (ML) or do you plan to do so in the next 12 months?</v>
      </c>
      <c r="D303" s="274" t="str">
        <f>VLOOKUP($A303,Questions!$A$3:$L$333,11,0)&amp;""</f>
        <v>NA</v>
      </c>
      <c r="E303" s="274" t="str">
        <f>VLOOKUP($A303,Questions!$A$3:$L$333,12,0)&amp;""</f>
        <v>Not scored</v>
      </c>
      <c r="F303" s="274" t="str">
        <f>VLOOKUP($A303,'Institution Evaluation'!$A$56:$K$346,3,0)&amp;""</f>
        <v>Yes</v>
      </c>
      <c r="G303" s="274" t="str">
        <f>VLOOKUP($A303,'Institution Evaluation'!$A$56:$K$346,7,0)&amp;""</f>
        <v>Not scored</v>
      </c>
      <c r="H303" s="274" t="str">
        <f>VLOOKUP($A303,'Institution Evaluation'!$A$56:$K$346,8,0)&amp;""</f>
        <v/>
      </c>
      <c r="I303" s="274" t="str">
        <f>VLOOKUP($A303,'Institution Evaluation'!$A$56:$K$346,9,0)&amp;""</f>
        <v/>
      </c>
      <c r="J303" s="274" t="str">
        <f>VLOOKUP($A303,'Institution Evaluation'!$A$56:$K$346,10,0)&amp;""</f>
        <v/>
      </c>
      <c r="K303" s="274">
        <f t="shared" si="54"/>
        <v>10</v>
      </c>
      <c r="L303" s="274" t="str">
        <f>IF($E303="Not Scored", "N/A",IF(AND($D303='Auto Responses'!$J$27,$H303=""),"N/A",IF(AND($D303='Auto Responses'!$J$27,$H303='Auto Responses'!$J$7),1,IF(AND($D303='Auto Responses'!$J$27,$H303='Auto Responses'!$J$8),0,IF(OR($F303=$G303,$H303='Auto Responses'!$J$7),1,0)))))</f>
        <v>N/A</v>
      </c>
      <c r="M303" s="274" t="str">
        <f>VLOOKUP($A303,'Institution Evaluation'!$A$56:$K$346,10,0)&amp;""</f>
        <v/>
      </c>
      <c r="N303" s="274">
        <f t="shared" si="55"/>
        <v>0</v>
      </c>
      <c r="O303" s="274" t="str">
        <f t="shared" ref="O303:O312" si="65">IF(OR($F$20="No",$E303="Not Scored"),"N/A",IF($J303="",$K303,IF($J303="Minor Importance",5,IF($J303="Standard Importance",10,IF($J303="Critical Importance",20,0)))))</f>
        <v>N/A</v>
      </c>
      <c r="P303" s="274" t="str">
        <f t="shared" si="56"/>
        <v>N/A</v>
      </c>
      <c r="Q303" s="274">
        <f t="shared" si="57"/>
        <v>0</v>
      </c>
      <c r="R303" s="274">
        <f t="shared" si="61"/>
        <v>0</v>
      </c>
      <c r="S303" s="274">
        <f t="shared" si="58"/>
        <v>0</v>
      </c>
      <c r="T303" s="274">
        <f t="shared" si="59"/>
        <v>0</v>
      </c>
      <c r="U303" s="274">
        <f t="shared" si="62"/>
        <v>74</v>
      </c>
      <c r="V303" s="274">
        <f t="shared" si="60"/>
        <v>0</v>
      </c>
      <c r="W303" s="58"/>
      <c r="X303" s="58"/>
      <c r="Y303" s="58"/>
      <c r="Z303" s="58"/>
    </row>
    <row r="304" spans="1:26" ht="15.75" customHeight="1" x14ac:dyDescent="0.2">
      <c r="A304" s="274" t="str">
        <f>Questions!$A304</f>
        <v>AIQU-02</v>
      </c>
      <c r="B304" s="274" t="str">
        <f t="shared" si="53"/>
        <v>AIQU</v>
      </c>
      <c r="C304" s="274" t="str">
        <f>VLOOKUP($A304,Questions!$A$3:$L$333,2,0)&amp;""</f>
        <v>Does your solution leverage a large language model (LLM) or do you plan to do so in the next 12 months?</v>
      </c>
      <c r="D304" s="274" t="str">
        <f>VLOOKUP($A304,Questions!$A$3:$L$333,11,0)&amp;""</f>
        <v>NA</v>
      </c>
      <c r="E304" s="274" t="str">
        <f>VLOOKUP($A304,Questions!$A$3:$L$333,12,0)&amp;""</f>
        <v>Not scored</v>
      </c>
      <c r="F304" s="274" t="str">
        <f>VLOOKUP($A304,'Institution Evaluation'!$A$56:$K$346,3,0)&amp;""</f>
        <v>Yes</v>
      </c>
      <c r="G304" s="274" t="str">
        <f>VLOOKUP($A304,'Institution Evaluation'!$A$56:$K$346,7,0)&amp;""</f>
        <v>Not scored</v>
      </c>
      <c r="H304" s="274" t="str">
        <f>VLOOKUP($A304,'Institution Evaluation'!$A$56:$K$346,8,0)&amp;""</f>
        <v/>
      </c>
      <c r="I304" s="274" t="str">
        <f>VLOOKUP($A304,'Institution Evaluation'!$A$56:$K$346,9,0)&amp;""</f>
        <v/>
      </c>
      <c r="J304" s="274" t="str">
        <f>VLOOKUP($A304,'Institution Evaluation'!$A$56:$K$346,10,0)&amp;""</f>
        <v/>
      </c>
      <c r="K304" s="274">
        <f t="shared" si="54"/>
        <v>10</v>
      </c>
      <c r="L304" s="274" t="str">
        <f>IF($E304="Not Scored", "N/A",IF(AND($D304='Auto Responses'!$J$27,$H304=""),"N/A",IF(AND($D304='Auto Responses'!$J$27,$H304='Auto Responses'!$J$7),1,IF(AND($D304='Auto Responses'!$J$27,$H304='Auto Responses'!$J$8),0,IF(OR($F304=$G304,$H304='Auto Responses'!$J$7),1,0)))))</f>
        <v>N/A</v>
      </c>
      <c r="M304" s="274" t="str">
        <f>VLOOKUP($A304,'Institution Evaluation'!$A$56:$K$346,10,0)&amp;""</f>
        <v/>
      </c>
      <c r="N304" s="274">
        <f t="shared" si="55"/>
        <v>0</v>
      </c>
      <c r="O304" s="274" t="str">
        <f t="shared" si="65"/>
        <v>N/A</v>
      </c>
      <c r="P304" s="274" t="str">
        <f t="shared" si="56"/>
        <v>N/A</v>
      </c>
      <c r="Q304" s="274">
        <f t="shared" si="57"/>
        <v>0</v>
      </c>
      <c r="R304" s="274">
        <f t="shared" si="61"/>
        <v>0</v>
      </c>
      <c r="S304" s="274">
        <f t="shared" si="58"/>
        <v>0</v>
      </c>
      <c r="T304" s="274">
        <f t="shared" si="59"/>
        <v>0</v>
      </c>
      <c r="U304" s="274">
        <f t="shared" si="62"/>
        <v>74</v>
      </c>
      <c r="V304" s="274">
        <f t="shared" si="60"/>
        <v>0</v>
      </c>
      <c r="W304" s="58"/>
      <c r="X304" s="58"/>
      <c r="Y304" s="58"/>
      <c r="Z304" s="58"/>
    </row>
    <row r="305" spans="1:26" ht="15.75" customHeight="1" x14ac:dyDescent="0.2">
      <c r="A305" s="274" t="str">
        <f>Questions!$A305</f>
        <v>AIGN-01</v>
      </c>
      <c r="B305" s="274" t="str">
        <f t="shared" si="53"/>
        <v>AIGN</v>
      </c>
      <c r="C305" s="274" t="str">
        <f>VLOOKUP($A305,Questions!$A$3:$L$333,2,0)&amp;""</f>
        <v>Does your solution have an AI risk model when developing or implementing your solution's AI model?*</v>
      </c>
      <c r="D305" s="274" t="str">
        <f>VLOOKUP($A305,Questions!$A$3:$L$333,11,0)&amp;""</f>
        <v/>
      </c>
      <c r="E305" s="274" t="str">
        <f>VLOOKUP($A305,Questions!$A$3:$L$333,12,0)&amp;""</f>
        <v>AI</v>
      </c>
      <c r="F305" s="274" t="str">
        <f>VLOOKUP($A305,'Institution Evaluation'!$A$56:$K$346,3,0)&amp;""</f>
        <v>Yes</v>
      </c>
      <c r="G305" s="274" t="str">
        <f>VLOOKUP($A305,'Institution Evaluation'!$A$56:$K$346,7,0)&amp;""</f>
        <v>Yes</v>
      </c>
      <c r="H305" s="274" t="str">
        <f>VLOOKUP($A305,'Institution Evaluation'!$A$56:$K$346,8,0)&amp;""</f>
        <v/>
      </c>
      <c r="I305" s="274" t="str">
        <f>VLOOKUP($A305,'Institution Evaluation'!$A$56:$K$346,9,0)&amp;""</f>
        <v>Critical Importance</v>
      </c>
      <c r="J305" s="274" t="str">
        <f>VLOOKUP($A305,'Institution Evaluation'!$A$56:$K$346,10,0)&amp;""</f>
        <v/>
      </c>
      <c r="K305" s="274">
        <f t="shared" si="54"/>
        <v>20</v>
      </c>
      <c r="L305" s="274">
        <f>IF($E305="Not Scored", "N/A",IF(AND($D305='Auto Responses'!$J$27,$H305=""),"N/A",IF(AND($D305='Auto Responses'!$J$27,$H305='Auto Responses'!$J$7),1,IF(AND($D305='Auto Responses'!$J$27,$H305='Auto Responses'!$J$8),0,IF(OR($F305=$G305,$H305='Auto Responses'!$J$7),1,0)))))</f>
        <v>1</v>
      </c>
      <c r="M305" s="274" t="str">
        <f>VLOOKUP($A305,'Institution Evaluation'!$A$56:$K$346,10,0)&amp;""</f>
        <v/>
      </c>
      <c r="N305" s="274">
        <f t="shared" si="55"/>
        <v>1</v>
      </c>
      <c r="O305" s="274">
        <f t="shared" si="65"/>
        <v>20</v>
      </c>
      <c r="P305" s="274">
        <f t="shared" si="56"/>
        <v>20</v>
      </c>
      <c r="Q305" s="274">
        <f t="shared" si="57"/>
        <v>0</v>
      </c>
      <c r="R305" s="274">
        <f t="shared" si="61"/>
        <v>0</v>
      </c>
      <c r="S305" s="274">
        <f t="shared" si="58"/>
        <v>0</v>
      </c>
      <c r="T305" s="274">
        <f t="shared" si="59"/>
        <v>1</v>
      </c>
      <c r="U305" s="274">
        <f t="shared" si="62"/>
        <v>75</v>
      </c>
      <c r="V305" s="274">
        <f t="shared" si="60"/>
        <v>75</v>
      </c>
      <c r="W305" s="58"/>
      <c r="X305" s="58"/>
      <c r="Y305" s="58"/>
      <c r="Z305" s="58"/>
    </row>
    <row r="306" spans="1:26" ht="15.75" customHeight="1" x14ac:dyDescent="0.2">
      <c r="A306" s="274" t="str">
        <f>Questions!$A306</f>
        <v>AIGN-02</v>
      </c>
      <c r="B306" s="274" t="str">
        <f t="shared" si="53"/>
        <v>AIGN</v>
      </c>
      <c r="C306" s="274" t="str">
        <f>VLOOKUP($A306,Questions!$A$3:$L$333,2,0)&amp;""</f>
        <v>Can your solution's AI features be disabled by tenant and/or user?*</v>
      </c>
      <c r="D306" s="274" t="str">
        <f>VLOOKUP($A306,Questions!$A$3:$L$333,11,0)&amp;""</f>
        <v/>
      </c>
      <c r="E306" s="274" t="str">
        <f>VLOOKUP($A306,Questions!$A$3:$L$333,12,0)&amp;""</f>
        <v>AI</v>
      </c>
      <c r="F306" s="274" t="str">
        <f>VLOOKUP($A306,'Institution Evaluation'!$A$56:$K$346,3,0)&amp;""</f>
        <v>Yes</v>
      </c>
      <c r="G306" s="274" t="str">
        <f>VLOOKUP($A306,'Institution Evaluation'!$A$56:$K$346,7,0)&amp;""</f>
        <v>Yes</v>
      </c>
      <c r="H306" s="274" t="str">
        <f>VLOOKUP($A306,'Institution Evaluation'!$A$56:$K$346,8,0)&amp;""</f>
        <v/>
      </c>
      <c r="I306" s="274" t="str">
        <f>VLOOKUP($A306,'Institution Evaluation'!$A$56:$K$346,9,0)&amp;""</f>
        <v>Critical Importance</v>
      </c>
      <c r="J306" s="274" t="str">
        <f>VLOOKUP($A306,'Institution Evaluation'!$A$56:$K$346,10,0)&amp;""</f>
        <v/>
      </c>
      <c r="K306" s="274">
        <f t="shared" si="54"/>
        <v>20</v>
      </c>
      <c r="L306" s="274">
        <f>IF($E306="Not Scored", "N/A",IF(AND($D306='Auto Responses'!$J$27,$H306=""),"N/A",IF(AND($D306='Auto Responses'!$J$27,$H306='Auto Responses'!$J$7),1,IF(AND($D306='Auto Responses'!$J$27,$H306='Auto Responses'!$J$8),0,IF(OR($F306=$G306,$H306='Auto Responses'!$J$7),1,0)))))</f>
        <v>1</v>
      </c>
      <c r="M306" s="274" t="str">
        <f>VLOOKUP($A306,'Institution Evaluation'!$A$56:$K$346,10,0)&amp;""</f>
        <v/>
      </c>
      <c r="N306" s="274">
        <f t="shared" si="55"/>
        <v>1</v>
      </c>
      <c r="O306" s="274">
        <f t="shared" si="65"/>
        <v>20</v>
      </c>
      <c r="P306" s="274">
        <f t="shared" si="56"/>
        <v>20</v>
      </c>
      <c r="Q306" s="274">
        <f t="shared" si="57"/>
        <v>0</v>
      </c>
      <c r="R306" s="274">
        <f t="shared" si="61"/>
        <v>0</v>
      </c>
      <c r="S306" s="274">
        <f t="shared" si="58"/>
        <v>0</v>
      </c>
      <c r="T306" s="274">
        <f t="shared" si="59"/>
        <v>1</v>
      </c>
      <c r="U306" s="274">
        <f t="shared" si="62"/>
        <v>76</v>
      </c>
      <c r="V306" s="274">
        <f t="shared" si="60"/>
        <v>76</v>
      </c>
      <c r="W306" s="58"/>
      <c r="X306" s="58"/>
      <c r="Y306" s="58"/>
      <c r="Z306" s="58"/>
    </row>
    <row r="307" spans="1:26" ht="15.75" customHeight="1" x14ac:dyDescent="0.2">
      <c r="A307" s="274" t="str">
        <f>Questions!$A307</f>
        <v>AIGN-03</v>
      </c>
      <c r="B307" s="274" t="str">
        <f t="shared" si="53"/>
        <v>AIGN</v>
      </c>
      <c r="C307" s="274" t="str">
        <f>VLOOKUP($A307,Questions!$A$3:$L$333,2,0)&amp;""</f>
        <v>Have your staff completed responsible AI training?*</v>
      </c>
      <c r="D307" s="274" t="str">
        <f>VLOOKUP($A307,Questions!$A$3:$L$333,11,0)&amp;""</f>
        <v/>
      </c>
      <c r="E307" s="274" t="str">
        <f>VLOOKUP($A307,Questions!$A$3:$L$333,12,0)&amp;""</f>
        <v>AI</v>
      </c>
      <c r="F307" s="274" t="str">
        <f>VLOOKUP($A307,'Institution Evaluation'!$A$56:$K$346,3,0)&amp;""</f>
        <v>Yes</v>
      </c>
      <c r="G307" s="274" t="str">
        <f>VLOOKUP($A307,'Institution Evaluation'!$A$56:$K$346,7,0)&amp;""</f>
        <v>Yes</v>
      </c>
      <c r="H307" s="274" t="str">
        <f>VLOOKUP($A307,'Institution Evaluation'!$A$56:$K$346,8,0)&amp;""</f>
        <v/>
      </c>
      <c r="I307" s="274" t="str">
        <f>VLOOKUP($A307,'Institution Evaluation'!$A$56:$K$346,9,0)&amp;""</f>
        <v>Critical Importance</v>
      </c>
      <c r="J307" s="274" t="str">
        <f>VLOOKUP($A307,'Institution Evaluation'!$A$56:$K$346,10,0)&amp;""</f>
        <v/>
      </c>
      <c r="K307" s="274">
        <f t="shared" si="54"/>
        <v>20</v>
      </c>
      <c r="L307" s="274">
        <f>IF($E307="Not Scored", "N/A",IF(AND($D307='Auto Responses'!$J$27,$H307=""),"N/A",IF(AND($D307='Auto Responses'!$J$27,$H307='Auto Responses'!$J$7),1,IF(AND($D307='Auto Responses'!$J$27,$H307='Auto Responses'!$J$8),0,IF(OR($F307=$G307,$H307='Auto Responses'!$J$7),1,0)))))</f>
        <v>1</v>
      </c>
      <c r="M307" s="274" t="str">
        <f>VLOOKUP($A307,'Institution Evaluation'!$A$56:$K$346,10,0)&amp;""</f>
        <v/>
      </c>
      <c r="N307" s="274">
        <f t="shared" si="55"/>
        <v>1</v>
      </c>
      <c r="O307" s="274">
        <f t="shared" si="65"/>
        <v>20</v>
      </c>
      <c r="P307" s="274">
        <f t="shared" si="56"/>
        <v>20</v>
      </c>
      <c r="Q307" s="274">
        <f t="shared" si="57"/>
        <v>0</v>
      </c>
      <c r="R307" s="274">
        <f t="shared" si="61"/>
        <v>0</v>
      </c>
      <c r="S307" s="274">
        <f t="shared" si="58"/>
        <v>0</v>
      </c>
      <c r="T307" s="274">
        <f t="shared" si="59"/>
        <v>1</v>
      </c>
      <c r="U307" s="274">
        <f t="shared" si="62"/>
        <v>77</v>
      </c>
      <c r="V307" s="274">
        <f t="shared" si="60"/>
        <v>77</v>
      </c>
      <c r="W307" s="58"/>
      <c r="X307" s="58"/>
      <c r="Y307" s="58"/>
      <c r="Z307" s="58"/>
    </row>
    <row r="308" spans="1:26" ht="15.75" customHeight="1" x14ac:dyDescent="0.2">
      <c r="A308" s="274" t="str">
        <f>Questions!$A308</f>
        <v>AIGN-04</v>
      </c>
      <c r="B308" s="274" t="str">
        <f t="shared" si="53"/>
        <v>AIGN</v>
      </c>
      <c r="C308" s="274" t="str">
        <f>VLOOKUP($A308,Questions!$A$3:$L$333,2,0)&amp;""</f>
        <v>Please describe the capabilities of your solution's AI features.</v>
      </c>
      <c r="D308" s="274" t="str">
        <f>VLOOKUP($A308,Questions!$A$3:$L$333,11,0)&amp;""</f>
        <v/>
      </c>
      <c r="E308" s="274" t="str">
        <f>VLOOKUP($A308,Questions!$A$3:$L$333,12,0)&amp;""</f>
        <v>Not scored</v>
      </c>
      <c r="F308" s="274" t="str">
        <f>VLOOKUP($A308,'Institution Evaluation'!$A$56:$K$346,3,0)&amp;""</f>
        <v>Qualtrics' AI features empower users to make more informed decisions and drive actionable results. The platform is self-service, allowing customers to control who can use AI features and what data types interact with them. Documentation and resources are provided to help customers harness AI in alignment with their compliance standards. AI artifacts and security documentation are accessible via the Trust Center. Qualtrics is committed to secure, ethical, and effective AI solutions, with robust data privacy measures and enterprise-grade security and privacy requirements. The platform uses anonymized and aggregated data for AI training, and customers retain data ownership and confidentiality. Mechanisms such as data validations, templated prompt interactions, guardrailing, and prompt engineering are used to ensure accuracy and minimize AI hallucinations.
Please refer to our AI security documentation in the Trust Center, including "AI Models in Use," "Qualtrics Commitment to Secure and Private AI," "Qualtrics AI Security and Privacy Guide," "Risk Management in AI Systems at Qualtrics," and "Guidance on Assessing Qualtrics' AI Features."</v>
      </c>
      <c r="G308" s="274" t="str">
        <f>VLOOKUP($A308,'Institution Evaluation'!$A$56:$K$346,7,0)&amp;""</f>
        <v>Not scored</v>
      </c>
      <c r="H308" s="274" t="str">
        <f>VLOOKUP($A308,'Institution Evaluation'!$A$56:$K$346,8,0)&amp;""</f>
        <v/>
      </c>
      <c r="I308" s="274" t="str">
        <f>VLOOKUP($A308,'Institution Evaluation'!$A$56:$K$346,9,0)&amp;""</f>
        <v>Standard Importance</v>
      </c>
      <c r="J308" s="274" t="str">
        <f>VLOOKUP($A308,'Institution Evaluation'!$A$56:$K$346,10,0)&amp;""</f>
        <v/>
      </c>
      <c r="K308" s="274">
        <f t="shared" si="54"/>
        <v>10</v>
      </c>
      <c r="L308" s="274" t="str">
        <f>IF($E308="Not Scored", "N/A",IF(AND($D308='Auto Responses'!$J$27,$H308=""),"N/A",IF(AND($D308='Auto Responses'!$J$27,$H308='Auto Responses'!$J$7),1,IF(AND($D308='Auto Responses'!$J$27,$H308='Auto Responses'!$J$8),0,IF(OR($F308=$G308,$H308='Auto Responses'!$J$7),1,0)))))</f>
        <v>N/A</v>
      </c>
      <c r="M308" s="274" t="str">
        <f>VLOOKUP($A308,'Institution Evaluation'!$A$56:$K$346,10,0)&amp;""</f>
        <v/>
      </c>
      <c r="N308" s="274">
        <f t="shared" si="55"/>
        <v>0</v>
      </c>
      <c r="O308" s="274" t="str">
        <f t="shared" si="65"/>
        <v>N/A</v>
      </c>
      <c r="P308" s="274" t="str">
        <f t="shared" si="56"/>
        <v>N/A</v>
      </c>
      <c r="Q308" s="274">
        <f t="shared" si="57"/>
        <v>0</v>
      </c>
      <c r="R308" s="274">
        <f t="shared" si="61"/>
        <v>0</v>
      </c>
      <c r="S308" s="274">
        <f t="shared" si="58"/>
        <v>0</v>
      </c>
      <c r="T308" s="274">
        <f t="shared" si="59"/>
        <v>0</v>
      </c>
      <c r="U308" s="274">
        <f t="shared" si="62"/>
        <v>77</v>
      </c>
      <c r="V308" s="274">
        <f t="shared" si="60"/>
        <v>0</v>
      </c>
      <c r="W308" s="58"/>
      <c r="X308" s="58"/>
      <c r="Y308" s="58"/>
      <c r="Z308" s="58"/>
    </row>
    <row r="309" spans="1:26" ht="15.75" customHeight="1" x14ac:dyDescent="0.2">
      <c r="A309" s="274" t="str">
        <f>Questions!$A309</f>
        <v>AIGN-05</v>
      </c>
      <c r="B309" s="274" t="str">
        <f t="shared" si="53"/>
        <v>AIGN</v>
      </c>
      <c r="C309" s="274" t="str">
        <f>VLOOKUP($A309,Questions!$A$3:$L$333,2,0)&amp;""</f>
        <v>Does your solution support business rules to protect sensitive data from being ingested by the AI model?</v>
      </c>
      <c r="D309" s="274" t="str">
        <f>VLOOKUP($A309,Questions!$A$3:$L$333,11,0)&amp;""</f>
        <v/>
      </c>
      <c r="E309" s="274" t="str">
        <f>VLOOKUP($A309,Questions!$A$3:$L$333,12,0)&amp;""</f>
        <v>AI</v>
      </c>
      <c r="F309" s="274" t="str">
        <f>VLOOKUP($A309,'Institution Evaluation'!$A$56:$K$346,3,0)&amp;""</f>
        <v>Yes</v>
      </c>
      <c r="G309" s="274" t="str">
        <f>VLOOKUP($A309,'Institution Evaluation'!$A$56:$K$346,7,0)&amp;""</f>
        <v>Yes</v>
      </c>
      <c r="H309" s="274" t="str">
        <f>VLOOKUP($A309,'Institution Evaluation'!$A$56:$K$346,8,0)&amp;""</f>
        <v/>
      </c>
      <c r="I309" s="274" t="str">
        <f>VLOOKUP($A309,'Institution Evaluation'!$A$56:$K$346,9,0)&amp;""</f>
        <v>Standard Importance</v>
      </c>
      <c r="J309" s="274" t="str">
        <f>VLOOKUP($A309,'Institution Evaluation'!$A$56:$K$346,10,0)&amp;""</f>
        <v/>
      </c>
      <c r="K309" s="274">
        <f t="shared" si="54"/>
        <v>10</v>
      </c>
      <c r="L309" s="274">
        <f>IF($E309="Not Scored", "N/A",IF(AND($D309='Auto Responses'!$J$27,$H309=""),"N/A",IF(AND($D309='Auto Responses'!$J$27,$H309='Auto Responses'!$J$7),1,IF(AND($D309='Auto Responses'!$J$27,$H309='Auto Responses'!$J$8),0,IF(OR($F309=$G309,$H309='Auto Responses'!$J$7),1,0)))))</f>
        <v>1</v>
      </c>
      <c r="M309" s="274" t="str">
        <f>VLOOKUP($A309,'Institution Evaluation'!$A$56:$K$346,10,0)&amp;""</f>
        <v/>
      </c>
      <c r="N309" s="274">
        <f t="shared" si="55"/>
        <v>0</v>
      </c>
      <c r="O309" s="274">
        <f t="shared" si="65"/>
        <v>10</v>
      </c>
      <c r="P309" s="274">
        <f t="shared" si="56"/>
        <v>10</v>
      </c>
      <c r="Q309" s="274">
        <f t="shared" si="57"/>
        <v>0</v>
      </c>
      <c r="R309" s="274">
        <f t="shared" si="61"/>
        <v>0</v>
      </c>
      <c r="S309" s="274">
        <f t="shared" si="58"/>
        <v>0</v>
      </c>
      <c r="T309" s="274">
        <f t="shared" si="59"/>
        <v>0</v>
      </c>
      <c r="U309" s="274">
        <f t="shared" si="62"/>
        <v>77</v>
      </c>
      <c r="V309" s="274">
        <f t="shared" si="60"/>
        <v>0</v>
      </c>
      <c r="W309" s="58"/>
      <c r="X309" s="58"/>
      <c r="Y309" s="58"/>
      <c r="Z309" s="58"/>
    </row>
    <row r="310" spans="1:26" ht="15.75" customHeight="1" x14ac:dyDescent="0.2">
      <c r="A310" s="274" t="str">
        <f>Questions!$A310</f>
        <v>AIPL-01</v>
      </c>
      <c r="B310" s="274" t="str">
        <f t="shared" si="53"/>
        <v>AIPL</v>
      </c>
      <c r="C310" s="274" t="str">
        <f>VLOOKUP($A310,Questions!$A$3:$L$333,2,0)&amp;""</f>
        <v>Are your AI developer's policies, processes, procedures, and practices across the organization related to the mapping, measuring, and managing of AI risks conspicuously posted, unambiguous, and implemented effectively?*</v>
      </c>
      <c r="D310" s="274" t="str">
        <f>VLOOKUP($A310,Questions!$A$3:$L$333,11,0)&amp;""</f>
        <v/>
      </c>
      <c r="E310" s="274" t="str">
        <f>VLOOKUP($A310,Questions!$A$3:$L$333,12,0)&amp;""</f>
        <v>AI</v>
      </c>
      <c r="F310" s="274" t="str">
        <f>VLOOKUP($A310,'Institution Evaluation'!$A$56:$K$346,3,0)&amp;""</f>
        <v>Yes</v>
      </c>
      <c r="G310" s="274" t="str">
        <f>VLOOKUP($A310,'Institution Evaluation'!$A$56:$K$346,7,0)&amp;""</f>
        <v>Yes</v>
      </c>
      <c r="H310" s="274" t="str">
        <f>VLOOKUP($A310,'Institution Evaluation'!$A$56:$K$346,8,0)&amp;""</f>
        <v/>
      </c>
      <c r="I310" s="274" t="str">
        <f>VLOOKUP($A310,'Institution Evaluation'!$A$56:$K$346,9,0)&amp;""</f>
        <v>Critical Importance</v>
      </c>
      <c r="J310" s="274" t="str">
        <f>VLOOKUP($A310,'Institution Evaluation'!$A$56:$K$346,10,0)&amp;""</f>
        <v/>
      </c>
      <c r="K310" s="274">
        <f t="shared" si="54"/>
        <v>20</v>
      </c>
      <c r="L310" s="274">
        <f>IF($E310="Not Scored", "N/A",IF(AND($D310='Auto Responses'!$J$27,$H310=""),"N/A",IF(AND($D310='Auto Responses'!$J$27,$H310='Auto Responses'!$J$7),1,IF(AND($D310='Auto Responses'!$J$27,$H310='Auto Responses'!$J$8),0,IF(OR($F310=$G310,$H310='Auto Responses'!$J$7),1,0)))))</f>
        <v>1</v>
      </c>
      <c r="M310" s="274" t="str">
        <f>VLOOKUP($A310,'Institution Evaluation'!$A$56:$K$346,10,0)&amp;""</f>
        <v/>
      </c>
      <c r="N310" s="274">
        <f t="shared" si="55"/>
        <v>1</v>
      </c>
      <c r="O310" s="274">
        <f t="shared" si="65"/>
        <v>20</v>
      </c>
      <c r="P310" s="274">
        <f t="shared" si="56"/>
        <v>20</v>
      </c>
      <c r="Q310" s="274">
        <f t="shared" si="57"/>
        <v>0</v>
      </c>
      <c r="R310" s="274">
        <f t="shared" si="61"/>
        <v>0</v>
      </c>
      <c r="S310" s="274">
        <f t="shared" si="58"/>
        <v>0</v>
      </c>
      <c r="T310" s="274">
        <f t="shared" si="59"/>
        <v>1</v>
      </c>
      <c r="U310" s="274">
        <f t="shared" si="62"/>
        <v>78</v>
      </c>
      <c r="V310" s="274">
        <f t="shared" si="60"/>
        <v>78</v>
      </c>
      <c r="W310" s="58"/>
      <c r="X310" s="58"/>
      <c r="Y310" s="58"/>
      <c r="Z310" s="58"/>
    </row>
    <row r="311" spans="1:26" ht="15.75" customHeight="1" x14ac:dyDescent="0.2">
      <c r="A311" s="274" t="str">
        <f>Questions!$A311</f>
        <v>AIPL-02</v>
      </c>
      <c r="B311" s="274" t="str">
        <f t="shared" si="53"/>
        <v>AIPL</v>
      </c>
      <c r="C311" s="274" t="str">
        <f>VLOOKUP($A311,Questions!$A$3:$L$333,2,0)&amp;""</f>
        <v>Have you identified and measured AI risks?*</v>
      </c>
      <c r="D311" s="274" t="str">
        <f>VLOOKUP($A311,Questions!$A$3:$L$333,11,0)&amp;""</f>
        <v/>
      </c>
      <c r="E311" s="274" t="str">
        <f>VLOOKUP($A311,Questions!$A$3:$L$333,12,0)&amp;""</f>
        <v>AI</v>
      </c>
      <c r="F311" s="274" t="str">
        <f>VLOOKUP($A311,'Institution Evaluation'!$A$56:$K$346,3,0)&amp;""</f>
        <v>Yes</v>
      </c>
      <c r="G311" s="274" t="str">
        <f>VLOOKUP($A311,'Institution Evaluation'!$A$56:$K$346,7,0)&amp;""</f>
        <v>Yes</v>
      </c>
      <c r="H311" s="274" t="str">
        <f>VLOOKUP($A311,'Institution Evaluation'!$A$56:$K$346,8,0)&amp;""</f>
        <v/>
      </c>
      <c r="I311" s="274" t="str">
        <f>VLOOKUP($A311,'Institution Evaluation'!$A$56:$K$346,9,0)&amp;""</f>
        <v>Critical Importance</v>
      </c>
      <c r="J311" s="274" t="str">
        <f>VLOOKUP($A311,'Institution Evaluation'!$A$56:$K$346,10,0)&amp;""</f>
        <v/>
      </c>
      <c r="K311" s="274">
        <f t="shared" si="54"/>
        <v>20</v>
      </c>
      <c r="L311" s="274">
        <f>IF($E311="Not Scored", "N/A",IF(AND($D311='Auto Responses'!$J$27,$H311=""),"N/A",IF(AND($D311='Auto Responses'!$J$27,$H311='Auto Responses'!$J$7),1,IF(AND($D311='Auto Responses'!$J$27,$H311='Auto Responses'!$J$8),0,IF(OR($F311=$G311,$H311='Auto Responses'!$J$7),1,0)))))</f>
        <v>1</v>
      </c>
      <c r="M311" s="274" t="str">
        <f>VLOOKUP($A311,'Institution Evaluation'!$A$56:$K$346,10,0)&amp;""</f>
        <v/>
      </c>
      <c r="N311" s="274">
        <f t="shared" si="55"/>
        <v>1</v>
      </c>
      <c r="O311" s="274">
        <f t="shared" si="65"/>
        <v>20</v>
      </c>
      <c r="P311" s="274">
        <f t="shared" si="56"/>
        <v>20</v>
      </c>
      <c r="Q311" s="274">
        <f t="shared" si="57"/>
        <v>0</v>
      </c>
      <c r="R311" s="274">
        <f t="shared" si="61"/>
        <v>0</v>
      </c>
      <c r="S311" s="274">
        <f t="shared" si="58"/>
        <v>0</v>
      </c>
      <c r="T311" s="274">
        <f t="shared" si="59"/>
        <v>1</v>
      </c>
      <c r="U311" s="274">
        <f t="shared" si="62"/>
        <v>79</v>
      </c>
      <c r="V311" s="274">
        <f t="shared" si="60"/>
        <v>79</v>
      </c>
      <c r="W311" s="58"/>
      <c r="X311" s="58"/>
      <c r="Y311" s="58"/>
      <c r="Z311" s="58"/>
    </row>
    <row r="312" spans="1:26" ht="15.75" customHeight="1" x14ac:dyDescent="0.2">
      <c r="A312" s="274" t="str">
        <f>Questions!$A312</f>
        <v>AIPL-03</v>
      </c>
      <c r="B312" s="274" t="str">
        <f t="shared" si="53"/>
        <v>AIPL</v>
      </c>
      <c r="C312" s="274" t="str">
        <f>VLOOKUP($A312,Questions!$A$3:$L$333,2,0)&amp;""</f>
        <v>In the event of an incident, can your solution's AI features be disabled in a timely manner?*</v>
      </c>
      <c r="D312" s="274" t="str">
        <f>VLOOKUP($A312,Questions!$A$3:$L$333,11,0)&amp;""</f>
        <v/>
      </c>
      <c r="E312" s="274" t="str">
        <f>VLOOKUP($A312,Questions!$A$3:$L$333,12,0)&amp;""</f>
        <v>AI</v>
      </c>
      <c r="F312" s="274" t="str">
        <f>VLOOKUP($A312,'Institution Evaluation'!$A$56:$K$346,3,0)&amp;""</f>
        <v>Yes</v>
      </c>
      <c r="G312" s="274" t="str">
        <f>VLOOKUP($A312,'Institution Evaluation'!$A$56:$K$346,7,0)&amp;""</f>
        <v>Yes</v>
      </c>
      <c r="H312" s="274" t="str">
        <f>VLOOKUP($A312,'Institution Evaluation'!$A$56:$K$346,8,0)&amp;""</f>
        <v/>
      </c>
      <c r="I312" s="274" t="str">
        <f>VLOOKUP($A312,'Institution Evaluation'!$A$56:$K$346,9,0)&amp;""</f>
        <v>Critical Importance</v>
      </c>
      <c r="J312" s="274" t="str">
        <f>VLOOKUP($A312,'Institution Evaluation'!$A$56:$K$346,10,0)&amp;""</f>
        <v/>
      </c>
      <c r="K312" s="274">
        <f t="shared" si="54"/>
        <v>20</v>
      </c>
      <c r="L312" s="274">
        <f>IF($E312="Not Scored", "N/A",IF(AND($D312='Auto Responses'!$J$27,$H312=""),"N/A",IF(AND($D312='Auto Responses'!$J$27,$H312='Auto Responses'!$J$7),1,IF(AND($D312='Auto Responses'!$J$27,$H312='Auto Responses'!$J$8),0,IF(OR($F312=$G312,$H312='Auto Responses'!$J$7),1,0)))))</f>
        <v>1</v>
      </c>
      <c r="M312" s="274" t="str">
        <f>VLOOKUP($A312,'Institution Evaluation'!$A$56:$K$346,10,0)&amp;""</f>
        <v/>
      </c>
      <c r="N312" s="274">
        <f t="shared" si="55"/>
        <v>1</v>
      </c>
      <c r="O312" s="274">
        <f t="shared" si="65"/>
        <v>20</v>
      </c>
      <c r="P312" s="274">
        <f t="shared" si="56"/>
        <v>20</v>
      </c>
      <c r="Q312" s="274">
        <f t="shared" si="57"/>
        <v>0</v>
      </c>
      <c r="R312" s="274">
        <f t="shared" si="61"/>
        <v>0</v>
      </c>
      <c r="S312" s="274">
        <f t="shared" si="58"/>
        <v>0</v>
      </c>
      <c r="T312" s="274">
        <f t="shared" si="59"/>
        <v>1</v>
      </c>
      <c r="U312" s="274">
        <f t="shared" si="62"/>
        <v>80</v>
      </c>
      <c r="V312" s="274">
        <f t="shared" si="60"/>
        <v>80</v>
      </c>
      <c r="W312" s="58"/>
      <c r="X312" s="58"/>
      <c r="Y312" s="58"/>
      <c r="Z312" s="58"/>
    </row>
    <row r="313" spans="1:26" ht="15.75" customHeight="1" x14ac:dyDescent="0.2">
      <c r="A313" s="274" t="str">
        <f>Questions!$A313</f>
        <v>AIPL-04</v>
      </c>
      <c r="B313" s="274" t="str">
        <f t="shared" si="53"/>
        <v>AIPL</v>
      </c>
      <c r="C313" s="274" t="str">
        <f>VLOOKUP($A313,Questions!$A$3:$L$333,2,0)&amp;""</f>
        <v>If disabled because of an incident, can your solution's AI features be re-enabled in a timely manner?*</v>
      </c>
      <c r="D313" s="274" t="str">
        <f>VLOOKUP($A313,Questions!$A$3:$L$333,11,0)&amp;""</f>
        <v/>
      </c>
      <c r="E313" s="274" t="str">
        <f>VLOOKUP($A313,Questions!$A$3:$L$333,12,0)&amp;""</f>
        <v>AI</v>
      </c>
      <c r="F313" s="274" t="str">
        <f>VLOOKUP($A313,'Institution Evaluation'!$A$56:$K$346,3,0)&amp;""</f>
        <v>Yes</v>
      </c>
      <c r="G313" s="274" t="str">
        <f>VLOOKUP($A313,'Institution Evaluation'!$A$56:$K$346,7,0)&amp;""</f>
        <v>Yes</v>
      </c>
      <c r="H313" s="274" t="str">
        <f>VLOOKUP($A313,'Institution Evaluation'!$A$56:$K$346,8,0)&amp;""</f>
        <v/>
      </c>
      <c r="I313" s="274" t="str">
        <f>VLOOKUP($A313,'Institution Evaluation'!$A$56:$K$346,9,0)&amp;""</f>
        <v>Critical Importance</v>
      </c>
      <c r="J313" s="274" t="str">
        <f>VLOOKUP($A313,'Institution Evaluation'!$A$56:$K$346,10,0)&amp;""</f>
        <v/>
      </c>
      <c r="K313" s="274">
        <f t="shared" si="54"/>
        <v>20</v>
      </c>
      <c r="L313" s="274">
        <f>IF($E313="Not Scored", "N/A",IF(AND($D313='Auto Responses'!$J$27,$H313=""),"N/A",IF(AND($D313='Auto Responses'!$J$27,$H313='Auto Responses'!$J$7),1,IF(AND($D313='Auto Responses'!$J$27,$H313='Auto Responses'!$J$8),0,IF(OR($F313=$G313,$H313='Auto Responses'!$J$7),1,0)))))</f>
        <v>1</v>
      </c>
      <c r="M313" s="274" t="str">
        <f>VLOOKUP($A313,'Institution Evaluation'!$A$56:$K$346,10,0)&amp;""</f>
        <v/>
      </c>
      <c r="N313" s="274">
        <f t="shared" si="55"/>
        <v>1</v>
      </c>
      <c r="O313" s="274">
        <f>IF(OR($F$20="No",$E313="Not Scored",$F313="N/A"),"N/A",IF($J313="",$K313,IF($J313="Minor Importance",5,IF($J313="Standard Importance",10,IF($J313="Critical Importance",20,0)))))</f>
        <v>20</v>
      </c>
      <c r="P313" s="274">
        <f t="shared" si="56"/>
        <v>20</v>
      </c>
      <c r="Q313" s="274">
        <f t="shared" si="57"/>
        <v>0</v>
      </c>
      <c r="R313" s="274">
        <f t="shared" si="61"/>
        <v>0</v>
      </c>
      <c r="S313" s="274">
        <f t="shared" si="58"/>
        <v>0</v>
      </c>
      <c r="T313" s="274">
        <f t="shared" si="59"/>
        <v>1</v>
      </c>
      <c r="U313" s="274">
        <f t="shared" si="62"/>
        <v>81</v>
      </c>
      <c r="V313" s="274">
        <f t="shared" si="60"/>
        <v>81</v>
      </c>
      <c r="W313" s="58"/>
      <c r="X313" s="58"/>
      <c r="Y313" s="58"/>
      <c r="Z313" s="58"/>
    </row>
    <row r="314" spans="1:26" ht="15.75" customHeight="1" x14ac:dyDescent="0.2">
      <c r="A314" s="274" t="str">
        <f>Questions!$A314</f>
        <v>AIPL-05</v>
      </c>
      <c r="B314" s="274" t="str">
        <f t="shared" si="53"/>
        <v>AIPL</v>
      </c>
      <c r="C314" s="274" t="str">
        <f>VLOOKUP($A314,Questions!$A$3:$L$333,2,0)&amp;""</f>
        <v>Do you have documented technical and procedural processes to address potential negative impacts of AI as described by the AI Risk Management Framework (RMF)?</v>
      </c>
      <c r="D314" s="274" t="str">
        <f>VLOOKUP($A314,Questions!$A$3:$L$333,11,0)&amp;""</f>
        <v/>
      </c>
      <c r="E314" s="274" t="str">
        <f>VLOOKUP($A314,Questions!$A$3:$L$333,12,0)&amp;""</f>
        <v>AI</v>
      </c>
      <c r="F314" s="274" t="str">
        <f>VLOOKUP($A314,'Institution Evaluation'!$A$56:$K$346,3,0)&amp;""</f>
        <v>Yes</v>
      </c>
      <c r="G314" s="274" t="str">
        <f>VLOOKUP($A314,'Institution Evaluation'!$A$56:$K$346,7,0)&amp;""</f>
        <v>Yes</v>
      </c>
      <c r="H314" s="274" t="str">
        <f>VLOOKUP($A314,'Institution Evaluation'!$A$56:$K$346,8,0)&amp;""</f>
        <v/>
      </c>
      <c r="I314" s="274" t="str">
        <f>VLOOKUP($A314,'Institution Evaluation'!$A$56:$K$346,9,0)&amp;""</f>
        <v>Minor Importance</v>
      </c>
      <c r="J314" s="274" t="str">
        <f>VLOOKUP($A314,'Institution Evaluation'!$A$56:$K$346,10,0)&amp;""</f>
        <v/>
      </c>
      <c r="K314" s="274">
        <f t="shared" si="54"/>
        <v>5</v>
      </c>
      <c r="L314" s="274">
        <f>IF($E314="Not Scored", "N/A",IF(AND($D314='Auto Responses'!$J$27,$H314=""),"N/A",IF(AND($D314='Auto Responses'!$J$27,$H314='Auto Responses'!$J$7),1,IF(AND($D314='Auto Responses'!$J$27,$H314='Auto Responses'!$J$8),0,IF(OR($F314=$G314,$H314='Auto Responses'!$J$7),1,0)))))</f>
        <v>1</v>
      </c>
      <c r="M314" s="274" t="str">
        <f>VLOOKUP($A314,'Institution Evaluation'!$A$56:$K$346,10,0)&amp;""</f>
        <v/>
      </c>
      <c r="N314" s="274">
        <f t="shared" si="55"/>
        <v>0</v>
      </c>
      <c r="O314" s="274">
        <f t="shared" ref="O314:O319" si="66">IF(OR($F$20="No",$E314="Not Scored"),"N/A",IF($J314="",$K314,IF($J314="Minor Importance",5,IF($J314="Standard Importance",10,IF($J314="Critical Importance",20,0)))))</f>
        <v>5</v>
      </c>
      <c r="P314" s="274">
        <f t="shared" si="56"/>
        <v>5</v>
      </c>
      <c r="Q314" s="274">
        <f t="shared" si="57"/>
        <v>0</v>
      </c>
      <c r="R314" s="274">
        <f t="shared" si="61"/>
        <v>0</v>
      </c>
      <c r="S314" s="274">
        <f t="shared" si="58"/>
        <v>0</v>
      </c>
      <c r="T314" s="274">
        <f t="shared" si="59"/>
        <v>0</v>
      </c>
      <c r="U314" s="274">
        <f t="shared" si="62"/>
        <v>81</v>
      </c>
      <c r="V314" s="274">
        <f t="shared" si="60"/>
        <v>0</v>
      </c>
      <c r="W314" s="58"/>
      <c r="X314" s="58"/>
      <c r="Y314" s="58"/>
      <c r="Z314" s="58"/>
    </row>
    <row r="315" spans="1:26" ht="15.75" customHeight="1" x14ac:dyDescent="0.2">
      <c r="A315" s="274" t="str">
        <f>Questions!$A315</f>
        <v>AISC-01</v>
      </c>
      <c r="B315" s="274" t="str">
        <f t="shared" si="53"/>
        <v>AISC</v>
      </c>
      <c r="C315" s="274" t="str">
        <f>VLOOKUP($A315,Questions!$A$3:$L$333,2,0)&amp;""</f>
        <v>If sensitive data is introduced to your solution's AI model, can the data be removed from the AI model by request?*</v>
      </c>
      <c r="D315" s="274" t="str">
        <f>VLOOKUP($A315,Questions!$A$3:$L$333,11,0)&amp;""</f>
        <v/>
      </c>
      <c r="E315" s="274" t="str">
        <f>VLOOKUP($A315,Questions!$A$3:$L$333,12,0)&amp;""</f>
        <v>AI</v>
      </c>
      <c r="F315" s="274" t="str">
        <f>VLOOKUP($A315,'Institution Evaluation'!$A$56:$K$346,3,0)&amp;""</f>
        <v>Yes</v>
      </c>
      <c r="G315" s="274" t="str">
        <f>VLOOKUP($A315,'Institution Evaluation'!$A$56:$K$346,7,0)&amp;""</f>
        <v>Yes</v>
      </c>
      <c r="H315" s="274" t="str">
        <f>VLOOKUP($A315,'Institution Evaluation'!$A$56:$K$346,8,0)&amp;""</f>
        <v/>
      </c>
      <c r="I315" s="274" t="str">
        <f>VLOOKUP($A315,'Institution Evaluation'!$A$56:$K$346,9,0)&amp;""</f>
        <v>Critical Importance</v>
      </c>
      <c r="J315" s="274" t="str">
        <f>VLOOKUP($A315,'Institution Evaluation'!$A$56:$K$346,10,0)&amp;""</f>
        <v/>
      </c>
      <c r="K315" s="274">
        <f t="shared" si="54"/>
        <v>20</v>
      </c>
      <c r="L315" s="274">
        <f>IF($E315="Not Scored", "N/A",IF(AND($D315='Auto Responses'!$J$27,$H315=""),"N/A",IF(AND($D315='Auto Responses'!$J$27,$H315='Auto Responses'!$J$7),1,IF(AND($D315='Auto Responses'!$J$27,$H315='Auto Responses'!$J$8),0,IF(OR($F315=$G315,$H315='Auto Responses'!$J$7),1,0)))))</f>
        <v>1</v>
      </c>
      <c r="M315" s="274" t="str">
        <f>VLOOKUP($A315,'Institution Evaluation'!$A$56:$K$346,10,0)&amp;""</f>
        <v/>
      </c>
      <c r="N315" s="274">
        <f t="shared" si="55"/>
        <v>1</v>
      </c>
      <c r="O315" s="274">
        <f t="shared" si="66"/>
        <v>20</v>
      </c>
      <c r="P315" s="274">
        <f t="shared" si="56"/>
        <v>20</v>
      </c>
      <c r="Q315" s="274">
        <f t="shared" si="57"/>
        <v>0</v>
      </c>
      <c r="R315" s="274">
        <f t="shared" si="61"/>
        <v>0</v>
      </c>
      <c r="S315" s="274">
        <f t="shared" si="58"/>
        <v>0</v>
      </c>
      <c r="T315" s="274">
        <f t="shared" si="59"/>
        <v>1</v>
      </c>
      <c r="U315" s="274">
        <f t="shared" si="62"/>
        <v>82</v>
      </c>
      <c r="V315" s="274">
        <f t="shared" si="60"/>
        <v>82</v>
      </c>
      <c r="W315" s="58"/>
      <c r="X315" s="58"/>
      <c r="Y315" s="58"/>
      <c r="Z315" s="58"/>
    </row>
    <row r="316" spans="1:26" ht="15.75" customHeight="1" x14ac:dyDescent="0.2">
      <c r="A316" s="274" t="str">
        <f>Questions!$A316</f>
        <v>AISC-02</v>
      </c>
      <c r="B316" s="274" t="str">
        <f t="shared" si="53"/>
        <v>AISC</v>
      </c>
      <c r="C316" s="274" t="str">
        <f>VLOOKUP($A316,Questions!$A$3:$L$333,2,0)&amp;""</f>
        <v>Is user input data used to influence your solution's AI model?*</v>
      </c>
      <c r="D316" s="274" t="str">
        <f>VLOOKUP($A316,Questions!$A$3:$L$333,11,0)&amp;""</f>
        <v/>
      </c>
      <c r="E316" s="274" t="str">
        <f>VLOOKUP($A316,Questions!$A$3:$L$333,12,0)&amp;""</f>
        <v>AI</v>
      </c>
      <c r="F316" s="274" t="str">
        <f>VLOOKUP($A316,'Institution Evaluation'!$A$56:$K$346,3,0)&amp;""</f>
        <v>No</v>
      </c>
      <c r="G316" s="274" t="str">
        <f>VLOOKUP($A316,'Institution Evaluation'!$A$56:$K$346,7,0)&amp;""</f>
        <v>No</v>
      </c>
      <c r="H316" s="274" t="str">
        <f>VLOOKUP($A316,'Institution Evaluation'!$A$56:$K$346,8,0)&amp;""</f>
        <v/>
      </c>
      <c r="I316" s="274" t="str">
        <f>VLOOKUP($A316,'Institution Evaluation'!$A$56:$K$346,9,0)&amp;""</f>
        <v>Critical Importance</v>
      </c>
      <c r="J316" s="274" t="str">
        <f>VLOOKUP($A316,'Institution Evaluation'!$A$56:$K$346,10,0)&amp;""</f>
        <v/>
      </c>
      <c r="K316" s="274">
        <f t="shared" si="54"/>
        <v>20</v>
      </c>
      <c r="L316" s="274">
        <f>IF($E316="Not Scored", "N/A",IF(AND($D316='Auto Responses'!$J$27,$H316=""),"N/A",IF(AND($D316='Auto Responses'!$J$27,$H316='Auto Responses'!$J$7),1,IF(AND($D316='Auto Responses'!$J$27,$H316='Auto Responses'!$J$8),0,IF(OR($F316=$G316,$H316='Auto Responses'!$J$7),1,0)))))</f>
        <v>1</v>
      </c>
      <c r="M316" s="274" t="str">
        <f>VLOOKUP($A316,'Institution Evaluation'!$A$56:$K$346,10,0)&amp;""</f>
        <v/>
      </c>
      <c r="N316" s="274">
        <f t="shared" si="55"/>
        <v>1</v>
      </c>
      <c r="O316" s="274">
        <f t="shared" si="66"/>
        <v>20</v>
      </c>
      <c r="P316" s="274">
        <f t="shared" si="56"/>
        <v>20</v>
      </c>
      <c r="Q316" s="274">
        <f t="shared" si="57"/>
        <v>0</v>
      </c>
      <c r="R316" s="274">
        <f t="shared" si="61"/>
        <v>0</v>
      </c>
      <c r="S316" s="274">
        <f t="shared" si="58"/>
        <v>0</v>
      </c>
      <c r="T316" s="274">
        <f t="shared" si="59"/>
        <v>1</v>
      </c>
      <c r="U316" s="274">
        <f t="shared" si="62"/>
        <v>83</v>
      </c>
      <c r="V316" s="274">
        <f t="shared" si="60"/>
        <v>83</v>
      </c>
      <c r="W316" s="58"/>
      <c r="X316" s="58"/>
      <c r="Y316" s="58"/>
      <c r="Z316" s="58"/>
    </row>
    <row r="317" spans="1:26" ht="15.75" customHeight="1" x14ac:dyDescent="0.2">
      <c r="A317" s="274" t="str">
        <f>Questions!$A317</f>
        <v>AISC-03</v>
      </c>
      <c r="B317" s="274" t="str">
        <f t="shared" si="53"/>
        <v>AISC</v>
      </c>
      <c r="C317" s="274" t="str">
        <f>VLOOKUP($A317,Questions!$A$3:$L$333,2,0)&amp;""</f>
        <v>Do you provide logging for your solution's AI feature(s) that includes user, date, and action taken?*</v>
      </c>
      <c r="D317" s="274" t="str">
        <f>VLOOKUP($A317,Questions!$A$3:$L$333,11,0)&amp;""</f>
        <v/>
      </c>
      <c r="E317" s="274" t="str">
        <f>VLOOKUP($A317,Questions!$A$3:$L$333,12,0)&amp;""</f>
        <v>AI</v>
      </c>
      <c r="F317" s="274" t="str">
        <f>VLOOKUP($A317,'Institution Evaluation'!$A$56:$K$346,3,0)&amp;""</f>
        <v>Yes</v>
      </c>
      <c r="G317" s="274" t="str">
        <f>VLOOKUP($A317,'Institution Evaluation'!$A$56:$K$346,7,0)&amp;""</f>
        <v>Yes</v>
      </c>
      <c r="H317" s="274" t="str">
        <f>VLOOKUP($A317,'Institution Evaluation'!$A$56:$K$346,8,0)&amp;""</f>
        <v/>
      </c>
      <c r="I317" s="274" t="str">
        <f>VLOOKUP($A317,'Institution Evaluation'!$A$56:$K$346,9,0)&amp;""</f>
        <v>Critical Importance</v>
      </c>
      <c r="J317" s="274" t="str">
        <f>VLOOKUP($A317,'Institution Evaluation'!$A$56:$K$346,10,0)&amp;""</f>
        <v/>
      </c>
      <c r="K317" s="274">
        <f t="shared" si="54"/>
        <v>20</v>
      </c>
      <c r="L317" s="274">
        <f>IF($E317="Not Scored", "N/A",IF(AND($D317='Auto Responses'!$J$27,$H317=""),"N/A",IF(AND($D317='Auto Responses'!$J$27,$H317='Auto Responses'!$J$7),1,IF(AND($D317='Auto Responses'!$J$27,$H317='Auto Responses'!$J$8),0,IF(OR($F317=$G317,$H317='Auto Responses'!$J$7),1,0)))))</f>
        <v>1</v>
      </c>
      <c r="M317" s="274" t="str">
        <f>VLOOKUP($A317,'Institution Evaluation'!$A$56:$K$346,10,0)&amp;""</f>
        <v/>
      </c>
      <c r="N317" s="274">
        <f t="shared" si="55"/>
        <v>1</v>
      </c>
      <c r="O317" s="274">
        <f t="shared" si="66"/>
        <v>20</v>
      </c>
      <c r="P317" s="274">
        <f t="shared" si="56"/>
        <v>20</v>
      </c>
      <c r="Q317" s="274">
        <f t="shared" si="57"/>
        <v>0</v>
      </c>
      <c r="R317" s="274">
        <f t="shared" si="61"/>
        <v>0</v>
      </c>
      <c r="S317" s="274">
        <f t="shared" si="58"/>
        <v>0</v>
      </c>
      <c r="T317" s="274">
        <f t="shared" si="59"/>
        <v>1</v>
      </c>
      <c r="U317" s="274">
        <f t="shared" si="62"/>
        <v>84</v>
      </c>
      <c r="V317" s="274">
        <f t="shared" si="60"/>
        <v>84</v>
      </c>
      <c r="W317" s="58"/>
      <c r="X317" s="58"/>
      <c r="Y317" s="58"/>
      <c r="Z317" s="58"/>
    </row>
    <row r="318" spans="1:26" ht="15.75" customHeight="1" x14ac:dyDescent="0.2">
      <c r="A318" s="274" t="str">
        <f>Questions!$A318</f>
        <v>AISC-04</v>
      </c>
      <c r="B318" s="274" t="str">
        <f t="shared" si="53"/>
        <v>AISC</v>
      </c>
      <c r="C318" s="274" t="str">
        <f>VLOOKUP($A318,Questions!$A$3:$L$333,2,0)&amp;""</f>
        <v>Please describe how you validate user inputs.</v>
      </c>
      <c r="D318" s="274" t="str">
        <f>VLOOKUP($A318,Questions!$A$3:$L$333,11,0)&amp;""</f>
        <v/>
      </c>
      <c r="E318" s="274" t="str">
        <f>VLOOKUP($A318,Questions!$A$3:$L$333,12,0)&amp;""</f>
        <v>Not scored</v>
      </c>
      <c r="F318" s="274" t="str">
        <f>VLOOKUP($A318,'Institution Evaluation'!$A$56:$K$346,3,0)&amp;""</f>
        <v>Qualtrics employs a web application firewall for protection against web application attacks, including SQL injection and XSS. Detected attacks are thwarted, and traffic is dropped or rerouted, minimizing downtime. Dynamic application security testing (DAST) is performed daily to probe for vulnerabilities including injection and XSS. Static application security testing (SAST) checks for potential software bugs and violations of secure coding practices. Content validation is available for user input, ensuring responses meet specific content types.
Please see the Network Operations and Vulnerability Management sections of our Cloud Security and Privacy Framework for details.</v>
      </c>
      <c r="G318" s="274" t="str">
        <f>VLOOKUP($A318,'Institution Evaluation'!$A$56:$K$346,7,0)&amp;""</f>
        <v>Not scored</v>
      </c>
      <c r="H318" s="274" t="str">
        <f>VLOOKUP($A318,'Institution Evaluation'!$A$56:$K$346,8,0)&amp;""</f>
        <v/>
      </c>
      <c r="I318" s="274" t="str">
        <f>VLOOKUP($A318,'Institution Evaluation'!$A$56:$K$346,9,0)&amp;""</f>
        <v>Standard Importance</v>
      </c>
      <c r="J318" s="274" t="str">
        <f>VLOOKUP($A318,'Institution Evaluation'!$A$56:$K$346,10,0)&amp;""</f>
        <v/>
      </c>
      <c r="K318" s="274">
        <f t="shared" si="54"/>
        <v>10</v>
      </c>
      <c r="L318" s="274" t="str">
        <f>IF($E318="Not Scored", "N/A",IF(AND($D318='Auto Responses'!$J$27,$H318=""),"N/A",IF(AND($D318='Auto Responses'!$J$27,$H318='Auto Responses'!$J$7),1,IF(AND($D318='Auto Responses'!$J$27,$H318='Auto Responses'!$J$8),0,IF(OR($F318=$G318,$H318='Auto Responses'!$J$7),1,0)))))</f>
        <v>N/A</v>
      </c>
      <c r="M318" s="274" t="str">
        <f>VLOOKUP($A318,'Institution Evaluation'!$A$56:$K$346,10,0)&amp;""</f>
        <v/>
      </c>
      <c r="N318" s="274">
        <f t="shared" si="55"/>
        <v>0</v>
      </c>
      <c r="O318" s="274" t="str">
        <f t="shared" si="66"/>
        <v>N/A</v>
      </c>
      <c r="P318" s="274" t="str">
        <f t="shared" si="56"/>
        <v>N/A</v>
      </c>
      <c r="Q318" s="274">
        <f t="shared" si="57"/>
        <v>0</v>
      </c>
      <c r="R318" s="274">
        <f t="shared" si="61"/>
        <v>0</v>
      </c>
      <c r="S318" s="274">
        <f t="shared" si="58"/>
        <v>0</v>
      </c>
      <c r="T318" s="274">
        <f t="shared" si="59"/>
        <v>0</v>
      </c>
      <c r="U318" s="274">
        <f t="shared" si="62"/>
        <v>84</v>
      </c>
      <c r="V318" s="274">
        <f t="shared" si="60"/>
        <v>0</v>
      </c>
      <c r="W318" s="58"/>
      <c r="X318" s="58"/>
      <c r="Y318" s="58"/>
      <c r="Z318" s="58"/>
    </row>
    <row r="319" spans="1:26" ht="15.75" customHeight="1" x14ac:dyDescent="0.2">
      <c r="A319" s="274" t="str">
        <f>Questions!$A319</f>
        <v>AISC-05</v>
      </c>
      <c r="B319" s="274" t="str">
        <f t="shared" si="53"/>
        <v>AISC</v>
      </c>
      <c r="C319" s="274" t="str">
        <f>VLOOKUP($A319,Questions!$A$3:$L$333,2,0)&amp;""</f>
        <v>Do you plan for and mitigate supply-chain risk related to your AI features?</v>
      </c>
      <c r="D319" s="274" t="str">
        <f>VLOOKUP($A319,Questions!$A$3:$L$333,11,0)&amp;""</f>
        <v/>
      </c>
      <c r="E319" s="274" t="str">
        <f>VLOOKUP($A319,Questions!$A$3:$L$333,12,0)&amp;""</f>
        <v>AI</v>
      </c>
      <c r="F319" s="274" t="str">
        <f>VLOOKUP($A319,'Institution Evaluation'!$A$56:$K$346,3,0)&amp;""</f>
        <v>Yes</v>
      </c>
      <c r="G319" s="274" t="str">
        <f>VLOOKUP($A319,'Institution Evaluation'!$A$56:$K$346,7,0)&amp;""</f>
        <v>Yes</v>
      </c>
      <c r="H319" s="274" t="str">
        <f>VLOOKUP($A319,'Institution Evaluation'!$A$56:$K$346,8,0)&amp;""</f>
        <v/>
      </c>
      <c r="I319" s="274" t="str">
        <f>VLOOKUP($A319,'Institution Evaluation'!$A$56:$K$346,9,0)&amp;""</f>
        <v>Standard Importance</v>
      </c>
      <c r="J319" s="274" t="str">
        <f>VLOOKUP($A319,'Institution Evaluation'!$A$56:$K$346,10,0)&amp;""</f>
        <v/>
      </c>
      <c r="K319" s="274">
        <f t="shared" si="54"/>
        <v>10</v>
      </c>
      <c r="L319" s="274">
        <f>IF($E319="Not Scored", "N/A",IF(AND($D319='Auto Responses'!$J$27,$H319=""),"N/A",IF(AND($D319='Auto Responses'!$J$27,$H319='Auto Responses'!$J$7),1,IF(AND($D319='Auto Responses'!$J$27,$H319='Auto Responses'!$J$8),0,IF(OR($F319=$G319,$H319='Auto Responses'!$J$7),1,0)))))</f>
        <v>1</v>
      </c>
      <c r="M319" s="274" t="str">
        <f>VLOOKUP($A319,'Institution Evaluation'!$A$56:$K$346,10,0)&amp;""</f>
        <v/>
      </c>
      <c r="N319" s="274">
        <f t="shared" si="55"/>
        <v>0</v>
      </c>
      <c r="O319" s="274">
        <f t="shared" si="66"/>
        <v>10</v>
      </c>
      <c r="P319" s="274">
        <f t="shared" si="56"/>
        <v>10</v>
      </c>
      <c r="Q319" s="274">
        <f t="shared" si="57"/>
        <v>0</v>
      </c>
      <c r="R319" s="274">
        <f t="shared" si="61"/>
        <v>0</v>
      </c>
      <c r="S319" s="274">
        <f t="shared" si="58"/>
        <v>0</v>
      </c>
      <c r="T319" s="274">
        <f t="shared" si="59"/>
        <v>0</v>
      </c>
      <c r="U319" s="274">
        <f t="shared" si="62"/>
        <v>84</v>
      </c>
      <c r="V319" s="274">
        <f t="shared" si="60"/>
        <v>0</v>
      </c>
      <c r="W319" s="58"/>
      <c r="X319" s="58"/>
      <c r="Y319" s="58"/>
      <c r="Z319" s="58"/>
    </row>
    <row r="320" spans="1:26" ht="15.75" customHeight="1" x14ac:dyDescent="0.2">
      <c r="A320" s="274" t="str">
        <f>Questions!$A320</f>
        <v>AIML-01</v>
      </c>
      <c r="B320" s="274" t="str">
        <f t="shared" si="53"/>
        <v>AIML</v>
      </c>
      <c r="C320" s="274" t="str">
        <f>VLOOKUP($A320,Questions!$A$3:$L$333,2,0)&amp;""</f>
        <v>Do you separate ML training data from your ML solution data?*</v>
      </c>
      <c r="D320" s="274" t="str">
        <f>VLOOKUP($A320,Questions!$A$3:$L$333,11,0)&amp;""</f>
        <v/>
      </c>
      <c r="E320" s="274" t="str">
        <f>VLOOKUP($A320,Questions!$A$3:$L$333,12,0)&amp;""</f>
        <v>AI</v>
      </c>
      <c r="F320" s="274" t="str">
        <f>VLOOKUP($A320,'Institution Evaluation'!$A$56:$K$346,3,0)&amp;""</f>
        <v>Yes</v>
      </c>
      <c r="G320" s="274" t="str">
        <f>VLOOKUP($A320,'Institution Evaluation'!$A$56:$K$346,7,0)&amp;""</f>
        <v>Yes</v>
      </c>
      <c r="H320" s="274" t="str">
        <f>VLOOKUP($A320,'Institution Evaluation'!$A$56:$K$346,8,0)&amp;""</f>
        <v/>
      </c>
      <c r="I320" s="274" t="str">
        <f>VLOOKUP($A320,'Institution Evaluation'!$A$56:$K$346,9,0)&amp;""</f>
        <v>Critical Importance</v>
      </c>
      <c r="J320" s="274" t="str">
        <f>VLOOKUP($A320,'Institution Evaluation'!$A$56:$K$346,10,0)&amp;""</f>
        <v/>
      </c>
      <c r="K320" s="274">
        <f t="shared" si="54"/>
        <v>20</v>
      </c>
      <c r="L320" s="274">
        <f>IF($E320="Not Scored", "N/A",IF(AND($D320='Auto Responses'!$J$27,$H320=""),"N/A",IF(AND($D320='Auto Responses'!$J$27,$H320='Auto Responses'!$J$7),1,IF(AND($D320='Auto Responses'!$J$27,$H320='Auto Responses'!$J$8),0,IF(OR($F320=$G320,$H320='Auto Responses'!$J$7),1,0)))))</f>
        <v>1</v>
      </c>
      <c r="M320" s="274" t="str">
        <f>VLOOKUP($A320,'Institution Evaluation'!$A$56:$K$346,10,0)&amp;""</f>
        <v/>
      </c>
      <c r="N320" s="274">
        <f t="shared" si="55"/>
        <v>1</v>
      </c>
      <c r="O320" s="274">
        <f t="shared" ref="O320:O327" si="67">IF(OR($F$20="No",$F$303="No",$E320="Not Scored"),"N/A",IF($J320="",$K320,IF($J320="Minor Importance",5,IF($J320="Standard Importance",10,IF($J320="Critical Importance",20,0)))))</f>
        <v>20</v>
      </c>
      <c r="P320" s="274">
        <f t="shared" si="56"/>
        <v>20</v>
      </c>
      <c r="Q320" s="274">
        <f t="shared" si="57"/>
        <v>0</v>
      </c>
      <c r="R320" s="274">
        <f t="shared" si="61"/>
        <v>0</v>
      </c>
      <c r="S320" s="274">
        <f t="shared" si="58"/>
        <v>0</v>
      </c>
      <c r="T320" s="274">
        <f t="shared" si="59"/>
        <v>1</v>
      </c>
      <c r="U320" s="274">
        <f t="shared" si="62"/>
        <v>85</v>
      </c>
      <c r="V320" s="274">
        <f t="shared" si="60"/>
        <v>85</v>
      </c>
      <c r="W320" s="58"/>
      <c r="X320" s="58"/>
      <c r="Y320" s="58"/>
      <c r="Z320" s="58"/>
    </row>
    <row r="321" spans="1:26" ht="15.75" customHeight="1" x14ac:dyDescent="0.2">
      <c r="A321" s="274" t="str">
        <f>Questions!$A321</f>
        <v>AIML-02</v>
      </c>
      <c r="B321" s="274" t="str">
        <f t="shared" si="53"/>
        <v>AIML</v>
      </c>
      <c r="C321" s="274" t="str">
        <f>VLOOKUP($A321,Questions!$A$3:$L$333,2,0)&amp;""</f>
        <v>Do you authenticate and verify your ML model's feedback?*</v>
      </c>
      <c r="D321" s="274" t="str">
        <f>VLOOKUP($A321,Questions!$A$3:$L$333,11,0)&amp;""</f>
        <v/>
      </c>
      <c r="E321" s="274" t="str">
        <f>VLOOKUP($A321,Questions!$A$3:$L$333,12,0)&amp;""</f>
        <v>AI</v>
      </c>
      <c r="F321" s="274" t="str">
        <f>VLOOKUP($A321,'Institution Evaluation'!$A$56:$K$346,3,0)&amp;""</f>
        <v>Yes</v>
      </c>
      <c r="G321" s="274" t="str">
        <f>VLOOKUP($A321,'Institution Evaluation'!$A$56:$K$346,7,0)&amp;""</f>
        <v>Yes</v>
      </c>
      <c r="H321" s="274" t="str">
        <f>VLOOKUP($A321,'Institution Evaluation'!$A$56:$K$346,8,0)&amp;""</f>
        <v/>
      </c>
      <c r="I321" s="274" t="str">
        <f>VLOOKUP($A321,'Institution Evaluation'!$A$56:$K$346,9,0)&amp;""</f>
        <v>Critical Importance</v>
      </c>
      <c r="J321" s="274" t="str">
        <f>VLOOKUP($A321,'Institution Evaluation'!$A$56:$K$346,10,0)&amp;""</f>
        <v/>
      </c>
      <c r="K321" s="274">
        <f t="shared" si="54"/>
        <v>20</v>
      </c>
      <c r="L321" s="274">
        <f>IF($E321="Not Scored", "N/A",IF(AND($D321='Auto Responses'!$J$27,$H321=""),"N/A",IF(AND($D321='Auto Responses'!$J$27,$H321='Auto Responses'!$J$7),1,IF(AND($D321='Auto Responses'!$J$27,$H321='Auto Responses'!$J$8),0,IF(OR($F321=$G321,$H321='Auto Responses'!$J$7),1,0)))))</f>
        <v>1</v>
      </c>
      <c r="M321" s="274" t="str">
        <f>VLOOKUP($A321,'Institution Evaluation'!$A$56:$K$346,10,0)&amp;""</f>
        <v/>
      </c>
      <c r="N321" s="274">
        <f t="shared" si="55"/>
        <v>1</v>
      </c>
      <c r="O321" s="274">
        <f t="shared" si="67"/>
        <v>20</v>
      </c>
      <c r="P321" s="274">
        <f t="shared" si="56"/>
        <v>20</v>
      </c>
      <c r="Q321" s="274">
        <f t="shared" si="57"/>
        <v>0</v>
      </c>
      <c r="R321" s="274">
        <f t="shared" si="61"/>
        <v>0</v>
      </c>
      <c r="S321" s="274">
        <f t="shared" si="58"/>
        <v>0</v>
      </c>
      <c r="T321" s="274">
        <f t="shared" si="59"/>
        <v>1</v>
      </c>
      <c r="U321" s="274">
        <f t="shared" si="62"/>
        <v>86</v>
      </c>
      <c r="V321" s="274">
        <f t="shared" si="60"/>
        <v>86</v>
      </c>
      <c r="W321" s="58"/>
      <c r="X321" s="58"/>
      <c r="Y321" s="58"/>
      <c r="Z321" s="58"/>
    </row>
    <row r="322" spans="1:26" ht="15.75" customHeight="1" x14ac:dyDescent="0.2">
      <c r="A322" s="274" t="str">
        <f>Questions!$A322</f>
        <v>AIML-03</v>
      </c>
      <c r="B322" s="274" t="str">
        <f t="shared" si="53"/>
        <v>AIML</v>
      </c>
      <c r="C322" s="274" t="str">
        <f>VLOOKUP($A322,Questions!$A$3:$L$333,2,0)&amp;""</f>
        <v>Is your ML training data vetted, validated, and verified before training the solution's AI model?</v>
      </c>
      <c r="D322" s="274" t="str">
        <f>VLOOKUP($A322,Questions!$A$3:$L$333,11,0)&amp;""</f>
        <v/>
      </c>
      <c r="E322" s="274" t="str">
        <f>VLOOKUP($A322,Questions!$A$3:$L$333,12,0)&amp;""</f>
        <v>AI</v>
      </c>
      <c r="F322" s="274" t="str">
        <f>VLOOKUP($A322,'Institution Evaluation'!$A$56:$K$346,3,0)&amp;""</f>
        <v>Yes</v>
      </c>
      <c r="G322" s="274" t="str">
        <f>VLOOKUP($A322,'Institution Evaluation'!$A$56:$K$346,7,0)&amp;""</f>
        <v>Yes</v>
      </c>
      <c r="H322" s="274" t="str">
        <f>VLOOKUP($A322,'Institution Evaluation'!$A$56:$K$346,8,0)&amp;""</f>
        <v/>
      </c>
      <c r="I322" s="274" t="str">
        <f>VLOOKUP($A322,'Institution Evaluation'!$A$56:$K$346,9,0)&amp;""</f>
        <v>Standard Importance</v>
      </c>
      <c r="J322" s="274" t="str">
        <f>VLOOKUP($A322,'Institution Evaluation'!$A$56:$K$346,10,0)&amp;""</f>
        <v/>
      </c>
      <c r="K322" s="274">
        <f t="shared" si="54"/>
        <v>10</v>
      </c>
      <c r="L322" s="274">
        <f>IF($E322="Not Scored", "N/A",IF(AND($D322='Auto Responses'!$J$27,$H322=""),"N/A",IF(AND($D322='Auto Responses'!$J$27,$H322='Auto Responses'!$J$7),1,IF(AND($D322='Auto Responses'!$J$27,$H322='Auto Responses'!$J$8),0,IF(OR($F322=$G322,$H322='Auto Responses'!$J$7),1,0)))))</f>
        <v>1</v>
      </c>
      <c r="M322" s="274" t="str">
        <f>VLOOKUP($A322,'Institution Evaluation'!$A$56:$K$346,10,0)&amp;""</f>
        <v/>
      </c>
      <c r="N322" s="274">
        <f t="shared" si="55"/>
        <v>0</v>
      </c>
      <c r="O322" s="274">
        <f t="shared" si="67"/>
        <v>10</v>
      </c>
      <c r="P322" s="274">
        <f t="shared" si="56"/>
        <v>10</v>
      </c>
      <c r="Q322" s="274">
        <f t="shared" si="57"/>
        <v>0</v>
      </c>
      <c r="R322" s="274">
        <f t="shared" si="61"/>
        <v>0</v>
      </c>
      <c r="S322" s="274">
        <f t="shared" si="58"/>
        <v>0</v>
      </c>
      <c r="T322" s="274">
        <f t="shared" si="59"/>
        <v>0</v>
      </c>
      <c r="U322" s="274">
        <f t="shared" si="62"/>
        <v>86</v>
      </c>
      <c r="V322" s="274">
        <f t="shared" si="60"/>
        <v>0</v>
      </c>
      <c r="W322" s="58"/>
      <c r="X322" s="58"/>
      <c r="Y322" s="58"/>
      <c r="Z322" s="58"/>
    </row>
    <row r="323" spans="1:26" ht="15.75" customHeight="1" x14ac:dyDescent="0.2">
      <c r="A323" s="274" t="str">
        <f>Questions!$A323</f>
        <v>AIML-04</v>
      </c>
      <c r="B323" s="274" t="str">
        <f t="shared" ref="B323:B333" si="68">LEFT(A323,4)</f>
        <v>AIML</v>
      </c>
      <c r="C323" s="274" t="str">
        <f>VLOOKUP($A323,Questions!$A$3:$L$333,2,0)&amp;""</f>
        <v>Is your ML training data monitored and audited?</v>
      </c>
      <c r="D323" s="274" t="str">
        <f>VLOOKUP($A323,Questions!$A$3:$L$333,11,0)&amp;""</f>
        <v/>
      </c>
      <c r="E323" s="274" t="str">
        <f>VLOOKUP($A323,Questions!$A$3:$L$333,12,0)&amp;""</f>
        <v>AI</v>
      </c>
      <c r="F323" s="274" t="str">
        <f>VLOOKUP($A323,'Institution Evaluation'!$A$56:$K$346,3,0)&amp;""</f>
        <v>Yes</v>
      </c>
      <c r="G323" s="274" t="str">
        <f>VLOOKUP($A323,'Institution Evaluation'!$A$56:$K$346,7,0)&amp;""</f>
        <v>Yes</v>
      </c>
      <c r="H323" s="274" t="str">
        <f>VLOOKUP($A323,'Institution Evaluation'!$A$56:$K$346,8,0)&amp;""</f>
        <v/>
      </c>
      <c r="I323" s="274" t="str">
        <f>VLOOKUP($A323,'Institution Evaluation'!$A$56:$K$346,9,0)&amp;""</f>
        <v>Standard Importance</v>
      </c>
      <c r="J323" s="274" t="str">
        <f>VLOOKUP($A323,'Institution Evaluation'!$A$56:$K$346,10,0)&amp;""</f>
        <v/>
      </c>
      <c r="K323" s="274">
        <f t="shared" ref="K323:K333" si="69">IF($I323="Critical Importance",20,IF($I323="Minor Importance",5,10))</f>
        <v>10</v>
      </c>
      <c r="L323" s="274">
        <f>IF($E323="Not Scored", "N/A",IF(AND($D323='Auto Responses'!$J$27,$H323=""),"N/A",IF(AND($D323='Auto Responses'!$J$27,$H323='Auto Responses'!$J$7),1,IF(AND($D323='Auto Responses'!$J$27,$H323='Auto Responses'!$J$8),0,IF(OR($F323=$G323,$H323='Auto Responses'!$J$7),1,0)))))</f>
        <v>1</v>
      </c>
      <c r="M323" s="274" t="str">
        <f>VLOOKUP($A323,'Institution Evaluation'!$A$56:$K$346,10,0)&amp;""</f>
        <v/>
      </c>
      <c r="N323" s="274">
        <f t="shared" ref="N323:N333" si="70">IF($J323="Critical Importance",1,IF(AND($J323="",$I323="Critical Importance"),1,0))</f>
        <v>0</v>
      </c>
      <c r="O323" s="274">
        <f t="shared" si="67"/>
        <v>10</v>
      </c>
      <c r="P323" s="274">
        <f t="shared" ref="P323:P333" si="71">IF(OR($O323="N/A",$L323="N/A"),"N/A",$O323*$L323)</f>
        <v>10</v>
      </c>
      <c r="Q323" s="274">
        <f t="shared" ref="Q323:Q333" si="72">IF(M323="TRUE",1,0)</f>
        <v>0</v>
      </c>
      <c r="R323" s="274">
        <f t="shared" si="61"/>
        <v>0</v>
      </c>
      <c r="S323" s="274">
        <f t="shared" ref="S323:S333" si="73">IF(Q323=0,0,R323)</f>
        <v>0</v>
      </c>
      <c r="T323" s="274">
        <f t="shared" ref="T323:T333" si="74">IF(N323=1,1,0)</f>
        <v>0</v>
      </c>
      <c r="U323" s="274">
        <f t="shared" si="62"/>
        <v>86</v>
      </c>
      <c r="V323" s="274">
        <f t="shared" ref="V323:V333" si="75">IF(T323=0,0,U323)</f>
        <v>0</v>
      </c>
      <c r="W323" s="58"/>
      <c r="X323" s="58"/>
      <c r="Y323" s="58"/>
      <c r="Z323" s="58"/>
    </row>
    <row r="324" spans="1:26" ht="15.75" customHeight="1" x14ac:dyDescent="0.2">
      <c r="A324" s="274" t="str">
        <f>Questions!$A324</f>
        <v>AIML-05</v>
      </c>
      <c r="B324" s="274" t="str">
        <f t="shared" si="68"/>
        <v>AIML</v>
      </c>
      <c r="C324" s="274" t="str">
        <f>VLOOKUP($A324,Questions!$A$3:$L$333,2,0)&amp;""</f>
        <v>Have you limited access to your ML training data to only staff with an explicit business need?</v>
      </c>
      <c r="D324" s="274" t="str">
        <f>VLOOKUP($A324,Questions!$A$3:$L$333,11,0)&amp;""</f>
        <v/>
      </c>
      <c r="E324" s="274" t="str">
        <f>VLOOKUP($A324,Questions!$A$3:$L$333,12,0)&amp;""</f>
        <v>AI</v>
      </c>
      <c r="F324" s="274" t="str">
        <f>VLOOKUP($A324,'Institution Evaluation'!$A$56:$K$346,3,0)&amp;""</f>
        <v>Yes</v>
      </c>
      <c r="G324" s="274" t="str">
        <f>VLOOKUP($A324,'Institution Evaluation'!$A$56:$K$346,7,0)&amp;""</f>
        <v>Yes</v>
      </c>
      <c r="H324" s="274" t="str">
        <f>VLOOKUP($A324,'Institution Evaluation'!$A$56:$K$346,8,0)&amp;""</f>
        <v/>
      </c>
      <c r="I324" s="274" t="str">
        <f>VLOOKUP($A324,'Institution Evaluation'!$A$56:$K$346,9,0)&amp;""</f>
        <v>Minor Importance</v>
      </c>
      <c r="J324" s="274" t="str">
        <f>VLOOKUP($A324,'Institution Evaluation'!$A$56:$K$346,10,0)&amp;""</f>
        <v/>
      </c>
      <c r="K324" s="274">
        <f t="shared" si="69"/>
        <v>5</v>
      </c>
      <c r="L324" s="274">
        <f>IF($E324="Not Scored", "N/A",IF(AND($D324='Auto Responses'!$J$27,$H324=""),"N/A",IF(AND($D324='Auto Responses'!$J$27,$H324='Auto Responses'!$J$7),1,IF(AND($D324='Auto Responses'!$J$27,$H324='Auto Responses'!$J$8),0,IF(OR($F324=$G324,$H324='Auto Responses'!$J$7),1,0)))))</f>
        <v>1</v>
      </c>
      <c r="M324" s="274" t="str">
        <f>VLOOKUP($A324,'Institution Evaluation'!$A$56:$K$346,10,0)&amp;""</f>
        <v/>
      </c>
      <c r="N324" s="274">
        <f t="shared" si="70"/>
        <v>0</v>
      </c>
      <c r="O324" s="274">
        <f t="shared" si="67"/>
        <v>5</v>
      </c>
      <c r="P324" s="274">
        <f t="shared" si="71"/>
        <v>5</v>
      </c>
      <c r="Q324" s="274">
        <f t="shared" si="72"/>
        <v>0</v>
      </c>
      <c r="R324" s="274">
        <f t="shared" ref="R324:R333" si="76">R323+Q324</f>
        <v>0</v>
      </c>
      <c r="S324" s="274">
        <f t="shared" si="73"/>
        <v>0</v>
      </c>
      <c r="T324" s="274">
        <f t="shared" si="74"/>
        <v>0</v>
      </c>
      <c r="U324" s="274">
        <f t="shared" ref="U324:U333" si="77">U323+T324</f>
        <v>86</v>
      </c>
      <c r="V324" s="274">
        <f t="shared" si="75"/>
        <v>0</v>
      </c>
      <c r="W324" s="58"/>
      <c r="X324" s="58"/>
      <c r="Y324" s="58"/>
      <c r="Z324" s="58"/>
    </row>
    <row r="325" spans="1:26" ht="15.75" customHeight="1" x14ac:dyDescent="0.2">
      <c r="A325" s="274" t="str">
        <f>Questions!$A325</f>
        <v>AIML-06</v>
      </c>
      <c r="B325" s="274" t="str">
        <f t="shared" si="68"/>
        <v>AIML</v>
      </c>
      <c r="C325" s="274" t="str">
        <f>VLOOKUP($A325,Questions!$A$3:$L$333,2,0)&amp;""</f>
        <v>Have you implemented adversarial training or other model defense mechanisms to protect your ML-related features?</v>
      </c>
      <c r="D325" s="274" t="str">
        <f>VLOOKUP($A325,Questions!$A$3:$L$333,11,0)&amp;""</f>
        <v/>
      </c>
      <c r="E325" s="274" t="str">
        <f>VLOOKUP($A325,Questions!$A$3:$L$333,12,0)&amp;""</f>
        <v>AI</v>
      </c>
      <c r="F325" s="274" t="str">
        <f>VLOOKUP($A325,'Institution Evaluation'!$A$56:$K$346,3,0)&amp;""</f>
        <v>Yes</v>
      </c>
      <c r="G325" s="274" t="str">
        <f>VLOOKUP($A325,'Institution Evaluation'!$A$56:$K$346,7,0)&amp;""</f>
        <v>Yes</v>
      </c>
      <c r="H325" s="274" t="str">
        <f>VLOOKUP($A325,'Institution Evaluation'!$A$56:$K$346,8,0)&amp;""</f>
        <v/>
      </c>
      <c r="I325" s="274" t="str">
        <f>VLOOKUP($A325,'Institution Evaluation'!$A$56:$K$346,9,0)&amp;""</f>
        <v>Minor Importance</v>
      </c>
      <c r="J325" s="274" t="str">
        <f>VLOOKUP($A325,'Institution Evaluation'!$A$56:$K$346,10,0)&amp;""</f>
        <v/>
      </c>
      <c r="K325" s="274">
        <f t="shared" si="69"/>
        <v>5</v>
      </c>
      <c r="L325" s="274">
        <f>IF($E325="Not Scored", "N/A",IF(AND($D325='Auto Responses'!$J$27,$H325=""),"N/A",IF(AND($D325='Auto Responses'!$J$27,$H325='Auto Responses'!$J$7),1,IF(AND($D325='Auto Responses'!$J$27,$H325='Auto Responses'!$J$8),0,IF(OR($F325=$G325,$H325='Auto Responses'!$J$7),1,0)))))</f>
        <v>1</v>
      </c>
      <c r="M325" s="274" t="str">
        <f>VLOOKUP($A325,'Institution Evaluation'!$A$56:$K$346,10,0)&amp;""</f>
        <v/>
      </c>
      <c r="N325" s="274">
        <f t="shared" si="70"/>
        <v>0</v>
      </c>
      <c r="O325" s="274">
        <f t="shared" si="67"/>
        <v>5</v>
      </c>
      <c r="P325" s="274">
        <f t="shared" si="71"/>
        <v>5</v>
      </c>
      <c r="Q325" s="274">
        <f t="shared" si="72"/>
        <v>0</v>
      </c>
      <c r="R325" s="274">
        <f t="shared" si="76"/>
        <v>0</v>
      </c>
      <c r="S325" s="274">
        <f t="shared" si="73"/>
        <v>0</v>
      </c>
      <c r="T325" s="274">
        <f t="shared" si="74"/>
        <v>0</v>
      </c>
      <c r="U325" s="274">
        <f t="shared" si="77"/>
        <v>86</v>
      </c>
      <c r="V325" s="274">
        <f t="shared" si="75"/>
        <v>0</v>
      </c>
      <c r="W325" s="58"/>
      <c r="X325" s="58"/>
      <c r="Y325" s="58"/>
      <c r="Z325" s="58"/>
    </row>
    <row r="326" spans="1:26" ht="15.75" customHeight="1" x14ac:dyDescent="0.2">
      <c r="A326" s="274" t="str">
        <f>Questions!$A326</f>
        <v>AIML-07</v>
      </c>
      <c r="B326" s="274" t="str">
        <f t="shared" si="68"/>
        <v>AIML</v>
      </c>
      <c r="C326" s="274" t="str">
        <f>VLOOKUP($A326,Questions!$A$3:$L$333,2,0)&amp;""</f>
        <v>Do you make your ML model transparent through documentation and log inputs and outputs?</v>
      </c>
      <c r="D326" s="274" t="str">
        <f>VLOOKUP($A326,Questions!$A$3:$L$333,11,0)&amp;""</f>
        <v/>
      </c>
      <c r="E326" s="274" t="str">
        <f>VLOOKUP($A326,Questions!$A$3:$L$333,12,0)&amp;""</f>
        <v>AI</v>
      </c>
      <c r="F326" s="274" t="str">
        <f>VLOOKUP($A326,'Institution Evaluation'!$A$56:$K$346,3,0)&amp;""</f>
        <v>Yes</v>
      </c>
      <c r="G326" s="274" t="str">
        <f>VLOOKUP($A326,'Institution Evaluation'!$A$56:$K$346,7,0)&amp;""</f>
        <v>Yes</v>
      </c>
      <c r="H326" s="274" t="str">
        <f>VLOOKUP($A326,'Institution Evaluation'!$A$56:$K$346,8,0)&amp;""</f>
        <v/>
      </c>
      <c r="I326" s="274" t="str">
        <f>VLOOKUP($A326,'Institution Evaluation'!$A$56:$K$346,9,0)&amp;""</f>
        <v>Minor Importance</v>
      </c>
      <c r="J326" s="274" t="str">
        <f>VLOOKUP($A326,'Institution Evaluation'!$A$56:$K$346,10,0)&amp;""</f>
        <v/>
      </c>
      <c r="K326" s="274">
        <f t="shared" si="69"/>
        <v>5</v>
      </c>
      <c r="L326" s="274">
        <f>IF($E326="Not Scored", "N/A",IF(AND($D326='Auto Responses'!$J$27,$H326=""),"N/A",IF(AND($D326='Auto Responses'!$J$27,$H326='Auto Responses'!$J$7),1,IF(AND($D326='Auto Responses'!$J$27,$H326='Auto Responses'!$J$8),0,IF(OR($F326=$G326,$H326='Auto Responses'!$J$7),1,0)))))</f>
        <v>1</v>
      </c>
      <c r="M326" s="274" t="str">
        <f>VLOOKUP($A326,'Institution Evaluation'!$A$56:$K$346,10,0)&amp;""</f>
        <v/>
      </c>
      <c r="N326" s="274">
        <f t="shared" si="70"/>
        <v>0</v>
      </c>
      <c r="O326" s="274">
        <f t="shared" si="67"/>
        <v>5</v>
      </c>
      <c r="P326" s="274">
        <f t="shared" si="71"/>
        <v>5</v>
      </c>
      <c r="Q326" s="274">
        <f t="shared" si="72"/>
        <v>0</v>
      </c>
      <c r="R326" s="274">
        <f t="shared" si="76"/>
        <v>0</v>
      </c>
      <c r="S326" s="274">
        <f t="shared" si="73"/>
        <v>0</v>
      </c>
      <c r="T326" s="274">
        <f t="shared" si="74"/>
        <v>0</v>
      </c>
      <c r="U326" s="274">
        <f t="shared" si="77"/>
        <v>86</v>
      </c>
      <c r="V326" s="274">
        <f t="shared" si="75"/>
        <v>0</v>
      </c>
      <c r="W326" s="58"/>
      <c r="X326" s="58"/>
      <c r="Y326" s="58"/>
      <c r="Z326" s="58"/>
    </row>
    <row r="327" spans="1:26" ht="15.75" customHeight="1" x14ac:dyDescent="0.2">
      <c r="A327" s="274" t="str">
        <f>Questions!$A327</f>
        <v>AIML-08</v>
      </c>
      <c r="B327" s="274" t="str">
        <f t="shared" si="68"/>
        <v>AIML</v>
      </c>
      <c r="C327" s="274" t="str">
        <f>VLOOKUP($A327,Questions!$A$3:$L$333,2,0)&amp;""</f>
        <v>Do you watermark your ML training data?</v>
      </c>
      <c r="D327" s="274" t="str">
        <f>VLOOKUP($A327,Questions!$A$3:$L$333,11,0)&amp;""</f>
        <v/>
      </c>
      <c r="E327" s="274" t="str">
        <f>VLOOKUP($A327,Questions!$A$3:$L$333,12,0)&amp;""</f>
        <v>AI</v>
      </c>
      <c r="F327" s="274" t="str">
        <f>VLOOKUP($A327,'Institution Evaluation'!$A$56:$K$346,3,0)&amp;""</f>
        <v>No</v>
      </c>
      <c r="G327" s="274" t="str">
        <f>VLOOKUP($A327,'Institution Evaluation'!$A$56:$K$346,7,0)&amp;""</f>
        <v>Yes</v>
      </c>
      <c r="H327" s="274" t="str">
        <f>VLOOKUP($A327,'Institution Evaluation'!$A$56:$K$346,8,0)&amp;""</f>
        <v/>
      </c>
      <c r="I327" s="274" t="str">
        <f>VLOOKUP($A327,'Institution Evaluation'!$A$56:$K$346,9,0)&amp;""</f>
        <v>Minor Importance</v>
      </c>
      <c r="J327" s="274" t="str">
        <f>VLOOKUP($A327,'Institution Evaluation'!$A$56:$K$346,10,0)&amp;""</f>
        <v/>
      </c>
      <c r="K327" s="274">
        <f t="shared" si="69"/>
        <v>5</v>
      </c>
      <c r="L327" s="274">
        <f>IF($E327="Not Scored", "N/A",IF(AND($D327='Auto Responses'!$J$27,$H327=""),"N/A",IF(AND($D327='Auto Responses'!$J$27,$H327='Auto Responses'!$J$7),1,IF(AND($D327='Auto Responses'!$J$27,$H327='Auto Responses'!$J$8),0,IF(OR($F327=$G327,$H327='Auto Responses'!$J$7),1,0)))))</f>
        <v>0</v>
      </c>
      <c r="M327" s="274" t="str">
        <f>VLOOKUP($A327,'Institution Evaluation'!$A$56:$K$346,10,0)&amp;""</f>
        <v/>
      </c>
      <c r="N327" s="274">
        <f t="shared" si="70"/>
        <v>0</v>
      </c>
      <c r="O327" s="274">
        <f t="shared" si="67"/>
        <v>5</v>
      </c>
      <c r="P327" s="274">
        <f t="shared" si="71"/>
        <v>0</v>
      </c>
      <c r="Q327" s="274">
        <f t="shared" si="72"/>
        <v>0</v>
      </c>
      <c r="R327" s="274">
        <f t="shared" si="76"/>
        <v>0</v>
      </c>
      <c r="S327" s="274">
        <f t="shared" si="73"/>
        <v>0</v>
      </c>
      <c r="T327" s="274">
        <f t="shared" si="74"/>
        <v>0</v>
      </c>
      <c r="U327" s="274">
        <f t="shared" si="77"/>
        <v>86</v>
      </c>
      <c r="V327" s="274">
        <f t="shared" si="75"/>
        <v>0</v>
      </c>
      <c r="W327" s="58"/>
      <c r="X327" s="58"/>
      <c r="Y327" s="58"/>
      <c r="Z327" s="58"/>
    </row>
    <row r="328" spans="1:26" ht="15.75" customHeight="1" x14ac:dyDescent="0.2">
      <c r="A328" s="274" t="str">
        <f>Questions!$A328</f>
        <v>AILM-01</v>
      </c>
      <c r="B328" s="274" t="str">
        <f t="shared" si="68"/>
        <v>AILM</v>
      </c>
      <c r="C328" s="274" t="str">
        <f>VLOOKUP($A328,Questions!$A$3:$L$333,2,0)&amp;""</f>
        <v>Do you limit your solution's LLM privileges by default?*</v>
      </c>
      <c r="D328" s="274" t="str">
        <f>VLOOKUP($A328,Questions!$A$3:$L$333,11,0)&amp;""</f>
        <v/>
      </c>
      <c r="E328" s="274" t="str">
        <f>VLOOKUP($A328,Questions!$A$3:$L$333,12,0)&amp;""</f>
        <v>AI</v>
      </c>
      <c r="F328" s="274" t="str">
        <f>VLOOKUP($A328,'Institution Evaluation'!$A$56:$K$346,3,0)&amp;""</f>
        <v>Yes</v>
      </c>
      <c r="G328" s="274" t="str">
        <f>VLOOKUP($A328,'Institution Evaluation'!$A$56:$K$346,7,0)&amp;""</f>
        <v>Yes</v>
      </c>
      <c r="H328" s="274" t="str">
        <f>VLOOKUP($A328,'Institution Evaluation'!$A$56:$K$346,8,0)&amp;""</f>
        <v/>
      </c>
      <c r="I328" s="274" t="str">
        <f>VLOOKUP($A328,'Institution Evaluation'!$A$56:$K$346,9,0)&amp;""</f>
        <v>Critical Importance</v>
      </c>
      <c r="J328" s="274" t="str">
        <f>VLOOKUP($A328,'Institution Evaluation'!$A$56:$K$346,10,0)&amp;""</f>
        <v/>
      </c>
      <c r="K328" s="274">
        <f t="shared" si="69"/>
        <v>20</v>
      </c>
      <c r="L328" s="274">
        <f>IF($E328="Not Scored", "N/A",IF(AND($D328='Auto Responses'!$J$27,$H328=""),"N/A",IF(AND($D328='Auto Responses'!$J$27,$H328='Auto Responses'!$J$7),1,IF(AND($D328='Auto Responses'!$J$27,$H328='Auto Responses'!$J$8),0,IF(OR($F328=$G328,$H328='Auto Responses'!$J$7),1,0)))))</f>
        <v>1</v>
      </c>
      <c r="M328" s="274" t="str">
        <f>VLOOKUP($A328,'Institution Evaluation'!$A$56:$K$346,10,0)&amp;""</f>
        <v/>
      </c>
      <c r="N328" s="274">
        <f t="shared" si="70"/>
        <v>1</v>
      </c>
      <c r="O328" s="274">
        <f t="shared" ref="O328:O333" si="78">IF(OR($F$20="No",$F$304="No",$E328="Not Scored"),"N/A",IF($J328="",$K328,IF($J328="Minor Importance",5,IF($J328="Standard Importance",10,IF($J328="Critical Importance",20,0)))))</f>
        <v>20</v>
      </c>
      <c r="P328" s="274">
        <f t="shared" si="71"/>
        <v>20</v>
      </c>
      <c r="Q328" s="274">
        <f t="shared" si="72"/>
        <v>0</v>
      </c>
      <c r="R328" s="274">
        <f t="shared" si="76"/>
        <v>0</v>
      </c>
      <c r="S328" s="274">
        <f t="shared" si="73"/>
        <v>0</v>
      </c>
      <c r="T328" s="274">
        <f t="shared" si="74"/>
        <v>1</v>
      </c>
      <c r="U328" s="274">
        <f t="shared" si="77"/>
        <v>87</v>
      </c>
      <c r="V328" s="274">
        <f t="shared" si="75"/>
        <v>87</v>
      </c>
      <c r="W328" s="58"/>
      <c r="X328" s="58"/>
      <c r="Y328" s="58"/>
      <c r="Z328" s="58"/>
    </row>
    <row r="329" spans="1:26" ht="15.75" customHeight="1" x14ac:dyDescent="0.2">
      <c r="A329" s="274" t="str">
        <f>Questions!$A329</f>
        <v>AILM-02</v>
      </c>
      <c r="B329" s="274" t="str">
        <f t="shared" si="68"/>
        <v>AILM</v>
      </c>
      <c r="C329" s="274" t="str">
        <f>VLOOKUP($A329,Questions!$A$3:$L$333,2,0)&amp;""</f>
        <v>Is your LLM training data vetted, validated, and verified before training the solution's AI model?*</v>
      </c>
      <c r="D329" s="274" t="str">
        <f>VLOOKUP($A329,Questions!$A$3:$L$333,11,0)&amp;""</f>
        <v/>
      </c>
      <c r="E329" s="274" t="str">
        <f>VLOOKUP($A329,Questions!$A$3:$L$333,12,0)&amp;""</f>
        <v>AI</v>
      </c>
      <c r="F329" s="274" t="str">
        <f>VLOOKUP($A329,'Institution Evaluation'!$A$56:$K$346,3,0)&amp;""</f>
        <v>Yes</v>
      </c>
      <c r="G329" s="274" t="str">
        <f>VLOOKUP($A329,'Institution Evaluation'!$A$56:$K$346,7,0)&amp;""</f>
        <v>Yes</v>
      </c>
      <c r="H329" s="274" t="str">
        <f>VLOOKUP($A329,'Institution Evaluation'!$A$56:$K$346,8,0)&amp;""</f>
        <v/>
      </c>
      <c r="I329" s="274" t="str">
        <f>VLOOKUP($A329,'Institution Evaluation'!$A$56:$K$346,9,0)&amp;""</f>
        <v>Critical Importance</v>
      </c>
      <c r="J329" s="274" t="str">
        <f>VLOOKUP($A329,'Institution Evaluation'!$A$56:$K$346,10,0)&amp;""</f>
        <v/>
      </c>
      <c r="K329" s="274">
        <f t="shared" si="69"/>
        <v>20</v>
      </c>
      <c r="L329" s="274">
        <f>IF($E329="Not Scored", "N/A",IF(AND($D329='Auto Responses'!$J$27,$H329=""),"N/A",IF(AND($D329='Auto Responses'!$J$27,$H329='Auto Responses'!$J$7),1,IF(AND($D329='Auto Responses'!$J$27,$H329='Auto Responses'!$J$8),0,IF(OR($F329=$G329,$H329='Auto Responses'!$J$7),1,0)))))</f>
        <v>1</v>
      </c>
      <c r="M329" s="274" t="str">
        <f>VLOOKUP($A329,'Institution Evaluation'!$A$56:$K$346,10,0)&amp;""</f>
        <v/>
      </c>
      <c r="N329" s="274">
        <f t="shared" si="70"/>
        <v>1</v>
      </c>
      <c r="O329" s="274">
        <f t="shared" si="78"/>
        <v>20</v>
      </c>
      <c r="P329" s="274">
        <f t="shared" si="71"/>
        <v>20</v>
      </c>
      <c r="Q329" s="274">
        <f t="shared" si="72"/>
        <v>0</v>
      </c>
      <c r="R329" s="274">
        <f t="shared" si="76"/>
        <v>0</v>
      </c>
      <c r="S329" s="274">
        <f t="shared" si="73"/>
        <v>0</v>
      </c>
      <c r="T329" s="274">
        <f t="shared" si="74"/>
        <v>1</v>
      </c>
      <c r="U329" s="274">
        <f t="shared" si="77"/>
        <v>88</v>
      </c>
      <c r="V329" s="274">
        <f t="shared" si="75"/>
        <v>88</v>
      </c>
      <c r="W329" s="58"/>
      <c r="X329" s="58"/>
      <c r="Y329" s="58"/>
      <c r="Z329" s="58"/>
    </row>
    <row r="330" spans="1:26" ht="15.75" customHeight="1" x14ac:dyDescent="0.2">
      <c r="A330" s="274" t="str">
        <f>Questions!$A330</f>
        <v>AILM-03</v>
      </c>
      <c r="B330" s="274" t="str">
        <f t="shared" si="68"/>
        <v>AILM</v>
      </c>
      <c r="C330" s="274" t="str">
        <f>VLOOKUP($A330,Questions!$A$3:$L$333,2,0)&amp;""</f>
        <v>Do any actions taken by your solution's LLM features or plugins require human intervention?*</v>
      </c>
      <c r="D330" s="274" t="str">
        <f>VLOOKUP($A330,Questions!$A$3:$L$333,11,0)&amp;""</f>
        <v/>
      </c>
      <c r="E330" s="274" t="str">
        <f>VLOOKUP($A330,Questions!$A$3:$L$333,12,0)&amp;""</f>
        <v>AI</v>
      </c>
      <c r="F330" s="274" t="str">
        <f>VLOOKUP($A330,'Institution Evaluation'!$A$56:$K$346,3,0)&amp;""</f>
        <v>Yes</v>
      </c>
      <c r="G330" s="274" t="str">
        <f>VLOOKUP($A330,'Institution Evaluation'!$A$56:$K$346,7,0)&amp;""</f>
        <v>Yes</v>
      </c>
      <c r="H330" s="274" t="str">
        <f>VLOOKUP($A330,'Institution Evaluation'!$A$56:$K$346,8,0)&amp;""</f>
        <v/>
      </c>
      <c r="I330" s="274" t="str">
        <f>VLOOKUP($A330,'Institution Evaluation'!$A$56:$K$346,9,0)&amp;""</f>
        <v>Critical Importance</v>
      </c>
      <c r="J330" s="274" t="str">
        <f>VLOOKUP($A330,'Institution Evaluation'!$A$56:$K$346,10,0)&amp;""</f>
        <v/>
      </c>
      <c r="K330" s="274">
        <f t="shared" si="69"/>
        <v>20</v>
      </c>
      <c r="L330" s="274">
        <f>IF($E330="Not Scored", "N/A",IF(AND($D330='Auto Responses'!$J$27,$H330=""),"N/A",IF(AND($D330='Auto Responses'!$J$27,$H330='Auto Responses'!$J$7),1,IF(AND($D330='Auto Responses'!$J$27,$H330='Auto Responses'!$J$8),0,IF(OR($F330=$G330,$H330='Auto Responses'!$J$7),1,0)))))</f>
        <v>1</v>
      </c>
      <c r="M330" s="274" t="str">
        <f>VLOOKUP($A330,'Institution Evaluation'!$A$56:$K$346,10,0)&amp;""</f>
        <v/>
      </c>
      <c r="N330" s="274">
        <f t="shared" si="70"/>
        <v>1</v>
      </c>
      <c r="O330" s="274">
        <f t="shared" si="78"/>
        <v>20</v>
      </c>
      <c r="P330" s="274">
        <f t="shared" si="71"/>
        <v>20</v>
      </c>
      <c r="Q330" s="274">
        <f t="shared" si="72"/>
        <v>0</v>
      </c>
      <c r="R330" s="274">
        <f t="shared" si="76"/>
        <v>0</v>
      </c>
      <c r="S330" s="274">
        <f t="shared" si="73"/>
        <v>0</v>
      </c>
      <c r="T330" s="274">
        <f t="shared" si="74"/>
        <v>1</v>
      </c>
      <c r="U330" s="274">
        <f t="shared" si="77"/>
        <v>89</v>
      </c>
      <c r="V330" s="274">
        <f t="shared" si="75"/>
        <v>89</v>
      </c>
      <c r="W330" s="58"/>
      <c r="X330" s="58"/>
      <c r="Y330" s="58"/>
      <c r="Z330" s="58"/>
    </row>
    <row r="331" spans="1:26" ht="15.75" customHeight="1" x14ac:dyDescent="0.2">
      <c r="A331" s="274" t="str">
        <f>Questions!$A331</f>
        <v>AILM-04</v>
      </c>
      <c r="B331" s="274" t="str">
        <f t="shared" si="68"/>
        <v>AILM</v>
      </c>
      <c r="C331" s="274" t="str">
        <f>VLOOKUP($A331,Questions!$A$3:$L$333,2,0)&amp;""</f>
        <v>Do you limit multiple LLM model plugins being called as part of a single input?*</v>
      </c>
      <c r="D331" s="274" t="str">
        <f>VLOOKUP($A331,Questions!$A$3:$L$333,11,0)&amp;""</f>
        <v/>
      </c>
      <c r="E331" s="274" t="str">
        <f>VLOOKUP($A331,Questions!$A$3:$L$333,12,0)&amp;""</f>
        <v>AI</v>
      </c>
      <c r="F331" s="274" t="str">
        <f>VLOOKUP($A331,'Institution Evaluation'!$A$56:$K$346,3,0)&amp;""</f>
        <v>Yes</v>
      </c>
      <c r="G331" s="274" t="str">
        <f>VLOOKUP($A331,'Institution Evaluation'!$A$56:$K$346,7,0)&amp;""</f>
        <v>Yes</v>
      </c>
      <c r="H331" s="274" t="str">
        <f>VLOOKUP($A331,'Institution Evaluation'!$A$56:$K$346,8,0)&amp;""</f>
        <v/>
      </c>
      <c r="I331" s="274" t="str">
        <f>VLOOKUP($A331,'Institution Evaluation'!$A$56:$K$346,9,0)&amp;""</f>
        <v>Critical Importance</v>
      </c>
      <c r="J331" s="274" t="str">
        <f>VLOOKUP($A331,'Institution Evaluation'!$A$56:$K$346,10,0)&amp;""</f>
        <v/>
      </c>
      <c r="K331" s="274">
        <f t="shared" si="69"/>
        <v>20</v>
      </c>
      <c r="L331" s="274">
        <f>IF($E331="Not Scored", "N/A",IF(AND($D331='Auto Responses'!$J$27,$H331=""),"N/A",IF(AND($D331='Auto Responses'!$J$27,$H331='Auto Responses'!$J$7),1,IF(AND($D331='Auto Responses'!$J$27,$H331='Auto Responses'!$J$8),0,IF(OR($F331=$G331,$H331='Auto Responses'!$J$7),1,0)))))</f>
        <v>1</v>
      </c>
      <c r="M331" s="274" t="str">
        <f>VLOOKUP($A331,'Institution Evaluation'!$A$56:$K$346,10,0)&amp;""</f>
        <v/>
      </c>
      <c r="N331" s="274">
        <f t="shared" si="70"/>
        <v>1</v>
      </c>
      <c r="O331" s="274">
        <f t="shared" si="78"/>
        <v>20</v>
      </c>
      <c r="P331" s="274">
        <f t="shared" si="71"/>
        <v>20</v>
      </c>
      <c r="Q331" s="274">
        <f t="shared" si="72"/>
        <v>0</v>
      </c>
      <c r="R331" s="274">
        <f t="shared" si="76"/>
        <v>0</v>
      </c>
      <c r="S331" s="274">
        <f t="shared" si="73"/>
        <v>0</v>
      </c>
      <c r="T331" s="274">
        <f t="shared" si="74"/>
        <v>1</v>
      </c>
      <c r="U331" s="274">
        <f t="shared" si="77"/>
        <v>90</v>
      </c>
      <c r="V331" s="274">
        <f t="shared" si="75"/>
        <v>90</v>
      </c>
      <c r="W331" s="58"/>
      <c r="X331" s="58"/>
      <c r="Y331" s="58"/>
      <c r="Z331" s="58"/>
    </row>
    <row r="332" spans="1:26" ht="15.75" customHeight="1" x14ac:dyDescent="0.2">
      <c r="A332" s="274" t="str">
        <f>Questions!$A332</f>
        <v>AILM-05</v>
      </c>
      <c r="B332" s="274" t="str">
        <f t="shared" si="68"/>
        <v>AILM</v>
      </c>
      <c r="C332" s="274" t="str">
        <f>VLOOKUP($A332,Questions!$A$3:$L$333,2,0)&amp;""</f>
        <v>Do you limit your solution's LLM resource use per request, per step, and per action?</v>
      </c>
      <c r="D332" s="274" t="str">
        <f>VLOOKUP($A332,Questions!$A$3:$L$333,11,0)&amp;""</f>
        <v/>
      </c>
      <c r="E332" s="274" t="str">
        <f>VLOOKUP($A332,Questions!$A$3:$L$333,12,0)&amp;""</f>
        <v>AI</v>
      </c>
      <c r="F332" s="274" t="str">
        <f>VLOOKUP($A332,'Institution Evaluation'!$A$56:$K$346,3,0)&amp;""</f>
        <v>Yes</v>
      </c>
      <c r="G332" s="274" t="str">
        <f>VLOOKUP($A332,'Institution Evaluation'!$A$56:$K$346,7,0)&amp;""</f>
        <v>Yes</v>
      </c>
      <c r="H332" s="274" t="str">
        <f>VLOOKUP($A332,'Institution Evaluation'!$A$56:$K$346,8,0)&amp;""</f>
        <v/>
      </c>
      <c r="I332" s="274" t="str">
        <f>VLOOKUP($A332,'Institution Evaluation'!$A$56:$K$346,9,0)&amp;""</f>
        <v>Standard Importance</v>
      </c>
      <c r="J332" s="274" t="str">
        <f>VLOOKUP($A332,'Institution Evaluation'!$A$56:$K$346,10,0)&amp;""</f>
        <v/>
      </c>
      <c r="K332" s="274">
        <f t="shared" si="69"/>
        <v>10</v>
      </c>
      <c r="L332" s="274">
        <f>IF($E332="Not Scored", "N/A",IF(AND($D332='Auto Responses'!$J$27,$H332=""),"N/A",IF(AND($D332='Auto Responses'!$J$27,$H332='Auto Responses'!$J$7),1,IF(AND($D332='Auto Responses'!$J$27,$H332='Auto Responses'!$J$8),0,IF(OR($F332=$G332,$H332='Auto Responses'!$J$7),1,0)))))</f>
        <v>1</v>
      </c>
      <c r="M332" s="274" t="str">
        <f>VLOOKUP($A332,'Institution Evaluation'!$A$56:$K$346,10,0)&amp;""</f>
        <v/>
      </c>
      <c r="N332" s="274">
        <f t="shared" si="70"/>
        <v>0</v>
      </c>
      <c r="O332" s="274">
        <f t="shared" si="78"/>
        <v>10</v>
      </c>
      <c r="P332" s="274">
        <f t="shared" si="71"/>
        <v>10</v>
      </c>
      <c r="Q332" s="274">
        <f t="shared" si="72"/>
        <v>0</v>
      </c>
      <c r="R332" s="274">
        <f t="shared" si="76"/>
        <v>0</v>
      </c>
      <c r="S332" s="274">
        <f t="shared" si="73"/>
        <v>0</v>
      </c>
      <c r="T332" s="274">
        <f t="shared" si="74"/>
        <v>0</v>
      </c>
      <c r="U332" s="274">
        <f t="shared" si="77"/>
        <v>90</v>
      </c>
      <c r="V332" s="274">
        <f t="shared" si="75"/>
        <v>0</v>
      </c>
      <c r="W332" s="58"/>
      <c r="X332" s="58"/>
      <c r="Y332" s="58"/>
      <c r="Z332" s="58"/>
    </row>
    <row r="333" spans="1:26" ht="36" customHeight="1" x14ac:dyDescent="0.2">
      <c r="A333" s="274" t="str">
        <f>Questions!$A333</f>
        <v>AILM-06</v>
      </c>
      <c r="B333" s="274" t="str">
        <f t="shared" si="68"/>
        <v>AILM</v>
      </c>
      <c r="C333" s="274" t="str">
        <f>VLOOKUP($A333,Questions!$A$3:$L$333,2,0)&amp;""</f>
        <v>Do you leverage LLM model tuning or other model validation mechanisms?</v>
      </c>
      <c r="D333" s="274" t="str">
        <f>VLOOKUP($A333,Questions!$A$3:$L$333,11,0)&amp;""</f>
        <v/>
      </c>
      <c r="E333" s="274" t="str">
        <f>VLOOKUP($A333,Questions!$A$3:$L$333,12,0)&amp;""</f>
        <v>AI</v>
      </c>
      <c r="F333" s="274" t="str">
        <f>VLOOKUP($A333,'Institution Evaluation'!$A$56:$K$346,3,0)&amp;""</f>
        <v>Yes</v>
      </c>
      <c r="G333" s="274" t="str">
        <f>VLOOKUP($A333,'Institution Evaluation'!$A$56:$K$346,7,0)&amp;""</f>
        <v>Yes</v>
      </c>
      <c r="H333" s="274" t="str">
        <f>VLOOKUP($A333,'Institution Evaluation'!$A$56:$K$346,8,0)&amp;""</f>
        <v/>
      </c>
      <c r="I333" s="274" t="str">
        <f>VLOOKUP($A333,'Institution Evaluation'!$A$56:$K$346,9,0)&amp;""</f>
        <v>Standard Importance</v>
      </c>
      <c r="J333" s="274" t="str">
        <f>VLOOKUP($A333,'Institution Evaluation'!$A$56:$K$346,10,0)&amp;""</f>
        <v/>
      </c>
      <c r="K333" s="274">
        <f t="shared" si="69"/>
        <v>10</v>
      </c>
      <c r="L333" s="274">
        <f>IF($E333="Not Scored", "N/A",IF(AND($D333='Auto Responses'!$J$27,$H333=""),"N/A",IF(AND($D333='Auto Responses'!$J$27,$H333='Auto Responses'!$J$7),1,IF(AND($D333='Auto Responses'!$J$27,$H333='Auto Responses'!$J$8),0,IF(OR($F333=$G333,$H333='Auto Responses'!$J$7),1,0)))))</f>
        <v>1</v>
      </c>
      <c r="M333" s="274" t="str">
        <f>VLOOKUP($A333,'Institution Evaluation'!$A$56:$K$346,10,0)&amp;""</f>
        <v/>
      </c>
      <c r="N333" s="274">
        <f t="shared" si="70"/>
        <v>0</v>
      </c>
      <c r="O333" s="274">
        <f t="shared" si="78"/>
        <v>10</v>
      </c>
      <c r="P333" s="274">
        <f t="shared" si="71"/>
        <v>10</v>
      </c>
      <c r="Q333" s="274">
        <f t="shared" si="72"/>
        <v>0</v>
      </c>
      <c r="R333" s="274">
        <f t="shared" si="76"/>
        <v>0</v>
      </c>
      <c r="S333" s="274">
        <f t="shared" si="73"/>
        <v>0</v>
      </c>
      <c r="T333" s="274">
        <f t="shared" si="74"/>
        <v>0</v>
      </c>
      <c r="U333" s="274">
        <f t="shared" si="77"/>
        <v>90</v>
      </c>
      <c r="V333" s="274">
        <f t="shared" si="75"/>
        <v>0</v>
      </c>
      <c r="W333" s="94" t="s">
        <v>22</v>
      </c>
      <c r="X333" s="58"/>
      <c r="Y333" s="58"/>
      <c r="Z333" s="58"/>
    </row>
    <row r="334" spans="1:26" ht="15.75" customHeight="1" x14ac:dyDescent="0.2">
      <c r="A334" s="278"/>
      <c r="B334" s="278"/>
      <c r="C334" s="278"/>
      <c r="D334" s="278"/>
      <c r="E334" s="278"/>
      <c r="F334" s="278"/>
      <c r="G334" s="278"/>
      <c r="H334" s="278"/>
      <c r="I334" s="278"/>
      <c r="J334" s="278"/>
      <c r="K334" s="278"/>
      <c r="L334" s="274"/>
      <c r="M334" s="58"/>
      <c r="N334" s="58"/>
      <c r="O334" s="58"/>
      <c r="P334" s="58"/>
      <c r="Q334" s="274"/>
      <c r="R334" s="274"/>
      <c r="S334" s="274"/>
      <c r="T334" s="274"/>
      <c r="U334" s="274"/>
      <c r="V334" s="274"/>
      <c r="W334" s="58"/>
      <c r="X334" s="58"/>
      <c r="Y334" s="58"/>
      <c r="Z334" s="58"/>
    </row>
    <row r="335" spans="1:26" ht="15.75" customHeight="1" x14ac:dyDescent="0.2">
      <c r="A335" s="278"/>
      <c r="B335" s="278"/>
      <c r="C335" s="278"/>
      <c r="D335" s="278"/>
      <c r="E335" s="278"/>
      <c r="F335" s="278"/>
      <c r="G335" s="278"/>
      <c r="H335" s="278"/>
      <c r="I335" s="278"/>
      <c r="J335" s="278"/>
      <c r="K335" s="278"/>
      <c r="L335" s="274"/>
      <c r="M335" s="58"/>
      <c r="N335" s="58"/>
      <c r="O335" s="58"/>
      <c r="P335" s="58"/>
      <c r="Q335" s="307">
        <f>SUM($Q3:$Q334)</f>
        <v>0</v>
      </c>
      <c r="R335" s="308"/>
      <c r="S335" s="308"/>
      <c r="T335" s="309">
        <f>SUM($T3:$T334)</f>
        <v>90</v>
      </c>
      <c r="U335" s="274"/>
      <c r="V335" s="274"/>
      <c r="W335" s="58"/>
      <c r="X335" s="58"/>
      <c r="Y335" s="58"/>
      <c r="Z335" s="58"/>
    </row>
    <row r="336" spans="1:26" ht="15.75" customHeight="1" x14ac:dyDescent="0.2">
      <c r="A336" s="94" t="s">
        <v>1875</v>
      </c>
      <c r="B336" s="278"/>
      <c r="C336" s="278"/>
      <c r="D336" s="278"/>
      <c r="E336" s="278"/>
      <c r="F336" s="278"/>
      <c r="G336" s="278"/>
      <c r="H336" s="278"/>
      <c r="I336" s="278"/>
      <c r="J336" s="278"/>
      <c r="K336" s="278"/>
      <c r="L336" s="274"/>
      <c r="M336" s="58"/>
      <c r="N336" s="58"/>
      <c r="O336" s="58"/>
      <c r="P336" s="58"/>
      <c r="Q336" s="274"/>
      <c r="R336" s="274"/>
      <c r="S336" s="274"/>
      <c r="T336" s="274"/>
      <c r="U336" s="274"/>
      <c r="V336" s="274"/>
      <c r="W336" s="58"/>
      <c r="X336" s="58"/>
      <c r="Y336" s="58"/>
      <c r="Z336" s="58"/>
    </row>
    <row r="337" spans="1:26" ht="15.75" hidden="1" customHeight="1" x14ac:dyDescent="0.2">
      <c r="A337" s="278"/>
      <c r="B337" s="278"/>
      <c r="C337" s="278"/>
      <c r="D337" s="278"/>
      <c r="E337" s="278"/>
      <c r="F337" s="278"/>
      <c r="G337" s="278"/>
      <c r="H337" s="278"/>
      <c r="I337" s="278"/>
      <c r="J337" s="278"/>
      <c r="K337" s="278"/>
      <c r="L337" s="274"/>
      <c r="M337" s="58"/>
      <c r="N337" s="58"/>
      <c r="O337" s="58"/>
      <c r="P337" s="58"/>
      <c r="Q337" s="274"/>
      <c r="R337" s="274"/>
      <c r="S337" s="274"/>
      <c r="T337" s="274"/>
      <c r="U337" s="274"/>
      <c r="V337" s="274"/>
      <c r="W337" s="58"/>
      <c r="X337" s="58"/>
      <c r="Y337" s="58"/>
      <c r="Z337" s="58"/>
    </row>
    <row r="338" spans="1:26" ht="15.75" hidden="1" customHeight="1" x14ac:dyDescent="0.2">
      <c r="A338" s="278"/>
      <c r="B338" s="278"/>
      <c r="C338" s="278"/>
      <c r="D338" s="278"/>
      <c r="E338" s="278"/>
      <c r="F338" s="278"/>
      <c r="G338" s="278"/>
      <c r="H338" s="278"/>
      <c r="I338" s="278"/>
      <c r="J338" s="278"/>
      <c r="K338" s="278"/>
      <c r="L338" s="274"/>
      <c r="M338" s="58"/>
      <c r="N338" s="58"/>
      <c r="O338" s="58"/>
      <c r="P338" s="58"/>
      <c r="Q338" s="274"/>
      <c r="R338" s="274"/>
      <c r="S338" s="274"/>
      <c r="T338" s="274"/>
      <c r="U338" s="274"/>
      <c r="V338" s="274"/>
      <c r="W338" s="58"/>
      <c r="X338" s="58"/>
      <c r="Y338" s="58"/>
      <c r="Z338" s="58"/>
    </row>
    <row r="339" spans="1:26" ht="15.75" hidden="1" customHeight="1" x14ac:dyDescent="0.2">
      <c r="A339" s="278"/>
      <c r="B339" s="278"/>
      <c r="C339" s="278"/>
      <c r="D339" s="278"/>
      <c r="E339" s="278"/>
      <c r="F339" s="278"/>
      <c r="G339" s="278"/>
      <c r="H339" s="278"/>
      <c r="I339" s="278"/>
      <c r="J339" s="278"/>
      <c r="K339" s="278"/>
      <c r="L339" s="274"/>
      <c r="M339" s="58"/>
      <c r="N339" s="58"/>
      <c r="O339" s="58"/>
      <c r="P339" s="58"/>
      <c r="Q339" s="274"/>
      <c r="R339" s="274"/>
      <c r="S339" s="274"/>
      <c r="T339" s="274"/>
      <c r="U339" s="274"/>
      <c r="V339" s="274"/>
      <c r="W339" s="58"/>
      <c r="X339" s="58"/>
      <c r="Y339" s="58"/>
      <c r="Z339" s="58"/>
    </row>
    <row r="340" spans="1:26" ht="15.75" hidden="1" customHeight="1" x14ac:dyDescent="0.2">
      <c r="A340" s="278"/>
      <c r="B340" s="278"/>
      <c r="C340" s="278"/>
      <c r="D340" s="278"/>
      <c r="E340" s="278"/>
      <c r="F340" s="278"/>
      <c r="G340" s="278"/>
      <c r="H340" s="278"/>
      <c r="I340" s="278"/>
      <c r="J340" s="278"/>
      <c r="K340" s="278"/>
      <c r="L340" s="274"/>
      <c r="M340" s="58"/>
      <c r="N340" s="58"/>
      <c r="O340" s="58"/>
      <c r="P340" s="58"/>
      <c r="Q340" s="274"/>
      <c r="R340" s="274"/>
      <c r="S340" s="274"/>
      <c r="T340" s="274"/>
      <c r="U340" s="274"/>
      <c r="V340" s="274"/>
      <c r="W340" s="58"/>
      <c r="X340" s="58"/>
      <c r="Y340" s="58"/>
      <c r="Z340" s="58"/>
    </row>
    <row r="341" spans="1:26" ht="15.75" hidden="1" customHeight="1" x14ac:dyDescent="0.2">
      <c r="A341" s="278"/>
      <c r="B341" s="278"/>
      <c r="C341" s="278"/>
      <c r="D341" s="278"/>
      <c r="E341" s="278"/>
      <c r="F341" s="278"/>
      <c r="G341" s="278"/>
      <c r="H341" s="278"/>
      <c r="I341" s="278"/>
      <c r="J341" s="278"/>
      <c r="K341" s="278"/>
      <c r="L341" s="274"/>
      <c r="M341" s="58"/>
      <c r="N341" s="58"/>
      <c r="O341" s="58"/>
      <c r="P341" s="58"/>
      <c r="Q341" s="274"/>
      <c r="R341" s="274"/>
      <c r="S341" s="274"/>
      <c r="T341" s="274"/>
      <c r="U341" s="274"/>
      <c r="V341" s="274"/>
      <c r="W341" s="58"/>
      <c r="X341" s="58"/>
      <c r="Y341" s="58"/>
      <c r="Z341" s="58"/>
    </row>
    <row r="342" spans="1:26" ht="15.75" hidden="1" customHeight="1" x14ac:dyDescent="0.2">
      <c r="A342" s="278"/>
      <c r="B342" s="278"/>
      <c r="C342" s="278"/>
      <c r="D342" s="278"/>
      <c r="E342" s="278"/>
      <c r="F342" s="278"/>
      <c r="G342" s="278"/>
      <c r="H342" s="278"/>
      <c r="I342" s="278"/>
      <c r="J342" s="278"/>
      <c r="K342" s="278"/>
      <c r="L342" s="274"/>
      <c r="M342" s="58"/>
      <c r="N342" s="58"/>
      <c r="O342" s="58"/>
      <c r="P342" s="58"/>
      <c r="Q342" s="274"/>
      <c r="R342" s="274"/>
      <c r="S342" s="274"/>
      <c r="T342" s="274"/>
      <c r="U342" s="274"/>
      <c r="V342" s="274"/>
      <c r="W342" s="58"/>
      <c r="X342" s="58"/>
      <c r="Y342" s="58"/>
      <c r="Z342" s="58"/>
    </row>
    <row r="343" spans="1:26" ht="15.75" hidden="1" customHeight="1" x14ac:dyDescent="0.2">
      <c r="A343" s="278"/>
      <c r="B343" s="278"/>
      <c r="C343" s="278"/>
      <c r="D343" s="278"/>
      <c r="E343" s="278"/>
      <c r="F343" s="278"/>
      <c r="G343" s="278"/>
      <c r="H343" s="278"/>
      <c r="I343" s="278"/>
      <c r="J343" s="278"/>
      <c r="K343" s="278"/>
      <c r="L343" s="274"/>
      <c r="M343" s="58"/>
      <c r="N343" s="58"/>
      <c r="O343" s="58"/>
      <c r="P343" s="58"/>
      <c r="Q343" s="274"/>
      <c r="R343" s="274"/>
      <c r="S343" s="274"/>
      <c r="T343" s="274"/>
      <c r="U343" s="274"/>
      <c r="V343" s="274"/>
      <c r="W343" s="58"/>
      <c r="X343" s="58"/>
      <c r="Y343" s="58"/>
      <c r="Z343" s="58"/>
    </row>
    <row r="344" spans="1:26" ht="15.75" hidden="1" customHeight="1" x14ac:dyDescent="0.2">
      <c r="A344" s="278"/>
      <c r="B344" s="278"/>
      <c r="C344" s="278"/>
      <c r="D344" s="278"/>
      <c r="E344" s="278"/>
      <c r="F344" s="278"/>
      <c r="G344" s="278"/>
      <c r="H344" s="278"/>
      <c r="I344" s="278"/>
      <c r="J344" s="278"/>
      <c r="K344" s="278"/>
      <c r="L344" s="274"/>
      <c r="M344" s="58"/>
      <c r="N344" s="58"/>
      <c r="O344" s="58"/>
      <c r="P344" s="58"/>
      <c r="Q344" s="274"/>
      <c r="R344" s="274"/>
      <c r="S344" s="274"/>
      <c r="T344" s="274"/>
      <c r="U344" s="274"/>
      <c r="V344" s="274"/>
      <c r="W344" s="58"/>
      <c r="X344" s="58"/>
      <c r="Y344" s="58"/>
      <c r="Z344" s="58"/>
    </row>
    <row r="345" spans="1:26" ht="15.75" hidden="1" customHeight="1" x14ac:dyDescent="0.2">
      <c r="A345" s="278"/>
      <c r="B345" s="278"/>
      <c r="C345" s="278"/>
      <c r="D345" s="278"/>
      <c r="E345" s="278"/>
      <c r="F345" s="278"/>
      <c r="G345" s="278"/>
      <c r="H345" s="278"/>
      <c r="I345" s="278"/>
      <c r="J345" s="278"/>
      <c r="K345" s="278"/>
      <c r="L345" s="274"/>
      <c r="M345" s="58"/>
      <c r="N345" s="58"/>
      <c r="O345" s="58"/>
      <c r="P345" s="58"/>
      <c r="Q345" s="274"/>
      <c r="R345" s="274"/>
      <c r="S345" s="274"/>
      <c r="T345" s="274"/>
      <c r="U345" s="274"/>
      <c r="V345" s="274"/>
      <c r="W345" s="58"/>
      <c r="X345" s="58"/>
      <c r="Y345" s="58"/>
      <c r="Z345" s="58"/>
    </row>
    <row r="346" spans="1:26" ht="15.75" hidden="1" customHeight="1" x14ac:dyDescent="0.2">
      <c r="A346" s="278"/>
      <c r="B346" s="278"/>
      <c r="C346" s="278"/>
      <c r="D346" s="278"/>
      <c r="E346" s="278"/>
      <c r="F346" s="278"/>
      <c r="G346" s="278"/>
      <c r="H346" s="278"/>
      <c r="I346" s="278"/>
      <c r="J346" s="278"/>
      <c r="K346" s="278"/>
      <c r="L346" s="274"/>
      <c r="M346" s="58"/>
      <c r="N346" s="58"/>
      <c r="O346" s="58"/>
      <c r="P346" s="58"/>
      <c r="Q346" s="274"/>
      <c r="R346" s="274"/>
      <c r="S346" s="274"/>
      <c r="T346" s="274"/>
      <c r="U346" s="274"/>
      <c r="V346" s="274"/>
      <c r="W346" s="58"/>
      <c r="X346" s="58"/>
      <c r="Y346" s="58"/>
      <c r="Z346" s="58"/>
    </row>
    <row r="347" spans="1:26" ht="15.75" hidden="1" customHeight="1" x14ac:dyDescent="0.2">
      <c r="A347" s="278"/>
      <c r="B347" s="278"/>
      <c r="C347" s="278"/>
      <c r="D347" s="278"/>
      <c r="E347" s="278"/>
      <c r="F347" s="278"/>
      <c r="G347" s="278"/>
      <c r="H347" s="278"/>
      <c r="I347" s="278"/>
      <c r="J347" s="278"/>
      <c r="K347" s="278"/>
      <c r="L347" s="274"/>
      <c r="M347" s="58"/>
      <c r="N347" s="58"/>
      <c r="O347" s="58"/>
      <c r="P347" s="58"/>
      <c r="Q347" s="274"/>
      <c r="R347" s="274"/>
      <c r="S347" s="274"/>
      <c r="T347" s="274"/>
      <c r="U347" s="274"/>
      <c r="V347" s="274"/>
      <c r="W347" s="58"/>
      <c r="X347" s="58"/>
      <c r="Y347" s="58"/>
      <c r="Z347" s="58"/>
    </row>
    <row r="348" spans="1:26" ht="15.75" hidden="1" customHeight="1" x14ac:dyDescent="0.2">
      <c r="A348" s="278"/>
      <c r="B348" s="278"/>
      <c r="C348" s="278"/>
      <c r="D348" s="278"/>
      <c r="E348" s="278"/>
      <c r="F348" s="278"/>
      <c r="G348" s="278"/>
      <c r="H348" s="278"/>
      <c r="I348" s="278"/>
      <c r="J348" s="278"/>
      <c r="K348" s="278"/>
      <c r="L348" s="274"/>
      <c r="M348" s="58"/>
      <c r="N348" s="58"/>
      <c r="O348" s="58"/>
      <c r="P348" s="58"/>
      <c r="Q348" s="274"/>
      <c r="R348" s="274"/>
      <c r="S348" s="274"/>
      <c r="T348" s="274"/>
      <c r="U348" s="274"/>
      <c r="V348" s="274"/>
      <c r="W348" s="58"/>
      <c r="X348" s="58"/>
      <c r="Y348" s="58"/>
      <c r="Z348" s="58"/>
    </row>
    <row r="349" spans="1:26" ht="15.75" hidden="1" customHeight="1" x14ac:dyDescent="0.2">
      <c r="A349" s="278"/>
      <c r="B349" s="278"/>
      <c r="C349" s="278"/>
      <c r="D349" s="278"/>
      <c r="E349" s="278"/>
      <c r="F349" s="278"/>
      <c r="G349" s="278"/>
      <c r="H349" s="278"/>
      <c r="I349" s="278"/>
      <c r="J349" s="278"/>
      <c r="K349" s="278"/>
      <c r="L349" s="274"/>
      <c r="M349" s="58"/>
      <c r="N349" s="58"/>
      <c r="O349" s="58"/>
      <c r="P349" s="58"/>
      <c r="Q349" s="274"/>
      <c r="R349" s="274"/>
      <c r="S349" s="274"/>
      <c r="T349" s="274"/>
      <c r="U349" s="274"/>
      <c r="V349" s="274"/>
      <c r="W349" s="58"/>
      <c r="X349" s="58"/>
      <c r="Y349" s="58"/>
      <c r="Z349" s="58"/>
    </row>
    <row r="350" spans="1:26" ht="15.75" hidden="1" customHeight="1" x14ac:dyDescent="0.2">
      <c r="A350" s="278"/>
      <c r="B350" s="278"/>
      <c r="C350" s="278"/>
      <c r="D350" s="278"/>
      <c r="E350" s="278"/>
      <c r="F350" s="278"/>
      <c r="G350" s="278"/>
      <c r="H350" s="278"/>
      <c r="I350" s="278"/>
      <c r="J350" s="278"/>
      <c r="K350" s="278"/>
      <c r="L350" s="274"/>
      <c r="M350" s="58"/>
      <c r="N350" s="58"/>
      <c r="O350" s="58"/>
      <c r="P350" s="58"/>
      <c r="Q350" s="274"/>
      <c r="R350" s="274"/>
      <c r="S350" s="274"/>
      <c r="T350" s="274"/>
      <c r="U350" s="274"/>
      <c r="V350" s="274"/>
      <c r="W350" s="58"/>
      <c r="X350" s="58"/>
      <c r="Y350" s="58"/>
      <c r="Z350" s="58"/>
    </row>
    <row r="351" spans="1:26" ht="15.75" hidden="1" customHeight="1" x14ac:dyDescent="0.2">
      <c r="A351" s="278"/>
      <c r="B351" s="278"/>
      <c r="C351" s="278"/>
      <c r="D351" s="278"/>
      <c r="E351" s="278"/>
      <c r="F351" s="278"/>
      <c r="G351" s="278"/>
      <c r="H351" s="278"/>
      <c r="I351" s="278"/>
      <c r="J351" s="278"/>
      <c r="K351" s="278"/>
      <c r="L351" s="274"/>
      <c r="M351" s="58"/>
      <c r="N351" s="58"/>
      <c r="O351" s="58"/>
      <c r="P351" s="58"/>
      <c r="Q351" s="274"/>
      <c r="R351" s="274"/>
      <c r="S351" s="274"/>
      <c r="T351" s="274"/>
      <c r="U351" s="274"/>
      <c r="V351" s="274"/>
      <c r="W351" s="58"/>
      <c r="X351" s="58"/>
      <c r="Y351" s="58"/>
      <c r="Z351" s="58"/>
    </row>
    <row r="352" spans="1:26" ht="15.75" hidden="1" customHeight="1" x14ac:dyDescent="0.2">
      <c r="A352" s="278"/>
      <c r="B352" s="278"/>
      <c r="C352" s="278"/>
      <c r="D352" s="278"/>
      <c r="E352" s="278"/>
      <c r="F352" s="278"/>
      <c r="G352" s="278"/>
      <c r="H352" s="278"/>
      <c r="I352" s="278"/>
      <c r="J352" s="278"/>
      <c r="K352" s="278"/>
      <c r="L352" s="274"/>
      <c r="M352" s="58"/>
      <c r="N352" s="58"/>
      <c r="O352" s="58"/>
      <c r="P352" s="58"/>
      <c r="Q352" s="274"/>
      <c r="R352" s="274"/>
      <c r="S352" s="274"/>
      <c r="T352" s="274"/>
      <c r="U352" s="274"/>
      <c r="V352" s="274"/>
      <c r="W352" s="58"/>
      <c r="X352" s="58"/>
      <c r="Y352" s="58"/>
      <c r="Z352" s="58"/>
    </row>
    <row r="353" spans="1:26" ht="15.75" hidden="1" customHeight="1" x14ac:dyDescent="0.2">
      <c r="A353" s="278"/>
      <c r="B353" s="278"/>
      <c r="C353" s="278"/>
      <c r="D353" s="278"/>
      <c r="E353" s="278"/>
      <c r="F353" s="278"/>
      <c r="G353" s="278"/>
      <c r="H353" s="278"/>
      <c r="I353" s="278"/>
      <c r="J353" s="278"/>
      <c r="K353" s="278"/>
      <c r="L353" s="274"/>
      <c r="M353" s="58"/>
      <c r="N353" s="58"/>
      <c r="O353" s="58"/>
      <c r="P353" s="58"/>
      <c r="Q353" s="274"/>
      <c r="R353" s="274"/>
      <c r="S353" s="274"/>
      <c r="T353" s="274"/>
      <c r="U353" s="274"/>
      <c r="V353" s="274"/>
      <c r="W353" s="58"/>
      <c r="X353" s="58"/>
      <c r="Y353" s="58"/>
      <c r="Z353" s="58"/>
    </row>
    <row r="354" spans="1:26" ht="15.75" hidden="1" customHeight="1" x14ac:dyDescent="0.2">
      <c r="A354" s="278"/>
      <c r="B354" s="278"/>
      <c r="C354" s="278"/>
      <c r="D354" s="278"/>
      <c r="E354" s="278"/>
      <c r="F354" s="278"/>
      <c r="G354" s="278"/>
      <c r="H354" s="278"/>
      <c r="I354" s="278"/>
      <c r="J354" s="278"/>
      <c r="K354" s="278"/>
      <c r="L354" s="274"/>
      <c r="M354" s="58"/>
      <c r="N354" s="58"/>
      <c r="O354" s="58"/>
      <c r="P354" s="58"/>
      <c r="Q354" s="274"/>
      <c r="R354" s="274"/>
      <c r="S354" s="274"/>
      <c r="T354" s="274"/>
      <c r="U354" s="274"/>
      <c r="V354" s="274"/>
      <c r="W354" s="58"/>
      <c r="X354" s="58"/>
      <c r="Y354" s="58"/>
      <c r="Z354" s="58"/>
    </row>
    <row r="355" spans="1:26" ht="15.75" hidden="1" customHeight="1" x14ac:dyDescent="0.2">
      <c r="A355" s="278"/>
      <c r="B355" s="278"/>
      <c r="C355" s="278"/>
      <c r="D355" s="278"/>
      <c r="E355" s="278"/>
      <c r="F355" s="278"/>
      <c r="G355" s="278"/>
      <c r="H355" s="278"/>
      <c r="I355" s="278"/>
      <c r="J355" s="278"/>
      <c r="K355" s="278"/>
      <c r="L355" s="274"/>
      <c r="M355" s="58"/>
      <c r="N355" s="58"/>
      <c r="O355" s="58"/>
      <c r="P355" s="58"/>
      <c r="Q355" s="274"/>
      <c r="R355" s="274"/>
      <c r="S355" s="274"/>
      <c r="T355" s="274"/>
      <c r="U355" s="274"/>
      <c r="V355" s="274"/>
      <c r="W355" s="58"/>
      <c r="X355" s="58"/>
      <c r="Y355" s="58"/>
      <c r="Z355" s="58"/>
    </row>
    <row r="356" spans="1:26" ht="15.75" hidden="1" customHeight="1" x14ac:dyDescent="0.2">
      <c r="A356" s="278"/>
      <c r="B356" s="278"/>
      <c r="C356" s="278"/>
      <c r="D356" s="278"/>
      <c r="E356" s="278"/>
      <c r="F356" s="278"/>
      <c r="G356" s="278"/>
      <c r="H356" s="278"/>
      <c r="I356" s="278"/>
      <c r="J356" s="278"/>
      <c r="K356" s="278"/>
      <c r="L356" s="274"/>
      <c r="M356" s="58"/>
      <c r="N356" s="58"/>
      <c r="O356" s="58"/>
      <c r="P356" s="58"/>
      <c r="Q356" s="274"/>
      <c r="R356" s="274"/>
      <c r="S356" s="274"/>
      <c r="T356" s="274"/>
      <c r="U356" s="274"/>
      <c r="V356" s="274"/>
      <c r="W356" s="58"/>
      <c r="X356" s="58"/>
      <c r="Y356" s="58"/>
      <c r="Z356" s="58"/>
    </row>
    <row r="357" spans="1:26" ht="15.75" hidden="1" customHeight="1" x14ac:dyDescent="0.2">
      <c r="A357" s="278"/>
      <c r="B357" s="278"/>
      <c r="C357" s="278"/>
      <c r="D357" s="278"/>
      <c r="E357" s="278"/>
      <c r="F357" s="278"/>
      <c r="G357" s="278"/>
      <c r="H357" s="278"/>
      <c r="I357" s="278"/>
      <c r="J357" s="278"/>
      <c r="K357" s="278"/>
      <c r="L357" s="274"/>
      <c r="M357" s="58"/>
      <c r="N357" s="58"/>
      <c r="O357" s="58"/>
      <c r="P357" s="58"/>
      <c r="Q357" s="274"/>
      <c r="R357" s="274"/>
      <c r="S357" s="274"/>
      <c r="T357" s="274"/>
      <c r="U357" s="274"/>
      <c r="V357" s="274"/>
      <c r="W357" s="58"/>
      <c r="X357" s="58"/>
      <c r="Y357" s="58"/>
      <c r="Z357" s="58"/>
    </row>
    <row r="358" spans="1:26" ht="15.75" hidden="1" customHeight="1" x14ac:dyDescent="0.2">
      <c r="A358" s="278"/>
      <c r="B358" s="278"/>
      <c r="C358" s="278"/>
      <c r="D358" s="278"/>
      <c r="E358" s="278"/>
      <c r="F358" s="278"/>
      <c r="G358" s="278"/>
      <c r="H358" s="278"/>
      <c r="I358" s="278"/>
      <c r="J358" s="278"/>
      <c r="K358" s="278"/>
      <c r="L358" s="274"/>
      <c r="M358" s="58"/>
      <c r="N358" s="58"/>
      <c r="O358" s="58"/>
      <c r="P358" s="58"/>
      <c r="Q358" s="274"/>
      <c r="R358" s="274"/>
      <c r="S358" s="274"/>
      <c r="T358" s="274"/>
      <c r="U358" s="274"/>
      <c r="V358" s="274"/>
      <c r="W358" s="58"/>
      <c r="X358" s="58"/>
      <c r="Y358" s="58"/>
      <c r="Z358" s="58"/>
    </row>
    <row r="359" spans="1:26" ht="15.75" hidden="1" customHeight="1" x14ac:dyDescent="0.2">
      <c r="A359" s="278"/>
      <c r="B359" s="278"/>
      <c r="C359" s="278"/>
      <c r="D359" s="278"/>
      <c r="E359" s="278"/>
      <c r="F359" s="278"/>
      <c r="G359" s="278"/>
      <c r="H359" s="278"/>
      <c r="I359" s="278"/>
      <c r="J359" s="278"/>
      <c r="K359" s="278"/>
      <c r="L359" s="274"/>
      <c r="M359" s="58"/>
      <c r="N359" s="58"/>
      <c r="O359" s="58"/>
      <c r="P359" s="58"/>
      <c r="Q359" s="274"/>
      <c r="R359" s="274"/>
      <c r="S359" s="274"/>
      <c r="T359" s="274"/>
      <c r="U359" s="274"/>
      <c r="V359" s="274"/>
      <c r="W359" s="58"/>
      <c r="X359" s="58"/>
      <c r="Y359" s="58"/>
      <c r="Z359" s="58"/>
    </row>
    <row r="360" spans="1:26" ht="15.75" hidden="1" customHeight="1" x14ac:dyDescent="0.2">
      <c r="A360" s="278"/>
      <c r="B360" s="278"/>
      <c r="C360" s="278"/>
      <c r="D360" s="278"/>
      <c r="E360" s="278"/>
      <c r="F360" s="278"/>
      <c r="G360" s="278"/>
      <c r="H360" s="278"/>
      <c r="I360" s="278"/>
      <c r="J360" s="278"/>
      <c r="K360" s="278"/>
      <c r="L360" s="274"/>
      <c r="M360" s="58"/>
      <c r="N360" s="58"/>
      <c r="O360" s="58"/>
      <c r="P360" s="58"/>
      <c r="Q360" s="274"/>
      <c r="R360" s="274"/>
      <c r="S360" s="274"/>
      <c r="T360" s="274"/>
      <c r="U360" s="274"/>
      <c r="V360" s="274"/>
      <c r="W360" s="58"/>
      <c r="X360" s="58"/>
      <c r="Y360" s="58"/>
      <c r="Z360" s="58"/>
    </row>
    <row r="361" spans="1:26" ht="15.75" hidden="1" customHeight="1" x14ac:dyDescent="0.2">
      <c r="A361" s="278"/>
      <c r="B361" s="278"/>
      <c r="C361" s="278"/>
      <c r="D361" s="278"/>
      <c r="E361" s="278"/>
      <c r="F361" s="278"/>
      <c r="G361" s="278"/>
      <c r="H361" s="278"/>
      <c r="I361" s="278"/>
      <c r="J361" s="278"/>
      <c r="K361" s="278"/>
      <c r="L361" s="274"/>
      <c r="M361" s="58"/>
      <c r="N361" s="58"/>
      <c r="O361" s="58"/>
      <c r="P361" s="58"/>
      <c r="Q361" s="274"/>
      <c r="R361" s="274"/>
      <c r="S361" s="274"/>
      <c r="T361" s="274"/>
      <c r="U361" s="274"/>
      <c r="V361" s="274"/>
      <c r="W361" s="58"/>
      <c r="X361" s="58"/>
      <c r="Y361" s="58"/>
      <c r="Z361" s="58"/>
    </row>
    <row r="362" spans="1:26" ht="15.75" hidden="1" customHeight="1" x14ac:dyDescent="0.2">
      <c r="A362" s="278"/>
      <c r="B362" s="278"/>
      <c r="C362" s="278"/>
      <c r="D362" s="278"/>
      <c r="E362" s="278"/>
      <c r="F362" s="278"/>
      <c r="G362" s="278"/>
      <c r="H362" s="278"/>
      <c r="I362" s="278"/>
      <c r="J362" s="278"/>
      <c r="K362" s="278"/>
      <c r="L362" s="274"/>
      <c r="M362" s="58"/>
      <c r="N362" s="58"/>
      <c r="O362" s="58"/>
      <c r="P362" s="58"/>
      <c r="Q362" s="274"/>
      <c r="R362" s="274"/>
      <c r="S362" s="274"/>
      <c r="T362" s="274"/>
      <c r="U362" s="274"/>
      <c r="V362" s="274"/>
      <c r="W362" s="58"/>
      <c r="X362" s="58"/>
      <c r="Y362" s="58"/>
      <c r="Z362" s="58"/>
    </row>
    <row r="363" spans="1:26" ht="15.75" hidden="1" customHeight="1" x14ac:dyDescent="0.2">
      <c r="A363" s="278"/>
      <c r="B363" s="278"/>
      <c r="C363" s="278"/>
      <c r="D363" s="278"/>
      <c r="E363" s="278"/>
      <c r="F363" s="278"/>
      <c r="G363" s="278"/>
      <c r="H363" s="278"/>
      <c r="I363" s="278"/>
      <c r="J363" s="278"/>
      <c r="K363" s="278"/>
      <c r="L363" s="274"/>
      <c r="M363" s="58"/>
      <c r="N363" s="58"/>
      <c r="O363" s="58"/>
      <c r="P363" s="58"/>
      <c r="Q363" s="274"/>
      <c r="R363" s="274"/>
      <c r="S363" s="274"/>
      <c r="T363" s="274"/>
      <c r="U363" s="274"/>
      <c r="V363" s="274"/>
      <c r="W363" s="58"/>
      <c r="X363" s="58"/>
      <c r="Y363" s="58"/>
      <c r="Z363" s="58"/>
    </row>
    <row r="364" spans="1:26" ht="15.75" hidden="1" customHeight="1" x14ac:dyDescent="0.2">
      <c r="A364" s="278"/>
      <c r="B364" s="278"/>
      <c r="C364" s="278"/>
      <c r="D364" s="278"/>
      <c r="E364" s="278"/>
      <c r="F364" s="278"/>
      <c r="G364" s="278"/>
      <c r="H364" s="278"/>
      <c r="I364" s="278"/>
      <c r="J364" s="278"/>
      <c r="K364" s="278"/>
      <c r="L364" s="274"/>
      <c r="M364" s="58"/>
      <c r="N364" s="58"/>
      <c r="O364" s="58"/>
      <c r="P364" s="58"/>
      <c r="Q364" s="274"/>
      <c r="R364" s="274"/>
      <c r="S364" s="274"/>
      <c r="T364" s="274"/>
      <c r="U364" s="274"/>
      <c r="V364" s="274"/>
      <c r="W364" s="58"/>
      <c r="X364" s="58"/>
      <c r="Y364" s="58"/>
      <c r="Z364" s="58"/>
    </row>
    <row r="365" spans="1:26" ht="15.75" hidden="1" customHeight="1" x14ac:dyDescent="0.2">
      <c r="A365" s="278"/>
      <c r="B365" s="278"/>
      <c r="C365" s="278"/>
      <c r="D365" s="278"/>
      <c r="E365" s="278"/>
      <c r="F365" s="278"/>
      <c r="G365" s="278"/>
      <c r="H365" s="278"/>
      <c r="I365" s="278"/>
      <c r="J365" s="278"/>
      <c r="K365" s="278"/>
      <c r="L365" s="274"/>
      <c r="M365" s="58"/>
      <c r="N365" s="58"/>
      <c r="O365" s="58"/>
      <c r="P365" s="58"/>
      <c r="Q365" s="274"/>
      <c r="R365" s="274"/>
      <c r="S365" s="274"/>
      <c r="T365" s="274"/>
      <c r="U365" s="274"/>
      <c r="V365" s="274"/>
      <c r="W365" s="58"/>
      <c r="X365" s="58"/>
      <c r="Y365" s="58"/>
      <c r="Z365" s="58"/>
    </row>
    <row r="366" spans="1:26" ht="15.75" hidden="1" customHeight="1" x14ac:dyDescent="0.2">
      <c r="A366" s="278"/>
      <c r="B366" s="278"/>
      <c r="C366" s="278"/>
      <c r="D366" s="278"/>
      <c r="E366" s="278"/>
      <c r="F366" s="278"/>
      <c r="G366" s="278"/>
      <c r="H366" s="278"/>
      <c r="I366" s="278"/>
      <c r="J366" s="278"/>
      <c r="K366" s="278"/>
      <c r="L366" s="274"/>
      <c r="M366" s="58"/>
      <c r="N366" s="58"/>
      <c r="O366" s="58"/>
      <c r="P366" s="58"/>
      <c r="Q366" s="274"/>
      <c r="R366" s="274"/>
      <c r="S366" s="274"/>
      <c r="T366" s="274"/>
      <c r="U366" s="274"/>
      <c r="V366" s="274"/>
      <c r="W366" s="58"/>
      <c r="X366" s="58"/>
      <c r="Y366" s="58"/>
      <c r="Z366" s="58"/>
    </row>
    <row r="367" spans="1:26" ht="15.75" hidden="1" customHeight="1" x14ac:dyDescent="0.2">
      <c r="A367" s="278"/>
      <c r="B367" s="278"/>
      <c r="C367" s="278"/>
      <c r="D367" s="278"/>
      <c r="E367" s="278"/>
      <c r="F367" s="278"/>
      <c r="G367" s="278"/>
      <c r="H367" s="278"/>
      <c r="I367" s="278"/>
      <c r="J367" s="278"/>
      <c r="K367" s="278"/>
      <c r="L367" s="274"/>
      <c r="M367" s="58"/>
      <c r="N367" s="58"/>
      <c r="O367" s="58"/>
      <c r="P367" s="58"/>
      <c r="Q367" s="274"/>
      <c r="R367" s="274"/>
      <c r="S367" s="274"/>
      <c r="T367" s="274"/>
      <c r="U367" s="274"/>
      <c r="V367" s="274"/>
      <c r="W367" s="58"/>
      <c r="X367" s="58"/>
      <c r="Y367" s="58"/>
      <c r="Z367" s="58"/>
    </row>
    <row r="368" spans="1:26" ht="15.75" hidden="1" customHeight="1" x14ac:dyDescent="0.2">
      <c r="A368" s="278"/>
      <c r="B368" s="278"/>
      <c r="C368" s="278"/>
      <c r="D368" s="278"/>
      <c r="E368" s="278"/>
      <c r="F368" s="278"/>
      <c r="G368" s="278"/>
      <c r="H368" s="278"/>
      <c r="I368" s="278"/>
      <c r="J368" s="278"/>
      <c r="K368" s="278"/>
      <c r="L368" s="274"/>
      <c r="M368" s="58"/>
      <c r="N368" s="58"/>
      <c r="O368" s="58"/>
      <c r="P368" s="58"/>
      <c r="Q368" s="274"/>
      <c r="R368" s="274"/>
      <c r="S368" s="274"/>
      <c r="T368" s="274"/>
      <c r="U368" s="274"/>
      <c r="V368" s="274"/>
      <c r="W368" s="58"/>
      <c r="X368" s="58"/>
      <c r="Y368" s="58"/>
      <c r="Z368" s="58"/>
    </row>
    <row r="369" spans="1:26" ht="15.75" hidden="1" customHeight="1" x14ac:dyDescent="0.2">
      <c r="A369" s="278"/>
      <c r="B369" s="278"/>
      <c r="C369" s="278"/>
      <c r="D369" s="278"/>
      <c r="E369" s="278"/>
      <c r="F369" s="278"/>
      <c r="G369" s="278"/>
      <c r="H369" s="278"/>
      <c r="I369" s="278"/>
      <c r="J369" s="278"/>
      <c r="K369" s="278"/>
      <c r="L369" s="274"/>
      <c r="M369" s="58"/>
      <c r="N369" s="58"/>
      <c r="O369" s="58"/>
      <c r="P369" s="58"/>
      <c r="Q369" s="274"/>
      <c r="R369" s="274"/>
      <c r="S369" s="274"/>
      <c r="T369" s="274"/>
      <c r="U369" s="274"/>
      <c r="V369" s="274"/>
      <c r="W369" s="58"/>
      <c r="X369" s="58"/>
      <c r="Y369" s="58"/>
      <c r="Z369" s="58"/>
    </row>
    <row r="370" spans="1:26" ht="15.75" hidden="1" customHeight="1" x14ac:dyDescent="0.2">
      <c r="A370" s="278"/>
      <c r="B370" s="278"/>
      <c r="C370" s="278"/>
      <c r="D370" s="278"/>
      <c r="E370" s="278"/>
      <c r="F370" s="278"/>
      <c r="G370" s="278"/>
      <c r="H370" s="278"/>
      <c r="I370" s="278"/>
      <c r="J370" s="278"/>
      <c r="K370" s="278"/>
      <c r="L370" s="274"/>
      <c r="M370" s="58"/>
      <c r="N370" s="58"/>
      <c r="O370" s="58"/>
      <c r="P370" s="58"/>
      <c r="Q370" s="274"/>
      <c r="R370" s="274"/>
      <c r="S370" s="274"/>
      <c r="T370" s="274"/>
      <c r="U370" s="274"/>
      <c r="V370" s="274"/>
      <c r="W370" s="58"/>
      <c r="X370" s="58"/>
      <c r="Y370" s="58"/>
      <c r="Z370" s="58"/>
    </row>
    <row r="371" spans="1:26" ht="15.75" hidden="1" customHeight="1" x14ac:dyDescent="0.2">
      <c r="A371" s="278"/>
      <c r="B371" s="278"/>
      <c r="C371" s="278"/>
      <c r="D371" s="278"/>
      <c r="E371" s="278"/>
      <c r="F371" s="278"/>
      <c r="G371" s="278"/>
      <c r="H371" s="278"/>
      <c r="I371" s="278"/>
      <c r="J371" s="278"/>
      <c r="K371" s="278"/>
      <c r="L371" s="274"/>
      <c r="M371" s="58"/>
      <c r="N371" s="58"/>
      <c r="O371" s="58"/>
      <c r="P371" s="58"/>
      <c r="Q371" s="274"/>
      <c r="R371" s="274"/>
      <c r="S371" s="274"/>
      <c r="T371" s="274"/>
      <c r="U371" s="274"/>
      <c r="V371" s="274"/>
      <c r="W371" s="58"/>
      <c r="X371" s="58"/>
      <c r="Y371" s="58"/>
      <c r="Z371" s="58"/>
    </row>
    <row r="372" spans="1:26" ht="15.75" hidden="1" customHeight="1" x14ac:dyDescent="0.2">
      <c r="A372" s="278"/>
      <c r="B372" s="278"/>
      <c r="C372" s="278"/>
      <c r="D372" s="278"/>
      <c r="E372" s="278"/>
      <c r="F372" s="278"/>
      <c r="G372" s="278"/>
      <c r="H372" s="278"/>
      <c r="I372" s="278"/>
      <c r="J372" s="278"/>
      <c r="K372" s="278"/>
      <c r="L372" s="274"/>
      <c r="M372" s="58"/>
      <c r="N372" s="58"/>
      <c r="O372" s="58"/>
      <c r="P372" s="58"/>
      <c r="Q372" s="274"/>
      <c r="R372" s="274"/>
      <c r="S372" s="274"/>
      <c r="T372" s="274"/>
      <c r="U372" s="274"/>
      <c r="V372" s="274"/>
      <c r="W372" s="58"/>
      <c r="X372" s="58"/>
      <c r="Y372" s="58"/>
      <c r="Z372" s="58"/>
    </row>
    <row r="373" spans="1:26" ht="15.75" hidden="1" customHeight="1" x14ac:dyDescent="0.2">
      <c r="A373" s="278"/>
      <c r="B373" s="278"/>
      <c r="C373" s="278"/>
      <c r="D373" s="278"/>
      <c r="E373" s="278"/>
      <c r="F373" s="278"/>
      <c r="G373" s="278"/>
      <c r="H373" s="278"/>
      <c r="I373" s="278"/>
      <c r="J373" s="278"/>
      <c r="K373" s="278"/>
      <c r="L373" s="274"/>
      <c r="M373" s="58"/>
      <c r="N373" s="58"/>
      <c r="O373" s="58"/>
      <c r="P373" s="58"/>
      <c r="Q373" s="274"/>
      <c r="R373" s="274"/>
      <c r="S373" s="274"/>
      <c r="T373" s="274"/>
      <c r="U373" s="274"/>
      <c r="V373" s="274"/>
      <c r="W373" s="58"/>
      <c r="X373" s="58"/>
      <c r="Y373" s="58"/>
      <c r="Z373" s="58"/>
    </row>
    <row r="374" spans="1:26" ht="15.75" hidden="1" customHeight="1" x14ac:dyDescent="0.2">
      <c r="A374" s="278"/>
      <c r="B374" s="278"/>
      <c r="C374" s="278"/>
      <c r="D374" s="278"/>
      <c r="E374" s="278"/>
      <c r="F374" s="278"/>
      <c r="G374" s="278"/>
      <c r="H374" s="278"/>
      <c r="I374" s="278"/>
      <c r="J374" s="278"/>
      <c r="K374" s="278"/>
      <c r="L374" s="274"/>
      <c r="M374" s="58"/>
      <c r="N374" s="58"/>
      <c r="O374" s="58"/>
      <c r="P374" s="58"/>
      <c r="Q374" s="274"/>
      <c r="R374" s="274"/>
      <c r="S374" s="274"/>
      <c r="T374" s="274"/>
      <c r="U374" s="274"/>
      <c r="V374" s="274"/>
      <c r="W374" s="58"/>
      <c r="X374" s="58"/>
      <c r="Y374" s="58"/>
      <c r="Z374" s="58"/>
    </row>
    <row r="375" spans="1:26" ht="15.75" hidden="1" customHeight="1" x14ac:dyDescent="0.2">
      <c r="A375" s="278"/>
      <c r="B375" s="278"/>
      <c r="C375" s="278"/>
      <c r="D375" s="278"/>
      <c r="E375" s="278"/>
      <c r="F375" s="278"/>
      <c r="G375" s="278"/>
      <c r="H375" s="278"/>
      <c r="I375" s="278"/>
      <c r="J375" s="278"/>
      <c r="K375" s="278"/>
      <c r="L375" s="274"/>
      <c r="M375" s="58"/>
      <c r="N375" s="58"/>
      <c r="O375" s="58"/>
      <c r="P375" s="58"/>
      <c r="Q375" s="274"/>
      <c r="R375" s="274"/>
      <c r="S375" s="274"/>
      <c r="T375" s="274"/>
      <c r="U375" s="274"/>
      <c r="V375" s="274"/>
      <c r="W375" s="58"/>
      <c r="X375" s="58"/>
      <c r="Y375" s="58"/>
      <c r="Z375" s="58"/>
    </row>
    <row r="376" spans="1:26" ht="15.75" hidden="1" customHeight="1" x14ac:dyDescent="0.2">
      <c r="A376" s="278"/>
      <c r="B376" s="278"/>
      <c r="C376" s="278"/>
      <c r="D376" s="278"/>
      <c r="E376" s="278"/>
      <c r="F376" s="278"/>
      <c r="G376" s="278"/>
      <c r="H376" s="278"/>
      <c r="I376" s="278"/>
      <c r="J376" s="278"/>
      <c r="K376" s="278"/>
      <c r="L376" s="274"/>
      <c r="M376" s="58"/>
      <c r="N376" s="58"/>
      <c r="O376" s="58"/>
      <c r="P376" s="58"/>
      <c r="Q376" s="274"/>
      <c r="R376" s="274"/>
      <c r="S376" s="274"/>
      <c r="T376" s="274"/>
      <c r="U376" s="274"/>
      <c r="V376" s="274"/>
      <c r="W376" s="58"/>
      <c r="X376" s="58"/>
      <c r="Y376" s="58"/>
      <c r="Z376" s="58"/>
    </row>
    <row r="377" spans="1:26" ht="15.75" hidden="1" customHeight="1" x14ac:dyDescent="0.2">
      <c r="A377" s="278"/>
      <c r="B377" s="278"/>
      <c r="C377" s="278"/>
      <c r="D377" s="278"/>
      <c r="E377" s="278"/>
      <c r="F377" s="278"/>
      <c r="G377" s="278"/>
      <c r="H377" s="278"/>
      <c r="I377" s="278"/>
      <c r="J377" s="278"/>
      <c r="K377" s="278"/>
      <c r="L377" s="274"/>
      <c r="M377" s="58"/>
      <c r="N377" s="58"/>
      <c r="O377" s="58"/>
      <c r="P377" s="58"/>
      <c r="Q377" s="274"/>
      <c r="R377" s="274"/>
      <c r="S377" s="274"/>
      <c r="T377" s="274"/>
      <c r="U377" s="274"/>
      <c r="V377" s="274"/>
      <c r="W377" s="58"/>
      <c r="X377" s="58"/>
      <c r="Y377" s="58"/>
      <c r="Z377" s="58"/>
    </row>
    <row r="378" spans="1:26" ht="15.75" hidden="1" customHeight="1" x14ac:dyDescent="0.2">
      <c r="A378" s="278"/>
      <c r="B378" s="278"/>
      <c r="C378" s="278"/>
      <c r="D378" s="278"/>
      <c r="E378" s="278"/>
      <c r="F378" s="278"/>
      <c r="G378" s="278"/>
      <c r="H378" s="278"/>
      <c r="I378" s="278"/>
      <c r="J378" s="278"/>
      <c r="K378" s="278"/>
      <c r="L378" s="274"/>
      <c r="M378" s="58"/>
      <c r="N378" s="58"/>
      <c r="O378" s="58"/>
      <c r="P378" s="58"/>
      <c r="Q378" s="274"/>
      <c r="R378" s="274"/>
      <c r="S378" s="274"/>
      <c r="T378" s="274"/>
      <c r="U378" s="274"/>
      <c r="V378" s="274"/>
      <c r="W378" s="58"/>
      <c r="X378" s="58"/>
      <c r="Y378" s="58"/>
      <c r="Z378" s="58"/>
    </row>
    <row r="379" spans="1:26" ht="15.75" hidden="1" customHeight="1" x14ac:dyDescent="0.2">
      <c r="A379" s="278"/>
      <c r="B379" s="278"/>
      <c r="C379" s="278"/>
      <c r="D379" s="278"/>
      <c r="E379" s="278"/>
      <c r="F379" s="278"/>
      <c r="G379" s="278"/>
      <c r="H379" s="278"/>
      <c r="I379" s="278"/>
      <c r="J379" s="278"/>
      <c r="K379" s="278"/>
      <c r="L379" s="274"/>
      <c r="M379" s="58"/>
      <c r="N379" s="58"/>
      <c r="O379" s="58"/>
      <c r="P379" s="58"/>
      <c r="Q379" s="274"/>
      <c r="R379" s="274"/>
      <c r="S379" s="274"/>
      <c r="T379" s="274"/>
      <c r="U379" s="274"/>
      <c r="V379" s="274"/>
      <c r="W379" s="58"/>
      <c r="X379" s="58"/>
      <c r="Y379" s="58"/>
      <c r="Z379" s="58"/>
    </row>
    <row r="380" spans="1:26" ht="15.75" hidden="1" customHeight="1" x14ac:dyDescent="0.2">
      <c r="A380" s="278"/>
      <c r="B380" s="278"/>
      <c r="C380" s="278"/>
      <c r="D380" s="278"/>
      <c r="E380" s="278"/>
      <c r="F380" s="278"/>
      <c r="G380" s="278"/>
      <c r="H380" s="278"/>
      <c r="I380" s="278"/>
      <c r="J380" s="278"/>
      <c r="K380" s="278"/>
      <c r="L380" s="274"/>
      <c r="M380" s="58"/>
      <c r="N380" s="58"/>
      <c r="O380" s="58"/>
      <c r="P380" s="58"/>
      <c r="Q380" s="274"/>
      <c r="R380" s="274"/>
      <c r="S380" s="274"/>
      <c r="T380" s="274"/>
      <c r="U380" s="274"/>
      <c r="V380" s="274"/>
      <c r="W380" s="58"/>
      <c r="X380" s="58"/>
      <c r="Y380" s="58"/>
      <c r="Z380" s="58"/>
    </row>
    <row r="381" spans="1:26" ht="15.75" hidden="1" customHeight="1" x14ac:dyDescent="0.2">
      <c r="A381" s="278"/>
      <c r="B381" s="278"/>
      <c r="C381" s="278"/>
      <c r="D381" s="278"/>
      <c r="E381" s="278"/>
      <c r="F381" s="278"/>
      <c r="G381" s="278"/>
      <c r="H381" s="278"/>
      <c r="I381" s="278"/>
      <c r="J381" s="278"/>
      <c r="K381" s="278"/>
      <c r="L381" s="274"/>
      <c r="M381" s="58"/>
      <c r="N381" s="58"/>
      <c r="O381" s="58"/>
      <c r="P381" s="58"/>
      <c r="Q381" s="274"/>
      <c r="R381" s="274"/>
      <c r="S381" s="274"/>
      <c r="T381" s="274"/>
      <c r="U381" s="274"/>
      <c r="V381" s="274"/>
      <c r="W381" s="58"/>
      <c r="X381" s="58"/>
      <c r="Y381" s="58"/>
      <c r="Z381" s="58"/>
    </row>
    <row r="382" spans="1:26" ht="15.75" hidden="1" customHeight="1" x14ac:dyDescent="0.2">
      <c r="A382" s="278"/>
      <c r="B382" s="278"/>
      <c r="C382" s="278"/>
      <c r="D382" s="278"/>
      <c r="E382" s="278"/>
      <c r="F382" s="278"/>
      <c r="G382" s="278"/>
      <c r="H382" s="278"/>
      <c r="I382" s="278"/>
      <c r="J382" s="278"/>
      <c r="K382" s="278"/>
      <c r="L382" s="274"/>
      <c r="M382" s="58"/>
      <c r="N382" s="58"/>
      <c r="O382" s="58"/>
      <c r="P382" s="58"/>
      <c r="Q382" s="274"/>
      <c r="R382" s="274"/>
      <c r="S382" s="274"/>
      <c r="T382" s="274"/>
      <c r="U382" s="274"/>
      <c r="V382" s="274"/>
      <c r="W382" s="58"/>
      <c r="X382" s="58"/>
      <c r="Y382" s="58"/>
      <c r="Z382" s="58"/>
    </row>
    <row r="383" spans="1:26" ht="15.75" hidden="1" customHeight="1" x14ac:dyDescent="0.2">
      <c r="A383" s="278"/>
      <c r="B383" s="278"/>
      <c r="C383" s="278"/>
      <c r="D383" s="278"/>
      <c r="E383" s="278"/>
      <c r="F383" s="278"/>
      <c r="G383" s="278"/>
      <c r="H383" s="278"/>
      <c r="I383" s="278"/>
      <c r="J383" s="278"/>
      <c r="K383" s="278"/>
      <c r="L383" s="274"/>
      <c r="M383" s="58"/>
      <c r="N383" s="58"/>
      <c r="O383" s="58"/>
      <c r="P383" s="58"/>
      <c r="Q383" s="274"/>
      <c r="R383" s="274"/>
      <c r="S383" s="274"/>
      <c r="T383" s="274"/>
      <c r="U383" s="274"/>
      <c r="V383" s="274"/>
      <c r="W383" s="58"/>
      <c r="X383" s="58"/>
      <c r="Y383" s="58"/>
      <c r="Z383" s="58"/>
    </row>
    <row r="384" spans="1:26" ht="15.75" hidden="1" customHeight="1" x14ac:dyDescent="0.2">
      <c r="A384" s="278"/>
      <c r="B384" s="278"/>
      <c r="C384" s="278"/>
      <c r="D384" s="278"/>
      <c r="E384" s="278"/>
      <c r="F384" s="278"/>
      <c r="G384" s="278"/>
      <c r="H384" s="278"/>
      <c r="I384" s="278"/>
      <c r="J384" s="278"/>
      <c r="K384" s="278"/>
      <c r="L384" s="274"/>
      <c r="M384" s="58"/>
      <c r="N384" s="58"/>
      <c r="O384" s="58"/>
      <c r="P384" s="58"/>
      <c r="Q384" s="274"/>
      <c r="R384" s="274"/>
      <c r="S384" s="274"/>
      <c r="T384" s="274"/>
      <c r="U384" s="274"/>
      <c r="V384" s="274"/>
      <c r="W384" s="58"/>
      <c r="X384" s="58"/>
      <c r="Y384" s="58"/>
      <c r="Z384" s="58"/>
    </row>
    <row r="385" spans="1:26" ht="15.75" hidden="1" customHeight="1" x14ac:dyDescent="0.2">
      <c r="A385" s="278"/>
      <c r="B385" s="278"/>
      <c r="C385" s="278"/>
      <c r="D385" s="278"/>
      <c r="E385" s="278"/>
      <c r="F385" s="278"/>
      <c r="G385" s="278"/>
      <c r="H385" s="278"/>
      <c r="I385" s="278"/>
      <c r="J385" s="278"/>
      <c r="K385" s="278"/>
      <c r="L385" s="274"/>
      <c r="M385" s="58"/>
      <c r="N385" s="58"/>
      <c r="O385" s="58"/>
      <c r="P385" s="58"/>
      <c r="Q385" s="274"/>
      <c r="R385" s="274"/>
      <c r="S385" s="274"/>
      <c r="T385" s="274"/>
      <c r="U385" s="274"/>
      <c r="V385" s="274"/>
      <c r="W385" s="58"/>
      <c r="X385" s="58"/>
      <c r="Y385" s="58"/>
      <c r="Z385" s="58"/>
    </row>
    <row r="386" spans="1:26" ht="15.75" hidden="1" customHeight="1" x14ac:dyDescent="0.2">
      <c r="A386" s="278"/>
      <c r="B386" s="278"/>
      <c r="C386" s="278"/>
      <c r="D386" s="278"/>
      <c r="E386" s="278"/>
      <c r="F386" s="278"/>
      <c r="G386" s="278"/>
      <c r="H386" s="278"/>
      <c r="I386" s="278"/>
      <c r="J386" s="278"/>
      <c r="K386" s="278"/>
      <c r="L386" s="274"/>
      <c r="M386" s="58"/>
      <c r="N386" s="58"/>
      <c r="O386" s="58"/>
      <c r="P386" s="58"/>
      <c r="Q386" s="274"/>
      <c r="R386" s="274"/>
      <c r="S386" s="274"/>
      <c r="T386" s="274"/>
      <c r="U386" s="274"/>
      <c r="V386" s="274"/>
      <c r="W386" s="58"/>
      <c r="X386" s="58"/>
      <c r="Y386" s="58"/>
      <c r="Z386" s="58"/>
    </row>
    <row r="387" spans="1:26" ht="15.75" hidden="1" customHeight="1" x14ac:dyDescent="0.2">
      <c r="A387" s="278"/>
      <c r="B387" s="278"/>
      <c r="C387" s="278"/>
      <c r="D387" s="278"/>
      <c r="E387" s="278"/>
      <c r="F387" s="278"/>
      <c r="G387" s="278"/>
      <c r="H387" s="278"/>
      <c r="I387" s="278"/>
      <c r="J387" s="278"/>
      <c r="K387" s="278"/>
      <c r="L387" s="274"/>
      <c r="M387" s="58"/>
      <c r="N387" s="58"/>
      <c r="O387" s="58"/>
      <c r="P387" s="58"/>
      <c r="Q387" s="274"/>
      <c r="R387" s="274"/>
      <c r="S387" s="274"/>
      <c r="T387" s="274"/>
      <c r="U387" s="274"/>
      <c r="V387" s="274"/>
      <c r="W387" s="58"/>
      <c r="X387" s="58"/>
      <c r="Y387" s="58"/>
      <c r="Z387" s="58"/>
    </row>
    <row r="388" spans="1:26" ht="15.75" hidden="1" customHeight="1" x14ac:dyDescent="0.2">
      <c r="A388" s="278"/>
      <c r="B388" s="278"/>
      <c r="C388" s="278"/>
      <c r="D388" s="278"/>
      <c r="E388" s="278"/>
      <c r="F388" s="278"/>
      <c r="G388" s="278"/>
      <c r="H388" s="278"/>
      <c r="I388" s="278"/>
      <c r="J388" s="278"/>
      <c r="K388" s="278"/>
      <c r="L388" s="274"/>
      <c r="M388" s="58"/>
      <c r="N388" s="58"/>
      <c r="O388" s="58"/>
      <c r="P388" s="58"/>
      <c r="Q388" s="274"/>
      <c r="R388" s="274"/>
      <c r="S388" s="274"/>
      <c r="T388" s="274"/>
      <c r="U388" s="274"/>
      <c r="V388" s="274"/>
      <c r="W388" s="58"/>
      <c r="X388" s="58"/>
      <c r="Y388" s="58"/>
      <c r="Z388" s="58"/>
    </row>
    <row r="389" spans="1:26" ht="15.75" hidden="1" customHeight="1" x14ac:dyDescent="0.2">
      <c r="A389" s="278"/>
      <c r="B389" s="278"/>
      <c r="C389" s="278"/>
      <c r="D389" s="278"/>
      <c r="E389" s="278"/>
      <c r="F389" s="278"/>
      <c r="G389" s="278"/>
      <c r="H389" s="278"/>
      <c r="I389" s="278"/>
      <c r="J389" s="278"/>
      <c r="K389" s="278"/>
      <c r="L389" s="274"/>
      <c r="M389" s="58"/>
      <c r="N389" s="58"/>
      <c r="O389" s="58"/>
      <c r="P389" s="58"/>
      <c r="Q389" s="274"/>
      <c r="R389" s="274"/>
      <c r="S389" s="274"/>
      <c r="T389" s="274"/>
      <c r="U389" s="274"/>
      <c r="V389" s="274"/>
      <c r="W389" s="58"/>
      <c r="X389" s="58"/>
      <c r="Y389" s="58"/>
      <c r="Z389" s="58"/>
    </row>
    <row r="390" spans="1:26" ht="15.75" hidden="1" customHeight="1" x14ac:dyDescent="0.2">
      <c r="A390" s="278"/>
      <c r="B390" s="278"/>
      <c r="C390" s="278"/>
      <c r="D390" s="278"/>
      <c r="E390" s="278"/>
      <c r="F390" s="278"/>
      <c r="G390" s="278"/>
      <c r="H390" s="278"/>
      <c r="I390" s="278"/>
      <c r="J390" s="278"/>
      <c r="K390" s="278"/>
      <c r="L390" s="274"/>
      <c r="M390" s="58"/>
      <c r="N390" s="58"/>
      <c r="O390" s="58"/>
      <c r="P390" s="58"/>
      <c r="Q390" s="274"/>
      <c r="R390" s="274"/>
      <c r="S390" s="274"/>
      <c r="T390" s="274"/>
      <c r="U390" s="274"/>
      <c r="V390" s="274"/>
      <c r="W390" s="58"/>
      <c r="X390" s="58"/>
      <c r="Y390" s="58"/>
      <c r="Z390" s="58"/>
    </row>
    <row r="391" spans="1:26" ht="15.75" hidden="1" customHeight="1" x14ac:dyDescent="0.2">
      <c r="A391" s="278"/>
      <c r="B391" s="278"/>
      <c r="C391" s="278"/>
      <c r="D391" s="278"/>
      <c r="E391" s="278"/>
      <c r="F391" s="278"/>
      <c r="G391" s="278"/>
      <c r="H391" s="278"/>
      <c r="I391" s="278"/>
      <c r="J391" s="278"/>
      <c r="K391" s="278"/>
      <c r="L391" s="274"/>
      <c r="M391" s="58"/>
      <c r="N391" s="58"/>
      <c r="O391" s="58"/>
      <c r="P391" s="58"/>
      <c r="Q391" s="274"/>
      <c r="R391" s="274"/>
      <c r="S391" s="274"/>
      <c r="T391" s="274"/>
      <c r="U391" s="274"/>
      <c r="V391" s="274"/>
      <c r="W391" s="58"/>
      <c r="X391" s="58"/>
      <c r="Y391" s="58"/>
      <c r="Z391" s="58"/>
    </row>
    <row r="392" spans="1:26" ht="15.75" hidden="1" customHeight="1" x14ac:dyDescent="0.2">
      <c r="A392" s="278"/>
      <c r="B392" s="278"/>
      <c r="C392" s="278"/>
      <c r="D392" s="278"/>
      <c r="E392" s="278"/>
      <c r="F392" s="278"/>
      <c r="G392" s="278"/>
      <c r="H392" s="278"/>
      <c r="I392" s="278"/>
      <c r="J392" s="278"/>
      <c r="K392" s="278"/>
      <c r="L392" s="274"/>
      <c r="M392" s="58"/>
      <c r="N392" s="58"/>
      <c r="O392" s="58"/>
      <c r="P392" s="58"/>
      <c r="Q392" s="274"/>
      <c r="R392" s="274"/>
      <c r="S392" s="274"/>
      <c r="T392" s="274"/>
      <c r="U392" s="274"/>
      <c r="V392" s="274"/>
      <c r="W392" s="58"/>
      <c r="X392" s="58"/>
      <c r="Y392" s="58"/>
      <c r="Z392" s="58"/>
    </row>
    <row r="393" spans="1:26" ht="15.75" hidden="1" customHeight="1" x14ac:dyDescent="0.2">
      <c r="A393" s="278"/>
      <c r="B393" s="278"/>
      <c r="C393" s="278"/>
      <c r="D393" s="278"/>
      <c r="E393" s="278"/>
      <c r="F393" s="278"/>
      <c r="G393" s="278"/>
      <c r="H393" s="278"/>
      <c r="I393" s="278"/>
      <c r="J393" s="278"/>
      <c r="K393" s="278"/>
      <c r="L393" s="274"/>
      <c r="M393" s="58"/>
      <c r="N393" s="58"/>
      <c r="O393" s="58"/>
      <c r="P393" s="58"/>
      <c r="Q393" s="274"/>
      <c r="R393" s="274"/>
      <c r="S393" s="274"/>
      <c r="T393" s="274"/>
      <c r="U393" s="274"/>
      <c r="V393" s="274"/>
      <c r="W393" s="58"/>
      <c r="X393" s="58"/>
      <c r="Y393" s="58"/>
      <c r="Z393" s="58"/>
    </row>
    <row r="394" spans="1:26" ht="15.75" hidden="1" customHeight="1" x14ac:dyDescent="0.2">
      <c r="A394" s="278"/>
      <c r="B394" s="278"/>
      <c r="C394" s="278"/>
      <c r="D394" s="278"/>
      <c r="E394" s="278"/>
      <c r="F394" s="278"/>
      <c r="G394" s="278"/>
      <c r="H394" s="278"/>
      <c r="I394" s="278"/>
      <c r="J394" s="278"/>
      <c r="K394" s="278"/>
      <c r="L394" s="274"/>
      <c r="M394" s="58"/>
      <c r="N394" s="58"/>
      <c r="O394" s="58"/>
      <c r="P394" s="58"/>
      <c r="Q394" s="274"/>
      <c r="R394" s="274"/>
      <c r="S394" s="274"/>
      <c r="T394" s="274"/>
      <c r="U394" s="274"/>
      <c r="V394" s="274"/>
      <c r="W394" s="58"/>
      <c r="X394" s="58"/>
      <c r="Y394" s="58"/>
      <c r="Z394" s="58"/>
    </row>
    <row r="395" spans="1:26" ht="15.75" hidden="1" customHeight="1" x14ac:dyDescent="0.2">
      <c r="A395" s="278"/>
      <c r="B395" s="278"/>
      <c r="C395" s="278"/>
      <c r="D395" s="278"/>
      <c r="E395" s="278"/>
      <c r="F395" s="278"/>
      <c r="G395" s="278"/>
      <c r="H395" s="278"/>
      <c r="I395" s="278"/>
      <c r="J395" s="278"/>
      <c r="K395" s="278"/>
      <c r="L395" s="274"/>
      <c r="M395" s="58"/>
      <c r="N395" s="58"/>
      <c r="O395" s="58"/>
      <c r="P395" s="58"/>
      <c r="Q395" s="274"/>
      <c r="R395" s="274"/>
      <c r="S395" s="274"/>
      <c r="T395" s="274"/>
      <c r="U395" s="274"/>
      <c r="V395" s="274"/>
      <c r="W395" s="58"/>
      <c r="X395" s="58"/>
      <c r="Y395" s="58"/>
      <c r="Z395" s="58"/>
    </row>
    <row r="396" spans="1:26" ht="15.75" hidden="1" customHeight="1" x14ac:dyDescent="0.2">
      <c r="A396" s="278"/>
      <c r="B396" s="278"/>
      <c r="C396" s="278"/>
      <c r="D396" s="278"/>
      <c r="E396" s="278"/>
      <c r="F396" s="278"/>
      <c r="G396" s="278"/>
      <c r="H396" s="278"/>
      <c r="I396" s="278"/>
      <c r="J396" s="278"/>
      <c r="K396" s="278"/>
      <c r="L396" s="274"/>
      <c r="M396" s="58"/>
      <c r="N396" s="58"/>
      <c r="O396" s="58"/>
      <c r="P396" s="58"/>
      <c r="Q396" s="274"/>
      <c r="R396" s="274"/>
      <c r="S396" s="274"/>
      <c r="T396" s="274"/>
      <c r="U396" s="274"/>
      <c r="V396" s="274"/>
      <c r="W396" s="58"/>
      <c r="X396" s="58"/>
      <c r="Y396" s="58"/>
      <c r="Z396" s="58"/>
    </row>
    <row r="397" spans="1:26" ht="15.75" hidden="1" customHeight="1" x14ac:dyDescent="0.2">
      <c r="A397" s="278"/>
      <c r="B397" s="278"/>
      <c r="C397" s="278"/>
      <c r="D397" s="278"/>
      <c r="E397" s="278"/>
      <c r="F397" s="278"/>
      <c r="G397" s="278"/>
      <c r="H397" s="278"/>
      <c r="I397" s="278"/>
      <c r="J397" s="278"/>
      <c r="K397" s="278"/>
      <c r="L397" s="274"/>
      <c r="M397" s="58"/>
      <c r="N397" s="58"/>
      <c r="O397" s="58"/>
      <c r="P397" s="58"/>
      <c r="Q397" s="274"/>
      <c r="R397" s="274"/>
      <c r="S397" s="274"/>
      <c r="T397" s="274"/>
      <c r="U397" s="274"/>
      <c r="V397" s="274"/>
      <c r="W397" s="58"/>
      <c r="X397" s="58"/>
      <c r="Y397" s="58"/>
      <c r="Z397" s="58"/>
    </row>
    <row r="398" spans="1:26" ht="15.75" hidden="1" customHeight="1" x14ac:dyDescent="0.2">
      <c r="A398" s="278"/>
      <c r="B398" s="278"/>
      <c r="C398" s="278"/>
      <c r="D398" s="278"/>
      <c r="E398" s="278"/>
      <c r="F398" s="278"/>
      <c r="G398" s="278"/>
      <c r="H398" s="278"/>
      <c r="I398" s="278"/>
      <c r="J398" s="278"/>
      <c r="K398" s="278"/>
      <c r="L398" s="274"/>
      <c r="M398" s="58"/>
      <c r="N398" s="58"/>
      <c r="O398" s="58"/>
      <c r="P398" s="58"/>
      <c r="Q398" s="274"/>
      <c r="R398" s="274"/>
      <c r="S398" s="274"/>
      <c r="T398" s="274"/>
      <c r="U398" s="274"/>
      <c r="V398" s="274"/>
      <c r="W398" s="58"/>
      <c r="X398" s="58"/>
      <c r="Y398" s="58"/>
      <c r="Z398" s="58"/>
    </row>
    <row r="399" spans="1:26" ht="15.75" hidden="1" customHeight="1" x14ac:dyDescent="0.2">
      <c r="A399" s="278"/>
      <c r="B399" s="278"/>
      <c r="C399" s="278"/>
      <c r="D399" s="278"/>
      <c r="E399" s="278"/>
      <c r="F399" s="278"/>
      <c r="G399" s="278"/>
      <c r="H399" s="278"/>
      <c r="I399" s="278"/>
      <c r="J399" s="278"/>
      <c r="K399" s="278"/>
      <c r="L399" s="274"/>
      <c r="M399" s="58"/>
      <c r="N399" s="58"/>
      <c r="O399" s="58"/>
      <c r="P399" s="58"/>
      <c r="Q399" s="274"/>
      <c r="R399" s="274"/>
      <c r="S399" s="274"/>
      <c r="T399" s="274"/>
      <c r="U399" s="274"/>
      <c r="V399" s="274"/>
      <c r="W399" s="58"/>
      <c r="X399" s="58"/>
      <c r="Y399" s="58"/>
      <c r="Z399" s="58"/>
    </row>
    <row r="400" spans="1:26" ht="15.75" hidden="1" customHeight="1" x14ac:dyDescent="0.2">
      <c r="A400" s="278"/>
      <c r="B400" s="278"/>
      <c r="C400" s="278"/>
      <c r="D400" s="278"/>
      <c r="E400" s="278"/>
      <c r="F400" s="278"/>
      <c r="G400" s="278"/>
      <c r="H400" s="278"/>
      <c r="I400" s="278"/>
      <c r="J400" s="278"/>
      <c r="K400" s="278"/>
      <c r="L400" s="274"/>
      <c r="M400" s="58"/>
      <c r="N400" s="58"/>
      <c r="O400" s="58"/>
      <c r="P400" s="58"/>
      <c r="Q400" s="274"/>
      <c r="R400" s="274"/>
      <c r="S400" s="274"/>
      <c r="T400" s="274"/>
      <c r="U400" s="274"/>
      <c r="V400" s="274"/>
      <c r="W400" s="58"/>
      <c r="X400" s="58"/>
      <c r="Y400" s="58"/>
      <c r="Z400" s="58"/>
    </row>
    <row r="401" spans="1:26" ht="15.75" hidden="1" customHeight="1" x14ac:dyDescent="0.2">
      <c r="A401" s="278"/>
      <c r="B401" s="278"/>
      <c r="C401" s="278"/>
      <c r="D401" s="278"/>
      <c r="E401" s="278"/>
      <c r="F401" s="278"/>
      <c r="G401" s="278"/>
      <c r="H401" s="278"/>
      <c r="I401" s="278"/>
      <c r="J401" s="278"/>
      <c r="K401" s="278"/>
      <c r="L401" s="274"/>
      <c r="M401" s="58"/>
      <c r="N401" s="58"/>
      <c r="O401" s="58"/>
      <c r="P401" s="58"/>
      <c r="Q401" s="274"/>
      <c r="R401" s="274"/>
      <c r="S401" s="274"/>
      <c r="T401" s="274"/>
      <c r="U401" s="274"/>
      <c r="V401" s="274"/>
      <c r="W401" s="58"/>
      <c r="X401" s="58"/>
      <c r="Y401" s="58"/>
      <c r="Z401" s="58"/>
    </row>
    <row r="402" spans="1:26" ht="15.75" hidden="1" customHeight="1" x14ac:dyDescent="0.2">
      <c r="A402" s="278"/>
      <c r="B402" s="278"/>
      <c r="C402" s="278"/>
      <c r="D402" s="278"/>
      <c r="E402" s="278"/>
      <c r="F402" s="278"/>
      <c r="G402" s="278"/>
      <c r="H402" s="278"/>
      <c r="I402" s="278"/>
      <c r="J402" s="278"/>
      <c r="K402" s="278"/>
      <c r="L402" s="274"/>
      <c r="M402" s="58"/>
      <c r="N402" s="58"/>
      <c r="O402" s="58"/>
      <c r="P402" s="58"/>
      <c r="Q402" s="274"/>
      <c r="R402" s="274"/>
      <c r="S402" s="274"/>
      <c r="T402" s="274"/>
      <c r="U402" s="274"/>
      <c r="V402" s="274"/>
      <c r="W402" s="58"/>
      <c r="X402" s="58"/>
      <c r="Y402" s="58"/>
      <c r="Z402" s="58"/>
    </row>
    <row r="403" spans="1:26" ht="15.75" hidden="1" customHeight="1" x14ac:dyDescent="0.2">
      <c r="A403" s="278"/>
      <c r="B403" s="278"/>
      <c r="C403" s="278"/>
      <c r="D403" s="278"/>
      <c r="E403" s="278"/>
      <c r="F403" s="278"/>
      <c r="G403" s="278"/>
      <c r="H403" s="278"/>
      <c r="I403" s="278"/>
      <c r="J403" s="278"/>
      <c r="K403" s="278"/>
      <c r="L403" s="274"/>
      <c r="M403" s="58"/>
      <c r="N403" s="58"/>
      <c r="O403" s="58"/>
      <c r="P403" s="58"/>
      <c r="Q403" s="274"/>
      <c r="R403" s="274"/>
      <c r="S403" s="274"/>
      <c r="T403" s="274"/>
      <c r="U403" s="274"/>
      <c r="V403" s="274"/>
      <c r="W403" s="58"/>
      <c r="X403" s="58"/>
      <c r="Y403" s="58"/>
      <c r="Z403" s="58"/>
    </row>
    <row r="404" spans="1:26" ht="15.75" hidden="1" customHeight="1" x14ac:dyDescent="0.2">
      <c r="A404" s="278"/>
      <c r="B404" s="278"/>
      <c r="C404" s="278"/>
      <c r="D404" s="278"/>
      <c r="E404" s="278"/>
      <c r="F404" s="278"/>
      <c r="G404" s="278"/>
      <c r="H404" s="278"/>
      <c r="I404" s="278"/>
      <c r="J404" s="278"/>
      <c r="K404" s="278"/>
      <c r="L404" s="274"/>
      <c r="M404" s="58"/>
      <c r="N404" s="58"/>
      <c r="O404" s="58"/>
      <c r="P404" s="58"/>
      <c r="Q404" s="274"/>
      <c r="R404" s="274"/>
      <c r="S404" s="274"/>
      <c r="T404" s="274"/>
      <c r="U404" s="274"/>
      <c r="V404" s="274"/>
      <c r="W404" s="58"/>
      <c r="X404" s="58"/>
      <c r="Y404" s="58"/>
      <c r="Z404" s="58"/>
    </row>
    <row r="405" spans="1:26" ht="15.75" hidden="1" customHeight="1" x14ac:dyDescent="0.2">
      <c r="A405" s="278"/>
      <c r="B405" s="278"/>
      <c r="C405" s="278"/>
      <c r="D405" s="278"/>
      <c r="E405" s="278"/>
      <c r="F405" s="278"/>
      <c r="G405" s="278"/>
      <c r="H405" s="278"/>
      <c r="I405" s="278"/>
      <c r="J405" s="278"/>
      <c r="K405" s="278"/>
      <c r="L405" s="274"/>
      <c r="M405" s="58"/>
      <c r="N405" s="58"/>
      <c r="O405" s="58"/>
      <c r="P405" s="58"/>
      <c r="Q405" s="274"/>
      <c r="R405" s="274"/>
      <c r="S405" s="274"/>
      <c r="T405" s="274"/>
      <c r="U405" s="274"/>
      <c r="V405" s="274"/>
      <c r="W405" s="58"/>
      <c r="X405" s="58"/>
      <c r="Y405" s="58"/>
      <c r="Z405" s="58"/>
    </row>
    <row r="406" spans="1:26" ht="15.75" hidden="1" customHeight="1" x14ac:dyDescent="0.2">
      <c r="A406" s="278"/>
      <c r="B406" s="278"/>
      <c r="C406" s="278"/>
      <c r="D406" s="278"/>
      <c r="E406" s="278"/>
      <c r="F406" s="278"/>
      <c r="G406" s="278"/>
      <c r="H406" s="278"/>
      <c r="I406" s="278"/>
      <c r="J406" s="278"/>
      <c r="K406" s="278"/>
      <c r="L406" s="274"/>
      <c r="M406" s="58"/>
      <c r="N406" s="58"/>
      <c r="O406" s="58"/>
      <c r="P406" s="58"/>
      <c r="Q406" s="274"/>
      <c r="R406" s="274"/>
      <c r="S406" s="274"/>
      <c r="T406" s="274"/>
      <c r="U406" s="274"/>
      <c r="V406" s="274"/>
      <c r="W406" s="58"/>
      <c r="X406" s="58"/>
      <c r="Y406" s="58"/>
      <c r="Z406" s="58"/>
    </row>
    <row r="407" spans="1:26" ht="15.75" hidden="1" customHeight="1" x14ac:dyDescent="0.2">
      <c r="A407" s="278"/>
      <c r="B407" s="278"/>
      <c r="C407" s="278"/>
      <c r="D407" s="278"/>
      <c r="E407" s="278"/>
      <c r="F407" s="278"/>
      <c r="G407" s="278"/>
      <c r="H407" s="278"/>
      <c r="I407" s="278"/>
      <c r="J407" s="278"/>
      <c r="K407" s="278"/>
      <c r="L407" s="274"/>
      <c r="M407" s="58"/>
      <c r="N407" s="58"/>
      <c r="O407" s="58"/>
      <c r="P407" s="58"/>
      <c r="Q407" s="274"/>
      <c r="R407" s="274"/>
      <c r="S407" s="274"/>
      <c r="T407" s="274"/>
      <c r="U407" s="274"/>
      <c r="V407" s="274"/>
      <c r="W407" s="58"/>
      <c r="X407" s="58"/>
      <c r="Y407" s="58"/>
      <c r="Z407" s="58"/>
    </row>
    <row r="408" spans="1:26" ht="15.75" hidden="1" customHeight="1" x14ac:dyDescent="0.2">
      <c r="A408" s="278"/>
      <c r="B408" s="278"/>
      <c r="C408" s="278"/>
      <c r="D408" s="278"/>
      <c r="E408" s="278"/>
      <c r="F408" s="278"/>
      <c r="G408" s="278"/>
      <c r="H408" s="278"/>
      <c r="I408" s="278"/>
      <c r="J408" s="278"/>
      <c r="K408" s="278"/>
      <c r="L408" s="274"/>
      <c r="M408" s="58"/>
      <c r="N408" s="58"/>
      <c r="O408" s="58"/>
      <c r="P408" s="58"/>
      <c r="Q408" s="274"/>
      <c r="R408" s="274"/>
      <c r="S408" s="274"/>
      <c r="T408" s="274"/>
      <c r="U408" s="274"/>
      <c r="V408" s="274"/>
      <c r="W408" s="58"/>
      <c r="X408" s="58"/>
      <c r="Y408" s="58"/>
      <c r="Z408" s="58"/>
    </row>
    <row r="409" spans="1:26" ht="15.75" hidden="1" customHeight="1" x14ac:dyDescent="0.2">
      <c r="A409" s="278"/>
      <c r="B409" s="278"/>
      <c r="C409" s="278"/>
      <c r="D409" s="278"/>
      <c r="E409" s="278"/>
      <c r="F409" s="278"/>
      <c r="G409" s="278"/>
      <c r="H409" s="278"/>
      <c r="I409" s="278"/>
      <c r="J409" s="278"/>
      <c r="K409" s="278"/>
      <c r="L409" s="274"/>
      <c r="M409" s="58"/>
      <c r="N409" s="58"/>
      <c r="O409" s="58"/>
      <c r="P409" s="58"/>
      <c r="Q409" s="274"/>
      <c r="R409" s="274"/>
      <c r="S409" s="274"/>
      <c r="T409" s="274"/>
      <c r="U409" s="274"/>
      <c r="V409" s="274"/>
      <c r="W409" s="58"/>
      <c r="X409" s="58"/>
      <c r="Y409" s="58"/>
      <c r="Z409" s="58"/>
    </row>
    <row r="410" spans="1:26" ht="15.75" hidden="1" customHeight="1" x14ac:dyDescent="0.2">
      <c r="A410" s="278"/>
      <c r="B410" s="278"/>
      <c r="C410" s="278"/>
      <c r="D410" s="278"/>
      <c r="E410" s="278"/>
      <c r="F410" s="278"/>
      <c r="G410" s="278"/>
      <c r="H410" s="278"/>
      <c r="I410" s="278"/>
      <c r="J410" s="278"/>
      <c r="K410" s="278"/>
      <c r="L410" s="274"/>
      <c r="M410" s="58"/>
      <c r="N410" s="58"/>
      <c r="O410" s="58"/>
      <c r="P410" s="58"/>
      <c r="Q410" s="274"/>
      <c r="R410" s="274"/>
      <c r="S410" s="274"/>
      <c r="T410" s="274"/>
      <c r="U410" s="274"/>
      <c r="V410" s="274"/>
      <c r="W410" s="58"/>
      <c r="X410" s="58"/>
      <c r="Y410" s="58"/>
      <c r="Z410" s="58"/>
    </row>
    <row r="411" spans="1:26" ht="15.75" hidden="1" customHeight="1" x14ac:dyDescent="0.2">
      <c r="A411" s="278"/>
      <c r="B411" s="278"/>
      <c r="C411" s="278"/>
      <c r="D411" s="278"/>
      <c r="E411" s="278"/>
      <c r="F411" s="278"/>
      <c r="G411" s="278"/>
      <c r="H411" s="278"/>
      <c r="I411" s="278"/>
      <c r="J411" s="278"/>
      <c r="K411" s="278"/>
      <c r="L411" s="274"/>
      <c r="M411" s="58"/>
      <c r="N411" s="58"/>
      <c r="O411" s="58"/>
      <c r="P411" s="58"/>
      <c r="Q411" s="274"/>
      <c r="R411" s="274"/>
      <c r="S411" s="274"/>
      <c r="T411" s="274"/>
      <c r="U411" s="274"/>
      <c r="V411" s="274"/>
      <c r="W411" s="58"/>
      <c r="X411" s="58"/>
      <c r="Y411" s="58"/>
      <c r="Z411" s="58"/>
    </row>
    <row r="412" spans="1:26" ht="15.75" hidden="1" customHeight="1" x14ac:dyDescent="0.2">
      <c r="A412" s="278"/>
      <c r="B412" s="278"/>
      <c r="C412" s="278"/>
      <c r="D412" s="278"/>
      <c r="E412" s="278"/>
      <c r="F412" s="278"/>
      <c r="G412" s="278"/>
      <c r="H412" s="278"/>
      <c r="I412" s="278"/>
      <c r="J412" s="278"/>
      <c r="K412" s="278"/>
      <c r="L412" s="274"/>
      <c r="M412" s="58"/>
      <c r="N412" s="58"/>
      <c r="O412" s="58"/>
      <c r="P412" s="58"/>
      <c r="Q412" s="274"/>
      <c r="R412" s="274"/>
      <c r="S412" s="274"/>
      <c r="T412" s="274"/>
      <c r="U412" s="274"/>
      <c r="V412" s="274"/>
      <c r="W412" s="58"/>
      <c r="X412" s="58"/>
      <c r="Y412" s="58"/>
      <c r="Z412" s="58"/>
    </row>
    <row r="413" spans="1:26" ht="15.75" hidden="1" customHeight="1" x14ac:dyDescent="0.2">
      <c r="A413" s="278"/>
      <c r="B413" s="278"/>
      <c r="C413" s="278"/>
      <c r="D413" s="278"/>
      <c r="E413" s="278"/>
      <c r="F413" s="278"/>
      <c r="G413" s="278"/>
      <c r="H413" s="278"/>
      <c r="I413" s="278"/>
      <c r="J413" s="278"/>
      <c r="K413" s="278"/>
      <c r="L413" s="274"/>
      <c r="M413" s="58"/>
      <c r="N413" s="58"/>
      <c r="O413" s="58"/>
      <c r="P413" s="58"/>
      <c r="Q413" s="274"/>
      <c r="R413" s="274"/>
      <c r="S413" s="274"/>
      <c r="T413" s="274"/>
      <c r="U413" s="274"/>
      <c r="V413" s="274"/>
      <c r="W413" s="58"/>
      <c r="X413" s="58"/>
      <c r="Y413" s="58"/>
      <c r="Z413" s="58"/>
    </row>
    <row r="414" spans="1:26" ht="15.75" hidden="1" customHeight="1" x14ac:dyDescent="0.2">
      <c r="A414" s="278"/>
      <c r="B414" s="278"/>
      <c r="C414" s="278"/>
      <c r="D414" s="278"/>
      <c r="E414" s="278"/>
      <c r="F414" s="278"/>
      <c r="G414" s="278"/>
      <c r="H414" s="278"/>
      <c r="I414" s="278"/>
      <c r="J414" s="278"/>
      <c r="K414" s="278"/>
      <c r="L414" s="274"/>
      <c r="M414" s="58"/>
      <c r="N414" s="58"/>
      <c r="O414" s="58"/>
      <c r="P414" s="58"/>
      <c r="Q414" s="274"/>
      <c r="R414" s="274"/>
      <c r="S414" s="274"/>
      <c r="T414" s="274"/>
      <c r="U414" s="274"/>
      <c r="V414" s="274"/>
      <c r="W414" s="58"/>
      <c r="X414" s="58"/>
      <c r="Y414" s="58"/>
      <c r="Z414" s="58"/>
    </row>
    <row r="415" spans="1:26" ht="15.75" hidden="1" customHeight="1" x14ac:dyDescent="0.2">
      <c r="A415" s="278"/>
      <c r="B415" s="278"/>
      <c r="C415" s="278"/>
      <c r="D415" s="278"/>
      <c r="E415" s="278"/>
      <c r="F415" s="278"/>
      <c r="G415" s="278"/>
      <c r="H415" s="278"/>
      <c r="I415" s="278"/>
      <c r="J415" s="278"/>
      <c r="K415" s="278"/>
      <c r="L415" s="274"/>
      <c r="M415" s="58"/>
      <c r="N415" s="58"/>
      <c r="O415" s="58"/>
      <c r="P415" s="58"/>
      <c r="Q415" s="274"/>
      <c r="R415" s="274"/>
      <c r="S415" s="274"/>
      <c r="T415" s="274"/>
      <c r="U415" s="274"/>
      <c r="V415" s="274"/>
      <c r="W415" s="58"/>
      <c r="X415" s="58"/>
      <c r="Y415" s="58"/>
      <c r="Z415" s="58"/>
    </row>
    <row r="416" spans="1:26" ht="15.75" hidden="1" customHeight="1" x14ac:dyDescent="0.2">
      <c r="A416" s="278"/>
      <c r="B416" s="278"/>
      <c r="C416" s="278"/>
      <c r="D416" s="278"/>
      <c r="E416" s="278"/>
      <c r="F416" s="278"/>
      <c r="G416" s="278"/>
      <c r="H416" s="278"/>
      <c r="I416" s="278"/>
      <c r="J416" s="278"/>
      <c r="K416" s="278"/>
      <c r="L416" s="274"/>
      <c r="M416" s="58"/>
      <c r="N416" s="58"/>
      <c r="O416" s="58"/>
      <c r="P416" s="58"/>
      <c r="Q416" s="274"/>
      <c r="R416" s="274"/>
      <c r="S416" s="274"/>
      <c r="T416" s="274"/>
      <c r="U416" s="274"/>
      <c r="V416" s="274"/>
      <c r="W416" s="58"/>
      <c r="X416" s="58"/>
      <c r="Y416" s="58"/>
      <c r="Z416" s="58"/>
    </row>
    <row r="417" spans="1:26" ht="15.75" hidden="1" customHeight="1" x14ac:dyDescent="0.2">
      <c r="A417" s="278"/>
      <c r="B417" s="278"/>
      <c r="C417" s="278"/>
      <c r="D417" s="278"/>
      <c r="E417" s="278"/>
      <c r="F417" s="278"/>
      <c r="G417" s="278"/>
      <c r="H417" s="278"/>
      <c r="I417" s="278"/>
      <c r="J417" s="278"/>
      <c r="K417" s="278"/>
      <c r="L417" s="274"/>
      <c r="M417" s="58"/>
      <c r="N417" s="58"/>
      <c r="O417" s="58"/>
      <c r="P417" s="58"/>
      <c r="Q417" s="274"/>
      <c r="R417" s="274"/>
      <c r="S417" s="274"/>
      <c r="T417" s="274"/>
      <c r="U417" s="274"/>
      <c r="V417" s="274"/>
      <c r="W417" s="58"/>
      <c r="X417" s="58"/>
      <c r="Y417" s="58"/>
      <c r="Z417" s="58"/>
    </row>
    <row r="418" spans="1:26" ht="15.75" hidden="1" customHeight="1" x14ac:dyDescent="0.2">
      <c r="A418" s="278"/>
      <c r="B418" s="278"/>
      <c r="C418" s="278"/>
      <c r="D418" s="278"/>
      <c r="E418" s="278"/>
      <c r="F418" s="278"/>
      <c r="G418" s="278"/>
      <c r="H418" s="278"/>
      <c r="I418" s="278"/>
      <c r="J418" s="278"/>
      <c r="K418" s="278"/>
      <c r="L418" s="274"/>
      <c r="M418" s="58"/>
      <c r="N418" s="58"/>
      <c r="O418" s="58"/>
      <c r="P418" s="58"/>
      <c r="Q418" s="274"/>
      <c r="R418" s="274"/>
      <c r="S418" s="274"/>
      <c r="T418" s="274"/>
      <c r="U418" s="274"/>
      <c r="V418" s="274"/>
      <c r="W418" s="58"/>
      <c r="X418" s="58"/>
      <c r="Y418" s="58"/>
      <c r="Z418" s="58"/>
    </row>
    <row r="419" spans="1:26" ht="15.75" hidden="1" customHeight="1" x14ac:dyDescent="0.2">
      <c r="A419" s="278"/>
      <c r="B419" s="278"/>
      <c r="C419" s="278"/>
      <c r="D419" s="278"/>
      <c r="E419" s="278"/>
      <c r="F419" s="278"/>
      <c r="G419" s="278"/>
      <c r="H419" s="278"/>
      <c r="I419" s="278"/>
      <c r="J419" s="278"/>
      <c r="K419" s="278"/>
      <c r="L419" s="274"/>
      <c r="M419" s="58"/>
      <c r="N419" s="58"/>
      <c r="O419" s="58"/>
      <c r="P419" s="58"/>
      <c r="Q419" s="274"/>
      <c r="R419" s="274"/>
      <c r="S419" s="274"/>
      <c r="T419" s="274"/>
      <c r="U419" s="274"/>
      <c r="V419" s="274"/>
      <c r="W419" s="58"/>
      <c r="X419" s="58"/>
      <c r="Y419" s="58"/>
      <c r="Z419" s="58"/>
    </row>
    <row r="420" spans="1:26" ht="15.75" hidden="1" customHeight="1" x14ac:dyDescent="0.2">
      <c r="A420" s="278"/>
      <c r="B420" s="278"/>
      <c r="C420" s="278"/>
      <c r="D420" s="278"/>
      <c r="E420" s="278"/>
      <c r="F420" s="278"/>
      <c r="G420" s="278"/>
      <c r="H420" s="278"/>
      <c r="I420" s="278"/>
      <c r="J420" s="278"/>
      <c r="K420" s="278"/>
      <c r="L420" s="274"/>
      <c r="M420" s="58"/>
      <c r="N420" s="58"/>
      <c r="O420" s="58"/>
      <c r="P420" s="58"/>
      <c r="Q420" s="274"/>
      <c r="R420" s="274"/>
      <c r="S420" s="274"/>
      <c r="T420" s="274"/>
      <c r="U420" s="274"/>
      <c r="V420" s="274"/>
      <c r="W420" s="58"/>
      <c r="X420" s="58"/>
      <c r="Y420" s="58"/>
      <c r="Z420" s="58"/>
    </row>
    <row r="421" spans="1:26" ht="15.75" hidden="1" customHeight="1" x14ac:dyDescent="0.2">
      <c r="A421" s="278"/>
      <c r="B421" s="278"/>
      <c r="C421" s="278"/>
      <c r="D421" s="278"/>
      <c r="E421" s="278"/>
      <c r="F421" s="278"/>
      <c r="G421" s="278"/>
      <c r="H421" s="278"/>
      <c r="I421" s="278"/>
      <c r="J421" s="278"/>
      <c r="K421" s="278"/>
      <c r="L421" s="274"/>
      <c r="M421" s="58"/>
      <c r="N421" s="58"/>
      <c r="O421" s="58"/>
      <c r="P421" s="58"/>
      <c r="Q421" s="274"/>
      <c r="R421" s="274"/>
      <c r="S421" s="274"/>
      <c r="T421" s="274"/>
      <c r="U421" s="274"/>
      <c r="V421" s="274"/>
      <c r="W421" s="58"/>
      <c r="X421" s="58"/>
      <c r="Y421" s="58"/>
      <c r="Z421" s="58"/>
    </row>
    <row r="422" spans="1:26" ht="15.75" hidden="1" customHeight="1" x14ac:dyDescent="0.2">
      <c r="A422" s="278"/>
      <c r="B422" s="278"/>
      <c r="C422" s="278"/>
      <c r="D422" s="278"/>
      <c r="E422" s="278"/>
      <c r="F422" s="278"/>
      <c r="G422" s="278"/>
      <c r="H422" s="278"/>
      <c r="I422" s="278"/>
      <c r="J422" s="278"/>
      <c r="K422" s="278"/>
      <c r="L422" s="274"/>
      <c r="M422" s="58"/>
      <c r="N422" s="58"/>
      <c r="O422" s="58"/>
      <c r="P422" s="58"/>
      <c r="Q422" s="274"/>
      <c r="R422" s="274"/>
      <c r="S422" s="274"/>
      <c r="T422" s="274"/>
      <c r="U422" s="274"/>
      <c r="V422" s="274"/>
      <c r="W422" s="58"/>
      <c r="X422" s="58"/>
      <c r="Y422" s="58"/>
      <c r="Z422" s="58"/>
    </row>
    <row r="423" spans="1:26" ht="15.75" hidden="1" customHeight="1" x14ac:dyDescent="0.2">
      <c r="A423" s="278"/>
      <c r="B423" s="278"/>
      <c r="C423" s="278"/>
      <c r="D423" s="278"/>
      <c r="E423" s="278"/>
      <c r="F423" s="278"/>
      <c r="G423" s="278"/>
      <c r="H423" s="278"/>
      <c r="I423" s="278"/>
      <c r="J423" s="278"/>
      <c r="K423" s="278"/>
      <c r="L423" s="274"/>
      <c r="M423" s="58"/>
      <c r="N423" s="58"/>
      <c r="O423" s="58"/>
      <c r="P423" s="58"/>
      <c r="Q423" s="274"/>
      <c r="R423" s="274"/>
      <c r="S423" s="274"/>
      <c r="T423" s="274"/>
      <c r="U423" s="274"/>
      <c r="V423" s="274"/>
      <c r="W423" s="58"/>
      <c r="X423" s="58"/>
      <c r="Y423" s="58"/>
      <c r="Z423" s="58"/>
    </row>
    <row r="424" spans="1:26" ht="15.75" hidden="1" customHeight="1" x14ac:dyDescent="0.2">
      <c r="A424" s="278"/>
      <c r="B424" s="278"/>
      <c r="C424" s="278"/>
      <c r="D424" s="278"/>
      <c r="E424" s="278"/>
      <c r="F424" s="278"/>
      <c r="G424" s="278"/>
      <c r="H424" s="278"/>
      <c r="I424" s="278"/>
      <c r="J424" s="278"/>
      <c r="K424" s="278"/>
      <c r="L424" s="274"/>
      <c r="M424" s="58"/>
      <c r="N424" s="58"/>
      <c r="O424" s="58"/>
      <c r="P424" s="58"/>
      <c r="Q424" s="274"/>
      <c r="R424" s="274"/>
      <c r="S424" s="274"/>
      <c r="T424" s="274"/>
      <c r="U424" s="274"/>
      <c r="V424" s="274"/>
      <c r="W424" s="58"/>
      <c r="X424" s="58"/>
      <c r="Y424" s="58"/>
      <c r="Z424" s="58"/>
    </row>
    <row r="425" spans="1:26" ht="15.75" hidden="1" customHeight="1" x14ac:dyDescent="0.2">
      <c r="A425" s="278"/>
      <c r="B425" s="278"/>
      <c r="C425" s="278"/>
      <c r="D425" s="278"/>
      <c r="E425" s="278"/>
      <c r="F425" s="278"/>
      <c r="G425" s="278"/>
      <c r="H425" s="278"/>
      <c r="I425" s="278"/>
      <c r="J425" s="278"/>
      <c r="K425" s="278"/>
      <c r="L425" s="274"/>
      <c r="M425" s="58"/>
      <c r="N425" s="58"/>
      <c r="O425" s="58"/>
      <c r="P425" s="58"/>
      <c r="Q425" s="274"/>
      <c r="R425" s="274"/>
      <c r="S425" s="274"/>
      <c r="T425" s="274"/>
      <c r="U425" s="274"/>
      <c r="V425" s="274"/>
      <c r="W425" s="58"/>
      <c r="X425" s="58"/>
      <c r="Y425" s="58"/>
      <c r="Z425" s="58"/>
    </row>
    <row r="426" spans="1:26" ht="15.75" hidden="1" customHeight="1" x14ac:dyDescent="0.2">
      <c r="A426" s="278"/>
      <c r="B426" s="278"/>
      <c r="C426" s="278"/>
      <c r="D426" s="278"/>
      <c r="E426" s="278"/>
      <c r="F426" s="278"/>
      <c r="G426" s="278"/>
      <c r="H426" s="278"/>
      <c r="I426" s="278"/>
      <c r="J426" s="278"/>
      <c r="K426" s="278"/>
      <c r="L426" s="274"/>
      <c r="M426" s="58"/>
      <c r="N426" s="58"/>
      <c r="O426" s="58"/>
      <c r="P426" s="58"/>
      <c r="Q426" s="274"/>
      <c r="R426" s="274"/>
      <c r="S426" s="274"/>
      <c r="T426" s="274"/>
      <c r="U426" s="274"/>
      <c r="V426" s="274"/>
      <c r="W426" s="58"/>
      <c r="X426" s="58"/>
      <c r="Y426" s="58"/>
      <c r="Z426" s="58"/>
    </row>
    <row r="427" spans="1:26" ht="15.75" hidden="1" customHeight="1" x14ac:dyDescent="0.2">
      <c r="A427" s="278"/>
      <c r="B427" s="278"/>
      <c r="C427" s="278"/>
      <c r="D427" s="278"/>
      <c r="E427" s="278"/>
      <c r="F427" s="278"/>
      <c r="G427" s="278"/>
      <c r="H427" s="278"/>
      <c r="I427" s="278"/>
      <c r="J427" s="278"/>
      <c r="K427" s="278"/>
      <c r="L427" s="274"/>
      <c r="M427" s="58"/>
      <c r="N427" s="58"/>
      <c r="O427" s="58"/>
      <c r="P427" s="58"/>
      <c r="Q427" s="274"/>
      <c r="R427" s="274"/>
      <c r="S427" s="274"/>
      <c r="T427" s="274"/>
      <c r="U427" s="274"/>
      <c r="V427" s="274"/>
      <c r="W427" s="58"/>
      <c r="X427" s="58"/>
      <c r="Y427" s="58"/>
      <c r="Z427" s="58"/>
    </row>
    <row r="428" spans="1:26" ht="15.75" hidden="1" customHeight="1" x14ac:dyDescent="0.2">
      <c r="A428" s="278"/>
      <c r="B428" s="278"/>
      <c r="C428" s="278"/>
      <c r="D428" s="278"/>
      <c r="E428" s="278"/>
      <c r="F428" s="278"/>
      <c r="G428" s="278"/>
      <c r="H428" s="278"/>
      <c r="I428" s="278"/>
      <c r="J428" s="278"/>
      <c r="K428" s="278"/>
      <c r="L428" s="274"/>
      <c r="M428" s="58"/>
      <c r="N428" s="58"/>
      <c r="O428" s="58"/>
      <c r="P428" s="58"/>
      <c r="Q428" s="274"/>
      <c r="R428" s="274"/>
      <c r="S428" s="274"/>
      <c r="T428" s="274"/>
      <c r="U428" s="274"/>
      <c r="V428" s="274"/>
      <c r="W428" s="58"/>
      <c r="X428" s="58"/>
      <c r="Y428" s="58"/>
      <c r="Z428" s="58"/>
    </row>
    <row r="429" spans="1:26" ht="15.75" hidden="1" customHeight="1" x14ac:dyDescent="0.2">
      <c r="A429" s="278"/>
      <c r="B429" s="278"/>
      <c r="C429" s="278"/>
      <c r="D429" s="278"/>
      <c r="E429" s="278"/>
      <c r="F429" s="278"/>
      <c r="G429" s="278"/>
      <c r="H429" s="278"/>
      <c r="I429" s="278"/>
      <c r="J429" s="278"/>
      <c r="K429" s="278"/>
      <c r="L429" s="274"/>
      <c r="M429" s="58"/>
      <c r="N429" s="58"/>
      <c r="O429" s="58"/>
      <c r="P429" s="58"/>
      <c r="Q429" s="274"/>
      <c r="R429" s="274"/>
      <c r="S429" s="274"/>
      <c r="T429" s="274"/>
      <c r="U429" s="274"/>
      <c r="V429" s="274"/>
      <c r="W429" s="58"/>
      <c r="X429" s="58"/>
      <c r="Y429" s="58"/>
      <c r="Z429" s="58"/>
    </row>
    <row r="430" spans="1:26" ht="15.75" hidden="1" customHeight="1" x14ac:dyDescent="0.2">
      <c r="A430" s="278"/>
      <c r="B430" s="278"/>
      <c r="C430" s="278"/>
      <c r="D430" s="278"/>
      <c r="E430" s="278"/>
      <c r="F430" s="278"/>
      <c r="G430" s="278"/>
      <c r="H430" s="278"/>
      <c r="I430" s="278"/>
      <c r="J430" s="278"/>
      <c r="K430" s="278"/>
      <c r="L430" s="274"/>
      <c r="M430" s="58"/>
      <c r="N430" s="58"/>
      <c r="O430" s="58"/>
      <c r="P430" s="58"/>
      <c r="Q430" s="274"/>
      <c r="R430" s="274"/>
      <c r="S430" s="274"/>
      <c r="T430" s="274"/>
      <c r="U430" s="274"/>
      <c r="V430" s="274"/>
      <c r="W430" s="58"/>
      <c r="X430" s="58"/>
      <c r="Y430" s="58"/>
      <c r="Z430" s="58"/>
    </row>
    <row r="431" spans="1:26" ht="15.75" hidden="1" customHeight="1" x14ac:dyDescent="0.2">
      <c r="A431" s="278"/>
      <c r="B431" s="278"/>
      <c r="C431" s="278"/>
      <c r="D431" s="278"/>
      <c r="E431" s="278"/>
      <c r="F431" s="278"/>
      <c r="G431" s="278"/>
      <c r="H431" s="278"/>
      <c r="I431" s="278"/>
      <c r="J431" s="278"/>
      <c r="K431" s="278"/>
      <c r="L431" s="274"/>
      <c r="M431" s="58"/>
      <c r="N431" s="58"/>
      <c r="O431" s="58"/>
      <c r="P431" s="58"/>
      <c r="Q431" s="274"/>
      <c r="R431" s="274"/>
      <c r="S431" s="274"/>
      <c r="T431" s="274"/>
      <c r="U431" s="274"/>
      <c r="V431" s="274"/>
      <c r="W431" s="58"/>
      <c r="X431" s="58"/>
      <c r="Y431" s="58"/>
      <c r="Z431" s="58"/>
    </row>
    <row r="432" spans="1:26" ht="15.75" hidden="1" customHeight="1" x14ac:dyDescent="0.2">
      <c r="A432" s="278"/>
      <c r="B432" s="278"/>
      <c r="C432" s="278"/>
      <c r="D432" s="278"/>
      <c r="E432" s="278"/>
      <c r="F432" s="278"/>
      <c r="G432" s="278"/>
      <c r="H432" s="278"/>
      <c r="I432" s="278"/>
      <c r="J432" s="278"/>
      <c r="K432" s="278"/>
      <c r="L432" s="274"/>
      <c r="M432" s="58"/>
      <c r="N432" s="58"/>
      <c r="O432" s="58"/>
      <c r="P432" s="58"/>
      <c r="Q432" s="274"/>
      <c r="R432" s="274"/>
      <c r="S432" s="274"/>
      <c r="T432" s="274"/>
      <c r="U432" s="274"/>
      <c r="V432" s="274"/>
      <c r="W432" s="58"/>
      <c r="X432" s="58"/>
      <c r="Y432" s="58"/>
      <c r="Z432" s="58"/>
    </row>
    <row r="433" spans="1:26" ht="15.75" hidden="1" customHeight="1" x14ac:dyDescent="0.2">
      <c r="A433" s="278"/>
      <c r="B433" s="278"/>
      <c r="C433" s="278"/>
      <c r="D433" s="278"/>
      <c r="E433" s="278"/>
      <c r="F433" s="278"/>
      <c r="G433" s="278"/>
      <c r="H433" s="278"/>
      <c r="I433" s="278"/>
      <c r="J433" s="278"/>
      <c r="K433" s="278"/>
      <c r="L433" s="274"/>
      <c r="M433" s="58"/>
      <c r="N433" s="58"/>
      <c r="O433" s="58"/>
      <c r="P433" s="58"/>
      <c r="Q433" s="274"/>
      <c r="R433" s="274"/>
      <c r="S433" s="274"/>
      <c r="T433" s="274"/>
      <c r="U433" s="274"/>
      <c r="V433" s="274"/>
      <c r="W433" s="58"/>
      <c r="X433" s="58"/>
      <c r="Y433" s="58"/>
      <c r="Z433" s="58"/>
    </row>
    <row r="434" spans="1:26" ht="15.75" hidden="1" customHeight="1" x14ac:dyDescent="0.2">
      <c r="A434" s="278"/>
      <c r="B434" s="278"/>
      <c r="C434" s="278"/>
      <c r="D434" s="278"/>
      <c r="E434" s="278"/>
      <c r="F434" s="278"/>
      <c r="G434" s="278"/>
      <c r="H434" s="278"/>
      <c r="I434" s="278"/>
      <c r="J434" s="278"/>
      <c r="K434" s="278"/>
      <c r="L434" s="274"/>
      <c r="M434" s="58"/>
      <c r="N434" s="58"/>
      <c r="O434" s="58"/>
      <c r="P434" s="58"/>
      <c r="Q434" s="274"/>
      <c r="R434" s="274"/>
      <c r="S434" s="274"/>
      <c r="T434" s="274"/>
      <c r="U434" s="274"/>
      <c r="V434" s="274"/>
      <c r="W434" s="58"/>
      <c r="X434" s="58"/>
      <c r="Y434" s="58"/>
      <c r="Z434" s="58"/>
    </row>
    <row r="435" spans="1:26" ht="15.75" hidden="1" customHeight="1" x14ac:dyDescent="0.2">
      <c r="A435" s="278"/>
      <c r="B435" s="278"/>
      <c r="C435" s="278"/>
      <c r="D435" s="278"/>
      <c r="E435" s="278"/>
      <c r="F435" s="278"/>
      <c r="G435" s="278"/>
      <c r="H435" s="278"/>
      <c r="I435" s="278"/>
      <c r="J435" s="278"/>
      <c r="K435" s="278"/>
      <c r="L435" s="274"/>
      <c r="M435" s="58"/>
      <c r="N435" s="58"/>
      <c r="O435" s="58"/>
      <c r="P435" s="58"/>
      <c r="Q435" s="274"/>
      <c r="R435" s="274"/>
      <c r="S435" s="274"/>
      <c r="T435" s="274"/>
      <c r="U435" s="274"/>
      <c r="V435" s="274"/>
      <c r="W435" s="58"/>
      <c r="X435" s="58"/>
      <c r="Y435" s="58"/>
      <c r="Z435" s="58"/>
    </row>
    <row r="436" spans="1:26" ht="15.75" hidden="1" customHeight="1" x14ac:dyDescent="0.2">
      <c r="A436" s="278"/>
      <c r="B436" s="278"/>
      <c r="C436" s="278"/>
      <c r="D436" s="278"/>
      <c r="E436" s="278"/>
      <c r="F436" s="278"/>
      <c r="G436" s="278"/>
      <c r="H436" s="278"/>
      <c r="I436" s="278"/>
      <c r="J436" s="278"/>
      <c r="K436" s="278"/>
      <c r="L436" s="274"/>
      <c r="M436" s="58"/>
      <c r="N436" s="58"/>
      <c r="O436" s="58"/>
      <c r="P436" s="58"/>
      <c r="Q436" s="274"/>
      <c r="R436" s="274"/>
      <c r="S436" s="274"/>
      <c r="T436" s="274"/>
      <c r="U436" s="274"/>
      <c r="V436" s="274"/>
      <c r="W436" s="58"/>
      <c r="X436" s="58"/>
      <c r="Y436" s="58"/>
      <c r="Z436" s="58"/>
    </row>
    <row r="437" spans="1:26" ht="15.75" hidden="1" customHeight="1" x14ac:dyDescent="0.2">
      <c r="A437" s="278"/>
      <c r="B437" s="278"/>
      <c r="C437" s="278"/>
      <c r="D437" s="278"/>
      <c r="E437" s="278"/>
      <c r="F437" s="278"/>
      <c r="G437" s="278"/>
      <c r="H437" s="278"/>
      <c r="I437" s="278"/>
      <c r="J437" s="278"/>
      <c r="K437" s="278"/>
      <c r="L437" s="274"/>
      <c r="M437" s="58"/>
      <c r="N437" s="58"/>
      <c r="O437" s="58"/>
      <c r="P437" s="58"/>
      <c r="Q437" s="274"/>
      <c r="R437" s="274"/>
      <c r="S437" s="274"/>
      <c r="T437" s="274"/>
      <c r="U437" s="274"/>
      <c r="V437" s="274"/>
      <c r="W437" s="58"/>
      <c r="X437" s="58"/>
      <c r="Y437" s="58"/>
      <c r="Z437" s="58"/>
    </row>
    <row r="438" spans="1:26" ht="15.75" hidden="1" customHeight="1" x14ac:dyDescent="0.2">
      <c r="A438" s="278"/>
      <c r="B438" s="278"/>
      <c r="C438" s="278"/>
      <c r="D438" s="278"/>
      <c r="E438" s="278"/>
      <c r="F438" s="278"/>
      <c r="G438" s="278"/>
      <c r="H438" s="278"/>
      <c r="I438" s="278"/>
      <c r="J438" s="278"/>
      <c r="K438" s="278"/>
      <c r="L438" s="274"/>
      <c r="M438" s="58"/>
      <c r="N438" s="58"/>
      <c r="O438" s="58"/>
      <c r="P438" s="58"/>
      <c r="Q438" s="274"/>
      <c r="R438" s="274"/>
      <c r="S438" s="274"/>
      <c r="T438" s="274"/>
      <c r="U438" s="274"/>
      <c r="V438" s="274"/>
      <c r="W438" s="58"/>
      <c r="X438" s="58"/>
      <c r="Y438" s="58"/>
      <c r="Z438" s="58"/>
    </row>
    <row r="439" spans="1:26" ht="15.75" hidden="1" customHeight="1" x14ac:dyDescent="0.2">
      <c r="A439" s="278"/>
      <c r="B439" s="278"/>
      <c r="C439" s="278"/>
      <c r="D439" s="278"/>
      <c r="E439" s="278"/>
      <c r="F439" s="278"/>
      <c r="G439" s="278"/>
      <c r="H439" s="278"/>
      <c r="I439" s="278"/>
      <c r="J439" s="278"/>
      <c r="K439" s="278"/>
      <c r="L439" s="274"/>
      <c r="M439" s="58"/>
      <c r="N439" s="58"/>
      <c r="O439" s="58"/>
      <c r="P439" s="58"/>
      <c r="Q439" s="274"/>
      <c r="R439" s="274"/>
      <c r="S439" s="274"/>
      <c r="T439" s="274"/>
      <c r="U439" s="274"/>
      <c r="V439" s="274"/>
      <c r="W439" s="58"/>
      <c r="X439" s="58"/>
      <c r="Y439" s="58"/>
      <c r="Z439" s="58"/>
    </row>
    <row r="440" spans="1:26" ht="15.75" hidden="1" customHeight="1" x14ac:dyDescent="0.2">
      <c r="A440" s="278"/>
      <c r="B440" s="278"/>
      <c r="C440" s="278"/>
      <c r="D440" s="278"/>
      <c r="E440" s="278"/>
      <c r="F440" s="278"/>
      <c r="G440" s="278"/>
      <c r="H440" s="278"/>
      <c r="I440" s="278"/>
      <c r="J440" s="278"/>
      <c r="K440" s="278"/>
      <c r="L440" s="274"/>
      <c r="M440" s="58"/>
      <c r="N440" s="58"/>
      <c r="O440" s="58"/>
      <c r="P440" s="58"/>
      <c r="Q440" s="274"/>
      <c r="R440" s="274"/>
      <c r="S440" s="274"/>
      <c r="T440" s="274"/>
      <c r="U440" s="274"/>
      <c r="V440" s="274"/>
      <c r="W440" s="58"/>
      <c r="X440" s="58"/>
      <c r="Y440" s="58"/>
      <c r="Z440" s="58"/>
    </row>
    <row r="441" spans="1:26" ht="15.75" hidden="1" customHeight="1" x14ac:dyDescent="0.2">
      <c r="A441" s="278"/>
      <c r="B441" s="278"/>
      <c r="C441" s="278"/>
      <c r="D441" s="278"/>
      <c r="E441" s="278"/>
      <c r="F441" s="278"/>
      <c r="G441" s="278"/>
      <c r="H441" s="278"/>
      <c r="I441" s="278"/>
      <c r="J441" s="278"/>
      <c r="K441" s="278"/>
      <c r="L441" s="274"/>
      <c r="M441" s="58"/>
      <c r="N441" s="58"/>
      <c r="O441" s="58"/>
      <c r="P441" s="58"/>
      <c r="Q441" s="274"/>
      <c r="R441" s="274"/>
      <c r="S441" s="274"/>
      <c r="T441" s="274"/>
      <c r="U441" s="274"/>
      <c r="V441" s="274"/>
      <c r="W441" s="58"/>
      <c r="X441" s="58"/>
      <c r="Y441" s="58"/>
      <c r="Z441" s="58"/>
    </row>
    <row r="442" spans="1:26" ht="15.75" hidden="1" customHeight="1" x14ac:dyDescent="0.2">
      <c r="A442" s="278"/>
      <c r="B442" s="278"/>
      <c r="C442" s="278"/>
      <c r="D442" s="278"/>
      <c r="E442" s="278"/>
      <c r="F442" s="278"/>
      <c r="G442" s="278"/>
      <c r="H442" s="278"/>
      <c r="I442" s="278"/>
      <c r="J442" s="278"/>
      <c r="K442" s="278"/>
      <c r="L442" s="274"/>
      <c r="M442" s="58"/>
      <c r="N442" s="58"/>
      <c r="O442" s="58"/>
      <c r="P442" s="58"/>
      <c r="Q442" s="274"/>
      <c r="R442" s="274"/>
      <c r="S442" s="274"/>
      <c r="T442" s="274"/>
      <c r="U442" s="274"/>
      <c r="V442" s="274"/>
      <c r="W442" s="58"/>
      <c r="X442" s="58"/>
      <c r="Y442" s="58"/>
      <c r="Z442" s="58"/>
    </row>
    <row r="443" spans="1:26" ht="15.75" hidden="1" customHeight="1" x14ac:dyDescent="0.2">
      <c r="A443" s="278"/>
      <c r="B443" s="278"/>
      <c r="C443" s="278"/>
      <c r="D443" s="278"/>
      <c r="E443" s="278"/>
      <c r="F443" s="278"/>
      <c r="G443" s="278"/>
      <c r="H443" s="278"/>
      <c r="I443" s="278"/>
      <c r="J443" s="278"/>
      <c r="K443" s="278"/>
      <c r="L443" s="274"/>
      <c r="M443" s="58"/>
      <c r="N443" s="58"/>
      <c r="O443" s="58"/>
      <c r="P443" s="58"/>
      <c r="Q443" s="274"/>
      <c r="R443" s="274"/>
      <c r="S443" s="274"/>
      <c r="T443" s="274"/>
      <c r="U443" s="274"/>
      <c r="V443" s="274"/>
      <c r="W443" s="58"/>
      <c r="X443" s="58"/>
      <c r="Y443" s="58"/>
      <c r="Z443" s="58"/>
    </row>
    <row r="444" spans="1:26" ht="15.75" hidden="1" customHeight="1" x14ac:dyDescent="0.2">
      <c r="A444" s="278"/>
      <c r="B444" s="278"/>
      <c r="C444" s="278"/>
      <c r="D444" s="278"/>
      <c r="E444" s="278"/>
      <c r="F444" s="278"/>
      <c r="G444" s="278"/>
      <c r="H444" s="278"/>
      <c r="I444" s="278"/>
      <c r="J444" s="278"/>
      <c r="K444" s="278"/>
      <c r="L444" s="274"/>
      <c r="M444" s="58"/>
      <c r="N444" s="58"/>
      <c r="O444" s="58"/>
      <c r="P444" s="58"/>
      <c r="Q444" s="274"/>
      <c r="R444" s="274"/>
      <c r="S444" s="274"/>
      <c r="T444" s="274"/>
      <c r="U444" s="274"/>
      <c r="V444" s="274"/>
      <c r="W444" s="58"/>
      <c r="X444" s="58"/>
      <c r="Y444" s="58"/>
      <c r="Z444" s="58"/>
    </row>
    <row r="445" spans="1:26" ht="15.75" hidden="1" customHeight="1" x14ac:dyDescent="0.2">
      <c r="A445" s="278"/>
      <c r="B445" s="278"/>
      <c r="C445" s="278"/>
      <c r="D445" s="278"/>
      <c r="E445" s="278"/>
      <c r="F445" s="278"/>
      <c r="G445" s="278"/>
      <c r="H445" s="278"/>
      <c r="I445" s="278"/>
      <c r="J445" s="278"/>
      <c r="K445" s="278"/>
      <c r="L445" s="274"/>
      <c r="M445" s="58"/>
      <c r="N445" s="58"/>
      <c r="O445" s="58"/>
      <c r="P445" s="58"/>
      <c r="Q445" s="274"/>
      <c r="R445" s="274"/>
      <c r="S445" s="274"/>
      <c r="T445" s="274"/>
      <c r="U445" s="274"/>
      <c r="V445" s="274"/>
      <c r="W445" s="58"/>
      <c r="X445" s="58"/>
      <c r="Y445" s="58"/>
      <c r="Z445" s="58"/>
    </row>
    <row r="446" spans="1:26" ht="15.75" hidden="1" customHeight="1" x14ac:dyDescent="0.2">
      <c r="A446" s="278"/>
      <c r="B446" s="278"/>
      <c r="C446" s="278"/>
      <c r="D446" s="278"/>
      <c r="E446" s="278"/>
      <c r="F446" s="278"/>
      <c r="G446" s="278"/>
      <c r="H446" s="278"/>
      <c r="I446" s="278"/>
      <c r="J446" s="278"/>
      <c r="K446" s="278"/>
      <c r="L446" s="274"/>
      <c r="M446" s="58"/>
      <c r="N446" s="58"/>
      <c r="O446" s="58"/>
      <c r="P446" s="58"/>
      <c r="Q446" s="274"/>
      <c r="R446" s="274"/>
      <c r="S446" s="274"/>
      <c r="T446" s="274"/>
      <c r="U446" s="274"/>
      <c r="V446" s="274"/>
      <c r="W446" s="58"/>
      <c r="X446" s="58"/>
      <c r="Y446" s="58"/>
      <c r="Z446" s="58"/>
    </row>
    <row r="447" spans="1:26" ht="15.75" hidden="1" customHeight="1" x14ac:dyDescent="0.2">
      <c r="A447" s="278"/>
      <c r="B447" s="278"/>
      <c r="C447" s="278"/>
      <c r="D447" s="278"/>
      <c r="E447" s="278"/>
      <c r="F447" s="278"/>
      <c r="G447" s="278"/>
      <c r="H447" s="278"/>
      <c r="I447" s="278"/>
      <c r="J447" s="278"/>
      <c r="K447" s="278"/>
      <c r="L447" s="274"/>
      <c r="M447" s="58"/>
      <c r="N447" s="58"/>
      <c r="O447" s="58"/>
      <c r="P447" s="58"/>
      <c r="Q447" s="274"/>
      <c r="R447" s="274"/>
      <c r="S447" s="274"/>
      <c r="T447" s="274"/>
      <c r="U447" s="274"/>
      <c r="V447" s="274"/>
      <c r="W447" s="58"/>
      <c r="X447" s="58"/>
      <c r="Y447" s="58"/>
      <c r="Z447" s="58"/>
    </row>
    <row r="448" spans="1:26" ht="15.75" hidden="1" customHeight="1" x14ac:dyDescent="0.2">
      <c r="A448" s="278"/>
      <c r="B448" s="278"/>
      <c r="C448" s="278"/>
      <c r="D448" s="278"/>
      <c r="E448" s="278"/>
      <c r="F448" s="278"/>
      <c r="G448" s="278"/>
      <c r="H448" s="278"/>
      <c r="I448" s="278"/>
      <c r="J448" s="278"/>
      <c r="K448" s="278"/>
      <c r="L448" s="274"/>
      <c r="M448" s="58"/>
      <c r="N448" s="58"/>
      <c r="O448" s="58"/>
      <c r="P448" s="58"/>
      <c r="Q448" s="274"/>
      <c r="R448" s="274"/>
      <c r="S448" s="274"/>
      <c r="T448" s="274"/>
      <c r="U448" s="274"/>
      <c r="V448" s="274"/>
      <c r="W448" s="58"/>
      <c r="X448" s="58"/>
      <c r="Y448" s="58"/>
      <c r="Z448" s="58"/>
    </row>
    <row r="449" spans="1:26" ht="15.75" hidden="1" customHeight="1" x14ac:dyDescent="0.2">
      <c r="A449" s="278"/>
      <c r="B449" s="278"/>
      <c r="C449" s="278"/>
      <c r="D449" s="278"/>
      <c r="E449" s="278"/>
      <c r="F449" s="278"/>
      <c r="G449" s="278"/>
      <c r="H449" s="278"/>
      <c r="I449" s="278"/>
      <c r="J449" s="278"/>
      <c r="K449" s="278"/>
      <c r="L449" s="274"/>
      <c r="M449" s="58"/>
      <c r="N449" s="58"/>
      <c r="O449" s="58"/>
      <c r="P449" s="58"/>
      <c r="Q449" s="274"/>
      <c r="R449" s="274"/>
      <c r="S449" s="274"/>
      <c r="T449" s="274"/>
      <c r="U449" s="274"/>
      <c r="V449" s="274"/>
      <c r="W449" s="58"/>
      <c r="X449" s="58"/>
      <c r="Y449" s="58"/>
      <c r="Z449" s="58"/>
    </row>
    <row r="450" spans="1:26" ht="15.75" hidden="1" customHeight="1" x14ac:dyDescent="0.2">
      <c r="A450" s="278"/>
      <c r="B450" s="278"/>
      <c r="C450" s="278"/>
      <c r="D450" s="278"/>
      <c r="E450" s="278"/>
      <c r="F450" s="278"/>
      <c r="G450" s="278"/>
      <c r="H450" s="278"/>
      <c r="I450" s="278"/>
      <c r="J450" s="278"/>
      <c r="K450" s="278"/>
      <c r="L450" s="274"/>
      <c r="M450" s="58"/>
      <c r="N450" s="58"/>
      <c r="O450" s="58"/>
      <c r="P450" s="58"/>
      <c r="Q450" s="274"/>
      <c r="R450" s="274"/>
      <c r="S450" s="274"/>
      <c r="T450" s="274"/>
      <c r="U450" s="274"/>
      <c r="V450" s="274"/>
      <c r="W450" s="58"/>
      <c r="X450" s="58"/>
      <c r="Y450" s="58"/>
      <c r="Z450" s="58"/>
    </row>
    <row r="451" spans="1:26" ht="15.75" hidden="1" customHeight="1" x14ac:dyDescent="0.2">
      <c r="A451" s="278"/>
      <c r="B451" s="278"/>
      <c r="C451" s="278"/>
      <c r="D451" s="278"/>
      <c r="E451" s="278"/>
      <c r="F451" s="278"/>
      <c r="G451" s="278"/>
      <c r="H451" s="278"/>
      <c r="I451" s="278"/>
      <c r="J451" s="278"/>
      <c r="K451" s="278"/>
      <c r="L451" s="274"/>
      <c r="M451" s="58"/>
      <c r="N451" s="58"/>
      <c r="O451" s="58"/>
      <c r="P451" s="58"/>
      <c r="Q451" s="274"/>
      <c r="R451" s="274"/>
      <c r="S451" s="274"/>
      <c r="T451" s="274"/>
      <c r="U451" s="274"/>
      <c r="V451" s="274"/>
      <c r="W451" s="58"/>
      <c r="X451" s="58"/>
      <c r="Y451" s="58"/>
      <c r="Z451" s="58"/>
    </row>
    <row r="452" spans="1:26" ht="15.75" hidden="1" customHeight="1" x14ac:dyDescent="0.2">
      <c r="A452" s="278"/>
      <c r="B452" s="278"/>
      <c r="C452" s="278"/>
      <c r="D452" s="278"/>
      <c r="E452" s="278"/>
      <c r="F452" s="278"/>
      <c r="G452" s="278"/>
      <c r="H452" s="278"/>
      <c r="I452" s="278"/>
      <c r="J452" s="278"/>
      <c r="K452" s="278"/>
      <c r="L452" s="274"/>
      <c r="M452" s="58"/>
      <c r="N452" s="58"/>
      <c r="O452" s="58"/>
      <c r="P452" s="58"/>
      <c r="Q452" s="274"/>
      <c r="R452" s="274"/>
      <c r="S452" s="274"/>
      <c r="T452" s="274"/>
      <c r="U452" s="274"/>
      <c r="V452" s="274"/>
      <c r="W452" s="58"/>
      <c r="X452" s="58"/>
      <c r="Y452" s="58"/>
      <c r="Z452" s="58"/>
    </row>
    <row r="453" spans="1:26" ht="15.75" hidden="1" customHeight="1" x14ac:dyDescent="0.2">
      <c r="A453" s="278"/>
      <c r="B453" s="278"/>
      <c r="C453" s="278"/>
      <c r="D453" s="278"/>
      <c r="E453" s="278"/>
      <c r="F453" s="278"/>
      <c r="G453" s="278"/>
      <c r="H453" s="278"/>
      <c r="I453" s="278"/>
      <c r="J453" s="278"/>
      <c r="K453" s="278"/>
      <c r="L453" s="274"/>
      <c r="M453" s="58"/>
      <c r="N453" s="58"/>
      <c r="O453" s="58"/>
      <c r="P453" s="58"/>
      <c r="Q453" s="274"/>
      <c r="R453" s="274"/>
      <c r="S453" s="274"/>
      <c r="T453" s="274"/>
      <c r="U453" s="274"/>
      <c r="V453" s="274"/>
      <c r="W453" s="58"/>
      <c r="X453" s="58"/>
      <c r="Y453" s="58"/>
      <c r="Z453" s="58"/>
    </row>
    <row r="454" spans="1:26" ht="15.75" hidden="1" customHeight="1" x14ac:dyDescent="0.2">
      <c r="A454" s="278"/>
      <c r="B454" s="278"/>
      <c r="C454" s="278"/>
      <c r="D454" s="278"/>
      <c r="E454" s="278"/>
      <c r="F454" s="278"/>
      <c r="G454" s="278"/>
      <c r="H454" s="278"/>
      <c r="I454" s="278"/>
      <c r="J454" s="278"/>
      <c r="K454" s="278"/>
      <c r="L454" s="274"/>
      <c r="M454" s="58"/>
      <c r="N454" s="58"/>
      <c r="O454" s="58"/>
      <c r="P454" s="58"/>
      <c r="Q454" s="274"/>
      <c r="R454" s="274"/>
      <c r="S454" s="274"/>
      <c r="T454" s="274"/>
      <c r="U454" s="274"/>
      <c r="V454" s="274"/>
      <c r="W454" s="58"/>
      <c r="X454" s="58"/>
      <c r="Y454" s="58"/>
      <c r="Z454" s="58"/>
    </row>
    <row r="455" spans="1:26" ht="15.75" hidden="1" customHeight="1" x14ac:dyDescent="0.2">
      <c r="A455" s="278"/>
      <c r="B455" s="278"/>
      <c r="C455" s="278"/>
      <c r="D455" s="278"/>
      <c r="E455" s="278"/>
      <c r="F455" s="278"/>
      <c r="G455" s="278"/>
      <c r="H455" s="278"/>
      <c r="I455" s="278"/>
      <c r="J455" s="278"/>
      <c r="K455" s="278"/>
      <c r="L455" s="274"/>
      <c r="M455" s="58"/>
      <c r="N455" s="58"/>
      <c r="O455" s="58"/>
      <c r="P455" s="58"/>
      <c r="Q455" s="274"/>
      <c r="R455" s="274"/>
      <c r="S455" s="274"/>
      <c r="T455" s="274"/>
      <c r="U455" s="274"/>
      <c r="V455" s="274"/>
      <c r="W455" s="58"/>
      <c r="X455" s="58"/>
      <c r="Y455" s="58"/>
      <c r="Z455" s="58"/>
    </row>
    <row r="456" spans="1:26" ht="15.75" hidden="1" customHeight="1" x14ac:dyDescent="0.2">
      <c r="A456" s="278"/>
      <c r="B456" s="278"/>
      <c r="C456" s="278"/>
      <c r="D456" s="278"/>
      <c r="E456" s="278"/>
      <c r="F456" s="278"/>
      <c r="G456" s="278"/>
      <c r="H456" s="278"/>
      <c r="I456" s="278"/>
      <c r="J456" s="278"/>
      <c r="K456" s="278"/>
      <c r="L456" s="274"/>
      <c r="M456" s="58"/>
      <c r="N456" s="58"/>
      <c r="O456" s="58"/>
      <c r="P456" s="58"/>
      <c r="Q456" s="274"/>
      <c r="R456" s="274"/>
      <c r="S456" s="274"/>
      <c r="T456" s="274"/>
      <c r="U456" s="274"/>
      <c r="V456" s="274"/>
      <c r="W456" s="58"/>
      <c r="X456" s="58"/>
      <c r="Y456" s="58"/>
      <c r="Z456" s="58"/>
    </row>
    <row r="457" spans="1:26" ht="15.75" hidden="1" customHeight="1" x14ac:dyDescent="0.2">
      <c r="A457" s="278"/>
      <c r="B457" s="278"/>
      <c r="C457" s="278"/>
      <c r="D457" s="278"/>
      <c r="E457" s="278"/>
      <c r="F457" s="278"/>
      <c r="G457" s="278"/>
      <c r="H457" s="278"/>
      <c r="I457" s="278"/>
      <c r="J457" s="278"/>
      <c r="K457" s="278"/>
      <c r="L457" s="274"/>
      <c r="M457" s="58"/>
      <c r="N457" s="58"/>
      <c r="O457" s="58"/>
      <c r="P457" s="58"/>
      <c r="Q457" s="274"/>
      <c r="R457" s="274"/>
      <c r="S457" s="274"/>
      <c r="T457" s="274"/>
      <c r="U457" s="274"/>
      <c r="V457" s="274"/>
      <c r="W457" s="58"/>
      <c r="X457" s="58"/>
      <c r="Y457" s="58"/>
      <c r="Z457" s="58"/>
    </row>
    <row r="458" spans="1:26" ht="15.75" hidden="1" customHeight="1" x14ac:dyDescent="0.2">
      <c r="A458" s="278"/>
      <c r="B458" s="278"/>
      <c r="C458" s="278"/>
      <c r="D458" s="278"/>
      <c r="E458" s="278"/>
      <c r="F458" s="278"/>
      <c r="G458" s="278"/>
      <c r="H458" s="278"/>
      <c r="I458" s="278"/>
      <c r="J458" s="278"/>
      <c r="K458" s="278"/>
      <c r="L458" s="274"/>
      <c r="M458" s="58"/>
      <c r="N458" s="58"/>
      <c r="O458" s="58"/>
      <c r="P458" s="58"/>
      <c r="Q458" s="274"/>
      <c r="R458" s="274"/>
      <c r="S458" s="274"/>
      <c r="T458" s="274"/>
      <c r="U458" s="274"/>
      <c r="V458" s="274"/>
      <c r="W458" s="58"/>
      <c r="X458" s="58"/>
      <c r="Y458" s="58"/>
      <c r="Z458" s="58"/>
    </row>
    <row r="459" spans="1:26" ht="15.75" hidden="1" customHeight="1" x14ac:dyDescent="0.2">
      <c r="A459" s="278"/>
      <c r="B459" s="278"/>
      <c r="C459" s="278"/>
      <c r="D459" s="278"/>
      <c r="E459" s="278"/>
      <c r="F459" s="278"/>
      <c r="G459" s="278"/>
      <c r="H459" s="278"/>
      <c r="I459" s="278"/>
      <c r="J459" s="278"/>
      <c r="K459" s="278"/>
      <c r="L459" s="274"/>
      <c r="M459" s="58"/>
      <c r="N459" s="58"/>
      <c r="O459" s="58"/>
      <c r="P459" s="58"/>
      <c r="Q459" s="274"/>
      <c r="R459" s="274"/>
      <c r="S459" s="274"/>
      <c r="T459" s="274"/>
      <c r="U459" s="274"/>
      <c r="V459" s="274"/>
      <c r="W459" s="58"/>
      <c r="X459" s="58"/>
      <c r="Y459" s="58"/>
      <c r="Z459" s="58"/>
    </row>
    <row r="460" spans="1:26" ht="15.75" hidden="1" customHeight="1" x14ac:dyDescent="0.2">
      <c r="A460" s="278"/>
      <c r="B460" s="278"/>
      <c r="C460" s="278"/>
      <c r="D460" s="278"/>
      <c r="E460" s="278"/>
      <c r="F460" s="278"/>
      <c r="G460" s="278"/>
      <c r="H460" s="278"/>
      <c r="I460" s="278"/>
      <c r="J460" s="278"/>
      <c r="K460" s="278"/>
      <c r="L460" s="274"/>
      <c r="M460" s="58"/>
      <c r="N460" s="58"/>
      <c r="O460" s="58"/>
      <c r="P460" s="58"/>
      <c r="Q460" s="274"/>
      <c r="R460" s="274"/>
      <c r="S460" s="274"/>
      <c r="T460" s="274"/>
      <c r="U460" s="274"/>
      <c r="V460" s="274"/>
      <c r="W460" s="58"/>
      <c r="X460" s="58"/>
      <c r="Y460" s="58"/>
      <c r="Z460" s="58"/>
    </row>
    <row r="461" spans="1:26" ht="15.75" hidden="1" customHeight="1" x14ac:dyDescent="0.2">
      <c r="A461" s="278"/>
      <c r="B461" s="278"/>
      <c r="C461" s="278"/>
      <c r="D461" s="278"/>
      <c r="E461" s="278"/>
      <c r="F461" s="278"/>
      <c r="G461" s="278"/>
      <c r="H461" s="278"/>
      <c r="I461" s="278"/>
      <c r="J461" s="278"/>
      <c r="K461" s="278"/>
      <c r="L461" s="274"/>
      <c r="M461" s="58"/>
      <c r="N461" s="58"/>
      <c r="O461" s="58"/>
      <c r="P461" s="58"/>
      <c r="Q461" s="274"/>
      <c r="R461" s="274"/>
      <c r="S461" s="274"/>
      <c r="T461" s="274"/>
      <c r="U461" s="274"/>
      <c r="V461" s="274"/>
      <c r="W461" s="58"/>
      <c r="X461" s="58"/>
      <c r="Y461" s="58"/>
      <c r="Z461" s="58"/>
    </row>
    <row r="462" spans="1:26" ht="15.75" hidden="1" customHeight="1" x14ac:dyDescent="0.2">
      <c r="A462" s="278"/>
      <c r="B462" s="278"/>
      <c r="C462" s="278"/>
      <c r="D462" s="278"/>
      <c r="E462" s="278"/>
      <c r="F462" s="278"/>
      <c r="G462" s="278"/>
      <c r="H462" s="278"/>
      <c r="I462" s="278"/>
      <c r="J462" s="278"/>
      <c r="K462" s="278"/>
      <c r="L462" s="274"/>
      <c r="M462" s="58"/>
      <c r="N462" s="58"/>
      <c r="O462" s="58"/>
      <c r="P462" s="58"/>
      <c r="Q462" s="274"/>
      <c r="R462" s="274"/>
      <c r="S462" s="274"/>
      <c r="T462" s="274"/>
      <c r="U462" s="274"/>
      <c r="V462" s="274"/>
      <c r="W462" s="58"/>
      <c r="X462" s="58"/>
      <c r="Y462" s="58"/>
      <c r="Z462" s="58"/>
    </row>
    <row r="463" spans="1:26" ht="15.75" hidden="1" customHeight="1" x14ac:dyDescent="0.2">
      <c r="A463" s="278"/>
      <c r="B463" s="278"/>
      <c r="C463" s="278"/>
      <c r="D463" s="278"/>
      <c r="E463" s="278"/>
      <c r="F463" s="278"/>
      <c r="G463" s="278"/>
      <c r="H463" s="278"/>
      <c r="I463" s="278"/>
      <c r="J463" s="278"/>
      <c r="K463" s="278"/>
      <c r="L463" s="274"/>
      <c r="M463" s="58"/>
      <c r="N463" s="58"/>
      <c r="O463" s="58"/>
      <c r="P463" s="58"/>
      <c r="Q463" s="274"/>
      <c r="R463" s="274"/>
      <c r="S463" s="274"/>
      <c r="T463" s="274"/>
      <c r="U463" s="274"/>
      <c r="V463" s="274"/>
      <c r="W463" s="58"/>
      <c r="X463" s="58"/>
      <c r="Y463" s="58"/>
      <c r="Z463" s="58"/>
    </row>
    <row r="464" spans="1:26" ht="15.75" hidden="1" customHeight="1" x14ac:dyDescent="0.2">
      <c r="A464" s="278"/>
      <c r="B464" s="278"/>
      <c r="C464" s="278"/>
      <c r="D464" s="278"/>
      <c r="E464" s="278"/>
      <c r="F464" s="278"/>
      <c r="G464" s="278"/>
      <c r="H464" s="278"/>
      <c r="I464" s="278"/>
      <c r="J464" s="278"/>
      <c r="K464" s="278"/>
      <c r="L464" s="274"/>
      <c r="M464" s="58"/>
      <c r="N464" s="58"/>
      <c r="O464" s="58"/>
      <c r="P464" s="58"/>
      <c r="Q464" s="274"/>
      <c r="R464" s="274"/>
      <c r="S464" s="274"/>
      <c r="T464" s="274"/>
      <c r="U464" s="274"/>
      <c r="V464" s="274"/>
      <c r="W464" s="58"/>
      <c r="X464" s="58"/>
      <c r="Y464" s="58"/>
      <c r="Z464" s="58"/>
    </row>
    <row r="465" spans="1:26" ht="15.75" hidden="1" customHeight="1" x14ac:dyDescent="0.2">
      <c r="A465" s="278"/>
      <c r="B465" s="278"/>
      <c r="C465" s="278"/>
      <c r="D465" s="278"/>
      <c r="E465" s="278"/>
      <c r="F465" s="278"/>
      <c r="G465" s="278"/>
      <c r="H465" s="278"/>
      <c r="I465" s="278"/>
      <c r="J465" s="278"/>
      <c r="K465" s="278"/>
      <c r="L465" s="274"/>
      <c r="M465" s="58"/>
      <c r="N465" s="58"/>
      <c r="O465" s="58"/>
      <c r="P465" s="58"/>
      <c r="Q465" s="274"/>
      <c r="R465" s="274"/>
      <c r="S465" s="274"/>
      <c r="T465" s="274"/>
      <c r="U465" s="274"/>
      <c r="V465" s="274"/>
      <c r="W465" s="58"/>
      <c r="X465" s="58"/>
      <c r="Y465" s="58"/>
      <c r="Z465" s="58"/>
    </row>
    <row r="466" spans="1:26" ht="15.75" hidden="1" customHeight="1" x14ac:dyDescent="0.2">
      <c r="A466" s="278"/>
      <c r="B466" s="278"/>
      <c r="C466" s="278"/>
      <c r="D466" s="278"/>
      <c r="E466" s="278"/>
      <c r="F466" s="278"/>
      <c r="G466" s="278"/>
      <c r="H466" s="278"/>
      <c r="I466" s="278"/>
      <c r="J466" s="278"/>
      <c r="K466" s="278"/>
      <c r="L466" s="274"/>
      <c r="M466" s="58"/>
      <c r="N466" s="58"/>
      <c r="O466" s="58"/>
      <c r="P466" s="58"/>
      <c r="Q466" s="274"/>
      <c r="R466" s="274"/>
      <c r="S466" s="274"/>
      <c r="T466" s="274"/>
      <c r="U466" s="274"/>
      <c r="V466" s="274"/>
      <c r="W466" s="58"/>
      <c r="X466" s="58"/>
      <c r="Y466" s="58"/>
      <c r="Z466" s="58"/>
    </row>
    <row r="467" spans="1:26" ht="15.75" hidden="1" customHeight="1" x14ac:dyDescent="0.2">
      <c r="A467" s="278"/>
      <c r="B467" s="278"/>
      <c r="C467" s="278"/>
      <c r="D467" s="278"/>
      <c r="E467" s="278"/>
      <c r="F467" s="278"/>
      <c r="G467" s="278"/>
      <c r="H467" s="278"/>
      <c r="I467" s="278"/>
      <c r="J467" s="278"/>
      <c r="K467" s="278"/>
      <c r="L467" s="274"/>
      <c r="M467" s="58"/>
      <c r="N467" s="58"/>
      <c r="O467" s="58"/>
      <c r="P467" s="58"/>
      <c r="Q467" s="274"/>
      <c r="R467" s="274"/>
      <c r="S467" s="274"/>
      <c r="T467" s="274"/>
      <c r="U467" s="274"/>
      <c r="V467" s="274"/>
      <c r="W467" s="58"/>
      <c r="X467" s="58"/>
      <c r="Y467" s="58"/>
      <c r="Z467" s="58"/>
    </row>
    <row r="468" spans="1:26" ht="15.75" hidden="1" customHeight="1" x14ac:dyDescent="0.2">
      <c r="A468" s="278"/>
      <c r="B468" s="278"/>
      <c r="C468" s="278"/>
      <c r="D468" s="278"/>
      <c r="E468" s="278"/>
      <c r="F468" s="278"/>
      <c r="G468" s="278"/>
      <c r="H468" s="278"/>
      <c r="I468" s="278"/>
      <c r="J468" s="278"/>
      <c r="K468" s="278"/>
      <c r="L468" s="274"/>
      <c r="M468" s="58"/>
      <c r="N468" s="58"/>
      <c r="O468" s="58"/>
      <c r="P468" s="58"/>
      <c r="Q468" s="274"/>
      <c r="R468" s="274"/>
      <c r="S468" s="274"/>
      <c r="T468" s="274"/>
      <c r="U468" s="274"/>
      <c r="V468" s="274"/>
      <c r="W468" s="58"/>
      <c r="X468" s="58"/>
      <c r="Y468" s="58"/>
      <c r="Z468" s="58"/>
    </row>
    <row r="469" spans="1:26" ht="15.75" hidden="1" customHeight="1" x14ac:dyDescent="0.2">
      <c r="A469" s="278"/>
      <c r="B469" s="278"/>
      <c r="C469" s="278"/>
      <c r="D469" s="278"/>
      <c r="E469" s="278"/>
      <c r="F469" s="278"/>
      <c r="G469" s="278"/>
      <c r="H469" s="278"/>
      <c r="I469" s="278"/>
      <c r="J469" s="278"/>
      <c r="K469" s="278"/>
      <c r="L469" s="274"/>
      <c r="M469" s="58"/>
      <c r="N469" s="58"/>
      <c r="O469" s="58"/>
      <c r="P469" s="58"/>
      <c r="Q469" s="274"/>
      <c r="R469" s="274"/>
      <c r="S469" s="274"/>
      <c r="T469" s="274"/>
      <c r="U469" s="274"/>
      <c r="V469" s="274"/>
      <c r="W469" s="58"/>
      <c r="X469" s="58"/>
      <c r="Y469" s="58"/>
      <c r="Z469" s="58"/>
    </row>
    <row r="470" spans="1:26" ht="15.75" hidden="1" customHeight="1" x14ac:dyDescent="0.2">
      <c r="A470" s="278"/>
      <c r="B470" s="278"/>
      <c r="C470" s="278"/>
      <c r="D470" s="278"/>
      <c r="E470" s="278"/>
      <c r="F470" s="278"/>
      <c r="G470" s="278"/>
      <c r="H470" s="278"/>
      <c r="I470" s="278"/>
      <c r="J470" s="278"/>
      <c r="K470" s="278"/>
      <c r="L470" s="274"/>
      <c r="M470" s="58"/>
      <c r="N470" s="58"/>
      <c r="O470" s="58"/>
      <c r="P470" s="58"/>
      <c r="Q470" s="274"/>
      <c r="R470" s="274"/>
      <c r="S470" s="274"/>
      <c r="T470" s="274"/>
      <c r="U470" s="274"/>
      <c r="V470" s="274"/>
      <c r="W470" s="58"/>
      <c r="X470" s="58"/>
      <c r="Y470" s="58"/>
      <c r="Z470" s="58"/>
    </row>
    <row r="471" spans="1:26" ht="15.75" hidden="1" customHeight="1" x14ac:dyDescent="0.2">
      <c r="A471" s="278"/>
      <c r="B471" s="278"/>
      <c r="C471" s="278"/>
      <c r="D471" s="278"/>
      <c r="E471" s="278"/>
      <c r="F471" s="278"/>
      <c r="G471" s="278"/>
      <c r="H471" s="278"/>
      <c r="I471" s="278"/>
      <c r="J471" s="278"/>
      <c r="K471" s="278"/>
      <c r="L471" s="274"/>
      <c r="M471" s="58"/>
      <c r="N471" s="58"/>
      <c r="O471" s="58"/>
      <c r="P471" s="58"/>
      <c r="Q471" s="274"/>
      <c r="R471" s="274"/>
      <c r="S471" s="274"/>
      <c r="T471" s="274"/>
      <c r="U471" s="274"/>
      <c r="V471" s="274"/>
      <c r="W471" s="58"/>
      <c r="X471" s="58"/>
      <c r="Y471" s="58"/>
      <c r="Z471" s="58"/>
    </row>
    <row r="472" spans="1:26" ht="15.75" hidden="1" customHeight="1" x14ac:dyDescent="0.2">
      <c r="A472" s="278"/>
      <c r="B472" s="278"/>
      <c r="C472" s="278"/>
      <c r="D472" s="278"/>
      <c r="E472" s="278"/>
      <c r="F472" s="278"/>
      <c r="G472" s="278"/>
      <c r="H472" s="278"/>
      <c r="I472" s="278"/>
      <c r="J472" s="278"/>
      <c r="K472" s="278"/>
      <c r="L472" s="274"/>
      <c r="M472" s="58"/>
      <c r="N472" s="58"/>
      <c r="O472" s="58"/>
      <c r="P472" s="58"/>
      <c r="Q472" s="274"/>
      <c r="R472" s="274"/>
      <c r="S472" s="274"/>
      <c r="T472" s="274"/>
      <c r="U472" s="274"/>
      <c r="V472" s="274"/>
      <c r="W472" s="58"/>
      <c r="X472" s="58"/>
      <c r="Y472" s="58"/>
      <c r="Z472" s="58"/>
    </row>
    <row r="473" spans="1:26" ht="15.75" hidden="1" customHeight="1" x14ac:dyDescent="0.2">
      <c r="A473" s="278"/>
      <c r="B473" s="278"/>
      <c r="C473" s="278"/>
      <c r="D473" s="278"/>
      <c r="E473" s="278"/>
      <c r="F473" s="278"/>
      <c r="G473" s="278"/>
      <c r="H473" s="278"/>
      <c r="I473" s="278"/>
      <c r="J473" s="278"/>
      <c r="K473" s="278"/>
      <c r="L473" s="274"/>
      <c r="M473" s="58"/>
      <c r="N473" s="58"/>
      <c r="O473" s="58"/>
      <c r="P473" s="58"/>
      <c r="Q473" s="274"/>
      <c r="R473" s="274"/>
      <c r="S473" s="274"/>
      <c r="T473" s="274"/>
      <c r="U473" s="274"/>
      <c r="V473" s="274"/>
      <c r="W473" s="58"/>
      <c r="X473" s="58"/>
      <c r="Y473" s="58"/>
      <c r="Z473" s="58"/>
    </row>
    <row r="474" spans="1:26" ht="15.75" hidden="1" customHeight="1" x14ac:dyDescent="0.2">
      <c r="A474" s="278"/>
      <c r="B474" s="278"/>
      <c r="C474" s="278"/>
      <c r="D474" s="278"/>
      <c r="E474" s="278"/>
      <c r="F474" s="278"/>
      <c r="G474" s="278"/>
      <c r="H474" s="278"/>
      <c r="I474" s="278"/>
      <c r="J474" s="278"/>
      <c r="K474" s="278"/>
      <c r="L474" s="274"/>
      <c r="M474" s="58"/>
      <c r="N474" s="58"/>
      <c r="O474" s="58"/>
      <c r="P474" s="58"/>
      <c r="Q474" s="274"/>
      <c r="R474" s="274"/>
      <c r="S474" s="274"/>
      <c r="T474" s="274"/>
      <c r="U474" s="274"/>
      <c r="V474" s="274"/>
      <c r="W474" s="58"/>
      <c r="X474" s="58"/>
      <c r="Y474" s="58"/>
      <c r="Z474" s="58"/>
    </row>
    <row r="475" spans="1:26" ht="15.75" hidden="1" customHeight="1" x14ac:dyDescent="0.2">
      <c r="A475" s="278"/>
      <c r="B475" s="278"/>
      <c r="C475" s="278"/>
      <c r="D475" s="278"/>
      <c r="E475" s="278"/>
      <c r="F475" s="278"/>
      <c r="G475" s="278"/>
      <c r="H475" s="278"/>
      <c r="I475" s="278"/>
      <c r="J475" s="278"/>
      <c r="K475" s="278"/>
      <c r="L475" s="274"/>
      <c r="M475" s="58"/>
      <c r="N475" s="58"/>
      <c r="O475" s="58"/>
      <c r="P475" s="58"/>
      <c r="Q475" s="274"/>
      <c r="R475" s="274"/>
      <c r="S475" s="274"/>
      <c r="T475" s="274"/>
      <c r="U475" s="274"/>
      <c r="V475" s="274"/>
      <c r="W475" s="58"/>
      <c r="X475" s="58"/>
      <c r="Y475" s="58"/>
      <c r="Z475" s="58"/>
    </row>
    <row r="476" spans="1:26" ht="15.75" hidden="1" customHeight="1" x14ac:dyDescent="0.2">
      <c r="A476" s="278"/>
      <c r="B476" s="278"/>
      <c r="C476" s="278"/>
      <c r="D476" s="278"/>
      <c r="E476" s="278"/>
      <c r="F476" s="278"/>
      <c r="G476" s="278"/>
      <c r="H476" s="278"/>
      <c r="I476" s="278"/>
      <c r="J476" s="278"/>
      <c r="K476" s="278"/>
      <c r="L476" s="274"/>
      <c r="M476" s="58"/>
      <c r="N476" s="58"/>
      <c r="O476" s="58"/>
      <c r="P476" s="58"/>
      <c r="Q476" s="274"/>
      <c r="R476" s="274"/>
      <c r="S476" s="274"/>
      <c r="T476" s="274"/>
      <c r="U476" s="274"/>
      <c r="V476" s="274"/>
      <c r="W476" s="58"/>
      <c r="X476" s="58"/>
      <c r="Y476" s="58"/>
      <c r="Z476" s="58"/>
    </row>
    <row r="477" spans="1:26" ht="15.75" hidden="1" customHeight="1" x14ac:dyDescent="0.2">
      <c r="A477" s="278"/>
      <c r="B477" s="278"/>
      <c r="C477" s="278"/>
      <c r="D477" s="278"/>
      <c r="E477" s="278"/>
      <c r="F477" s="278"/>
      <c r="G477" s="278"/>
      <c r="H477" s="278"/>
      <c r="I477" s="278"/>
      <c r="J477" s="278"/>
      <c r="K477" s="278"/>
      <c r="L477" s="274"/>
      <c r="M477" s="58"/>
      <c r="N477" s="58"/>
      <c r="O477" s="58"/>
      <c r="P477" s="58"/>
      <c r="Q477" s="274"/>
      <c r="R477" s="274"/>
      <c r="S477" s="274"/>
      <c r="T477" s="274"/>
      <c r="U477" s="274"/>
      <c r="V477" s="274"/>
      <c r="W477" s="58"/>
      <c r="X477" s="58"/>
      <c r="Y477" s="58"/>
      <c r="Z477" s="58"/>
    </row>
    <row r="478" spans="1:26" ht="15.75" hidden="1" customHeight="1" x14ac:dyDescent="0.2">
      <c r="A478" s="278"/>
      <c r="B478" s="278"/>
      <c r="C478" s="278"/>
      <c r="D478" s="278"/>
      <c r="E478" s="278"/>
      <c r="F478" s="278"/>
      <c r="G478" s="278"/>
      <c r="H478" s="278"/>
      <c r="I478" s="278"/>
      <c r="J478" s="278"/>
      <c r="K478" s="278"/>
      <c r="L478" s="274"/>
      <c r="M478" s="58"/>
      <c r="N478" s="58"/>
      <c r="O478" s="58"/>
      <c r="P478" s="58"/>
      <c r="Q478" s="274"/>
      <c r="R478" s="274"/>
      <c r="S478" s="274"/>
      <c r="T478" s="274"/>
      <c r="U478" s="274"/>
      <c r="V478" s="274"/>
      <c r="W478" s="58"/>
      <c r="X478" s="58"/>
      <c r="Y478" s="58"/>
      <c r="Z478" s="58"/>
    </row>
    <row r="479" spans="1:26" ht="15.75" hidden="1" customHeight="1" x14ac:dyDescent="0.2">
      <c r="A479" s="278"/>
      <c r="B479" s="278"/>
      <c r="C479" s="278"/>
      <c r="D479" s="278"/>
      <c r="E479" s="278"/>
      <c r="F479" s="278"/>
      <c r="G479" s="278"/>
      <c r="H479" s="278"/>
      <c r="I479" s="278"/>
      <c r="J479" s="278"/>
      <c r="K479" s="278"/>
      <c r="L479" s="274"/>
      <c r="M479" s="58"/>
      <c r="N479" s="58"/>
      <c r="O479" s="58"/>
      <c r="P479" s="58"/>
      <c r="Q479" s="274"/>
      <c r="R479" s="274"/>
      <c r="S479" s="274"/>
      <c r="T479" s="274"/>
      <c r="U479" s="274"/>
      <c r="V479" s="274"/>
      <c r="W479" s="58"/>
      <c r="X479" s="58"/>
      <c r="Y479" s="58"/>
      <c r="Z479" s="58"/>
    </row>
    <row r="480" spans="1:26" ht="15.75" hidden="1" customHeight="1" x14ac:dyDescent="0.2">
      <c r="A480" s="278"/>
      <c r="B480" s="278"/>
      <c r="C480" s="278"/>
      <c r="D480" s="278"/>
      <c r="E480" s="278"/>
      <c r="F480" s="278"/>
      <c r="G480" s="278"/>
      <c r="H480" s="278"/>
      <c r="I480" s="278"/>
      <c r="J480" s="278"/>
      <c r="K480" s="278"/>
      <c r="L480" s="274"/>
      <c r="M480" s="58"/>
      <c r="N480" s="58"/>
      <c r="O480" s="58"/>
      <c r="P480" s="58"/>
      <c r="Q480" s="274"/>
      <c r="R480" s="274"/>
      <c r="S480" s="274"/>
      <c r="T480" s="274"/>
      <c r="U480" s="274"/>
      <c r="V480" s="274"/>
      <c r="W480" s="58"/>
      <c r="X480" s="58"/>
      <c r="Y480" s="58"/>
      <c r="Z480" s="58"/>
    </row>
    <row r="481" spans="1:26" ht="15.75" hidden="1" customHeight="1" x14ac:dyDescent="0.2">
      <c r="A481" s="278"/>
      <c r="B481" s="278"/>
      <c r="C481" s="278"/>
      <c r="D481" s="278"/>
      <c r="E481" s="278"/>
      <c r="F481" s="278"/>
      <c r="G481" s="278"/>
      <c r="H481" s="278"/>
      <c r="I481" s="278"/>
      <c r="J481" s="278"/>
      <c r="K481" s="278"/>
      <c r="L481" s="274"/>
      <c r="M481" s="58"/>
      <c r="N481" s="58"/>
      <c r="O481" s="58"/>
      <c r="P481" s="58"/>
      <c r="Q481" s="274"/>
      <c r="R481" s="274"/>
      <c r="S481" s="274"/>
      <c r="T481" s="274"/>
      <c r="U481" s="274"/>
      <c r="V481" s="274"/>
      <c r="W481" s="58"/>
      <c r="X481" s="58"/>
      <c r="Y481" s="58"/>
      <c r="Z481" s="58"/>
    </row>
    <row r="482" spans="1:26" ht="15.75" hidden="1" customHeight="1" x14ac:dyDescent="0.2">
      <c r="A482" s="278"/>
      <c r="B482" s="278"/>
      <c r="C482" s="278"/>
      <c r="D482" s="278"/>
      <c r="E482" s="278"/>
      <c r="F482" s="278"/>
      <c r="G482" s="278"/>
      <c r="H482" s="278"/>
      <c r="I482" s="278"/>
      <c r="J482" s="278"/>
      <c r="K482" s="278"/>
      <c r="L482" s="274"/>
      <c r="M482" s="58"/>
      <c r="N482" s="58"/>
      <c r="O482" s="58"/>
      <c r="P482" s="58"/>
      <c r="Q482" s="274"/>
      <c r="R482" s="274"/>
      <c r="S482" s="274"/>
      <c r="T482" s="274"/>
      <c r="U482" s="274"/>
      <c r="V482" s="274"/>
      <c r="W482" s="58"/>
      <c r="X482" s="58"/>
      <c r="Y482" s="58"/>
      <c r="Z482" s="58"/>
    </row>
    <row r="483" spans="1:26" ht="15.75" hidden="1" customHeight="1" x14ac:dyDescent="0.2">
      <c r="A483" s="278"/>
      <c r="B483" s="278"/>
      <c r="C483" s="278"/>
      <c r="D483" s="278"/>
      <c r="E483" s="278"/>
      <c r="F483" s="278"/>
      <c r="G483" s="278"/>
      <c r="H483" s="278"/>
      <c r="I483" s="278"/>
      <c r="J483" s="278"/>
      <c r="K483" s="278"/>
      <c r="L483" s="274"/>
      <c r="M483" s="58"/>
      <c r="N483" s="58"/>
      <c r="O483" s="58"/>
      <c r="P483" s="58"/>
      <c r="Q483" s="274"/>
      <c r="R483" s="274"/>
      <c r="S483" s="274"/>
      <c r="T483" s="274"/>
      <c r="U483" s="274"/>
      <c r="V483" s="274"/>
      <c r="W483" s="58"/>
      <c r="X483" s="58"/>
      <c r="Y483" s="58"/>
      <c r="Z483" s="58"/>
    </row>
    <row r="484" spans="1:26" ht="15.75" hidden="1" customHeight="1" x14ac:dyDescent="0.2">
      <c r="A484" s="278"/>
      <c r="B484" s="278"/>
      <c r="C484" s="278"/>
      <c r="D484" s="278"/>
      <c r="E484" s="278"/>
      <c r="F484" s="278"/>
      <c r="G484" s="278"/>
      <c r="H484" s="278"/>
      <c r="I484" s="278"/>
      <c r="J484" s="278"/>
      <c r="K484" s="278"/>
      <c r="L484" s="274"/>
      <c r="M484" s="58"/>
      <c r="N484" s="58"/>
      <c r="O484" s="58"/>
      <c r="P484" s="58"/>
      <c r="Q484" s="274"/>
      <c r="R484" s="274"/>
      <c r="S484" s="274"/>
      <c r="T484" s="274"/>
      <c r="U484" s="274"/>
      <c r="V484" s="274"/>
      <c r="W484" s="58"/>
      <c r="X484" s="58"/>
      <c r="Y484" s="58"/>
      <c r="Z484" s="58"/>
    </row>
    <row r="485" spans="1:26" ht="15.75" hidden="1" customHeight="1" x14ac:dyDescent="0.2">
      <c r="A485" s="278"/>
      <c r="B485" s="278"/>
      <c r="C485" s="278"/>
      <c r="D485" s="278"/>
      <c r="E485" s="278"/>
      <c r="F485" s="278"/>
      <c r="G485" s="278"/>
      <c r="H485" s="278"/>
      <c r="I485" s="278"/>
      <c r="J485" s="278"/>
      <c r="K485" s="278"/>
      <c r="L485" s="274"/>
      <c r="M485" s="58"/>
      <c r="N485" s="58"/>
      <c r="O485" s="58"/>
      <c r="P485" s="58"/>
      <c r="Q485" s="274"/>
      <c r="R485" s="274"/>
      <c r="S485" s="274"/>
      <c r="T485" s="274"/>
      <c r="U485" s="274"/>
      <c r="V485" s="274"/>
      <c r="W485" s="58"/>
      <c r="X485" s="58"/>
      <c r="Y485" s="58"/>
      <c r="Z485" s="58"/>
    </row>
    <row r="486" spans="1:26" ht="15.75" hidden="1" customHeight="1" x14ac:dyDescent="0.2">
      <c r="A486" s="278"/>
      <c r="B486" s="278"/>
      <c r="C486" s="278"/>
      <c r="D486" s="278"/>
      <c r="E486" s="278"/>
      <c r="F486" s="278"/>
      <c r="G486" s="278"/>
      <c r="H486" s="278"/>
      <c r="I486" s="278"/>
      <c r="J486" s="278"/>
      <c r="K486" s="278"/>
      <c r="L486" s="274"/>
      <c r="M486" s="58"/>
      <c r="N486" s="58"/>
      <c r="O486" s="58"/>
      <c r="P486" s="58"/>
      <c r="Q486" s="274"/>
      <c r="R486" s="274"/>
      <c r="S486" s="274"/>
      <c r="T486" s="274"/>
      <c r="U486" s="274"/>
      <c r="V486" s="274"/>
      <c r="W486" s="58"/>
      <c r="X486" s="58"/>
      <c r="Y486" s="58"/>
      <c r="Z486" s="58"/>
    </row>
    <row r="487" spans="1:26" ht="15.75" hidden="1" customHeight="1" x14ac:dyDescent="0.2">
      <c r="A487" s="278"/>
      <c r="B487" s="278"/>
      <c r="C487" s="278"/>
      <c r="D487" s="278"/>
      <c r="E487" s="278"/>
      <c r="F487" s="278"/>
      <c r="G487" s="278"/>
      <c r="H487" s="278"/>
      <c r="I487" s="278"/>
      <c r="J487" s="278"/>
      <c r="K487" s="278"/>
      <c r="L487" s="274"/>
      <c r="M487" s="58"/>
      <c r="N487" s="58"/>
      <c r="O487" s="58"/>
      <c r="P487" s="58"/>
      <c r="Q487" s="274"/>
      <c r="R487" s="274"/>
      <c r="S487" s="274"/>
      <c r="T487" s="274"/>
      <c r="U487" s="274"/>
      <c r="V487" s="274"/>
      <c r="W487" s="58"/>
      <c r="X487" s="58"/>
      <c r="Y487" s="58"/>
      <c r="Z487" s="58"/>
    </row>
    <row r="488" spans="1:26" ht="15.75" hidden="1" customHeight="1" x14ac:dyDescent="0.2">
      <c r="A488" s="278"/>
      <c r="B488" s="278"/>
      <c r="C488" s="278"/>
      <c r="D488" s="278"/>
      <c r="E488" s="278"/>
      <c r="F488" s="278"/>
      <c r="G488" s="278"/>
      <c r="H488" s="278"/>
      <c r="I488" s="278"/>
      <c r="J488" s="278"/>
      <c r="K488" s="278"/>
      <c r="L488" s="274"/>
      <c r="M488" s="58"/>
      <c r="N488" s="58"/>
      <c r="O488" s="58"/>
      <c r="P488" s="58"/>
      <c r="Q488" s="274"/>
      <c r="R488" s="274"/>
      <c r="S488" s="274"/>
      <c r="T488" s="274"/>
      <c r="U488" s="274"/>
      <c r="V488" s="274"/>
      <c r="W488" s="58"/>
      <c r="X488" s="58"/>
      <c r="Y488" s="58"/>
      <c r="Z488" s="58"/>
    </row>
    <row r="489" spans="1:26" ht="15.75" hidden="1" customHeight="1" x14ac:dyDescent="0.2">
      <c r="A489" s="278"/>
      <c r="B489" s="278"/>
      <c r="C489" s="278"/>
      <c r="D489" s="278"/>
      <c r="E489" s="278"/>
      <c r="F489" s="278"/>
      <c r="G489" s="278"/>
      <c r="H489" s="278"/>
      <c r="I489" s="278"/>
      <c r="J489" s="278"/>
      <c r="K489" s="278"/>
      <c r="L489" s="274"/>
      <c r="M489" s="58"/>
      <c r="N489" s="58"/>
      <c r="O489" s="58"/>
      <c r="P489" s="58"/>
      <c r="Q489" s="274"/>
      <c r="R489" s="274"/>
      <c r="S489" s="274"/>
      <c r="T489" s="274"/>
      <c r="U489" s="274"/>
      <c r="V489" s="274"/>
      <c r="W489" s="58"/>
      <c r="X489" s="58"/>
      <c r="Y489" s="58"/>
      <c r="Z489" s="58"/>
    </row>
    <row r="490" spans="1:26" ht="15.75" hidden="1" customHeight="1" x14ac:dyDescent="0.2">
      <c r="A490" s="278"/>
      <c r="B490" s="278"/>
      <c r="C490" s="278"/>
      <c r="D490" s="278"/>
      <c r="E490" s="278"/>
      <c r="F490" s="278"/>
      <c r="G490" s="278"/>
      <c r="H490" s="278"/>
      <c r="I490" s="278"/>
      <c r="J490" s="278"/>
      <c r="K490" s="278"/>
      <c r="L490" s="274"/>
      <c r="M490" s="58"/>
      <c r="N490" s="58"/>
      <c r="O490" s="58"/>
      <c r="P490" s="58"/>
      <c r="Q490" s="274"/>
      <c r="R490" s="274"/>
      <c r="S490" s="274"/>
      <c r="T490" s="274"/>
      <c r="U490" s="274"/>
      <c r="V490" s="274"/>
      <c r="W490" s="58"/>
      <c r="X490" s="58"/>
      <c r="Y490" s="58"/>
      <c r="Z490" s="58"/>
    </row>
    <row r="491" spans="1:26" ht="15.75" hidden="1" customHeight="1" x14ac:dyDescent="0.2">
      <c r="A491" s="278"/>
      <c r="B491" s="278"/>
      <c r="C491" s="278"/>
      <c r="D491" s="278"/>
      <c r="E491" s="278"/>
      <c r="F491" s="278"/>
      <c r="G491" s="278"/>
      <c r="H491" s="278"/>
      <c r="I491" s="278"/>
      <c r="J491" s="278"/>
      <c r="K491" s="278"/>
      <c r="L491" s="274"/>
      <c r="M491" s="58"/>
      <c r="N491" s="58"/>
      <c r="O491" s="58"/>
      <c r="P491" s="58"/>
      <c r="Q491" s="274"/>
      <c r="R491" s="274"/>
      <c r="S491" s="274"/>
      <c r="T491" s="274"/>
      <c r="U491" s="274"/>
      <c r="V491" s="274"/>
      <c r="W491" s="58"/>
      <c r="X491" s="58"/>
      <c r="Y491" s="58"/>
      <c r="Z491" s="58"/>
    </row>
    <row r="492" spans="1:26" ht="15.75" hidden="1" customHeight="1" x14ac:dyDescent="0.2">
      <c r="A492" s="278"/>
      <c r="B492" s="278"/>
      <c r="C492" s="278"/>
      <c r="D492" s="278"/>
      <c r="E492" s="278"/>
      <c r="F492" s="278"/>
      <c r="G492" s="278"/>
      <c r="H492" s="278"/>
      <c r="I492" s="278"/>
      <c r="J492" s="278"/>
      <c r="K492" s="278"/>
      <c r="L492" s="274"/>
      <c r="M492" s="58"/>
      <c r="N492" s="58"/>
      <c r="O492" s="58"/>
      <c r="P492" s="58"/>
      <c r="Q492" s="274"/>
      <c r="R492" s="274"/>
      <c r="S492" s="274"/>
      <c r="T492" s="274"/>
      <c r="U492" s="274"/>
      <c r="V492" s="274"/>
      <c r="W492" s="58"/>
      <c r="X492" s="58"/>
      <c r="Y492" s="58"/>
      <c r="Z492" s="58"/>
    </row>
    <row r="493" spans="1:26" ht="15.75" hidden="1" customHeight="1" x14ac:dyDescent="0.2">
      <c r="A493" s="278"/>
      <c r="B493" s="278"/>
      <c r="C493" s="278"/>
      <c r="D493" s="278"/>
      <c r="E493" s="278"/>
      <c r="F493" s="278"/>
      <c r="G493" s="278"/>
      <c r="H493" s="278"/>
      <c r="I493" s="278"/>
      <c r="J493" s="278"/>
      <c r="K493" s="278"/>
      <c r="L493" s="274"/>
      <c r="M493" s="58"/>
      <c r="N493" s="58"/>
      <c r="O493" s="58"/>
      <c r="P493" s="58"/>
      <c r="Q493" s="274"/>
      <c r="R493" s="274"/>
      <c r="S493" s="274"/>
      <c r="T493" s="274"/>
      <c r="U493" s="274"/>
      <c r="V493" s="274"/>
      <c r="W493" s="58"/>
      <c r="X493" s="58"/>
      <c r="Y493" s="58"/>
      <c r="Z493" s="58"/>
    </row>
    <row r="494" spans="1:26" ht="15.75" hidden="1" customHeight="1" x14ac:dyDescent="0.2">
      <c r="A494" s="278"/>
      <c r="B494" s="278"/>
      <c r="C494" s="278"/>
      <c r="D494" s="278"/>
      <c r="E494" s="278"/>
      <c r="F494" s="278"/>
      <c r="G494" s="278"/>
      <c r="H494" s="278"/>
      <c r="I494" s="278"/>
      <c r="J494" s="278"/>
      <c r="K494" s="278"/>
      <c r="L494" s="274"/>
      <c r="M494" s="58"/>
      <c r="N494" s="58"/>
      <c r="O494" s="58"/>
      <c r="P494" s="58"/>
      <c r="Q494" s="274"/>
      <c r="R494" s="274"/>
      <c r="S494" s="274"/>
      <c r="T494" s="274"/>
      <c r="U494" s="274"/>
      <c r="V494" s="274"/>
      <c r="W494" s="58"/>
      <c r="X494" s="58"/>
      <c r="Y494" s="58"/>
      <c r="Z494" s="58"/>
    </row>
    <row r="495" spans="1:26" ht="15.75" hidden="1" customHeight="1" x14ac:dyDescent="0.2">
      <c r="A495" s="278"/>
      <c r="B495" s="278"/>
      <c r="C495" s="278"/>
      <c r="D495" s="278"/>
      <c r="E495" s="278"/>
      <c r="F495" s="278"/>
      <c r="G495" s="278"/>
      <c r="H495" s="278"/>
      <c r="I495" s="278"/>
      <c r="J495" s="278"/>
      <c r="K495" s="278"/>
      <c r="L495" s="274"/>
      <c r="M495" s="58"/>
      <c r="N495" s="58"/>
      <c r="O495" s="58"/>
      <c r="P495" s="58"/>
      <c r="Q495" s="274"/>
      <c r="R495" s="274"/>
      <c r="S495" s="274"/>
      <c r="T495" s="274"/>
      <c r="U495" s="274"/>
      <c r="V495" s="274"/>
      <c r="W495" s="58"/>
      <c r="X495" s="58"/>
      <c r="Y495" s="58"/>
      <c r="Z495" s="58"/>
    </row>
    <row r="496" spans="1:26" ht="15.75" hidden="1" customHeight="1" x14ac:dyDescent="0.2">
      <c r="A496" s="278"/>
      <c r="B496" s="278"/>
      <c r="C496" s="278"/>
      <c r="D496" s="278"/>
      <c r="E496" s="278"/>
      <c r="F496" s="278"/>
      <c r="G496" s="278"/>
      <c r="H496" s="278"/>
      <c r="I496" s="278"/>
      <c r="J496" s="278"/>
      <c r="K496" s="278"/>
      <c r="L496" s="274"/>
      <c r="M496" s="58"/>
      <c r="N496" s="58"/>
      <c r="O496" s="58"/>
      <c r="P496" s="58"/>
      <c r="Q496" s="274"/>
      <c r="R496" s="274"/>
      <c r="S496" s="274"/>
      <c r="T496" s="274"/>
      <c r="U496" s="274"/>
      <c r="V496" s="274"/>
      <c r="W496" s="58"/>
      <c r="X496" s="58"/>
      <c r="Y496" s="58"/>
      <c r="Z496" s="58"/>
    </row>
    <row r="497" spans="1:26" ht="15.75" hidden="1" customHeight="1" x14ac:dyDescent="0.2">
      <c r="A497" s="278"/>
      <c r="B497" s="278"/>
      <c r="C497" s="278"/>
      <c r="D497" s="278"/>
      <c r="E497" s="278"/>
      <c r="F497" s="278"/>
      <c r="G497" s="278"/>
      <c r="H497" s="278"/>
      <c r="I497" s="278"/>
      <c r="J497" s="278"/>
      <c r="K497" s="278"/>
      <c r="L497" s="274"/>
      <c r="M497" s="58"/>
      <c r="N497" s="58"/>
      <c r="O497" s="58"/>
      <c r="P497" s="58"/>
      <c r="Q497" s="274"/>
      <c r="R497" s="274"/>
      <c r="S497" s="274"/>
      <c r="T497" s="274"/>
      <c r="U497" s="274"/>
      <c r="V497" s="274"/>
      <c r="W497" s="58"/>
      <c r="X497" s="58"/>
      <c r="Y497" s="58"/>
      <c r="Z497" s="58"/>
    </row>
    <row r="498" spans="1:26" ht="15.75" hidden="1" customHeight="1" x14ac:dyDescent="0.2">
      <c r="A498" s="278"/>
      <c r="B498" s="278"/>
      <c r="C498" s="278"/>
      <c r="D498" s="278"/>
      <c r="E498" s="278"/>
      <c r="F498" s="278"/>
      <c r="G498" s="278"/>
      <c r="H498" s="278"/>
      <c r="I498" s="278"/>
      <c r="J498" s="278"/>
      <c r="K498" s="278"/>
      <c r="L498" s="274"/>
      <c r="M498" s="58"/>
      <c r="N498" s="58"/>
      <c r="O498" s="58"/>
      <c r="P498" s="58"/>
      <c r="Q498" s="274"/>
      <c r="R498" s="274"/>
      <c r="S498" s="274"/>
      <c r="T498" s="274"/>
      <c r="U498" s="274"/>
      <c r="V498" s="274"/>
      <c r="W498" s="58"/>
      <c r="X498" s="58"/>
      <c r="Y498" s="58"/>
      <c r="Z498" s="58"/>
    </row>
    <row r="499" spans="1:26" ht="15.75" hidden="1" customHeight="1" x14ac:dyDescent="0.2">
      <c r="A499" s="278"/>
      <c r="B499" s="278"/>
      <c r="C499" s="278"/>
      <c r="D499" s="278"/>
      <c r="E499" s="278"/>
      <c r="F499" s="278"/>
      <c r="G499" s="278"/>
      <c r="H499" s="278"/>
      <c r="I499" s="278"/>
      <c r="J499" s="278"/>
      <c r="K499" s="278"/>
      <c r="L499" s="274"/>
      <c r="M499" s="58"/>
      <c r="N499" s="58"/>
      <c r="O499" s="58"/>
      <c r="P499" s="58"/>
      <c r="Q499" s="274"/>
      <c r="R499" s="274"/>
      <c r="S499" s="274"/>
      <c r="T499" s="274"/>
      <c r="U499" s="274"/>
      <c r="V499" s="274"/>
      <c r="W499" s="58"/>
      <c r="X499" s="58"/>
      <c r="Y499" s="58"/>
      <c r="Z499" s="58"/>
    </row>
    <row r="500" spans="1:26" ht="15.75" hidden="1" customHeight="1" x14ac:dyDescent="0.2">
      <c r="A500" s="278"/>
      <c r="B500" s="278"/>
      <c r="C500" s="278"/>
      <c r="D500" s="278"/>
      <c r="E500" s="278"/>
      <c r="F500" s="278"/>
      <c r="G500" s="278"/>
      <c r="H500" s="278"/>
      <c r="I500" s="278"/>
      <c r="J500" s="278"/>
      <c r="K500" s="278"/>
      <c r="L500" s="274"/>
      <c r="M500" s="58"/>
      <c r="N500" s="58"/>
      <c r="O500" s="58"/>
      <c r="P500" s="58"/>
      <c r="Q500" s="274"/>
      <c r="R500" s="274"/>
      <c r="S500" s="274"/>
      <c r="T500" s="274"/>
      <c r="U500" s="274"/>
      <c r="V500" s="274"/>
      <c r="W500" s="58"/>
      <c r="X500" s="58"/>
      <c r="Y500" s="58"/>
      <c r="Z500" s="58"/>
    </row>
    <row r="501" spans="1:26" ht="15.75" hidden="1" customHeight="1" x14ac:dyDescent="0.2">
      <c r="A501" s="278"/>
      <c r="B501" s="278"/>
      <c r="C501" s="278"/>
      <c r="D501" s="278"/>
      <c r="E501" s="278"/>
      <c r="F501" s="278"/>
      <c r="G501" s="278"/>
      <c r="H501" s="278"/>
      <c r="I501" s="278"/>
      <c r="J501" s="278"/>
      <c r="K501" s="278"/>
      <c r="L501" s="274"/>
      <c r="M501" s="58"/>
      <c r="N501" s="58"/>
      <c r="O501" s="58"/>
      <c r="P501" s="58"/>
      <c r="Q501" s="274"/>
      <c r="R501" s="274"/>
      <c r="S501" s="274"/>
      <c r="T501" s="274"/>
      <c r="U501" s="274"/>
      <c r="V501" s="274"/>
      <c r="W501" s="58"/>
      <c r="X501" s="58"/>
      <c r="Y501" s="58"/>
      <c r="Z501" s="58"/>
    </row>
    <row r="502" spans="1:26" ht="15.75" hidden="1" customHeight="1" x14ac:dyDescent="0.2">
      <c r="A502" s="278"/>
      <c r="B502" s="278"/>
      <c r="C502" s="278"/>
      <c r="D502" s="278"/>
      <c r="E502" s="278"/>
      <c r="F502" s="278"/>
      <c r="G502" s="278"/>
      <c r="H502" s="278"/>
      <c r="I502" s="278"/>
      <c r="J502" s="278"/>
      <c r="K502" s="278"/>
      <c r="L502" s="274"/>
      <c r="M502" s="58"/>
      <c r="N502" s="58"/>
      <c r="O502" s="58"/>
      <c r="P502" s="58"/>
      <c r="Q502" s="274"/>
      <c r="R502" s="274"/>
      <c r="S502" s="274"/>
      <c r="T502" s="274"/>
      <c r="U502" s="274"/>
      <c r="V502" s="274"/>
      <c r="W502" s="58"/>
      <c r="X502" s="58"/>
      <c r="Y502" s="58"/>
      <c r="Z502" s="58"/>
    </row>
    <row r="503" spans="1:26" ht="15.75" hidden="1" customHeight="1" x14ac:dyDescent="0.2">
      <c r="A503" s="278"/>
      <c r="B503" s="278"/>
      <c r="C503" s="278"/>
      <c r="D503" s="278"/>
      <c r="E503" s="278"/>
      <c r="F503" s="278"/>
      <c r="G503" s="278"/>
      <c r="H503" s="278"/>
      <c r="I503" s="278"/>
      <c r="J503" s="278"/>
      <c r="K503" s="278"/>
      <c r="L503" s="274"/>
      <c r="M503" s="58"/>
      <c r="N503" s="58"/>
      <c r="O503" s="58"/>
      <c r="P503" s="58"/>
      <c r="Q503" s="274"/>
      <c r="R503" s="274"/>
      <c r="S503" s="274"/>
      <c r="T503" s="274"/>
      <c r="U503" s="274"/>
      <c r="V503" s="274"/>
      <c r="W503" s="58"/>
      <c r="X503" s="58"/>
      <c r="Y503" s="58"/>
      <c r="Z503" s="58"/>
    </row>
    <row r="504" spans="1:26" ht="15.75" hidden="1" customHeight="1" x14ac:dyDescent="0.2">
      <c r="A504" s="278"/>
      <c r="B504" s="278"/>
      <c r="C504" s="278"/>
      <c r="D504" s="278"/>
      <c r="E504" s="278"/>
      <c r="F504" s="278"/>
      <c r="G504" s="278"/>
      <c r="H504" s="278"/>
      <c r="I504" s="278"/>
      <c r="J504" s="278"/>
      <c r="K504" s="278"/>
      <c r="L504" s="274"/>
      <c r="M504" s="58"/>
      <c r="N504" s="58"/>
      <c r="O504" s="58"/>
      <c r="P504" s="58"/>
      <c r="Q504" s="274"/>
      <c r="R504" s="274"/>
      <c r="S504" s="274"/>
      <c r="T504" s="274"/>
      <c r="U504" s="274"/>
      <c r="V504" s="274"/>
      <c r="W504" s="58"/>
      <c r="X504" s="58"/>
      <c r="Y504" s="58"/>
      <c r="Z504" s="58"/>
    </row>
    <row r="505" spans="1:26" ht="15.75" hidden="1" customHeight="1" x14ac:dyDescent="0.2">
      <c r="A505" s="278"/>
      <c r="B505" s="278"/>
      <c r="C505" s="278"/>
      <c r="D505" s="278"/>
      <c r="E505" s="278"/>
      <c r="F505" s="278"/>
      <c r="G505" s="278"/>
      <c r="H505" s="278"/>
      <c r="I505" s="278"/>
      <c r="J505" s="278"/>
      <c r="K505" s="278"/>
      <c r="L505" s="274"/>
      <c r="M505" s="58"/>
      <c r="N505" s="58"/>
      <c r="O505" s="58"/>
      <c r="P505" s="58"/>
      <c r="Q505" s="274"/>
      <c r="R505" s="274"/>
      <c r="S505" s="274"/>
      <c r="T505" s="274"/>
      <c r="U505" s="274"/>
      <c r="V505" s="274"/>
      <c r="W505" s="58"/>
      <c r="X505" s="58"/>
      <c r="Y505" s="58"/>
      <c r="Z505" s="58"/>
    </row>
    <row r="506" spans="1:26" ht="15.75" hidden="1" customHeight="1" x14ac:dyDescent="0.2">
      <c r="A506" s="278"/>
      <c r="B506" s="278"/>
      <c r="C506" s="278"/>
      <c r="D506" s="278"/>
      <c r="E506" s="278"/>
      <c r="F506" s="278"/>
      <c r="G506" s="278"/>
      <c r="H506" s="278"/>
      <c r="I506" s="278"/>
      <c r="J506" s="278"/>
      <c r="K506" s="278"/>
      <c r="L506" s="274"/>
      <c r="M506" s="58"/>
      <c r="N506" s="58"/>
      <c r="O506" s="58"/>
      <c r="P506" s="58"/>
      <c r="Q506" s="274"/>
      <c r="R506" s="274"/>
      <c r="S506" s="274"/>
      <c r="T506" s="274"/>
      <c r="U506" s="274"/>
      <c r="V506" s="274"/>
      <c r="W506" s="58"/>
      <c r="X506" s="58"/>
      <c r="Y506" s="58"/>
      <c r="Z506" s="58"/>
    </row>
    <row r="507" spans="1:26" ht="15.75" hidden="1" customHeight="1" x14ac:dyDescent="0.2">
      <c r="A507" s="278"/>
      <c r="B507" s="278"/>
      <c r="C507" s="278"/>
      <c r="D507" s="278"/>
      <c r="E507" s="278"/>
      <c r="F507" s="278"/>
      <c r="G507" s="278"/>
      <c r="H507" s="278"/>
      <c r="I507" s="278"/>
      <c r="J507" s="278"/>
      <c r="K507" s="278"/>
      <c r="L507" s="274"/>
      <c r="M507" s="58"/>
      <c r="N507" s="58"/>
      <c r="O507" s="58"/>
      <c r="P507" s="58"/>
      <c r="Q507" s="274"/>
      <c r="R507" s="274"/>
      <c r="S507" s="274"/>
      <c r="T507" s="274"/>
      <c r="U507" s="274"/>
      <c r="V507" s="274"/>
      <c r="W507" s="58"/>
      <c r="X507" s="58"/>
      <c r="Y507" s="58"/>
      <c r="Z507" s="58"/>
    </row>
    <row r="508" spans="1:26" ht="15.75" hidden="1" customHeight="1" x14ac:dyDescent="0.2">
      <c r="A508" s="278"/>
      <c r="B508" s="278"/>
      <c r="C508" s="278"/>
      <c r="D508" s="278"/>
      <c r="E508" s="278"/>
      <c r="F508" s="278"/>
      <c r="G508" s="278"/>
      <c r="H508" s="278"/>
      <c r="I508" s="278"/>
      <c r="J508" s="278"/>
      <c r="K508" s="278"/>
      <c r="L508" s="274"/>
      <c r="M508" s="58"/>
      <c r="N508" s="58"/>
      <c r="O508" s="58"/>
      <c r="P508" s="58"/>
      <c r="Q508" s="274"/>
      <c r="R508" s="274"/>
      <c r="S508" s="274"/>
      <c r="T508" s="274"/>
      <c r="U508" s="274"/>
      <c r="V508" s="274"/>
      <c r="W508" s="58"/>
      <c r="X508" s="58"/>
      <c r="Y508" s="58"/>
      <c r="Z508" s="58"/>
    </row>
    <row r="509" spans="1:26" ht="15.75" hidden="1" customHeight="1" x14ac:dyDescent="0.2">
      <c r="A509" s="278"/>
      <c r="B509" s="278"/>
      <c r="C509" s="278"/>
      <c r="D509" s="278"/>
      <c r="E509" s="278"/>
      <c r="F509" s="278"/>
      <c r="G509" s="278"/>
      <c r="H509" s="278"/>
      <c r="I509" s="278"/>
      <c r="J509" s="278"/>
      <c r="K509" s="278"/>
      <c r="L509" s="274"/>
      <c r="M509" s="58"/>
      <c r="N509" s="58"/>
      <c r="O509" s="58"/>
      <c r="P509" s="58"/>
      <c r="Q509" s="274"/>
      <c r="R509" s="274"/>
      <c r="S509" s="274"/>
      <c r="T509" s="274"/>
      <c r="U509" s="274"/>
      <c r="V509" s="274"/>
      <c r="W509" s="58"/>
      <c r="X509" s="58"/>
      <c r="Y509" s="58"/>
      <c r="Z509" s="58"/>
    </row>
    <row r="510" spans="1:26" ht="15.75" hidden="1" customHeight="1" x14ac:dyDescent="0.2">
      <c r="A510" s="278"/>
      <c r="B510" s="278"/>
      <c r="C510" s="278"/>
      <c r="D510" s="278"/>
      <c r="E510" s="278"/>
      <c r="F510" s="278"/>
      <c r="G510" s="278"/>
      <c r="H510" s="278"/>
      <c r="I510" s="278"/>
      <c r="J510" s="278"/>
      <c r="K510" s="278"/>
      <c r="L510" s="274"/>
      <c r="M510" s="58"/>
      <c r="N510" s="58"/>
      <c r="O510" s="58"/>
      <c r="P510" s="58"/>
      <c r="Q510" s="274"/>
      <c r="R510" s="274"/>
      <c r="S510" s="274"/>
      <c r="T510" s="274"/>
      <c r="U510" s="274"/>
      <c r="V510" s="274"/>
      <c r="W510" s="58"/>
      <c r="X510" s="58"/>
      <c r="Y510" s="58"/>
      <c r="Z510" s="58"/>
    </row>
    <row r="511" spans="1:26" ht="15.75" hidden="1" customHeight="1" x14ac:dyDescent="0.2">
      <c r="A511" s="278"/>
      <c r="B511" s="278"/>
      <c r="C511" s="278"/>
      <c r="D511" s="278"/>
      <c r="E511" s="278"/>
      <c r="F511" s="278"/>
      <c r="G511" s="278"/>
      <c r="H511" s="278"/>
      <c r="I511" s="278"/>
      <c r="J511" s="278"/>
      <c r="K511" s="278"/>
      <c r="L511" s="274"/>
      <c r="M511" s="58"/>
      <c r="N511" s="58"/>
      <c r="O511" s="58"/>
      <c r="P511" s="58"/>
      <c r="Q511" s="274"/>
      <c r="R511" s="274"/>
      <c r="S511" s="274"/>
      <c r="T511" s="274"/>
      <c r="U511" s="274"/>
      <c r="V511" s="274"/>
      <c r="W511" s="58"/>
      <c r="X511" s="58"/>
      <c r="Y511" s="58"/>
      <c r="Z511" s="58"/>
    </row>
    <row r="512" spans="1:26" ht="15.75" hidden="1" customHeight="1" x14ac:dyDescent="0.2">
      <c r="A512" s="278"/>
      <c r="B512" s="278"/>
      <c r="C512" s="278"/>
      <c r="D512" s="278"/>
      <c r="E512" s="278"/>
      <c r="F512" s="278"/>
      <c r="G512" s="278"/>
      <c r="H512" s="278"/>
      <c r="I512" s="278"/>
      <c r="J512" s="278"/>
      <c r="K512" s="278"/>
      <c r="L512" s="274"/>
      <c r="M512" s="58"/>
      <c r="N512" s="58"/>
      <c r="O512" s="58"/>
      <c r="P512" s="58"/>
      <c r="Q512" s="274"/>
      <c r="R512" s="274"/>
      <c r="S512" s="274"/>
      <c r="T512" s="274"/>
      <c r="U512" s="274"/>
      <c r="V512" s="274"/>
      <c r="W512" s="58"/>
      <c r="X512" s="58"/>
      <c r="Y512" s="58"/>
      <c r="Z512" s="58"/>
    </row>
    <row r="513" spans="1:26" ht="15.75" hidden="1" customHeight="1" x14ac:dyDescent="0.2">
      <c r="A513" s="278"/>
      <c r="B513" s="278"/>
      <c r="C513" s="278"/>
      <c r="D513" s="278"/>
      <c r="E513" s="278"/>
      <c r="F513" s="278"/>
      <c r="G513" s="278"/>
      <c r="H513" s="278"/>
      <c r="I513" s="278"/>
      <c r="J513" s="278"/>
      <c r="K513" s="278"/>
      <c r="L513" s="274"/>
      <c r="M513" s="58"/>
      <c r="N513" s="58"/>
      <c r="O513" s="58"/>
      <c r="P513" s="58"/>
      <c r="Q513" s="274"/>
      <c r="R513" s="274"/>
      <c r="S513" s="274"/>
      <c r="T513" s="274"/>
      <c r="U513" s="274"/>
      <c r="V513" s="274"/>
      <c r="W513" s="58"/>
      <c r="X513" s="58"/>
      <c r="Y513" s="58"/>
      <c r="Z513" s="58"/>
    </row>
    <row r="514" spans="1:26" ht="15.75" hidden="1" customHeight="1" x14ac:dyDescent="0.2">
      <c r="A514" s="278"/>
      <c r="B514" s="278"/>
      <c r="C514" s="278"/>
      <c r="D514" s="278"/>
      <c r="E514" s="278"/>
      <c r="F514" s="278"/>
      <c r="G514" s="278"/>
      <c r="H514" s="278"/>
      <c r="I514" s="278"/>
      <c r="J514" s="278"/>
      <c r="K514" s="278"/>
      <c r="L514" s="274"/>
      <c r="M514" s="58"/>
      <c r="N514" s="58"/>
      <c r="O514" s="58"/>
      <c r="P514" s="58"/>
      <c r="Q514" s="274"/>
      <c r="R514" s="274"/>
      <c r="S514" s="274"/>
      <c r="T514" s="274"/>
      <c r="U514" s="274"/>
      <c r="V514" s="274"/>
      <c r="W514" s="58"/>
      <c r="X514" s="58"/>
      <c r="Y514" s="58"/>
      <c r="Z514" s="58"/>
    </row>
    <row r="515" spans="1:26" ht="15.75" hidden="1" customHeight="1" x14ac:dyDescent="0.2">
      <c r="A515" s="278"/>
      <c r="B515" s="278"/>
      <c r="C515" s="278"/>
      <c r="D515" s="278"/>
      <c r="E515" s="278"/>
      <c r="F515" s="278"/>
      <c r="G515" s="278"/>
      <c r="H515" s="278"/>
      <c r="I515" s="278"/>
      <c r="J515" s="278"/>
      <c r="K515" s="278"/>
      <c r="L515" s="274"/>
      <c r="M515" s="58"/>
      <c r="N515" s="58"/>
      <c r="O515" s="58"/>
      <c r="P515" s="58"/>
      <c r="Q515" s="274"/>
      <c r="R515" s="274"/>
      <c r="S515" s="274"/>
      <c r="T515" s="274"/>
      <c r="U515" s="274"/>
      <c r="V515" s="274"/>
      <c r="W515" s="58"/>
      <c r="X515" s="58"/>
      <c r="Y515" s="58"/>
      <c r="Z515" s="58"/>
    </row>
    <row r="516" spans="1:26" ht="15.75" hidden="1" customHeight="1" x14ac:dyDescent="0.2">
      <c r="A516" s="278"/>
      <c r="B516" s="278"/>
      <c r="C516" s="278"/>
      <c r="D516" s="278"/>
      <c r="E516" s="278"/>
      <c r="F516" s="278"/>
      <c r="G516" s="278"/>
      <c r="H516" s="278"/>
      <c r="I516" s="278"/>
      <c r="J516" s="278"/>
      <c r="K516" s="278"/>
      <c r="L516" s="274"/>
      <c r="M516" s="58"/>
      <c r="N516" s="58"/>
      <c r="O516" s="58"/>
      <c r="P516" s="58"/>
      <c r="Q516" s="274"/>
      <c r="R516" s="274"/>
      <c r="S516" s="274"/>
      <c r="T516" s="274"/>
      <c r="U516" s="274"/>
      <c r="V516" s="274"/>
      <c r="W516" s="58"/>
      <c r="X516" s="58"/>
      <c r="Y516" s="58"/>
      <c r="Z516" s="58"/>
    </row>
    <row r="517" spans="1:26" ht="15.75" hidden="1" customHeight="1" x14ac:dyDescent="0.2">
      <c r="A517" s="278"/>
      <c r="B517" s="278"/>
      <c r="C517" s="278"/>
      <c r="D517" s="278"/>
      <c r="E517" s="278"/>
      <c r="F517" s="278"/>
      <c r="G517" s="278"/>
      <c r="H517" s="278"/>
      <c r="I517" s="278"/>
      <c r="J517" s="278"/>
      <c r="K517" s="278"/>
      <c r="L517" s="274"/>
      <c r="M517" s="58"/>
      <c r="N517" s="58"/>
      <c r="O517" s="58"/>
      <c r="P517" s="58"/>
      <c r="Q517" s="274"/>
      <c r="R517" s="274"/>
      <c r="S517" s="274"/>
      <c r="T517" s="274"/>
      <c r="U517" s="274"/>
      <c r="V517" s="274"/>
      <c r="W517" s="58"/>
      <c r="X517" s="58"/>
      <c r="Y517" s="58"/>
      <c r="Z517" s="58"/>
    </row>
    <row r="518" spans="1:26" ht="15.75" hidden="1" customHeight="1" x14ac:dyDescent="0.2">
      <c r="A518" s="278"/>
      <c r="B518" s="278"/>
      <c r="C518" s="278"/>
      <c r="D518" s="278"/>
      <c r="E518" s="278"/>
      <c r="F518" s="278"/>
      <c r="G518" s="278"/>
      <c r="H518" s="278"/>
      <c r="I518" s="278"/>
      <c r="J518" s="278"/>
      <c r="K518" s="278"/>
      <c r="L518" s="274"/>
      <c r="M518" s="58"/>
      <c r="N518" s="58"/>
      <c r="O518" s="58"/>
      <c r="P518" s="58"/>
      <c r="Q518" s="274"/>
      <c r="R518" s="274"/>
      <c r="S518" s="274"/>
      <c r="T518" s="274"/>
      <c r="U518" s="274"/>
      <c r="V518" s="274"/>
      <c r="W518" s="58"/>
      <c r="X518" s="58"/>
      <c r="Y518" s="58"/>
      <c r="Z518" s="58"/>
    </row>
    <row r="519" spans="1:26" ht="15.75" hidden="1" customHeight="1" x14ac:dyDescent="0.2">
      <c r="A519" s="278"/>
      <c r="B519" s="278"/>
      <c r="C519" s="278"/>
      <c r="D519" s="278"/>
      <c r="E519" s="278"/>
      <c r="F519" s="278"/>
      <c r="G519" s="278"/>
      <c r="H519" s="278"/>
      <c r="I519" s="278"/>
      <c r="J519" s="278"/>
      <c r="K519" s="278"/>
      <c r="L519" s="274"/>
      <c r="M519" s="58"/>
      <c r="N519" s="58"/>
      <c r="O519" s="58"/>
      <c r="P519" s="58"/>
      <c r="Q519" s="274"/>
      <c r="R519" s="274"/>
      <c r="S519" s="274"/>
      <c r="T519" s="274"/>
      <c r="U519" s="274"/>
      <c r="V519" s="274"/>
      <c r="W519" s="58"/>
      <c r="X519" s="58"/>
      <c r="Y519" s="58"/>
      <c r="Z519" s="58"/>
    </row>
    <row r="520" spans="1:26" ht="15.75" hidden="1" customHeight="1" x14ac:dyDescent="0.2">
      <c r="A520" s="278"/>
      <c r="B520" s="278"/>
      <c r="C520" s="278"/>
      <c r="D520" s="278"/>
      <c r="E520" s="278"/>
      <c r="F520" s="278"/>
      <c r="G520" s="278"/>
      <c r="H520" s="278"/>
      <c r="I520" s="278"/>
      <c r="J520" s="278"/>
      <c r="K520" s="278"/>
      <c r="L520" s="274"/>
      <c r="M520" s="58"/>
      <c r="N520" s="58"/>
      <c r="O520" s="58"/>
      <c r="P520" s="58"/>
      <c r="Q520" s="274"/>
      <c r="R520" s="274"/>
      <c r="S520" s="274"/>
      <c r="T520" s="274"/>
      <c r="U520" s="274"/>
      <c r="V520" s="274"/>
      <c r="W520" s="58"/>
      <c r="X520" s="58"/>
      <c r="Y520" s="58"/>
      <c r="Z520" s="58"/>
    </row>
    <row r="521" spans="1:26" ht="15.75" hidden="1" customHeight="1" x14ac:dyDescent="0.2">
      <c r="A521" s="278"/>
      <c r="B521" s="278"/>
      <c r="C521" s="278"/>
      <c r="D521" s="278"/>
      <c r="E521" s="278"/>
      <c r="F521" s="278"/>
      <c r="G521" s="278"/>
      <c r="H521" s="278"/>
      <c r="I521" s="278"/>
      <c r="J521" s="278"/>
      <c r="K521" s="278"/>
      <c r="L521" s="274"/>
      <c r="M521" s="58"/>
      <c r="N521" s="58"/>
      <c r="O521" s="58"/>
      <c r="P521" s="58"/>
      <c r="Q521" s="274"/>
      <c r="R521" s="274"/>
      <c r="S521" s="274"/>
      <c r="T521" s="274"/>
      <c r="U521" s="274"/>
      <c r="V521" s="274"/>
      <c r="W521" s="58"/>
      <c r="X521" s="58"/>
      <c r="Y521" s="58"/>
      <c r="Z521" s="58"/>
    </row>
    <row r="522" spans="1:26" ht="15.75" hidden="1" customHeight="1" x14ac:dyDescent="0.2">
      <c r="A522" s="278"/>
      <c r="B522" s="278"/>
      <c r="C522" s="278"/>
      <c r="D522" s="278"/>
      <c r="E522" s="278"/>
      <c r="F522" s="278"/>
      <c r="G522" s="278"/>
      <c r="H522" s="278"/>
      <c r="I522" s="278"/>
      <c r="J522" s="278"/>
      <c r="K522" s="278"/>
      <c r="L522" s="274"/>
      <c r="M522" s="58"/>
      <c r="N522" s="58"/>
      <c r="O522" s="58"/>
      <c r="P522" s="58"/>
      <c r="Q522" s="274"/>
      <c r="R522" s="274"/>
      <c r="S522" s="274"/>
      <c r="T522" s="274"/>
      <c r="U522" s="274"/>
      <c r="V522" s="274"/>
      <c r="W522" s="58"/>
      <c r="X522" s="58"/>
      <c r="Y522" s="58"/>
      <c r="Z522" s="58"/>
    </row>
    <row r="523" spans="1:26" ht="15.75" hidden="1" customHeight="1" x14ac:dyDescent="0.2">
      <c r="A523" s="278"/>
      <c r="B523" s="278"/>
      <c r="C523" s="278"/>
      <c r="D523" s="278"/>
      <c r="E523" s="278"/>
      <c r="F523" s="278"/>
      <c r="G523" s="278"/>
      <c r="H523" s="278"/>
      <c r="I523" s="278"/>
      <c r="J523" s="278"/>
      <c r="K523" s="278"/>
      <c r="L523" s="274"/>
      <c r="M523" s="58"/>
      <c r="N523" s="58"/>
      <c r="O523" s="58"/>
      <c r="P523" s="58"/>
      <c r="Q523" s="274"/>
      <c r="R523" s="274"/>
      <c r="S523" s="274"/>
      <c r="T523" s="274"/>
      <c r="U523" s="274"/>
      <c r="V523" s="274"/>
      <c r="W523" s="58"/>
      <c r="X523" s="58"/>
      <c r="Y523" s="58"/>
      <c r="Z523" s="58"/>
    </row>
    <row r="524" spans="1:26" ht="15.75" hidden="1" customHeight="1" x14ac:dyDescent="0.2">
      <c r="A524" s="278"/>
      <c r="B524" s="278"/>
      <c r="C524" s="278"/>
      <c r="D524" s="278"/>
      <c r="E524" s="278"/>
      <c r="F524" s="278"/>
      <c r="G524" s="278"/>
      <c r="H524" s="278"/>
      <c r="I524" s="278"/>
      <c r="J524" s="278"/>
      <c r="K524" s="278"/>
      <c r="L524" s="274"/>
      <c r="M524" s="58"/>
      <c r="N524" s="58"/>
      <c r="O524" s="58"/>
      <c r="P524" s="58"/>
      <c r="Q524" s="274"/>
      <c r="R524" s="274"/>
      <c r="S524" s="274"/>
      <c r="T524" s="274"/>
      <c r="U524" s="274"/>
      <c r="V524" s="274"/>
      <c r="W524" s="58"/>
      <c r="X524" s="58"/>
      <c r="Y524" s="58"/>
      <c r="Z524" s="58"/>
    </row>
    <row r="525" spans="1:26" ht="15.75" hidden="1" customHeight="1" x14ac:dyDescent="0.2">
      <c r="A525" s="278"/>
      <c r="B525" s="278"/>
      <c r="C525" s="278"/>
      <c r="D525" s="278"/>
      <c r="E525" s="278"/>
      <c r="F525" s="278"/>
      <c r="G525" s="278"/>
      <c r="H525" s="278"/>
      <c r="I525" s="278"/>
      <c r="J525" s="278"/>
      <c r="K525" s="278"/>
      <c r="L525" s="274"/>
      <c r="M525" s="58"/>
      <c r="N525" s="58"/>
      <c r="O525" s="58"/>
      <c r="P525" s="58"/>
      <c r="Q525" s="274"/>
      <c r="R525" s="274"/>
      <c r="S525" s="274"/>
      <c r="T525" s="274"/>
      <c r="U525" s="274"/>
      <c r="V525" s="274"/>
      <c r="W525" s="58"/>
      <c r="X525" s="58"/>
      <c r="Y525" s="58"/>
      <c r="Z525" s="58"/>
    </row>
    <row r="526" spans="1:26" ht="15.75" hidden="1" customHeight="1" x14ac:dyDescent="0.2">
      <c r="A526" s="278"/>
      <c r="B526" s="278"/>
      <c r="C526" s="278"/>
      <c r="D526" s="278"/>
      <c r="E526" s="278"/>
      <c r="F526" s="278"/>
      <c r="G526" s="278"/>
      <c r="H526" s="278"/>
      <c r="I526" s="278"/>
      <c r="J526" s="278"/>
      <c r="K526" s="278"/>
      <c r="L526" s="274"/>
      <c r="M526" s="58"/>
      <c r="N526" s="58"/>
      <c r="O526" s="58"/>
      <c r="P526" s="58"/>
      <c r="Q526" s="274"/>
      <c r="R526" s="274"/>
      <c r="S526" s="274"/>
      <c r="T526" s="274"/>
      <c r="U526" s="274"/>
      <c r="V526" s="274"/>
      <c r="W526" s="58"/>
      <c r="X526" s="58"/>
      <c r="Y526" s="58"/>
      <c r="Z526" s="58"/>
    </row>
    <row r="527" spans="1:26" ht="15.75" hidden="1" customHeight="1" x14ac:dyDescent="0.2">
      <c r="A527" s="278"/>
      <c r="B527" s="278"/>
      <c r="C527" s="278"/>
      <c r="D527" s="278"/>
      <c r="E527" s="278"/>
      <c r="F527" s="278"/>
      <c r="G527" s="278"/>
      <c r="H527" s="278"/>
      <c r="I527" s="278"/>
      <c r="J527" s="278"/>
      <c r="K527" s="278"/>
      <c r="L527" s="274"/>
      <c r="M527" s="58"/>
      <c r="N527" s="58"/>
      <c r="O527" s="58"/>
      <c r="P527" s="58"/>
      <c r="Q527" s="274"/>
      <c r="R527" s="274"/>
      <c r="S527" s="274"/>
      <c r="T527" s="274"/>
      <c r="U527" s="274"/>
      <c r="V527" s="274"/>
      <c r="W527" s="58"/>
      <c r="X527" s="58"/>
      <c r="Y527" s="58"/>
      <c r="Z527" s="58"/>
    </row>
    <row r="528" spans="1:26" ht="15.75" hidden="1" customHeight="1" x14ac:dyDescent="0.2">
      <c r="A528" s="278"/>
      <c r="B528" s="278"/>
      <c r="C528" s="278"/>
      <c r="D528" s="278"/>
      <c r="E528" s="278"/>
      <c r="F528" s="278"/>
      <c r="G528" s="278"/>
      <c r="H528" s="278"/>
      <c r="I528" s="278"/>
      <c r="J528" s="278"/>
      <c r="K528" s="278"/>
      <c r="L528" s="274"/>
      <c r="M528" s="58"/>
      <c r="N528" s="58"/>
      <c r="O528" s="58"/>
      <c r="P528" s="58"/>
      <c r="Q528" s="274"/>
      <c r="R528" s="274"/>
      <c r="S528" s="274"/>
      <c r="T528" s="274"/>
      <c r="U528" s="274"/>
      <c r="V528" s="274"/>
      <c r="W528" s="58"/>
      <c r="X528" s="58"/>
      <c r="Y528" s="58"/>
      <c r="Z528" s="58"/>
    </row>
    <row r="529" spans="1:26" ht="15.75" hidden="1" customHeight="1" x14ac:dyDescent="0.2">
      <c r="A529" s="278"/>
      <c r="B529" s="278"/>
      <c r="C529" s="278"/>
      <c r="D529" s="278"/>
      <c r="E529" s="278"/>
      <c r="F529" s="278"/>
      <c r="G529" s="278"/>
      <c r="H529" s="278"/>
      <c r="I529" s="278"/>
      <c r="J529" s="278"/>
      <c r="K529" s="278"/>
      <c r="L529" s="274"/>
      <c r="M529" s="58"/>
      <c r="N529" s="58"/>
      <c r="O529" s="58"/>
      <c r="P529" s="58"/>
      <c r="Q529" s="274"/>
      <c r="R529" s="274"/>
      <c r="S529" s="274"/>
      <c r="T529" s="274"/>
      <c r="U529" s="274"/>
      <c r="V529" s="274"/>
      <c r="W529" s="58"/>
      <c r="X529" s="58"/>
      <c r="Y529" s="58"/>
      <c r="Z529" s="58"/>
    </row>
    <row r="530" spans="1:26" ht="15.75" hidden="1" customHeight="1" x14ac:dyDescent="0.2">
      <c r="A530" s="278"/>
      <c r="B530" s="278"/>
      <c r="C530" s="278"/>
      <c r="D530" s="278"/>
      <c r="E530" s="278"/>
      <c r="F530" s="278"/>
      <c r="G530" s="278"/>
      <c r="H530" s="278"/>
      <c r="I530" s="278"/>
      <c r="J530" s="278"/>
      <c r="K530" s="278"/>
      <c r="L530" s="274"/>
      <c r="M530" s="58"/>
      <c r="N530" s="58"/>
      <c r="O530" s="58"/>
      <c r="P530" s="58"/>
      <c r="Q530" s="274"/>
      <c r="R530" s="274"/>
      <c r="S530" s="274"/>
      <c r="T530" s="274"/>
      <c r="U530" s="274"/>
      <c r="V530" s="274"/>
      <c r="W530" s="58"/>
      <c r="X530" s="58"/>
      <c r="Y530" s="58"/>
      <c r="Z530" s="58"/>
    </row>
    <row r="531" spans="1:26" ht="15.75" hidden="1" customHeight="1" x14ac:dyDescent="0.2">
      <c r="A531" s="278"/>
      <c r="B531" s="278"/>
      <c r="C531" s="278"/>
      <c r="D531" s="278"/>
      <c r="E531" s="278"/>
      <c r="F531" s="278"/>
      <c r="G531" s="278"/>
      <c r="H531" s="278"/>
      <c r="I531" s="278"/>
      <c r="J531" s="278"/>
      <c r="K531" s="278"/>
      <c r="L531" s="274"/>
      <c r="M531" s="58"/>
      <c r="N531" s="58"/>
      <c r="O531" s="58"/>
      <c r="P531" s="58"/>
      <c r="Q531" s="274"/>
      <c r="R531" s="274"/>
      <c r="S531" s="274"/>
      <c r="T531" s="274"/>
      <c r="U531" s="274"/>
      <c r="V531" s="274"/>
      <c r="W531" s="58"/>
      <c r="X531" s="58"/>
      <c r="Y531" s="58"/>
      <c r="Z531" s="58"/>
    </row>
    <row r="532" spans="1:26" ht="15.75" hidden="1" customHeight="1" x14ac:dyDescent="0.2">
      <c r="A532" s="278"/>
      <c r="B532" s="278"/>
      <c r="C532" s="278"/>
      <c r="D532" s="278"/>
      <c r="E532" s="278"/>
      <c r="F532" s="278"/>
      <c r="G532" s="278"/>
      <c r="H532" s="278"/>
      <c r="I532" s="278"/>
      <c r="J532" s="278"/>
      <c r="K532" s="278"/>
      <c r="L532" s="274"/>
      <c r="M532" s="58"/>
      <c r="N532" s="58"/>
      <c r="O532" s="58"/>
      <c r="P532" s="58"/>
      <c r="Q532" s="274"/>
      <c r="R532" s="274"/>
      <c r="S532" s="274"/>
      <c r="T532" s="274"/>
      <c r="U532" s="274"/>
      <c r="V532" s="274"/>
      <c r="W532" s="58"/>
      <c r="X532" s="58"/>
      <c r="Y532" s="58"/>
      <c r="Z532" s="58"/>
    </row>
    <row r="533" spans="1:26" ht="15.75" hidden="1" customHeight="1" x14ac:dyDescent="0.2">
      <c r="A533" s="278"/>
      <c r="B533" s="278"/>
      <c r="C533" s="278"/>
      <c r="D533" s="278"/>
      <c r="E533" s="278"/>
      <c r="F533" s="278"/>
      <c r="G533" s="278"/>
      <c r="H533" s="278"/>
      <c r="I533" s="278"/>
      <c r="J533" s="278"/>
      <c r="K533" s="278"/>
      <c r="L533" s="274"/>
      <c r="M533" s="58"/>
      <c r="N533" s="58"/>
      <c r="O533" s="58"/>
      <c r="P533" s="58"/>
      <c r="Q533" s="274"/>
      <c r="R533" s="274"/>
      <c r="S533" s="274"/>
      <c r="T533" s="274"/>
      <c r="U533" s="274"/>
      <c r="V533" s="274"/>
      <c r="W533" s="58"/>
      <c r="X533" s="58"/>
      <c r="Y533" s="58"/>
      <c r="Z533" s="58"/>
    </row>
    <row r="534" spans="1:26" ht="15.75" hidden="1" customHeight="1" x14ac:dyDescent="0.2">
      <c r="A534" s="278"/>
      <c r="B534" s="278"/>
      <c r="C534" s="278"/>
      <c r="D534" s="278"/>
      <c r="E534" s="278"/>
      <c r="F534" s="278"/>
      <c r="G534" s="278"/>
      <c r="H534" s="278"/>
      <c r="I534" s="278"/>
      <c r="J534" s="278"/>
      <c r="K534" s="278"/>
      <c r="L534" s="274"/>
      <c r="M534" s="58"/>
      <c r="N534" s="58"/>
      <c r="O534" s="58"/>
      <c r="P534" s="58"/>
      <c r="Q534" s="274"/>
      <c r="R534" s="274"/>
      <c r="S534" s="274"/>
      <c r="T534" s="274"/>
      <c r="U534" s="274"/>
      <c r="V534" s="274"/>
      <c r="W534" s="58"/>
      <c r="X534" s="58"/>
      <c r="Y534" s="58"/>
      <c r="Z534" s="58"/>
    </row>
    <row r="535" spans="1:26" ht="15.75" hidden="1" customHeight="1" x14ac:dyDescent="0.2">
      <c r="A535" s="278"/>
      <c r="B535" s="278"/>
      <c r="C535" s="278"/>
      <c r="D535" s="278"/>
      <c r="E535" s="278"/>
      <c r="F535" s="278"/>
      <c r="G535" s="278"/>
      <c r="H535" s="278"/>
      <c r="I535" s="278"/>
      <c r="J535" s="278"/>
      <c r="K535" s="278"/>
      <c r="L535" s="274"/>
      <c r="M535" s="58"/>
      <c r="N535" s="58"/>
      <c r="O535" s="58"/>
      <c r="P535" s="58"/>
      <c r="Q535" s="274"/>
      <c r="R535" s="274"/>
      <c r="S535" s="274"/>
      <c r="T535" s="274"/>
      <c r="U535" s="274"/>
      <c r="V535" s="274"/>
      <c r="W535" s="58"/>
      <c r="X535" s="58"/>
      <c r="Y535" s="58"/>
      <c r="Z535" s="58"/>
    </row>
    <row r="536" spans="1:26" ht="15.75" hidden="1" customHeight="1" x14ac:dyDescent="0.2">
      <c r="A536" s="278"/>
      <c r="B536" s="278"/>
      <c r="C536" s="278"/>
      <c r="D536" s="278"/>
      <c r="E536" s="278"/>
      <c r="F536" s="278"/>
      <c r="G536" s="278"/>
      <c r="H536" s="278"/>
      <c r="I536" s="278"/>
      <c r="J536" s="278"/>
      <c r="K536" s="278"/>
      <c r="L536" s="274"/>
      <c r="M536" s="58"/>
      <c r="N536" s="58"/>
      <c r="O536" s="58"/>
      <c r="P536" s="58"/>
      <c r="Q536" s="274"/>
      <c r="R536" s="274"/>
      <c r="S536" s="274"/>
      <c r="T536" s="274"/>
      <c r="U536" s="274"/>
      <c r="V536" s="274"/>
      <c r="W536" s="58"/>
      <c r="X536" s="58"/>
      <c r="Y536" s="58"/>
      <c r="Z536" s="58"/>
    </row>
    <row r="537" spans="1:26" ht="15.75" customHeight="1" x14ac:dyDescent="0.2">
      <c r="A537" s="266"/>
      <c r="B537" s="266"/>
      <c r="C537" s="266"/>
      <c r="D537" s="266"/>
      <c r="E537" s="266"/>
      <c r="F537" s="266"/>
      <c r="G537" s="266"/>
      <c r="H537" s="266"/>
      <c r="I537" s="266"/>
      <c r="J537" s="266"/>
      <c r="K537" s="266"/>
      <c r="L537" s="274"/>
      <c r="M537" s="58"/>
      <c r="N537" s="58"/>
      <c r="O537" s="58"/>
      <c r="P537" s="58"/>
      <c r="Q537" s="274"/>
      <c r="R537" s="274"/>
      <c r="S537" s="274"/>
      <c r="T537" s="274"/>
      <c r="U537" s="274"/>
      <c r="V537" s="274"/>
      <c r="W537" s="58"/>
      <c r="X537" s="58"/>
      <c r="Y537" s="58"/>
      <c r="Z537" s="58"/>
    </row>
    <row r="538" spans="1:26" ht="15.75" customHeight="1" x14ac:dyDescent="0.2">
      <c r="A538" s="266"/>
      <c r="B538" s="266"/>
      <c r="C538" s="266"/>
      <c r="D538" s="266"/>
      <c r="E538" s="266"/>
      <c r="F538" s="266"/>
      <c r="G538" s="266"/>
      <c r="H538" s="266"/>
      <c r="I538" s="266"/>
      <c r="J538" s="266"/>
      <c r="K538" s="266"/>
      <c r="L538" s="274"/>
      <c r="M538" s="58"/>
      <c r="N538" s="58"/>
      <c r="O538" s="58"/>
      <c r="P538" s="58"/>
      <c r="Q538" s="274"/>
      <c r="R538" s="274"/>
      <c r="S538" s="274"/>
      <c r="T538" s="274"/>
      <c r="U538" s="274"/>
      <c r="V538" s="274"/>
      <c r="W538" s="58"/>
      <c r="X538" s="58"/>
      <c r="Y538" s="58"/>
      <c r="Z538" s="58"/>
    </row>
    <row r="539" spans="1:26" ht="15.75" customHeight="1" x14ac:dyDescent="0.2">
      <c r="A539" s="266"/>
      <c r="B539" s="266"/>
      <c r="C539" s="266"/>
      <c r="D539" s="266"/>
      <c r="E539" s="266"/>
      <c r="F539" s="266"/>
      <c r="G539" s="266"/>
      <c r="H539" s="266"/>
      <c r="I539" s="266"/>
      <c r="J539" s="266"/>
      <c r="K539" s="266"/>
      <c r="L539" s="274"/>
      <c r="M539" s="58"/>
      <c r="N539" s="58"/>
      <c r="O539" s="58"/>
      <c r="P539" s="58"/>
      <c r="Q539" s="274"/>
      <c r="R539" s="274"/>
      <c r="S539" s="274"/>
      <c r="T539" s="274"/>
      <c r="U539" s="274"/>
      <c r="V539" s="274"/>
      <c r="W539" s="58"/>
      <c r="X539" s="58"/>
      <c r="Y539" s="58"/>
      <c r="Z539" s="58"/>
    </row>
    <row r="540" spans="1:26" ht="15.75" customHeight="1" x14ac:dyDescent="0.2">
      <c r="A540" s="266"/>
      <c r="B540" s="266"/>
      <c r="C540" s="266"/>
      <c r="D540" s="266"/>
      <c r="E540" s="266"/>
      <c r="F540" s="266"/>
      <c r="G540" s="266"/>
      <c r="H540" s="266"/>
      <c r="I540" s="266"/>
      <c r="J540" s="266"/>
      <c r="K540" s="266"/>
      <c r="L540" s="274"/>
      <c r="M540" s="58"/>
      <c r="N540" s="58"/>
      <c r="O540" s="58"/>
      <c r="P540" s="58"/>
      <c r="Q540" s="274"/>
      <c r="R540" s="274"/>
      <c r="S540" s="274"/>
      <c r="T540" s="274"/>
      <c r="U540" s="274"/>
      <c r="V540" s="274"/>
      <c r="W540" s="58"/>
      <c r="X540" s="58"/>
      <c r="Y540" s="58"/>
      <c r="Z540" s="58"/>
    </row>
    <row r="541" spans="1:26" ht="15.75" customHeight="1" x14ac:dyDescent="0.2">
      <c r="A541" s="266"/>
      <c r="B541" s="266"/>
      <c r="C541" s="266"/>
      <c r="D541" s="266"/>
      <c r="E541" s="266"/>
      <c r="F541" s="266"/>
      <c r="G541" s="266"/>
      <c r="H541" s="266"/>
      <c r="I541" s="266"/>
      <c r="J541" s="266"/>
      <c r="K541" s="266"/>
      <c r="L541" s="274"/>
      <c r="M541" s="58"/>
      <c r="N541" s="58"/>
      <c r="O541" s="58"/>
      <c r="P541" s="58"/>
      <c r="Q541" s="274"/>
      <c r="R541" s="274"/>
      <c r="S541" s="274"/>
      <c r="T541" s="274"/>
      <c r="U541" s="274"/>
      <c r="V541" s="274"/>
      <c r="W541" s="58"/>
      <c r="X541" s="58"/>
      <c r="Y541" s="58"/>
      <c r="Z541" s="58"/>
    </row>
    <row r="542" spans="1:26" ht="15.75" customHeight="1" x14ac:dyDescent="0.2">
      <c r="A542" s="266"/>
      <c r="B542" s="266"/>
      <c r="C542" s="266"/>
      <c r="D542" s="266"/>
      <c r="E542" s="266"/>
      <c r="F542" s="266"/>
      <c r="G542" s="266"/>
      <c r="H542" s="266"/>
      <c r="I542" s="266"/>
      <c r="J542" s="266"/>
      <c r="K542" s="266"/>
      <c r="L542" s="274"/>
      <c r="M542" s="58"/>
      <c r="N542" s="58"/>
      <c r="O542" s="58"/>
      <c r="P542" s="58"/>
      <c r="Q542" s="274"/>
      <c r="R542" s="274"/>
      <c r="S542" s="274"/>
      <c r="T542" s="274"/>
      <c r="U542" s="274"/>
      <c r="V542" s="274"/>
      <c r="W542" s="58"/>
      <c r="X542" s="58"/>
      <c r="Y542" s="58"/>
      <c r="Z542" s="58"/>
    </row>
    <row r="543" spans="1:26" ht="15.75" customHeight="1" x14ac:dyDescent="0.2">
      <c r="A543" s="266"/>
      <c r="B543" s="266"/>
      <c r="C543" s="266"/>
      <c r="D543" s="266"/>
      <c r="E543" s="266"/>
      <c r="F543" s="266"/>
      <c r="G543" s="266"/>
      <c r="H543" s="266"/>
      <c r="I543" s="266"/>
      <c r="J543" s="266"/>
      <c r="K543" s="266"/>
      <c r="L543" s="274"/>
      <c r="M543" s="58"/>
      <c r="N543" s="58"/>
      <c r="O543" s="58"/>
      <c r="P543" s="58"/>
      <c r="Q543" s="274"/>
      <c r="R543" s="274"/>
      <c r="S543" s="274"/>
      <c r="T543" s="274"/>
      <c r="U543" s="274"/>
      <c r="V543" s="274"/>
      <c r="W543" s="58"/>
      <c r="X543" s="58"/>
      <c r="Y543" s="58"/>
      <c r="Z543" s="58"/>
    </row>
    <row r="544" spans="1:26" ht="15.75" customHeight="1" x14ac:dyDescent="0.2">
      <c r="A544" s="266"/>
      <c r="B544" s="266"/>
      <c r="C544" s="266"/>
      <c r="D544" s="266"/>
      <c r="E544" s="266"/>
      <c r="F544" s="266"/>
      <c r="G544" s="266"/>
      <c r="H544" s="266"/>
      <c r="I544" s="266"/>
      <c r="J544" s="266"/>
      <c r="K544" s="266"/>
      <c r="L544" s="274"/>
      <c r="M544" s="58"/>
      <c r="N544" s="58"/>
      <c r="O544" s="58"/>
      <c r="P544" s="58"/>
      <c r="Q544" s="274"/>
      <c r="R544" s="274"/>
      <c r="S544" s="274"/>
      <c r="T544" s="274"/>
      <c r="U544" s="274"/>
      <c r="V544" s="274"/>
      <c r="W544" s="58"/>
      <c r="X544" s="58"/>
      <c r="Y544" s="58"/>
      <c r="Z544" s="58"/>
    </row>
    <row r="545" spans="1:26" ht="15.75" customHeight="1" x14ac:dyDescent="0.2">
      <c r="A545" s="266"/>
      <c r="B545" s="266"/>
      <c r="C545" s="266"/>
      <c r="D545" s="266"/>
      <c r="E545" s="266"/>
      <c r="F545" s="266"/>
      <c r="G545" s="266"/>
      <c r="H545" s="266"/>
      <c r="I545" s="266"/>
      <c r="J545" s="266"/>
      <c r="K545" s="266"/>
      <c r="L545" s="274"/>
      <c r="M545" s="58"/>
      <c r="N545" s="58"/>
      <c r="O545" s="58"/>
      <c r="P545" s="58"/>
      <c r="Q545" s="274"/>
      <c r="R545" s="274"/>
      <c r="S545" s="274"/>
      <c r="T545" s="274"/>
      <c r="U545" s="274"/>
      <c r="V545" s="274"/>
      <c r="W545" s="58"/>
      <c r="X545" s="58"/>
      <c r="Y545" s="58"/>
      <c r="Z545" s="58"/>
    </row>
    <row r="546" spans="1:26" ht="15.75" customHeight="1" x14ac:dyDescent="0.2">
      <c r="A546" s="266"/>
      <c r="B546" s="266"/>
      <c r="C546" s="266"/>
      <c r="D546" s="266"/>
      <c r="E546" s="266"/>
      <c r="F546" s="266"/>
      <c r="G546" s="266"/>
      <c r="H546" s="266"/>
      <c r="I546" s="266"/>
      <c r="J546" s="266"/>
      <c r="K546" s="266"/>
      <c r="L546" s="274"/>
      <c r="M546" s="58"/>
      <c r="N546" s="58"/>
      <c r="O546" s="58"/>
      <c r="P546" s="58"/>
      <c r="Q546" s="274"/>
      <c r="R546" s="274"/>
      <c r="S546" s="274"/>
      <c r="T546" s="274"/>
      <c r="U546" s="274"/>
      <c r="V546" s="274"/>
      <c r="W546" s="58"/>
      <c r="X546" s="58"/>
      <c r="Y546" s="58"/>
      <c r="Z546" s="58"/>
    </row>
    <row r="547" spans="1:26" ht="15.75" customHeight="1" x14ac:dyDescent="0.2">
      <c r="A547" s="266"/>
      <c r="B547" s="266"/>
      <c r="C547" s="266"/>
      <c r="D547" s="266"/>
      <c r="E547" s="266"/>
      <c r="F547" s="266"/>
      <c r="G547" s="266"/>
      <c r="H547" s="266"/>
      <c r="I547" s="266"/>
      <c r="J547" s="266"/>
      <c r="K547" s="266"/>
      <c r="L547" s="274"/>
      <c r="M547" s="58"/>
      <c r="N547" s="58"/>
      <c r="O547" s="58"/>
      <c r="P547" s="58"/>
      <c r="Q547" s="274"/>
      <c r="R547" s="274"/>
      <c r="S547" s="274"/>
      <c r="T547" s="274"/>
      <c r="U547" s="274"/>
      <c r="V547" s="274"/>
      <c r="W547" s="58"/>
      <c r="X547" s="58"/>
      <c r="Y547" s="58"/>
      <c r="Z547" s="58"/>
    </row>
    <row r="548" spans="1:26" ht="15.75" customHeight="1" x14ac:dyDescent="0.2">
      <c r="A548" s="266"/>
      <c r="B548" s="266"/>
      <c r="C548" s="266"/>
      <c r="D548" s="266"/>
      <c r="E548" s="266"/>
      <c r="F548" s="266"/>
      <c r="G548" s="266"/>
      <c r="H548" s="266"/>
      <c r="I548" s="266"/>
      <c r="J548" s="266"/>
      <c r="K548" s="266"/>
      <c r="L548" s="274"/>
      <c r="M548" s="58"/>
      <c r="N548" s="58"/>
      <c r="O548" s="58"/>
      <c r="P548" s="58"/>
      <c r="Q548" s="274"/>
      <c r="R548" s="274"/>
      <c r="S548" s="274"/>
      <c r="T548" s="274"/>
      <c r="U548" s="274"/>
      <c r="V548" s="274"/>
      <c r="W548" s="58"/>
      <c r="X548" s="58"/>
      <c r="Y548" s="58"/>
      <c r="Z548" s="58"/>
    </row>
    <row r="549" spans="1:26" ht="15.75" customHeight="1" x14ac:dyDescent="0.2">
      <c r="A549" s="266"/>
      <c r="B549" s="266"/>
      <c r="C549" s="266"/>
      <c r="D549" s="266"/>
      <c r="E549" s="266"/>
      <c r="F549" s="266"/>
      <c r="G549" s="266"/>
      <c r="H549" s="266"/>
      <c r="I549" s="266"/>
      <c r="J549" s="266"/>
      <c r="K549" s="266"/>
      <c r="L549" s="274"/>
      <c r="M549" s="58"/>
      <c r="N549" s="58"/>
      <c r="O549" s="58"/>
      <c r="P549" s="58"/>
      <c r="Q549" s="274"/>
      <c r="R549" s="274"/>
      <c r="S549" s="274"/>
      <c r="T549" s="274"/>
      <c r="U549" s="274"/>
      <c r="V549" s="274"/>
      <c r="W549" s="58"/>
      <c r="X549" s="58"/>
      <c r="Y549" s="58"/>
      <c r="Z549" s="58"/>
    </row>
    <row r="550" spans="1:26" ht="15.75" customHeight="1" x14ac:dyDescent="0.2">
      <c r="A550" s="266"/>
      <c r="B550" s="266"/>
      <c r="C550" s="266"/>
      <c r="D550" s="266"/>
      <c r="E550" s="266"/>
      <c r="F550" s="266"/>
      <c r="G550" s="266"/>
      <c r="H550" s="266"/>
      <c r="I550" s="266"/>
      <c r="J550" s="266"/>
      <c r="K550" s="266"/>
      <c r="L550" s="274"/>
      <c r="M550" s="58"/>
      <c r="N550" s="58"/>
      <c r="O550" s="58"/>
      <c r="P550" s="58"/>
      <c r="Q550" s="274"/>
      <c r="R550" s="274"/>
      <c r="S550" s="274"/>
      <c r="T550" s="274"/>
      <c r="U550" s="274"/>
      <c r="V550" s="274"/>
      <c r="W550" s="58"/>
      <c r="X550" s="58"/>
      <c r="Y550" s="58"/>
      <c r="Z550" s="58"/>
    </row>
    <row r="551" spans="1:26" ht="15.75" customHeight="1" x14ac:dyDescent="0.2">
      <c r="A551" s="266"/>
      <c r="B551" s="266"/>
      <c r="C551" s="266"/>
      <c r="D551" s="266"/>
      <c r="E551" s="266"/>
      <c r="F551" s="266"/>
      <c r="G551" s="266"/>
      <c r="H551" s="266"/>
      <c r="I551" s="266"/>
      <c r="J551" s="266"/>
      <c r="K551" s="266"/>
      <c r="L551" s="274"/>
      <c r="M551" s="58"/>
      <c r="N551" s="58"/>
      <c r="O551" s="58"/>
      <c r="P551" s="58"/>
      <c r="Q551" s="274"/>
      <c r="R551" s="274"/>
      <c r="S551" s="274"/>
      <c r="T551" s="274"/>
      <c r="U551" s="274"/>
      <c r="V551" s="274"/>
      <c r="W551" s="58"/>
      <c r="X551" s="58"/>
      <c r="Y551" s="58"/>
      <c r="Z551" s="58"/>
    </row>
    <row r="552" spans="1:26" ht="15.75" customHeight="1" x14ac:dyDescent="0.2">
      <c r="A552" s="266"/>
      <c r="B552" s="266"/>
      <c r="C552" s="266"/>
      <c r="D552" s="266"/>
      <c r="E552" s="266"/>
      <c r="F552" s="266"/>
      <c r="G552" s="266"/>
      <c r="H552" s="266"/>
      <c r="I552" s="266"/>
      <c r="J552" s="266"/>
      <c r="K552" s="266"/>
      <c r="L552" s="274"/>
      <c r="M552" s="58"/>
      <c r="N552" s="58"/>
      <c r="O552" s="58"/>
      <c r="P552" s="58"/>
      <c r="Q552" s="274"/>
      <c r="R552" s="274"/>
      <c r="S552" s="274"/>
      <c r="T552" s="274"/>
      <c r="U552" s="274"/>
      <c r="V552" s="274"/>
      <c r="W552" s="58"/>
      <c r="X552" s="58"/>
      <c r="Y552" s="58"/>
      <c r="Z552" s="58"/>
    </row>
    <row r="553" spans="1:26" ht="15.75" customHeight="1" x14ac:dyDescent="0.2">
      <c r="A553" s="266"/>
      <c r="B553" s="266"/>
      <c r="C553" s="266"/>
      <c r="D553" s="266"/>
      <c r="E553" s="266"/>
      <c r="F553" s="266"/>
      <c r="G553" s="266"/>
      <c r="H553" s="266"/>
      <c r="I553" s="266"/>
      <c r="J553" s="266"/>
      <c r="K553" s="266"/>
      <c r="L553" s="274"/>
      <c r="M553" s="58"/>
      <c r="N553" s="58"/>
      <c r="O553" s="58"/>
      <c r="P553" s="58"/>
      <c r="Q553" s="274"/>
      <c r="R553" s="274"/>
      <c r="S553" s="274"/>
      <c r="T553" s="274"/>
      <c r="U553" s="274"/>
      <c r="V553" s="274"/>
      <c r="W553" s="58"/>
      <c r="X553" s="58"/>
      <c r="Y553" s="58"/>
      <c r="Z553" s="58"/>
    </row>
    <row r="554" spans="1:26" ht="15.75" customHeight="1" x14ac:dyDescent="0.2">
      <c r="A554" s="266"/>
      <c r="B554" s="266"/>
      <c r="C554" s="266"/>
      <c r="D554" s="266"/>
      <c r="E554" s="266"/>
      <c r="F554" s="266"/>
      <c r="G554" s="266"/>
      <c r="H554" s="266"/>
      <c r="I554" s="266"/>
      <c r="J554" s="266"/>
      <c r="K554" s="266"/>
      <c r="L554" s="274"/>
      <c r="M554" s="58"/>
      <c r="N554" s="58"/>
      <c r="O554" s="58"/>
      <c r="P554" s="58"/>
      <c r="Q554" s="274"/>
      <c r="R554" s="274"/>
      <c r="S554" s="274"/>
      <c r="T554" s="274"/>
      <c r="U554" s="274"/>
      <c r="V554" s="274"/>
      <c r="W554" s="58"/>
      <c r="X554" s="58"/>
      <c r="Y554" s="58"/>
      <c r="Z554" s="58"/>
    </row>
    <row r="555" spans="1:26" ht="15.75" customHeight="1" x14ac:dyDescent="0.2">
      <c r="A555" s="266"/>
      <c r="B555" s="266"/>
      <c r="C555" s="266"/>
      <c r="D555" s="266"/>
      <c r="E555" s="266"/>
      <c r="F555" s="266"/>
      <c r="G555" s="266"/>
      <c r="H555" s="266"/>
      <c r="I555" s="266"/>
      <c r="J555" s="266"/>
      <c r="K555" s="266"/>
      <c r="L555" s="274"/>
      <c r="M555" s="58"/>
      <c r="N555" s="58"/>
      <c r="O555" s="58"/>
      <c r="P555" s="58"/>
      <c r="Q555" s="274"/>
      <c r="R555" s="274"/>
      <c r="S555" s="274"/>
      <c r="T555" s="274"/>
      <c r="U555" s="274"/>
      <c r="V555" s="274"/>
      <c r="W555" s="58"/>
      <c r="X555" s="58"/>
      <c r="Y555" s="58"/>
      <c r="Z555" s="58"/>
    </row>
    <row r="556" spans="1:26" ht="15.75" customHeight="1" x14ac:dyDescent="0.2">
      <c r="A556" s="266"/>
      <c r="B556" s="266"/>
      <c r="C556" s="266"/>
      <c r="D556" s="266"/>
      <c r="E556" s="266"/>
      <c r="F556" s="266"/>
      <c r="G556" s="266"/>
      <c r="H556" s="266"/>
      <c r="I556" s="266"/>
      <c r="J556" s="266"/>
      <c r="K556" s="266"/>
      <c r="L556" s="274"/>
      <c r="M556" s="58"/>
      <c r="N556" s="58"/>
      <c r="O556" s="58"/>
      <c r="P556" s="58"/>
      <c r="Q556" s="274"/>
      <c r="R556" s="274"/>
      <c r="S556" s="274"/>
      <c r="T556" s="274"/>
      <c r="U556" s="274"/>
      <c r="V556" s="274"/>
      <c r="W556" s="58"/>
      <c r="X556" s="58"/>
      <c r="Y556" s="58"/>
      <c r="Z556" s="58"/>
    </row>
    <row r="557" spans="1:26" ht="15.75" customHeight="1" x14ac:dyDescent="0.2">
      <c r="A557" s="266"/>
      <c r="B557" s="266"/>
      <c r="C557" s="266"/>
      <c r="D557" s="266"/>
      <c r="E557" s="266"/>
      <c r="F557" s="266"/>
      <c r="G557" s="266"/>
      <c r="H557" s="266"/>
      <c r="I557" s="266"/>
      <c r="J557" s="266"/>
      <c r="K557" s="266"/>
      <c r="L557" s="274"/>
      <c r="M557" s="58"/>
      <c r="N557" s="58"/>
      <c r="O557" s="58"/>
      <c r="P557" s="58"/>
      <c r="Q557" s="274"/>
      <c r="R557" s="274"/>
      <c r="S557" s="274"/>
      <c r="T557" s="274"/>
      <c r="U557" s="274"/>
      <c r="V557" s="274"/>
      <c r="W557" s="58"/>
      <c r="X557" s="58"/>
      <c r="Y557" s="58"/>
      <c r="Z557" s="58"/>
    </row>
    <row r="558" spans="1:26" ht="15.75" customHeight="1" x14ac:dyDescent="0.2">
      <c r="A558" s="266"/>
      <c r="B558" s="266"/>
      <c r="C558" s="266"/>
      <c r="D558" s="266"/>
      <c r="E558" s="266"/>
      <c r="F558" s="266"/>
      <c r="G558" s="266"/>
      <c r="H558" s="266"/>
      <c r="I558" s="266"/>
      <c r="J558" s="266"/>
      <c r="K558" s="266"/>
      <c r="L558" s="274"/>
      <c r="M558" s="58"/>
      <c r="N558" s="58"/>
      <c r="O558" s="58"/>
      <c r="P558" s="58"/>
      <c r="Q558" s="274"/>
      <c r="R558" s="274"/>
      <c r="S558" s="274"/>
      <c r="T558" s="274"/>
      <c r="U558" s="274"/>
      <c r="V558" s="274"/>
      <c r="W558" s="58"/>
      <c r="X558" s="58"/>
      <c r="Y558" s="58"/>
      <c r="Z558" s="58"/>
    </row>
    <row r="559" spans="1:26" ht="15.75" customHeight="1" x14ac:dyDescent="0.2">
      <c r="A559" s="266"/>
      <c r="B559" s="266"/>
      <c r="C559" s="266"/>
      <c r="D559" s="266"/>
      <c r="E559" s="266"/>
      <c r="F559" s="266"/>
      <c r="G559" s="266"/>
      <c r="H559" s="266"/>
      <c r="I559" s="266"/>
      <c r="J559" s="266"/>
      <c r="K559" s="266"/>
      <c r="L559" s="274"/>
      <c r="M559" s="58"/>
      <c r="N559" s="58"/>
      <c r="O559" s="58"/>
      <c r="P559" s="58"/>
      <c r="Q559" s="274"/>
      <c r="R559" s="274"/>
      <c r="S559" s="274"/>
      <c r="T559" s="274"/>
      <c r="U559" s="274"/>
      <c r="V559" s="274"/>
      <c r="W559" s="58"/>
      <c r="X559" s="58"/>
      <c r="Y559" s="58"/>
      <c r="Z559" s="58"/>
    </row>
    <row r="560" spans="1:26" ht="15.75" customHeight="1" x14ac:dyDescent="0.2">
      <c r="A560" s="266"/>
      <c r="B560" s="266"/>
      <c r="C560" s="266"/>
      <c r="D560" s="266"/>
      <c r="E560" s="266"/>
      <c r="F560" s="266"/>
      <c r="G560" s="266"/>
      <c r="H560" s="266"/>
      <c r="I560" s="266"/>
      <c r="J560" s="266"/>
      <c r="K560" s="266"/>
      <c r="L560" s="274"/>
      <c r="M560" s="58"/>
      <c r="N560" s="58"/>
      <c r="O560" s="58"/>
      <c r="P560" s="58"/>
      <c r="Q560" s="274"/>
      <c r="R560" s="274"/>
      <c r="S560" s="274"/>
      <c r="T560" s="274"/>
      <c r="U560" s="274"/>
      <c r="V560" s="274"/>
      <c r="W560" s="58"/>
      <c r="X560" s="58"/>
      <c r="Y560" s="58"/>
      <c r="Z560" s="58"/>
    </row>
    <row r="561" spans="1:26" ht="15.75" customHeight="1" x14ac:dyDescent="0.2">
      <c r="A561" s="266"/>
      <c r="B561" s="266"/>
      <c r="C561" s="266"/>
      <c r="D561" s="266"/>
      <c r="E561" s="266"/>
      <c r="F561" s="266"/>
      <c r="G561" s="266"/>
      <c r="H561" s="266"/>
      <c r="I561" s="266"/>
      <c r="J561" s="266"/>
      <c r="K561" s="266"/>
      <c r="L561" s="274"/>
      <c r="M561" s="58"/>
      <c r="N561" s="58"/>
      <c r="O561" s="58"/>
      <c r="P561" s="58"/>
      <c r="Q561" s="274"/>
      <c r="R561" s="274"/>
      <c r="S561" s="274"/>
      <c r="T561" s="274"/>
      <c r="U561" s="274"/>
      <c r="V561" s="274"/>
      <c r="W561" s="58"/>
      <c r="X561" s="58"/>
      <c r="Y561" s="58"/>
      <c r="Z561" s="58"/>
    </row>
    <row r="562" spans="1:26" ht="15.75" customHeight="1" x14ac:dyDescent="0.2">
      <c r="A562" s="266"/>
      <c r="B562" s="266"/>
      <c r="C562" s="266"/>
      <c r="D562" s="266"/>
      <c r="E562" s="266"/>
      <c r="F562" s="266"/>
      <c r="G562" s="266"/>
      <c r="H562" s="266"/>
      <c r="I562" s="266"/>
      <c r="J562" s="266"/>
      <c r="K562" s="266"/>
      <c r="L562" s="274"/>
      <c r="M562" s="58"/>
      <c r="N562" s="58"/>
      <c r="O562" s="58"/>
      <c r="P562" s="58"/>
      <c r="Q562" s="274"/>
      <c r="R562" s="274"/>
      <c r="S562" s="274"/>
      <c r="T562" s="274"/>
      <c r="U562" s="274"/>
      <c r="V562" s="274"/>
      <c r="W562" s="58"/>
      <c r="X562" s="58"/>
      <c r="Y562" s="58"/>
      <c r="Z562" s="58"/>
    </row>
    <row r="563" spans="1:26" ht="15.75" customHeight="1" x14ac:dyDescent="0.2">
      <c r="A563" s="266"/>
      <c r="B563" s="266"/>
      <c r="C563" s="266"/>
      <c r="D563" s="266"/>
      <c r="E563" s="266"/>
      <c r="F563" s="266"/>
      <c r="G563" s="266"/>
      <c r="H563" s="266"/>
      <c r="I563" s="266"/>
      <c r="J563" s="266"/>
      <c r="K563" s="266"/>
      <c r="L563" s="274"/>
      <c r="M563" s="58"/>
      <c r="N563" s="58"/>
      <c r="O563" s="58"/>
      <c r="P563" s="58"/>
      <c r="Q563" s="274"/>
      <c r="R563" s="274"/>
      <c r="S563" s="274"/>
      <c r="T563" s="274"/>
      <c r="U563" s="274"/>
      <c r="V563" s="274"/>
      <c r="W563" s="58"/>
      <c r="X563" s="58"/>
      <c r="Y563" s="58"/>
      <c r="Z563" s="58"/>
    </row>
    <row r="564" spans="1:26" ht="15.75" customHeight="1" x14ac:dyDescent="0.2">
      <c r="A564" s="266"/>
      <c r="B564" s="266"/>
      <c r="C564" s="266"/>
      <c r="D564" s="266"/>
      <c r="E564" s="266"/>
      <c r="F564" s="266"/>
      <c r="G564" s="266"/>
      <c r="H564" s="266"/>
      <c r="I564" s="266"/>
      <c r="J564" s="266"/>
      <c r="K564" s="266"/>
      <c r="L564" s="274"/>
      <c r="M564" s="58"/>
      <c r="N564" s="58"/>
      <c r="O564" s="58"/>
      <c r="P564" s="58"/>
      <c r="Q564" s="274"/>
      <c r="R564" s="274"/>
      <c r="S564" s="274"/>
      <c r="T564" s="274"/>
      <c r="U564" s="274"/>
      <c r="V564" s="274"/>
      <c r="W564" s="58"/>
      <c r="X564" s="58"/>
      <c r="Y564" s="58"/>
      <c r="Z564" s="58"/>
    </row>
    <row r="565" spans="1:26" ht="15.75" customHeight="1" x14ac:dyDescent="0.2">
      <c r="A565" s="266"/>
      <c r="B565" s="266"/>
      <c r="C565" s="266"/>
      <c r="D565" s="266"/>
      <c r="E565" s="266"/>
      <c r="F565" s="266"/>
      <c r="G565" s="266"/>
      <c r="H565" s="266"/>
      <c r="I565" s="266"/>
      <c r="J565" s="266"/>
      <c r="K565" s="266"/>
      <c r="L565" s="274"/>
      <c r="M565" s="58"/>
      <c r="N565" s="58"/>
      <c r="O565" s="58"/>
      <c r="P565" s="58"/>
      <c r="Q565" s="274"/>
      <c r="R565" s="274"/>
      <c r="S565" s="274"/>
      <c r="T565" s="274"/>
      <c r="U565" s="274"/>
      <c r="V565" s="274"/>
      <c r="W565" s="58"/>
      <c r="X565" s="58"/>
      <c r="Y565" s="58"/>
      <c r="Z565" s="58"/>
    </row>
    <row r="566" spans="1:26" ht="15.75" customHeight="1" x14ac:dyDescent="0.2">
      <c r="A566" s="266"/>
      <c r="B566" s="266"/>
      <c r="C566" s="266"/>
      <c r="D566" s="266"/>
      <c r="E566" s="266"/>
      <c r="F566" s="266"/>
      <c r="G566" s="266"/>
      <c r="H566" s="266"/>
      <c r="I566" s="266"/>
      <c r="J566" s="266"/>
      <c r="K566" s="266"/>
      <c r="L566" s="274"/>
      <c r="M566" s="58"/>
      <c r="N566" s="58"/>
      <c r="O566" s="58"/>
      <c r="P566" s="58"/>
      <c r="Q566" s="274"/>
      <c r="R566" s="274"/>
      <c r="S566" s="274"/>
      <c r="T566" s="274"/>
      <c r="U566" s="274"/>
      <c r="V566" s="274"/>
      <c r="W566" s="58"/>
      <c r="X566" s="58"/>
      <c r="Y566" s="58"/>
      <c r="Z566" s="58"/>
    </row>
    <row r="567" spans="1:26" ht="15.75" customHeight="1" x14ac:dyDescent="0.2">
      <c r="A567" s="266"/>
      <c r="B567" s="266"/>
      <c r="C567" s="266"/>
      <c r="D567" s="266"/>
      <c r="E567" s="266"/>
      <c r="F567" s="266"/>
      <c r="G567" s="266"/>
      <c r="H567" s="266"/>
      <c r="I567" s="266"/>
      <c r="J567" s="266"/>
      <c r="K567" s="266"/>
      <c r="L567" s="274"/>
      <c r="M567" s="58"/>
      <c r="N567" s="58"/>
      <c r="O567" s="58"/>
      <c r="P567" s="58"/>
      <c r="Q567" s="274"/>
      <c r="R567" s="274"/>
      <c r="S567" s="274"/>
      <c r="T567" s="274"/>
      <c r="U567" s="274"/>
      <c r="V567" s="274"/>
      <c r="W567" s="58"/>
      <c r="X567" s="58"/>
      <c r="Y567" s="58"/>
      <c r="Z567" s="58"/>
    </row>
    <row r="568" spans="1:26" ht="15.75" customHeight="1" x14ac:dyDescent="0.2">
      <c r="A568" s="266"/>
      <c r="B568" s="266"/>
      <c r="C568" s="266"/>
      <c r="D568" s="266"/>
      <c r="E568" s="266"/>
      <c r="F568" s="266"/>
      <c r="G568" s="266"/>
      <c r="H568" s="266"/>
      <c r="I568" s="266"/>
      <c r="J568" s="266"/>
      <c r="K568" s="266"/>
      <c r="L568" s="274"/>
      <c r="M568" s="58"/>
      <c r="N568" s="58"/>
      <c r="O568" s="58"/>
      <c r="P568" s="58"/>
      <c r="Q568" s="274"/>
      <c r="R568" s="274"/>
      <c r="S568" s="274"/>
      <c r="T568" s="274"/>
      <c r="U568" s="274"/>
      <c r="V568" s="274"/>
      <c r="W568" s="58"/>
      <c r="X568" s="58"/>
      <c r="Y568" s="58"/>
      <c r="Z568" s="58"/>
    </row>
    <row r="569" spans="1:26" ht="15.75" customHeight="1" x14ac:dyDescent="0.2">
      <c r="A569" s="266"/>
      <c r="B569" s="266"/>
      <c r="C569" s="266"/>
      <c r="D569" s="266"/>
      <c r="E569" s="266"/>
      <c r="F569" s="266"/>
      <c r="G569" s="266"/>
      <c r="H569" s="266"/>
      <c r="I569" s="266"/>
      <c r="J569" s="266"/>
      <c r="K569" s="266"/>
      <c r="L569" s="274"/>
      <c r="M569" s="58"/>
      <c r="N569" s="58"/>
      <c r="O569" s="58"/>
      <c r="P569" s="58"/>
      <c r="Q569" s="274"/>
      <c r="R569" s="274"/>
      <c r="S569" s="274"/>
      <c r="T569" s="274"/>
      <c r="U569" s="274"/>
      <c r="V569" s="274"/>
      <c r="W569" s="58"/>
      <c r="X569" s="58"/>
      <c r="Y569" s="58"/>
      <c r="Z569" s="58"/>
    </row>
    <row r="570" spans="1:26" ht="15.75" customHeight="1" x14ac:dyDescent="0.2">
      <c r="A570" s="266"/>
      <c r="B570" s="266"/>
      <c r="C570" s="266"/>
      <c r="D570" s="266"/>
      <c r="E570" s="266"/>
      <c r="F570" s="266"/>
      <c r="G570" s="266"/>
      <c r="H570" s="266"/>
      <c r="I570" s="266"/>
      <c r="J570" s="266"/>
      <c r="K570" s="266"/>
      <c r="L570" s="274"/>
      <c r="M570" s="58"/>
      <c r="N570" s="58"/>
      <c r="O570" s="58"/>
      <c r="P570" s="58"/>
      <c r="Q570" s="274"/>
      <c r="R570" s="274"/>
      <c r="S570" s="274"/>
      <c r="T570" s="274"/>
      <c r="U570" s="274"/>
      <c r="V570" s="274"/>
      <c r="W570" s="58"/>
      <c r="X570" s="58"/>
      <c r="Y570" s="58"/>
      <c r="Z570" s="58"/>
    </row>
    <row r="571" spans="1:26" ht="15.75" customHeight="1" x14ac:dyDescent="0.2">
      <c r="A571" s="266"/>
      <c r="B571" s="266"/>
      <c r="C571" s="266"/>
      <c r="D571" s="266"/>
      <c r="E571" s="266"/>
      <c r="F571" s="266"/>
      <c r="G571" s="266"/>
      <c r="H571" s="266"/>
      <c r="I571" s="266"/>
      <c r="J571" s="266"/>
      <c r="K571" s="266"/>
      <c r="L571" s="274"/>
      <c r="M571" s="58"/>
      <c r="N571" s="58"/>
      <c r="O571" s="58"/>
      <c r="P571" s="58"/>
      <c r="Q571" s="274"/>
      <c r="R571" s="274"/>
      <c r="S571" s="274"/>
      <c r="T571" s="274"/>
      <c r="U571" s="274"/>
      <c r="V571" s="274"/>
      <c r="W571" s="58"/>
      <c r="X571" s="58"/>
      <c r="Y571" s="58"/>
      <c r="Z571" s="58"/>
    </row>
    <row r="572" spans="1:26" ht="15.75" customHeight="1" x14ac:dyDescent="0.2">
      <c r="A572" s="266"/>
      <c r="B572" s="266"/>
      <c r="C572" s="266"/>
      <c r="D572" s="266"/>
      <c r="E572" s="266"/>
      <c r="F572" s="266"/>
      <c r="G572" s="266"/>
      <c r="H572" s="266"/>
      <c r="I572" s="266"/>
      <c r="J572" s="266"/>
      <c r="K572" s="266"/>
      <c r="L572" s="274"/>
      <c r="M572" s="58"/>
      <c r="N572" s="58"/>
      <c r="O572" s="58"/>
      <c r="P572" s="58"/>
      <c r="Q572" s="274"/>
      <c r="R572" s="274"/>
      <c r="S572" s="274"/>
      <c r="T572" s="274"/>
      <c r="U572" s="274"/>
      <c r="V572" s="274"/>
      <c r="W572" s="58"/>
      <c r="X572" s="58"/>
      <c r="Y572" s="58"/>
      <c r="Z572" s="58"/>
    </row>
    <row r="573" spans="1:26" ht="15.75" customHeight="1" x14ac:dyDescent="0.2">
      <c r="A573" s="266"/>
      <c r="B573" s="266"/>
      <c r="C573" s="266"/>
      <c r="D573" s="266"/>
      <c r="E573" s="266"/>
      <c r="F573" s="266"/>
      <c r="G573" s="266"/>
      <c r="H573" s="266"/>
      <c r="I573" s="266"/>
      <c r="J573" s="266"/>
      <c r="K573" s="266"/>
      <c r="L573" s="274"/>
      <c r="M573" s="58"/>
      <c r="N573" s="58"/>
      <c r="O573" s="58"/>
      <c r="P573" s="58"/>
      <c r="Q573" s="274"/>
      <c r="R573" s="274"/>
      <c r="S573" s="274"/>
      <c r="T573" s="274"/>
      <c r="U573" s="274"/>
      <c r="V573" s="274"/>
      <c r="W573" s="58"/>
      <c r="X573" s="58"/>
      <c r="Y573" s="58"/>
      <c r="Z573" s="58"/>
    </row>
    <row r="574" spans="1:26" ht="15.75" customHeight="1" x14ac:dyDescent="0.2">
      <c r="A574" s="266"/>
      <c r="B574" s="266"/>
      <c r="C574" s="266"/>
      <c r="D574" s="266"/>
      <c r="E574" s="266"/>
      <c r="F574" s="266"/>
      <c r="G574" s="266"/>
      <c r="H574" s="266"/>
      <c r="I574" s="266"/>
      <c r="J574" s="266"/>
      <c r="K574" s="266"/>
      <c r="L574" s="274"/>
      <c r="M574" s="58"/>
      <c r="N574" s="58"/>
      <c r="O574" s="58"/>
      <c r="P574" s="58"/>
      <c r="Q574" s="274"/>
      <c r="R574" s="274"/>
      <c r="S574" s="274"/>
      <c r="T574" s="274"/>
      <c r="U574" s="274"/>
      <c r="V574" s="274"/>
      <c r="W574" s="58"/>
      <c r="X574" s="58"/>
      <c r="Y574" s="58"/>
      <c r="Z574" s="58"/>
    </row>
    <row r="575" spans="1:26" ht="15.75" customHeight="1" x14ac:dyDescent="0.2">
      <c r="A575" s="266"/>
      <c r="B575" s="266"/>
      <c r="C575" s="266"/>
      <c r="D575" s="266"/>
      <c r="E575" s="266"/>
      <c r="F575" s="266"/>
      <c r="G575" s="266"/>
      <c r="H575" s="266"/>
      <c r="I575" s="266"/>
      <c r="J575" s="266"/>
      <c r="K575" s="266"/>
      <c r="L575" s="274"/>
      <c r="M575" s="58"/>
      <c r="N575" s="58"/>
      <c r="O575" s="58"/>
      <c r="P575" s="58"/>
      <c r="Q575" s="274"/>
      <c r="R575" s="274"/>
      <c r="S575" s="274"/>
      <c r="T575" s="274"/>
      <c r="U575" s="274"/>
      <c r="V575" s="274"/>
      <c r="W575" s="58"/>
      <c r="X575" s="58"/>
      <c r="Y575" s="58"/>
      <c r="Z575" s="58"/>
    </row>
    <row r="576" spans="1:26" ht="15.75" customHeight="1" x14ac:dyDescent="0.2">
      <c r="A576" s="266"/>
      <c r="B576" s="266"/>
      <c r="C576" s="266"/>
      <c r="D576" s="266"/>
      <c r="E576" s="266"/>
      <c r="F576" s="266"/>
      <c r="G576" s="266"/>
      <c r="H576" s="266"/>
      <c r="I576" s="266"/>
      <c r="J576" s="266"/>
      <c r="K576" s="266"/>
      <c r="L576" s="274"/>
      <c r="M576" s="58"/>
      <c r="N576" s="58"/>
      <c r="O576" s="58"/>
      <c r="P576" s="58"/>
      <c r="Q576" s="274"/>
      <c r="R576" s="274"/>
      <c r="S576" s="274"/>
      <c r="T576" s="274"/>
      <c r="U576" s="274"/>
      <c r="V576" s="274"/>
      <c r="W576" s="58"/>
      <c r="X576" s="58"/>
      <c r="Y576" s="58"/>
      <c r="Z576" s="58"/>
    </row>
    <row r="577" spans="1:26" ht="15.75" customHeight="1" x14ac:dyDescent="0.2">
      <c r="A577" s="266"/>
      <c r="B577" s="266"/>
      <c r="C577" s="266"/>
      <c r="D577" s="266"/>
      <c r="E577" s="266"/>
      <c r="F577" s="266"/>
      <c r="G577" s="266"/>
      <c r="H577" s="266"/>
      <c r="I577" s="266"/>
      <c r="J577" s="266"/>
      <c r="K577" s="266"/>
      <c r="L577" s="274"/>
      <c r="M577" s="58"/>
      <c r="N577" s="58"/>
      <c r="O577" s="58"/>
      <c r="P577" s="58"/>
      <c r="Q577" s="274"/>
      <c r="R577" s="274"/>
      <c r="S577" s="274"/>
      <c r="T577" s="274"/>
      <c r="U577" s="274"/>
      <c r="V577" s="274"/>
      <c r="W577" s="58"/>
      <c r="X577" s="58"/>
      <c r="Y577" s="58"/>
      <c r="Z577" s="58"/>
    </row>
    <row r="578" spans="1:26" ht="15.75" customHeight="1" x14ac:dyDescent="0.2">
      <c r="A578" s="266"/>
      <c r="B578" s="266"/>
      <c r="C578" s="266"/>
      <c r="D578" s="266"/>
      <c r="E578" s="266"/>
      <c r="F578" s="266"/>
      <c r="G578" s="266"/>
      <c r="H578" s="266"/>
      <c r="I578" s="266"/>
      <c r="J578" s="266"/>
      <c r="K578" s="266"/>
      <c r="L578" s="274"/>
      <c r="M578" s="58"/>
      <c r="N578" s="58"/>
      <c r="O578" s="58"/>
      <c r="P578" s="58"/>
      <c r="Q578" s="274"/>
      <c r="R578" s="274"/>
      <c r="S578" s="274"/>
      <c r="T578" s="274"/>
      <c r="U578" s="274"/>
      <c r="V578" s="274"/>
      <c r="W578" s="58"/>
      <c r="X578" s="58"/>
      <c r="Y578" s="58"/>
      <c r="Z578" s="58"/>
    </row>
    <row r="579" spans="1:26" ht="15.75" customHeight="1" x14ac:dyDescent="0.2">
      <c r="A579" s="266"/>
      <c r="B579" s="266"/>
      <c r="C579" s="266"/>
      <c r="D579" s="266"/>
      <c r="E579" s="266"/>
      <c r="F579" s="266"/>
      <c r="G579" s="266"/>
      <c r="H579" s="266"/>
      <c r="I579" s="266"/>
      <c r="J579" s="266"/>
      <c r="K579" s="266"/>
      <c r="L579" s="274"/>
      <c r="M579" s="58"/>
      <c r="N579" s="58"/>
      <c r="O579" s="58"/>
      <c r="P579" s="58"/>
      <c r="Q579" s="274"/>
      <c r="R579" s="274"/>
      <c r="S579" s="274"/>
      <c r="T579" s="274"/>
      <c r="U579" s="274"/>
      <c r="V579" s="274"/>
      <c r="W579" s="58"/>
      <c r="X579" s="58"/>
      <c r="Y579" s="58"/>
      <c r="Z579" s="58"/>
    </row>
    <row r="580" spans="1:26" ht="15.75" customHeight="1" x14ac:dyDescent="0.2">
      <c r="A580" s="266"/>
      <c r="B580" s="266"/>
      <c r="C580" s="266"/>
      <c r="D580" s="266"/>
      <c r="E580" s="266"/>
      <c r="F580" s="266"/>
      <c r="G580" s="266"/>
      <c r="H580" s="266"/>
      <c r="I580" s="266"/>
      <c r="J580" s="266"/>
      <c r="K580" s="266"/>
      <c r="L580" s="274"/>
      <c r="M580" s="58"/>
      <c r="N580" s="58"/>
      <c r="O580" s="58"/>
      <c r="P580" s="58"/>
      <c r="Q580" s="274"/>
      <c r="R580" s="274"/>
      <c r="S580" s="274"/>
      <c r="T580" s="274"/>
      <c r="U580" s="274"/>
      <c r="V580" s="274"/>
      <c r="W580" s="58"/>
      <c r="X580" s="58"/>
      <c r="Y580" s="58"/>
      <c r="Z580" s="58"/>
    </row>
    <row r="581" spans="1:26" ht="15.75" customHeight="1" x14ac:dyDescent="0.2">
      <c r="A581" s="266"/>
      <c r="B581" s="266"/>
      <c r="C581" s="266"/>
      <c r="D581" s="266"/>
      <c r="E581" s="266"/>
      <c r="F581" s="266"/>
      <c r="G581" s="266"/>
      <c r="H581" s="266"/>
      <c r="I581" s="266"/>
      <c r="J581" s="266"/>
      <c r="K581" s="266"/>
      <c r="L581" s="274"/>
      <c r="M581" s="58"/>
      <c r="N581" s="58"/>
      <c r="O581" s="58"/>
      <c r="P581" s="58"/>
      <c r="Q581" s="274"/>
      <c r="R581" s="274"/>
      <c r="S581" s="274"/>
      <c r="T581" s="274"/>
      <c r="U581" s="274"/>
      <c r="V581" s="274"/>
      <c r="W581" s="58"/>
      <c r="X581" s="58"/>
      <c r="Y581" s="58"/>
      <c r="Z581" s="58"/>
    </row>
    <row r="582" spans="1:26" ht="15.75" customHeight="1" x14ac:dyDescent="0.2">
      <c r="A582" s="266"/>
      <c r="B582" s="266"/>
      <c r="C582" s="266"/>
      <c r="D582" s="266"/>
      <c r="E582" s="266"/>
      <c r="F582" s="266"/>
      <c r="G582" s="266"/>
      <c r="H582" s="266"/>
      <c r="I582" s="266"/>
      <c r="J582" s="266"/>
      <c r="K582" s="266"/>
      <c r="L582" s="274"/>
      <c r="M582" s="58"/>
      <c r="N582" s="58"/>
      <c r="O582" s="58"/>
      <c r="P582" s="58"/>
      <c r="Q582" s="274"/>
      <c r="R582" s="274"/>
      <c r="S582" s="274"/>
      <c r="T582" s="274"/>
      <c r="U582" s="274"/>
      <c r="V582" s="274"/>
      <c r="W582" s="58"/>
      <c r="X582" s="58"/>
      <c r="Y582" s="58"/>
      <c r="Z582" s="58"/>
    </row>
    <row r="583" spans="1:26" ht="15.75" customHeight="1" x14ac:dyDescent="0.2">
      <c r="A583" s="266"/>
      <c r="B583" s="266"/>
      <c r="C583" s="266"/>
      <c r="D583" s="266"/>
      <c r="E583" s="266"/>
      <c r="F583" s="266"/>
      <c r="G583" s="266"/>
      <c r="H583" s="266"/>
      <c r="I583" s="266"/>
      <c r="J583" s="266"/>
      <c r="K583" s="266"/>
      <c r="L583" s="274"/>
      <c r="M583" s="58"/>
      <c r="N583" s="58"/>
      <c r="O583" s="58"/>
      <c r="P583" s="58"/>
      <c r="Q583" s="274"/>
      <c r="R583" s="274"/>
      <c r="S583" s="274"/>
      <c r="T583" s="274"/>
      <c r="U583" s="274"/>
      <c r="V583" s="274"/>
      <c r="W583" s="58"/>
      <c r="X583" s="58"/>
      <c r="Y583" s="58"/>
      <c r="Z583" s="58"/>
    </row>
    <row r="584" spans="1:26" ht="15.75" customHeight="1" x14ac:dyDescent="0.2">
      <c r="A584" s="266"/>
      <c r="B584" s="266"/>
      <c r="C584" s="266"/>
      <c r="D584" s="266"/>
      <c r="E584" s="266"/>
      <c r="F584" s="266"/>
      <c r="G584" s="266"/>
      <c r="H584" s="266"/>
      <c r="I584" s="266"/>
      <c r="J584" s="266"/>
      <c r="K584" s="266"/>
      <c r="L584" s="274"/>
      <c r="M584" s="58"/>
      <c r="N584" s="58"/>
      <c r="O584" s="58"/>
      <c r="P584" s="58"/>
      <c r="Q584" s="274"/>
      <c r="R584" s="274"/>
      <c r="S584" s="274"/>
      <c r="T584" s="274"/>
      <c r="U584" s="274"/>
      <c r="V584" s="274"/>
      <c r="W584" s="58"/>
      <c r="X584" s="58"/>
      <c r="Y584" s="58"/>
      <c r="Z584" s="58"/>
    </row>
    <row r="585" spans="1:26" ht="15.75" customHeight="1" x14ac:dyDescent="0.2">
      <c r="A585" s="266"/>
      <c r="B585" s="266"/>
      <c r="C585" s="266"/>
      <c r="D585" s="266"/>
      <c r="E585" s="266"/>
      <c r="F585" s="266"/>
      <c r="G585" s="266"/>
      <c r="H585" s="266"/>
      <c r="I585" s="266"/>
      <c r="J585" s="266"/>
      <c r="K585" s="266"/>
      <c r="L585" s="274"/>
      <c r="M585" s="58"/>
      <c r="N585" s="58"/>
      <c r="O585" s="58"/>
      <c r="P585" s="58"/>
      <c r="Q585" s="274"/>
      <c r="R585" s="274"/>
      <c r="S585" s="274"/>
      <c r="T585" s="274"/>
      <c r="U585" s="274"/>
      <c r="V585" s="274"/>
      <c r="W585" s="58"/>
      <c r="X585" s="58"/>
      <c r="Y585" s="58"/>
      <c r="Z585" s="58"/>
    </row>
    <row r="586" spans="1:26" ht="15.75" customHeight="1" x14ac:dyDescent="0.2">
      <c r="A586" s="266"/>
      <c r="B586" s="266"/>
      <c r="C586" s="266"/>
      <c r="D586" s="266"/>
      <c r="E586" s="266"/>
      <c r="F586" s="266"/>
      <c r="G586" s="266"/>
      <c r="H586" s="266"/>
      <c r="I586" s="266"/>
      <c r="J586" s="266"/>
      <c r="K586" s="266"/>
      <c r="L586" s="274"/>
      <c r="M586" s="58"/>
      <c r="N586" s="58"/>
      <c r="O586" s="58"/>
      <c r="P586" s="58"/>
      <c r="Q586" s="274"/>
      <c r="R586" s="274"/>
      <c r="S586" s="274"/>
      <c r="T586" s="274"/>
      <c r="U586" s="274"/>
      <c r="V586" s="274"/>
      <c r="W586" s="58"/>
      <c r="X586" s="58"/>
      <c r="Y586" s="58"/>
      <c r="Z586" s="58"/>
    </row>
    <row r="587" spans="1:26" ht="15.75" customHeight="1" x14ac:dyDescent="0.2">
      <c r="A587" s="266"/>
      <c r="B587" s="266"/>
      <c r="C587" s="266"/>
      <c r="D587" s="266"/>
      <c r="E587" s="266"/>
      <c r="F587" s="266"/>
      <c r="G587" s="266"/>
      <c r="H587" s="266"/>
      <c r="I587" s="266"/>
      <c r="J587" s="266"/>
      <c r="K587" s="266"/>
      <c r="L587" s="274"/>
      <c r="M587" s="58"/>
      <c r="N587" s="58"/>
      <c r="O587" s="58"/>
      <c r="P587" s="58"/>
      <c r="Q587" s="274"/>
      <c r="R587" s="274"/>
      <c r="S587" s="274"/>
      <c r="T587" s="274"/>
      <c r="U587" s="274"/>
      <c r="V587" s="274"/>
      <c r="W587" s="58"/>
      <c r="X587" s="58"/>
      <c r="Y587" s="58"/>
      <c r="Z587" s="58"/>
    </row>
    <row r="588" spans="1:26" ht="15.75" customHeight="1" x14ac:dyDescent="0.2">
      <c r="A588" s="266"/>
      <c r="B588" s="266"/>
      <c r="C588" s="266"/>
      <c r="D588" s="266"/>
      <c r="E588" s="266"/>
      <c r="F588" s="266"/>
      <c r="G588" s="266"/>
      <c r="H588" s="266"/>
      <c r="I588" s="266"/>
      <c r="J588" s="266"/>
      <c r="K588" s="266"/>
      <c r="L588" s="274"/>
      <c r="M588" s="58"/>
      <c r="N588" s="58"/>
      <c r="O588" s="58"/>
      <c r="P588" s="58"/>
      <c r="Q588" s="274"/>
      <c r="R588" s="274"/>
      <c r="S588" s="274"/>
      <c r="T588" s="274"/>
      <c r="U588" s="274"/>
      <c r="V588" s="274"/>
      <c r="W588" s="58"/>
      <c r="X588" s="58"/>
      <c r="Y588" s="58"/>
      <c r="Z588" s="58"/>
    </row>
    <row r="589" spans="1:26" ht="15.75" customHeight="1" x14ac:dyDescent="0.2">
      <c r="A589" s="266"/>
      <c r="B589" s="266"/>
      <c r="C589" s="266"/>
      <c r="D589" s="266"/>
      <c r="E589" s="266"/>
      <c r="F589" s="266"/>
      <c r="G589" s="266"/>
      <c r="H589" s="266"/>
      <c r="I589" s="266"/>
      <c r="J589" s="266"/>
      <c r="K589" s="266"/>
      <c r="L589" s="274"/>
      <c r="M589" s="58"/>
      <c r="N589" s="58"/>
      <c r="O589" s="58"/>
      <c r="P589" s="58"/>
      <c r="Q589" s="274"/>
      <c r="R589" s="274"/>
      <c r="S589" s="274"/>
      <c r="T589" s="274"/>
      <c r="U589" s="274"/>
      <c r="V589" s="274"/>
      <c r="W589" s="58"/>
      <c r="X589" s="58"/>
      <c r="Y589" s="58"/>
      <c r="Z589" s="58"/>
    </row>
    <row r="590" spans="1:26" ht="15.75" customHeight="1" x14ac:dyDescent="0.2">
      <c r="A590" s="266"/>
      <c r="B590" s="266"/>
      <c r="C590" s="266"/>
      <c r="D590" s="266"/>
      <c r="E590" s="266"/>
      <c r="F590" s="266"/>
      <c r="G590" s="266"/>
      <c r="H590" s="266"/>
      <c r="I590" s="266"/>
      <c r="J590" s="266"/>
      <c r="K590" s="266"/>
      <c r="L590" s="274"/>
      <c r="M590" s="58"/>
      <c r="N590" s="58"/>
      <c r="O590" s="58"/>
      <c r="P590" s="58"/>
      <c r="Q590" s="274"/>
      <c r="R590" s="274"/>
      <c r="S590" s="274"/>
      <c r="T590" s="274"/>
      <c r="U590" s="274"/>
      <c r="V590" s="274"/>
      <c r="W590" s="58"/>
      <c r="X590" s="58"/>
      <c r="Y590" s="58"/>
      <c r="Z590" s="58"/>
    </row>
    <row r="591" spans="1:26" ht="15.75" customHeight="1" x14ac:dyDescent="0.2">
      <c r="A591" s="266"/>
      <c r="B591" s="266"/>
      <c r="C591" s="266"/>
      <c r="D591" s="266"/>
      <c r="E591" s="266"/>
      <c r="F591" s="266"/>
      <c r="G591" s="266"/>
      <c r="H591" s="266"/>
      <c r="I591" s="266"/>
      <c r="J591" s="266"/>
      <c r="K591" s="266"/>
      <c r="L591" s="274"/>
      <c r="M591" s="58"/>
      <c r="N591" s="58"/>
      <c r="O591" s="58"/>
      <c r="P591" s="58"/>
      <c r="Q591" s="274"/>
      <c r="R591" s="274"/>
      <c r="S591" s="274"/>
      <c r="T591" s="274"/>
      <c r="U591" s="274"/>
      <c r="V591" s="274"/>
      <c r="W591" s="58"/>
      <c r="X591" s="58"/>
      <c r="Y591" s="58"/>
      <c r="Z591" s="58"/>
    </row>
    <row r="592" spans="1:26" ht="15.75" customHeight="1" x14ac:dyDescent="0.2">
      <c r="A592" s="266"/>
      <c r="B592" s="266"/>
      <c r="C592" s="266"/>
      <c r="D592" s="266"/>
      <c r="E592" s="266"/>
      <c r="F592" s="266"/>
      <c r="G592" s="266"/>
      <c r="H592" s="266"/>
      <c r="I592" s="266"/>
      <c r="J592" s="266"/>
      <c r="K592" s="266"/>
      <c r="L592" s="274"/>
      <c r="M592" s="58"/>
      <c r="N592" s="58"/>
      <c r="O592" s="58"/>
      <c r="P592" s="58"/>
      <c r="Q592" s="274"/>
      <c r="R592" s="274"/>
      <c r="S592" s="274"/>
      <c r="T592" s="274"/>
      <c r="U592" s="274"/>
      <c r="V592" s="274"/>
      <c r="W592" s="58"/>
      <c r="X592" s="58"/>
      <c r="Y592" s="58"/>
      <c r="Z592" s="58"/>
    </row>
    <row r="593" spans="1:26" ht="15.75" customHeight="1" x14ac:dyDescent="0.2">
      <c r="A593" s="266"/>
      <c r="B593" s="266"/>
      <c r="C593" s="266"/>
      <c r="D593" s="266"/>
      <c r="E593" s="266"/>
      <c r="F593" s="266"/>
      <c r="G593" s="266"/>
      <c r="H593" s="266"/>
      <c r="I593" s="266"/>
      <c r="J593" s="266"/>
      <c r="K593" s="266"/>
      <c r="L593" s="274"/>
      <c r="M593" s="58"/>
      <c r="N593" s="58"/>
      <c r="O593" s="58"/>
      <c r="P593" s="58"/>
      <c r="Q593" s="274"/>
      <c r="R593" s="274"/>
      <c r="S593" s="274"/>
      <c r="T593" s="274"/>
      <c r="U593" s="274"/>
      <c r="V593" s="274"/>
      <c r="W593" s="58"/>
      <c r="X593" s="58"/>
      <c r="Y593" s="58"/>
      <c r="Z593" s="58"/>
    </row>
    <row r="594" spans="1:26" ht="15.75" customHeight="1" x14ac:dyDescent="0.2">
      <c r="A594" s="266"/>
      <c r="B594" s="266"/>
      <c r="C594" s="266"/>
      <c r="D594" s="266"/>
      <c r="E594" s="266"/>
      <c r="F594" s="266"/>
      <c r="G594" s="266"/>
      <c r="H594" s="266"/>
      <c r="I594" s="266"/>
      <c r="J594" s="266"/>
      <c r="K594" s="266"/>
      <c r="L594" s="274"/>
      <c r="M594" s="58"/>
      <c r="N594" s="58"/>
      <c r="O594" s="58"/>
      <c r="P594" s="58"/>
      <c r="Q594" s="274"/>
      <c r="R594" s="274"/>
      <c r="S594" s="274"/>
      <c r="T594" s="274"/>
      <c r="U594" s="274"/>
      <c r="V594" s="274"/>
      <c r="W594" s="58"/>
      <c r="X594" s="58"/>
      <c r="Y594" s="58"/>
      <c r="Z594" s="58"/>
    </row>
    <row r="595" spans="1:26" ht="15.75" customHeight="1" x14ac:dyDescent="0.2">
      <c r="A595" s="266"/>
      <c r="B595" s="266"/>
      <c r="C595" s="266"/>
      <c r="D595" s="266"/>
      <c r="E595" s="266"/>
      <c r="F595" s="266"/>
      <c r="G595" s="266"/>
      <c r="H595" s="266"/>
      <c r="I595" s="266"/>
      <c r="J595" s="266"/>
      <c r="K595" s="266"/>
      <c r="L595" s="274"/>
      <c r="M595" s="58"/>
      <c r="N595" s="58"/>
      <c r="O595" s="58"/>
      <c r="P595" s="58"/>
      <c r="Q595" s="274"/>
      <c r="R595" s="274"/>
      <c r="S595" s="274"/>
      <c r="T595" s="274"/>
      <c r="U595" s="274"/>
      <c r="V595" s="274"/>
      <c r="W595" s="58"/>
      <c r="X595" s="58"/>
      <c r="Y595" s="58"/>
      <c r="Z595" s="58"/>
    </row>
    <row r="596" spans="1:26" ht="15.75" customHeight="1" x14ac:dyDescent="0.2">
      <c r="A596" s="266"/>
      <c r="B596" s="266"/>
      <c r="C596" s="266"/>
      <c r="D596" s="266"/>
      <c r="E596" s="266"/>
      <c r="F596" s="266"/>
      <c r="G596" s="266"/>
      <c r="H596" s="266"/>
      <c r="I596" s="266"/>
      <c r="J596" s="266"/>
      <c r="K596" s="266"/>
      <c r="L596" s="274"/>
      <c r="M596" s="58"/>
      <c r="N596" s="58"/>
      <c r="O596" s="58"/>
      <c r="P596" s="58"/>
      <c r="Q596" s="274"/>
      <c r="R596" s="274"/>
      <c r="S596" s="274"/>
      <c r="T596" s="274"/>
      <c r="U596" s="274"/>
      <c r="V596" s="274"/>
      <c r="W596" s="58"/>
      <c r="X596" s="58"/>
      <c r="Y596" s="58"/>
      <c r="Z596" s="58"/>
    </row>
    <row r="597" spans="1:26" ht="15.75" customHeight="1" x14ac:dyDescent="0.2">
      <c r="A597" s="266"/>
      <c r="B597" s="266"/>
      <c r="C597" s="266"/>
      <c r="D597" s="266"/>
      <c r="E597" s="266"/>
      <c r="F597" s="266"/>
      <c r="G597" s="266"/>
      <c r="H597" s="266"/>
      <c r="I597" s="266"/>
      <c r="J597" s="266"/>
      <c r="K597" s="266"/>
      <c r="L597" s="274"/>
      <c r="M597" s="58"/>
      <c r="N597" s="58"/>
      <c r="O597" s="58"/>
      <c r="P597" s="58"/>
      <c r="Q597" s="274"/>
      <c r="R597" s="274"/>
      <c r="S597" s="274"/>
      <c r="T597" s="274"/>
      <c r="U597" s="274"/>
      <c r="V597" s="274"/>
      <c r="W597" s="58"/>
      <c r="X597" s="58"/>
      <c r="Y597" s="58"/>
      <c r="Z597" s="58"/>
    </row>
    <row r="598" spans="1:26" ht="15.75" customHeight="1" x14ac:dyDescent="0.2">
      <c r="A598" s="266"/>
      <c r="B598" s="266"/>
      <c r="C598" s="266"/>
      <c r="D598" s="266"/>
      <c r="E598" s="266"/>
      <c r="F598" s="266"/>
      <c r="G598" s="266"/>
      <c r="H598" s="266"/>
      <c r="I598" s="266"/>
      <c r="J598" s="266"/>
      <c r="K598" s="266"/>
      <c r="L598" s="274"/>
      <c r="M598" s="58"/>
      <c r="N598" s="58"/>
      <c r="O598" s="58"/>
      <c r="P598" s="58"/>
      <c r="Q598" s="274"/>
      <c r="R598" s="274"/>
      <c r="S598" s="274"/>
      <c r="T598" s="274"/>
      <c r="U598" s="274"/>
      <c r="V598" s="274"/>
      <c r="W598" s="58"/>
      <c r="X598" s="58"/>
      <c r="Y598" s="58"/>
      <c r="Z598" s="58"/>
    </row>
    <row r="599" spans="1:26" ht="15.75" customHeight="1" x14ac:dyDescent="0.2">
      <c r="A599" s="266"/>
      <c r="B599" s="266"/>
      <c r="C599" s="266"/>
      <c r="D599" s="266"/>
      <c r="E599" s="266"/>
      <c r="F599" s="266"/>
      <c r="G599" s="266"/>
      <c r="H599" s="266"/>
      <c r="I599" s="266"/>
      <c r="J599" s="266"/>
      <c r="K599" s="266"/>
      <c r="L599" s="274"/>
      <c r="M599" s="58"/>
      <c r="N599" s="58"/>
      <c r="O599" s="58"/>
      <c r="P599" s="58"/>
      <c r="Q599" s="274"/>
      <c r="R599" s="274"/>
      <c r="S599" s="274"/>
      <c r="T599" s="274"/>
      <c r="U599" s="274"/>
      <c r="V599" s="274"/>
      <c r="W599" s="58"/>
      <c r="X599" s="58"/>
      <c r="Y599" s="58"/>
      <c r="Z599" s="58"/>
    </row>
    <row r="600" spans="1:26" ht="15.75" customHeight="1" x14ac:dyDescent="0.2">
      <c r="A600" s="266"/>
      <c r="B600" s="266"/>
      <c r="C600" s="266"/>
      <c r="D600" s="266"/>
      <c r="E600" s="266"/>
      <c r="F600" s="266"/>
      <c r="G600" s="266"/>
      <c r="H600" s="266"/>
      <c r="I600" s="266"/>
      <c r="J600" s="266"/>
      <c r="K600" s="266"/>
      <c r="L600" s="274"/>
      <c r="M600" s="58"/>
      <c r="N600" s="58"/>
      <c r="O600" s="58"/>
      <c r="P600" s="58"/>
      <c r="Q600" s="274"/>
      <c r="R600" s="274"/>
      <c r="S600" s="274"/>
      <c r="T600" s="274"/>
      <c r="U600" s="274"/>
      <c r="V600" s="274"/>
      <c r="W600" s="58"/>
      <c r="X600" s="58"/>
      <c r="Y600" s="58"/>
      <c r="Z600" s="58"/>
    </row>
    <row r="601" spans="1:26" ht="15.75" customHeight="1" x14ac:dyDescent="0.2">
      <c r="A601" s="266"/>
      <c r="B601" s="266"/>
      <c r="C601" s="266"/>
      <c r="D601" s="266"/>
      <c r="E601" s="266"/>
      <c r="F601" s="266"/>
      <c r="G601" s="266"/>
      <c r="H601" s="266"/>
      <c r="I601" s="266"/>
      <c r="J601" s="266"/>
      <c r="K601" s="266"/>
      <c r="L601" s="274"/>
      <c r="M601" s="58"/>
      <c r="N601" s="58"/>
      <c r="O601" s="58"/>
      <c r="P601" s="58"/>
      <c r="Q601" s="274"/>
      <c r="R601" s="274"/>
      <c r="S601" s="274"/>
      <c r="T601" s="274"/>
      <c r="U601" s="274"/>
      <c r="V601" s="274"/>
      <c r="W601" s="58"/>
      <c r="X601" s="58"/>
      <c r="Y601" s="58"/>
      <c r="Z601" s="58"/>
    </row>
    <row r="602" spans="1:26" ht="15.75" customHeight="1" x14ac:dyDescent="0.2">
      <c r="A602" s="266"/>
      <c r="B602" s="266"/>
      <c r="C602" s="266"/>
      <c r="D602" s="266"/>
      <c r="E602" s="266"/>
      <c r="F602" s="266"/>
      <c r="G602" s="266"/>
      <c r="H602" s="266"/>
      <c r="I602" s="266"/>
      <c r="J602" s="266"/>
      <c r="K602" s="266"/>
      <c r="L602" s="274"/>
      <c r="M602" s="58"/>
      <c r="N602" s="58"/>
      <c r="O602" s="58"/>
      <c r="P602" s="58"/>
      <c r="Q602" s="274"/>
      <c r="R602" s="274"/>
      <c r="S602" s="274"/>
      <c r="T602" s="274"/>
      <c r="U602" s="274"/>
      <c r="V602" s="274"/>
      <c r="W602" s="58"/>
      <c r="X602" s="58"/>
      <c r="Y602" s="58"/>
      <c r="Z602" s="58"/>
    </row>
    <row r="603" spans="1:26" ht="15.75" customHeight="1" x14ac:dyDescent="0.2">
      <c r="A603" s="266"/>
      <c r="B603" s="266"/>
      <c r="C603" s="266"/>
      <c r="D603" s="266"/>
      <c r="E603" s="266"/>
      <c r="F603" s="266"/>
      <c r="G603" s="266"/>
      <c r="H603" s="266"/>
      <c r="I603" s="266"/>
      <c r="J603" s="266"/>
      <c r="K603" s="266"/>
      <c r="L603" s="274"/>
      <c r="M603" s="58"/>
      <c r="N603" s="58"/>
      <c r="O603" s="58"/>
      <c r="P603" s="58"/>
      <c r="Q603" s="274"/>
      <c r="R603" s="274"/>
      <c r="S603" s="274"/>
      <c r="T603" s="274"/>
      <c r="U603" s="274"/>
      <c r="V603" s="274"/>
      <c r="W603" s="58"/>
      <c r="X603" s="58"/>
      <c r="Y603" s="58"/>
      <c r="Z603" s="58"/>
    </row>
    <row r="604" spans="1:26" ht="15.75" customHeight="1" x14ac:dyDescent="0.2">
      <c r="A604" s="266"/>
      <c r="B604" s="266"/>
      <c r="C604" s="266"/>
      <c r="D604" s="266"/>
      <c r="E604" s="266"/>
      <c r="F604" s="266"/>
      <c r="G604" s="266"/>
      <c r="H604" s="266"/>
      <c r="I604" s="266"/>
      <c r="J604" s="266"/>
      <c r="K604" s="266"/>
      <c r="L604" s="274"/>
      <c r="M604" s="58"/>
      <c r="N604" s="58"/>
      <c r="O604" s="58"/>
      <c r="P604" s="58"/>
      <c r="Q604" s="274"/>
      <c r="R604" s="274"/>
      <c r="S604" s="274"/>
      <c r="T604" s="274"/>
      <c r="U604" s="274"/>
      <c r="V604" s="274"/>
      <c r="W604" s="58"/>
      <c r="X604" s="58"/>
      <c r="Y604" s="58"/>
      <c r="Z604" s="58"/>
    </row>
    <row r="605" spans="1:26" ht="15.75" customHeight="1" x14ac:dyDescent="0.2">
      <c r="A605" s="266"/>
      <c r="B605" s="266"/>
      <c r="C605" s="266"/>
      <c r="D605" s="266"/>
      <c r="E605" s="266"/>
      <c r="F605" s="266"/>
      <c r="G605" s="266"/>
      <c r="H605" s="266"/>
      <c r="I605" s="266"/>
      <c r="J605" s="266"/>
      <c r="K605" s="266"/>
      <c r="L605" s="274"/>
      <c r="M605" s="58"/>
      <c r="N605" s="58"/>
      <c r="O605" s="58"/>
      <c r="P605" s="58"/>
      <c r="Q605" s="274"/>
      <c r="R605" s="274"/>
      <c r="S605" s="274"/>
      <c r="T605" s="274"/>
      <c r="U605" s="274"/>
      <c r="V605" s="274"/>
      <c r="W605" s="58"/>
      <c r="X605" s="58"/>
      <c r="Y605" s="58"/>
      <c r="Z605" s="58"/>
    </row>
    <row r="606" spans="1:26" ht="15.75" customHeight="1" x14ac:dyDescent="0.2">
      <c r="A606" s="266"/>
      <c r="B606" s="266"/>
      <c r="C606" s="266"/>
      <c r="D606" s="266"/>
      <c r="E606" s="266"/>
      <c r="F606" s="266"/>
      <c r="G606" s="266"/>
      <c r="H606" s="266"/>
      <c r="I606" s="266"/>
      <c r="J606" s="266"/>
      <c r="K606" s="266"/>
      <c r="L606" s="274"/>
      <c r="M606" s="58"/>
      <c r="N606" s="58"/>
      <c r="O606" s="58"/>
      <c r="P606" s="58"/>
      <c r="Q606" s="274"/>
      <c r="R606" s="274"/>
      <c r="S606" s="274"/>
      <c r="T606" s="274"/>
      <c r="U606" s="274"/>
      <c r="V606" s="274"/>
      <c r="W606" s="58"/>
      <c r="X606" s="58"/>
      <c r="Y606" s="58"/>
      <c r="Z606" s="58"/>
    </row>
    <row r="607" spans="1:26" ht="15.75" customHeight="1" x14ac:dyDescent="0.2">
      <c r="A607" s="266"/>
      <c r="B607" s="266"/>
      <c r="C607" s="266"/>
      <c r="D607" s="266"/>
      <c r="E607" s="266"/>
      <c r="F607" s="266"/>
      <c r="G607" s="266"/>
      <c r="H607" s="266"/>
      <c r="I607" s="266"/>
      <c r="J607" s="266"/>
      <c r="K607" s="266"/>
      <c r="L607" s="274"/>
      <c r="M607" s="58"/>
      <c r="N607" s="58"/>
      <c r="O607" s="58"/>
      <c r="P607" s="58"/>
      <c r="Q607" s="274"/>
      <c r="R607" s="274"/>
      <c r="S607" s="274"/>
      <c r="T607" s="274"/>
      <c r="U607" s="274"/>
      <c r="V607" s="274"/>
      <c r="W607" s="58"/>
      <c r="X607" s="58"/>
      <c r="Y607" s="58"/>
      <c r="Z607" s="58"/>
    </row>
    <row r="608" spans="1:26" ht="15.75" customHeight="1" x14ac:dyDescent="0.2">
      <c r="A608" s="266"/>
      <c r="B608" s="266"/>
      <c r="C608" s="266"/>
      <c r="D608" s="266"/>
      <c r="E608" s="266"/>
      <c r="F608" s="266"/>
      <c r="G608" s="266"/>
      <c r="H608" s="266"/>
      <c r="I608" s="266"/>
      <c r="J608" s="266"/>
      <c r="K608" s="266"/>
      <c r="L608" s="274"/>
      <c r="M608" s="58"/>
      <c r="N608" s="58"/>
      <c r="O608" s="58"/>
      <c r="P608" s="58"/>
      <c r="Q608" s="274"/>
      <c r="R608" s="274"/>
      <c r="S608" s="274"/>
      <c r="T608" s="274"/>
      <c r="U608" s="274"/>
      <c r="V608" s="274"/>
      <c r="W608" s="58"/>
      <c r="X608" s="58"/>
      <c r="Y608" s="58"/>
      <c r="Z608" s="58"/>
    </row>
    <row r="609" spans="1:26" ht="15.75" customHeight="1" x14ac:dyDescent="0.2">
      <c r="A609" s="266"/>
      <c r="B609" s="266"/>
      <c r="C609" s="266"/>
      <c r="D609" s="266"/>
      <c r="E609" s="266"/>
      <c r="F609" s="266"/>
      <c r="G609" s="266"/>
      <c r="H609" s="266"/>
      <c r="I609" s="266"/>
      <c r="J609" s="266"/>
      <c r="K609" s="266"/>
      <c r="L609" s="274"/>
      <c r="M609" s="58"/>
      <c r="N609" s="58"/>
      <c r="O609" s="58"/>
      <c r="P609" s="58"/>
      <c r="Q609" s="274"/>
      <c r="R609" s="274"/>
      <c r="S609" s="274"/>
      <c r="T609" s="274"/>
      <c r="U609" s="274"/>
      <c r="V609" s="274"/>
      <c r="W609" s="58"/>
      <c r="X609" s="58"/>
      <c r="Y609" s="58"/>
      <c r="Z609" s="58"/>
    </row>
    <row r="610" spans="1:26" ht="15.75" customHeight="1" x14ac:dyDescent="0.2">
      <c r="A610" s="266"/>
      <c r="B610" s="266"/>
      <c r="C610" s="266"/>
      <c r="D610" s="266"/>
      <c r="E610" s="266"/>
      <c r="F610" s="266"/>
      <c r="G610" s="266"/>
      <c r="H610" s="266"/>
      <c r="I610" s="266"/>
      <c r="J610" s="266"/>
      <c r="K610" s="266"/>
      <c r="L610" s="274"/>
      <c r="M610" s="58"/>
      <c r="N610" s="58"/>
      <c r="O610" s="58"/>
      <c r="P610" s="58"/>
      <c r="Q610" s="274"/>
      <c r="R610" s="274"/>
      <c r="S610" s="274"/>
      <c r="T610" s="274"/>
      <c r="U610" s="274"/>
      <c r="V610" s="274"/>
      <c r="W610" s="58"/>
      <c r="X610" s="58"/>
      <c r="Y610" s="58"/>
      <c r="Z610" s="58"/>
    </row>
    <row r="611" spans="1:26" ht="15.75" customHeight="1" x14ac:dyDescent="0.2">
      <c r="A611" s="266"/>
      <c r="B611" s="266"/>
      <c r="C611" s="266"/>
      <c r="D611" s="266"/>
      <c r="E611" s="266"/>
      <c r="F611" s="266"/>
      <c r="G611" s="266"/>
      <c r="H611" s="266"/>
      <c r="I611" s="266"/>
      <c r="J611" s="266"/>
      <c r="K611" s="266"/>
      <c r="L611" s="274"/>
      <c r="M611" s="58"/>
      <c r="N611" s="58"/>
      <c r="O611" s="58"/>
      <c r="P611" s="58"/>
      <c r="Q611" s="274"/>
      <c r="R611" s="274"/>
      <c r="S611" s="274"/>
      <c r="T611" s="274"/>
      <c r="U611" s="274"/>
      <c r="V611" s="274"/>
      <c r="W611" s="58"/>
      <c r="X611" s="58"/>
      <c r="Y611" s="58"/>
      <c r="Z611" s="58"/>
    </row>
    <row r="612" spans="1:26" ht="15.75" customHeight="1" x14ac:dyDescent="0.2">
      <c r="A612" s="266"/>
      <c r="B612" s="266"/>
      <c r="C612" s="266"/>
      <c r="D612" s="266"/>
      <c r="E612" s="266"/>
      <c r="F612" s="266"/>
      <c r="G612" s="266"/>
      <c r="H612" s="266"/>
      <c r="I612" s="266"/>
      <c r="J612" s="266"/>
      <c r="K612" s="266"/>
      <c r="L612" s="274"/>
      <c r="M612" s="58"/>
      <c r="N612" s="58"/>
      <c r="O612" s="58"/>
      <c r="P612" s="58"/>
      <c r="Q612" s="274"/>
      <c r="R612" s="274"/>
      <c r="S612" s="274"/>
      <c r="T612" s="274"/>
      <c r="U612" s="274"/>
      <c r="V612" s="274"/>
      <c r="W612" s="58"/>
      <c r="X612" s="58"/>
      <c r="Y612" s="58"/>
      <c r="Z612" s="58"/>
    </row>
    <row r="613" spans="1:26" ht="15.75" customHeight="1" x14ac:dyDescent="0.2">
      <c r="A613" s="266"/>
      <c r="B613" s="266"/>
      <c r="C613" s="266"/>
      <c r="D613" s="266"/>
      <c r="E613" s="266"/>
      <c r="F613" s="266"/>
      <c r="G613" s="266"/>
      <c r="H613" s="266"/>
      <c r="I613" s="266"/>
      <c r="J613" s="266"/>
      <c r="K613" s="266"/>
      <c r="L613" s="274"/>
      <c r="M613" s="58"/>
      <c r="N613" s="58"/>
      <c r="O613" s="58"/>
      <c r="P613" s="58"/>
      <c r="Q613" s="274"/>
      <c r="R613" s="274"/>
      <c r="S613" s="274"/>
      <c r="T613" s="274"/>
      <c r="U613" s="274"/>
      <c r="V613" s="274"/>
      <c r="W613" s="58"/>
      <c r="X613" s="58"/>
      <c r="Y613" s="58"/>
      <c r="Z613" s="58"/>
    </row>
    <row r="614" spans="1:26" ht="15.75" customHeight="1" x14ac:dyDescent="0.2">
      <c r="A614" s="266"/>
      <c r="B614" s="266"/>
      <c r="C614" s="266"/>
      <c r="D614" s="266"/>
      <c r="E614" s="266"/>
      <c r="F614" s="266"/>
      <c r="G614" s="266"/>
      <c r="H614" s="266"/>
      <c r="I614" s="266"/>
      <c r="J614" s="266"/>
      <c r="K614" s="266"/>
      <c r="L614" s="274"/>
      <c r="M614" s="58"/>
      <c r="N614" s="58"/>
      <c r="O614" s="58"/>
      <c r="P614" s="58"/>
      <c r="Q614" s="274"/>
      <c r="R614" s="274"/>
      <c r="S614" s="274"/>
      <c r="T614" s="274"/>
      <c r="U614" s="274"/>
      <c r="V614" s="274"/>
      <c r="W614" s="58"/>
      <c r="X614" s="58"/>
      <c r="Y614" s="58"/>
      <c r="Z614" s="58"/>
    </row>
    <row r="615" spans="1:26" ht="15.75" customHeight="1" x14ac:dyDescent="0.2">
      <c r="A615" s="266"/>
      <c r="B615" s="266"/>
      <c r="C615" s="266"/>
      <c r="D615" s="266"/>
      <c r="E615" s="266"/>
      <c r="F615" s="266"/>
      <c r="G615" s="266"/>
      <c r="H615" s="266"/>
      <c r="I615" s="266"/>
      <c r="J615" s="266"/>
      <c r="K615" s="266"/>
      <c r="L615" s="274"/>
      <c r="M615" s="58"/>
      <c r="N615" s="58"/>
      <c r="O615" s="58"/>
      <c r="P615" s="58"/>
      <c r="Q615" s="274"/>
      <c r="R615" s="274"/>
      <c r="S615" s="274"/>
      <c r="T615" s="274"/>
      <c r="U615" s="274"/>
      <c r="V615" s="274"/>
      <c r="W615" s="58"/>
      <c r="X615" s="58"/>
      <c r="Y615" s="58"/>
      <c r="Z615" s="58"/>
    </row>
    <row r="616" spans="1:26" ht="15.75" customHeight="1" x14ac:dyDescent="0.2">
      <c r="A616" s="266"/>
      <c r="B616" s="266"/>
      <c r="C616" s="266"/>
      <c r="D616" s="266"/>
      <c r="E616" s="266"/>
      <c r="F616" s="266"/>
      <c r="G616" s="266"/>
      <c r="H616" s="266"/>
      <c r="I616" s="266"/>
      <c r="J616" s="266"/>
      <c r="K616" s="266"/>
      <c r="L616" s="274"/>
      <c r="M616" s="58"/>
      <c r="N616" s="58"/>
      <c r="O616" s="58"/>
      <c r="P616" s="58"/>
      <c r="Q616" s="274"/>
      <c r="R616" s="274"/>
      <c r="S616" s="274"/>
      <c r="T616" s="274"/>
      <c r="U616" s="274"/>
      <c r="V616" s="274"/>
      <c r="W616" s="58"/>
      <c r="X616" s="58"/>
      <c r="Y616" s="58"/>
      <c r="Z616" s="58"/>
    </row>
    <row r="617" spans="1:26" ht="15.75" customHeight="1" x14ac:dyDescent="0.2">
      <c r="A617" s="266"/>
      <c r="B617" s="266"/>
      <c r="C617" s="266"/>
      <c r="D617" s="266"/>
      <c r="E617" s="266"/>
      <c r="F617" s="266"/>
      <c r="G617" s="266"/>
      <c r="H617" s="266"/>
      <c r="I617" s="266"/>
      <c r="J617" s="266"/>
      <c r="K617" s="266"/>
      <c r="L617" s="274"/>
      <c r="M617" s="58"/>
      <c r="N617" s="58"/>
      <c r="O617" s="58"/>
      <c r="P617" s="58"/>
      <c r="Q617" s="274"/>
      <c r="R617" s="274"/>
      <c r="S617" s="274"/>
      <c r="T617" s="274"/>
      <c r="U617" s="274"/>
      <c r="V617" s="274"/>
      <c r="W617" s="58"/>
      <c r="X617" s="58"/>
      <c r="Y617" s="58"/>
      <c r="Z617" s="58"/>
    </row>
    <row r="618" spans="1:26" ht="15.75" customHeight="1" x14ac:dyDescent="0.2">
      <c r="A618" s="266"/>
      <c r="B618" s="266"/>
      <c r="C618" s="266"/>
      <c r="D618" s="266"/>
      <c r="E618" s="266"/>
      <c r="F618" s="266"/>
      <c r="G618" s="266"/>
      <c r="H618" s="266"/>
      <c r="I618" s="266"/>
      <c r="J618" s="266"/>
      <c r="K618" s="266"/>
      <c r="L618" s="274"/>
      <c r="M618" s="58"/>
      <c r="N618" s="58"/>
      <c r="O618" s="58"/>
      <c r="P618" s="58"/>
      <c r="Q618" s="274"/>
      <c r="R618" s="274"/>
      <c r="S618" s="274"/>
      <c r="T618" s="274"/>
      <c r="U618" s="274"/>
      <c r="V618" s="274"/>
      <c r="W618" s="58"/>
      <c r="X618" s="58"/>
      <c r="Y618" s="58"/>
      <c r="Z618" s="58"/>
    </row>
    <row r="619" spans="1:26" ht="15.75" customHeight="1" x14ac:dyDescent="0.2">
      <c r="A619" s="266"/>
      <c r="B619" s="266"/>
      <c r="C619" s="266"/>
      <c r="D619" s="266"/>
      <c r="E619" s="266"/>
      <c r="F619" s="266"/>
      <c r="G619" s="266"/>
      <c r="H619" s="266"/>
      <c r="I619" s="266"/>
      <c r="J619" s="266"/>
      <c r="K619" s="266"/>
      <c r="L619" s="274"/>
      <c r="M619" s="58"/>
      <c r="N619" s="58"/>
      <c r="O619" s="58"/>
      <c r="P619" s="58"/>
      <c r="Q619" s="274"/>
      <c r="R619" s="274"/>
      <c r="S619" s="274"/>
      <c r="T619" s="274"/>
      <c r="U619" s="274"/>
      <c r="V619" s="274"/>
      <c r="W619" s="58"/>
      <c r="X619" s="58"/>
      <c r="Y619" s="58"/>
      <c r="Z619" s="58"/>
    </row>
    <row r="620" spans="1:26" ht="15.75" customHeight="1" x14ac:dyDescent="0.2">
      <c r="A620" s="266"/>
      <c r="B620" s="266"/>
      <c r="C620" s="266"/>
      <c r="D620" s="266"/>
      <c r="E620" s="266"/>
      <c r="F620" s="266"/>
      <c r="G620" s="266"/>
      <c r="H620" s="266"/>
      <c r="I620" s="266"/>
      <c r="J620" s="266"/>
      <c r="K620" s="266"/>
      <c r="L620" s="274"/>
      <c r="M620" s="58"/>
      <c r="N620" s="58"/>
      <c r="O620" s="58"/>
      <c r="P620" s="58"/>
      <c r="Q620" s="274"/>
      <c r="R620" s="274"/>
      <c r="S620" s="274"/>
      <c r="T620" s="274"/>
      <c r="U620" s="274"/>
      <c r="V620" s="274"/>
      <c r="W620" s="58"/>
      <c r="X620" s="58"/>
      <c r="Y620" s="58"/>
      <c r="Z620" s="58"/>
    </row>
    <row r="621" spans="1:26" ht="15.75" customHeight="1" x14ac:dyDescent="0.2">
      <c r="A621" s="266"/>
      <c r="B621" s="266"/>
      <c r="C621" s="266"/>
      <c r="D621" s="266"/>
      <c r="E621" s="266"/>
      <c r="F621" s="266"/>
      <c r="G621" s="266"/>
      <c r="H621" s="266"/>
      <c r="I621" s="266"/>
      <c r="J621" s="266"/>
      <c r="K621" s="266"/>
      <c r="L621" s="274"/>
      <c r="M621" s="58"/>
      <c r="N621" s="58"/>
      <c r="O621" s="58"/>
      <c r="P621" s="58"/>
      <c r="Q621" s="274"/>
      <c r="R621" s="274"/>
      <c r="S621" s="274"/>
      <c r="T621" s="274"/>
      <c r="U621" s="274"/>
      <c r="V621" s="274"/>
      <c r="W621" s="58"/>
      <c r="X621" s="58"/>
      <c r="Y621" s="58"/>
      <c r="Z621" s="58"/>
    </row>
    <row r="622" spans="1:26" ht="15.75" customHeight="1" x14ac:dyDescent="0.2">
      <c r="A622" s="266"/>
      <c r="B622" s="266"/>
      <c r="C622" s="266"/>
      <c r="D622" s="266"/>
      <c r="E622" s="266"/>
      <c r="F622" s="266"/>
      <c r="G622" s="266"/>
      <c r="H622" s="266"/>
      <c r="I622" s="266"/>
      <c r="J622" s="266"/>
      <c r="K622" s="266"/>
      <c r="L622" s="274"/>
      <c r="M622" s="58"/>
      <c r="N622" s="58"/>
      <c r="O622" s="58"/>
      <c r="P622" s="58"/>
      <c r="Q622" s="274"/>
      <c r="R622" s="274"/>
      <c r="S622" s="274"/>
      <c r="T622" s="274"/>
      <c r="U622" s="274"/>
      <c r="V622" s="274"/>
      <c r="W622" s="58"/>
      <c r="X622" s="58"/>
      <c r="Y622" s="58"/>
      <c r="Z622" s="58"/>
    </row>
    <row r="623" spans="1:26" ht="15.75" customHeight="1" x14ac:dyDescent="0.2">
      <c r="A623" s="266"/>
      <c r="B623" s="266"/>
      <c r="C623" s="266"/>
      <c r="D623" s="266"/>
      <c r="E623" s="266"/>
      <c r="F623" s="266"/>
      <c r="G623" s="266"/>
      <c r="H623" s="266"/>
      <c r="I623" s="266"/>
      <c r="J623" s="266"/>
      <c r="K623" s="266"/>
      <c r="L623" s="274"/>
      <c r="M623" s="58"/>
      <c r="N623" s="58"/>
      <c r="O623" s="58"/>
      <c r="P623" s="58"/>
      <c r="Q623" s="274"/>
      <c r="R623" s="274"/>
      <c r="S623" s="274"/>
      <c r="T623" s="274"/>
      <c r="U623" s="274"/>
      <c r="V623" s="274"/>
      <c r="W623" s="58"/>
      <c r="X623" s="58"/>
      <c r="Y623" s="58"/>
      <c r="Z623" s="58"/>
    </row>
    <row r="624" spans="1:26" ht="15.75" customHeight="1" x14ac:dyDescent="0.2">
      <c r="A624" s="266"/>
      <c r="B624" s="266"/>
      <c r="C624" s="266"/>
      <c r="D624" s="266"/>
      <c r="E624" s="266"/>
      <c r="F624" s="266"/>
      <c r="G624" s="266"/>
      <c r="H624" s="266"/>
      <c r="I624" s="266"/>
      <c r="J624" s="266"/>
      <c r="K624" s="266"/>
      <c r="L624" s="274"/>
      <c r="M624" s="58"/>
      <c r="N624" s="58"/>
      <c r="O624" s="58"/>
      <c r="P624" s="58"/>
      <c r="Q624" s="274"/>
      <c r="R624" s="274"/>
      <c r="S624" s="274"/>
      <c r="T624" s="274"/>
      <c r="U624" s="274"/>
      <c r="V624" s="274"/>
      <c r="W624" s="58"/>
      <c r="X624" s="58"/>
      <c r="Y624" s="58"/>
      <c r="Z624" s="58"/>
    </row>
    <row r="625" spans="1:26" ht="15.75" customHeight="1" x14ac:dyDescent="0.2">
      <c r="A625" s="266"/>
      <c r="B625" s="266"/>
      <c r="C625" s="266"/>
      <c r="D625" s="266"/>
      <c r="E625" s="266"/>
      <c r="F625" s="266"/>
      <c r="G625" s="266"/>
      <c r="H625" s="266"/>
      <c r="I625" s="266"/>
      <c r="J625" s="266"/>
      <c r="K625" s="266"/>
      <c r="L625" s="274"/>
      <c r="M625" s="58"/>
      <c r="N625" s="58"/>
      <c r="O625" s="58"/>
      <c r="P625" s="58"/>
      <c r="Q625" s="274"/>
      <c r="R625" s="274"/>
      <c r="S625" s="274"/>
      <c r="T625" s="274"/>
      <c r="U625" s="274"/>
      <c r="V625" s="274"/>
      <c r="W625" s="58"/>
      <c r="X625" s="58"/>
      <c r="Y625" s="58"/>
      <c r="Z625" s="58"/>
    </row>
    <row r="626" spans="1:26" ht="15.75" customHeight="1" x14ac:dyDescent="0.2">
      <c r="A626" s="266"/>
      <c r="B626" s="266"/>
      <c r="C626" s="266"/>
      <c r="D626" s="266"/>
      <c r="E626" s="266"/>
      <c r="F626" s="266"/>
      <c r="G626" s="266"/>
      <c r="H626" s="266"/>
      <c r="I626" s="266"/>
      <c r="J626" s="266"/>
      <c r="K626" s="266"/>
      <c r="L626" s="274"/>
      <c r="M626" s="58"/>
      <c r="N626" s="58"/>
      <c r="O626" s="58"/>
      <c r="P626" s="58"/>
      <c r="Q626" s="274"/>
      <c r="R626" s="274"/>
      <c r="S626" s="274"/>
      <c r="T626" s="274"/>
      <c r="U626" s="274"/>
      <c r="V626" s="274"/>
      <c r="W626" s="58"/>
      <c r="X626" s="58"/>
      <c r="Y626" s="58"/>
      <c r="Z626" s="58"/>
    </row>
    <row r="627" spans="1:26" ht="15.75" customHeight="1" x14ac:dyDescent="0.2">
      <c r="A627" s="266"/>
      <c r="B627" s="266"/>
      <c r="C627" s="266"/>
      <c r="D627" s="266"/>
      <c r="E627" s="266"/>
      <c r="F627" s="266"/>
      <c r="G627" s="266"/>
      <c r="H627" s="266"/>
      <c r="I627" s="266"/>
      <c r="J627" s="266"/>
      <c r="K627" s="266"/>
      <c r="L627" s="274"/>
      <c r="M627" s="58"/>
      <c r="N627" s="58"/>
      <c r="O627" s="58"/>
      <c r="P627" s="58"/>
      <c r="Q627" s="274"/>
      <c r="R627" s="274"/>
      <c r="S627" s="274"/>
      <c r="T627" s="274"/>
      <c r="U627" s="274"/>
      <c r="V627" s="274"/>
      <c r="W627" s="58"/>
      <c r="X627" s="58"/>
      <c r="Y627" s="58"/>
      <c r="Z627" s="58"/>
    </row>
    <row r="628" spans="1:26" ht="15.75" customHeight="1" x14ac:dyDescent="0.2">
      <c r="A628" s="266"/>
      <c r="B628" s="266"/>
      <c r="C628" s="266"/>
      <c r="D628" s="266"/>
      <c r="E628" s="266"/>
      <c r="F628" s="266"/>
      <c r="G628" s="266"/>
      <c r="H628" s="266"/>
      <c r="I628" s="266"/>
      <c r="J628" s="266"/>
      <c r="K628" s="266"/>
      <c r="L628" s="274"/>
      <c r="M628" s="58"/>
      <c r="N628" s="58"/>
      <c r="O628" s="58"/>
      <c r="P628" s="58"/>
      <c r="Q628" s="274"/>
      <c r="R628" s="274"/>
      <c r="S628" s="274"/>
      <c r="T628" s="274"/>
      <c r="U628" s="274"/>
      <c r="V628" s="274"/>
      <c r="W628" s="58"/>
      <c r="X628" s="58"/>
      <c r="Y628" s="58"/>
      <c r="Z628" s="58"/>
    </row>
    <row r="629" spans="1:26" ht="15.75" customHeight="1" x14ac:dyDescent="0.2">
      <c r="A629" s="266"/>
      <c r="B629" s="266"/>
      <c r="C629" s="266"/>
      <c r="D629" s="266"/>
      <c r="E629" s="266"/>
      <c r="F629" s="266"/>
      <c r="G629" s="266"/>
      <c r="H629" s="266"/>
      <c r="I629" s="266"/>
      <c r="J629" s="266"/>
      <c r="K629" s="266"/>
      <c r="L629" s="274"/>
      <c r="M629" s="58"/>
      <c r="N629" s="58"/>
      <c r="O629" s="58"/>
      <c r="P629" s="58"/>
      <c r="Q629" s="274"/>
      <c r="R629" s="274"/>
      <c r="S629" s="274"/>
      <c r="T629" s="274"/>
      <c r="U629" s="274"/>
      <c r="V629" s="274"/>
      <c r="W629" s="58"/>
      <c r="X629" s="58"/>
      <c r="Y629" s="58"/>
      <c r="Z629" s="58"/>
    </row>
    <row r="630" spans="1:26" ht="15.75" customHeight="1" x14ac:dyDescent="0.2">
      <c r="A630" s="266"/>
      <c r="B630" s="266"/>
      <c r="C630" s="266"/>
      <c r="D630" s="266"/>
      <c r="E630" s="266"/>
      <c r="F630" s="266"/>
      <c r="G630" s="266"/>
      <c r="H630" s="266"/>
      <c r="I630" s="266"/>
      <c r="J630" s="266"/>
      <c r="K630" s="266"/>
      <c r="L630" s="274"/>
      <c r="M630" s="58"/>
      <c r="N630" s="58"/>
      <c r="O630" s="58"/>
      <c r="P630" s="58"/>
      <c r="Q630" s="274"/>
      <c r="R630" s="274"/>
      <c r="S630" s="274"/>
      <c r="T630" s="274"/>
      <c r="U630" s="274"/>
      <c r="V630" s="274"/>
      <c r="W630" s="58"/>
      <c r="X630" s="58"/>
      <c r="Y630" s="58"/>
      <c r="Z630" s="58"/>
    </row>
    <row r="631" spans="1:26" ht="15.75" customHeight="1" x14ac:dyDescent="0.2">
      <c r="A631" s="266"/>
      <c r="B631" s="266"/>
      <c r="C631" s="266"/>
      <c r="D631" s="266"/>
      <c r="E631" s="266"/>
      <c r="F631" s="266"/>
      <c r="G631" s="266"/>
      <c r="H631" s="266"/>
      <c r="I631" s="266"/>
      <c r="J631" s="266"/>
      <c r="K631" s="266"/>
      <c r="L631" s="274"/>
      <c r="M631" s="58"/>
      <c r="N631" s="58"/>
      <c r="O631" s="58"/>
      <c r="P631" s="58"/>
      <c r="Q631" s="274"/>
      <c r="R631" s="274"/>
      <c r="S631" s="274"/>
      <c r="T631" s="274"/>
      <c r="U631" s="274"/>
      <c r="V631" s="274"/>
      <c r="W631" s="58"/>
      <c r="X631" s="58"/>
      <c r="Y631" s="58"/>
      <c r="Z631" s="58"/>
    </row>
    <row r="632" spans="1:26" ht="15.75" customHeight="1" x14ac:dyDescent="0.2">
      <c r="A632" s="266"/>
      <c r="B632" s="266"/>
      <c r="C632" s="266"/>
      <c r="D632" s="266"/>
      <c r="E632" s="266"/>
      <c r="F632" s="266"/>
      <c r="G632" s="266"/>
      <c r="H632" s="266"/>
      <c r="I632" s="266"/>
      <c r="J632" s="266"/>
      <c r="K632" s="266"/>
      <c r="L632" s="274"/>
      <c r="M632" s="58"/>
      <c r="N632" s="58"/>
      <c r="O632" s="58"/>
      <c r="P632" s="58"/>
      <c r="Q632" s="274"/>
      <c r="R632" s="274"/>
      <c r="S632" s="274"/>
      <c r="T632" s="274"/>
      <c r="U632" s="274"/>
      <c r="V632" s="274"/>
      <c r="W632" s="58"/>
      <c r="X632" s="58"/>
      <c r="Y632" s="58"/>
      <c r="Z632" s="58"/>
    </row>
    <row r="633" spans="1:26" ht="15.75" customHeight="1" x14ac:dyDescent="0.2">
      <c r="A633" s="266"/>
      <c r="B633" s="266"/>
      <c r="C633" s="266"/>
      <c r="D633" s="266"/>
      <c r="E633" s="266"/>
      <c r="F633" s="266"/>
      <c r="G633" s="266"/>
      <c r="H633" s="266"/>
      <c r="I633" s="266"/>
      <c r="J633" s="266"/>
      <c r="K633" s="266"/>
      <c r="L633" s="274"/>
      <c r="M633" s="58"/>
      <c r="N633" s="58"/>
      <c r="O633" s="58"/>
      <c r="P633" s="58"/>
      <c r="Q633" s="274"/>
      <c r="R633" s="274"/>
      <c r="S633" s="274"/>
      <c r="T633" s="274"/>
      <c r="U633" s="274"/>
      <c r="V633" s="274"/>
      <c r="W633" s="58"/>
      <c r="X633" s="58"/>
      <c r="Y633" s="58"/>
      <c r="Z633" s="58"/>
    </row>
    <row r="634" spans="1:26" ht="15.75" customHeight="1" x14ac:dyDescent="0.2">
      <c r="A634" s="266"/>
      <c r="B634" s="266"/>
      <c r="C634" s="266"/>
      <c r="D634" s="266"/>
      <c r="E634" s="266"/>
      <c r="F634" s="266"/>
      <c r="G634" s="266"/>
      <c r="H634" s="266"/>
      <c r="I634" s="266"/>
      <c r="J634" s="266"/>
      <c r="K634" s="266"/>
      <c r="L634" s="274"/>
      <c r="M634" s="58"/>
      <c r="N634" s="58"/>
      <c r="O634" s="58"/>
      <c r="P634" s="58"/>
      <c r="Q634" s="274"/>
      <c r="R634" s="274"/>
      <c r="S634" s="274"/>
      <c r="T634" s="274"/>
      <c r="U634" s="274"/>
      <c r="V634" s="274"/>
      <c r="W634" s="58"/>
      <c r="X634" s="58"/>
      <c r="Y634" s="58"/>
      <c r="Z634" s="58"/>
    </row>
    <row r="635" spans="1:26" ht="15.75" customHeight="1" x14ac:dyDescent="0.2">
      <c r="A635" s="266"/>
      <c r="B635" s="266"/>
      <c r="C635" s="266"/>
      <c r="D635" s="266"/>
      <c r="E635" s="266"/>
      <c r="F635" s="266"/>
      <c r="G635" s="266"/>
      <c r="H635" s="266"/>
      <c r="I635" s="266"/>
      <c r="J635" s="266"/>
      <c r="K635" s="266"/>
      <c r="L635" s="274"/>
      <c r="M635" s="58"/>
      <c r="N635" s="58"/>
      <c r="O635" s="58"/>
      <c r="P635" s="58"/>
      <c r="Q635" s="274"/>
      <c r="R635" s="274"/>
      <c r="S635" s="274"/>
      <c r="T635" s="274"/>
      <c r="U635" s="274"/>
      <c r="V635" s="274"/>
      <c r="W635" s="58"/>
      <c r="X635" s="58"/>
      <c r="Y635" s="58"/>
      <c r="Z635" s="58"/>
    </row>
    <row r="636" spans="1:26" ht="15.75" customHeight="1" x14ac:dyDescent="0.2">
      <c r="A636" s="266"/>
      <c r="B636" s="266"/>
      <c r="C636" s="266"/>
      <c r="D636" s="266"/>
      <c r="E636" s="266"/>
      <c r="F636" s="266"/>
      <c r="G636" s="266"/>
      <c r="H636" s="266"/>
      <c r="I636" s="266"/>
      <c r="J636" s="266"/>
      <c r="K636" s="266"/>
      <c r="L636" s="274"/>
      <c r="M636" s="58"/>
      <c r="N636" s="58"/>
      <c r="O636" s="58"/>
      <c r="P636" s="58"/>
      <c r="Q636" s="274"/>
      <c r="R636" s="274"/>
      <c r="S636" s="274"/>
      <c r="T636" s="274"/>
      <c r="U636" s="274"/>
      <c r="V636" s="274"/>
      <c r="W636" s="58"/>
      <c r="X636" s="58"/>
      <c r="Y636" s="58"/>
      <c r="Z636" s="58"/>
    </row>
    <row r="637" spans="1:26" ht="15.75" customHeight="1" x14ac:dyDescent="0.2">
      <c r="A637" s="266"/>
      <c r="B637" s="266"/>
      <c r="C637" s="266"/>
      <c r="D637" s="266"/>
      <c r="E637" s="266"/>
      <c r="F637" s="266"/>
      <c r="G637" s="266"/>
      <c r="H637" s="266"/>
      <c r="I637" s="266"/>
      <c r="J637" s="266"/>
      <c r="K637" s="266"/>
      <c r="L637" s="274"/>
      <c r="M637" s="58"/>
      <c r="N637" s="58"/>
      <c r="O637" s="58"/>
      <c r="P637" s="58"/>
      <c r="Q637" s="274"/>
      <c r="R637" s="274"/>
      <c r="S637" s="274"/>
      <c r="T637" s="274"/>
      <c r="U637" s="274"/>
      <c r="V637" s="274"/>
      <c r="W637" s="58"/>
      <c r="X637" s="58"/>
      <c r="Y637" s="58"/>
      <c r="Z637" s="58"/>
    </row>
    <row r="638" spans="1:26" ht="15.75" customHeight="1" x14ac:dyDescent="0.2">
      <c r="A638" s="266"/>
      <c r="B638" s="266"/>
      <c r="C638" s="266"/>
      <c r="D638" s="266"/>
      <c r="E638" s="266"/>
      <c r="F638" s="266"/>
      <c r="G638" s="266"/>
      <c r="H638" s="266"/>
      <c r="I638" s="266"/>
      <c r="J638" s="266"/>
      <c r="K638" s="266"/>
      <c r="L638" s="274"/>
      <c r="M638" s="58"/>
      <c r="N638" s="58"/>
      <c r="O638" s="58"/>
      <c r="P638" s="58"/>
      <c r="Q638" s="274"/>
      <c r="R638" s="274"/>
      <c r="S638" s="274"/>
      <c r="T638" s="274"/>
      <c r="U638" s="274"/>
      <c r="V638" s="274"/>
      <c r="W638" s="58"/>
      <c r="X638" s="58"/>
      <c r="Y638" s="58"/>
      <c r="Z638" s="58"/>
    </row>
    <row r="639" spans="1:26" ht="15.75" customHeight="1" x14ac:dyDescent="0.2">
      <c r="A639" s="266"/>
      <c r="B639" s="266"/>
      <c r="C639" s="266"/>
      <c r="D639" s="266"/>
      <c r="E639" s="266"/>
      <c r="F639" s="266"/>
      <c r="G639" s="266"/>
      <c r="H639" s="266"/>
      <c r="I639" s="266"/>
      <c r="J639" s="266"/>
      <c r="K639" s="266"/>
      <c r="L639" s="274"/>
      <c r="M639" s="58"/>
      <c r="N639" s="58"/>
      <c r="O639" s="58"/>
      <c r="P639" s="58"/>
      <c r="Q639" s="274"/>
      <c r="R639" s="274"/>
      <c r="S639" s="274"/>
      <c r="T639" s="274"/>
      <c r="U639" s="274"/>
      <c r="V639" s="274"/>
      <c r="W639" s="58"/>
      <c r="X639" s="58"/>
      <c r="Y639" s="58"/>
      <c r="Z639" s="58"/>
    </row>
    <row r="640" spans="1:26" ht="15.75" customHeight="1" x14ac:dyDescent="0.2">
      <c r="A640" s="266"/>
      <c r="B640" s="266"/>
      <c r="C640" s="266"/>
      <c r="D640" s="266"/>
      <c r="E640" s="266"/>
      <c r="F640" s="266"/>
      <c r="G640" s="266"/>
      <c r="H640" s="266"/>
      <c r="I640" s="266"/>
      <c r="J640" s="266"/>
      <c r="K640" s="266"/>
      <c r="L640" s="274"/>
      <c r="M640" s="58"/>
      <c r="N640" s="58"/>
      <c r="O640" s="58"/>
      <c r="P640" s="58"/>
      <c r="Q640" s="274"/>
      <c r="R640" s="274"/>
      <c r="S640" s="274"/>
      <c r="T640" s="274"/>
      <c r="U640" s="274"/>
      <c r="V640" s="274"/>
      <c r="W640" s="58"/>
      <c r="X640" s="58"/>
      <c r="Y640" s="58"/>
      <c r="Z640" s="58"/>
    </row>
    <row r="641" spans="1:26" ht="15.75" customHeight="1" x14ac:dyDescent="0.2">
      <c r="A641" s="266"/>
      <c r="B641" s="266"/>
      <c r="C641" s="266"/>
      <c r="D641" s="266"/>
      <c r="E641" s="266"/>
      <c r="F641" s="266"/>
      <c r="G641" s="266"/>
      <c r="H641" s="266"/>
      <c r="I641" s="266"/>
      <c r="J641" s="266"/>
      <c r="K641" s="266"/>
      <c r="L641" s="274"/>
      <c r="M641" s="58"/>
      <c r="N641" s="58"/>
      <c r="O641" s="58"/>
      <c r="P641" s="58"/>
      <c r="Q641" s="274"/>
      <c r="R641" s="274"/>
      <c r="S641" s="274"/>
      <c r="T641" s="274"/>
      <c r="U641" s="274"/>
      <c r="V641" s="274"/>
      <c r="W641" s="58"/>
      <c r="X641" s="58"/>
      <c r="Y641" s="58"/>
      <c r="Z641" s="58"/>
    </row>
    <row r="642" spans="1:26" ht="15.75" customHeight="1" x14ac:dyDescent="0.2">
      <c r="A642" s="266"/>
      <c r="B642" s="266"/>
      <c r="C642" s="266"/>
      <c r="D642" s="266"/>
      <c r="E642" s="266"/>
      <c r="F642" s="266"/>
      <c r="G642" s="266"/>
      <c r="H642" s="266"/>
      <c r="I642" s="266"/>
      <c r="J642" s="266"/>
      <c r="K642" s="266"/>
      <c r="L642" s="274"/>
      <c r="M642" s="58"/>
      <c r="N642" s="58"/>
      <c r="O642" s="58"/>
      <c r="P642" s="58"/>
      <c r="Q642" s="274"/>
      <c r="R642" s="274"/>
      <c r="S642" s="274"/>
      <c r="T642" s="274"/>
      <c r="U642" s="274"/>
      <c r="V642" s="274"/>
      <c r="W642" s="58"/>
      <c r="X642" s="58"/>
      <c r="Y642" s="58"/>
      <c r="Z642" s="58"/>
    </row>
    <row r="643" spans="1:26" ht="15.75" customHeight="1" x14ac:dyDescent="0.2">
      <c r="A643" s="266"/>
      <c r="B643" s="266"/>
      <c r="C643" s="266"/>
      <c r="D643" s="266"/>
      <c r="E643" s="266"/>
      <c r="F643" s="266"/>
      <c r="G643" s="266"/>
      <c r="H643" s="266"/>
      <c r="I643" s="266"/>
      <c r="J643" s="266"/>
      <c r="K643" s="266"/>
      <c r="L643" s="274"/>
      <c r="M643" s="58"/>
      <c r="N643" s="58"/>
      <c r="O643" s="58"/>
      <c r="P643" s="58"/>
      <c r="Q643" s="274"/>
      <c r="R643" s="274"/>
      <c r="S643" s="274"/>
      <c r="T643" s="274"/>
      <c r="U643" s="274"/>
      <c r="V643" s="274"/>
      <c r="W643" s="58"/>
      <c r="X643" s="58"/>
      <c r="Y643" s="58"/>
      <c r="Z643" s="58"/>
    </row>
    <row r="644" spans="1:26" ht="15.75" customHeight="1" x14ac:dyDescent="0.2">
      <c r="A644" s="266"/>
      <c r="B644" s="266"/>
      <c r="C644" s="266"/>
      <c r="D644" s="266"/>
      <c r="E644" s="266"/>
      <c r="F644" s="266"/>
      <c r="G644" s="266"/>
      <c r="H644" s="266"/>
      <c r="I644" s="266"/>
      <c r="J644" s="266"/>
      <c r="K644" s="266"/>
      <c r="L644" s="274"/>
      <c r="M644" s="58"/>
      <c r="N644" s="58"/>
      <c r="O644" s="58"/>
      <c r="P644" s="58"/>
      <c r="Q644" s="274"/>
      <c r="R644" s="274"/>
      <c r="S644" s="274"/>
      <c r="T644" s="274"/>
      <c r="U644" s="274"/>
      <c r="V644" s="274"/>
      <c r="W644" s="58"/>
      <c r="X644" s="58"/>
      <c r="Y644" s="58"/>
      <c r="Z644" s="58"/>
    </row>
    <row r="645" spans="1:26" ht="15.75" customHeight="1" x14ac:dyDescent="0.2">
      <c r="A645" s="266"/>
      <c r="B645" s="266"/>
      <c r="C645" s="266"/>
      <c r="D645" s="266"/>
      <c r="E645" s="266"/>
      <c r="F645" s="266"/>
      <c r="G645" s="266"/>
      <c r="H645" s="266"/>
      <c r="I645" s="266"/>
      <c r="J645" s="266"/>
      <c r="K645" s="266"/>
      <c r="L645" s="274"/>
      <c r="M645" s="58"/>
      <c r="N645" s="58"/>
      <c r="O645" s="58"/>
      <c r="P645" s="58"/>
      <c r="Q645" s="274"/>
      <c r="R645" s="274"/>
      <c r="S645" s="274"/>
      <c r="T645" s="274"/>
      <c r="U645" s="274"/>
      <c r="V645" s="274"/>
      <c r="W645" s="58"/>
      <c r="X645" s="58"/>
      <c r="Y645" s="58"/>
      <c r="Z645" s="58"/>
    </row>
    <row r="646" spans="1:26" ht="15.75" customHeight="1" x14ac:dyDescent="0.2">
      <c r="A646" s="266"/>
      <c r="B646" s="266"/>
      <c r="C646" s="266"/>
      <c r="D646" s="266"/>
      <c r="E646" s="266"/>
      <c r="F646" s="266"/>
      <c r="G646" s="266"/>
      <c r="H646" s="266"/>
      <c r="I646" s="266"/>
      <c r="J646" s="266"/>
      <c r="K646" s="266"/>
      <c r="L646" s="274"/>
      <c r="M646" s="58"/>
      <c r="N646" s="58"/>
      <c r="O646" s="58"/>
      <c r="P646" s="58"/>
      <c r="Q646" s="274"/>
      <c r="R646" s="274"/>
      <c r="S646" s="274"/>
      <c r="T646" s="274"/>
      <c r="U646" s="274"/>
      <c r="V646" s="274"/>
      <c r="W646" s="58"/>
      <c r="X646" s="58"/>
      <c r="Y646" s="58"/>
      <c r="Z646" s="58"/>
    </row>
    <row r="647" spans="1:26" ht="15.75" customHeight="1" x14ac:dyDescent="0.2">
      <c r="A647" s="266"/>
      <c r="B647" s="266"/>
      <c r="C647" s="266"/>
      <c r="D647" s="266"/>
      <c r="E647" s="266"/>
      <c r="F647" s="266"/>
      <c r="G647" s="266"/>
      <c r="H647" s="266"/>
      <c r="I647" s="266"/>
      <c r="J647" s="266"/>
      <c r="K647" s="266"/>
      <c r="L647" s="274"/>
      <c r="M647" s="58"/>
      <c r="N647" s="58"/>
      <c r="O647" s="58"/>
      <c r="P647" s="58"/>
      <c r="Q647" s="274"/>
      <c r="R647" s="274"/>
      <c r="S647" s="274"/>
      <c r="T647" s="274"/>
      <c r="U647" s="274"/>
      <c r="V647" s="274"/>
      <c r="W647" s="58"/>
      <c r="X647" s="58"/>
      <c r="Y647" s="58"/>
      <c r="Z647" s="58"/>
    </row>
    <row r="648" spans="1:26" ht="15.75" customHeight="1" x14ac:dyDescent="0.2">
      <c r="A648" s="266"/>
      <c r="B648" s="266"/>
      <c r="C648" s="266"/>
      <c r="D648" s="266"/>
      <c r="E648" s="266"/>
      <c r="F648" s="266"/>
      <c r="G648" s="266"/>
      <c r="H648" s="266"/>
      <c r="I648" s="266"/>
      <c r="J648" s="266"/>
      <c r="K648" s="266"/>
      <c r="L648" s="274"/>
      <c r="M648" s="58"/>
      <c r="N648" s="58"/>
      <c r="O648" s="58"/>
      <c r="P648" s="58"/>
      <c r="Q648" s="274"/>
      <c r="R648" s="274"/>
      <c r="S648" s="274"/>
      <c r="T648" s="274"/>
      <c r="U648" s="274"/>
      <c r="V648" s="274"/>
      <c r="W648" s="58"/>
      <c r="X648" s="58"/>
      <c r="Y648" s="58"/>
      <c r="Z648" s="58"/>
    </row>
    <row r="649" spans="1:26" ht="15.75" customHeight="1" x14ac:dyDescent="0.2">
      <c r="A649" s="266"/>
      <c r="B649" s="266"/>
      <c r="C649" s="266"/>
      <c r="D649" s="266"/>
      <c r="E649" s="266"/>
      <c r="F649" s="266"/>
      <c r="G649" s="266"/>
      <c r="H649" s="266"/>
      <c r="I649" s="266"/>
      <c r="J649" s="266"/>
      <c r="K649" s="266"/>
      <c r="L649" s="274"/>
      <c r="M649" s="58"/>
      <c r="N649" s="58"/>
      <c r="O649" s="58"/>
      <c r="P649" s="58"/>
      <c r="Q649" s="274"/>
      <c r="R649" s="274"/>
      <c r="S649" s="274"/>
      <c r="T649" s="274"/>
      <c r="U649" s="274"/>
      <c r="V649" s="274"/>
      <c r="W649" s="58"/>
      <c r="X649" s="58"/>
      <c r="Y649" s="58"/>
      <c r="Z649" s="58"/>
    </row>
    <row r="650" spans="1:26" ht="15.75" customHeight="1" x14ac:dyDescent="0.2">
      <c r="A650" s="266"/>
      <c r="B650" s="266"/>
      <c r="C650" s="266"/>
      <c r="D650" s="266"/>
      <c r="E650" s="266"/>
      <c r="F650" s="266"/>
      <c r="G650" s="266"/>
      <c r="H650" s="266"/>
      <c r="I650" s="266"/>
      <c r="J650" s="266"/>
      <c r="K650" s="266"/>
      <c r="L650" s="274"/>
      <c r="M650" s="58"/>
      <c r="N650" s="58"/>
      <c r="O650" s="58"/>
      <c r="P650" s="58"/>
      <c r="Q650" s="274"/>
      <c r="R650" s="274"/>
      <c r="S650" s="274"/>
      <c r="T650" s="274"/>
      <c r="U650" s="274"/>
      <c r="V650" s="274"/>
      <c r="W650" s="58"/>
      <c r="X650" s="58"/>
      <c r="Y650" s="58"/>
      <c r="Z650" s="58"/>
    </row>
    <row r="651" spans="1:26" ht="15.75" customHeight="1" x14ac:dyDescent="0.2">
      <c r="A651" s="266"/>
      <c r="B651" s="266"/>
      <c r="C651" s="266"/>
      <c r="D651" s="266"/>
      <c r="E651" s="266"/>
      <c r="F651" s="266"/>
      <c r="G651" s="266"/>
      <c r="H651" s="266"/>
      <c r="I651" s="266"/>
      <c r="J651" s="266"/>
      <c r="K651" s="266"/>
      <c r="L651" s="274"/>
      <c r="M651" s="58"/>
      <c r="N651" s="58"/>
      <c r="O651" s="58"/>
      <c r="P651" s="58"/>
      <c r="Q651" s="274"/>
      <c r="R651" s="274"/>
      <c r="S651" s="274"/>
      <c r="T651" s="274"/>
      <c r="U651" s="274"/>
      <c r="V651" s="274"/>
      <c r="W651" s="58"/>
      <c r="X651" s="58"/>
      <c r="Y651" s="58"/>
      <c r="Z651" s="58"/>
    </row>
    <row r="652" spans="1:26" ht="15.75" customHeight="1" x14ac:dyDescent="0.2">
      <c r="A652" s="266"/>
      <c r="B652" s="266"/>
      <c r="C652" s="266"/>
      <c r="D652" s="266"/>
      <c r="E652" s="266"/>
      <c r="F652" s="266"/>
      <c r="G652" s="266"/>
      <c r="H652" s="266"/>
      <c r="I652" s="266"/>
      <c r="J652" s="266"/>
      <c r="K652" s="266"/>
      <c r="L652" s="274"/>
      <c r="M652" s="58"/>
      <c r="N652" s="58"/>
      <c r="O652" s="58"/>
      <c r="P652" s="58"/>
      <c r="Q652" s="274"/>
      <c r="R652" s="274"/>
      <c r="S652" s="274"/>
      <c r="T652" s="274"/>
      <c r="U652" s="274"/>
      <c r="V652" s="274"/>
      <c r="W652" s="58"/>
      <c r="X652" s="58"/>
      <c r="Y652" s="58"/>
      <c r="Z652" s="58"/>
    </row>
    <row r="653" spans="1:26" ht="15.75" customHeight="1" x14ac:dyDescent="0.2">
      <c r="A653" s="266"/>
      <c r="B653" s="266"/>
      <c r="C653" s="266"/>
      <c r="D653" s="266"/>
      <c r="E653" s="266"/>
      <c r="F653" s="266"/>
      <c r="G653" s="266"/>
      <c r="H653" s="266"/>
      <c r="I653" s="266"/>
      <c r="J653" s="266"/>
      <c r="K653" s="266"/>
      <c r="L653" s="274"/>
      <c r="M653" s="58"/>
      <c r="N653" s="58"/>
      <c r="O653" s="58"/>
      <c r="P653" s="58"/>
      <c r="Q653" s="274"/>
      <c r="R653" s="274"/>
      <c r="S653" s="274"/>
      <c r="T653" s="274"/>
      <c r="U653" s="274"/>
      <c r="V653" s="274"/>
      <c r="W653" s="58"/>
      <c r="X653" s="58"/>
      <c r="Y653" s="58"/>
      <c r="Z653" s="58"/>
    </row>
    <row r="654" spans="1:26" ht="15.75" customHeight="1" x14ac:dyDescent="0.2">
      <c r="A654" s="266"/>
      <c r="B654" s="266"/>
      <c r="C654" s="266"/>
      <c r="D654" s="266"/>
      <c r="E654" s="266"/>
      <c r="F654" s="266"/>
      <c r="G654" s="266"/>
      <c r="H654" s="266"/>
      <c r="I654" s="266"/>
      <c r="J654" s="266"/>
      <c r="K654" s="266"/>
      <c r="L654" s="274"/>
      <c r="M654" s="58"/>
      <c r="N654" s="58"/>
      <c r="O654" s="58"/>
      <c r="P654" s="58"/>
      <c r="Q654" s="274"/>
      <c r="R654" s="274"/>
      <c r="S654" s="274"/>
      <c r="T654" s="274"/>
      <c r="U654" s="274"/>
      <c r="V654" s="274"/>
      <c r="W654" s="58"/>
      <c r="X654" s="58"/>
      <c r="Y654" s="58"/>
      <c r="Z654" s="58"/>
    </row>
    <row r="655" spans="1:26" ht="15.75" customHeight="1" x14ac:dyDescent="0.2">
      <c r="A655" s="266"/>
      <c r="B655" s="266"/>
      <c r="C655" s="266"/>
      <c r="D655" s="266"/>
      <c r="E655" s="266"/>
      <c r="F655" s="266"/>
      <c r="G655" s="266"/>
      <c r="H655" s="266"/>
      <c r="I655" s="266"/>
      <c r="J655" s="266"/>
      <c r="K655" s="266"/>
      <c r="L655" s="274"/>
      <c r="M655" s="58"/>
      <c r="N655" s="58"/>
      <c r="O655" s="58"/>
      <c r="P655" s="58"/>
      <c r="Q655" s="274"/>
      <c r="R655" s="274"/>
      <c r="S655" s="274"/>
      <c r="T655" s="274"/>
      <c r="U655" s="274"/>
      <c r="V655" s="274"/>
      <c r="W655" s="58"/>
      <c r="X655" s="58"/>
      <c r="Y655" s="58"/>
      <c r="Z655" s="58"/>
    </row>
    <row r="656" spans="1:26" ht="15.75" customHeight="1" x14ac:dyDescent="0.2">
      <c r="A656" s="266"/>
      <c r="B656" s="266"/>
      <c r="C656" s="266"/>
      <c r="D656" s="266"/>
      <c r="E656" s="266"/>
      <c r="F656" s="266"/>
      <c r="G656" s="266"/>
      <c r="H656" s="266"/>
      <c r="I656" s="266"/>
      <c r="J656" s="266"/>
      <c r="K656" s="266"/>
      <c r="L656" s="274"/>
      <c r="M656" s="58"/>
      <c r="N656" s="58"/>
      <c r="O656" s="58"/>
      <c r="P656" s="58"/>
      <c r="Q656" s="274"/>
      <c r="R656" s="274"/>
      <c r="S656" s="274"/>
      <c r="T656" s="274"/>
      <c r="U656" s="274"/>
      <c r="V656" s="274"/>
      <c r="W656" s="58"/>
      <c r="X656" s="58"/>
      <c r="Y656" s="58"/>
      <c r="Z656" s="58"/>
    </row>
    <row r="657" spans="1:26" ht="15.75" customHeight="1" x14ac:dyDescent="0.2">
      <c r="A657" s="266"/>
      <c r="B657" s="266"/>
      <c r="C657" s="266"/>
      <c r="D657" s="266"/>
      <c r="E657" s="266"/>
      <c r="F657" s="266"/>
      <c r="G657" s="266"/>
      <c r="H657" s="266"/>
      <c r="I657" s="266"/>
      <c r="J657" s="266"/>
      <c r="K657" s="266"/>
      <c r="L657" s="274"/>
      <c r="M657" s="58"/>
      <c r="N657" s="58"/>
      <c r="O657" s="58"/>
      <c r="P657" s="58"/>
      <c r="Q657" s="274"/>
      <c r="R657" s="274"/>
      <c r="S657" s="274"/>
      <c r="T657" s="274"/>
      <c r="U657" s="274"/>
      <c r="V657" s="274"/>
      <c r="W657" s="58"/>
      <c r="X657" s="58"/>
      <c r="Y657" s="58"/>
      <c r="Z657" s="58"/>
    </row>
    <row r="658" spans="1:26" ht="15.75" customHeight="1" x14ac:dyDescent="0.2">
      <c r="A658" s="266"/>
      <c r="B658" s="266"/>
      <c r="C658" s="266"/>
      <c r="D658" s="266"/>
      <c r="E658" s="266"/>
      <c r="F658" s="266"/>
      <c r="G658" s="266"/>
      <c r="H658" s="266"/>
      <c r="I658" s="266"/>
      <c r="J658" s="266"/>
      <c r="K658" s="266"/>
      <c r="L658" s="274"/>
      <c r="M658" s="58"/>
      <c r="N658" s="58"/>
      <c r="O658" s="58"/>
      <c r="P658" s="58"/>
      <c r="Q658" s="274"/>
      <c r="R658" s="274"/>
      <c r="S658" s="274"/>
      <c r="T658" s="274"/>
      <c r="U658" s="274"/>
      <c r="V658" s="274"/>
      <c r="W658" s="58"/>
      <c r="X658" s="58"/>
      <c r="Y658" s="58"/>
      <c r="Z658" s="58"/>
    </row>
    <row r="659" spans="1:26" ht="15.75" customHeight="1" x14ac:dyDescent="0.2">
      <c r="A659" s="266"/>
      <c r="B659" s="266"/>
      <c r="C659" s="266"/>
      <c r="D659" s="266"/>
      <c r="E659" s="266"/>
      <c r="F659" s="266"/>
      <c r="G659" s="266"/>
      <c r="H659" s="266"/>
      <c r="I659" s="266"/>
      <c r="J659" s="266"/>
      <c r="K659" s="266"/>
      <c r="L659" s="274"/>
      <c r="M659" s="58"/>
      <c r="N659" s="58"/>
      <c r="O659" s="58"/>
      <c r="P659" s="58"/>
      <c r="Q659" s="274"/>
      <c r="R659" s="274"/>
      <c r="S659" s="274"/>
      <c r="T659" s="274"/>
      <c r="U659" s="274"/>
      <c r="V659" s="274"/>
      <c r="W659" s="58"/>
      <c r="X659" s="58"/>
      <c r="Y659" s="58"/>
      <c r="Z659" s="58"/>
    </row>
    <row r="660" spans="1:26" ht="15.75" customHeight="1" x14ac:dyDescent="0.2">
      <c r="A660" s="266"/>
      <c r="B660" s="266"/>
      <c r="C660" s="266"/>
      <c r="D660" s="266"/>
      <c r="E660" s="266"/>
      <c r="F660" s="266"/>
      <c r="G660" s="266"/>
      <c r="H660" s="266"/>
      <c r="I660" s="266"/>
      <c r="J660" s="266"/>
      <c r="K660" s="266"/>
      <c r="L660" s="274"/>
      <c r="M660" s="58"/>
      <c r="N660" s="58"/>
      <c r="O660" s="58"/>
      <c r="P660" s="58"/>
      <c r="Q660" s="274"/>
      <c r="R660" s="274"/>
      <c r="S660" s="274"/>
      <c r="T660" s="274"/>
      <c r="U660" s="274"/>
      <c r="V660" s="274"/>
      <c r="W660" s="58"/>
      <c r="X660" s="58"/>
      <c r="Y660" s="58"/>
      <c r="Z660" s="58"/>
    </row>
    <row r="661" spans="1:26" ht="15.75" customHeight="1" x14ac:dyDescent="0.2">
      <c r="A661" s="266"/>
      <c r="B661" s="266"/>
      <c r="C661" s="266"/>
      <c r="D661" s="266"/>
      <c r="E661" s="266"/>
      <c r="F661" s="266"/>
      <c r="G661" s="266"/>
      <c r="H661" s="266"/>
      <c r="I661" s="266"/>
      <c r="J661" s="266"/>
      <c r="K661" s="266"/>
      <c r="L661" s="274"/>
      <c r="M661" s="58"/>
      <c r="N661" s="58"/>
      <c r="O661" s="58"/>
      <c r="P661" s="58"/>
      <c r="Q661" s="274"/>
      <c r="R661" s="274"/>
      <c r="S661" s="274"/>
      <c r="T661" s="274"/>
      <c r="U661" s="274"/>
      <c r="V661" s="274"/>
      <c r="W661" s="58"/>
      <c r="X661" s="58"/>
      <c r="Y661" s="58"/>
      <c r="Z661" s="58"/>
    </row>
    <row r="662" spans="1:26" ht="15.75" customHeight="1" x14ac:dyDescent="0.2">
      <c r="A662" s="266"/>
      <c r="B662" s="266"/>
      <c r="C662" s="266"/>
      <c r="D662" s="266"/>
      <c r="E662" s="266"/>
      <c r="F662" s="266"/>
      <c r="G662" s="266"/>
      <c r="H662" s="266"/>
      <c r="I662" s="266"/>
      <c r="J662" s="266"/>
      <c r="K662" s="266"/>
      <c r="L662" s="274"/>
      <c r="M662" s="58"/>
      <c r="N662" s="58"/>
      <c r="O662" s="58"/>
      <c r="P662" s="58"/>
      <c r="Q662" s="274"/>
      <c r="R662" s="274"/>
      <c r="S662" s="274"/>
      <c r="T662" s="274"/>
      <c r="U662" s="274"/>
      <c r="V662" s="274"/>
      <c r="W662" s="58"/>
      <c r="X662" s="58"/>
      <c r="Y662" s="58"/>
      <c r="Z662" s="58"/>
    </row>
    <row r="663" spans="1:26" ht="15.75" customHeight="1" x14ac:dyDescent="0.2">
      <c r="A663" s="266"/>
      <c r="B663" s="266"/>
      <c r="C663" s="266"/>
      <c r="D663" s="266"/>
      <c r="E663" s="266"/>
      <c r="F663" s="266"/>
      <c r="G663" s="266"/>
      <c r="H663" s="266"/>
      <c r="I663" s="266"/>
      <c r="J663" s="266"/>
      <c r="K663" s="266"/>
      <c r="L663" s="274"/>
      <c r="M663" s="58"/>
      <c r="N663" s="58"/>
      <c r="O663" s="58"/>
      <c r="P663" s="58"/>
      <c r="Q663" s="274"/>
      <c r="R663" s="274"/>
      <c r="S663" s="274"/>
      <c r="T663" s="274"/>
      <c r="U663" s="274"/>
      <c r="V663" s="274"/>
      <c r="W663" s="58"/>
      <c r="X663" s="58"/>
      <c r="Y663" s="58"/>
      <c r="Z663" s="58"/>
    </row>
    <row r="664" spans="1:26" ht="15.75" customHeight="1" x14ac:dyDescent="0.2">
      <c r="A664" s="266"/>
      <c r="B664" s="266"/>
      <c r="C664" s="266"/>
      <c r="D664" s="266"/>
      <c r="E664" s="266"/>
      <c r="F664" s="266"/>
      <c r="G664" s="266"/>
      <c r="H664" s="266"/>
      <c r="I664" s="266"/>
      <c r="J664" s="266"/>
      <c r="K664" s="266"/>
      <c r="L664" s="274"/>
      <c r="M664" s="58"/>
      <c r="N664" s="58"/>
      <c r="O664" s="58"/>
      <c r="P664" s="58"/>
      <c r="Q664" s="274"/>
      <c r="R664" s="274"/>
      <c r="S664" s="274"/>
      <c r="T664" s="274"/>
      <c r="U664" s="274"/>
      <c r="V664" s="274"/>
      <c r="W664" s="58"/>
      <c r="X664" s="58"/>
      <c r="Y664" s="58"/>
      <c r="Z664" s="58"/>
    </row>
    <row r="665" spans="1:26" ht="15.75" customHeight="1" x14ac:dyDescent="0.2">
      <c r="A665" s="266"/>
      <c r="B665" s="266"/>
      <c r="C665" s="266"/>
      <c r="D665" s="266"/>
      <c r="E665" s="266"/>
      <c r="F665" s="266"/>
      <c r="G665" s="266"/>
      <c r="H665" s="266"/>
      <c r="I665" s="266"/>
      <c r="J665" s="266"/>
      <c r="K665" s="266"/>
      <c r="L665" s="274"/>
      <c r="M665" s="58"/>
      <c r="N665" s="58"/>
      <c r="O665" s="58"/>
      <c r="P665" s="58"/>
      <c r="Q665" s="274"/>
      <c r="R665" s="274"/>
      <c r="S665" s="274"/>
      <c r="T665" s="274"/>
      <c r="U665" s="274"/>
      <c r="V665" s="274"/>
      <c r="W665" s="58"/>
      <c r="X665" s="58"/>
      <c r="Y665" s="58"/>
      <c r="Z665" s="58"/>
    </row>
    <row r="666" spans="1:26" ht="15.75" customHeight="1" x14ac:dyDescent="0.2">
      <c r="A666" s="266"/>
      <c r="B666" s="266"/>
      <c r="C666" s="266"/>
      <c r="D666" s="266"/>
      <c r="E666" s="266"/>
      <c r="F666" s="266"/>
      <c r="G666" s="266"/>
      <c r="H666" s="266"/>
      <c r="I666" s="266"/>
      <c r="J666" s="266"/>
      <c r="K666" s="266"/>
      <c r="L666" s="274"/>
      <c r="M666" s="58"/>
      <c r="N666" s="58"/>
      <c r="O666" s="58"/>
      <c r="P666" s="58"/>
      <c r="Q666" s="274"/>
      <c r="R666" s="274"/>
      <c r="S666" s="274"/>
      <c r="T666" s="274"/>
      <c r="U666" s="274"/>
      <c r="V666" s="274"/>
      <c r="W666" s="58"/>
      <c r="X666" s="58"/>
      <c r="Y666" s="58"/>
      <c r="Z666" s="58"/>
    </row>
    <row r="667" spans="1:26" ht="15.75" customHeight="1" x14ac:dyDescent="0.2">
      <c r="A667" s="266"/>
      <c r="B667" s="266"/>
      <c r="C667" s="266"/>
      <c r="D667" s="266"/>
      <c r="E667" s="266"/>
      <c r="F667" s="266"/>
      <c r="G667" s="266"/>
      <c r="H667" s="266"/>
      <c r="I667" s="266"/>
      <c r="J667" s="266"/>
      <c r="K667" s="266"/>
      <c r="L667" s="274"/>
      <c r="M667" s="58"/>
      <c r="N667" s="58"/>
      <c r="O667" s="58"/>
      <c r="P667" s="58"/>
      <c r="Q667" s="274"/>
      <c r="R667" s="274"/>
      <c r="S667" s="274"/>
      <c r="T667" s="274"/>
      <c r="U667" s="274"/>
      <c r="V667" s="274"/>
      <c r="W667" s="58"/>
      <c r="X667" s="58"/>
      <c r="Y667" s="58"/>
      <c r="Z667" s="58"/>
    </row>
    <row r="668" spans="1:26" ht="15.75" customHeight="1" x14ac:dyDescent="0.2">
      <c r="A668" s="266"/>
      <c r="B668" s="266"/>
      <c r="C668" s="266"/>
      <c r="D668" s="266"/>
      <c r="E668" s="266"/>
      <c r="F668" s="266"/>
      <c r="G668" s="266"/>
      <c r="H668" s="266"/>
      <c r="I668" s="266"/>
      <c r="J668" s="266"/>
      <c r="K668" s="266"/>
      <c r="L668" s="274"/>
      <c r="M668" s="58"/>
      <c r="N668" s="58"/>
      <c r="O668" s="58"/>
      <c r="P668" s="58"/>
      <c r="Q668" s="274"/>
      <c r="R668" s="274"/>
      <c r="S668" s="274"/>
      <c r="T668" s="274"/>
      <c r="U668" s="274"/>
      <c r="V668" s="274"/>
      <c r="W668" s="58"/>
      <c r="X668" s="58"/>
      <c r="Y668" s="58"/>
      <c r="Z668" s="58"/>
    </row>
    <row r="669" spans="1:26" ht="15.75" customHeight="1" x14ac:dyDescent="0.2">
      <c r="A669" s="266"/>
      <c r="B669" s="266"/>
      <c r="C669" s="266"/>
      <c r="D669" s="266"/>
      <c r="E669" s="266"/>
      <c r="F669" s="266"/>
      <c r="G669" s="266"/>
      <c r="H669" s="266"/>
      <c r="I669" s="266"/>
      <c r="J669" s="266"/>
      <c r="K669" s="266"/>
      <c r="L669" s="274"/>
      <c r="M669" s="58"/>
      <c r="N669" s="58"/>
      <c r="O669" s="58"/>
      <c r="P669" s="58"/>
      <c r="Q669" s="274"/>
      <c r="R669" s="274"/>
      <c r="S669" s="274"/>
      <c r="T669" s="274"/>
      <c r="U669" s="274"/>
      <c r="V669" s="274"/>
      <c r="W669" s="58"/>
      <c r="X669" s="58"/>
      <c r="Y669" s="58"/>
      <c r="Z669" s="58"/>
    </row>
    <row r="670" spans="1:26" ht="15.75" customHeight="1" x14ac:dyDescent="0.2">
      <c r="A670" s="266"/>
      <c r="B670" s="266"/>
      <c r="C670" s="266"/>
      <c r="D670" s="266"/>
      <c r="E670" s="266"/>
      <c r="F670" s="266"/>
      <c r="G670" s="266"/>
      <c r="H670" s="266"/>
      <c r="I670" s="266"/>
      <c r="J670" s="266"/>
      <c r="K670" s="266"/>
      <c r="L670" s="274"/>
      <c r="M670" s="58"/>
      <c r="N670" s="58"/>
      <c r="O670" s="58"/>
      <c r="P670" s="58"/>
      <c r="Q670" s="274"/>
      <c r="R670" s="274"/>
      <c r="S670" s="274"/>
      <c r="T670" s="274"/>
      <c r="U670" s="274"/>
      <c r="V670" s="274"/>
      <c r="W670" s="58"/>
      <c r="X670" s="58"/>
      <c r="Y670" s="58"/>
      <c r="Z670" s="58"/>
    </row>
    <row r="671" spans="1:26" ht="15.75" customHeight="1" x14ac:dyDescent="0.2">
      <c r="A671" s="266"/>
      <c r="B671" s="266"/>
      <c r="C671" s="266"/>
      <c r="D671" s="266"/>
      <c r="E671" s="266"/>
      <c r="F671" s="266"/>
      <c r="G671" s="266"/>
      <c r="H671" s="266"/>
      <c r="I671" s="266"/>
      <c r="J671" s="266"/>
      <c r="K671" s="266"/>
      <c r="L671" s="274"/>
      <c r="M671" s="58"/>
      <c r="N671" s="58"/>
      <c r="O671" s="58"/>
      <c r="P671" s="58"/>
      <c r="Q671" s="274"/>
      <c r="R671" s="274"/>
      <c r="S671" s="274"/>
      <c r="T671" s="274"/>
      <c r="U671" s="274"/>
      <c r="V671" s="274"/>
      <c r="W671" s="58"/>
      <c r="X671" s="58"/>
      <c r="Y671" s="58"/>
      <c r="Z671" s="58"/>
    </row>
    <row r="672" spans="1:26" ht="15.75" customHeight="1" x14ac:dyDescent="0.2">
      <c r="A672" s="266"/>
      <c r="B672" s="266"/>
      <c r="C672" s="266"/>
      <c r="D672" s="266"/>
      <c r="E672" s="266"/>
      <c r="F672" s="266"/>
      <c r="G672" s="266"/>
      <c r="H672" s="266"/>
      <c r="I672" s="266"/>
      <c r="J672" s="266"/>
      <c r="K672" s="266"/>
      <c r="L672" s="274"/>
      <c r="M672" s="58"/>
      <c r="N672" s="58"/>
      <c r="O672" s="58"/>
      <c r="P672" s="58"/>
      <c r="Q672" s="274"/>
      <c r="R672" s="274"/>
      <c r="S672" s="274"/>
      <c r="T672" s="274"/>
      <c r="U672" s="274"/>
      <c r="V672" s="274"/>
      <c r="W672" s="58"/>
      <c r="X672" s="58"/>
      <c r="Y672" s="58"/>
      <c r="Z672" s="58"/>
    </row>
    <row r="673" spans="1:26" ht="15.75" customHeight="1" x14ac:dyDescent="0.2">
      <c r="A673" s="266"/>
      <c r="B673" s="266"/>
      <c r="C673" s="266"/>
      <c r="D673" s="266"/>
      <c r="E673" s="266"/>
      <c r="F673" s="266"/>
      <c r="G673" s="266"/>
      <c r="H673" s="266"/>
      <c r="I673" s="266"/>
      <c r="J673" s="266"/>
      <c r="K673" s="266"/>
      <c r="L673" s="274"/>
      <c r="M673" s="58"/>
      <c r="N673" s="58"/>
      <c r="O673" s="58"/>
      <c r="P673" s="58"/>
      <c r="Q673" s="274"/>
      <c r="R673" s="274"/>
      <c r="S673" s="274"/>
      <c r="T673" s="274"/>
      <c r="U673" s="274"/>
      <c r="V673" s="274"/>
      <c r="W673" s="58"/>
      <c r="X673" s="58"/>
      <c r="Y673" s="58"/>
      <c r="Z673" s="58"/>
    </row>
    <row r="674" spans="1:26" ht="15.75" customHeight="1" x14ac:dyDescent="0.2">
      <c r="A674" s="266"/>
      <c r="B674" s="266"/>
      <c r="C674" s="266"/>
      <c r="D674" s="266"/>
      <c r="E674" s="266"/>
      <c r="F674" s="266"/>
      <c r="G674" s="266"/>
      <c r="H674" s="266"/>
      <c r="I674" s="266"/>
      <c r="J674" s="266"/>
      <c r="K674" s="266"/>
      <c r="L674" s="274"/>
      <c r="M674" s="58"/>
      <c r="N674" s="58"/>
      <c r="O674" s="58"/>
      <c r="P674" s="58"/>
      <c r="Q674" s="274"/>
      <c r="R674" s="274"/>
      <c r="S674" s="274"/>
      <c r="T674" s="274"/>
      <c r="U674" s="274"/>
      <c r="V674" s="274"/>
      <c r="W674" s="58"/>
      <c r="X674" s="58"/>
      <c r="Y674" s="58"/>
      <c r="Z674" s="58"/>
    </row>
    <row r="675" spans="1:26" ht="15.75" customHeight="1" x14ac:dyDescent="0.2">
      <c r="A675" s="266"/>
      <c r="B675" s="266"/>
      <c r="C675" s="266"/>
      <c r="D675" s="266"/>
      <c r="E675" s="266"/>
      <c r="F675" s="266"/>
      <c r="G675" s="266"/>
      <c r="H675" s="266"/>
      <c r="I675" s="266"/>
      <c r="J675" s="266"/>
      <c r="K675" s="266"/>
      <c r="L675" s="274"/>
      <c r="M675" s="58"/>
      <c r="N675" s="58"/>
      <c r="O675" s="58"/>
      <c r="P675" s="58"/>
      <c r="Q675" s="274"/>
      <c r="R675" s="274"/>
      <c r="S675" s="274"/>
      <c r="T675" s="274"/>
      <c r="U675" s="274"/>
      <c r="V675" s="274"/>
      <c r="W675" s="58"/>
      <c r="X675" s="58"/>
      <c r="Y675" s="58"/>
      <c r="Z675" s="58"/>
    </row>
    <row r="676" spans="1:26" ht="15.75" customHeight="1" x14ac:dyDescent="0.2">
      <c r="A676" s="266"/>
      <c r="B676" s="266"/>
      <c r="C676" s="266"/>
      <c r="D676" s="266"/>
      <c r="E676" s="266"/>
      <c r="F676" s="266"/>
      <c r="G676" s="266"/>
      <c r="H676" s="266"/>
      <c r="I676" s="266"/>
      <c r="J676" s="266"/>
      <c r="K676" s="266"/>
      <c r="L676" s="274"/>
      <c r="M676" s="58"/>
      <c r="N676" s="58"/>
      <c r="O676" s="58"/>
      <c r="P676" s="58"/>
      <c r="Q676" s="274"/>
      <c r="R676" s="274"/>
      <c r="S676" s="274"/>
      <c r="T676" s="274"/>
      <c r="U676" s="274"/>
      <c r="V676" s="274"/>
      <c r="W676" s="58"/>
      <c r="X676" s="58"/>
      <c r="Y676" s="58"/>
      <c r="Z676" s="58"/>
    </row>
    <row r="677" spans="1:26" ht="15.75" customHeight="1" x14ac:dyDescent="0.2">
      <c r="A677" s="266"/>
      <c r="B677" s="266"/>
      <c r="C677" s="266"/>
      <c r="D677" s="266"/>
      <c r="E677" s="266"/>
      <c r="F677" s="266"/>
      <c r="G677" s="266"/>
      <c r="H677" s="266"/>
      <c r="I677" s="266"/>
      <c r="J677" s="266"/>
      <c r="K677" s="266"/>
      <c r="L677" s="274"/>
      <c r="M677" s="58"/>
      <c r="N677" s="58"/>
      <c r="O677" s="58"/>
      <c r="P677" s="58"/>
      <c r="Q677" s="274"/>
      <c r="R677" s="274"/>
      <c r="S677" s="274"/>
      <c r="T677" s="274"/>
      <c r="U677" s="274"/>
      <c r="V677" s="274"/>
      <c r="W677" s="58"/>
      <c r="X677" s="58"/>
      <c r="Y677" s="58"/>
      <c r="Z677" s="58"/>
    </row>
    <row r="678" spans="1:26" ht="15.75" customHeight="1" x14ac:dyDescent="0.2">
      <c r="A678" s="266"/>
      <c r="B678" s="266"/>
      <c r="C678" s="266"/>
      <c r="D678" s="266"/>
      <c r="E678" s="266"/>
      <c r="F678" s="266"/>
      <c r="G678" s="266"/>
      <c r="H678" s="266"/>
      <c r="I678" s="266"/>
      <c r="J678" s="266"/>
      <c r="K678" s="266"/>
      <c r="L678" s="274"/>
      <c r="M678" s="58"/>
      <c r="N678" s="58"/>
      <c r="O678" s="58"/>
      <c r="P678" s="58"/>
      <c r="Q678" s="274"/>
      <c r="R678" s="274"/>
      <c r="S678" s="274"/>
      <c r="T678" s="274"/>
      <c r="U678" s="274"/>
      <c r="V678" s="274"/>
      <c r="W678" s="58"/>
      <c r="X678" s="58"/>
      <c r="Y678" s="58"/>
      <c r="Z678" s="58"/>
    </row>
    <row r="679" spans="1:26" ht="15.75" customHeight="1" x14ac:dyDescent="0.2">
      <c r="A679" s="266"/>
      <c r="B679" s="266"/>
      <c r="C679" s="266"/>
      <c r="D679" s="266"/>
      <c r="E679" s="266"/>
      <c r="F679" s="266"/>
      <c r="G679" s="266"/>
      <c r="H679" s="266"/>
      <c r="I679" s="266"/>
      <c r="J679" s="266"/>
      <c r="K679" s="266"/>
      <c r="L679" s="274"/>
      <c r="M679" s="58"/>
      <c r="N679" s="58"/>
      <c r="O679" s="58"/>
      <c r="P679" s="58"/>
      <c r="Q679" s="274"/>
      <c r="R679" s="274"/>
      <c r="S679" s="274"/>
      <c r="T679" s="274"/>
      <c r="U679" s="274"/>
      <c r="V679" s="274"/>
      <c r="W679" s="58"/>
      <c r="X679" s="58"/>
      <c r="Y679" s="58"/>
      <c r="Z679" s="58"/>
    </row>
    <row r="680" spans="1:26" ht="15.75" customHeight="1" x14ac:dyDescent="0.2">
      <c r="A680" s="266"/>
      <c r="B680" s="266"/>
      <c r="C680" s="266"/>
      <c r="D680" s="266"/>
      <c r="E680" s="266"/>
      <c r="F680" s="266"/>
      <c r="G680" s="266"/>
      <c r="H680" s="266"/>
      <c r="I680" s="266"/>
      <c r="J680" s="266"/>
      <c r="K680" s="266"/>
      <c r="L680" s="274"/>
      <c r="M680" s="58"/>
      <c r="N680" s="58"/>
      <c r="O680" s="58"/>
      <c r="P680" s="58"/>
      <c r="Q680" s="274"/>
      <c r="R680" s="274"/>
      <c r="S680" s="274"/>
      <c r="T680" s="274"/>
      <c r="U680" s="274"/>
      <c r="V680" s="274"/>
      <c r="W680" s="58"/>
      <c r="X680" s="58"/>
      <c r="Y680" s="58"/>
      <c r="Z680" s="58"/>
    </row>
    <row r="681" spans="1:26" ht="15.75" customHeight="1" x14ac:dyDescent="0.2">
      <c r="A681" s="266"/>
      <c r="B681" s="266"/>
      <c r="C681" s="266"/>
      <c r="D681" s="266"/>
      <c r="E681" s="266"/>
      <c r="F681" s="266"/>
      <c r="G681" s="266"/>
      <c r="H681" s="266"/>
      <c r="I681" s="266"/>
      <c r="J681" s="266"/>
      <c r="K681" s="266"/>
      <c r="L681" s="274"/>
      <c r="M681" s="58"/>
      <c r="N681" s="58"/>
      <c r="O681" s="58"/>
      <c r="P681" s="58"/>
      <c r="Q681" s="274"/>
      <c r="R681" s="274"/>
      <c r="S681" s="274"/>
      <c r="T681" s="274"/>
      <c r="U681" s="274"/>
      <c r="V681" s="274"/>
      <c r="W681" s="58"/>
      <c r="X681" s="58"/>
      <c r="Y681" s="58"/>
      <c r="Z681" s="58"/>
    </row>
    <row r="682" spans="1:26" ht="15.75" customHeight="1" x14ac:dyDescent="0.2">
      <c r="A682" s="266"/>
      <c r="B682" s="266"/>
      <c r="C682" s="266"/>
      <c r="D682" s="266"/>
      <c r="E682" s="266"/>
      <c r="F682" s="266"/>
      <c r="G682" s="266"/>
      <c r="H682" s="266"/>
      <c r="I682" s="266"/>
      <c r="J682" s="266"/>
      <c r="K682" s="266"/>
      <c r="L682" s="274"/>
      <c r="M682" s="58"/>
      <c r="N682" s="58"/>
      <c r="O682" s="58"/>
      <c r="P682" s="58"/>
      <c r="Q682" s="274"/>
      <c r="R682" s="274"/>
      <c r="S682" s="274"/>
      <c r="T682" s="274"/>
      <c r="U682" s="274"/>
      <c r="V682" s="274"/>
      <c r="W682" s="58"/>
      <c r="X682" s="58"/>
      <c r="Y682" s="58"/>
      <c r="Z682" s="58"/>
    </row>
    <row r="683" spans="1:26" ht="15.75" customHeight="1" x14ac:dyDescent="0.2">
      <c r="A683" s="266"/>
      <c r="B683" s="266"/>
      <c r="C683" s="266"/>
      <c r="D683" s="266"/>
      <c r="E683" s="266"/>
      <c r="F683" s="266"/>
      <c r="G683" s="266"/>
      <c r="H683" s="266"/>
      <c r="I683" s="266"/>
      <c r="J683" s="266"/>
      <c r="K683" s="266"/>
      <c r="L683" s="274"/>
      <c r="M683" s="58"/>
      <c r="N683" s="58"/>
      <c r="O683" s="58"/>
      <c r="P683" s="58"/>
      <c r="Q683" s="274"/>
      <c r="R683" s="274"/>
      <c r="S683" s="274"/>
      <c r="T683" s="274"/>
      <c r="U683" s="274"/>
      <c r="V683" s="274"/>
      <c r="W683" s="58"/>
      <c r="X683" s="58"/>
      <c r="Y683" s="58"/>
      <c r="Z683" s="58"/>
    </row>
    <row r="684" spans="1:26" ht="15.75" customHeight="1" x14ac:dyDescent="0.2">
      <c r="A684" s="266"/>
      <c r="B684" s="266"/>
      <c r="C684" s="266"/>
      <c r="D684" s="266"/>
      <c r="E684" s="266"/>
      <c r="F684" s="266"/>
      <c r="G684" s="266"/>
      <c r="H684" s="266"/>
      <c r="I684" s="266"/>
      <c r="J684" s="266"/>
      <c r="K684" s="266"/>
      <c r="L684" s="274"/>
      <c r="M684" s="58"/>
      <c r="N684" s="58"/>
      <c r="O684" s="58"/>
      <c r="P684" s="58"/>
      <c r="Q684" s="274"/>
      <c r="R684" s="274"/>
      <c r="S684" s="274"/>
      <c r="T684" s="274"/>
      <c r="U684" s="274"/>
      <c r="V684" s="274"/>
      <c r="W684" s="58"/>
      <c r="X684" s="58"/>
      <c r="Y684" s="58"/>
      <c r="Z684" s="58"/>
    </row>
    <row r="685" spans="1:26" ht="15.75" customHeight="1" x14ac:dyDescent="0.2">
      <c r="A685" s="266"/>
      <c r="B685" s="266"/>
      <c r="C685" s="266"/>
      <c r="D685" s="266"/>
      <c r="E685" s="266"/>
      <c r="F685" s="266"/>
      <c r="G685" s="266"/>
      <c r="H685" s="266"/>
      <c r="I685" s="266"/>
      <c r="J685" s="266"/>
      <c r="K685" s="266"/>
      <c r="L685" s="274"/>
      <c r="M685" s="58"/>
      <c r="N685" s="58"/>
      <c r="O685" s="58"/>
      <c r="P685" s="58"/>
      <c r="Q685" s="274"/>
      <c r="R685" s="274"/>
      <c r="S685" s="274"/>
      <c r="T685" s="274"/>
      <c r="U685" s="274"/>
      <c r="V685" s="274"/>
      <c r="W685" s="58"/>
      <c r="X685" s="58"/>
      <c r="Y685" s="58"/>
      <c r="Z685" s="58"/>
    </row>
    <row r="686" spans="1:26" ht="15.75" customHeight="1" x14ac:dyDescent="0.2">
      <c r="A686" s="266"/>
      <c r="B686" s="266"/>
      <c r="C686" s="266"/>
      <c r="D686" s="266"/>
      <c r="E686" s="266"/>
      <c r="F686" s="266"/>
      <c r="G686" s="266"/>
      <c r="H686" s="266"/>
      <c r="I686" s="266"/>
      <c r="J686" s="266"/>
      <c r="K686" s="266"/>
      <c r="L686" s="274"/>
      <c r="M686" s="58"/>
      <c r="N686" s="58"/>
      <c r="O686" s="58"/>
      <c r="P686" s="58"/>
      <c r="Q686" s="274"/>
      <c r="R686" s="274"/>
      <c r="S686" s="274"/>
      <c r="T686" s="274"/>
      <c r="U686" s="274"/>
      <c r="V686" s="274"/>
      <c r="W686" s="58"/>
      <c r="X686" s="58"/>
      <c r="Y686" s="58"/>
      <c r="Z686" s="58"/>
    </row>
    <row r="687" spans="1:26" ht="15.75" customHeight="1" x14ac:dyDescent="0.2">
      <c r="A687" s="266"/>
      <c r="B687" s="266"/>
      <c r="C687" s="266"/>
      <c r="D687" s="266"/>
      <c r="E687" s="266"/>
      <c r="F687" s="266"/>
      <c r="G687" s="266"/>
      <c r="H687" s="266"/>
      <c r="I687" s="266"/>
      <c r="J687" s="266"/>
      <c r="K687" s="266"/>
      <c r="L687" s="274"/>
      <c r="M687" s="58"/>
      <c r="N687" s="58"/>
      <c r="O687" s="58"/>
      <c r="P687" s="58"/>
      <c r="Q687" s="274"/>
      <c r="R687" s="274"/>
      <c r="S687" s="274"/>
      <c r="T687" s="274"/>
      <c r="U687" s="274"/>
      <c r="V687" s="274"/>
      <c r="W687" s="58"/>
      <c r="X687" s="58"/>
      <c r="Y687" s="58"/>
      <c r="Z687" s="58"/>
    </row>
    <row r="688" spans="1:26" ht="15.75" customHeight="1" x14ac:dyDescent="0.2">
      <c r="A688" s="266"/>
      <c r="B688" s="266"/>
      <c r="C688" s="266"/>
      <c r="D688" s="266"/>
      <c r="E688" s="266"/>
      <c r="F688" s="266"/>
      <c r="G688" s="266"/>
      <c r="H688" s="266"/>
      <c r="I688" s="266"/>
      <c r="J688" s="266"/>
      <c r="K688" s="266"/>
      <c r="L688" s="274"/>
      <c r="M688" s="58"/>
      <c r="N688" s="58"/>
      <c r="O688" s="58"/>
      <c r="P688" s="58"/>
      <c r="Q688" s="274"/>
      <c r="R688" s="274"/>
      <c r="S688" s="274"/>
      <c r="T688" s="274"/>
      <c r="U688" s="274"/>
      <c r="V688" s="274"/>
      <c r="W688" s="58"/>
      <c r="X688" s="58"/>
      <c r="Y688" s="58"/>
      <c r="Z688" s="58"/>
    </row>
    <row r="689" spans="1:26" ht="15.75" customHeight="1" x14ac:dyDescent="0.2">
      <c r="A689" s="266"/>
      <c r="B689" s="266"/>
      <c r="C689" s="266"/>
      <c r="D689" s="266"/>
      <c r="E689" s="266"/>
      <c r="F689" s="266"/>
      <c r="G689" s="266"/>
      <c r="H689" s="266"/>
      <c r="I689" s="266"/>
      <c r="J689" s="266"/>
      <c r="K689" s="266"/>
      <c r="L689" s="274"/>
      <c r="M689" s="58"/>
      <c r="N689" s="58"/>
      <c r="O689" s="58"/>
      <c r="P689" s="58"/>
      <c r="Q689" s="274"/>
      <c r="R689" s="274"/>
      <c r="S689" s="274"/>
      <c r="T689" s="274"/>
      <c r="U689" s="274"/>
      <c r="V689" s="274"/>
      <c r="W689" s="58"/>
      <c r="X689" s="58"/>
      <c r="Y689" s="58"/>
      <c r="Z689" s="58"/>
    </row>
    <row r="690" spans="1:26" ht="15.75" customHeight="1" x14ac:dyDescent="0.2">
      <c r="A690" s="266"/>
      <c r="B690" s="266"/>
      <c r="C690" s="266"/>
      <c r="D690" s="266"/>
      <c r="E690" s="266"/>
      <c r="F690" s="266"/>
      <c r="G690" s="266"/>
      <c r="H690" s="266"/>
      <c r="I690" s="266"/>
      <c r="J690" s="266"/>
      <c r="K690" s="266"/>
      <c r="L690" s="274"/>
      <c r="M690" s="58"/>
      <c r="N690" s="58"/>
      <c r="O690" s="58"/>
      <c r="P690" s="58"/>
      <c r="Q690" s="274"/>
      <c r="R690" s="274"/>
      <c r="S690" s="274"/>
      <c r="T690" s="274"/>
      <c r="U690" s="274"/>
      <c r="V690" s="274"/>
      <c r="W690" s="58"/>
      <c r="X690" s="58"/>
      <c r="Y690" s="58"/>
      <c r="Z690" s="58"/>
    </row>
    <row r="691" spans="1:26" ht="15.75" customHeight="1" x14ac:dyDescent="0.2">
      <c r="A691" s="266"/>
      <c r="B691" s="266"/>
      <c r="C691" s="266"/>
      <c r="D691" s="266"/>
      <c r="E691" s="266"/>
      <c r="F691" s="266"/>
      <c r="G691" s="266"/>
      <c r="H691" s="266"/>
      <c r="I691" s="266"/>
      <c r="J691" s="266"/>
      <c r="K691" s="266"/>
      <c r="L691" s="274"/>
      <c r="M691" s="58"/>
      <c r="N691" s="58"/>
      <c r="O691" s="58"/>
      <c r="P691" s="58"/>
      <c r="Q691" s="274"/>
      <c r="R691" s="274"/>
      <c r="S691" s="274"/>
      <c r="T691" s="274"/>
      <c r="U691" s="274"/>
      <c r="V691" s="274"/>
      <c r="W691" s="58"/>
      <c r="X691" s="58"/>
      <c r="Y691" s="58"/>
      <c r="Z691" s="58"/>
    </row>
    <row r="692" spans="1:26" ht="15.75" customHeight="1" x14ac:dyDescent="0.2">
      <c r="A692" s="266"/>
      <c r="B692" s="266"/>
      <c r="C692" s="266"/>
      <c r="D692" s="266"/>
      <c r="E692" s="266"/>
      <c r="F692" s="266"/>
      <c r="G692" s="266"/>
      <c r="H692" s="266"/>
      <c r="I692" s="266"/>
      <c r="J692" s="266"/>
      <c r="K692" s="266"/>
      <c r="L692" s="274"/>
      <c r="M692" s="58"/>
      <c r="N692" s="58"/>
      <c r="O692" s="58"/>
      <c r="P692" s="58"/>
      <c r="Q692" s="274"/>
      <c r="R692" s="274"/>
      <c r="S692" s="274"/>
      <c r="T692" s="274"/>
      <c r="U692" s="274"/>
      <c r="V692" s="274"/>
      <c r="W692" s="58"/>
      <c r="X692" s="58"/>
      <c r="Y692" s="58"/>
      <c r="Z692" s="58"/>
    </row>
    <row r="693" spans="1:26" ht="15.75" customHeight="1" x14ac:dyDescent="0.2">
      <c r="A693" s="266"/>
      <c r="B693" s="266"/>
      <c r="C693" s="266"/>
      <c r="D693" s="266"/>
      <c r="E693" s="266"/>
      <c r="F693" s="266"/>
      <c r="G693" s="266"/>
      <c r="H693" s="266"/>
      <c r="I693" s="266"/>
      <c r="J693" s="266"/>
      <c r="K693" s="266"/>
      <c r="L693" s="274"/>
      <c r="M693" s="58"/>
      <c r="N693" s="58"/>
      <c r="O693" s="58"/>
      <c r="P693" s="58"/>
      <c r="Q693" s="274"/>
      <c r="R693" s="274"/>
      <c r="S693" s="274"/>
      <c r="T693" s="274"/>
      <c r="U693" s="274"/>
      <c r="V693" s="274"/>
      <c r="W693" s="58"/>
      <c r="X693" s="58"/>
      <c r="Y693" s="58"/>
      <c r="Z693" s="58"/>
    </row>
    <row r="694" spans="1:26" ht="15.75" customHeight="1" x14ac:dyDescent="0.2">
      <c r="A694" s="266"/>
      <c r="B694" s="266"/>
      <c r="C694" s="266"/>
      <c r="D694" s="266"/>
      <c r="E694" s="266"/>
      <c r="F694" s="266"/>
      <c r="G694" s="266"/>
      <c r="H694" s="266"/>
      <c r="I694" s="266"/>
      <c r="J694" s="266"/>
      <c r="K694" s="266"/>
      <c r="L694" s="274"/>
      <c r="M694" s="58"/>
      <c r="N694" s="58"/>
      <c r="O694" s="58"/>
      <c r="P694" s="58"/>
      <c r="Q694" s="274"/>
      <c r="R694" s="274"/>
      <c r="S694" s="274"/>
      <c r="T694" s="274"/>
      <c r="U694" s="274"/>
      <c r="V694" s="274"/>
      <c r="W694" s="58"/>
      <c r="X694" s="58"/>
      <c r="Y694" s="58"/>
      <c r="Z694" s="58"/>
    </row>
    <row r="695" spans="1:26" ht="15.75" customHeight="1" x14ac:dyDescent="0.2">
      <c r="A695" s="266"/>
      <c r="B695" s="266"/>
      <c r="C695" s="266"/>
      <c r="D695" s="266"/>
      <c r="E695" s="266"/>
      <c r="F695" s="266"/>
      <c r="G695" s="266"/>
      <c r="H695" s="266"/>
      <c r="I695" s="266"/>
      <c r="J695" s="266"/>
      <c r="K695" s="266"/>
      <c r="L695" s="274"/>
      <c r="M695" s="58"/>
      <c r="N695" s="58"/>
      <c r="O695" s="58"/>
      <c r="P695" s="58"/>
      <c r="Q695" s="274"/>
      <c r="R695" s="274"/>
      <c r="S695" s="274"/>
      <c r="T695" s="274"/>
      <c r="U695" s="274"/>
      <c r="V695" s="274"/>
      <c r="W695" s="58"/>
      <c r="X695" s="58"/>
      <c r="Y695" s="58"/>
      <c r="Z695" s="58"/>
    </row>
    <row r="696" spans="1:26" ht="15.75" customHeight="1" x14ac:dyDescent="0.2">
      <c r="A696" s="266"/>
      <c r="B696" s="266"/>
      <c r="C696" s="266"/>
      <c r="D696" s="266"/>
      <c r="E696" s="266"/>
      <c r="F696" s="266"/>
      <c r="G696" s="266"/>
      <c r="H696" s="266"/>
      <c r="I696" s="266"/>
      <c r="J696" s="266"/>
      <c r="K696" s="266"/>
      <c r="L696" s="274"/>
      <c r="M696" s="58"/>
      <c r="N696" s="58"/>
      <c r="O696" s="58"/>
      <c r="P696" s="58"/>
      <c r="Q696" s="274"/>
      <c r="R696" s="274"/>
      <c r="S696" s="274"/>
      <c r="T696" s="274"/>
      <c r="U696" s="274"/>
      <c r="V696" s="274"/>
      <c r="W696" s="58"/>
      <c r="X696" s="58"/>
      <c r="Y696" s="58"/>
      <c r="Z696" s="58"/>
    </row>
    <row r="697" spans="1:26" ht="15.75" customHeight="1" x14ac:dyDescent="0.2">
      <c r="A697" s="266"/>
      <c r="B697" s="266"/>
      <c r="C697" s="266"/>
      <c r="D697" s="266"/>
      <c r="E697" s="266"/>
      <c r="F697" s="266"/>
      <c r="G697" s="266"/>
      <c r="H697" s="266"/>
      <c r="I697" s="266"/>
      <c r="J697" s="266"/>
      <c r="K697" s="266"/>
      <c r="L697" s="274"/>
      <c r="M697" s="58"/>
      <c r="N697" s="58"/>
      <c r="O697" s="58"/>
      <c r="P697" s="58"/>
      <c r="Q697" s="274"/>
      <c r="R697" s="274"/>
      <c r="S697" s="274"/>
      <c r="T697" s="274"/>
      <c r="U697" s="274"/>
      <c r="V697" s="274"/>
      <c r="W697" s="58"/>
      <c r="X697" s="58"/>
      <c r="Y697" s="58"/>
      <c r="Z697" s="58"/>
    </row>
    <row r="698" spans="1:26" ht="15.75" customHeight="1" x14ac:dyDescent="0.2">
      <c r="A698" s="266"/>
      <c r="B698" s="266"/>
      <c r="C698" s="266"/>
      <c r="D698" s="266"/>
      <c r="E698" s="266"/>
      <c r="F698" s="266"/>
      <c r="G698" s="266"/>
      <c r="H698" s="266"/>
      <c r="I698" s="266"/>
      <c r="J698" s="266"/>
      <c r="K698" s="266"/>
      <c r="L698" s="274"/>
      <c r="M698" s="58"/>
      <c r="N698" s="58"/>
      <c r="O698" s="58"/>
      <c r="P698" s="58"/>
      <c r="Q698" s="274"/>
      <c r="R698" s="274"/>
      <c r="S698" s="274"/>
      <c r="T698" s="274"/>
      <c r="U698" s="274"/>
      <c r="V698" s="274"/>
      <c r="W698" s="58"/>
      <c r="X698" s="58"/>
      <c r="Y698" s="58"/>
      <c r="Z698" s="58"/>
    </row>
    <row r="699" spans="1:26" ht="15.75" customHeight="1" x14ac:dyDescent="0.2">
      <c r="A699" s="266"/>
      <c r="B699" s="266"/>
      <c r="C699" s="266"/>
      <c r="D699" s="266"/>
      <c r="E699" s="266"/>
      <c r="F699" s="266"/>
      <c r="G699" s="266"/>
      <c r="H699" s="266"/>
      <c r="I699" s="266"/>
      <c r="J699" s="266"/>
      <c r="K699" s="266"/>
      <c r="L699" s="274"/>
      <c r="M699" s="58"/>
      <c r="N699" s="58"/>
      <c r="O699" s="58"/>
      <c r="P699" s="58"/>
      <c r="Q699" s="274"/>
      <c r="R699" s="274"/>
      <c r="S699" s="274"/>
      <c r="T699" s="274"/>
      <c r="U699" s="274"/>
      <c r="V699" s="274"/>
      <c r="W699" s="58"/>
      <c r="X699" s="58"/>
      <c r="Y699" s="58"/>
      <c r="Z699" s="58"/>
    </row>
    <row r="700" spans="1:26" ht="15.75" customHeight="1" x14ac:dyDescent="0.2">
      <c r="A700" s="266"/>
      <c r="B700" s="266"/>
      <c r="C700" s="266"/>
      <c r="D700" s="266"/>
      <c r="E700" s="266"/>
      <c r="F700" s="266"/>
      <c r="G700" s="266"/>
      <c r="H700" s="266"/>
      <c r="I700" s="266"/>
      <c r="J700" s="266"/>
      <c r="K700" s="266"/>
      <c r="L700" s="274"/>
      <c r="M700" s="58"/>
      <c r="N700" s="58"/>
      <c r="O700" s="58"/>
      <c r="P700" s="58"/>
      <c r="Q700" s="274"/>
      <c r="R700" s="274"/>
      <c r="S700" s="274"/>
      <c r="T700" s="274"/>
      <c r="U700" s="274"/>
      <c r="V700" s="274"/>
      <c r="W700" s="58"/>
      <c r="X700" s="58"/>
      <c r="Y700" s="58"/>
      <c r="Z700" s="58"/>
    </row>
    <row r="701" spans="1:26" ht="15.75" customHeight="1" x14ac:dyDescent="0.2">
      <c r="A701" s="266"/>
      <c r="B701" s="266"/>
      <c r="C701" s="266"/>
      <c r="D701" s="266"/>
      <c r="E701" s="266"/>
      <c r="F701" s="266"/>
      <c r="G701" s="266"/>
      <c r="H701" s="266"/>
      <c r="I701" s="266"/>
      <c r="J701" s="266"/>
      <c r="K701" s="266"/>
      <c r="L701" s="274"/>
      <c r="M701" s="58"/>
      <c r="N701" s="58"/>
      <c r="O701" s="58"/>
      <c r="P701" s="58"/>
      <c r="Q701" s="274"/>
      <c r="R701" s="274"/>
      <c r="S701" s="274"/>
      <c r="T701" s="274"/>
      <c r="U701" s="274"/>
      <c r="V701" s="274"/>
      <c r="W701" s="58"/>
      <c r="X701" s="58"/>
      <c r="Y701" s="58"/>
      <c r="Z701" s="58"/>
    </row>
    <row r="702" spans="1:26" ht="15.75" customHeight="1" x14ac:dyDescent="0.2">
      <c r="A702" s="266"/>
      <c r="B702" s="266"/>
      <c r="C702" s="266"/>
      <c r="D702" s="266"/>
      <c r="E702" s="266"/>
      <c r="F702" s="266"/>
      <c r="G702" s="266"/>
      <c r="H702" s="266"/>
      <c r="I702" s="266"/>
      <c r="J702" s="266"/>
      <c r="K702" s="266"/>
      <c r="L702" s="274"/>
      <c r="M702" s="58"/>
      <c r="N702" s="58"/>
      <c r="O702" s="58"/>
      <c r="P702" s="58"/>
      <c r="Q702" s="274"/>
      <c r="R702" s="274"/>
      <c r="S702" s="274"/>
      <c r="T702" s="274"/>
      <c r="U702" s="274"/>
      <c r="V702" s="274"/>
      <c r="W702" s="58"/>
      <c r="X702" s="58"/>
      <c r="Y702" s="58"/>
      <c r="Z702" s="58"/>
    </row>
    <row r="703" spans="1:26" ht="15.75" customHeight="1" x14ac:dyDescent="0.2">
      <c r="A703" s="266"/>
      <c r="B703" s="266"/>
      <c r="C703" s="266"/>
      <c r="D703" s="266"/>
      <c r="E703" s="266"/>
      <c r="F703" s="266"/>
      <c r="G703" s="266"/>
      <c r="H703" s="266"/>
      <c r="I703" s="266"/>
      <c r="J703" s="266"/>
      <c r="K703" s="266"/>
      <c r="L703" s="274"/>
      <c r="M703" s="58"/>
      <c r="N703" s="58"/>
      <c r="O703" s="58"/>
      <c r="P703" s="58"/>
      <c r="Q703" s="274"/>
      <c r="R703" s="274"/>
      <c r="S703" s="274"/>
      <c r="T703" s="274"/>
      <c r="U703" s="274"/>
      <c r="V703" s="274"/>
      <c r="W703" s="58"/>
      <c r="X703" s="58"/>
      <c r="Y703" s="58"/>
      <c r="Z703" s="58"/>
    </row>
    <row r="704" spans="1:26" ht="15.75" customHeight="1" x14ac:dyDescent="0.2">
      <c r="A704" s="266"/>
      <c r="B704" s="266"/>
      <c r="C704" s="266"/>
      <c r="D704" s="266"/>
      <c r="E704" s="266"/>
      <c r="F704" s="266"/>
      <c r="G704" s="266"/>
      <c r="H704" s="266"/>
      <c r="I704" s="266"/>
      <c r="J704" s="266"/>
      <c r="K704" s="266"/>
      <c r="L704" s="274"/>
      <c r="M704" s="58"/>
      <c r="N704" s="58"/>
      <c r="O704" s="58"/>
      <c r="P704" s="58"/>
      <c r="Q704" s="274"/>
      <c r="R704" s="274"/>
      <c r="S704" s="274"/>
      <c r="T704" s="274"/>
      <c r="U704" s="274"/>
      <c r="V704" s="274"/>
      <c r="W704" s="58"/>
      <c r="X704" s="58"/>
      <c r="Y704" s="58"/>
      <c r="Z704" s="58"/>
    </row>
    <row r="705" spans="1:26" ht="15.75" customHeight="1" x14ac:dyDescent="0.2">
      <c r="A705" s="266"/>
      <c r="B705" s="266"/>
      <c r="C705" s="266"/>
      <c r="D705" s="266"/>
      <c r="E705" s="266"/>
      <c r="F705" s="266"/>
      <c r="G705" s="266"/>
      <c r="H705" s="266"/>
      <c r="I705" s="266"/>
      <c r="J705" s="266"/>
      <c r="K705" s="266"/>
      <c r="L705" s="274"/>
      <c r="M705" s="58"/>
      <c r="N705" s="58"/>
      <c r="O705" s="58"/>
      <c r="P705" s="58"/>
      <c r="Q705" s="274"/>
      <c r="R705" s="274"/>
      <c r="S705" s="274"/>
      <c r="T705" s="274"/>
      <c r="U705" s="274"/>
      <c r="V705" s="274"/>
      <c r="W705" s="58"/>
      <c r="X705" s="58"/>
      <c r="Y705" s="58"/>
      <c r="Z705" s="58"/>
    </row>
    <row r="706" spans="1:26" ht="15.75" customHeight="1" x14ac:dyDescent="0.2">
      <c r="A706" s="266"/>
      <c r="B706" s="266"/>
      <c r="C706" s="266"/>
      <c r="D706" s="266"/>
      <c r="E706" s="266"/>
      <c r="F706" s="266"/>
      <c r="G706" s="266"/>
      <c r="H706" s="266"/>
      <c r="I706" s="266"/>
      <c r="J706" s="266"/>
      <c r="K706" s="266"/>
      <c r="L706" s="274"/>
      <c r="M706" s="58"/>
      <c r="N706" s="58"/>
      <c r="O706" s="58"/>
      <c r="P706" s="58"/>
      <c r="Q706" s="274"/>
      <c r="R706" s="274"/>
      <c r="S706" s="274"/>
      <c r="T706" s="274"/>
      <c r="U706" s="274"/>
      <c r="V706" s="274"/>
      <c r="W706" s="58"/>
      <c r="X706" s="58"/>
      <c r="Y706" s="58"/>
      <c r="Z706" s="58"/>
    </row>
    <row r="707" spans="1:26" ht="15.75" customHeight="1" x14ac:dyDescent="0.2">
      <c r="A707" s="266"/>
      <c r="B707" s="266"/>
      <c r="C707" s="266"/>
      <c r="D707" s="266"/>
      <c r="E707" s="266"/>
      <c r="F707" s="266"/>
      <c r="G707" s="266"/>
      <c r="H707" s="266"/>
      <c r="I707" s="266"/>
      <c r="J707" s="266"/>
      <c r="K707" s="266"/>
      <c r="L707" s="274"/>
      <c r="M707" s="58"/>
      <c r="N707" s="58"/>
      <c r="O707" s="58"/>
      <c r="P707" s="58"/>
      <c r="Q707" s="274"/>
      <c r="R707" s="274"/>
      <c r="S707" s="274"/>
      <c r="T707" s="274"/>
      <c r="U707" s="274"/>
      <c r="V707" s="274"/>
      <c r="W707" s="58"/>
      <c r="X707" s="58"/>
      <c r="Y707" s="58"/>
      <c r="Z707" s="58"/>
    </row>
    <row r="708" spans="1:26" ht="15.75" customHeight="1" x14ac:dyDescent="0.2">
      <c r="A708" s="266"/>
      <c r="B708" s="266"/>
      <c r="C708" s="266"/>
      <c r="D708" s="266"/>
      <c r="E708" s="266"/>
      <c r="F708" s="266"/>
      <c r="G708" s="266"/>
      <c r="H708" s="266"/>
      <c r="I708" s="266"/>
      <c r="J708" s="266"/>
      <c r="K708" s="266"/>
      <c r="L708" s="274"/>
      <c r="M708" s="58"/>
      <c r="N708" s="58"/>
      <c r="O708" s="58"/>
      <c r="P708" s="58"/>
      <c r="Q708" s="274"/>
      <c r="R708" s="274"/>
      <c r="S708" s="274"/>
      <c r="T708" s="274"/>
      <c r="U708" s="274"/>
      <c r="V708" s="274"/>
      <c r="W708" s="58"/>
      <c r="X708" s="58"/>
      <c r="Y708" s="58"/>
      <c r="Z708" s="58"/>
    </row>
    <row r="709" spans="1:26" ht="15.75" customHeight="1" x14ac:dyDescent="0.2">
      <c r="A709" s="266"/>
      <c r="B709" s="266"/>
      <c r="C709" s="266"/>
      <c r="D709" s="266"/>
      <c r="E709" s="266"/>
      <c r="F709" s="266"/>
      <c r="G709" s="266"/>
      <c r="H709" s="266"/>
      <c r="I709" s="266"/>
      <c r="J709" s="266"/>
      <c r="K709" s="266"/>
      <c r="L709" s="274"/>
      <c r="M709" s="58"/>
      <c r="N709" s="58"/>
      <c r="O709" s="58"/>
      <c r="P709" s="58"/>
      <c r="Q709" s="274"/>
      <c r="R709" s="274"/>
      <c r="S709" s="274"/>
      <c r="T709" s="274"/>
      <c r="U709" s="274"/>
      <c r="V709" s="274"/>
      <c r="W709" s="58"/>
      <c r="X709" s="58"/>
      <c r="Y709" s="58"/>
      <c r="Z709" s="58"/>
    </row>
    <row r="710" spans="1:26" ht="15.75" customHeight="1" x14ac:dyDescent="0.2">
      <c r="A710" s="266"/>
      <c r="B710" s="266"/>
      <c r="C710" s="266"/>
      <c r="D710" s="266"/>
      <c r="E710" s="266"/>
      <c r="F710" s="266"/>
      <c r="G710" s="266"/>
      <c r="H710" s="266"/>
      <c r="I710" s="266"/>
      <c r="J710" s="266"/>
      <c r="K710" s="266"/>
      <c r="L710" s="274"/>
      <c r="M710" s="58"/>
      <c r="N710" s="58"/>
      <c r="O710" s="58"/>
      <c r="P710" s="58"/>
      <c r="Q710" s="274"/>
      <c r="R710" s="274"/>
      <c r="S710" s="274"/>
      <c r="T710" s="274"/>
      <c r="U710" s="274"/>
      <c r="V710" s="274"/>
      <c r="W710" s="58"/>
      <c r="X710" s="58"/>
      <c r="Y710" s="58"/>
      <c r="Z710" s="58"/>
    </row>
    <row r="711" spans="1:26" ht="15.75" customHeight="1" x14ac:dyDescent="0.2">
      <c r="A711" s="266"/>
      <c r="B711" s="266"/>
      <c r="C711" s="266"/>
      <c r="D711" s="266"/>
      <c r="E711" s="266"/>
      <c r="F711" s="266"/>
      <c r="G711" s="266"/>
      <c r="H711" s="266"/>
      <c r="I711" s="266"/>
      <c r="J711" s="266"/>
      <c r="K711" s="266"/>
      <c r="L711" s="274"/>
      <c r="M711" s="58"/>
      <c r="N711" s="58"/>
      <c r="O711" s="58"/>
      <c r="P711" s="58"/>
      <c r="Q711" s="274"/>
      <c r="R711" s="274"/>
      <c r="S711" s="274"/>
      <c r="T711" s="274"/>
      <c r="U711" s="274"/>
      <c r="V711" s="274"/>
      <c r="W711" s="58"/>
      <c r="X711" s="58"/>
      <c r="Y711" s="58"/>
      <c r="Z711" s="58"/>
    </row>
    <row r="712" spans="1:26" ht="15.75" customHeight="1" x14ac:dyDescent="0.2">
      <c r="A712" s="266"/>
      <c r="B712" s="266"/>
      <c r="C712" s="266"/>
      <c r="D712" s="266"/>
      <c r="E712" s="266"/>
      <c r="F712" s="266"/>
      <c r="G712" s="266"/>
      <c r="H712" s="266"/>
      <c r="I712" s="266"/>
      <c r="J712" s="266"/>
      <c r="K712" s="266"/>
      <c r="L712" s="274"/>
      <c r="M712" s="58"/>
      <c r="N712" s="58"/>
      <c r="O712" s="58"/>
      <c r="P712" s="58"/>
      <c r="Q712" s="274"/>
      <c r="R712" s="274"/>
      <c r="S712" s="274"/>
      <c r="T712" s="274"/>
      <c r="U712" s="274"/>
      <c r="V712" s="274"/>
      <c r="W712" s="58"/>
      <c r="X712" s="58"/>
      <c r="Y712" s="58"/>
      <c r="Z712" s="58"/>
    </row>
    <row r="713" spans="1:26" ht="15.75" customHeight="1" x14ac:dyDescent="0.2">
      <c r="A713" s="266"/>
      <c r="B713" s="266"/>
      <c r="C713" s="266"/>
      <c r="D713" s="266"/>
      <c r="E713" s="266"/>
      <c r="F713" s="266"/>
      <c r="G713" s="266"/>
      <c r="H713" s="266"/>
      <c r="I713" s="266"/>
      <c r="J713" s="266"/>
      <c r="K713" s="266"/>
      <c r="L713" s="274"/>
      <c r="M713" s="58"/>
      <c r="N713" s="58"/>
      <c r="O713" s="58"/>
      <c r="P713" s="58"/>
      <c r="Q713" s="274"/>
      <c r="R713" s="274"/>
      <c r="S713" s="274"/>
      <c r="T713" s="274"/>
      <c r="U713" s="274"/>
      <c r="V713" s="274"/>
      <c r="W713" s="58"/>
      <c r="X713" s="58"/>
      <c r="Y713" s="58"/>
      <c r="Z713" s="58"/>
    </row>
    <row r="714" spans="1:26" ht="15.75" customHeight="1" x14ac:dyDescent="0.2">
      <c r="A714" s="266"/>
      <c r="B714" s="266"/>
      <c r="C714" s="266"/>
      <c r="D714" s="266"/>
      <c r="E714" s="266"/>
      <c r="F714" s="266"/>
      <c r="G714" s="266"/>
      <c r="H714" s="266"/>
      <c r="I714" s="266"/>
      <c r="J714" s="266"/>
      <c r="K714" s="266"/>
      <c r="L714" s="274"/>
      <c r="M714" s="58"/>
      <c r="N714" s="58"/>
      <c r="O714" s="58"/>
      <c r="P714" s="58"/>
      <c r="Q714" s="274"/>
      <c r="R714" s="274"/>
      <c r="S714" s="274"/>
      <c r="T714" s="274"/>
      <c r="U714" s="274"/>
      <c r="V714" s="274"/>
      <c r="W714" s="58"/>
      <c r="X714" s="58"/>
      <c r="Y714" s="58"/>
      <c r="Z714" s="58"/>
    </row>
    <row r="715" spans="1:26" ht="15.75" customHeight="1" x14ac:dyDescent="0.2">
      <c r="A715" s="266"/>
      <c r="B715" s="266"/>
      <c r="C715" s="266"/>
      <c r="D715" s="266"/>
      <c r="E715" s="266"/>
      <c r="F715" s="266"/>
      <c r="G715" s="266"/>
      <c r="H715" s="266"/>
      <c r="I715" s="266"/>
      <c r="J715" s="266"/>
      <c r="K715" s="266"/>
      <c r="L715" s="274"/>
      <c r="M715" s="58"/>
      <c r="N715" s="58"/>
      <c r="O715" s="58"/>
      <c r="P715" s="58"/>
      <c r="Q715" s="274"/>
      <c r="R715" s="274"/>
      <c r="S715" s="274"/>
      <c r="T715" s="274"/>
      <c r="U715" s="274"/>
      <c r="V715" s="274"/>
      <c r="W715" s="58"/>
      <c r="X715" s="58"/>
      <c r="Y715" s="58"/>
      <c r="Z715" s="58"/>
    </row>
    <row r="716" spans="1:26" ht="15.75" customHeight="1" x14ac:dyDescent="0.2">
      <c r="A716" s="266"/>
      <c r="B716" s="266"/>
      <c r="C716" s="266"/>
      <c r="D716" s="266"/>
      <c r="E716" s="266"/>
      <c r="F716" s="266"/>
      <c r="G716" s="266"/>
      <c r="H716" s="266"/>
      <c r="I716" s="266"/>
      <c r="J716" s="266"/>
      <c r="K716" s="266"/>
      <c r="L716" s="274"/>
      <c r="M716" s="58"/>
      <c r="N716" s="58"/>
      <c r="O716" s="58"/>
      <c r="P716" s="58"/>
      <c r="Q716" s="274"/>
      <c r="R716" s="274"/>
      <c r="S716" s="274"/>
      <c r="T716" s="274"/>
      <c r="U716" s="274"/>
      <c r="V716" s="274"/>
      <c r="W716" s="58"/>
      <c r="X716" s="58"/>
      <c r="Y716" s="58"/>
      <c r="Z716" s="58"/>
    </row>
    <row r="717" spans="1:26" ht="15.75" customHeight="1" x14ac:dyDescent="0.2">
      <c r="A717" s="266"/>
      <c r="B717" s="266"/>
      <c r="C717" s="266"/>
      <c r="D717" s="266"/>
      <c r="E717" s="266"/>
      <c r="F717" s="266"/>
      <c r="G717" s="266"/>
      <c r="H717" s="266"/>
      <c r="I717" s="266"/>
      <c r="J717" s="266"/>
      <c r="K717" s="266"/>
      <c r="L717" s="274"/>
      <c r="M717" s="58"/>
      <c r="N717" s="58"/>
      <c r="O717" s="58"/>
      <c r="P717" s="58"/>
      <c r="Q717" s="274"/>
      <c r="R717" s="274"/>
      <c r="S717" s="274"/>
      <c r="T717" s="274"/>
      <c r="U717" s="274"/>
      <c r="V717" s="274"/>
      <c r="W717" s="58"/>
      <c r="X717" s="58"/>
      <c r="Y717" s="58"/>
      <c r="Z717" s="58"/>
    </row>
    <row r="718" spans="1:26" ht="15.75" customHeight="1" x14ac:dyDescent="0.2">
      <c r="A718" s="266"/>
      <c r="B718" s="266"/>
      <c r="C718" s="266"/>
      <c r="D718" s="266"/>
      <c r="E718" s="266"/>
      <c r="F718" s="266"/>
      <c r="G718" s="266"/>
      <c r="H718" s="266"/>
      <c r="I718" s="266"/>
      <c r="J718" s="266"/>
      <c r="K718" s="266"/>
      <c r="L718" s="274"/>
      <c r="M718" s="58"/>
      <c r="N718" s="58"/>
      <c r="O718" s="58"/>
      <c r="P718" s="58"/>
      <c r="Q718" s="274"/>
      <c r="R718" s="274"/>
      <c r="S718" s="274"/>
      <c r="T718" s="274"/>
      <c r="U718" s="274"/>
      <c r="V718" s="274"/>
      <c r="W718" s="58"/>
      <c r="X718" s="58"/>
      <c r="Y718" s="58"/>
      <c r="Z718" s="58"/>
    </row>
    <row r="719" spans="1:26" ht="15.75" customHeight="1" x14ac:dyDescent="0.2">
      <c r="A719" s="266"/>
      <c r="B719" s="266"/>
      <c r="C719" s="266"/>
      <c r="D719" s="266"/>
      <c r="E719" s="266"/>
      <c r="F719" s="266"/>
      <c r="G719" s="266"/>
      <c r="H719" s="266"/>
      <c r="I719" s="266"/>
      <c r="J719" s="266"/>
      <c r="K719" s="266"/>
      <c r="L719" s="274"/>
      <c r="M719" s="58"/>
      <c r="N719" s="58"/>
      <c r="O719" s="58"/>
      <c r="P719" s="58"/>
      <c r="Q719" s="274"/>
      <c r="R719" s="274"/>
      <c r="S719" s="274"/>
      <c r="T719" s="274"/>
      <c r="U719" s="274"/>
      <c r="V719" s="274"/>
      <c r="W719" s="58"/>
      <c r="X719" s="58"/>
      <c r="Y719" s="58"/>
      <c r="Z719" s="58"/>
    </row>
    <row r="720" spans="1:26" ht="15.75" customHeight="1" x14ac:dyDescent="0.2">
      <c r="A720" s="266"/>
      <c r="B720" s="266"/>
      <c r="C720" s="266"/>
      <c r="D720" s="266"/>
      <c r="E720" s="266"/>
      <c r="F720" s="266"/>
      <c r="G720" s="266"/>
      <c r="H720" s="266"/>
      <c r="I720" s="266"/>
      <c r="J720" s="266"/>
      <c r="K720" s="266"/>
      <c r="L720" s="274"/>
      <c r="M720" s="58"/>
      <c r="N720" s="58"/>
      <c r="O720" s="58"/>
      <c r="P720" s="58"/>
      <c r="Q720" s="274"/>
      <c r="R720" s="274"/>
      <c r="S720" s="274"/>
      <c r="T720" s="274"/>
      <c r="U720" s="274"/>
      <c r="V720" s="274"/>
      <c r="W720" s="58"/>
      <c r="X720" s="58"/>
      <c r="Y720" s="58"/>
      <c r="Z720" s="58"/>
    </row>
    <row r="721" spans="1:26" ht="15.75" customHeight="1" x14ac:dyDescent="0.2">
      <c r="A721" s="266"/>
      <c r="B721" s="266"/>
      <c r="C721" s="266"/>
      <c r="D721" s="266"/>
      <c r="E721" s="266"/>
      <c r="F721" s="266"/>
      <c r="G721" s="266"/>
      <c r="H721" s="266"/>
      <c r="I721" s="266"/>
      <c r="J721" s="266"/>
      <c r="K721" s="266"/>
      <c r="L721" s="274"/>
      <c r="M721" s="58"/>
      <c r="N721" s="58"/>
      <c r="O721" s="58"/>
      <c r="P721" s="58"/>
      <c r="Q721" s="274"/>
      <c r="R721" s="274"/>
      <c r="S721" s="274"/>
      <c r="T721" s="274"/>
      <c r="U721" s="274"/>
      <c r="V721" s="274"/>
      <c r="W721" s="58"/>
      <c r="X721" s="58"/>
      <c r="Y721" s="58"/>
      <c r="Z721" s="58"/>
    </row>
    <row r="722" spans="1:26" ht="15.75" customHeight="1" x14ac:dyDescent="0.2">
      <c r="A722" s="266"/>
      <c r="B722" s="266"/>
      <c r="C722" s="266"/>
      <c r="D722" s="266"/>
      <c r="E722" s="266"/>
      <c r="F722" s="266"/>
      <c r="G722" s="266"/>
      <c r="H722" s="266"/>
      <c r="I722" s="266"/>
      <c r="J722" s="266"/>
      <c r="K722" s="266"/>
      <c r="L722" s="274"/>
      <c r="M722" s="58"/>
      <c r="N722" s="58"/>
      <c r="O722" s="58"/>
      <c r="P722" s="58"/>
      <c r="Q722" s="274"/>
      <c r="R722" s="274"/>
      <c r="S722" s="274"/>
      <c r="T722" s="274"/>
      <c r="U722" s="274"/>
      <c r="V722" s="274"/>
      <c r="W722" s="58"/>
      <c r="X722" s="58"/>
      <c r="Y722" s="58"/>
      <c r="Z722" s="58"/>
    </row>
    <row r="723" spans="1:26" ht="15.75" customHeight="1" x14ac:dyDescent="0.2">
      <c r="A723" s="266"/>
      <c r="B723" s="266"/>
      <c r="C723" s="266"/>
      <c r="D723" s="266"/>
      <c r="E723" s="266"/>
      <c r="F723" s="266"/>
      <c r="G723" s="266"/>
      <c r="H723" s="266"/>
      <c r="I723" s="266"/>
      <c r="J723" s="266"/>
      <c r="K723" s="266"/>
      <c r="L723" s="274"/>
      <c r="M723" s="58"/>
      <c r="N723" s="58"/>
      <c r="O723" s="58"/>
      <c r="P723" s="58"/>
      <c r="Q723" s="274"/>
      <c r="R723" s="274"/>
      <c r="S723" s="274"/>
      <c r="T723" s="274"/>
      <c r="U723" s="274"/>
      <c r="V723" s="274"/>
      <c r="W723" s="58"/>
      <c r="X723" s="58"/>
      <c r="Y723" s="58"/>
      <c r="Z723" s="58"/>
    </row>
    <row r="724" spans="1:26" ht="15.75" customHeight="1" x14ac:dyDescent="0.2">
      <c r="A724" s="266"/>
      <c r="B724" s="266"/>
      <c r="C724" s="266"/>
      <c r="D724" s="266"/>
      <c r="E724" s="266"/>
      <c r="F724" s="266"/>
      <c r="G724" s="266"/>
      <c r="H724" s="266"/>
      <c r="I724" s="266"/>
      <c r="J724" s="266"/>
      <c r="K724" s="266"/>
      <c r="L724" s="274"/>
      <c r="M724" s="58"/>
      <c r="N724" s="58"/>
      <c r="O724" s="58"/>
      <c r="P724" s="58"/>
      <c r="Q724" s="274"/>
      <c r="R724" s="274"/>
      <c r="S724" s="274"/>
      <c r="T724" s="274"/>
      <c r="U724" s="274"/>
      <c r="V724" s="274"/>
      <c r="W724" s="58"/>
      <c r="X724" s="58"/>
      <c r="Y724" s="58"/>
      <c r="Z724" s="58"/>
    </row>
    <row r="725" spans="1:26" ht="15.75" customHeight="1" x14ac:dyDescent="0.2">
      <c r="A725" s="266"/>
      <c r="B725" s="266"/>
      <c r="C725" s="266"/>
      <c r="D725" s="266"/>
      <c r="E725" s="266"/>
      <c r="F725" s="266"/>
      <c r="G725" s="266"/>
      <c r="H725" s="266"/>
      <c r="I725" s="266"/>
      <c r="J725" s="266"/>
      <c r="K725" s="266"/>
      <c r="L725" s="274"/>
      <c r="M725" s="58"/>
      <c r="N725" s="58"/>
      <c r="O725" s="58"/>
      <c r="P725" s="58"/>
      <c r="Q725" s="274"/>
      <c r="R725" s="274"/>
      <c r="S725" s="274"/>
      <c r="T725" s="274"/>
      <c r="U725" s="274"/>
      <c r="V725" s="274"/>
      <c r="W725" s="58"/>
      <c r="X725" s="58"/>
      <c r="Y725" s="58"/>
      <c r="Z725" s="58"/>
    </row>
    <row r="726" spans="1:26" ht="15.75" customHeight="1" x14ac:dyDescent="0.2">
      <c r="A726" s="266"/>
      <c r="B726" s="266"/>
      <c r="C726" s="266"/>
      <c r="D726" s="266"/>
      <c r="E726" s="266"/>
      <c r="F726" s="266"/>
      <c r="G726" s="266"/>
      <c r="H726" s="266"/>
      <c r="I726" s="266"/>
      <c r="J726" s="266"/>
      <c r="K726" s="266"/>
      <c r="L726" s="274"/>
      <c r="M726" s="58"/>
      <c r="N726" s="58"/>
      <c r="O726" s="58"/>
      <c r="P726" s="58"/>
      <c r="Q726" s="274"/>
      <c r="R726" s="274"/>
      <c r="S726" s="274"/>
      <c r="T726" s="274"/>
      <c r="U726" s="274"/>
      <c r="V726" s="274"/>
      <c r="W726" s="58"/>
      <c r="X726" s="58"/>
      <c r="Y726" s="58"/>
      <c r="Z726" s="58"/>
    </row>
    <row r="727" spans="1:26" ht="15.75" customHeight="1" x14ac:dyDescent="0.2">
      <c r="A727" s="266"/>
      <c r="B727" s="266"/>
      <c r="C727" s="266"/>
      <c r="D727" s="266"/>
      <c r="E727" s="266"/>
      <c r="F727" s="266"/>
      <c r="G727" s="266"/>
      <c r="H727" s="266"/>
      <c r="I727" s="266"/>
      <c r="J727" s="266"/>
      <c r="K727" s="266"/>
      <c r="L727" s="274"/>
      <c r="M727" s="58"/>
      <c r="N727" s="58"/>
      <c r="O727" s="58"/>
      <c r="P727" s="58"/>
      <c r="Q727" s="274"/>
      <c r="R727" s="274"/>
      <c r="S727" s="274"/>
      <c r="T727" s="274"/>
      <c r="U727" s="274"/>
      <c r="V727" s="274"/>
      <c r="W727" s="58"/>
      <c r="X727" s="58"/>
      <c r="Y727" s="58"/>
      <c r="Z727" s="58"/>
    </row>
    <row r="728" spans="1:26" ht="15.75" customHeight="1" x14ac:dyDescent="0.2">
      <c r="A728" s="266"/>
      <c r="B728" s="266"/>
      <c r="C728" s="266"/>
      <c r="D728" s="266"/>
      <c r="E728" s="266"/>
      <c r="F728" s="266"/>
      <c r="G728" s="266"/>
      <c r="H728" s="266"/>
      <c r="I728" s="266"/>
      <c r="J728" s="266"/>
      <c r="K728" s="266"/>
      <c r="L728" s="274"/>
      <c r="M728" s="58"/>
      <c r="N728" s="58"/>
      <c r="O728" s="58"/>
      <c r="P728" s="58"/>
      <c r="Q728" s="274"/>
      <c r="R728" s="274"/>
      <c r="S728" s="274"/>
      <c r="T728" s="274"/>
      <c r="U728" s="274"/>
      <c r="V728" s="274"/>
      <c r="W728" s="58"/>
      <c r="X728" s="58"/>
      <c r="Y728" s="58"/>
      <c r="Z728" s="58"/>
    </row>
    <row r="729" spans="1:26" ht="15.75" customHeight="1" x14ac:dyDescent="0.2">
      <c r="A729" s="266"/>
      <c r="B729" s="266"/>
      <c r="C729" s="266"/>
      <c r="D729" s="266"/>
      <c r="E729" s="266"/>
      <c r="F729" s="266"/>
      <c r="G729" s="266"/>
      <c r="H729" s="266"/>
      <c r="I729" s="266"/>
      <c r="J729" s="266"/>
      <c r="K729" s="266"/>
      <c r="L729" s="274"/>
      <c r="M729" s="58"/>
      <c r="N729" s="58"/>
      <c r="O729" s="58"/>
      <c r="P729" s="58"/>
      <c r="Q729" s="274"/>
      <c r="R729" s="274"/>
      <c r="S729" s="274"/>
      <c r="T729" s="274"/>
      <c r="U729" s="274"/>
      <c r="V729" s="274"/>
      <c r="W729" s="58"/>
      <c r="X729" s="58"/>
      <c r="Y729" s="58"/>
      <c r="Z729" s="58"/>
    </row>
    <row r="730" spans="1:26" ht="15.75" customHeight="1" x14ac:dyDescent="0.2">
      <c r="A730" s="266"/>
      <c r="B730" s="266"/>
      <c r="C730" s="266"/>
      <c r="D730" s="266"/>
      <c r="E730" s="266"/>
      <c r="F730" s="266"/>
      <c r="G730" s="266"/>
      <c r="H730" s="266"/>
      <c r="I730" s="266"/>
      <c r="J730" s="266"/>
      <c r="K730" s="266"/>
      <c r="L730" s="274"/>
      <c r="M730" s="58"/>
      <c r="N730" s="58"/>
      <c r="O730" s="58"/>
      <c r="P730" s="58"/>
      <c r="Q730" s="274"/>
      <c r="R730" s="274"/>
      <c r="S730" s="274"/>
      <c r="T730" s="274"/>
      <c r="U730" s="274"/>
      <c r="V730" s="274"/>
      <c r="W730" s="58"/>
      <c r="X730" s="58"/>
      <c r="Y730" s="58"/>
      <c r="Z730" s="58"/>
    </row>
    <row r="731" spans="1:26" ht="15.75" customHeight="1" x14ac:dyDescent="0.2">
      <c r="A731" s="266"/>
      <c r="B731" s="266"/>
      <c r="C731" s="266"/>
      <c r="D731" s="266"/>
      <c r="E731" s="266"/>
      <c r="F731" s="266"/>
      <c r="G731" s="266"/>
      <c r="H731" s="266"/>
      <c r="I731" s="266"/>
      <c r="J731" s="266"/>
      <c r="K731" s="266"/>
      <c r="L731" s="274"/>
      <c r="M731" s="58"/>
      <c r="N731" s="58"/>
      <c r="O731" s="58"/>
      <c r="P731" s="58"/>
      <c r="Q731" s="274"/>
      <c r="R731" s="274"/>
      <c r="S731" s="274"/>
      <c r="T731" s="274"/>
      <c r="U731" s="274"/>
      <c r="V731" s="274"/>
      <c r="W731" s="58"/>
      <c r="X731" s="58"/>
      <c r="Y731" s="58"/>
      <c r="Z731" s="58"/>
    </row>
    <row r="732" spans="1:26" ht="15.75" customHeight="1" x14ac:dyDescent="0.2">
      <c r="A732" s="266"/>
      <c r="B732" s="266"/>
      <c r="C732" s="266"/>
      <c r="D732" s="266"/>
      <c r="E732" s="266"/>
      <c r="F732" s="266"/>
      <c r="G732" s="266"/>
      <c r="H732" s="266"/>
      <c r="I732" s="266"/>
      <c r="J732" s="266"/>
      <c r="K732" s="266"/>
      <c r="L732" s="274"/>
      <c r="M732" s="58"/>
      <c r="N732" s="58"/>
      <c r="O732" s="58"/>
      <c r="P732" s="58"/>
      <c r="Q732" s="274"/>
      <c r="R732" s="274"/>
      <c r="S732" s="274"/>
      <c r="T732" s="274"/>
      <c r="U732" s="274"/>
      <c r="V732" s="274"/>
      <c r="W732" s="58"/>
      <c r="X732" s="58"/>
      <c r="Y732" s="58"/>
      <c r="Z732" s="58"/>
    </row>
    <row r="733" spans="1:26" ht="15.75" customHeight="1" x14ac:dyDescent="0.2">
      <c r="A733" s="266"/>
      <c r="B733" s="266"/>
      <c r="C733" s="266"/>
      <c r="D733" s="266"/>
      <c r="E733" s="266"/>
      <c r="F733" s="266"/>
      <c r="G733" s="266"/>
      <c r="H733" s="266"/>
      <c r="I733" s="266"/>
      <c r="J733" s="266"/>
      <c r="K733" s="266"/>
      <c r="L733" s="274"/>
      <c r="M733" s="58"/>
      <c r="N733" s="58"/>
      <c r="O733" s="58"/>
      <c r="P733" s="58"/>
      <c r="Q733" s="274"/>
      <c r="R733" s="274"/>
      <c r="S733" s="274"/>
      <c r="T733" s="274"/>
      <c r="U733" s="274"/>
      <c r="V733" s="274"/>
      <c r="W733" s="58"/>
      <c r="X733" s="58"/>
      <c r="Y733" s="58"/>
      <c r="Z733" s="58"/>
    </row>
    <row r="734" spans="1:26" ht="15.75" customHeight="1" x14ac:dyDescent="0.2">
      <c r="A734" s="266"/>
      <c r="B734" s="266"/>
      <c r="C734" s="266"/>
      <c r="D734" s="266"/>
      <c r="E734" s="266"/>
      <c r="F734" s="266"/>
      <c r="G734" s="266"/>
      <c r="H734" s="266"/>
      <c r="I734" s="266"/>
      <c r="J734" s="266"/>
      <c r="K734" s="266"/>
      <c r="L734" s="274"/>
      <c r="M734" s="58"/>
      <c r="N734" s="58"/>
      <c r="O734" s="58"/>
      <c r="P734" s="58"/>
      <c r="Q734" s="274"/>
      <c r="R734" s="274"/>
      <c r="S734" s="274"/>
      <c r="T734" s="274"/>
      <c r="U734" s="274"/>
      <c r="V734" s="274"/>
      <c r="W734" s="58"/>
      <c r="X734" s="58"/>
      <c r="Y734" s="58"/>
      <c r="Z734" s="58"/>
    </row>
    <row r="735" spans="1:26" ht="15.75" customHeight="1" x14ac:dyDescent="0.2">
      <c r="A735" s="266"/>
      <c r="B735" s="266"/>
      <c r="C735" s="266"/>
      <c r="D735" s="266"/>
      <c r="E735" s="266"/>
      <c r="F735" s="266"/>
      <c r="G735" s="266"/>
      <c r="H735" s="266"/>
      <c r="I735" s="266"/>
      <c r="J735" s="266"/>
      <c r="K735" s="266"/>
      <c r="L735" s="274"/>
      <c r="M735" s="58"/>
      <c r="N735" s="58"/>
      <c r="O735" s="58"/>
      <c r="P735" s="58"/>
      <c r="Q735" s="274"/>
      <c r="R735" s="274"/>
      <c r="S735" s="274"/>
      <c r="T735" s="274"/>
      <c r="U735" s="274"/>
      <c r="V735" s="274"/>
      <c r="W735" s="58"/>
      <c r="X735" s="58"/>
      <c r="Y735" s="58"/>
      <c r="Z735" s="58"/>
    </row>
    <row r="736" spans="1:26" ht="15.75" customHeight="1" x14ac:dyDescent="0.2">
      <c r="A736" s="266"/>
      <c r="B736" s="266"/>
      <c r="C736" s="266"/>
      <c r="D736" s="266"/>
      <c r="E736" s="266"/>
      <c r="F736" s="266"/>
      <c r="G736" s="266"/>
      <c r="H736" s="266"/>
      <c r="I736" s="266"/>
      <c r="J736" s="266"/>
      <c r="K736" s="266"/>
      <c r="L736" s="274"/>
      <c r="M736" s="58"/>
      <c r="N736" s="58"/>
      <c r="O736" s="58"/>
      <c r="P736" s="58"/>
      <c r="Q736" s="274"/>
      <c r="R736" s="274"/>
      <c r="S736" s="274"/>
      <c r="T736" s="274"/>
      <c r="U736" s="274"/>
      <c r="V736" s="274"/>
      <c r="W736" s="58"/>
      <c r="X736" s="58"/>
      <c r="Y736" s="58"/>
      <c r="Z736" s="58"/>
    </row>
    <row r="737" spans="1:26" ht="15.75" customHeight="1" x14ac:dyDescent="0.2">
      <c r="A737" s="266"/>
      <c r="B737" s="266"/>
      <c r="C737" s="266"/>
      <c r="D737" s="266"/>
      <c r="E737" s="266"/>
      <c r="F737" s="266"/>
      <c r="G737" s="266"/>
      <c r="H737" s="266"/>
      <c r="I737" s="266"/>
      <c r="J737" s="266"/>
      <c r="K737" s="266"/>
      <c r="L737" s="274"/>
      <c r="M737" s="58"/>
      <c r="N737" s="58"/>
      <c r="O737" s="58"/>
      <c r="P737" s="58"/>
      <c r="Q737" s="274"/>
      <c r="R737" s="274"/>
      <c r="S737" s="274"/>
      <c r="T737" s="274"/>
      <c r="U737" s="274"/>
      <c r="V737" s="274"/>
      <c r="W737" s="58"/>
      <c r="X737" s="58"/>
      <c r="Y737" s="58"/>
      <c r="Z737" s="58"/>
    </row>
    <row r="738" spans="1:26" ht="15.75" customHeight="1" x14ac:dyDescent="0.2">
      <c r="A738" s="266"/>
      <c r="B738" s="266"/>
      <c r="C738" s="266"/>
      <c r="D738" s="266"/>
      <c r="E738" s="266"/>
      <c r="F738" s="266"/>
      <c r="G738" s="266"/>
      <c r="H738" s="266"/>
      <c r="I738" s="266"/>
      <c r="J738" s="266"/>
      <c r="K738" s="266"/>
      <c r="L738" s="274"/>
      <c r="M738" s="58"/>
      <c r="N738" s="58"/>
      <c r="O738" s="58"/>
      <c r="P738" s="58"/>
      <c r="Q738" s="274"/>
      <c r="R738" s="274"/>
      <c r="S738" s="274"/>
      <c r="T738" s="274"/>
      <c r="U738" s="274"/>
      <c r="V738" s="274"/>
      <c r="W738" s="58"/>
      <c r="X738" s="58"/>
      <c r="Y738" s="58"/>
      <c r="Z738" s="58"/>
    </row>
    <row r="739" spans="1:26" ht="15.75" customHeight="1" x14ac:dyDescent="0.2">
      <c r="A739" s="266"/>
      <c r="B739" s="266"/>
      <c r="C739" s="266"/>
      <c r="D739" s="266"/>
      <c r="E739" s="266"/>
      <c r="F739" s="266"/>
      <c r="G739" s="266"/>
      <c r="H739" s="266"/>
      <c r="I739" s="266"/>
      <c r="J739" s="266"/>
      <c r="K739" s="266"/>
      <c r="L739" s="274"/>
      <c r="M739" s="58"/>
      <c r="N739" s="58"/>
      <c r="O739" s="58"/>
      <c r="P739" s="58"/>
      <c r="Q739" s="274"/>
      <c r="R739" s="274"/>
      <c r="S739" s="274"/>
      <c r="T739" s="274"/>
      <c r="U739" s="274"/>
      <c r="V739" s="274"/>
      <c r="W739" s="58"/>
      <c r="X739" s="58"/>
      <c r="Y739" s="58"/>
      <c r="Z739" s="58"/>
    </row>
    <row r="740" spans="1:26" ht="15.75" customHeight="1" x14ac:dyDescent="0.2">
      <c r="A740" s="266"/>
      <c r="B740" s="266"/>
      <c r="C740" s="266"/>
      <c r="D740" s="266"/>
      <c r="E740" s="266"/>
      <c r="F740" s="266"/>
      <c r="G740" s="266"/>
      <c r="H740" s="266"/>
      <c r="I740" s="266"/>
      <c r="J740" s="266"/>
      <c r="K740" s="266"/>
      <c r="L740" s="274"/>
      <c r="M740" s="58"/>
      <c r="N740" s="58"/>
      <c r="O740" s="58"/>
      <c r="P740" s="58"/>
      <c r="Q740" s="274"/>
      <c r="R740" s="274"/>
      <c r="S740" s="274"/>
      <c r="T740" s="274"/>
      <c r="U740" s="274"/>
      <c r="V740" s="274"/>
      <c r="W740" s="58"/>
      <c r="X740" s="58"/>
      <c r="Y740" s="58"/>
      <c r="Z740" s="58"/>
    </row>
    <row r="741" spans="1:26" ht="15.75" customHeight="1" x14ac:dyDescent="0.2">
      <c r="A741" s="266"/>
      <c r="B741" s="266"/>
      <c r="C741" s="266"/>
      <c r="D741" s="266"/>
      <c r="E741" s="266"/>
      <c r="F741" s="266"/>
      <c r="G741" s="266"/>
      <c r="H741" s="266"/>
      <c r="I741" s="266"/>
      <c r="J741" s="266"/>
      <c r="K741" s="266"/>
      <c r="L741" s="274"/>
      <c r="M741" s="58"/>
      <c r="N741" s="58"/>
      <c r="O741" s="58"/>
      <c r="P741" s="58"/>
      <c r="Q741" s="274"/>
      <c r="R741" s="274"/>
      <c r="S741" s="274"/>
      <c r="T741" s="274"/>
      <c r="U741" s="274"/>
      <c r="V741" s="274"/>
      <c r="W741" s="58"/>
      <c r="X741" s="58"/>
      <c r="Y741" s="58"/>
      <c r="Z741" s="58"/>
    </row>
    <row r="742" spans="1:26" ht="15.75" customHeight="1" x14ac:dyDescent="0.2">
      <c r="A742" s="266"/>
      <c r="B742" s="266"/>
      <c r="C742" s="266"/>
      <c r="D742" s="266"/>
      <c r="E742" s="266"/>
      <c r="F742" s="266"/>
      <c r="G742" s="266"/>
      <c r="H742" s="266"/>
      <c r="I742" s="266"/>
      <c r="J742" s="266"/>
      <c r="K742" s="266"/>
      <c r="L742" s="274"/>
      <c r="M742" s="58"/>
      <c r="N742" s="58"/>
      <c r="O742" s="58"/>
      <c r="P742" s="58"/>
      <c r="Q742" s="274"/>
      <c r="R742" s="274"/>
      <c r="S742" s="274"/>
      <c r="T742" s="274"/>
      <c r="U742" s="274"/>
      <c r="V742" s="274"/>
      <c r="W742" s="58"/>
      <c r="X742" s="58"/>
      <c r="Y742" s="58"/>
      <c r="Z742" s="58"/>
    </row>
    <row r="743" spans="1:26" ht="15.75" customHeight="1" x14ac:dyDescent="0.2">
      <c r="A743" s="266"/>
      <c r="B743" s="266"/>
      <c r="C743" s="266"/>
      <c r="D743" s="266"/>
      <c r="E743" s="266"/>
      <c r="F743" s="266"/>
      <c r="G743" s="266"/>
      <c r="H743" s="266"/>
      <c r="I743" s="266"/>
      <c r="J743" s="266"/>
      <c r="K743" s="266"/>
      <c r="L743" s="274"/>
      <c r="M743" s="58"/>
      <c r="N743" s="58"/>
      <c r="O743" s="58"/>
      <c r="P743" s="58"/>
      <c r="Q743" s="274"/>
      <c r="R743" s="274"/>
      <c r="S743" s="274"/>
      <c r="T743" s="274"/>
      <c r="U743" s="274"/>
      <c r="V743" s="274"/>
      <c r="W743" s="58"/>
      <c r="X743" s="58"/>
      <c r="Y743" s="58"/>
      <c r="Z743" s="58"/>
    </row>
    <row r="744" spans="1:26" ht="15.75" customHeight="1" x14ac:dyDescent="0.2">
      <c r="A744" s="266"/>
      <c r="B744" s="266"/>
      <c r="C744" s="266"/>
      <c r="D744" s="266"/>
      <c r="E744" s="266"/>
      <c r="F744" s="266"/>
      <c r="G744" s="266"/>
      <c r="H744" s="266"/>
      <c r="I744" s="266"/>
      <c r="J744" s="266"/>
      <c r="K744" s="266"/>
      <c r="L744" s="274"/>
      <c r="M744" s="58"/>
      <c r="N744" s="58"/>
      <c r="O744" s="58"/>
      <c r="P744" s="58"/>
      <c r="Q744" s="274"/>
      <c r="R744" s="274"/>
      <c r="S744" s="274"/>
      <c r="T744" s="274"/>
      <c r="U744" s="274"/>
      <c r="V744" s="274"/>
      <c r="W744" s="58"/>
      <c r="X744" s="58"/>
      <c r="Y744" s="58"/>
      <c r="Z744" s="58"/>
    </row>
    <row r="745" spans="1:26" ht="15.75" customHeight="1" x14ac:dyDescent="0.2">
      <c r="A745" s="266"/>
      <c r="B745" s="266"/>
      <c r="C745" s="266"/>
      <c r="D745" s="266"/>
      <c r="E745" s="266"/>
      <c r="F745" s="266"/>
      <c r="G745" s="266"/>
      <c r="H745" s="266"/>
      <c r="I745" s="266"/>
      <c r="J745" s="266"/>
      <c r="K745" s="266"/>
      <c r="L745" s="274"/>
      <c r="M745" s="58"/>
      <c r="N745" s="58"/>
      <c r="O745" s="58"/>
      <c r="P745" s="58"/>
      <c r="Q745" s="274"/>
      <c r="R745" s="274"/>
      <c r="S745" s="274"/>
      <c r="T745" s="274"/>
      <c r="U745" s="274"/>
      <c r="V745" s="274"/>
      <c r="W745" s="58"/>
      <c r="X745" s="58"/>
      <c r="Y745" s="58"/>
      <c r="Z745" s="58"/>
    </row>
    <row r="746" spans="1:26" ht="15.75" customHeight="1" x14ac:dyDescent="0.2">
      <c r="A746" s="266"/>
      <c r="B746" s="266"/>
      <c r="C746" s="266"/>
      <c r="D746" s="266"/>
      <c r="E746" s="266"/>
      <c r="F746" s="266"/>
      <c r="G746" s="266"/>
      <c r="H746" s="266"/>
      <c r="I746" s="266"/>
      <c r="J746" s="266"/>
      <c r="K746" s="266"/>
      <c r="L746" s="274"/>
      <c r="M746" s="58"/>
      <c r="N746" s="58"/>
      <c r="O746" s="58"/>
      <c r="P746" s="58"/>
      <c r="Q746" s="274"/>
      <c r="R746" s="274"/>
      <c r="S746" s="274"/>
      <c r="T746" s="274"/>
      <c r="U746" s="274"/>
      <c r="V746" s="274"/>
      <c r="W746" s="58"/>
      <c r="X746" s="58"/>
      <c r="Y746" s="58"/>
      <c r="Z746" s="58"/>
    </row>
    <row r="747" spans="1:26" ht="15.75" customHeight="1" x14ac:dyDescent="0.2">
      <c r="A747" s="266"/>
      <c r="B747" s="266"/>
      <c r="C747" s="266"/>
      <c r="D747" s="266"/>
      <c r="E747" s="266"/>
      <c r="F747" s="266"/>
      <c r="G747" s="266"/>
      <c r="H747" s="266"/>
      <c r="I747" s="266"/>
      <c r="J747" s="266"/>
      <c r="K747" s="266"/>
      <c r="L747" s="274"/>
      <c r="M747" s="58"/>
      <c r="N747" s="58"/>
      <c r="O747" s="58"/>
      <c r="P747" s="58"/>
      <c r="Q747" s="274"/>
      <c r="R747" s="274"/>
      <c r="S747" s="274"/>
      <c r="T747" s="274"/>
      <c r="U747" s="274"/>
      <c r="V747" s="274"/>
      <c r="W747" s="58"/>
      <c r="X747" s="58"/>
      <c r="Y747" s="58"/>
      <c r="Z747" s="58"/>
    </row>
    <row r="748" spans="1:26" ht="15.75" customHeight="1" x14ac:dyDescent="0.2">
      <c r="A748" s="266"/>
      <c r="B748" s="266"/>
      <c r="C748" s="266"/>
      <c r="D748" s="266"/>
      <c r="E748" s="266"/>
      <c r="F748" s="266"/>
      <c r="G748" s="266"/>
      <c r="H748" s="266"/>
      <c r="I748" s="266"/>
      <c r="J748" s="266"/>
      <c r="K748" s="266"/>
      <c r="L748" s="274"/>
      <c r="M748" s="58"/>
      <c r="N748" s="58"/>
      <c r="O748" s="58"/>
      <c r="P748" s="58"/>
      <c r="Q748" s="274"/>
      <c r="R748" s="274"/>
      <c r="S748" s="274"/>
      <c r="T748" s="274"/>
      <c r="U748" s="274"/>
      <c r="V748" s="274"/>
      <c r="W748" s="58"/>
      <c r="X748" s="58"/>
      <c r="Y748" s="58"/>
      <c r="Z748" s="58"/>
    </row>
    <row r="749" spans="1:26" ht="15.75" customHeight="1" x14ac:dyDescent="0.2">
      <c r="A749" s="266"/>
      <c r="B749" s="266"/>
      <c r="C749" s="266"/>
      <c r="D749" s="266"/>
      <c r="E749" s="266"/>
      <c r="F749" s="266"/>
      <c r="G749" s="266"/>
      <c r="H749" s="266"/>
      <c r="I749" s="266"/>
      <c r="J749" s="266"/>
      <c r="K749" s="266"/>
      <c r="L749" s="274"/>
      <c r="M749" s="58"/>
      <c r="N749" s="58"/>
      <c r="O749" s="58"/>
      <c r="P749" s="58"/>
      <c r="Q749" s="274"/>
      <c r="R749" s="274"/>
      <c r="S749" s="274"/>
      <c r="T749" s="274"/>
      <c r="U749" s="274"/>
      <c r="V749" s="274"/>
      <c r="W749" s="58"/>
      <c r="X749" s="58"/>
      <c r="Y749" s="58"/>
      <c r="Z749" s="58"/>
    </row>
    <row r="750" spans="1:26" ht="15.75" customHeight="1" x14ac:dyDescent="0.2">
      <c r="A750" s="266"/>
      <c r="B750" s="266"/>
      <c r="C750" s="266"/>
      <c r="D750" s="266"/>
      <c r="E750" s="266"/>
      <c r="F750" s="266"/>
      <c r="G750" s="266"/>
      <c r="H750" s="266"/>
      <c r="I750" s="266"/>
      <c r="J750" s="266"/>
      <c r="K750" s="266"/>
      <c r="L750" s="274"/>
      <c r="M750" s="58"/>
      <c r="N750" s="58"/>
      <c r="O750" s="58"/>
      <c r="P750" s="58"/>
      <c r="Q750" s="274"/>
      <c r="R750" s="274"/>
      <c r="S750" s="274"/>
      <c r="T750" s="274"/>
      <c r="U750" s="274"/>
      <c r="V750" s="274"/>
      <c r="W750" s="58"/>
      <c r="X750" s="58"/>
      <c r="Y750" s="58"/>
      <c r="Z750" s="58"/>
    </row>
    <row r="751" spans="1:26" ht="15.75" customHeight="1" x14ac:dyDescent="0.2">
      <c r="A751" s="266"/>
      <c r="B751" s="266"/>
      <c r="C751" s="266"/>
      <c r="D751" s="266"/>
      <c r="E751" s="266"/>
      <c r="F751" s="266"/>
      <c r="G751" s="266"/>
      <c r="H751" s="266"/>
      <c r="I751" s="266"/>
      <c r="J751" s="266"/>
      <c r="K751" s="266"/>
      <c r="L751" s="274"/>
      <c r="M751" s="58"/>
      <c r="N751" s="58"/>
      <c r="O751" s="58"/>
      <c r="P751" s="58"/>
      <c r="Q751" s="274"/>
      <c r="R751" s="274"/>
      <c r="S751" s="274"/>
      <c r="T751" s="274"/>
      <c r="U751" s="274"/>
      <c r="V751" s="274"/>
      <c r="W751" s="58"/>
      <c r="X751" s="58"/>
      <c r="Y751" s="58"/>
      <c r="Z751" s="58"/>
    </row>
    <row r="752" spans="1:26" ht="15.75" customHeight="1" x14ac:dyDescent="0.2">
      <c r="A752" s="266"/>
      <c r="B752" s="266"/>
      <c r="C752" s="266"/>
      <c r="D752" s="266"/>
      <c r="E752" s="266"/>
      <c r="F752" s="266"/>
      <c r="G752" s="266"/>
      <c r="H752" s="266"/>
      <c r="I752" s="266"/>
      <c r="J752" s="266"/>
      <c r="K752" s="266"/>
      <c r="L752" s="274"/>
      <c r="M752" s="58"/>
      <c r="N752" s="58"/>
      <c r="O752" s="58"/>
      <c r="P752" s="58"/>
      <c r="Q752" s="274"/>
      <c r="R752" s="274"/>
      <c r="S752" s="274"/>
      <c r="T752" s="274"/>
      <c r="U752" s="274"/>
      <c r="V752" s="274"/>
      <c r="W752" s="58"/>
      <c r="X752" s="58"/>
      <c r="Y752" s="58"/>
      <c r="Z752" s="58"/>
    </row>
    <row r="753" spans="1:26" ht="15.75" customHeight="1" x14ac:dyDescent="0.2">
      <c r="A753" s="266"/>
      <c r="B753" s="266"/>
      <c r="C753" s="266"/>
      <c r="D753" s="266"/>
      <c r="E753" s="266"/>
      <c r="F753" s="266"/>
      <c r="G753" s="266"/>
      <c r="H753" s="266"/>
      <c r="I753" s="266"/>
      <c r="J753" s="266"/>
      <c r="K753" s="266"/>
      <c r="L753" s="274"/>
      <c r="M753" s="58"/>
      <c r="N753" s="58"/>
      <c r="O753" s="58"/>
      <c r="P753" s="58"/>
      <c r="Q753" s="274"/>
      <c r="R753" s="274"/>
      <c r="S753" s="274"/>
      <c r="T753" s="274"/>
      <c r="U753" s="274"/>
      <c r="V753" s="274"/>
      <c r="W753" s="58"/>
      <c r="X753" s="58"/>
      <c r="Y753" s="58"/>
      <c r="Z753" s="58"/>
    </row>
    <row r="754" spans="1:26" ht="15.75" customHeight="1" x14ac:dyDescent="0.2">
      <c r="A754" s="266"/>
      <c r="B754" s="266"/>
      <c r="C754" s="266"/>
      <c r="D754" s="266"/>
      <c r="E754" s="266"/>
      <c r="F754" s="266"/>
      <c r="G754" s="266"/>
      <c r="H754" s="266"/>
      <c r="I754" s="266"/>
      <c r="J754" s="266"/>
      <c r="K754" s="266"/>
      <c r="L754" s="274"/>
      <c r="M754" s="58"/>
      <c r="N754" s="58"/>
      <c r="O754" s="58"/>
      <c r="P754" s="58"/>
      <c r="Q754" s="274"/>
      <c r="R754" s="274"/>
      <c r="S754" s="274"/>
      <c r="T754" s="274"/>
      <c r="U754" s="274"/>
      <c r="V754" s="274"/>
      <c r="W754" s="58"/>
      <c r="X754" s="58"/>
      <c r="Y754" s="58"/>
      <c r="Z754" s="58"/>
    </row>
    <row r="755" spans="1:26" ht="15.75" customHeight="1" x14ac:dyDescent="0.2">
      <c r="A755" s="266"/>
      <c r="B755" s="266"/>
      <c r="C755" s="266"/>
      <c r="D755" s="266"/>
      <c r="E755" s="266"/>
      <c r="F755" s="266"/>
      <c r="G755" s="266"/>
      <c r="H755" s="266"/>
      <c r="I755" s="266"/>
      <c r="J755" s="266"/>
      <c r="K755" s="266"/>
      <c r="L755" s="274"/>
      <c r="M755" s="58"/>
      <c r="N755" s="58"/>
      <c r="O755" s="58"/>
      <c r="P755" s="58"/>
      <c r="Q755" s="274"/>
      <c r="R755" s="274"/>
      <c r="S755" s="274"/>
      <c r="T755" s="274"/>
      <c r="U755" s="274"/>
      <c r="V755" s="274"/>
      <c r="W755" s="58"/>
      <c r="X755" s="58"/>
      <c r="Y755" s="58"/>
      <c r="Z755" s="58"/>
    </row>
    <row r="756" spans="1:26" ht="15.75" customHeight="1" x14ac:dyDescent="0.2">
      <c r="A756" s="266"/>
      <c r="B756" s="266"/>
      <c r="C756" s="266"/>
      <c r="D756" s="266"/>
      <c r="E756" s="266"/>
      <c r="F756" s="266"/>
      <c r="G756" s="266"/>
      <c r="H756" s="266"/>
      <c r="I756" s="266"/>
      <c r="J756" s="266"/>
      <c r="K756" s="266"/>
      <c r="L756" s="274"/>
      <c r="M756" s="58"/>
      <c r="N756" s="58"/>
      <c r="O756" s="58"/>
      <c r="P756" s="58"/>
      <c r="Q756" s="274"/>
      <c r="R756" s="274"/>
      <c r="S756" s="274"/>
      <c r="T756" s="274"/>
      <c r="U756" s="274"/>
      <c r="V756" s="274"/>
      <c r="W756" s="58"/>
      <c r="X756" s="58"/>
      <c r="Y756" s="58"/>
      <c r="Z756" s="58"/>
    </row>
    <row r="757" spans="1:26" ht="15.75" customHeight="1" x14ac:dyDescent="0.2">
      <c r="A757" s="266"/>
      <c r="B757" s="266"/>
      <c r="C757" s="266"/>
      <c r="D757" s="266"/>
      <c r="E757" s="266"/>
      <c r="F757" s="266"/>
      <c r="G757" s="266"/>
      <c r="H757" s="266"/>
      <c r="I757" s="266"/>
      <c r="J757" s="266"/>
      <c r="K757" s="266"/>
      <c r="L757" s="274"/>
      <c r="M757" s="58"/>
      <c r="N757" s="58"/>
      <c r="O757" s="58"/>
      <c r="P757" s="58"/>
      <c r="Q757" s="274"/>
      <c r="R757" s="274"/>
      <c r="S757" s="274"/>
      <c r="T757" s="274"/>
      <c r="U757" s="274"/>
      <c r="V757" s="274"/>
      <c r="W757" s="58"/>
      <c r="X757" s="58"/>
      <c r="Y757" s="58"/>
      <c r="Z757" s="58"/>
    </row>
    <row r="758" spans="1:26" ht="15.75" customHeight="1" x14ac:dyDescent="0.2">
      <c r="A758" s="266"/>
      <c r="B758" s="266"/>
      <c r="C758" s="266"/>
      <c r="D758" s="266"/>
      <c r="E758" s="266"/>
      <c r="F758" s="266"/>
      <c r="G758" s="266"/>
      <c r="H758" s="266"/>
      <c r="I758" s="266"/>
      <c r="J758" s="266"/>
      <c r="K758" s="266"/>
      <c r="L758" s="274"/>
      <c r="M758" s="58"/>
      <c r="N758" s="58"/>
      <c r="O758" s="58"/>
      <c r="P758" s="58"/>
      <c r="Q758" s="274"/>
      <c r="R758" s="274"/>
      <c r="S758" s="274"/>
      <c r="T758" s="274"/>
      <c r="U758" s="274"/>
      <c r="V758" s="274"/>
      <c r="W758" s="58"/>
      <c r="X758" s="58"/>
      <c r="Y758" s="58"/>
      <c r="Z758" s="58"/>
    </row>
    <row r="759" spans="1:26" ht="15.75" customHeight="1" x14ac:dyDescent="0.2">
      <c r="A759" s="266"/>
      <c r="B759" s="266"/>
      <c r="C759" s="266"/>
      <c r="D759" s="266"/>
      <c r="E759" s="266"/>
      <c r="F759" s="266"/>
      <c r="G759" s="266"/>
      <c r="H759" s="266"/>
      <c r="I759" s="266"/>
      <c r="J759" s="266"/>
      <c r="K759" s="266"/>
      <c r="L759" s="274"/>
      <c r="M759" s="58"/>
      <c r="N759" s="58"/>
      <c r="O759" s="58"/>
      <c r="P759" s="58"/>
      <c r="Q759" s="274"/>
      <c r="R759" s="274"/>
      <c r="S759" s="274"/>
      <c r="T759" s="274"/>
      <c r="U759" s="274"/>
      <c r="V759" s="274"/>
      <c r="W759" s="58"/>
      <c r="X759" s="58"/>
      <c r="Y759" s="58"/>
      <c r="Z759" s="58"/>
    </row>
    <row r="760" spans="1:26" ht="15.75" customHeight="1" x14ac:dyDescent="0.2">
      <c r="A760" s="266"/>
      <c r="B760" s="266"/>
      <c r="C760" s="266"/>
      <c r="D760" s="266"/>
      <c r="E760" s="266"/>
      <c r="F760" s="266"/>
      <c r="G760" s="266"/>
      <c r="H760" s="266"/>
      <c r="I760" s="266"/>
      <c r="J760" s="266"/>
      <c r="K760" s="266"/>
      <c r="L760" s="274"/>
      <c r="M760" s="58"/>
      <c r="N760" s="58"/>
      <c r="O760" s="58"/>
      <c r="P760" s="58"/>
      <c r="Q760" s="274"/>
      <c r="R760" s="274"/>
      <c r="S760" s="274"/>
      <c r="T760" s="274"/>
      <c r="U760" s="274"/>
      <c r="V760" s="274"/>
      <c r="W760" s="58"/>
      <c r="X760" s="58"/>
      <c r="Y760" s="58"/>
      <c r="Z760" s="58"/>
    </row>
    <row r="761" spans="1:26" ht="15.75" customHeight="1" x14ac:dyDescent="0.2">
      <c r="A761" s="266"/>
      <c r="B761" s="266"/>
      <c r="C761" s="266"/>
      <c r="D761" s="266"/>
      <c r="E761" s="266"/>
      <c r="F761" s="266"/>
      <c r="G761" s="266"/>
      <c r="H761" s="266"/>
      <c r="I761" s="266"/>
      <c r="J761" s="266"/>
      <c r="K761" s="266"/>
      <c r="L761" s="274"/>
      <c r="M761" s="58"/>
      <c r="N761" s="58"/>
      <c r="O761" s="58"/>
      <c r="P761" s="58"/>
      <c r="Q761" s="274"/>
      <c r="R761" s="274"/>
      <c r="S761" s="274"/>
      <c r="T761" s="274"/>
      <c r="U761" s="274"/>
      <c r="V761" s="274"/>
      <c r="W761" s="58"/>
      <c r="X761" s="58"/>
      <c r="Y761" s="58"/>
      <c r="Z761" s="58"/>
    </row>
    <row r="762" spans="1:26" ht="15.75" customHeight="1" x14ac:dyDescent="0.2">
      <c r="A762" s="266"/>
      <c r="B762" s="266"/>
      <c r="C762" s="266"/>
      <c r="D762" s="266"/>
      <c r="E762" s="266"/>
      <c r="F762" s="266"/>
      <c r="G762" s="266"/>
      <c r="H762" s="266"/>
      <c r="I762" s="266"/>
      <c r="J762" s="266"/>
      <c r="K762" s="266"/>
      <c r="L762" s="274"/>
      <c r="M762" s="58"/>
      <c r="N762" s="58"/>
      <c r="O762" s="58"/>
      <c r="P762" s="58"/>
      <c r="Q762" s="274"/>
      <c r="R762" s="274"/>
      <c r="S762" s="274"/>
      <c r="T762" s="274"/>
      <c r="U762" s="274"/>
      <c r="V762" s="274"/>
      <c r="W762" s="58"/>
      <c r="X762" s="58"/>
      <c r="Y762" s="58"/>
      <c r="Z762" s="58"/>
    </row>
    <row r="763" spans="1:26" ht="15.75" customHeight="1" x14ac:dyDescent="0.2">
      <c r="A763" s="266"/>
      <c r="B763" s="266"/>
      <c r="C763" s="266"/>
      <c r="D763" s="266"/>
      <c r="E763" s="266"/>
      <c r="F763" s="266"/>
      <c r="G763" s="266"/>
      <c r="H763" s="266"/>
      <c r="I763" s="266"/>
      <c r="J763" s="266"/>
      <c r="K763" s="266"/>
      <c r="L763" s="274"/>
      <c r="M763" s="58"/>
      <c r="N763" s="58"/>
      <c r="O763" s="58"/>
      <c r="P763" s="58"/>
      <c r="Q763" s="274"/>
      <c r="R763" s="274"/>
      <c r="S763" s="274"/>
      <c r="T763" s="274"/>
      <c r="U763" s="274"/>
      <c r="V763" s="274"/>
      <c r="W763" s="58"/>
      <c r="X763" s="58"/>
      <c r="Y763" s="58"/>
      <c r="Z763" s="58"/>
    </row>
    <row r="764" spans="1:26" ht="15.75" customHeight="1" x14ac:dyDescent="0.2">
      <c r="A764" s="266"/>
      <c r="B764" s="266"/>
      <c r="C764" s="266"/>
      <c r="D764" s="266"/>
      <c r="E764" s="266"/>
      <c r="F764" s="266"/>
      <c r="G764" s="266"/>
      <c r="H764" s="266"/>
      <c r="I764" s="266"/>
      <c r="J764" s="266"/>
      <c r="K764" s="266"/>
      <c r="L764" s="274"/>
      <c r="M764" s="58"/>
      <c r="N764" s="58"/>
      <c r="O764" s="58"/>
      <c r="P764" s="58"/>
      <c r="Q764" s="274"/>
      <c r="R764" s="274"/>
      <c r="S764" s="274"/>
      <c r="T764" s="274"/>
      <c r="U764" s="274"/>
      <c r="V764" s="274"/>
      <c r="W764" s="58"/>
      <c r="X764" s="58"/>
      <c r="Y764" s="58"/>
      <c r="Z764" s="58"/>
    </row>
    <row r="765" spans="1:26" ht="15.75" customHeight="1" x14ac:dyDescent="0.2">
      <c r="A765" s="266"/>
      <c r="B765" s="266"/>
      <c r="C765" s="266"/>
      <c r="D765" s="266"/>
      <c r="E765" s="266"/>
      <c r="F765" s="266"/>
      <c r="G765" s="266"/>
      <c r="H765" s="266"/>
      <c r="I765" s="266"/>
      <c r="J765" s="266"/>
      <c r="K765" s="266"/>
      <c r="L765" s="274"/>
      <c r="M765" s="58"/>
      <c r="N765" s="58"/>
      <c r="O765" s="58"/>
      <c r="P765" s="58"/>
      <c r="Q765" s="274"/>
      <c r="R765" s="274"/>
      <c r="S765" s="274"/>
      <c r="T765" s="274"/>
      <c r="U765" s="274"/>
      <c r="V765" s="274"/>
      <c r="W765" s="58"/>
      <c r="X765" s="58"/>
      <c r="Y765" s="58"/>
      <c r="Z765" s="58"/>
    </row>
    <row r="766" spans="1:26" ht="15.75" customHeight="1" x14ac:dyDescent="0.2">
      <c r="A766" s="266"/>
      <c r="B766" s="266"/>
      <c r="C766" s="266"/>
      <c r="D766" s="266"/>
      <c r="E766" s="266"/>
      <c r="F766" s="266"/>
      <c r="G766" s="266"/>
      <c r="H766" s="266"/>
      <c r="I766" s="266"/>
      <c r="J766" s="266"/>
      <c r="K766" s="266"/>
      <c r="L766" s="274"/>
      <c r="M766" s="58"/>
      <c r="N766" s="58"/>
      <c r="O766" s="58"/>
      <c r="P766" s="58"/>
      <c r="Q766" s="274"/>
      <c r="R766" s="274"/>
      <c r="S766" s="274"/>
      <c r="T766" s="274"/>
      <c r="U766" s="274"/>
      <c r="V766" s="274"/>
      <c r="W766" s="58"/>
      <c r="X766" s="58"/>
      <c r="Y766" s="58"/>
      <c r="Z766" s="58"/>
    </row>
    <row r="767" spans="1:26" ht="15.75" customHeight="1" x14ac:dyDescent="0.2">
      <c r="A767" s="266"/>
      <c r="B767" s="266"/>
      <c r="C767" s="266"/>
      <c r="D767" s="266"/>
      <c r="E767" s="266"/>
      <c r="F767" s="266"/>
      <c r="G767" s="266"/>
      <c r="H767" s="266"/>
      <c r="I767" s="266"/>
      <c r="J767" s="266"/>
      <c r="K767" s="266"/>
      <c r="L767" s="274"/>
      <c r="M767" s="58"/>
      <c r="N767" s="58"/>
      <c r="O767" s="58"/>
      <c r="P767" s="58"/>
      <c r="Q767" s="274"/>
      <c r="R767" s="274"/>
      <c r="S767" s="274"/>
      <c r="T767" s="274"/>
      <c r="U767" s="274"/>
      <c r="V767" s="274"/>
      <c r="W767" s="58"/>
      <c r="X767" s="58"/>
      <c r="Y767" s="58"/>
      <c r="Z767" s="58"/>
    </row>
    <row r="768" spans="1:26" ht="15.75" customHeight="1" x14ac:dyDescent="0.2">
      <c r="A768" s="266"/>
      <c r="B768" s="266"/>
      <c r="C768" s="266"/>
      <c r="D768" s="266"/>
      <c r="E768" s="266"/>
      <c r="F768" s="266"/>
      <c r="G768" s="266"/>
      <c r="H768" s="266"/>
      <c r="I768" s="266"/>
      <c r="J768" s="266"/>
      <c r="K768" s="266"/>
      <c r="L768" s="274"/>
      <c r="M768" s="58"/>
      <c r="N768" s="58"/>
      <c r="O768" s="58"/>
      <c r="P768" s="58"/>
      <c r="Q768" s="274"/>
      <c r="R768" s="274"/>
      <c r="S768" s="274"/>
      <c r="T768" s="274"/>
      <c r="U768" s="274"/>
      <c r="V768" s="274"/>
      <c r="W768" s="58"/>
      <c r="X768" s="58"/>
      <c r="Y768" s="58"/>
      <c r="Z768" s="58"/>
    </row>
    <row r="769" spans="1:26" ht="15.75" customHeight="1" x14ac:dyDescent="0.2">
      <c r="A769" s="266"/>
      <c r="B769" s="266"/>
      <c r="C769" s="266"/>
      <c r="D769" s="266"/>
      <c r="E769" s="266"/>
      <c r="F769" s="266"/>
      <c r="G769" s="266"/>
      <c r="H769" s="266"/>
      <c r="I769" s="266"/>
      <c r="J769" s="266"/>
      <c r="K769" s="266"/>
      <c r="L769" s="274"/>
      <c r="M769" s="58"/>
      <c r="N769" s="58"/>
      <c r="O769" s="58"/>
      <c r="P769" s="58"/>
      <c r="Q769" s="274"/>
      <c r="R769" s="274"/>
      <c r="S769" s="274"/>
      <c r="T769" s="274"/>
      <c r="U769" s="274"/>
      <c r="V769" s="274"/>
      <c r="W769" s="58"/>
      <c r="X769" s="58"/>
      <c r="Y769" s="58"/>
      <c r="Z769" s="58"/>
    </row>
    <row r="770" spans="1:26" ht="15.75" customHeight="1" x14ac:dyDescent="0.2">
      <c r="A770" s="266"/>
      <c r="B770" s="266"/>
      <c r="C770" s="266"/>
      <c r="D770" s="266"/>
      <c r="E770" s="266"/>
      <c r="F770" s="266"/>
      <c r="G770" s="266"/>
      <c r="H770" s="266"/>
      <c r="I770" s="266"/>
      <c r="J770" s="266"/>
      <c r="K770" s="266"/>
      <c r="L770" s="274"/>
      <c r="M770" s="58"/>
      <c r="N770" s="58"/>
      <c r="O770" s="58"/>
      <c r="P770" s="58"/>
      <c r="Q770" s="274"/>
      <c r="R770" s="274"/>
      <c r="S770" s="274"/>
      <c r="T770" s="274"/>
      <c r="U770" s="274"/>
      <c r="V770" s="274"/>
      <c r="W770" s="58"/>
      <c r="X770" s="58"/>
      <c r="Y770" s="58"/>
      <c r="Z770" s="58"/>
    </row>
    <row r="771" spans="1:26" ht="15.75" customHeight="1" x14ac:dyDescent="0.2">
      <c r="A771" s="266"/>
      <c r="B771" s="266"/>
      <c r="C771" s="266"/>
      <c r="D771" s="266"/>
      <c r="E771" s="266"/>
      <c r="F771" s="266"/>
      <c r="G771" s="266"/>
      <c r="H771" s="266"/>
      <c r="I771" s="266"/>
      <c r="J771" s="266"/>
      <c r="K771" s="266"/>
      <c r="L771" s="274"/>
      <c r="M771" s="58"/>
      <c r="N771" s="58"/>
      <c r="O771" s="58"/>
      <c r="P771" s="58"/>
      <c r="Q771" s="274"/>
      <c r="R771" s="274"/>
      <c r="S771" s="274"/>
      <c r="T771" s="274"/>
      <c r="U771" s="274"/>
      <c r="V771" s="274"/>
      <c r="W771" s="58"/>
      <c r="X771" s="58"/>
      <c r="Y771" s="58"/>
      <c r="Z771" s="58"/>
    </row>
    <row r="772" spans="1:26" ht="15.75" customHeight="1" x14ac:dyDescent="0.2">
      <c r="A772" s="266"/>
      <c r="B772" s="266"/>
      <c r="C772" s="266"/>
      <c r="D772" s="266"/>
      <c r="E772" s="266"/>
      <c r="F772" s="266"/>
      <c r="G772" s="266"/>
      <c r="H772" s="266"/>
      <c r="I772" s="266"/>
      <c r="J772" s="266"/>
      <c r="K772" s="266"/>
      <c r="L772" s="274"/>
      <c r="M772" s="58"/>
      <c r="N772" s="58"/>
      <c r="O772" s="58"/>
      <c r="P772" s="58"/>
      <c r="Q772" s="274"/>
      <c r="R772" s="274"/>
      <c r="S772" s="274"/>
      <c r="T772" s="274"/>
      <c r="U772" s="274"/>
      <c r="V772" s="274"/>
      <c r="W772" s="58"/>
      <c r="X772" s="58"/>
      <c r="Y772" s="58"/>
      <c r="Z772" s="58"/>
    </row>
    <row r="773" spans="1:26" ht="15.75" customHeight="1" x14ac:dyDescent="0.2">
      <c r="A773" s="266"/>
      <c r="B773" s="266"/>
      <c r="C773" s="266"/>
      <c r="D773" s="266"/>
      <c r="E773" s="266"/>
      <c r="F773" s="266"/>
      <c r="G773" s="266"/>
      <c r="H773" s="266"/>
      <c r="I773" s="266"/>
      <c r="J773" s="266"/>
      <c r="K773" s="266"/>
      <c r="L773" s="274"/>
      <c r="M773" s="58"/>
      <c r="N773" s="58"/>
      <c r="O773" s="58"/>
      <c r="P773" s="58"/>
      <c r="Q773" s="274"/>
      <c r="R773" s="274"/>
      <c r="S773" s="274"/>
      <c r="T773" s="274"/>
      <c r="U773" s="274"/>
      <c r="V773" s="274"/>
      <c r="W773" s="58"/>
      <c r="X773" s="58"/>
      <c r="Y773" s="58"/>
      <c r="Z773" s="58"/>
    </row>
    <row r="774" spans="1:26" ht="15.75" customHeight="1" x14ac:dyDescent="0.2">
      <c r="A774" s="266"/>
      <c r="B774" s="266"/>
      <c r="C774" s="266"/>
      <c r="D774" s="266"/>
      <c r="E774" s="266"/>
      <c r="F774" s="266"/>
      <c r="G774" s="266"/>
      <c r="H774" s="266"/>
      <c r="I774" s="266"/>
      <c r="J774" s="266"/>
      <c r="K774" s="266"/>
      <c r="L774" s="274"/>
      <c r="M774" s="58"/>
      <c r="N774" s="58"/>
      <c r="O774" s="58"/>
      <c r="P774" s="58"/>
      <c r="Q774" s="274"/>
      <c r="R774" s="274"/>
      <c r="S774" s="274"/>
      <c r="T774" s="274"/>
      <c r="U774" s="274"/>
      <c r="V774" s="274"/>
      <c r="W774" s="58"/>
      <c r="X774" s="58"/>
      <c r="Y774" s="58"/>
      <c r="Z774" s="58"/>
    </row>
    <row r="775" spans="1:26" ht="15.75" customHeight="1" x14ac:dyDescent="0.2">
      <c r="A775" s="266"/>
      <c r="B775" s="266"/>
      <c r="C775" s="266"/>
      <c r="D775" s="266"/>
      <c r="E775" s="266"/>
      <c r="F775" s="266"/>
      <c r="G775" s="266"/>
      <c r="H775" s="266"/>
      <c r="I775" s="266"/>
      <c r="J775" s="266"/>
      <c r="K775" s="266"/>
      <c r="L775" s="274"/>
      <c r="M775" s="58"/>
      <c r="N775" s="58"/>
      <c r="O775" s="58"/>
      <c r="P775" s="58"/>
      <c r="Q775" s="274"/>
      <c r="R775" s="274"/>
      <c r="S775" s="274"/>
      <c r="T775" s="274"/>
      <c r="U775" s="274"/>
      <c r="V775" s="274"/>
      <c r="W775" s="58"/>
      <c r="X775" s="58"/>
      <c r="Y775" s="58"/>
      <c r="Z775" s="58"/>
    </row>
    <row r="776" spans="1:26" ht="15.75" customHeight="1" x14ac:dyDescent="0.2">
      <c r="A776" s="266"/>
      <c r="B776" s="266"/>
      <c r="C776" s="266"/>
      <c r="D776" s="266"/>
      <c r="E776" s="266"/>
      <c r="F776" s="266"/>
      <c r="G776" s="266"/>
      <c r="H776" s="266"/>
      <c r="I776" s="266"/>
      <c r="J776" s="266"/>
      <c r="K776" s="266"/>
      <c r="L776" s="274"/>
      <c r="M776" s="58"/>
      <c r="N776" s="58"/>
      <c r="O776" s="58"/>
      <c r="P776" s="58"/>
      <c r="Q776" s="274"/>
      <c r="R776" s="274"/>
      <c r="S776" s="274"/>
      <c r="T776" s="274"/>
      <c r="U776" s="274"/>
      <c r="V776" s="274"/>
      <c r="W776" s="58"/>
      <c r="X776" s="58"/>
      <c r="Y776" s="58"/>
      <c r="Z776" s="58"/>
    </row>
    <row r="777" spans="1:26" ht="15.75" customHeight="1" x14ac:dyDescent="0.2">
      <c r="A777" s="266"/>
      <c r="B777" s="266"/>
      <c r="C777" s="266"/>
      <c r="D777" s="266"/>
      <c r="E777" s="266"/>
      <c r="F777" s="266"/>
      <c r="G777" s="266"/>
      <c r="H777" s="266"/>
      <c r="I777" s="266"/>
      <c r="J777" s="266"/>
      <c r="K777" s="266"/>
      <c r="L777" s="274"/>
      <c r="M777" s="58"/>
      <c r="N777" s="58"/>
      <c r="O777" s="58"/>
      <c r="P777" s="58"/>
      <c r="Q777" s="274"/>
      <c r="R777" s="274"/>
      <c r="S777" s="274"/>
      <c r="T777" s="274"/>
      <c r="U777" s="274"/>
      <c r="V777" s="274"/>
      <c r="W777" s="58"/>
      <c r="X777" s="58"/>
      <c r="Y777" s="58"/>
      <c r="Z777" s="58"/>
    </row>
    <row r="778" spans="1:26" ht="15.75" customHeight="1" x14ac:dyDescent="0.2">
      <c r="A778" s="266"/>
      <c r="B778" s="266"/>
      <c r="C778" s="266"/>
      <c r="D778" s="266"/>
      <c r="E778" s="266"/>
      <c r="F778" s="266"/>
      <c r="G778" s="266"/>
      <c r="H778" s="266"/>
      <c r="I778" s="266"/>
      <c r="J778" s="266"/>
      <c r="K778" s="266"/>
      <c r="L778" s="274"/>
      <c r="M778" s="58"/>
      <c r="N778" s="58"/>
      <c r="O778" s="58"/>
      <c r="P778" s="58"/>
      <c r="Q778" s="274"/>
      <c r="R778" s="274"/>
      <c r="S778" s="274"/>
      <c r="T778" s="274"/>
      <c r="U778" s="274"/>
      <c r="V778" s="274"/>
      <c r="W778" s="58"/>
      <c r="X778" s="58"/>
      <c r="Y778" s="58"/>
      <c r="Z778" s="58"/>
    </row>
    <row r="779" spans="1:26" ht="15.75" customHeight="1" x14ac:dyDescent="0.2">
      <c r="A779" s="266"/>
      <c r="B779" s="266"/>
      <c r="C779" s="266"/>
      <c r="D779" s="266"/>
      <c r="E779" s="266"/>
      <c r="F779" s="266"/>
      <c r="G779" s="266"/>
      <c r="H779" s="266"/>
      <c r="I779" s="266"/>
      <c r="J779" s="266"/>
      <c r="K779" s="266"/>
      <c r="L779" s="274"/>
      <c r="M779" s="58"/>
      <c r="N779" s="58"/>
      <c r="O779" s="58"/>
      <c r="P779" s="58"/>
      <c r="Q779" s="274"/>
      <c r="R779" s="274"/>
      <c r="S779" s="274"/>
      <c r="T779" s="274"/>
      <c r="U779" s="274"/>
      <c r="V779" s="274"/>
      <c r="W779" s="58"/>
      <c r="X779" s="58"/>
      <c r="Y779" s="58"/>
      <c r="Z779" s="58"/>
    </row>
    <row r="780" spans="1:26" ht="15.75" customHeight="1" x14ac:dyDescent="0.2">
      <c r="A780" s="266"/>
      <c r="B780" s="266"/>
      <c r="C780" s="266"/>
      <c r="D780" s="266"/>
      <c r="E780" s="266"/>
      <c r="F780" s="266"/>
      <c r="G780" s="266"/>
      <c r="H780" s="266"/>
      <c r="I780" s="266"/>
      <c r="J780" s="266"/>
      <c r="K780" s="266"/>
      <c r="L780" s="274"/>
      <c r="M780" s="58"/>
      <c r="N780" s="58"/>
      <c r="O780" s="58"/>
      <c r="P780" s="58"/>
      <c r="Q780" s="274"/>
      <c r="R780" s="274"/>
      <c r="S780" s="274"/>
      <c r="T780" s="274"/>
      <c r="U780" s="274"/>
      <c r="V780" s="274"/>
      <c r="W780" s="58"/>
      <c r="X780" s="58"/>
      <c r="Y780" s="58"/>
      <c r="Z780" s="58"/>
    </row>
    <row r="781" spans="1:26" ht="15.75" customHeight="1" x14ac:dyDescent="0.2">
      <c r="A781" s="266"/>
      <c r="B781" s="266"/>
      <c r="C781" s="266"/>
      <c r="D781" s="266"/>
      <c r="E781" s="266"/>
      <c r="F781" s="266"/>
      <c r="G781" s="266"/>
      <c r="H781" s="266"/>
      <c r="I781" s="266"/>
      <c r="J781" s="266"/>
      <c r="K781" s="266"/>
      <c r="L781" s="274"/>
      <c r="M781" s="58"/>
      <c r="N781" s="58"/>
      <c r="O781" s="58"/>
      <c r="P781" s="58"/>
      <c r="Q781" s="274"/>
      <c r="R781" s="274"/>
      <c r="S781" s="274"/>
      <c r="T781" s="274"/>
      <c r="U781" s="274"/>
      <c r="V781" s="274"/>
      <c r="W781" s="58"/>
      <c r="X781" s="58"/>
      <c r="Y781" s="58"/>
      <c r="Z781" s="58"/>
    </row>
    <row r="782" spans="1:26" ht="15.75" customHeight="1" x14ac:dyDescent="0.2">
      <c r="A782" s="266"/>
      <c r="B782" s="266"/>
      <c r="C782" s="266"/>
      <c r="D782" s="266"/>
      <c r="E782" s="266"/>
      <c r="F782" s="266"/>
      <c r="G782" s="266"/>
      <c r="H782" s="266"/>
      <c r="I782" s="266"/>
      <c r="J782" s="266"/>
      <c r="K782" s="266"/>
      <c r="L782" s="274"/>
      <c r="M782" s="58"/>
      <c r="N782" s="58"/>
      <c r="O782" s="58"/>
      <c r="P782" s="58"/>
      <c r="Q782" s="274"/>
      <c r="R782" s="274"/>
      <c r="S782" s="274"/>
      <c r="T782" s="274"/>
      <c r="U782" s="274"/>
      <c r="V782" s="274"/>
      <c r="W782" s="58"/>
      <c r="X782" s="58"/>
      <c r="Y782" s="58"/>
      <c r="Z782" s="58"/>
    </row>
    <row r="783" spans="1:26" ht="15.75" customHeight="1" x14ac:dyDescent="0.2">
      <c r="A783" s="266"/>
      <c r="B783" s="266"/>
      <c r="C783" s="266"/>
      <c r="D783" s="266"/>
      <c r="E783" s="266"/>
      <c r="F783" s="266"/>
      <c r="G783" s="266"/>
      <c r="H783" s="266"/>
      <c r="I783" s="266"/>
      <c r="J783" s="266"/>
      <c r="K783" s="266"/>
      <c r="L783" s="274"/>
      <c r="M783" s="58"/>
      <c r="N783" s="58"/>
      <c r="O783" s="58"/>
      <c r="P783" s="58"/>
      <c r="Q783" s="274"/>
      <c r="R783" s="274"/>
      <c r="S783" s="274"/>
      <c r="T783" s="274"/>
      <c r="U783" s="274"/>
      <c r="V783" s="274"/>
      <c r="W783" s="58"/>
      <c r="X783" s="58"/>
      <c r="Y783" s="58"/>
      <c r="Z783" s="58"/>
    </row>
    <row r="784" spans="1:26" ht="15.75" customHeight="1" x14ac:dyDescent="0.2">
      <c r="A784" s="266"/>
      <c r="B784" s="266"/>
      <c r="C784" s="266"/>
      <c r="D784" s="266"/>
      <c r="E784" s="266"/>
      <c r="F784" s="266"/>
      <c r="G784" s="266"/>
      <c r="H784" s="266"/>
      <c r="I784" s="266"/>
      <c r="J784" s="266"/>
      <c r="K784" s="266"/>
      <c r="L784" s="274"/>
      <c r="M784" s="58"/>
      <c r="N784" s="58"/>
      <c r="O784" s="58"/>
      <c r="P784" s="58"/>
      <c r="Q784" s="274"/>
      <c r="R784" s="274"/>
      <c r="S784" s="274"/>
      <c r="T784" s="274"/>
      <c r="U784" s="274"/>
      <c r="V784" s="274"/>
      <c r="W784" s="58"/>
      <c r="X784" s="58"/>
      <c r="Y784" s="58"/>
      <c r="Z784" s="58"/>
    </row>
    <row r="785" spans="1:26" ht="15.75" customHeight="1" x14ac:dyDescent="0.2">
      <c r="A785" s="266"/>
      <c r="B785" s="266"/>
      <c r="C785" s="266"/>
      <c r="D785" s="266"/>
      <c r="E785" s="266"/>
      <c r="F785" s="266"/>
      <c r="G785" s="266"/>
      <c r="H785" s="266"/>
      <c r="I785" s="266"/>
      <c r="J785" s="266"/>
      <c r="K785" s="266"/>
      <c r="L785" s="274"/>
      <c r="M785" s="58"/>
      <c r="N785" s="58"/>
      <c r="O785" s="58"/>
      <c r="P785" s="58"/>
      <c r="Q785" s="274"/>
      <c r="R785" s="274"/>
      <c r="S785" s="274"/>
      <c r="T785" s="274"/>
      <c r="U785" s="274"/>
      <c r="V785" s="274"/>
      <c r="W785" s="58"/>
      <c r="X785" s="58"/>
      <c r="Y785" s="58"/>
      <c r="Z785" s="58"/>
    </row>
    <row r="786" spans="1:26" ht="15.75" customHeight="1" x14ac:dyDescent="0.2">
      <c r="A786" s="266"/>
      <c r="B786" s="266"/>
      <c r="C786" s="266"/>
      <c r="D786" s="266"/>
      <c r="E786" s="266"/>
      <c r="F786" s="266"/>
      <c r="G786" s="266"/>
      <c r="H786" s="266"/>
      <c r="I786" s="266"/>
      <c r="J786" s="266"/>
      <c r="K786" s="266"/>
      <c r="L786" s="274"/>
      <c r="M786" s="58"/>
      <c r="N786" s="58"/>
      <c r="O786" s="58"/>
      <c r="P786" s="58"/>
      <c r="Q786" s="274"/>
      <c r="R786" s="274"/>
      <c r="S786" s="274"/>
      <c r="T786" s="274"/>
      <c r="U786" s="274"/>
      <c r="V786" s="274"/>
      <c r="W786" s="58"/>
      <c r="X786" s="58"/>
      <c r="Y786" s="58"/>
      <c r="Z786" s="58"/>
    </row>
    <row r="787" spans="1:26" ht="15.75" customHeight="1" x14ac:dyDescent="0.2">
      <c r="A787" s="266"/>
      <c r="B787" s="266"/>
      <c r="C787" s="266"/>
      <c r="D787" s="266"/>
      <c r="E787" s="266"/>
      <c r="F787" s="266"/>
      <c r="G787" s="266"/>
      <c r="H787" s="266"/>
      <c r="I787" s="266"/>
      <c r="J787" s="266"/>
      <c r="K787" s="266"/>
      <c r="L787" s="274"/>
      <c r="M787" s="58"/>
      <c r="N787" s="58"/>
      <c r="O787" s="58"/>
      <c r="P787" s="58"/>
      <c r="Q787" s="274"/>
      <c r="R787" s="274"/>
      <c r="S787" s="274"/>
      <c r="T787" s="274"/>
      <c r="U787" s="274"/>
      <c r="V787" s="274"/>
      <c r="W787" s="58"/>
      <c r="X787" s="58"/>
      <c r="Y787" s="58"/>
      <c r="Z787" s="58"/>
    </row>
    <row r="788" spans="1:26" ht="15.75" customHeight="1" x14ac:dyDescent="0.2">
      <c r="A788" s="266"/>
      <c r="B788" s="266"/>
      <c r="C788" s="266"/>
      <c r="D788" s="266"/>
      <c r="E788" s="266"/>
      <c r="F788" s="266"/>
      <c r="G788" s="266"/>
      <c r="H788" s="266"/>
      <c r="I788" s="266"/>
      <c r="J788" s="266"/>
      <c r="K788" s="266"/>
      <c r="L788" s="274"/>
      <c r="M788" s="58"/>
      <c r="N788" s="58"/>
      <c r="O788" s="58"/>
      <c r="P788" s="58"/>
      <c r="Q788" s="274"/>
      <c r="R788" s="274"/>
      <c r="S788" s="274"/>
      <c r="T788" s="274"/>
      <c r="U788" s="274"/>
      <c r="V788" s="274"/>
      <c r="W788" s="58"/>
      <c r="X788" s="58"/>
      <c r="Y788" s="58"/>
      <c r="Z788" s="58"/>
    </row>
    <row r="789" spans="1:26" ht="15.75" customHeight="1" x14ac:dyDescent="0.2">
      <c r="A789" s="266"/>
      <c r="B789" s="266"/>
      <c r="C789" s="266"/>
      <c r="D789" s="266"/>
      <c r="E789" s="266"/>
      <c r="F789" s="266"/>
      <c r="G789" s="266"/>
      <c r="H789" s="266"/>
      <c r="I789" s="266"/>
      <c r="J789" s="266"/>
      <c r="K789" s="266"/>
      <c r="L789" s="274"/>
      <c r="M789" s="58"/>
      <c r="N789" s="58"/>
      <c r="O789" s="58"/>
      <c r="P789" s="58"/>
      <c r="Q789" s="274"/>
      <c r="R789" s="274"/>
      <c r="S789" s="274"/>
      <c r="T789" s="274"/>
      <c r="U789" s="274"/>
      <c r="V789" s="274"/>
      <c r="W789" s="58"/>
      <c r="X789" s="58"/>
      <c r="Y789" s="58"/>
      <c r="Z789" s="58"/>
    </row>
    <row r="790" spans="1:26" ht="15.75" customHeight="1" x14ac:dyDescent="0.2">
      <c r="A790" s="266"/>
      <c r="B790" s="266"/>
      <c r="C790" s="266"/>
      <c r="D790" s="266"/>
      <c r="E790" s="266"/>
      <c r="F790" s="266"/>
      <c r="G790" s="266"/>
      <c r="H790" s="266"/>
      <c r="I790" s="266"/>
      <c r="J790" s="266"/>
      <c r="K790" s="266"/>
      <c r="L790" s="274"/>
      <c r="M790" s="58"/>
      <c r="N790" s="58"/>
      <c r="O790" s="58"/>
      <c r="P790" s="58"/>
      <c r="Q790" s="274"/>
      <c r="R790" s="274"/>
      <c r="S790" s="274"/>
      <c r="T790" s="274"/>
      <c r="U790" s="274"/>
      <c r="V790" s="274"/>
      <c r="W790" s="58"/>
      <c r="X790" s="58"/>
      <c r="Y790" s="58"/>
      <c r="Z790" s="58"/>
    </row>
    <row r="791" spans="1:26" ht="15.75" customHeight="1" x14ac:dyDescent="0.2">
      <c r="A791" s="266"/>
      <c r="B791" s="266"/>
      <c r="C791" s="266"/>
      <c r="D791" s="266"/>
      <c r="E791" s="266"/>
      <c r="F791" s="266"/>
      <c r="G791" s="266"/>
      <c r="H791" s="266"/>
      <c r="I791" s="266"/>
      <c r="J791" s="266"/>
      <c r="K791" s="266"/>
      <c r="L791" s="274"/>
      <c r="M791" s="58"/>
      <c r="N791" s="58"/>
      <c r="O791" s="58"/>
      <c r="P791" s="58"/>
      <c r="Q791" s="274"/>
      <c r="R791" s="274"/>
      <c r="S791" s="274"/>
      <c r="T791" s="274"/>
      <c r="U791" s="274"/>
      <c r="V791" s="274"/>
      <c r="W791" s="58"/>
      <c r="X791" s="58"/>
      <c r="Y791" s="58"/>
      <c r="Z791" s="58"/>
    </row>
    <row r="792" spans="1:26" ht="15.75" customHeight="1" x14ac:dyDescent="0.2">
      <c r="A792" s="266"/>
      <c r="B792" s="266"/>
      <c r="C792" s="266"/>
      <c r="D792" s="266"/>
      <c r="E792" s="266"/>
      <c r="F792" s="266"/>
      <c r="G792" s="266"/>
      <c r="H792" s="266"/>
      <c r="I792" s="266"/>
      <c r="J792" s="266"/>
      <c r="K792" s="266"/>
      <c r="L792" s="274"/>
      <c r="M792" s="58"/>
      <c r="N792" s="58"/>
      <c r="O792" s="58"/>
      <c r="P792" s="58"/>
      <c r="Q792" s="274"/>
      <c r="R792" s="274"/>
      <c r="S792" s="274"/>
      <c r="T792" s="274"/>
      <c r="U792" s="274"/>
      <c r="V792" s="274"/>
      <c r="W792" s="58"/>
      <c r="X792" s="58"/>
      <c r="Y792" s="58"/>
      <c r="Z792" s="58"/>
    </row>
    <row r="793" spans="1:26" ht="15.75" customHeight="1" x14ac:dyDescent="0.2">
      <c r="A793" s="266"/>
      <c r="B793" s="266"/>
      <c r="C793" s="266"/>
      <c r="D793" s="266"/>
      <c r="E793" s="266"/>
      <c r="F793" s="266"/>
      <c r="G793" s="266"/>
      <c r="H793" s="266"/>
      <c r="I793" s="266"/>
      <c r="J793" s="266"/>
      <c r="K793" s="266"/>
      <c r="L793" s="274"/>
      <c r="M793" s="58"/>
      <c r="N793" s="58"/>
      <c r="O793" s="58"/>
      <c r="P793" s="58"/>
      <c r="Q793" s="274"/>
      <c r="R793" s="274"/>
      <c r="S793" s="274"/>
      <c r="T793" s="274"/>
      <c r="U793" s="274"/>
      <c r="V793" s="274"/>
      <c r="W793" s="58"/>
      <c r="X793" s="58"/>
      <c r="Y793" s="58"/>
      <c r="Z793" s="58"/>
    </row>
    <row r="794" spans="1:26" ht="15.75" customHeight="1" x14ac:dyDescent="0.2">
      <c r="A794" s="266"/>
      <c r="B794" s="266"/>
      <c r="C794" s="266"/>
      <c r="D794" s="266"/>
      <c r="E794" s="266"/>
      <c r="F794" s="266"/>
      <c r="G794" s="266"/>
      <c r="H794" s="266"/>
      <c r="I794" s="266"/>
      <c r="J794" s="266"/>
      <c r="K794" s="266"/>
      <c r="L794" s="274"/>
      <c r="M794" s="58"/>
      <c r="N794" s="58"/>
      <c r="O794" s="58"/>
      <c r="P794" s="58"/>
      <c r="Q794" s="274"/>
      <c r="R794" s="274"/>
      <c r="S794" s="274"/>
      <c r="T794" s="274"/>
      <c r="U794" s="274"/>
      <c r="V794" s="274"/>
      <c r="W794" s="58"/>
      <c r="X794" s="58"/>
      <c r="Y794" s="58"/>
      <c r="Z794" s="58"/>
    </row>
    <row r="795" spans="1:26" ht="15.75" customHeight="1" x14ac:dyDescent="0.2">
      <c r="A795" s="266"/>
      <c r="B795" s="266"/>
      <c r="C795" s="266"/>
      <c r="D795" s="266"/>
      <c r="E795" s="266"/>
      <c r="F795" s="266"/>
      <c r="G795" s="266"/>
      <c r="H795" s="266"/>
      <c r="I795" s="266"/>
      <c r="J795" s="266"/>
      <c r="K795" s="266"/>
      <c r="L795" s="274"/>
      <c r="M795" s="58"/>
      <c r="N795" s="58"/>
      <c r="O795" s="58"/>
      <c r="P795" s="58"/>
      <c r="Q795" s="274"/>
      <c r="R795" s="274"/>
      <c r="S795" s="274"/>
      <c r="T795" s="274"/>
      <c r="U795" s="274"/>
      <c r="V795" s="274"/>
      <c r="W795" s="58"/>
      <c r="X795" s="58"/>
      <c r="Y795" s="58"/>
      <c r="Z795" s="58"/>
    </row>
    <row r="796" spans="1:26" ht="15.75" customHeight="1" x14ac:dyDescent="0.2">
      <c r="A796" s="266"/>
      <c r="B796" s="266"/>
      <c r="C796" s="266"/>
      <c r="D796" s="266"/>
      <c r="E796" s="266"/>
      <c r="F796" s="266"/>
      <c r="G796" s="266"/>
      <c r="H796" s="266"/>
      <c r="I796" s="266"/>
      <c r="J796" s="266"/>
      <c r="K796" s="266"/>
      <c r="L796" s="274"/>
      <c r="M796" s="58"/>
      <c r="N796" s="58"/>
      <c r="O796" s="58"/>
      <c r="P796" s="58"/>
      <c r="Q796" s="274"/>
      <c r="R796" s="274"/>
      <c r="S796" s="274"/>
      <c r="T796" s="274"/>
      <c r="U796" s="274"/>
      <c r="V796" s="274"/>
      <c r="W796" s="58"/>
      <c r="X796" s="58"/>
      <c r="Y796" s="58"/>
      <c r="Z796" s="58"/>
    </row>
    <row r="797" spans="1:26" ht="15.75" customHeight="1" x14ac:dyDescent="0.2">
      <c r="A797" s="266"/>
      <c r="B797" s="266"/>
      <c r="C797" s="266"/>
      <c r="D797" s="266"/>
      <c r="E797" s="266"/>
      <c r="F797" s="266"/>
      <c r="G797" s="266"/>
      <c r="H797" s="266"/>
      <c r="I797" s="266"/>
      <c r="J797" s="266"/>
      <c r="K797" s="266"/>
      <c r="L797" s="274"/>
      <c r="M797" s="58"/>
      <c r="N797" s="58"/>
      <c r="O797" s="58"/>
      <c r="P797" s="58"/>
      <c r="Q797" s="274"/>
      <c r="R797" s="274"/>
      <c r="S797" s="274"/>
      <c r="T797" s="274"/>
      <c r="U797" s="274"/>
      <c r="V797" s="274"/>
      <c r="W797" s="58"/>
      <c r="X797" s="58"/>
      <c r="Y797" s="58"/>
      <c r="Z797" s="58"/>
    </row>
    <row r="798" spans="1:26" ht="15.75" customHeight="1" x14ac:dyDescent="0.2">
      <c r="A798" s="266"/>
      <c r="B798" s="266"/>
      <c r="C798" s="266"/>
      <c r="D798" s="266"/>
      <c r="E798" s="266"/>
      <c r="F798" s="266"/>
      <c r="G798" s="266"/>
      <c r="H798" s="266"/>
      <c r="I798" s="266"/>
      <c r="J798" s="266"/>
      <c r="K798" s="266"/>
      <c r="L798" s="274"/>
      <c r="M798" s="58"/>
      <c r="N798" s="58"/>
      <c r="O798" s="58"/>
      <c r="P798" s="58"/>
      <c r="Q798" s="274"/>
      <c r="R798" s="274"/>
      <c r="S798" s="274"/>
      <c r="T798" s="274"/>
      <c r="U798" s="274"/>
      <c r="V798" s="274"/>
      <c r="W798" s="58"/>
      <c r="X798" s="58"/>
      <c r="Y798" s="58"/>
      <c r="Z798" s="58"/>
    </row>
    <row r="799" spans="1:26" ht="15.75" customHeight="1" x14ac:dyDescent="0.2">
      <c r="A799" s="266"/>
      <c r="B799" s="266"/>
      <c r="C799" s="266"/>
      <c r="D799" s="266"/>
      <c r="E799" s="266"/>
      <c r="F799" s="266"/>
      <c r="G799" s="266"/>
      <c r="H799" s="266"/>
      <c r="I799" s="266"/>
      <c r="J799" s="266"/>
      <c r="K799" s="266"/>
      <c r="L799" s="274"/>
      <c r="M799" s="58"/>
      <c r="N799" s="58"/>
      <c r="O799" s="58"/>
      <c r="P799" s="58"/>
      <c r="Q799" s="274"/>
      <c r="R799" s="274"/>
      <c r="S799" s="274"/>
      <c r="T799" s="274"/>
      <c r="U799" s="274"/>
      <c r="V799" s="274"/>
      <c r="W799" s="58"/>
      <c r="X799" s="58"/>
      <c r="Y799" s="58"/>
      <c r="Z799" s="58"/>
    </row>
    <row r="800" spans="1:26" ht="15.75" customHeight="1" x14ac:dyDescent="0.2">
      <c r="A800" s="266"/>
      <c r="B800" s="266"/>
      <c r="C800" s="266"/>
      <c r="D800" s="266"/>
      <c r="E800" s="266"/>
      <c r="F800" s="266"/>
      <c r="G800" s="266"/>
      <c r="H800" s="266"/>
      <c r="I800" s="266"/>
      <c r="J800" s="266"/>
      <c r="K800" s="266"/>
      <c r="L800" s="274"/>
      <c r="M800" s="58"/>
      <c r="N800" s="58"/>
      <c r="O800" s="58"/>
      <c r="P800" s="58"/>
      <c r="Q800" s="274"/>
      <c r="R800" s="274"/>
      <c r="S800" s="274"/>
      <c r="T800" s="274"/>
      <c r="U800" s="274"/>
      <c r="V800" s="274"/>
      <c r="W800" s="58"/>
      <c r="X800" s="58"/>
      <c r="Y800" s="58"/>
      <c r="Z800" s="58"/>
    </row>
    <row r="801" spans="1:26" ht="15.75" customHeight="1" x14ac:dyDescent="0.2">
      <c r="A801" s="266"/>
      <c r="B801" s="266"/>
      <c r="C801" s="266"/>
      <c r="D801" s="266"/>
      <c r="E801" s="266"/>
      <c r="F801" s="266"/>
      <c r="G801" s="266"/>
      <c r="H801" s="266"/>
      <c r="I801" s="266"/>
      <c r="J801" s="266"/>
      <c r="K801" s="266"/>
      <c r="L801" s="274"/>
      <c r="M801" s="58"/>
      <c r="N801" s="58"/>
      <c r="O801" s="58"/>
      <c r="P801" s="58"/>
      <c r="Q801" s="274"/>
      <c r="R801" s="274"/>
      <c r="S801" s="274"/>
      <c r="T801" s="274"/>
      <c r="U801" s="274"/>
      <c r="V801" s="274"/>
      <c r="W801" s="58"/>
      <c r="X801" s="58"/>
      <c r="Y801" s="58"/>
      <c r="Z801" s="58"/>
    </row>
    <row r="802" spans="1:26" ht="15.75" customHeight="1" x14ac:dyDescent="0.2">
      <c r="A802" s="266"/>
      <c r="B802" s="266"/>
      <c r="C802" s="266"/>
      <c r="D802" s="266"/>
      <c r="E802" s="266"/>
      <c r="F802" s="266"/>
      <c r="G802" s="266"/>
      <c r="H802" s="266"/>
      <c r="I802" s="266"/>
      <c r="J802" s="266"/>
      <c r="K802" s="266"/>
      <c r="L802" s="274"/>
      <c r="M802" s="58"/>
      <c r="N802" s="58"/>
      <c r="O802" s="58"/>
      <c r="P802" s="58"/>
      <c r="Q802" s="274"/>
      <c r="R802" s="274"/>
      <c r="S802" s="274"/>
      <c r="T802" s="274"/>
      <c r="U802" s="274"/>
      <c r="V802" s="274"/>
      <c r="W802" s="58"/>
      <c r="X802" s="58"/>
      <c r="Y802" s="58"/>
      <c r="Z802" s="58"/>
    </row>
    <row r="803" spans="1:26" ht="15.75" customHeight="1" x14ac:dyDescent="0.2">
      <c r="A803" s="266"/>
      <c r="B803" s="266"/>
      <c r="C803" s="266"/>
      <c r="D803" s="266"/>
      <c r="E803" s="266"/>
      <c r="F803" s="266"/>
      <c r="G803" s="266"/>
      <c r="H803" s="266"/>
      <c r="I803" s="266"/>
      <c r="J803" s="266"/>
      <c r="K803" s="266"/>
      <c r="L803" s="274"/>
      <c r="M803" s="58"/>
      <c r="N803" s="58"/>
      <c r="O803" s="58"/>
      <c r="P803" s="58"/>
      <c r="Q803" s="274"/>
      <c r="R803" s="274"/>
      <c r="S803" s="274"/>
      <c r="T803" s="274"/>
      <c r="U803" s="274"/>
      <c r="V803" s="274"/>
      <c r="W803" s="58"/>
      <c r="X803" s="58"/>
      <c r="Y803" s="58"/>
      <c r="Z803" s="58"/>
    </row>
    <row r="804" spans="1:26" ht="15.75" customHeight="1" x14ac:dyDescent="0.2">
      <c r="A804" s="266"/>
      <c r="B804" s="266"/>
      <c r="C804" s="266"/>
      <c r="D804" s="266"/>
      <c r="E804" s="266"/>
      <c r="F804" s="266"/>
      <c r="G804" s="266"/>
      <c r="H804" s="266"/>
      <c r="I804" s="266"/>
      <c r="J804" s="266"/>
      <c r="K804" s="266"/>
      <c r="L804" s="274"/>
      <c r="M804" s="58"/>
      <c r="N804" s="58"/>
      <c r="O804" s="58"/>
      <c r="P804" s="58"/>
      <c r="Q804" s="274"/>
      <c r="R804" s="274"/>
      <c r="S804" s="274"/>
      <c r="T804" s="274"/>
      <c r="U804" s="274"/>
      <c r="V804" s="274"/>
      <c r="W804" s="58"/>
      <c r="X804" s="58"/>
      <c r="Y804" s="58"/>
      <c r="Z804" s="58"/>
    </row>
    <row r="805" spans="1:26" ht="15.75" customHeight="1" x14ac:dyDescent="0.2">
      <c r="A805" s="266"/>
      <c r="B805" s="266"/>
      <c r="C805" s="266"/>
      <c r="D805" s="266"/>
      <c r="E805" s="266"/>
      <c r="F805" s="266"/>
      <c r="G805" s="266"/>
      <c r="H805" s="266"/>
      <c r="I805" s="266"/>
      <c r="J805" s="266"/>
      <c r="K805" s="266"/>
      <c r="L805" s="274"/>
      <c r="M805" s="58"/>
      <c r="N805" s="58"/>
      <c r="O805" s="58"/>
      <c r="P805" s="58"/>
      <c r="Q805" s="274"/>
      <c r="R805" s="274"/>
      <c r="S805" s="274"/>
      <c r="T805" s="274"/>
      <c r="U805" s="274"/>
      <c r="V805" s="274"/>
      <c r="W805" s="58"/>
      <c r="X805" s="58"/>
      <c r="Y805" s="58"/>
      <c r="Z805" s="58"/>
    </row>
    <row r="806" spans="1:26" ht="15.75" customHeight="1" x14ac:dyDescent="0.2">
      <c r="A806" s="266"/>
      <c r="B806" s="266"/>
      <c r="C806" s="266"/>
      <c r="D806" s="266"/>
      <c r="E806" s="266"/>
      <c r="F806" s="266"/>
      <c r="G806" s="266"/>
      <c r="H806" s="266"/>
      <c r="I806" s="266"/>
      <c r="J806" s="266"/>
      <c r="K806" s="266"/>
      <c r="L806" s="274"/>
      <c r="M806" s="58"/>
      <c r="N806" s="58"/>
      <c r="O806" s="58"/>
      <c r="P806" s="58"/>
      <c r="Q806" s="274"/>
      <c r="R806" s="274"/>
      <c r="S806" s="274"/>
      <c r="T806" s="274"/>
      <c r="U806" s="274"/>
      <c r="V806" s="274"/>
      <c r="W806" s="58"/>
      <c r="X806" s="58"/>
      <c r="Y806" s="58"/>
      <c r="Z806" s="58"/>
    </row>
    <row r="807" spans="1:26" ht="15.75" customHeight="1" x14ac:dyDescent="0.2">
      <c r="A807" s="266"/>
      <c r="B807" s="266"/>
      <c r="C807" s="266"/>
      <c r="D807" s="266"/>
      <c r="E807" s="266"/>
      <c r="F807" s="266"/>
      <c r="G807" s="266"/>
      <c r="H807" s="266"/>
      <c r="I807" s="266"/>
      <c r="J807" s="266"/>
      <c r="K807" s="266"/>
      <c r="L807" s="274"/>
      <c r="M807" s="58"/>
      <c r="N807" s="58"/>
      <c r="O807" s="58"/>
      <c r="P807" s="58"/>
      <c r="Q807" s="274"/>
      <c r="R807" s="274"/>
      <c r="S807" s="274"/>
      <c r="T807" s="274"/>
      <c r="U807" s="274"/>
      <c r="V807" s="274"/>
      <c r="W807" s="58"/>
      <c r="X807" s="58"/>
      <c r="Y807" s="58"/>
      <c r="Z807" s="58"/>
    </row>
    <row r="808" spans="1:26" ht="15.75" customHeight="1" x14ac:dyDescent="0.2">
      <c r="A808" s="266"/>
      <c r="B808" s="266"/>
      <c r="C808" s="266"/>
      <c r="D808" s="266"/>
      <c r="E808" s="266"/>
      <c r="F808" s="266"/>
      <c r="G808" s="266"/>
      <c r="H808" s="266"/>
      <c r="I808" s="266"/>
      <c r="J808" s="266"/>
      <c r="K808" s="266"/>
      <c r="L808" s="274"/>
      <c r="M808" s="58"/>
      <c r="N808" s="58"/>
      <c r="O808" s="58"/>
      <c r="P808" s="58"/>
      <c r="Q808" s="274"/>
      <c r="R808" s="274"/>
      <c r="S808" s="274"/>
      <c r="T808" s="274"/>
      <c r="U808" s="274"/>
      <c r="V808" s="274"/>
      <c r="W808" s="58"/>
      <c r="X808" s="58"/>
      <c r="Y808" s="58"/>
      <c r="Z808" s="58"/>
    </row>
    <row r="809" spans="1:26" ht="15.75" customHeight="1" x14ac:dyDescent="0.2">
      <c r="A809" s="266"/>
      <c r="B809" s="266"/>
      <c r="C809" s="266"/>
      <c r="D809" s="266"/>
      <c r="E809" s="266"/>
      <c r="F809" s="266"/>
      <c r="G809" s="266"/>
      <c r="H809" s="266"/>
      <c r="I809" s="266"/>
      <c r="J809" s="266"/>
      <c r="K809" s="266"/>
      <c r="L809" s="274"/>
      <c r="M809" s="58"/>
      <c r="N809" s="58"/>
      <c r="O809" s="58"/>
      <c r="P809" s="58"/>
      <c r="Q809" s="274"/>
      <c r="R809" s="274"/>
      <c r="S809" s="274"/>
      <c r="T809" s="274"/>
      <c r="U809" s="274"/>
      <c r="V809" s="274"/>
      <c r="W809" s="58"/>
      <c r="X809" s="58"/>
      <c r="Y809" s="58"/>
      <c r="Z809" s="58"/>
    </row>
    <row r="810" spans="1:26" ht="15.75" customHeight="1" x14ac:dyDescent="0.2">
      <c r="A810" s="266"/>
      <c r="B810" s="266"/>
      <c r="C810" s="266"/>
      <c r="D810" s="266"/>
      <c r="E810" s="266"/>
      <c r="F810" s="266"/>
      <c r="G810" s="266"/>
      <c r="H810" s="266"/>
      <c r="I810" s="266"/>
      <c r="J810" s="266"/>
      <c r="K810" s="266"/>
      <c r="L810" s="274"/>
      <c r="M810" s="58"/>
      <c r="N810" s="58"/>
      <c r="O810" s="58"/>
      <c r="P810" s="58"/>
      <c r="Q810" s="274"/>
      <c r="R810" s="274"/>
      <c r="S810" s="274"/>
      <c r="T810" s="274"/>
      <c r="U810" s="274"/>
      <c r="V810" s="274"/>
      <c r="W810" s="58"/>
      <c r="X810" s="58"/>
      <c r="Y810" s="58"/>
      <c r="Z810" s="58"/>
    </row>
    <row r="811" spans="1:26" ht="15.75" customHeight="1" x14ac:dyDescent="0.2">
      <c r="A811" s="266"/>
      <c r="B811" s="266"/>
      <c r="C811" s="266"/>
      <c r="D811" s="266"/>
      <c r="E811" s="266"/>
      <c r="F811" s="266"/>
      <c r="G811" s="266"/>
      <c r="H811" s="266"/>
      <c r="I811" s="266"/>
      <c r="J811" s="266"/>
      <c r="K811" s="266"/>
      <c r="L811" s="274"/>
      <c r="M811" s="58"/>
      <c r="N811" s="58"/>
      <c r="O811" s="58"/>
      <c r="P811" s="58"/>
      <c r="Q811" s="274"/>
      <c r="R811" s="274"/>
      <c r="S811" s="274"/>
      <c r="T811" s="274"/>
      <c r="U811" s="274"/>
      <c r="V811" s="274"/>
      <c r="W811" s="58"/>
      <c r="X811" s="58"/>
      <c r="Y811" s="58"/>
      <c r="Z811" s="58"/>
    </row>
    <row r="812" spans="1:26" ht="15.75" customHeight="1" x14ac:dyDescent="0.2">
      <c r="A812" s="266"/>
      <c r="B812" s="266"/>
      <c r="C812" s="266"/>
      <c r="D812" s="266"/>
      <c r="E812" s="266"/>
      <c r="F812" s="266"/>
      <c r="G812" s="266"/>
      <c r="H812" s="266"/>
      <c r="I812" s="266"/>
      <c r="J812" s="266"/>
      <c r="K812" s="266"/>
      <c r="L812" s="274"/>
      <c r="M812" s="58"/>
      <c r="N812" s="58"/>
      <c r="O812" s="58"/>
      <c r="P812" s="58"/>
      <c r="Q812" s="274"/>
      <c r="R812" s="274"/>
      <c r="S812" s="274"/>
      <c r="T812" s="274"/>
      <c r="U812" s="274"/>
      <c r="V812" s="274"/>
      <c r="W812" s="58"/>
      <c r="X812" s="58"/>
      <c r="Y812" s="58"/>
      <c r="Z812" s="58"/>
    </row>
    <row r="813" spans="1:26" ht="15.75" customHeight="1" x14ac:dyDescent="0.2">
      <c r="A813" s="266"/>
      <c r="B813" s="266"/>
      <c r="C813" s="266"/>
      <c r="D813" s="266"/>
      <c r="E813" s="266"/>
      <c r="F813" s="266"/>
      <c r="G813" s="266"/>
      <c r="H813" s="266"/>
      <c r="I813" s="266"/>
      <c r="J813" s="266"/>
      <c r="K813" s="266"/>
      <c r="L813" s="274"/>
      <c r="M813" s="58"/>
      <c r="N813" s="58"/>
      <c r="O813" s="58"/>
      <c r="P813" s="58"/>
      <c r="Q813" s="274"/>
      <c r="R813" s="274"/>
      <c r="S813" s="274"/>
      <c r="T813" s="274"/>
      <c r="U813" s="274"/>
      <c r="V813" s="274"/>
      <c r="W813" s="58"/>
      <c r="X813" s="58"/>
      <c r="Y813" s="58"/>
      <c r="Z813" s="58"/>
    </row>
    <row r="814" spans="1:26" ht="15.75" customHeight="1" x14ac:dyDescent="0.2">
      <c r="A814" s="266"/>
      <c r="B814" s="266"/>
      <c r="C814" s="266"/>
      <c r="D814" s="266"/>
      <c r="E814" s="266"/>
      <c r="F814" s="266"/>
      <c r="G814" s="266"/>
      <c r="H814" s="266"/>
      <c r="I814" s="266"/>
      <c r="J814" s="266"/>
      <c r="K814" s="266"/>
      <c r="L814" s="274"/>
      <c r="M814" s="58"/>
      <c r="N814" s="58"/>
      <c r="O814" s="58"/>
      <c r="P814" s="58"/>
      <c r="Q814" s="274"/>
      <c r="R814" s="274"/>
      <c r="S814" s="274"/>
      <c r="T814" s="274"/>
      <c r="U814" s="274"/>
      <c r="V814" s="274"/>
      <c r="W814" s="58"/>
      <c r="X814" s="58"/>
      <c r="Y814" s="58"/>
      <c r="Z814" s="58"/>
    </row>
    <row r="815" spans="1:26" ht="15.75" customHeight="1" x14ac:dyDescent="0.2">
      <c r="A815" s="266"/>
      <c r="B815" s="266"/>
      <c r="C815" s="266"/>
      <c r="D815" s="266"/>
      <c r="E815" s="266"/>
      <c r="F815" s="266"/>
      <c r="G815" s="266"/>
      <c r="H815" s="266"/>
      <c r="I815" s="266"/>
      <c r="J815" s="266"/>
      <c r="K815" s="266"/>
      <c r="L815" s="274"/>
      <c r="M815" s="58"/>
      <c r="N815" s="58"/>
      <c r="O815" s="58"/>
      <c r="P815" s="58"/>
      <c r="Q815" s="274"/>
      <c r="R815" s="274"/>
      <c r="S815" s="274"/>
      <c r="T815" s="274"/>
      <c r="U815" s="274"/>
      <c r="V815" s="274"/>
      <c r="W815" s="58"/>
      <c r="X815" s="58"/>
      <c r="Y815" s="58"/>
      <c r="Z815" s="58"/>
    </row>
    <row r="816" spans="1:26" ht="15.75" customHeight="1" x14ac:dyDescent="0.2">
      <c r="A816" s="266"/>
      <c r="B816" s="266"/>
      <c r="C816" s="266"/>
      <c r="D816" s="266"/>
      <c r="E816" s="266"/>
      <c r="F816" s="266"/>
      <c r="G816" s="266"/>
      <c r="H816" s="266"/>
      <c r="I816" s="266"/>
      <c r="J816" s="266"/>
      <c r="K816" s="266"/>
      <c r="L816" s="274"/>
      <c r="M816" s="58"/>
      <c r="N816" s="58"/>
      <c r="O816" s="58"/>
      <c r="P816" s="58"/>
      <c r="Q816" s="274"/>
      <c r="R816" s="274"/>
      <c r="S816" s="274"/>
      <c r="T816" s="274"/>
      <c r="U816" s="274"/>
      <c r="V816" s="274"/>
      <c r="W816" s="58"/>
      <c r="X816" s="58"/>
      <c r="Y816" s="58"/>
      <c r="Z816" s="58"/>
    </row>
    <row r="817" spans="1:26" ht="15.75" customHeight="1" x14ac:dyDescent="0.2">
      <c r="A817" s="266"/>
      <c r="B817" s="266"/>
      <c r="C817" s="266"/>
      <c r="D817" s="266"/>
      <c r="E817" s="266"/>
      <c r="F817" s="266"/>
      <c r="G817" s="266"/>
      <c r="H817" s="266"/>
      <c r="I817" s="266"/>
      <c r="J817" s="266"/>
      <c r="K817" s="266"/>
      <c r="L817" s="274"/>
      <c r="M817" s="58"/>
      <c r="N817" s="58"/>
      <c r="O817" s="58"/>
      <c r="P817" s="58"/>
      <c r="Q817" s="274"/>
      <c r="R817" s="274"/>
      <c r="S817" s="274"/>
      <c r="T817" s="274"/>
      <c r="U817" s="274"/>
      <c r="V817" s="274"/>
      <c r="W817" s="58"/>
      <c r="X817" s="58"/>
      <c r="Y817" s="58"/>
      <c r="Z817" s="58"/>
    </row>
    <row r="818" spans="1:26" ht="15.75" customHeight="1" x14ac:dyDescent="0.2">
      <c r="A818" s="266"/>
      <c r="B818" s="266"/>
      <c r="C818" s="266"/>
      <c r="D818" s="266"/>
      <c r="E818" s="266"/>
      <c r="F818" s="266"/>
      <c r="G818" s="266"/>
      <c r="H818" s="266"/>
      <c r="I818" s="266"/>
      <c r="J818" s="266"/>
      <c r="K818" s="266"/>
      <c r="L818" s="274"/>
      <c r="M818" s="58"/>
      <c r="N818" s="58"/>
      <c r="O818" s="58"/>
      <c r="P818" s="58"/>
      <c r="Q818" s="274"/>
      <c r="R818" s="274"/>
      <c r="S818" s="274"/>
      <c r="T818" s="274"/>
      <c r="U818" s="274"/>
      <c r="V818" s="274"/>
      <c r="W818" s="58"/>
      <c r="X818" s="58"/>
      <c r="Y818" s="58"/>
      <c r="Z818" s="58"/>
    </row>
    <row r="819" spans="1:26" ht="15.75" customHeight="1" x14ac:dyDescent="0.2">
      <c r="A819" s="266"/>
      <c r="B819" s="266"/>
      <c r="C819" s="266"/>
      <c r="D819" s="266"/>
      <c r="E819" s="266"/>
      <c r="F819" s="266"/>
      <c r="G819" s="266"/>
      <c r="H819" s="266"/>
      <c r="I819" s="266"/>
      <c r="J819" s="266"/>
      <c r="K819" s="266"/>
      <c r="L819" s="274"/>
      <c r="M819" s="58"/>
      <c r="N819" s="58"/>
      <c r="O819" s="58"/>
      <c r="P819" s="58"/>
      <c r="Q819" s="274"/>
      <c r="R819" s="274"/>
      <c r="S819" s="274"/>
      <c r="T819" s="274"/>
      <c r="U819" s="274"/>
      <c r="V819" s="274"/>
      <c r="W819" s="58"/>
      <c r="X819" s="58"/>
      <c r="Y819" s="58"/>
      <c r="Z819" s="58"/>
    </row>
    <row r="820" spans="1:26" ht="15.75" customHeight="1" x14ac:dyDescent="0.2">
      <c r="A820" s="266"/>
      <c r="B820" s="266"/>
      <c r="C820" s="266"/>
      <c r="D820" s="266"/>
      <c r="E820" s="266"/>
      <c r="F820" s="266"/>
      <c r="G820" s="266"/>
      <c r="H820" s="266"/>
      <c r="I820" s="266"/>
      <c r="J820" s="266"/>
      <c r="K820" s="266"/>
      <c r="L820" s="274"/>
      <c r="M820" s="58"/>
      <c r="N820" s="58"/>
      <c r="O820" s="58"/>
      <c r="P820" s="58"/>
      <c r="Q820" s="274"/>
      <c r="R820" s="274"/>
      <c r="S820" s="274"/>
      <c r="T820" s="274"/>
      <c r="U820" s="274"/>
      <c r="V820" s="274"/>
      <c r="W820" s="58"/>
      <c r="X820" s="58"/>
      <c r="Y820" s="58"/>
      <c r="Z820" s="58"/>
    </row>
    <row r="821" spans="1:26" ht="15.75" customHeight="1" x14ac:dyDescent="0.2">
      <c r="A821" s="266"/>
      <c r="B821" s="266"/>
      <c r="C821" s="266"/>
      <c r="D821" s="266"/>
      <c r="E821" s="266"/>
      <c r="F821" s="266"/>
      <c r="G821" s="266"/>
      <c r="H821" s="266"/>
      <c r="I821" s="266"/>
      <c r="J821" s="266"/>
      <c r="K821" s="266"/>
      <c r="L821" s="274"/>
      <c r="M821" s="58"/>
      <c r="N821" s="58"/>
      <c r="O821" s="58"/>
      <c r="P821" s="58"/>
      <c r="Q821" s="274"/>
      <c r="R821" s="274"/>
      <c r="S821" s="274"/>
      <c r="T821" s="274"/>
      <c r="U821" s="274"/>
      <c r="V821" s="274"/>
      <c r="W821" s="58"/>
      <c r="X821" s="58"/>
      <c r="Y821" s="58"/>
      <c r="Z821" s="58"/>
    </row>
    <row r="822" spans="1:26" ht="15.75" customHeight="1" x14ac:dyDescent="0.2">
      <c r="A822" s="266"/>
      <c r="B822" s="266"/>
      <c r="C822" s="266"/>
      <c r="D822" s="266"/>
      <c r="E822" s="266"/>
      <c r="F822" s="266"/>
      <c r="G822" s="266"/>
      <c r="H822" s="266"/>
      <c r="I822" s="266"/>
      <c r="J822" s="266"/>
      <c r="K822" s="266"/>
      <c r="L822" s="274"/>
      <c r="M822" s="58"/>
      <c r="N822" s="58"/>
      <c r="O822" s="58"/>
      <c r="P822" s="58"/>
      <c r="Q822" s="274"/>
      <c r="R822" s="274"/>
      <c r="S822" s="274"/>
      <c r="T822" s="274"/>
      <c r="U822" s="274"/>
      <c r="V822" s="274"/>
      <c r="W822" s="58"/>
      <c r="X822" s="58"/>
      <c r="Y822" s="58"/>
      <c r="Z822" s="58"/>
    </row>
    <row r="823" spans="1:26" ht="15.75" customHeight="1" x14ac:dyDescent="0.2">
      <c r="A823" s="266"/>
      <c r="B823" s="266"/>
      <c r="C823" s="266"/>
      <c r="D823" s="266"/>
      <c r="E823" s="266"/>
      <c r="F823" s="266"/>
      <c r="G823" s="266"/>
      <c r="H823" s="266"/>
      <c r="I823" s="266"/>
      <c r="J823" s="266"/>
      <c r="K823" s="266"/>
      <c r="L823" s="274"/>
      <c r="M823" s="58"/>
      <c r="N823" s="58"/>
      <c r="O823" s="58"/>
      <c r="P823" s="58"/>
      <c r="Q823" s="274"/>
      <c r="R823" s="274"/>
      <c r="S823" s="274"/>
      <c r="T823" s="274"/>
      <c r="U823" s="274"/>
      <c r="V823" s="274"/>
      <c r="W823" s="58"/>
      <c r="X823" s="58"/>
      <c r="Y823" s="58"/>
      <c r="Z823" s="58"/>
    </row>
    <row r="824" spans="1:26" ht="15.75" customHeight="1" x14ac:dyDescent="0.2">
      <c r="A824" s="266"/>
      <c r="B824" s="266"/>
      <c r="C824" s="266"/>
      <c r="D824" s="266"/>
      <c r="E824" s="266"/>
      <c r="F824" s="266"/>
      <c r="G824" s="266"/>
      <c r="H824" s="266"/>
      <c r="I824" s="266"/>
      <c r="J824" s="266"/>
      <c r="K824" s="266"/>
      <c r="L824" s="274"/>
      <c r="M824" s="58"/>
      <c r="N824" s="58"/>
      <c r="O824" s="58"/>
      <c r="P824" s="58"/>
      <c r="Q824" s="274"/>
      <c r="R824" s="274"/>
      <c r="S824" s="274"/>
      <c r="T824" s="274"/>
      <c r="U824" s="274"/>
      <c r="V824" s="274"/>
      <c r="W824" s="58"/>
      <c r="X824" s="58"/>
      <c r="Y824" s="58"/>
      <c r="Z824" s="58"/>
    </row>
    <row r="825" spans="1:26" ht="15.75" customHeight="1" x14ac:dyDescent="0.2">
      <c r="A825" s="266"/>
      <c r="B825" s="266"/>
      <c r="C825" s="266"/>
      <c r="D825" s="266"/>
      <c r="E825" s="266"/>
      <c r="F825" s="266"/>
      <c r="G825" s="266"/>
      <c r="H825" s="266"/>
      <c r="I825" s="266"/>
      <c r="J825" s="266"/>
      <c r="K825" s="266"/>
      <c r="L825" s="274"/>
      <c r="M825" s="58"/>
      <c r="N825" s="58"/>
      <c r="O825" s="58"/>
      <c r="P825" s="58"/>
      <c r="Q825" s="274"/>
      <c r="R825" s="274"/>
      <c r="S825" s="274"/>
      <c r="T825" s="274"/>
      <c r="U825" s="274"/>
      <c r="V825" s="274"/>
      <c r="W825" s="58"/>
      <c r="X825" s="58"/>
      <c r="Y825" s="58"/>
      <c r="Z825" s="58"/>
    </row>
    <row r="826" spans="1:26" ht="15.75" customHeight="1" x14ac:dyDescent="0.2">
      <c r="A826" s="266"/>
      <c r="B826" s="266"/>
      <c r="C826" s="266"/>
      <c r="D826" s="266"/>
      <c r="E826" s="266"/>
      <c r="F826" s="266"/>
      <c r="G826" s="266"/>
      <c r="H826" s="266"/>
      <c r="I826" s="266"/>
      <c r="J826" s="266"/>
      <c r="K826" s="266"/>
      <c r="L826" s="274"/>
      <c r="M826" s="58"/>
      <c r="N826" s="58"/>
      <c r="O826" s="58"/>
      <c r="P826" s="58"/>
      <c r="Q826" s="274"/>
      <c r="R826" s="274"/>
      <c r="S826" s="274"/>
      <c r="T826" s="274"/>
      <c r="U826" s="274"/>
      <c r="V826" s="274"/>
      <c r="W826" s="58"/>
      <c r="X826" s="58"/>
      <c r="Y826" s="58"/>
      <c r="Z826" s="58"/>
    </row>
    <row r="827" spans="1:26" ht="15.75" customHeight="1" x14ac:dyDescent="0.2">
      <c r="A827" s="266"/>
      <c r="B827" s="266"/>
      <c r="C827" s="266"/>
      <c r="D827" s="266"/>
      <c r="E827" s="266"/>
      <c r="F827" s="266"/>
      <c r="G827" s="266"/>
      <c r="H827" s="266"/>
      <c r="I827" s="266"/>
      <c r="J827" s="266"/>
      <c r="K827" s="266"/>
      <c r="L827" s="274"/>
      <c r="M827" s="58"/>
      <c r="N827" s="58"/>
      <c r="O827" s="58"/>
      <c r="P827" s="58"/>
      <c r="Q827" s="274"/>
      <c r="R827" s="274"/>
      <c r="S827" s="274"/>
      <c r="T827" s="274"/>
      <c r="U827" s="274"/>
      <c r="V827" s="274"/>
      <c r="W827" s="58"/>
      <c r="X827" s="58"/>
      <c r="Y827" s="58"/>
      <c r="Z827" s="58"/>
    </row>
    <row r="828" spans="1:26" ht="15.75" customHeight="1" x14ac:dyDescent="0.2">
      <c r="A828" s="266"/>
      <c r="B828" s="266"/>
      <c r="C828" s="266"/>
      <c r="D828" s="266"/>
      <c r="E828" s="266"/>
      <c r="F828" s="266"/>
      <c r="G828" s="266"/>
      <c r="H828" s="266"/>
      <c r="I828" s="266"/>
      <c r="J828" s="266"/>
      <c r="K828" s="266"/>
      <c r="L828" s="274"/>
      <c r="M828" s="58"/>
      <c r="N828" s="58"/>
      <c r="O828" s="58"/>
      <c r="P828" s="58"/>
      <c r="Q828" s="274"/>
      <c r="R828" s="274"/>
      <c r="S828" s="274"/>
      <c r="T828" s="274"/>
      <c r="U828" s="274"/>
      <c r="V828" s="274"/>
      <c r="W828" s="58"/>
      <c r="X828" s="58"/>
      <c r="Y828" s="58"/>
      <c r="Z828" s="58"/>
    </row>
    <row r="829" spans="1:26" ht="15.75" customHeight="1" x14ac:dyDescent="0.2">
      <c r="A829" s="266"/>
      <c r="B829" s="266"/>
      <c r="C829" s="266"/>
      <c r="D829" s="266"/>
      <c r="E829" s="266"/>
      <c r="F829" s="266"/>
      <c r="G829" s="266"/>
      <c r="H829" s="266"/>
      <c r="I829" s="266"/>
      <c r="J829" s="266"/>
      <c r="K829" s="266"/>
      <c r="L829" s="274"/>
      <c r="M829" s="58"/>
      <c r="N829" s="58"/>
      <c r="O829" s="58"/>
      <c r="P829" s="58"/>
      <c r="Q829" s="274"/>
      <c r="R829" s="274"/>
      <c r="S829" s="274"/>
      <c r="T829" s="274"/>
      <c r="U829" s="274"/>
      <c r="V829" s="274"/>
      <c r="W829" s="58"/>
      <c r="X829" s="58"/>
      <c r="Y829" s="58"/>
      <c r="Z829" s="58"/>
    </row>
    <row r="830" spans="1:26" ht="15.75" customHeight="1" x14ac:dyDescent="0.2">
      <c r="A830" s="266"/>
      <c r="B830" s="266"/>
      <c r="C830" s="266"/>
      <c r="D830" s="266"/>
      <c r="E830" s="266"/>
      <c r="F830" s="266"/>
      <c r="G830" s="266"/>
      <c r="H830" s="266"/>
      <c r="I830" s="266"/>
      <c r="J830" s="266"/>
      <c r="K830" s="266"/>
      <c r="L830" s="274"/>
      <c r="M830" s="58"/>
      <c r="N830" s="58"/>
      <c r="O830" s="58"/>
      <c r="P830" s="58"/>
      <c r="Q830" s="274"/>
      <c r="R830" s="274"/>
      <c r="S830" s="274"/>
      <c r="T830" s="274"/>
      <c r="U830" s="274"/>
      <c r="V830" s="274"/>
      <c r="W830" s="58"/>
      <c r="X830" s="58"/>
      <c r="Y830" s="58"/>
      <c r="Z830" s="58"/>
    </row>
    <row r="831" spans="1:26" ht="15.75" customHeight="1" x14ac:dyDescent="0.2">
      <c r="A831" s="266"/>
      <c r="B831" s="266"/>
      <c r="C831" s="266"/>
      <c r="D831" s="266"/>
      <c r="E831" s="266"/>
      <c r="F831" s="266"/>
      <c r="G831" s="266"/>
      <c r="H831" s="266"/>
      <c r="I831" s="266"/>
      <c r="J831" s="266"/>
      <c r="K831" s="266"/>
      <c r="L831" s="274"/>
      <c r="M831" s="58"/>
      <c r="N831" s="58"/>
      <c r="O831" s="58"/>
      <c r="P831" s="58"/>
      <c r="Q831" s="274"/>
      <c r="R831" s="274"/>
      <c r="S831" s="274"/>
      <c r="T831" s="274"/>
      <c r="U831" s="274"/>
      <c r="V831" s="274"/>
      <c r="W831" s="58"/>
      <c r="X831" s="58"/>
      <c r="Y831" s="58"/>
      <c r="Z831" s="58"/>
    </row>
    <row r="832" spans="1:26" ht="15.75" customHeight="1" x14ac:dyDescent="0.2">
      <c r="A832" s="266"/>
      <c r="B832" s="266"/>
      <c r="C832" s="266"/>
      <c r="D832" s="266"/>
      <c r="E832" s="266"/>
      <c r="F832" s="266"/>
      <c r="G832" s="266"/>
      <c r="H832" s="266"/>
      <c r="I832" s="266"/>
      <c r="J832" s="266"/>
      <c r="K832" s="266"/>
      <c r="L832" s="274"/>
      <c r="M832" s="58"/>
      <c r="N832" s="58"/>
      <c r="O832" s="58"/>
      <c r="P832" s="58"/>
      <c r="Q832" s="274"/>
      <c r="R832" s="274"/>
      <c r="S832" s="274"/>
      <c r="T832" s="274"/>
      <c r="U832" s="274"/>
      <c r="V832" s="274"/>
      <c r="W832" s="58"/>
      <c r="X832" s="58"/>
      <c r="Y832" s="58"/>
      <c r="Z832" s="58"/>
    </row>
    <row r="833" spans="1:26" ht="15.75" customHeight="1" x14ac:dyDescent="0.2">
      <c r="A833" s="266"/>
      <c r="B833" s="266"/>
      <c r="C833" s="266"/>
      <c r="D833" s="266"/>
      <c r="E833" s="266"/>
      <c r="F833" s="266"/>
      <c r="G833" s="266"/>
      <c r="H833" s="266"/>
      <c r="I833" s="266"/>
      <c r="J833" s="266"/>
      <c r="K833" s="266"/>
      <c r="L833" s="274"/>
      <c r="M833" s="58"/>
      <c r="N833" s="58"/>
      <c r="O833" s="58"/>
      <c r="P833" s="58"/>
      <c r="Q833" s="274"/>
      <c r="R833" s="274"/>
      <c r="S833" s="274"/>
      <c r="T833" s="274"/>
      <c r="U833" s="274"/>
      <c r="V833" s="274"/>
      <c r="W833" s="58"/>
      <c r="X833" s="58"/>
      <c r="Y833" s="58"/>
      <c r="Z833" s="58"/>
    </row>
    <row r="834" spans="1:26" ht="15.75" customHeight="1" x14ac:dyDescent="0.2">
      <c r="A834" s="266"/>
      <c r="B834" s="266"/>
      <c r="C834" s="266"/>
      <c r="D834" s="266"/>
      <c r="E834" s="266"/>
      <c r="F834" s="266"/>
      <c r="G834" s="266"/>
      <c r="H834" s="266"/>
      <c r="I834" s="266"/>
      <c r="J834" s="266"/>
      <c r="K834" s="266"/>
      <c r="L834" s="274"/>
      <c r="M834" s="58"/>
      <c r="N834" s="58"/>
      <c r="O834" s="58"/>
      <c r="P834" s="58"/>
      <c r="Q834" s="274"/>
      <c r="R834" s="274"/>
      <c r="S834" s="274"/>
      <c r="T834" s="274"/>
      <c r="U834" s="274"/>
      <c r="V834" s="274"/>
      <c r="W834" s="58"/>
      <c r="X834" s="58"/>
      <c r="Y834" s="58"/>
      <c r="Z834" s="58"/>
    </row>
    <row r="835" spans="1:26" ht="15.75" customHeight="1" x14ac:dyDescent="0.2">
      <c r="A835" s="266"/>
      <c r="B835" s="266"/>
      <c r="C835" s="266"/>
      <c r="D835" s="266"/>
      <c r="E835" s="266"/>
      <c r="F835" s="266"/>
      <c r="G835" s="266"/>
      <c r="H835" s="266"/>
      <c r="I835" s="266"/>
      <c r="J835" s="266"/>
      <c r="K835" s="266"/>
      <c r="L835" s="274"/>
      <c r="M835" s="58"/>
      <c r="N835" s="58"/>
      <c r="O835" s="58"/>
      <c r="P835" s="58"/>
      <c r="Q835" s="274"/>
      <c r="R835" s="274"/>
      <c r="S835" s="274"/>
      <c r="T835" s="274"/>
      <c r="U835" s="274"/>
      <c r="V835" s="274"/>
      <c r="W835" s="58"/>
      <c r="X835" s="58"/>
      <c r="Y835" s="58"/>
      <c r="Z835" s="58"/>
    </row>
    <row r="836" spans="1:26" ht="15.75" customHeight="1" x14ac:dyDescent="0.2">
      <c r="A836" s="266"/>
      <c r="B836" s="266"/>
      <c r="C836" s="266"/>
      <c r="D836" s="266"/>
      <c r="E836" s="266"/>
      <c r="F836" s="266"/>
      <c r="G836" s="266"/>
      <c r="H836" s="266"/>
      <c r="I836" s="266"/>
      <c r="J836" s="266"/>
      <c r="K836" s="266"/>
      <c r="L836" s="274"/>
      <c r="M836" s="58"/>
      <c r="N836" s="58"/>
      <c r="O836" s="58"/>
      <c r="P836" s="58"/>
      <c r="Q836" s="274"/>
      <c r="R836" s="274"/>
      <c r="S836" s="274"/>
      <c r="T836" s="274"/>
      <c r="U836" s="274"/>
      <c r="V836" s="274"/>
      <c r="W836" s="58"/>
      <c r="X836" s="58"/>
      <c r="Y836" s="58"/>
      <c r="Z836" s="58"/>
    </row>
    <row r="837" spans="1:26" ht="15.75" customHeight="1" x14ac:dyDescent="0.2">
      <c r="A837" s="266"/>
      <c r="B837" s="266"/>
      <c r="C837" s="266"/>
      <c r="D837" s="266"/>
      <c r="E837" s="266"/>
      <c r="F837" s="266"/>
      <c r="G837" s="266"/>
      <c r="H837" s="266"/>
      <c r="I837" s="266"/>
      <c r="J837" s="266"/>
      <c r="K837" s="266"/>
      <c r="L837" s="274"/>
      <c r="M837" s="58"/>
      <c r="N837" s="58"/>
      <c r="O837" s="58"/>
      <c r="P837" s="58"/>
      <c r="Q837" s="274"/>
      <c r="R837" s="274"/>
      <c r="S837" s="274"/>
      <c r="T837" s="274"/>
      <c r="U837" s="274"/>
      <c r="V837" s="274"/>
      <c r="W837" s="58"/>
      <c r="X837" s="58"/>
      <c r="Y837" s="58"/>
      <c r="Z837" s="58"/>
    </row>
    <row r="838" spans="1:26" ht="15.75" customHeight="1" x14ac:dyDescent="0.2">
      <c r="A838" s="266"/>
      <c r="B838" s="266"/>
      <c r="C838" s="266"/>
      <c r="D838" s="266"/>
      <c r="E838" s="266"/>
      <c r="F838" s="266"/>
      <c r="G838" s="266"/>
      <c r="H838" s="266"/>
      <c r="I838" s="266"/>
      <c r="J838" s="266"/>
      <c r="K838" s="266"/>
      <c r="L838" s="274"/>
      <c r="M838" s="58"/>
      <c r="N838" s="58"/>
      <c r="O838" s="58"/>
      <c r="P838" s="58"/>
      <c r="Q838" s="274"/>
      <c r="R838" s="274"/>
      <c r="S838" s="274"/>
      <c r="T838" s="274"/>
      <c r="U838" s="274"/>
      <c r="V838" s="274"/>
      <c r="W838" s="58"/>
      <c r="X838" s="58"/>
      <c r="Y838" s="58"/>
      <c r="Z838" s="58"/>
    </row>
    <row r="839" spans="1:26" ht="15.75" customHeight="1" x14ac:dyDescent="0.2">
      <c r="A839" s="266"/>
      <c r="B839" s="266"/>
      <c r="C839" s="266"/>
      <c r="D839" s="266"/>
      <c r="E839" s="266"/>
      <c r="F839" s="266"/>
      <c r="G839" s="266"/>
      <c r="H839" s="266"/>
      <c r="I839" s="266"/>
      <c r="J839" s="266"/>
      <c r="K839" s="266"/>
      <c r="L839" s="274"/>
      <c r="M839" s="58"/>
      <c r="N839" s="58"/>
      <c r="O839" s="58"/>
      <c r="P839" s="58"/>
      <c r="Q839" s="274"/>
      <c r="R839" s="274"/>
      <c r="S839" s="274"/>
      <c r="T839" s="274"/>
      <c r="U839" s="274"/>
      <c r="V839" s="274"/>
      <c r="W839" s="58"/>
      <c r="X839" s="58"/>
      <c r="Y839" s="58"/>
      <c r="Z839" s="58"/>
    </row>
    <row r="840" spans="1:26" ht="15.75" customHeight="1" x14ac:dyDescent="0.2">
      <c r="A840" s="266"/>
      <c r="B840" s="266"/>
      <c r="C840" s="266"/>
      <c r="D840" s="266"/>
      <c r="E840" s="266"/>
      <c r="F840" s="266"/>
      <c r="G840" s="266"/>
      <c r="H840" s="266"/>
      <c r="I840" s="266"/>
      <c r="J840" s="266"/>
      <c r="K840" s="266"/>
      <c r="L840" s="274"/>
      <c r="M840" s="58"/>
      <c r="N840" s="58"/>
      <c r="O840" s="58"/>
      <c r="P840" s="58"/>
      <c r="Q840" s="274"/>
      <c r="R840" s="274"/>
      <c r="S840" s="274"/>
      <c r="T840" s="274"/>
      <c r="U840" s="274"/>
      <c r="V840" s="274"/>
      <c r="W840" s="58"/>
      <c r="X840" s="58"/>
      <c r="Y840" s="58"/>
      <c r="Z840" s="58"/>
    </row>
    <row r="841" spans="1:26" ht="15.75" customHeight="1" x14ac:dyDescent="0.2">
      <c r="A841" s="266"/>
      <c r="B841" s="266"/>
      <c r="C841" s="266"/>
      <c r="D841" s="266"/>
      <c r="E841" s="266"/>
      <c r="F841" s="266"/>
      <c r="G841" s="266"/>
      <c r="H841" s="266"/>
      <c r="I841" s="266"/>
      <c r="J841" s="266"/>
      <c r="K841" s="266"/>
      <c r="L841" s="274"/>
      <c r="M841" s="58"/>
      <c r="N841" s="58"/>
      <c r="O841" s="58"/>
      <c r="P841" s="58"/>
      <c r="Q841" s="274"/>
      <c r="R841" s="274"/>
      <c r="S841" s="274"/>
      <c r="T841" s="274"/>
      <c r="U841" s="274"/>
      <c r="V841" s="274"/>
      <c r="W841" s="58"/>
      <c r="X841" s="58"/>
      <c r="Y841" s="58"/>
      <c r="Z841" s="58"/>
    </row>
    <row r="842" spans="1:26" ht="15.75" customHeight="1" x14ac:dyDescent="0.2">
      <c r="A842" s="266"/>
      <c r="B842" s="266"/>
      <c r="C842" s="266"/>
      <c r="D842" s="266"/>
      <c r="E842" s="266"/>
      <c r="F842" s="266"/>
      <c r="G842" s="266"/>
      <c r="H842" s="266"/>
      <c r="I842" s="266"/>
      <c r="J842" s="266"/>
      <c r="K842" s="266"/>
      <c r="L842" s="274"/>
      <c r="M842" s="58"/>
      <c r="N842" s="58"/>
      <c r="O842" s="58"/>
      <c r="P842" s="58"/>
      <c r="Q842" s="274"/>
      <c r="R842" s="274"/>
      <c r="S842" s="274"/>
      <c r="T842" s="274"/>
      <c r="U842" s="274"/>
      <c r="V842" s="274"/>
      <c r="W842" s="58"/>
      <c r="X842" s="58"/>
      <c r="Y842" s="58"/>
      <c r="Z842" s="58"/>
    </row>
    <row r="843" spans="1:26" ht="15.75" customHeight="1" x14ac:dyDescent="0.2">
      <c r="A843" s="266"/>
      <c r="B843" s="266"/>
      <c r="C843" s="266"/>
      <c r="D843" s="266"/>
      <c r="E843" s="266"/>
      <c r="F843" s="266"/>
      <c r="G843" s="266"/>
      <c r="H843" s="266"/>
      <c r="I843" s="266"/>
      <c r="J843" s="266"/>
      <c r="K843" s="266"/>
      <c r="L843" s="274"/>
      <c r="M843" s="58"/>
      <c r="N843" s="58"/>
      <c r="O843" s="58"/>
      <c r="P843" s="58"/>
      <c r="Q843" s="274"/>
      <c r="R843" s="274"/>
      <c r="S843" s="274"/>
      <c r="T843" s="274"/>
      <c r="U843" s="274"/>
      <c r="V843" s="274"/>
      <c r="W843" s="58"/>
      <c r="X843" s="58"/>
      <c r="Y843" s="58"/>
      <c r="Z843" s="58"/>
    </row>
    <row r="844" spans="1:26" ht="15.75" customHeight="1" x14ac:dyDescent="0.2">
      <c r="A844" s="266"/>
      <c r="B844" s="266"/>
      <c r="C844" s="266"/>
      <c r="D844" s="266"/>
      <c r="E844" s="266"/>
      <c r="F844" s="266"/>
      <c r="G844" s="266"/>
      <c r="H844" s="266"/>
      <c r="I844" s="266"/>
      <c r="J844" s="266"/>
      <c r="K844" s="266"/>
      <c r="L844" s="274"/>
      <c r="M844" s="58"/>
      <c r="N844" s="58"/>
      <c r="O844" s="58"/>
      <c r="P844" s="58"/>
      <c r="Q844" s="274"/>
      <c r="R844" s="274"/>
      <c r="S844" s="274"/>
      <c r="T844" s="274"/>
      <c r="U844" s="274"/>
      <c r="V844" s="274"/>
      <c r="W844" s="58"/>
      <c r="X844" s="58"/>
      <c r="Y844" s="58"/>
      <c r="Z844" s="58"/>
    </row>
    <row r="845" spans="1:26" ht="15.75" customHeight="1" x14ac:dyDescent="0.2">
      <c r="A845" s="266"/>
      <c r="B845" s="266"/>
      <c r="C845" s="266"/>
      <c r="D845" s="266"/>
      <c r="E845" s="266"/>
      <c r="F845" s="266"/>
      <c r="G845" s="266"/>
      <c r="H845" s="266"/>
      <c r="I845" s="266"/>
      <c r="J845" s="266"/>
      <c r="K845" s="266"/>
      <c r="L845" s="274"/>
      <c r="M845" s="58"/>
      <c r="N845" s="58"/>
      <c r="O845" s="58"/>
      <c r="P845" s="58"/>
      <c r="Q845" s="274"/>
      <c r="R845" s="274"/>
      <c r="S845" s="274"/>
      <c r="T845" s="274"/>
      <c r="U845" s="274"/>
      <c r="V845" s="274"/>
      <c r="W845" s="58"/>
      <c r="X845" s="58"/>
      <c r="Y845" s="58"/>
      <c r="Z845" s="58"/>
    </row>
    <row r="846" spans="1:26" ht="15.75" customHeight="1" x14ac:dyDescent="0.2">
      <c r="A846" s="266"/>
      <c r="B846" s="266"/>
      <c r="C846" s="266"/>
      <c r="D846" s="266"/>
      <c r="E846" s="266"/>
      <c r="F846" s="266"/>
      <c r="G846" s="266"/>
      <c r="H846" s="266"/>
      <c r="I846" s="266"/>
      <c r="J846" s="266"/>
      <c r="K846" s="266"/>
      <c r="L846" s="274"/>
      <c r="M846" s="58"/>
      <c r="N846" s="58"/>
      <c r="O846" s="58"/>
      <c r="P846" s="58"/>
      <c r="Q846" s="274"/>
      <c r="R846" s="274"/>
      <c r="S846" s="274"/>
      <c r="T846" s="274"/>
      <c r="U846" s="274"/>
      <c r="V846" s="274"/>
      <c r="W846" s="58"/>
      <c r="X846" s="58"/>
      <c r="Y846" s="58"/>
      <c r="Z846" s="58"/>
    </row>
    <row r="847" spans="1:26" ht="15.75" customHeight="1" x14ac:dyDescent="0.2">
      <c r="A847" s="266"/>
      <c r="B847" s="266"/>
      <c r="C847" s="266"/>
      <c r="D847" s="266"/>
      <c r="E847" s="266"/>
      <c r="F847" s="266"/>
      <c r="G847" s="266"/>
      <c r="H847" s="266"/>
      <c r="I847" s="266"/>
      <c r="J847" s="266"/>
      <c r="K847" s="266"/>
      <c r="L847" s="274"/>
      <c r="M847" s="58"/>
      <c r="N847" s="58"/>
      <c r="O847" s="58"/>
      <c r="P847" s="58"/>
      <c r="Q847" s="274"/>
      <c r="R847" s="274"/>
      <c r="S847" s="274"/>
      <c r="T847" s="274"/>
      <c r="U847" s="274"/>
      <c r="V847" s="274"/>
      <c r="W847" s="58"/>
      <c r="X847" s="58"/>
      <c r="Y847" s="58"/>
      <c r="Z847" s="58"/>
    </row>
    <row r="848" spans="1:26" ht="15.75" customHeight="1" x14ac:dyDescent="0.2">
      <c r="A848" s="266"/>
      <c r="B848" s="266"/>
      <c r="C848" s="266"/>
      <c r="D848" s="266"/>
      <c r="E848" s="266"/>
      <c r="F848" s="266"/>
      <c r="G848" s="266"/>
      <c r="H848" s="266"/>
      <c r="I848" s="266"/>
      <c r="J848" s="266"/>
      <c r="K848" s="266"/>
      <c r="L848" s="274"/>
      <c r="M848" s="58"/>
      <c r="N848" s="58"/>
      <c r="O848" s="58"/>
      <c r="P848" s="58"/>
      <c r="Q848" s="274"/>
      <c r="R848" s="274"/>
      <c r="S848" s="274"/>
      <c r="T848" s="274"/>
      <c r="U848" s="274"/>
      <c r="V848" s="274"/>
      <c r="W848" s="58"/>
      <c r="X848" s="58"/>
      <c r="Y848" s="58"/>
      <c r="Z848" s="58"/>
    </row>
    <row r="849" spans="1:26" ht="15.75" customHeight="1" x14ac:dyDescent="0.2">
      <c r="A849" s="266"/>
      <c r="B849" s="266"/>
      <c r="C849" s="266"/>
      <c r="D849" s="266"/>
      <c r="E849" s="266"/>
      <c r="F849" s="266"/>
      <c r="G849" s="266"/>
      <c r="H849" s="266"/>
      <c r="I849" s="266"/>
      <c r="J849" s="266"/>
      <c r="K849" s="266"/>
      <c r="L849" s="274"/>
      <c r="M849" s="58"/>
      <c r="N849" s="58"/>
      <c r="O849" s="58"/>
      <c r="P849" s="58"/>
      <c r="Q849" s="274"/>
      <c r="R849" s="274"/>
      <c r="S849" s="274"/>
      <c r="T849" s="274"/>
      <c r="U849" s="274"/>
      <c r="V849" s="274"/>
      <c r="W849" s="58"/>
      <c r="X849" s="58"/>
      <c r="Y849" s="58"/>
      <c r="Z849" s="58"/>
    </row>
    <row r="850" spans="1:26" ht="15.75" customHeight="1" x14ac:dyDescent="0.2">
      <c r="A850" s="266"/>
      <c r="B850" s="266"/>
      <c r="C850" s="266"/>
      <c r="D850" s="266"/>
      <c r="E850" s="266"/>
      <c r="F850" s="266"/>
      <c r="G850" s="266"/>
      <c r="H850" s="266"/>
      <c r="I850" s="266"/>
      <c r="J850" s="266"/>
      <c r="K850" s="266"/>
      <c r="L850" s="274"/>
      <c r="M850" s="58"/>
      <c r="N850" s="58"/>
      <c r="O850" s="58"/>
      <c r="P850" s="58"/>
      <c r="Q850" s="274"/>
      <c r="R850" s="274"/>
      <c r="S850" s="274"/>
      <c r="T850" s="274"/>
      <c r="U850" s="274"/>
      <c r="V850" s="274"/>
      <c r="W850" s="58"/>
      <c r="X850" s="58"/>
      <c r="Y850" s="58"/>
      <c r="Z850" s="58"/>
    </row>
    <row r="851" spans="1:26" ht="15.75" customHeight="1" x14ac:dyDescent="0.2">
      <c r="A851" s="266"/>
      <c r="B851" s="266"/>
      <c r="C851" s="266"/>
      <c r="D851" s="266"/>
      <c r="E851" s="266"/>
      <c r="F851" s="266"/>
      <c r="G851" s="266"/>
      <c r="H851" s="266"/>
      <c r="I851" s="266"/>
      <c r="J851" s="266"/>
      <c r="K851" s="266"/>
      <c r="L851" s="274"/>
      <c r="M851" s="58"/>
      <c r="N851" s="58"/>
      <c r="O851" s="58"/>
      <c r="P851" s="58"/>
      <c r="Q851" s="274"/>
      <c r="R851" s="274"/>
      <c r="S851" s="274"/>
      <c r="T851" s="274"/>
      <c r="U851" s="274"/>
      <c r="V851" s="274"/>
      <c r="W851" s="58"/>
      <c r="X851" s="58"/>
      <c r="Y851" s="58"/>
      <c r="Z851" s="58"/>
    </row>
    <row r="852" spans="1:26" ht="15.75" customHeight="1" x14ac:dyDescent="0.2">
      <c r="A852" s="266"/>
      <c r="B852" s="266"/>
      <c r="C852" s="266"/>
      <c r="D852" s="266"/>
      <c r="E852" s="266"/>
      <c r="F852" s="266"/>
      <c r="G852" s="266"/>
      <c r="H852" s="266"/>
      <c r="I852" s="266"/>
      <c r="J852" s="266"/>
      <c r="K852" s="266"/>
      <c r="L852" s="274"/>
      <c r="M852" s="58"/>
      <c r="N852" s="58"/>
      <c r="O852" s="58"/>
      <c r="P852" s="58"/>
      <c r="Q852" s="274"/>
      <c r="R852" s="274"/>
      <c r="S852" s="274"/>
      <c r="T852" s="274"/>
      <c r="U852" s="274"/>
      <c r="V852" s="274"/>
      <c r="W852" s="58"/>
      <c r="X852" s="58"/>
      <c r="Y852" s="58"/>
      <c r="Z852" s="58"/>
    </row>
    <row r="853" spans="1:26" ht="15.75" customHeight="1" x14ac:dyDescent="0.2">
      <c r="A853" s="266"/>
      <c r="B853" s="266"/>
      <c r="C853" s="266"/>
      <c r="D853" s="266"/>
      <c r="E853" s="266"/>
      <c r="F853" s="266"/>
      <c r="G853" s="266"/>
      <c r="H853" s="266"/>
      <c r="I853" s="266"/>
      <c r="J853" s="266"/>
      <c r="K853" s="266"/>
      <c r="L853" s="274"/>
      <c r="M853" s="58"/>
      <c r="N853" s="58"/>
      <c r="O853" s="58"/>
      <c r="P853" s="58"/>
      <c r="Q853" s="274"/>
      <c r="R853" s="274"/>
      <c r="S853" s="274"/>
      <c r="T853" s="274"/>
      <c r="U853" s="274"/>
      <c r="V853" s="274"/>
      <c r="W853" s="58"/>
      <c r="X853" s="58"/>
      <c r="Y853" s="58"/>
      <c r="Z853" s="58"/>
    </row>
    <row r="854" spans="1:26" ht="15.75" customHeight="1" x14ac:dyDescent="0.2">
      <c r="A854" s="266"/>
      <c r="B854" s="266"/>
      <c r="C854" s="266"/>
      <c r="D854" s="266"/>
      <c r="E854" s="266"/>
      <c r="F854" s="266"/>
      <c r="G854" s="266"/>
      <c r="H854" s="266"/>
      <c r="I854" s="266"/>
      <c r="J854" s="266"/>
      <c r="K854" s="266"/>
      <c r="L854" s="274"/>
      <c r="M854" s="58"/>
      <c r="N854" s="58"/>
      <c r="O854" s="58"/>
      <c r="P854" s="58"/>
      <c r="Q854" s="274"/>
      <c r="R854" s="274"/>
      <c r="S854" s="274"/>
      <c r="T854" s="274"/>
      <c r="U854" s="274"/>
      <c r="V854" s="274"/>
      <c r="W854" s="58"/>
      <c r="X854" s="58"/>
      <c r="Y854" s="58"/>
      <c r="Z854" s="58"/>
    </row>
    <row r="855" spans="1:26" ht="15.75" customHeight="1" x14ac:dyDescent="0.2">
      <c r="A855" s="266"/>
      <c r="B855" s="266"/>
      <c r="C855" s="266"/>
      <c r="D855" s="266"/>
      <c r="E855" s="266"/>
      <c r="F855" s="266"/>
      <c r="G855" s="266"/>
      <c r="H855" s="266"/>
      <c r="I855" s="266"/>
      <c r="J855" s="266"/>
      <c r="K855" s="266"/>
      <c r="L855" s="274"/>
      <c r="M855" s="58"/>
      <c r="N855" s="58"/>
      <c r="O855" s="58"/>
      <c r="P855" s="58"/>
      <c r="Q855" s="274"/>
      <c r="R855" s="274"/>
      <c r="S855" s="274"/>
      <c r="T855" s="274"/>
      <c r="U855" s="274"/>
      <c r="V855" s="274"/>
      <c r="W855" s="58"/>
      <c r="X855" s="58"/>
      <c r="Y855" s="58"/>
      <c r="Z855" s="58"/>
    </row>
    <row r="856" spans="1:26" ht="15.75" customHeight="1" x14ac:dyDescent="0.2">
      <c r="A856" s="266"/>
      <c r="B856" s="266"/>
      <c r="C856" s="266"/>
      <c r="D856" s="266"/>
      <c r="E856" s="266"/>
      <c r="F856" s="266"/>
      <c r="G856" s="266"/>
      <c r="H856" s="266"/>
      <c r="I856" s="266"/>
      <c r="J856" s="266"/>
      <c r="K856" s="266"/>
      <c r="L856" s="274"/>
      <c r="M856" s="58"/>
      <c r="N856" s="58"/>
      <c r="O856" s="58"/>
      <c r="P856" s="58"/>
      <c r="Q856" s="274"/>
      <c r="R856" s="274"/>
      <c r="S856" s="274"/>
      <c r="T856" s="274"/>
      <c r="U856" s="274"/>
      <c r="V856" s="274"/>
      <c r="W856" s="58"/>
      <c r="X856" s="58"/>
      <c r="Y856" s="58"/>
      <c r="Z856" s="58"/>
    </row>
    <row r="857" spans="1:26" ht="15.75" customHeight="1" x14ac:dyDescent="0.2">
      <c r="A857" s="266"/>
      <c r="B857" s="266"/>
      <c r="C857" s="266"/>
      <c r="D857" s="266"/>
      <c r="E857" s="266"/>
      <c r="F857" s="266"/>
      <c r="G857" s="266"/>
      <c r="H857" s="266"/>
      <c r="I857" s="266"/>
      <c r="J857" s="266"/>
      <c r="K857" s="266"/>
      <c r="L857" s="274"/>
      <c r="M857" s="58"/>
      <c r="N857" s="58"/>
      <c r="O857" s="58"/>
      <c r="P857" s="58"/>
      <c r="Q857" s="274"/>
      <c r="R857" s="274"/>
      <c r="S857" s="274"/>
      <c r="T857" s="274"/>
      <c r="U857" s="274"/>
      <c r="V857" s="274"/>
      <c r="W857" s="58"/>
      <c r="X857" s="58"/>
      <c r="Y857" s="58"/>
      <c r="Z857" s="58"/>
    </row>
    <row r="858" spans="1:26" ht="15.75" customHeight="1" x14ac:dyDescent="0.2">
      <c r="A858" s="266"/>
      <c r="B858" s="266"/>
      <c r="C858" s="266"/>
      <c r="D858" s="266"/>
      <c r="E858" s="266"/>
      <c r="F858" s="266"/>
      <c r="G858" s="266"/>
      <c r="H858" s="266"/>
      <c r="I858" s="266"/>
      <c r="J858" s="266"/>
      <c r="K858" s="266"/>
      <c r="L858" s="274"/>
      <c r="M858" s="58"/>
      <c r="N858" s="58"/>
      <c r="O858" s="58"/>
      <c r="P858" s="58"/>
      <c r="Q858" s="274"/>
      <c r="R858" s="274"/>
      <c r="S858" s="274"/>
      <c r="T858" s="274"/>
      <c r="U858" s="274"/>
      <c r="V858" s="274"/>
      <c r="W858" s="58"/>
      <c r="X858" s="58"/>
      <c r="Y858" s="58"/>
      <c r="Z858" s="58"/>
    </row>
    <row r="859" spans="1:26" ht="15.75" customHeight="1" x14ac:dyDescent="0.2">
      <c r="A859" s="266"/>
      <c r="B859" s="266"/>
      <c r="C859" s="266"/>
      <c r="D859" s="266"/>
      <c r="E859" s="266"/>
      <c r="F859" s="266"/>
      <c r="G859" s="266"/>
      <c r="H859" s="266"/>
      <c r="I859" s="266"/>
      <c r="J859" s="266"/>
      <c r="K859" s="266"/>
      <c r="L859" s="274"/>
      <c r="M859" s="58"/>
      <c r="N859" s="58"/>
      <c r="O859" s="58"/>
      <c r="P859" s="58"/>
      <c r="Q859" s="274"/>
      <c r="R859" s="274"/>
      <c r="S859" s="274"/>
      <c r="T859" s="274"/>
      <c r="U859" s="274"/>
      <c r="V859" s="274"/>
      <c r="W859" s="58"/>
      <c r="X859" s="58"/>
      <c r="Y859" s="58"/>
      <c r="Z859" s="58"/>
    </row>
    <row r="860" spans="1:26" ht="15.75" customHeight="1" x14ac:dyDescent="0.2">
      <c r="A860" s="266"/>
      <c r="B860" s="266"/>
      <c r="C860" s="266"/>
      <c r="D860" s="266"/>
      <c r="E860" s="266"/>
      <c r="F860" s="266"/>
      <c r="G860" s="266"/>
      <c r="H860" s="266"/>
      <c r="I860" s="266"/>
      <c r="J860" s="266"/>
      <c r="K860" s="266"/>
      <c r="L860" s="274"/>
      <c r="M860" s="58"/>
      <c r="N860" s="58"/>
      <c r="O860" s="58"/>
      <c r="P860" s="58"/>
      <c r="Q860" s="274"/>
      <c r="R860" s="274"/>
      <c r="S860" s="274"/>
      <c r="T860" s="274"/>
      <c r="U860" s="274"/>
      <c r="V860" s="274"/>
      <c r="W860" s="58"/>
      <c r="X860" s="58"/>
      <c r="Y860" s="58"/>
      <c r="Z860" s="58"/>
    </row>
    <row r="861" spans="1:26" ht="15.75" customHeight="1" x14ac:dyDescent="0.2">
      <c r="A861" s="266"/>
      <c r="B861" s="266"/>
      <c r="C861" s="266"/>
      <c r="D861" s="266"/>
      <c r="E861" s="266"/>
      <c r="F861" s="266"/>
      <c r="G861" s="266"/>
      <c r="H861" s="266"/>
      <c r="I861" s="266"/>
      <c r="J861" s="266"/>
      <c r="K861" s="266"/>
      <c r="L861" s="274"/>
      <c r="M861" s="58"/>
      <c r="N861" s="58"/>
      <c r="O861" s="58"/>
      <c r="P861" s="58"/>
      <c r="Q861" s="274"/>
      <c r="R861" s="274"/>
      <c r="S861" s="274"/>
      <c r="T861" s="274"/>
      <c r="U861" s="274"/>
      <c r="V861" s="274"/>
      <c r="W861" s="58"/>
      <c r="X861" s="58"/>
      <c r="Y861" s="58"/>
      <c r="Z861" s="58"/>
    </row>
    <row r="862" spans="1:26" ht="15.75" customHeight="1" x14ac:dyDescent="0.2">
      <c r="A862" s="266"/>
      <c r="B862" s="266"/>
      <c r="C862" s="266"/>
      <c r="D862" s="266"/>
      <c r="E862" s="266"/>
      <c r="F862" s="266"/>
      <c r="G862" s="266"/>
      <c r="H862" s="266"/>
      <c r="I862" s="266"/>
      <c r="J862" s="266"/>
      <c r="K862" s="266"/>
      <c r="L862" s="274"/>
      <c r="M862" s="58"/>
      <c r="N862" s="58"/>
      <c r="O862" s="58"/>
      <c r="P862" s="58"/>
      <c r="Q862" s="274"/>
      <c r="R862" s="274"/>
      <c r="S862" s="274"/>
      <c r="T862" s="274"/>
      <c r="U862" s="274"/>
      <c r="V862" s="274"/>
      <c r="W862" s="58"/>
      <c r="X862" s="58"/>
      <c r="Y862" s="58"/>
      <c r="Z862" s="58"/>
    </row>
    <row r="863" spans="1:26" ht="15.75" customHeight="1" x14ac:dyDescent="0.2">
      <c r="A863" s="266"/>
      <c r="B863" s="266"/>
      <c r="C863" s="266"/>
      <c r="D863" s="266"/>
      <c r="E863" s="266"/>
      <c r="F863" s="266"/>
      <c r="G863" s="266"/>
      <c r="H863" s="266"/>
      <c r="I863" s="266"/>
      <c r="J863" s="266"/>
      <c r="K863" s="266"/>
      <c r="L863" s="274"/>
      <c r="M863" s="58"/>
      <c r="N863" s="58"/>
      <c r="O863" s="58"/>
      <c r="P863" s="58"/>
      <c r="Q863" s="274"/>
      <c r="R863" s="274"/>
      <c r="S863" s="274"/>
      <c r="T863" s="274"/>
      <c r="U863" s="274"/>
      <c r="V863" s="274"/>
      <c r="W863" s="58"/>
      <c r="X863" s="58"/>
      <c r="Y863" s="58"/>
      <c r="Z863" s="58"/>
    </row>
    <row r="864" spans="1:26" ht="15.75" customHeight="1" x14ac:dyDescent="0.2">
      <c r="A864" s="266"/>
      <c r="B864" s="266"/>
      <c r="C864" s="266"/>
      <c r="D864" s="266"/>
      <c r="E864" s="266"/>
      <c r="F864" s="266"/>
      <c r="G864" s="266"/>
      <c r="H864" s="266"/>
      <c r="I864" s="266"/>
      <c r="J864" s="266"/>
      <c r="K864" s="266"/>
      <c r="L864" s="274"/>
      <c r="M864" s="58"/>
      <c r="N864" s="58"/>
      <c r="O864" s="58"/>
      <c r="P864" s="58"/>
      <c r="Q864" s="274"/>
      <c r="R864" s="274"/>
      <c r="S864" s="274"/>
      <c r="T864" s="274"/>
      <c r="U864" s="274"/>
      <c r="V864" s="274"/>
      <c r="W864" s="58"/>
      <c r="X864" s="58"/>
      <c r="Y864" s="58"/>
      <c r="Z864" s="58"/>
    </row>
    <row r="865" spans="1:26" ht="15.75" customHeight="1" x14ac:dyDescent="0.2">
      <c r="A865" s="266"/>
      <c r="B865" s="266"/>
      <c r="C865" s="266"/>
      <c r="D865" s="266"/>
      <c r="E865" s="266"/>
      <c r="F865" s="266"/>
      <c r="G865" s="266"/>
      <c r="H865" s="266"/>
      <c r="I865" s="266"/>
      <c r="J865" s="266"/>
      <c r="K865" s="266"/>
      <c r="L865" s="274"/>
      <c r="M865" s="58"/>
      <c r="N865" s="58"/>
      <c r="O865" s="58"/>
      <c r="P865" s="58"/>
      <c r="Q865" s="274"/>
      <c r="R865" s="274"/>
      <c r="S865" s="274"/>
      <c r="T865" s="274"/>
      <c r="U865" s="274"/>
      <c r="V865" s="274"/>
      <c r="W865" s="58"/>
      <c r="X865" s="58"/>
      <c r="Y865" s="58"/>
      <c r="Z865" s="58"/>
    </row>
    <row r="866" spans="1:26" ht="15.75" customHeight="1" x14ac:dyDescent="0.2">
      <c r="A866" s="266"/>
      <c r="B866" s="266"/>
      <c r="C866" s="266"/>
      <c r="D866" s="266"/>
      <c r="E866" s="266"/>
      <c r="F866" s="266"/>
      <c r="G866" s="266"/>
      <c r="H866" s="266"/>
      <c r="I866" s="266"/>
      <c r="J866" s="266"/>
      <c r="K866" s="266"/>
      <c r="L866" s="274"/>
      <c r="M866" s="58"/>
      <c r="N866" s="58"/>
      <c r="O866" s="58"/>
      <c r="P866" s="58"/>
      <c r="Q866" s="274"/>
      <c r="R866" s="274"/>
      <c r="S866" s="274"/>
      <c r="T866" s="274"/>
      <c r="U866" s="274"/>
      <c r="V866" s="274"/>
      <c r="W866" s="58"/>
      <c r="X866" s="58"/>
      <c r="Y866" s="58"/>
      <c r="Z866" s="58"/>
    </row>
    <row r="867" spans="1:26" ht="15.75" customHeight="1" x14ac:dyDescent="0.2">
      <c r="A867" s="266"/>
      <c r="B867" s="266"/>
      <c r="C867" s="266"/>
      <c r="D867" s="266"/>
      <c r="E867" s="266"/>
      <c r="F867" s="266"/>
      <c r="G867" s="266"/>
      <c r="H867" s="266"/>
      <c r="I867" s="266"/>
      <c r="J867" s="266"/>
      <c r="K867" s="266"/>
      <c r="L867" s="274"/>
      <c r="M867" s="58"/>
      <c r="N867" s="58"/>
      <c r="O867" s="58"/>
      <c r="P867" s="58"/>
      <c r="Q867" s="274"/>
      <c r="R867" s="274"/>
      <c r="S867" s="274"/>
      <c r="T867" s="274"/>
      <c r="U867" s="274"/>
      <c r="V867" s="274"/>
      <c r="W867" s="58"/>
      <c r="X867" s="58"/>
      <c r="Y867" s="58"/>
      <c r="Z867" s="58"/>
    </row>
    <row r="868" spans="1:26" ht="15.75" customHeight="1" x14ac:dyDescent="0.2">
      <c r="A868" s="266"/>
      <c r="B868" s="266"/>
      <c r="C868" s="266"/>
      <c r="D868" s="266"/>
      <c r="E868" s="266"/>
      <c r="F868" s="266"/>
      <c r="G868" s="266"/>
      <c r="H868" s="266"/>
      <c r="I868" s="266"/>
      <c r="J868" s="266"/>
      <c r="K868" s="266"/>
      <c r="L868" s="274"/>
      <c r="M868" s="58"/>
      <c r="N868" s="58"/>
      <c r="O868" s="58"/>
      <c r="P868" s="58"/>
      <c r="Q868" s="274"/>
      <c r="R868" s="274"/>
      <c r="S868" s="274"/>
      <c r="T868" s="274"/>
      <c r="U868" s="274"/>
      <c r="V868" s="274"/>
      <c r="W868" s="58"/>
      <c r="X868" s="58"/>
      <c r="Y868" s="58"/>
      <c r="Z868" s="58"/>
    </row>
    <row r="869" spans="1:26" ht="15.75" customHeight="1" x14ac:dyDescent="0.2">
      <c r="A869" s="266"/>
      <c r="B869" s="266"/>
      <c r="C869" s="266"/>
      <c r="D869" s="266"/>
      <c r="E869" s="266"/>
      <c r="F869" s="266"/>
      <c r="G869" s="266"/>
      <c r="H869" s="266"/>
      <c r="I869" s="266"/>
      <c r="J869" s="266"/>
      <c r="K869" s="266"/>
      <c r="L869" s="274"/>
      <c r="M869" s="58"/>
      <c r="N869" s="58"/>
      <c r="O869" s="58"/>
      <c r="P869" s="58"/>
      <c r="Q869" s="274"/>
      <c r="R869" s="274"/>
      <c r="S869" s="274"/>
      <c r="T869" s="274"/>
      <c r="U869" s="274"/>
      <c r="V869" s="274"/>
      <c r="W869" s="58"/>
      <c r="X869" s="58"/>
      <c r="Y869" s="58"/>
      <c r="Z869" s="58"/>
    </row>
    <row r="870" spans="1:26" ht="15.75" customHeight="1" x14ac:dyDescent="0.2">
      <c r="A870" s="266"/>
      <c r="B870" s="266"/>
      <c r="C870" s="266"/>
      <c r="D870" s="266"/>
      <c r="E870" s="266"/>
      <c r="F870" s="266"/>
      <c r="G870" s="266"/>
      <c r="H870" s="266"/>
      <c r="I870" s="266"/>
      <c r="J870" s="266"/>
      <c r="K870" s="266"/>
      <c r="L870" s="274"/>
      <c r="M870" s="58"/>
      <c r="N870" s="58"/>
      <c r="O870" s="58"/>
      <c r="P870" s="58"/>
      <c r="Q870" s="274"/>
      <c r="R870" s="274"/>
      <c r="S870" s="274"/>
      <c r="T870" s="274"/>
      <c r="U870" s="274"/>
      <c r="V870" s="274"/>
      <c r="W870" s="58"/>
      <c r="X870" s="58"/>
      <c r="Y870" s="58"/>
      <c r="Z870" s="58"/>
    </row>
    <row r="871" spans="1:26" ht="15.75" customHeight="1" x14ac:dyDescent="0.2">
      <c r="A871" s="266"/>
      <c r="B871" s="266"/>
      <c r="C871" s="266"/>
      <c r="D871" s="266"/>
      <c r="E871" s="266"/>
      <c r="F871" s="266"/>
      <c r="G871" s="266"/>
      <c r="H871" s="266"/>
      <c r="I871" s="266"/>
      <c r="J871" s="266"/>
      <c r="K871" s="266"/>
      <c r="L871" s="274"/>
      <c r="M871" s="58"/>
      <c r="N871" s="58"/>
      <c r="O871" s="58"/>
      <c r="P871" s="58"/>
      <c r="Q871" s="274"/>
      <c r="R871" s="274"/>
      <c r="S871" s="274"/>
      <c r="T871" s="274"/>
      <c r="U871" s="274"/>
      <c r="V871" s="274"/>
      <c r="W871" s="58"/>
      <c r="X871" s="58"/>
      <c r="Y871" s="58"/>
      <c r="Z871" s="58"/>
    </row>
    <row r="872" spans="1:26" ht="15.75" customHeight="1" x14ac:dyDescent="0.2">
      <c r="A872" s="266"/>
      <c r="B872" s="266"/>
      <c r="C872" s="266"/>
      <c r="D872" s="266"/>
      <c r="E872" s="266"/>
      <c r="F872" s="266"/>
      <c r="G872" s="266"/>
      <c r="H872" s="266"/>
      <c r="I872" s="266"/>
      <c r="J872" s="266"/>
      <c r="K872" s="266"/>
      <c r="L872" s="274"/>
      <c r="M872" s="58"/>
      <c r="N872" s="58"/>
      <c r="O872" s="58"/>
      <c r="P872" s="58"/>
      <c r="Q872" s="274"/>
      <c r="R872" s="274"/>
      <c r="S872" s="274"/>
      <c r="T872" s="274"/>
      <c r="U872" s="274"/>
      <c r="V872" s="274"/>
      <c r="W872" s="58"/>
      <c r="X872" s="58"/>
      <c r="Y872" s="58"/>
      <c r="Z872" s="58"/>
    </row>
    <row r="873" spans="1:26" ht="15.75" customHeight="1" x14ac:dyDescent="0.2">
      <c r="A873" s="266"/>
      <c r="B873" s="266"/>
      <c r="C873" s="266"/>
      <c r="D873" s="266"/>
      <c r="E873" s="266"/>
      <c r="F873" s="266"/>
      <c r="G873" s="266"/>
      <c r="H873" s="266"/>
      <c r="I873" s="266"/>
      <c r="J873" s="266"/>
      <c r="K873" s="266"/>
      <c r="L873" s="274"/>
      <c r="M873" s="58"/>
      <c r="N873" s="58"/>
      <c r="O873" s="58"/>
      <c r="P873" s="58"/>
      <c r="Q873" s="274"/>
      <c r="R873" s="274"/>
      <c r="S873" s="274"/>
      <c r="T873" s="274"/>
      <c r="U873" s="274"/>
      <c r="V873" s="274"/>
      <c r="W873" s="58"/>
      <c r="X873" s="58"/>
      <c r="Y873" s="58"/>
      <c r="Z873" s="58"/>
    </row>
    <row r="874" spans="1:26" ht="15.75" customHeight="1" x14ac:dyDescent="0.2">
      <c r="A874" s="266"/>
      <c r="B874" s="266"/>
      <c r="C874" s="266"/>
      <c r="D874" s="266"/>
      <c r="E874" s="266"/>
      <c r="F874" s="266"/>
      <c r="G874" s="266"/>
      <c r="H874" s="266"/>
      <c r="I874" s="266"/>
      <c r="J874" s="266"/>
      <c r="K874" s="266"/>
      <c r="L874" s="274"/>
      <c r="M874" s="58"/>
      <c r="N874" s="58"/>
      <c r="O874" s="58"/>
      <c r="P874" s="58"/>
      <c r="Q874" s="274"/>
      <c r="R874" s="274"/>
      <c r="S874" s="274"/>
      <c r="T874" s="274"/>
      <c r="U874" s="274"/>
      <c r="V874" s="274"/>
      <c r="W874" s="58"/>
      <c r="X874" s="58"/>
      <c r="Y874" s="58"/>
      <c r="Z874" s="58"/>
    </row>
    <row r="875" spans="1:26" ht="15.75" customHeight="1" x14ac:dyDescent="0.2">
      <c r="A875" s="266"/>
      <c r="B875" s="266"/>
      <c r="C875" s="266"/>
      <c r="D875" s="266"/>
      <c r="E875" s="266"/>
      <c r="F875" s="266"/>
      <c r="G875" s="266"/>
      <c r="H875" s="266"/>
      <c r="I875" s="266"/>
      <c r="J875" s="266"/>
      <c r="K875" s="266"/>
      <c r="L875" s="274"/>
      <c r="M875" s="58"/>
      <c r="N875" s="58"/>
      <c r="O875" s="58"/>
      <c r="P875" s="58"/>
      <c r="Q875" s="274"/>
      <c r="R875" s="274"/>
      <c r="S875" s="274"/>
      <c r="T875" s="274"/>
      <c r="U875" s="274"/>
      <c r="V875" s="274"/>
      <c r="W875" s="58"/>
      <c r="X875" s="58"/>
      <c r="Y875" s="58"/>
      <c r="Z875" s="58"/>
    </row>
    <row r="876" spans="1:26" ht="15.75" customHeight="1" x14ac:dyDescent="0.2">
      <c r="A876" s="266"/>
      <c r="B876" s="266"/>
      <c r="C876" s="266"/>
      <c r="D876" s="266"/>
      <c r="E876" s="266"/>
      <c r="F876" s="266"/>
      <c r="G876" s="266"/>
      <c r="H876" s="266"/>
      <c r="I876" s="266"/>
      <c r="J876" s="266"/>
      <c r="K876" s="266"/>
      <c r="L876" s="274"/>
      <c r="M876" s="58"/>
      <c r="N876" s="58"/>
      <c r="O876" s="58"/>
      <c r="P876" s="58"/>
      <c r="Q876" s="274"/>
      <c r="R876" s="274"/>
      <c r="S876" s="274"/>
      <c r="T876" s="274"/>
      <c r="U876" s="274"/>
      <c r="V876" s="274"/>
      <c r="W876" s="58"/>
      <c r="X876" s="58"/>
      <c r="Y876" s="58"/>
      <c r="Z876" s="58"/>
    </row>
    <row r="877" spans="1:26" ht="15.75" customHeight="1" x14ac:dyDescent="0.2">
      <c r="A877" s="266"/>
      <c r="B877" s="266"/>
      <c r="C877" s="266"/>
      <c r="D877" s="266"/>
      <c r="E877" s="266"/>
      <c r="F877" s="266"/>
      <c r="G877" s="266"/>
      <c r="H877" s="266"/>
      <c r="I877" s="266"/>
      <c r="J877" s="266"/>
      <c r="K877" s="266"/>
      <c r="L877" s="274"/>
      <c r="M877" s="58"/>
      <c r="N877" s="58"/>
      <c r="O877" s="58"/>
      <c r="P877" s="58"/>
      <c r="Q877" s="274"/>
      <c r="R877" s="274"/>
      <c r="S877" s="274"/>
      <c r="T877" s="274"/>
      <c r="U877" s="274"/>
      <c r="V877" s="274"/>
      <c r="W877" s="58"/>
      <c r="X877" s="58"/>
      <c r="Y877" s="58"/>
      <c r="Z877" s="58"/>
    </row>
    <row r="878" spans="1:26" ht="15.75" customHeight="1" x14ac:dyDescent="0.2">
      <c r="A878" s="266"/>
      <c r="B878" s="266"/>
      <c r="C878" s="266"/>
      <c r="D878" s="266"/>
      <c r="E878" s="266"/>
      <c r="F878" s="266"/>
      <c r="G878" s="266"/>
      <c r="H878" s="266"/>
      <c r="I878" s="266"/>
      <c r="J878" s="266"/>
      <c r="K878" s="266"/>
      <c r="L878" s="274"/>
      <c r="M878" s="58"/>
      <c r="N878" s="58"/>
      <c r="O878" s="58"/>
      <c r="P878" s="58"/>
      <c r="Q878" s="274"/>
      <c r="R878" s="274"/>
      <c r="S878" s="274"/>
      <c r="T878" s="274"/>
      <c r="U878" s="274"/>
      <c r="V878" s="274"/>
      <c r="W878" s="58"/>
      <c r="X878" s="58"/>
      <c r="Y878" s="58"/>
      <c r="Z878" s="58"/>
    </row>
    <row r="879" spans="1:26" ht="15.75" customHeight="1" x14ac:dyDescent="0.2">
      <c r="A879" s="266"/>
      <c r="B879" s="266"/>
      <c r="C879" s="266"/>
      <c r="D879" s="266"/>
      <c r="E879" s="266"/>
      <c r="F879" s="266"/>
      <c r="G879" s="266"/>
      <c r="H879" s="266"/>
      <c r="I879" s="266"/>
      <c r="J879" s="266"/>
      <c r="K879" s="266"/>
      <c r="L879" s="274"/>
      <c r="M879" s="58"/>
      <c r="N879" s="58"/>
      <c r="O879" s="58"/>
      <c r="P879" s="58"/>
      <c r="Q879" s="274"/>
      <c r="R879" s="274"/>
      <c r="S879" s="274"/>
      <c r="T879" s="274"/>
      <c r="U879" s="274"/>
      <c r="V879" s="274"/>
      <c r="W879" s="58"/>
      <c r="X879" s="58"/>
      <c r="Y879" s="58"/>
      <c r="Z879" s="58"/>
    </row>
    <row r="880" spans="1:26" ht="15.75" customHeight="1" x14ac:dyDescent="0.2">
      <c r="A880" s="266"/>
      <c r="B880" s="266"/>
      <c r="C880" s="266"/>
      <c r="D880" s="266"/>
      <c r="E880" s="266"/>
      <c r="F880" s="266"/>
      <c r="G880" s="266"/>
      <c r="H880" s="266"/>
      <c r="I880" s="266"/>
      <c r="J880" s="266"/>
      <c r="K880" s="266"/>
      <c r="L880" s="274"/>
      <c r="M880" s="58"/>
      <c r="N880" s="58"/>
      <c r="O880" s="58"/>
      <c r="P880" s="58"/>
      <c r="Q880" s="274"/>
      <c r="R880" s="274"/>
      <c r="S880" s="274"/>
      <c r="T880" s="274"/>
      <c r="U880" s="274"/>
      <c r="V880" s="274"/>
      <c r="W880" s="58"/>
      <c r="X880" s="58"/>
      <c r="Y880" s="58"/>
      <c r="Z880" s="58"/>
    </row>
    <row r="881" spans="1:26" ht="15.75" customHeight="1" x14ac:dyDescent="0.2">
      <c r="A881" s="266"/>
      <c r="B881" s="266"/>
      <c r="C881" s="266"/>
      <c r="D881" s="266"/>
      <c r="E881" s="266"/>
      <c r="F881" s="266"/>
      <c r="G881" s="266"/>
      <c r="H881" s="266"/>
      <c r="I881" s="266"/>
      <c r="J881" s="266"/>
      <c r="K881" s="266"/>
      <c r="L881" s="274"/>
      <c r="M881" s="58"/>
      <c r="N881" s="58"/>
      <c r="O881" s="58"/>
      <c r="P881" s="58"/>
      <c r="Q881" s="274"/>
      <c r="R881" s="274"/>
      <c r="S881" s="274"/>
      <c r="T881" s="274"/>
      <c r="U881" s="274"/>
      <c r="V881" s="274"/>
      <c r="W881" s="58"/>
      <c r="X881" s="58"/>
      <c r="Y881" s="58"/>
      <c r="Z881" s="58"/>
    </row>
    <row r="882" spans="1:26" ht="15.75" customHeight="1" x14ac:dyDescent="0.2">
      <c r="A882" s="266"/>
      <c r="B882" s="266"/>
      <c r="C882" s="266"/>
      <c r="D882" s="266"/>
      <c r="E882" s="266"/>
      <c r="F882" s="266"/>
      <c r="G882" s="266"/>
      <c r="H882" s="266"/>
      <c r="I882" s="266"/>
      <c r="J882" s="266"/>
      <c r="K882" s="266"/>
      <c r="L882" s="274"/>
      <c r="M882" s="58"/>
      <c r="N882" s="58"/>
      <c r="O882" s="58"/>
      <c r="P882" s="58"/>
      <c r="Q882" s="274"/>
      <c r="R882" s="274"/>
      <c r="S882" s="274"/>
      <c r="T882" s="274"/>
      <c r="U882" s="274"/>
      <c r="V882" s="274"/>
      <c r="W882" s="58"/>
      <c r="X882" s="58"/>
      <c r="Y882" s="58"/>
      <c r="Z882" s="58"/>
    </row>
    <row r="883" spans="1:26" ht="15.75" customHeight="1" x14ac:dyDescent="0.2">
      <c r="A883" s="266"/>
      <c r="B883" s="266"/>
      <c r="C883" s="266"/>
      <c r="D883" s="266"/>
      <c r="E883" s="266"/>
      <c r="F883" s="266"/>
      <c r="G883" s="266"/>
      <c r="H883" s="266"/>
      <c r="I883" s="266"/>
      <c r="J883" s="266"/>
      <c r="K883" s="266"/>
      <c r="L883" s="274"/>
      <c r="M883" s="58"/>
      <c r="N883" s="58"/>
      <c r="O883" s="58"/>
      <c r="P883" s="58"/>
      <c r="Q883" s="274"/>
      <c r="R883" s="274"/>
      <c r="S883" s="274"/>
      <c r="T883" s="274"/>
      <c r="U883" s="274"/>
      <c r="V883" s="274"/>
      <c r="W883" s="58"/>
      <c r="X883" s="58"/>
      <c r="Y883" s="58"/>
      <c r="Z883" s="58"/>
    </row>
    <row r="884" spans="1:26" ht="15.75" customHeight="1" x14ac:dyDescent="0.2">
      <c r="A884" s="266"/>
      <c r="B884" s="266"/>
      <c r="C884" s="266"/>
      <c r="D884" s="266"/>
      <c r="E884" s="266"/>
      <c r="F884" s="266"/>
      <c r="G884" s="266"/>
      <c r="H884" s="266"/>
      <c r="I884" s="266"/>
      <c r="J884" s="266"/>
      <c r="K884" s="266"/>
      <c r="L884" s="274"/>
      <c r="M884" s="58"/>
      <c r="N884" s="58"/>
      <c r="O884" s="58"/>
      <c r="P884" s="58"/>
      <c r="Q884" s="274"/>
      <c r="R884" s="274"/>
      <c r="S884" s="274"/>
      <c r="T884" s="274"/>
      <c r="U884" s="274"/>
      <c r="V884" s="274"/>
      <c r="W884" s="58"/>
      <c r="X884" s="58"/>
      <c r="Y884" s="58"/>
      <c r="Z884" s="58"/>
    </row>
    <row r="885" spans="1:26" ht="15.75" customHeight="1" x14ac:dyDescent="0.2">
      <c r="A885" s="266"/>
      <c r="B885" s="266"/>
      <c r="C885" s="266"/>
      <c r="D885" s="266"/>
      <c r="E885" s="266"/>
      <c r="F885" s="266"/>
      <c r="G885" s="266"/>
      <c r="H885" s="266"/>
      <c r="I885" s="266"/>
      <c r="J885" s="266"/>
      <c r="K885" s="266"/>
      <c r="L885" s="274"/>
      <c r="M885" s="58"/>
      <c r="N885" s="58"/>
      <c r="O885" s="58"/>
      <c r="P885" s="58"/>
      <c r="Q885" s="274"/>
      <c r="R885" s="274"/>
      <c r="S885" s="274"/>
      <c r="T885" s="274"/>
      <c r="U885" s="274"/>
      <c r="V885" s="274"/>
      <c r="W885" s="58"/>
      <c r="X885" s="58"/>
      <c r="Y885" s="58"/>
      <c r="Z885" s="58"/>
    </row>
    <row r="886" spans="1:26" ht="15.75" customHeight="1" x14ac:dyDescent="0.2">
      <c r="A886" s="266"/>
      <c r="B886" s="266"/>
      <c r="C886" s="266"/>
      <c r="D886" s="266"/>
      <c r="E886" s="266"/>
      <c r="F886" s="266"/>
      <c r="G886" s="266"/>
      <c r="H886" s="266"/>
      <c r="I886" s="266"/>
      <c r="J886" s="266"/>
      <c r="K886" s="266"/>
      <c r="L886" s="274"/>
      <c r="M886" s="58"/>
      <c r="N886" s="58"/>
      <c r="O886" s="58"/>
      <c r="P886" s="58"/>
      <c r="Q886" s="274"/>
      <c r="R886" s="274"/>
      <c r="S886" s="274"/>
      <c r="T886" s="274"/>
      <c r="U886" s="274"/>
      <c r="V886" s="274"/>
      <c r="W886" s="58"/>
      <c r="X886" s="58"/>
      <c r="Y886" s="58"/>
      <c r="Z886" s="58"/>
    </row>
    <row r="887" spans="1:26" ht="15.75" customHeight="1" x14ac:dyDescent="0.2">
      <c r="A887" s="266"/>
      <c r="B887" s="266"/>
      <c r="C887" s="266"/>
      <c r="D887" s="266"/>
      <c r="E887" s="266"/>
      <c r="F887" s="266"/>
      <c r="G887" s="266"/>
      <c r="H887" s="266"/>
      <c r="I887" s="266"/>
      <c r="J887" s="266"/>
      <c r="K887" s="266"/>
      <c r="L887" s="274"/>
      <c r="M887" s="58"/>
      <c r="N887" s="58"/>
      <c r="O887" s="58"/>
      <c r="P887" s="58"/>
      <c r="Q887" s="274"/>
      <c r="R887" s="274"/>
      <c r="S887" s="274"/>
      <c r="T887" s="274"/>
      <c r="U887" s="274"/>
      <c r="V887" s="274"/>
      <c r="W887" s="58"/>
      <c r="X887" s="58"/>
      <c r="Y887" s="58"/>
      <c r="Z887" s="58"/>
    </row>
    <row r="888" spans="1:26" ht="15.75" customHeight="1" x14ac:dyDescent="0.2">
      <c r="A888" s="266"/>
      <c r="B888" s="266"/>
      <c r="C888" s="266"/>
      <c r="D888" s="266"/>
      <c r="E888" s="266"/>
      <c r="F888" s="266"/>
      <c r="G888" s="266"/>
      <c r="H888" s="266"/>
      <c r="I888" s="266"/>
      <c r="J888" s="266"/>
      <c r="K888" s="266"/>
      <c r="L888" s="274"/>
      <c r="M888" s="58"/>
      <c r="N888" s="58"/>
      <c r="O888" s="58"/>
      <c r="P888" s="58"/>
      <c r="Q888" s="274"/>
      <c r="R888" s="274"/>
      <c r="S888" s="274"/>
      <c r="T888" s="274"/>
      <c r="U888" s="274"/>
      <c r="V888" s="274"/>
      <c r="W888" s="58"/>
      <c r="X888" s="58"/>
      <c r="Y888" s="58"/>
      <c r="Z888" s="58"/>
    </row>
    <row r="889" spans="1:26" ht="15.75" customHeight="1" x14ac:dyDescent="0.2">
      <c r="A889" s="266"/>
      <c r="B889" s="266"/>
      <c r="C889" s="266"/>
      <c r="D889" s="266"/>
      <c r="E889" s="266"/>
      <c r="F889" s="266"/>
      <c r="G889" s="266"/>
      <c r="H889" s="266"/>
      <c r="I889" s="266"/>
      <c r="J889" s="266"/>
      <c r="K889" s="266"/>
      <c r="L889" s="274"/>
      <c r="M889" s="58"/>
      <c r="N889" s="58"/>
      <c r="O889" s="58"/>
      <c r="P889" s="58"/>
      <c r="Q889" s="274"/>
      <c r="R889" s="274"/>
      <c r="S889" s="274"/>
      <c r="T889" s="274"/>
      <c r="U889" s="274"/>
      <c r="V889" s="274"/>
      <c r="W889" s="58"/>
      <c r="X889" s="58"/>
      <c r="Y889" s="58"/>
      <c r="Z889" s="58"/>
    </row>
    <row r="890" spans="1:26" ht="15.75" customHeight="1" x14ac:dyDescent="0.2">
      <c r="A890" s="266"/>
      <c r="B890" s="266"/>
      <c r="C890" s="266"/>
      <c r="D890" s="266"/>
      <c r="E890" s="266"/>
      <c r="F890" s="266"/>
      <c r="G890" s="266"/>
      <c r="H890" s="266"/>
      <c r="I890" s="266"/>
      <c r="J890" s="266"/>
      <c r="K890" s="266"/>
      <c r="L890" s="274"/>
      <c r="M890" s="58"/>
      <c r="N890" s="58"/>
      <c r="O890" s="58"/>
      <c r="P890" s="58"/>
      <c r="Q890" s="274"/>
      <c r="R890" s="274"/>
      <c r="S890" s="274"/>
      <c r="T890" s="274"/>
      <c r="U890" s="274"/>
      <c r="V890" s="274"/>
      <c r="W890" s="58"/>
      <c r="X890" s="58"/>
      <c r="Y890" s="58"/>
      <c r="Z890" s="58"/>
    </row>
    <row r="891" spans="1:26" ht="15.75" customHeight="1" x14ac:dyDescent="0.2">
      <c r="A891" s="266"/>
      <c r="B891" s="266"/>
      <c r="C891" s="266"/>
      <c r="D891" s="266"/>
      <c r="E891" s="266"/>
      <c r="F891" s="266"/>
      <c r="G891" s="266"/>
      <c r="H891" s="266"/>
      <c r="I891" s="266"/>
      <c r="J891" s="266"/>
      <c r="K891" s="266"/>
      <c r="L891" s="274"/>
      <c r="M891" s="58"/>
      <c r="N891" s="58"/>
      <c r="O891" s="58"/>
      <c r="P891" s="58"/>
      <c r="Q891" s="274"/>
      <c r="R891" s="274"/>
      <c r="S891" s="274"/>
      <c r="T891" s="274"/>
      <c r="U891" s="274"/>
      <c r="V891" s="274"/>
      <c r="W891" s="58"/>
      <c r="X891" s="58"/>
      <c r="Y891" s="58"/>
      <c r="Z891" s="58"/>
    </row>
    <row r="892" spans="1:26" ht="15.75" customHeight="1" x14ac:dyDescent="0.2">
      <c r="A892" s="266"/>
      <c r="B892" s="266"/>
      <c r="C892" s="266"/>
      <c r="D892" s="266"/>
      <c r="E892" s="266"/>
      <c r="F892" s="266"/>
      <c r="G892" s="266"/>
      <c r="H892" s="266"/>
      <c r="I892" s="266"/>
      <c r="J892" s="266"/>
      <c r="K892" s="266"/>
      <c r="L892" s="274"/>
      <c r="M892" s="58"/>
      <c r="N892" s="58"/>
      <c r="O892" s="58"/>
      <c r="P892" s="58"/>
      <c r="Q892" s="274"/>
      <c r="R892" s="274"/>
      <c r="S892" s="274"/>
      <c r="T892" s="274"/>
      <c r="U892" s="274"/>
      <c r="V892" s="274"/>
      <c r="W892" s="58"/>
      <c r="X892" s="58"/>
      <c r="Y892" s="58"/>
      <c r="Z892" s="58"/>
    </row>
    <row r="893" spans="1:26" ht="15.75" customHeight="1" x14ac:dyDescent="0.2">
      <c r="A893" s="266"/>
      <c r="B893" s="266"/>
      <c r="C893" s="266"/>
      <c r="D893" s="266"/>
      <c r="E893" s="266"/>
      <c r="F893" s="266"/>
      <c r="G893" s="266"/>
      <c r="H893" s="266"/>
      <c r="I893" s="266"/>
      <c r="J893" s="266"/>
      <c r="K893" s="266"/>
      <c r="L893" s="274"/>
      <c r="M893" s="58"/>
      <c r="N893" s="58"/>
      <c r="O893" s="58"/>
      <c r="P893" s="58"/>
      <c r="Q893" s="274"/>
      <c r="R893" s="274"/>
      <c r="S893" s="274"/>
      <c r="T893" s="274"/>
      <c r="U893" s="274"/>
      <c r="V893" s="274"/>
      <c r="W893" s="58"/>
      <c r="X893" s="58"/>
      <c r="Y893" s="58"/>
      <c r="Z893" s="58"/>
    </row>
    <row r="894" spans="1:26" ht="15.75" customHeight="1" x14ac:dyDescent="0.2">
      <c r="A894" s="266"/>
      <c r="B894" s="266"/>
      <c r="C894" s="266"/>
      <c r="D894" s="266"/>
      <c r="E894" s="266"/>
      <c r="F894" s="266"/>
      <c r="G894" s="266"/>
      <c r="H894" s="266"/>
      <c r="I894" s="266"/>
      <c r="J894" s="266"/>
      <c r="K894" s="266"/>
      <c r="L894" s="274"/>
      <c r="M894" s="58"/>
      <c r="N894" s="58"/>
      <c r="O894" s="58"/>
      <c r="P894" s="58"/>
      <c r="Q894" s="274"/>
      <c r="R894" s="274"/>
      <c r="S894" s="274"/>
      <c r="T894" s="274"/>
      <c r="U894" s="274"/>
      <c r="V894" s="274"/>
      <c r="W894" s="58"/>
      <c r="X894" s="58"/>
      <c r="Y894" s="58"/>
      <c r="Z894" s="58"/>
    </row>
    <row r="895" spans="1:26" ht="15.75" customHeight="1" x14ac:dyDescent="0.2">
      <c r="A895" s="266"/>
      <c r="B895" s="266"/>
      <c r="C895" s="266"/>
      <c r="D895" s="266"/>
      <c r="E895" s="266"/>
      <c r="F895" s="266"/>
      <c r="G895" s="266"/>
      <c r="H895" s="266"/>
      <c r="I895" s="266"/>
      <c r="J895" s="266"/>
      <c r="K895" s="266"/>
      <c r="L895" s="274"/>
      <c r="M895" s="58"/>
      <c r="N895" s="58"/>
      <c r="O895" s="58"/>
      <c r="P895" s="58"/>
      <c r="Q895" s="274"/>
      <c r="R895" s="274"/>
      <c r="S895" s="274"/>
      <c r="T895" s="274"/>
      <c r="U895" s="274"/>
      <c r="V895" s="274"/>
      <c r="W895" s="58"/>
      <c r="X895" s="58"/>
      <c r="Y895" s="58"/>
      <c r="Z895" s="58"/>
    </row>
    <row r="896" spans="1:26" ht="15.75" customHeight="1" x14ac:dyDescent="0.2">
      <c r="A896" s="266"/>
      <c r="B896" s="266"/>
      <c r="C896" s="266"/>
      <c r="D896" s="266"/>
      <c r="E896" s="266"/>
      <c r="F896" s="266"/>
      <c r="G896" s="266"/>
      <c r="H896" s="266"/>
      <c r="I896" s="266"/>
      <c r="J896" s="266"/>
      <c r="K896" s="266"/>
      <c r="L896" s="274"/>
      <c r="M896" s="58"/>
      <c r="N896" s="58"/>
      <c r="O896" s="58"/>
      <c r="P896" s="58"/>
      <c r="Q896" s="274"/>
      <c r="R896" s="274"/>
      <c r="S896" s="274"/>
      <c r="T896" s="274"/>
      <c r="U896" s="274"/>
      <c r="V896" s="274"/>
      <c r="W896" s="58"/>
      <c r="X896" s="58"/>
      <c r="Y896" s="58"/>
      <c r="Z896" s="58"/>
    </row>
    <row r="897" spans="1:26" ht="15.75" customHeight="1" x14ac:dyDescent="0.2">
      <c r="A897" s="266"/>
      <c r="B897" s="266"/>
      <c r="C897" s="266"/>
      <c r="D897" s="266"/>
      <c r="E897" s="266"/>
      <c r="F897" s="266"/>
      <c r="G897" s="266"/>
      <c r="H897" s="266"/>
      <c r="I897" s="266"/>
      <c r="J897" s="266"/>
      <c r="K897" s="266"/>
      <c r="L897" s="274"/>
      <c r="M897" s="58"/>
      <c r="N897" s="58"/>
      <c r="O897" s="58"/>
      <c r="P897" s="58"/>
      <c r="Q897" s="274"/>
      <c r="R897" s="274"/>
      <c r="S897" s="274"/>
      <c r="T897" s="274"/>
      <c r="U897" s="274"/>
      <c r="V897" s="274"/>
      <c r="W897" s="58"/>
      <c r="X897" s="58"/>
      <c r="Y897" s="58"/>
      <c r="Z897" s="58"/>
    </row>
    <row r="898" spans="1:26" ht="15.75" customHeight="1" x14ac:dyDescent="0.2">
      <c r="A898" s="266"/>
      <c r="B898" s="266"/>
      <c r="C898" s="266"/>
      <c r="D898" s="266"/>
      <c r="E898" s="266"/>
      <c r="F898" s="266"/>
      <c r="G898" s="266"/>
      <c r="H898" s="266"/>
      <c r="I898" s="266"/>
      <c r="J898" s="266"/>
      <c r="K898" s="266"/>
      <c r="L898" s="274"/>
      <c r="M898" s="58"/>
      <c r="N898" s="58"/>
      <c r="O898" s="58"/>
      <c r="P898" s="58"/>
      <c r="Q898" s="274"/>
      <c r="R898" s="274"/>
      <c r="S898" s="274"/>
      <c r="T898" s="274"/>
      <c r="U898" s="274"/>
      <c r="V898" s="274"/>
      <c r="W898" s="58"/>
      <c r="X898" s="58"/>
      <c r="Y898" s="58"/>
      <c r="Z898" s="58"/>
    </row>
    <row r="899" spans="1:26" ht="15.75" customHeight="1" x14ac:dyDescent="0.2">
      <c r="A899" s="266"/>
      <c r="B899" s="266"/>
      <c r="C899" s="266"/>
      <c r="D899" s="266"/>
      <c r="E899" s="266"/>
      <c r="F899" s="266"/>
      <c r="G899" s="266"/>
      <c r="H899" s="266"/>
      <c r="I899" s="266"/>
      <c r="J899" s="266"/>
      <c r="K899" s="266"/>
      <c r="L899" s="274"/>
      <c r="M899" s="58"/>
      <c r="N899" s="58"/>
      <c r="O899" s="58"/>
      <c r="P899" s="58"/>
      <c r="Q899" s="274"/>
      <c r="R899" s="274"/>
      <c r="S899" s="274"/>
      <c r="T899" s="274"/>
      <c r="U899" s="274"/>
      <c r="V899" s="274"/>
      <c r="W899" s="58"/>
      <c r="X899" s="58"/>
      <c r="Y899" s="58"/>
      <c r="Z899" s="58"/>
    </row>
    <row r="900" spans="1:26" ht="15.75" customHeight="1" x14ac:dyDescent="0.2">
      <c r="A900" s="266"/>
      <c r="B900" s="266"/>
      <c r="C900" s="266"/>
      <c r="D900" s="266"/>
      <c r="E900" s="266"/>
      <c r="F900" s="266"/>
      <c r="G900" s="266"/>
      <c r="H900" s="266"/>
      <c r="I900" s="266"/>
      <c r="J900" s="266"/>
      <c r="K900" s="266"/>
      <c r="L900" s="274"/>
      <c r="M900" s="58"/>
      <c r="N900" s="58"/>
      <c r="O900" s="58"/>
      <c r="P900" s="58"/>
      <c r="Q900" s="274"/>
      <c r="R900" s="274"/>
      <c r="S900" s="274"/>
      <c r="T900" s="274"/>
      <c r="U900" s="274"/>
      <c r="V900" s="274"/>
      <c r="W900" s="58"/>
      <c r="X900" s="58"/>
      <c r="Y900" s="58"/>
      <c r="Z900" s="58"/>
    </row>
    <row r="901" spans="1:26" ht="15.75" customHeight="1" x14ac:dyDescent="0.2">
      <c r="A901" s="266"/>
      <c r="B901" s="266"/>
      <c r="C901" s="266"/>
      <c r="D901" s="266"/>
      <c r="E901" s="266"/>
      <c r="F901" s="266"/>
      <c r="G901" s="266"/>
      <c r="H901" s="266"/>
      <c r="I901" s="266"/>
      <c r="J901" s="266"/>
      <c r="K901" s="266"/>
      <c r="L901" s="274"/>
      <c r="M901" s="58"/>
      <c r="N901" s="58"/>
      <c r="O901" s="58"/>
      <c r="P901" s="58"/>
      <c r="Q901" s="274"/>
      <c r="R901" s="274"/>
      <c r="S901" s="274"/>
      <c r="T901" s="274"/>
      <c r="U901" s="274"/>
      <c r="V901" s="274"/>
      <c r="W901" s="58"/>
      <c r="X901" s="58"/>
      <c r="Y901" s="58"/>
      <c r="Z901" s="58"/>
    </row>
    <row r="902" spans="1:26" ht="15.75" customHeight="1" x14ac:dyDescent="0.2">
      <c r="A902" s="266"/>
      <c r="B902" s="266"/>
      <c r="C902" s="266"/>
      <c r="D902" s="266"/>
      <c r="E902" s="266"/>
      <c r="F902" s="266"/>
      <c r="G902" s="266"/>
      <c r="H902" s="266"/>
      <c r="I902" s="266"/>
      <c r="J902" s="266"/>
      <c r="K902" s="266"/>
      <c r="L902" s="274"/>
      <c r="M902" s="58"/>
      <c r="N902" s="58"/>
      <c r="O902" s="58"/>
      <c r="P902" s="58"/>
      <c r="Q902" s="274"/>
      <c r="R902" s="274"/>
      <c r="S902" s="274"/>
      <c r="T902" s="274"/>
      <c r="U902" s="274"/>
      <c r="V902" s="274"/>
      <c r="W902" s="58"/>
      <c r="X902" s="58"/>
      <c r="Y902" s="58"/>
      <c r="Z902" s="58"/>
    </row>
    <row r="903" spans="1:26" ht="15.75" customHeight="1" x14ac:dyDescent="0.2">
      <c r="A903" s="266"/>
      <c r="B903" s="266"/>
      <c r="C903" s="266"/>
      <c r="D903" s="266"/>
      <c r="E903" s="266"/>
      <c r="F903" s="266"/>
      <c r="G903" s="266"/>
      <c r="H903" s="266"/>
      <c r="I903" s="266"/>
      <c r="J903" s="266"/>
      <c r="K903" s="266"/>
      <c r="L903" s="274"/>
      <c r="M903" s="58"/>
      <c r="N903" s="58"/>
      <c r="O903" s="58"/>
      <c r="P903" s="58"/>
      <c r="Q903" s="274"/>
      <c r="R903" s="274"/>
      <c r="S903" s="274"/>
      <c r="T903" s="274"/>
      <c r="U903" s="274"/>
      <c r="V903" s="274"/>
      <c r="W903" s="58"/>
      <c r="X903" s="58"/>
      <c r="Y903" s="58"/>
      <c r="Z903" s="58"/>
    </row>
    <row r="904" spans="1:26" ht="15.75" customHeight="1" x14ac:dyDescent="0.2">
      <c r="A904" s="266"/>
      <c r="B904" s="266"/>
      <c r="C904" s="266"/>
      <c r="D904" s="266"/>
      <c r="E904" s="266"/>
      <c r="F904" s="266"/>
      <c r="G904" s="266"/>
      <c r="H904" s="266"/>
      <c r="I904" s="266"/>
      <c r="J904" s="266"/>
      <c r="K904" s="266"/>
      <c r="L904" s="274"/>
      <c r="M904" s="58"/>
      <c r="N904" s="58"/>
      <c r="O904" s="58"/>
      <c r="P904" s="58"/>
      <c r="Q904" s="274"/>
      <c r="R904" s="274"/>
      <c r="S904" s="274"/>
      <c r="T904" s="274"/>
      <c r="U904" s="274"/>
      <c r="V904" s="274"/>
      <c r="W904" s="58"/>
      <c r="X904" s="58"/>
      <c r="Y904" s="58"/>
      <c r="Z904" s="58"/>
    </row>
    <row r="905" spans="1:26" ht="15.75" customHeight="1" x14ac:dyDescent="0.2">
      <c r="A905" s="266"/>
      <c r="B905" s="266"/>
      <c r="C905" s="266"/>
      <c r="D905" s="266"/>
      <c r="E905" s="266"/>
      <c r="F905" s="266"/>
      <c r="G905" s="266"/>
      <c r="H905" s="266"/>
      <c r="I905" s="266"/>
      <c r="J905" s="266"/>
      <c r="K905" s="266"/>
      <c r="L905" s="274"/>
      <c r="M905" s="58"/>
      <c r="N905" s="58"/>
      <c r="O905" s="58"/>
      <c r="P905" s="58"/>
      <c r="Q905" s="274"/>
      <c r="R905" s="274"/>
      <c r="S905" s="274"/>
      <c r="T905" s="274"/>
      <c r="U905" s="274"/>
      <c r="V905" s="274"/>
      <c r="W905" s="58"/>
      <c r="X905" s="58"/>
      <c r="Y905" s="58"/>
      <c r="Z905" s="58"/>
    </row>
    <row r="906" spans="1:26" ht="15.75" customHeight="1" x14ac:dyDescent="0.2">
      <c r="A906" s="266"/>
      <c r="B906" s="266"/>
      <c r="C906" s="266"/>
      <c r="D906" s="266"/>
      <c r="E906" s="266"/>
      <c r="F906" s="266"/>
      <c r="G906" s="266"/>
      <c r="H906" s="266"/>
      <c r="I906" s="266"/>
      <c r="J906" s="266"/>
      <c r="K906" s="266"/>
      <c r="L906" s="274"/>
      <c r="M906" s="58"/>
      <c r="N906" s="58"/>
      <c r="O906" s="58"/>
      <c r="P906" s="58"/>
      <c r="Q906" s="274"/>
      <c r="R906" s="274"/>
      <c r="S906" s="274"/>
      <c r="T906" s="274"/>
      <c r="U906" s="274"/>
      <c r="V906" s="274"/>
      <c r="W906" s="58"/>
      <c r="X906" s="58"/>
      <c r="Y906" s="58"/>
      <c r="Z906" s="58"/>
    </row>
    <row r="907" spans="1:26" ht="15.75" customHeight="1" x14ac:dyDescent="0.2">
      <c r="A907" s="266"/>
      <c r="B907" s="266"/>
      <c r="C907" s="266"/>
      <c r="D907" s="266"/>
      <c r="E907" s="266"/>
      <c r="F907" s="266"/>
      <c r="G907" s="266"/>
      <c r="H907" s="266"/>
      <c r="I907" s="266"/>
      <c r="J907" s="266"/>
      <c r="K907" s="266"/>
      <c r="L907" s="274"/>
      <c r="M907" s="58"/>
      <c r="N907" s="58"/>
      <c r="O907" s="58"/>
      <c r="P907" s="58"/>
      <c r="Q907" s="274"/>
      <c r="R907" s="274"/>
      <c r="S907" s="274"/>
      <c r="T907" s="274"/>
      <c r="U907" s="274"/>
      <c r="V907" s="274"/>
      <c r="W907" s="58"/>
      <c r="X907" s="58"/>
      <c r="Y907" s="58"/>
      <c r="Z907" s="58"/>
    </row>
    <row r="908" spans="1:26" ht="15.75" customHeight="1" x14ac:dyDescent="0.2">
      <c r="A908" s="266"/>
      <c r="B908" s="266"/>
      <c r="C908" s="266"/>
      <c r="D908" s="266"/>
      <c r="E908" s="266"/>
      <c r="F908" s="266"/>
      <c r="G908" s="266"/>
      <c r="H908" s="266"/>
      <c r="I908" s="266"/>
      <c r="J908" s="266"/>
      <c r="K908" s="266"/>
      <c r="L908" s="274"/>
      <c r="M908" s="58"/>
      <c r="N908" s="58"/>
      <c r="O908" s="58"/>
      <c r="P908" s="58"/>
      <c r="Q908" s="274"/>
      <c r="R908" s="274"/>
      <c r="S908" s="274"/>
      <c r="T908" s="274"/>
      <c r="U908" s="274"/>
      <c r="V908" s="274"/>
      <c r="W908" s="58"/>
      <c r="X908" s="58"/>
      <c r="Y908" s="58"/>
      <c r="Z908" s="58"/>
    </row>
    <row r="909" spans="1:26" ht="15.75" customHeight="1" x14ac:dyDescent="0.2">
      <c r="A909" s="266"/>
      <c r="B909" s="266"/>
      <c r="C909" s="266"/>
      <c r="D909" s="266"/>
      <c r="E909" s="266"/>
      <c r="F909" s="266"/>
      <c r="G909" s="266"/>
      <c r="H909" s="266"/>
      <c r="I909" s="266"/>
      <c r="J909" s="266"/>
      <c r="K909" s="266"/>
      <c r="L909" s="274"/>
      <c r="M909" s="58"/>
      <c r="N909" s="58"/>
      <c r="O909" s="58"/>
      <c r="P909" s="58"/>
      <c r="Q909" s="274"/>
      <c r="R909" s="274"/>
      <c r="S909" s="274"/>
      <c r="T909" s="274"/>
      <c r="U909" s="274"/>
      <c r="V909" s="274"/>
      <c r="W909" s="58"/>
      <c r="X909" s="58"/>
      <c r="Y909" s="58"/>
      <c r="Z909" s="58"/>
    </row>
    <row r="910" spans="1:26" ht="15.75" customHeight="1" x14ac:dyDescent="0.2">
      <c r="A910" s="266"/>
      <c r="B910" s="266"/>
      <c r="C910" s="266"/>
      <c r="D910" s="266"/>
      <c r="E910" s="266"/>
      <c r="F910" s="266"/>
      <c r="G910" s="266"/>
      <c r="H910" s="266"/>
      <c r="I910" s="266"/>
      <c r="J910" s="266"/>
      <c r="K910" s="266"/>
      <c r="L910" s="274"/>
      <c r="M910" s="58"/>
      <c r="N910" s="58"/>
      <c r="O910" s="58"/>
      <c r="P910" s="58"/>
      <c r="Q910" s="274"/>
      <c r="R910" s="274"/>
      <c r="S910" s="274"/>
      <c r="T910" s="274"/>
      <c r="U910" s="274"/>
      <c r="V910" s="274"/>
      <c r="W910" s="58"/>
      <c r="X910" s="58"/>
      <c r="Y910" s="58"/>
      <c r="Z910" s="58"/>
    </row>
    <row r="911" spans="1:26" ht="15.75" customHeight="1" x14ac:dyDescent="0.2">
      <c r="A911" s="266"/>
      <c r="B911" s="266"/>
      <c r="C911" s="266"/>
      <c r="D911" s="266"/>
      <c r="E911" s="266"/>
      <c r="F911" s="266"/>
      <c r="G911" s="266"/>
      <c r="H911" s="266"/>
      <c r="I911" s="266"/>
      <c r="J911" s="266"/>
      <c r="K911" s="266"/>
      <c r="L911" s="274"/>
      <c r="M911" s="58"/>
      <c r="N911" s="58"/>
      <c r="O911" s="58"/>
      <c r="P911" s="58"/>
      <c r="Q911" s="274"/>
      <c r="R911" s="274"/>
      <c r="S911" s="274"/>
      <c r="T911" s="274"/>
      <c r="U911" s="274"/>
      <c r="V911" s="274"/>
      <c r="W911" s="58"/>
      <c r="X911" s="58"/>
      <c r="Y911" s="58"/>
      <c r="Z911" s="58"/>
    </row>
    <row r="912" spans="1:26" ht="15.75" customHeight="1" x14ac:dyDescent="0.2">
      <c r="A912" s="266"/>
      <c r="B912" s="266"/>
      <c r="C912" s="266"/>
      <c r="D912" s="266"/>
      <c r="E912" s="266"/>
      <c r="F912" s="266"/>
      <c r="G912" s="266"/>
      <c r="H912" s="266"/>
      <c r="I912" s="266"/>
      <c r="J912" s="266"/>
      <c r="K912" s="266"/>
      <c r="L912" s="274"/>
      <c r="M912" s="58"/>
      <c r="N912" s="58"/>
      <c r="O912" s="58"/>
      <c r="P912" s="58"/>
      <c r="Q912" s="274"/>
      <c r="R912" s="274"/>
      <c r="S912" s="274"/>
      <c r="T912" s="274"/>
      <c r="U912" s="274"/>
      <c r="V912" s="274"/>
      <c r="W912" s="58"/>
      <c r="X912" s="58"/>
      <c r="Y912" s="58"/>
      <c r="Z912" s="58"/>
    </row>
    <row r="913" spans="1:26" ht="15.75" customHeight="1" x14ac:dyDescent="0.2">
      <c r="A913" s="266"/>
      <c r="B913" s="266"/>
      <c r="C913" s="266"/>
      <c r="D913" s="266"/>
      <c r="E913" s="266"/>
      <c r="F913" s="266"/>
      <c r="G913" s="266"/>
      <c r="H913" s="266"/>
      <c r="I913" s="266"/>
      <c r="J913" s="266"/>
      <c r="K913" s="266"/>
      <c r="L913" s="274"/>
      <c r="M913" s="58"/>
      <c r="N913" s="58"/>
      <c r="O913" s="58"/>
      <c r="P913" s="58"/>
      <c r="Q913" s="274"/>
      <c r="R913" s="274"/>
      <c r="S913" s="274"/>
      <c r="T913" s="274"/>
      <c r="U913" s="274"/>
      <c r="V913" s="274"/>
      <c r="W913" s="58"/>
      <c r="X913" s="58"/>
      <c r="Y913" s="58"/>
      <c r="Z913" s="58"/>
    </row>
    <row r="914" spans="1:26" ht="15.75" customHeight="1" x14ac:dyDescent="0.2">
      <c r="A914" s="266"/>
      <c r="B914" s="266"/>
      <c r="C914" s="266"/>
      <c r="D914" s="266"/>
      <c r="E914" s="266"/>
      <c r="F914" s="266"/>
      <c r="G914" s="266"/>
      <c r="H914" s="266"/>
      <c r="I914" s="266"/>
      <c r="J914" s="266"/>
      <c r="K914" s="266"/>
      <c r="L914" s="274"/>
      <c r="M914" s="58"/>
      <c r="N914" s="58"/>
      <c r="O914" s="58"/>
      <c r="P914" s="58"/>
      <c r="Q914" s="274"/>
      <c r="R914" s="274"/>
      <c r="S914" s="274"/>
      <c r="T914" s="274"/>
      <c r="U914" s="274"/>
      <c r="V914" s="274"/>
      <c r="W914" s="58"/>
      <c r="X914" s="58"/>
      <c r="Y914" s="58"/>
      <c r="Z914" s="58"/>
    </row>
    <row r="915" spans="1:26" ht="15.75" customHeight="1" x14ac:dyDescent="0.2">
      <c r="A915" s="266"/>
      <c r="B915" s="266"/>
      <c r="C915" s="266"/>
      <c r="D915" s="266"/>
      <c r="E915" s="266"/>
      <c r="F915" s="266"/>
      <c r="G915" s="266"/>
      <c r="H915" s="266"/>
      <c r="I915" s="266"/>
      <c r="J915" s="266"/>
      <c r="K915" s="266"/>
      <c r="L915" s="274"/>
      <c r="M915" s="58"/>
      <c r="N915" s="58"/>
      <c r="O915" s="58"/>
      <c r="P915" s="58"/>
      <c r="Q915" s="274"/>
      <c r="R915" s="274"/>
      <c r="S915" s="274"/>
      <c r="T915" s="274"/>
      <c r="U915" s="274"/>
      <c r="V915" s="274"/>
      <c r="W915" s="58"/>
      <c r="X915" s="58"/>
      <c r="Y915" s="58"/>
      <c r="Z915" s="58"/>
    </row>
    <row r="916" spans="1:26" ht="15.75" customHeight="1" x14ac:dyDescent="0.2">
      <c r="A916" s="266"/>
      <c r="B916" s="266"/>
      <c r="C916" s="266"/>
      <c r="D916" s="266"/>
      <c r="E916" s="266"/>
      <c r="F916" s="266"/>
      <c r="G916" s="266"/>
      <c r="H916" s="266"/>
      <c r="I916" s="266"/>
      <c r="J916" s="266"/>
      <c r="K916" s="266"/>
      <c r="L916" s="274"/>
      <c r="M916" s="58"/>
      <c r="N916" s="58"/>
      <c r="O916" s="58"/>
      <c r="P916" s="58"/>
      <c r="Q916" s="274"/>
      <c r="R916" s="274"/>
      <c r="S916" s="274"/>
      <c r="T916" s="274"/>
      <c r="U916" s="274"/>
      <c r="V916" s="274"/>
      <c r="W916" s="58"/>
      <c r="X916" s="58"/>
      <c r="Y916" s="58"/>
      <c r="Z916" s="58"/>
    </row>
    <row r="917" spans="1:26" ht="15.75" customHeight="1" x14ac:dyDescent="0.2">
      <c r="A917" s="266"/>
      <c r="B917" s="266"/>
      <c r="C917" s="266"/>
      <c r="D917" s="266"/>
      <c r="E917" s="266"/>
      <c r="F917" s="266"/>
      <c r="G917" s="266"/>
      <c r="H917" s="266"/>
      <c r="I917" s="266"/>
      <c r="J917" s="266"/>
      <c r="K917" s="266"/>
      <c r="L917" s="274"/>
      <c r="M917" s="58"/>
      <c r="N917" s="58"/>
      <c r="O917" s="58"/>
      <c r="P917" s="58"/>
      <c r="Q917" s="274"/>
      <c r="R917" s="274"/>
      <c r="S917" s="274"/>
      <c r="T917" s="274"/>
      <c r="U917" s="274"/>
      <c r="V917" s="274"/>
      <c r="W917" s="58"/>
      <c r="X917" s="58"/>
      <c r="Y917" s="58"/>
      <c r="Z917" s="58"/>
    </row>
    <row r="918" spans="1:26" ht="15.75" customHeight="1" x14ac:dyDescent="0.2">
      <c r="A918" s="266"/>
      <c r="B918" s="266"/>
      <c r="C918" s="266"/>
      <c r="D918" s="266"/>
      <c r="E918" s="266"/>
      <c r="F918" s="266"/>
      <c r="G918" s="266"/>
      <c r="H918" s="266"/>
      <c r="I918" s="266"/>
      <c r="J918" s="266"/>
      <c r="K918" s="266"/>
      <c r="L918" s="274"/>
      <c r="M918" s="58"/>
      <c r="N918" s="58"/>
      <c r="O918" s="58"/>
      <c r="P918" s="58"/>
      <c r="Q918" s="274"/>
      <c r="R918" s="274"/>
      <c r="S918" s="274"/>
      <c r="T918" s="274"/>
      <c r="U918" s="274"/>
      <c r="V918" s="274"/>
      <c r="W918" s="58"/>
      <c r="X918" s="58"/>
      <c r="Y918" s="58"/>
      <c r="Z918" s="58"/>
    </row>
    <row r="919" spans="1:26" ht="15.75" customHeight="1" x14ac:dyDescent="0.2">
      <c r="A919" s="266"/>
      <c r="B919" s="266"/>
      <c r="C919" s="266"/>
      <c r="D919" s="266"/>
      <c r="E919" s="266"/>
      <c r="F919" s="266"/>
      <c r="G919" s="266"/>
      <c r="H919" s="266"/>
      <c r="I919" s="266"/>
      <c r="J919" s="266"/>
      <c r="K919" s="266"/>
      <c r="L919" s="274"/>
      <c r="M919" s="58"/>
      <c r="N919" s="58"/>
      <c r="O919" s="58"/>
      <c r="P919" s="58"/>
      <c r="Q919" s="274"/>
      <c r="R919" s="274"/>
      <c r="S919" s="274"/>
      <c r="T919" s="274"/>
      <c r="U919" s="274"/>
      <c r="V919" s="274"/>
      <c r="W919" s="58"/>
      <c r="X919" s="58"/>
      <c r="Y919" s="58"/>
      <c r="Z919" s="58"/>
    </row>
    <row r="920" spans="1:26" ht="15.75" customHeight="1" x14ac:dyDescent="0.2">
      <c r="A920" s="266"/>
      <c r="B920" s="266"/>
      <c r="C920" s="266"/>
      <c r="D920" s="266"/>
      <c r="E920" s="266"/>
      <c r="F920" s="266"/>
      <c r="G920" s="266"/>
      <c r="H920" s="266"/>
      <c r="I920" s="266"/>
      <c r="J920" s="266"/>
      <c r="K920" s="266"/>
      <c r="L920" s="274"/>
      <c r="M920" s="58"/>
      <c r="N920" s="58"/>
      <c r="O920" s="58"/>
      <c r="P920" s="58"/>
      <c r="Q920" s="274"/>
      <c r="R920" s="274"/>
      <c r="S920" s="274"/>
      <c r="T920" s="274"/>
      <c r="U920" s="274"/>
      <c r="V920" s="274"/>
      <c r="W920" s="58"/>
      <c r="X920" s="58"/>
      <c r="Y920" s="58"/>
      <c r="Z920" s="58"/>
    </row>
    <row r="921" spans="1:26" ht="15.75" customHeight="1" x14ac:dyDescent="0.2">
      <c r="A921" s="266"/>
      <c r="B921" s="266"/>
      <c r="C921" s="266"/>
      <c r="D921" s="266"/>
      <c r="E921" s="266"/>
      <c r="F921" s="266"/>
      <c r="G921" s="266"/>
      <c r="H921" s="266"/>
      <c r="I921" s="266"/>
      <c r="J921" s="266"/>
      <c r="K921" s="266"/>
      <c r="L921" s="274"/>
      <c r="M921" s="58"/>
      <c r="N921" s="58"/>
      <c r="O921" s="58"/>
      <c r="P921" s="58"/>
      <c r="Q921" s="274"/>
      <c r="R921" s="274"/>
      <c r="S921" s="274"/>
      <c r="T921" s="274"/>
      <c r="U921" s="274"/>
      <c r="V921" s="274"/>
      <c r="W921" s="58"/>
      <c r="X921" s="58"/>
      <c r="Y921" s="58"/>
      <c r="Z921" s="58"/>
    </row>
    <row r="922" spans="1:26" ht="15.75" customHeight="1" x14ac:dyDescent="0.2">
      <c r="A922" s="266"/>
      <c r="B922" s="266"/>
      <c r="C922" s="266"/>
      <c r="D922" s="266"/>
      <c r="E922" s="266"/>
      <c r="F922" s="266"/>
      <c r="G922" s="266"/>
      <c r="H922" s="266"/>
      <c r="I922" s="266"/>
      <c r="J922" s="266"/>
      <c r="K922" s="266"/>
      <c r="L922" s="274"/>
      <c r="M922" s="58"/>
      <c r="N922" s="58"/>
      <c r="O922" s="58"/>
      <c r="P922" s="58"/>
      <c r="Q922" s="274"/>
      <c r="R922" s="274"/>
      <c r="S922" s="274"/>
      <c r="T922" s="274"/>
      <c r="U922" s="274"/>
      <c r="V922" s="274"/>
      <c r="W922" s="58"/>
      <c r="X922" s="58"/>
      <c r="Y922" s="58"/>
      <c r="Z922" s="58"/>
    </row>
    <row r="923" spans="1:26" ht="15.75" customHeight="1" x14ac:dyDescent="0.2">
      <c r="A923" s="266"/>
      <c r="B923" s="266"/>
      <c r="C923" s="266"/>
      <c r="D923" s="266"/>
      <c r="E923" s="266"/>
      <c r="F923" s="266"/>
      <c r="G923" s="266"/>
      <c r="H923" s="266"/>
      <c r="I923" s="266"/>
      <c r="J923" s="266"/>
      <c r="K923" s="266"/>
      <c r="L923" s="274"/>
      <c r="M923" s="58"/>
      <c r="N923" s="58"/>
      <c r="O923" s="58"/>
      <c r="P923" s="58"/>
      <c r="Q923" s="274"/>
      <c r="R923" s="274"/>
      <c r="S923" s="274"/>
      <c r="T923" s="274"/>
      <c r="U923" s="274"/>
      <c r="V923" s="274"/>
      <c r="W923" s="58"/>
      <c r="X923" s="58"/>
      <c r="Y923" s="58"/>
      <c r="Z923" s="58"/>
    </row>
    <row r="924" spans="1:26" ht="15.75" customHeight="1" x14ac:dyDescent="0.2">
      <c r="A924" s="266"/>
      <c r="B924" s="266"/>
      <c r="C924" s="266"/>
      <c r="D924" s="266"/>
      <c r="E924" s="266"/>
      <c r="F924" s="266"/>
      <c r="G924" s="266"/>
      <c r="H924" s="266"/>
      <c r="I924" s="266"/>
      <c r="J924" s="266"/>
      <c r="K924" s="266"/>
      <c r="L924" s="274"/>
      <c r="M924" s="58"/>
      <c r="N924" s="58"/>
      <c r="O924" s="58"/>
      <c r="P924" s="58"/>
      <c r="Q924" s="274"/>
      <c r="R924" s="274"/>
      <c r="S924" s="274"/>
      <c r="T924" s="274"/>
      <c r="U924" s="274"/>
      <c r="V924" s="274"/>
      <c r="W924" s="58"/>
      <c r="X924" s="58"/>
      <c r="Y924" s="58"/>
      <c r="Z924" s="58"/>
    </row>
    <row r="925" spans="1:26" ht="15.75" customHeight="1" x14ac:dyDescent="0.2">
      <c r="A925" s="266"/>
      <c r="B925" s="266"/>
      <c r="C925" s="266"/>
      <c r="D925" s="266"/>
      <c r="E925" s="266"/>
      <c r="F925" s="266"/>
      <c r="G925" s="266"/>
      <c r="H925" s="266"/>
      <c r="I925" s="266"/>
      <c r="J925" s="266"/>
      <c r="K925" s="266"/>
      <c r="L925" s="274"/>
      <c r="M925" s="58"/>
      <c r="N925" s="58"/>
      <c r="O925" s="58"/>
      <c r="P925" s="58"/>
      <c r="Q925" s="274"/>
      <c r="R925" s="274"/>
      <c r="S925" s="274"/>
      <c r="T925" s="274"/>
      <c r="U925" s="274"/>
      <c r="V925" s="274"/>
      <c r="W925" s="58"/>
      <c r="X925" s="58"/>
      <c r="Y925" s="58"/>
      <c r="Z925" s="58"/>
    </row>
    <row r="926" spans="1:26" ht="15.75" customHeight="1" x14ac:dyDescent="0.2">
      <c r="A926" s="266"/>
      <c r="B926" s="266"/>
      <c r="C926" s="266"/>
      <c r="D926" s="266"/>
      <c r="E926" s="266"/>
      <c r="F926" s="266"/>
      <c r="G926" s="266"/>
      <c r="H926" s="266"/>
      <c r="I926" s="266"/>
      <c r="J926" s="266"/>
      <c r="K926" s="266"/>
      <c r="L926" s="274"/>
      <c r="M926" s="58"/>
      <c r="N926" s="58"/>
      <c r="O926" s="58"/>
      <c r="P926" s="58"/>
      <c r="Q926" s="274"/>
      <c r="R926" s="274"/>
      <c r="S926" s="274"/>
      <c r="T926" s="274"/>
      <c r="U926" s="274"/>
      <c r="V926" s="274"/>
      <c r="W926" s="58"/>
      <c r="X926" s="58"/>
      <c r="Y926" s="58"/>
      <c r="Z926" s="58"/>
    </row>
    <row r="927" spans="1:26" ht="15.75" customHeight="1" x14ac:dyDescent="0.2">
      <c r="A927" s="266"/>
      <c r="B927" s="266"/>
      <c r="C927" s="266"/>
      <c r="D927" s="266"/>
      <c r="E927" s="266"/>
      <c r="F927" s="266"/>
      <c r="G927" s="266"/>
      <c r="H927" s="266"/>
      <c r="I927" s="266"/>
      <c r="J927" s="266"/>
      <c r="K927" s="266"/>
      <c r="L927" s="274"/>
      <c r="M927" s="58"/>
      <c r="N927" s="58"/>
      <c r="O927" s="58"/>
      <c r="P927" s="58"/>
      <c r="Q927" s="274"/>
      <c r="R927" s="274"/>
      <c r="S927" s="274"/>
      <c r="T927" s="274"/>
      <c r="U927" s="274"/>
      <c r="V927" s="274"/>
      <c r="W927" s="58"/>
      <c r="X927" s="58"/>
      <c r="Y927" s="58"/>
      <c r="Z927" s="58"/>
    </row>
    <row r="928" spans="1:26" ht="15.75" customHeight="1" x14ac:dyDescent="0.2">
      <c r="A928" s="266"/>
      <c r="B928" s="266"/>
      <c r="C928" s="266"/>
      <c r="D928" s="266"/>
      <c r="E928" s="266"/>
      <c r="F928" s="266"/>
      <c r="G928" s="266"/>
      <c r="H928" s="266"/>
      <c r="I928" s="266"/>
      <c r="J928" s="266"/>
      <c r="K928" s="266"/>
      <c r="L928" s="274"/>
      <c r="M928" s="58"/>
      <c r="N928" s="58"/>
      <c r="O928" s="58"/>
      <c r="P928" s="58"/>
      <c r="Q928" s="274"/>
      <c r="R928" s="274"/>
      <c r="S928" s="274"/>
      <c r="T928" s="274"/>
      <c r="U928" s="274"/>
      <c r="V928" s="274"/>
      <c r="W928" s="58"/>
      <c r="X928" s="58"/>
      <c r="Y928" s="58"/>
      <c r="Z928" s="58"/>
    </row>
    <row r="929" spans="1:26" ht="15.75" customHeight="1" x14ac:dyDescent="0.2">
      <c r="A929" s="266"/>
      <c r="B929" s="266"/>
      <c r="C929" s="266"/>
      <c r="D929" s="266"/>
      <c r="E929" s="266"/>
      <c r="F929" s="266"/>
      <c r="G929" s="266"/>
      <c r="H929" s="266"/>
      <c r="I929" s="266"/>
      <c r="J929" s="266"/>
      <c r="K929" s="266"/>
      <c r="L929" s="274"/>
      <c r="M929" s="58"/>
      <c r="N929" s="58"/>
      <c r="O929" s="58"/>
      <c r="P929" s="58"/>
      <c r="Q929" s="274"/>
      <c r="R929" s="274"/>
      <c r="S929" s="274"/>
      <c r="T929" s="274"/>
      <c r="U929" s="274"/>
      <c r="V929" s="274"/>
      <c r="W929" s="58"/>
      <c r="X929" s="58"/>
      <c r="Y929" s="58"/>
      <c r="Z929" s="58"/>
    </row>
    <row r="930" spans="1:26" ht="15.75" customHeight="1" x14ac:dyDescent="0.2">
      <c r="A930" s="266"/>
      <c r="B930" s="266"/>
      <c r="C930" s="266"/>
      <c r="D930" s="266"/>
      <c r="E930" s="266"/>
      <c r="F930" s="266"/>
      <c r="G930" s="266"/>
      <c r="H930" s="266"/>
      <c r="I930" s="266"/>
      <c r="J930" s="266"/>
      <c r="K930" s="266"/>
      <c r="L930" s="274"/>
      <c r="M930" s="58"/>
      <c r="N930" s="58"/>
      <c r="O930" s="58"/>
      <c r="P930" s="58"/>
      <c r="Q930" s="274"/>
      <c r="R930" s="274"/>
      <c r="S930" s="274"/>
      <c r="T930" s="274"/>
      <c r="U930" s="274"/>
      <c r="V930" s="274"/>
      <c r="W930" s="58"/>
      <c r="X930" s="58"/>
      <c r="Y930" s="58"/>
      <c r="Z930" s="58"/>
    </row>
    <row r="931" spans="1:26" ht="15.75" customHeight="1" x14ac:dyDescent="0.2">
      <c r="A931" s="266"/>
      <c r="B931" s="266"/>
      <c r="C931" s="266"/>
      <c r="D931" s="266"/>
      <c r="E931" s="266"/>
      <c r="F931" s="266"/>
      <c r="G931" s="266"/>
      <c r="H931" s="266"/>
      <c r="I931" s="266"/>
      <c r="J931" s="266"/>
      <c r="K931" s="266"/>
      <c r="L931" s="274"/>
      <c r="M931" s="58"/>
      <c r="N931" s="58"/>
      <c r="O931" s="58"/>
      <c r="P931" s="58"/>
      <c r="Q931" s="274"/>
      <c r="R931" s="274"/>
      <c r="S931" s="274"/>
      <c r="T931" s="274"/>
      <c r="U931" s="274"/>
      <c r="V931" s="274"/>
      <c r="W931" s="58"/>
      <c r="X931" s="58"/>
      <c r="Y931" s="58"/>
      <c r="Z931" s="58"/>
    </row>
    <row r="932" spans="1:26" ht="15.75" customHeight="1" x14ac:dyDescent="0.2">
      <c r="A932" s="266"/>
      <c r="B932" s="266"/>
      <c r="C932" s="266"/>
      <c r="D932" s="266"/>
      <c r="E932" s="266"/>
      <c r="F932" s="266"/>
      <c r="G932" s="266"/>
      <c r="H932" s="266"/>
      <c r="I932" s="266"/>
      <c r="J932" s="266"/>
      <c r="K932" s="266"/>
      <c r="L932" s="274"/>
      <c r="M932" s="58"/>
      <c r="N932" s="58"/>
      <c r="O932" s="58"/>
      <c r="P932" s="58"/>
      <c r="Q932" s="274"/>
      <c r="R932" s="274"/>
      <c r="S932" s="274"/>
      <c r="T932" s="274"/>
      <c r="U932" s="274"/>
      <c r="V932" s="274"/>
      <c r="W932" s="58"/>
      <c r="X932" s="58"/>
      <c r="Y932" s="58"/>
      <c r="Z932" s="58"/>
    </row>
    <row r="933" spans="1:26" ht="15.75" customHeight="1" x14ac:dyDescent="0.2">
      <c r="A933" s="266"/>
      <c r="B933" s="266"/>
      <c r="C933" s="266"/>
      <c r="D933" s="266"/>
      <c r="E933" s="266"/>
      <c r="F933" s="266"/>
      <c r="G933" s="266"/>
      <c r="H933" s="266"/>
      <c r="I933" s="266"/>
      <c r="J933" s="266"/>
      <c r="K933" s="266"/>
      <c r="L933" s="274"/>
      <c r="M933" s="58"/>
      <c r="N933" s="58"/>
      <c r="O933" s="58"/>
      <c r="P933" s="58"/>
      <c r="Q933" s="274"/>
      <c r="R933" s="274"/>
      <c r="S933" s="274"/>
      <c r="T933" s="274"/>
      <c r="U933" s="274"/>
      <c r="V933" s="274"/>
      <c r="W933" s="58"/>
      <c r="X933" s="58"/>
      <c r="Y933" s="58"/>
      <c r="Z933" s="58"/>
    </row>
    <row r="934" spans="1:26" ht="15.75" customHeight="1" x14ac:dyDescent="0.2">
      <c r="A934" s="266"/>
      <c r="B934" s="266"/>
      <c r="C934" s="266"/>
      <c r="D934" s="266"/>
      <c r="E934" s="266"/>
      <c r="F934" s="266"/>
      <c r="G934" s="266"/>
      <c r="H934" s="266"/>
      <c r="I934" s="266"/>
      <c r="J934" s="266"/>
      <c r="K934" s="266"/>
      <c r="L934" s="274"/>
      <c r="M934" s="58"/>
      <c r="N934" s="58"/>
      <c r="O934" s="58"/>
      <c r="P934" s="58"/>
      <c r="Q934" s="274"/>
      <c r="R934" s="274"/>
      <c r="S934" s="274"/>
      <c r="T934" s="274"/>
      <c r="U934" s="274"/>
      <c r="V934" s="274"/>
      <c r="W934" s="58"/>
      <c r="X934" s="58"/>
      <c r="Y934" s="58"/>
      <c r="Z934" s="58"/>
    </row>
    <row r="935" spans="1:26" ht="15.75" customHeight="1" x14ac:dyDescent="0.2">
      <c r="A935" s="266"/>
      <c r="B935" s="266"/>
      <c r="C935" s="266"/>
      <c r="D935" s="266"/>
      <c r="E935" s="266"/>
      <c r="F935" s="266"/>
      <c r="G935" s="266"/>
      <c r="H935" s="266"/>
      <c r="I935" s="266"/>
      <c r="J935" s="266"/>
      <c r="K935" s="266"/>
      <c r="L935" s="274"/>
      <c r="M935" s="58"/>
      <c r="N935" s="58"/>
      <c r="O935" s="58"/>
      <c r="P935" s="58"/>
      <c r="Q935" s="274"/>
      <c r="R935" s="274"/>
      <c r="S935" s="274"/>
      <c r="T935" s="274"/>
      <c r="U935" s="274"/>
      <c r="V935" s="274"/>
      <c r="W935" s="58"/>
      <c r="X935" s="58"/>
      <c r="Y935" s="58"/>
      <c r="Z935" s="58"/>
    </row>
    <row r="936" spans="1:26" ht="15.75" customHeight="1" x14ac:dyDescent="0.2">
      <c r="A936" s="266"/>
      <c r="B936" s="266"/>
      <c r="C936" s="266"/>
      <c r="D936" s="266"/>
      <c r="E936" s="266"/>
      <c r="F936" s="266"/>
      <c r="G936" s="266"/>
      <c r="H936" s="266"/>
      <c r="I936" s="266"/>
      <c r="J936" s="266"/>
      <c r="K936" s="266"/>
      <c r="L936" s="274"/>
      <c r="M936" s="58"/>
      <c r="N936" s="58"/>
      <c r="O936" s="58"/>
      <c r="P936" s="58"/>
      <c r="Q936" s="274"/>
      <c r="R936" s="274"/>
      <c r="S936" s="274"/>
      <c r="T936" s="274"/>
      <c r="U936" s="274"/>
      <c r="V936" s="274"/>
      <c r="W936" s="58"/>
      <c r="X936" s="58"/>
      <c r="Y936" s="58"/>
      <c r="Z936" s="58"/>
    </row>
    <row r="937" spans="1:26" ht="15.75" customHeight="1" x14ac:dyDescent="0.2">
      <c r="A937" s="266"/>
      <c r="B937" s="266"/>
      <c r="C937" s="266"/>
      <c r="D937" s="266"/>
      <c r="E937" s="266"/>
      <c r="F937" s="266"/>
      <c r="G937" s="266"/>
      <c r="H937" s="266"/>
      <c r="I937" s="266"/>
      <c r="J937" s="266"/>
      <c r="K937" s="266"/>
      <c r="L937" s="274"/>
      <c r="M937" s="58"/>
      <c r="N937" s="58"/>
      <c r="O937" s="58"/>
      <c r="P937" s="58"/>
      <c r="Q937" s="274"/>
      <c r="R937" s="274"/>
      <c r="S937" s="274"/>
      <c r="T937" s="274"/>
      <c r="U937" s="274"/>
      <c r="V937" s="274"/>
      <c r="W937" s="58"/>
      <c r="X937" s="58"/>
      <c r="Y937" s="58"/>
      <c r="Z937" s="58"/>
    </row>
    <row r="938" spans="1:26" ht="15.75" customHeight="1" x14ac:dyDescent="0.2">
      <c r="A938" s="266"/>
      <c r="B938" s="266"/>
      <c r="C938" s="266"/>
      <c r="D938" s="266"/>
      <c r="E938" s="266"/>
      <c r="F938" s="266"/>
      <c r="G938" s="266"/>
      <c r="H938" s="266"/>
      <c r="I938" s="266"/>
      <c r="J938" s="266"/>
      <c r="K938" s="266"/>
      <c r="L938" s="274"/>
      <c r="M938" s="58"/>
      <c r="N938" s="58"/>
      <c r="O938" s="58"/>
      <c r="P938" s="58"/>
      <c r="Q938" s="274"/>
      <c r="R938" s="274"/>
      <c r="S938" s="274"/>
      <c r="T938" s="274"/>
      <c r="U938" s="274"/>
      <c r="V938" s="274"/>
      <c r="W938" s="58"/>
      <c r="X938" s="58"/>
      <c r="Y938" s="58"/>
      <c r="Z938" s="58"/>
    </row>
    <row r="939" spans="1:26" ht="15.75" customHeight="1" x14ac:dyDescent="0.2">
      <c r="A939" s="266"/>
      <c r="B939" s="266"/>
      <c r="C939" s="266"/>
      <c r="D939" s="266"/>
      <c r="E939" s="266"/>
      <c r="F939" s="266"/>
      <c r="G939" s="266"/>
      <c r="H939" s="266"/>
      <c r="I939" s="266"/>
      <c r="J939" s="266"/>
      <c r="K939" s="266"/>
      <c r="L939" s="274"/>
      <c r="M939" s="58"/>
      <c r="N939" s="58"/>
      <c r="O939" s="58"/>
      <c r="P939" s="58"/>
      <c r="Q939" s="274"/>
      <c r="R939" s="274"/>
      <c r="S939" s="274"/>
      <c r="T939" s="274"/>
      <c r="U939" s="274"/>
      <c r="V939" s="274"/>
      <c r="W939" s="58"/>
      <c r="X939" s="58"/>
      <c r="Y939" s="58"/>
      <c r="Z939" s="58"/>
    </row>
    <row r="940" spans="1:26" ht="15.75" customHeight="1" x14ac:dyDescent="0.2">
      <c r="A940" s="266"/>
      <c r="B940" s="266"/>
      <c r="C940" s="266"/>
      <c r="D940" s="266"/>
      <c r="E940" s="266"/>
      <c r="F940" s="266"/>
      <c r="G940" s="266"/>
      <c r="H940" s="266"/>
      <c r="I940" s="266"/>
      <c r="J940" s="266"/>
      <c r="K940" s="266"/>
      <c r="L940" s="274"/>
      <c r="M940" s="58"/>
      <c r="N940" s="58"/>
      <c r="O940" s="58"/>
      <c r="P940" s="58"/>
      <c r="Q940" s="274"/>
      <c r="R940" s="274"/>
      <c r="S940" s="274"/>
      <c r="T940" s="274"/>
      <c r="U940" s="274"/>
      <c r="V940" s="274"/>
      <c r="W940" s="58"/>
      <c r="X940" s="58"/>
      <c r="Y940" s="58"/>
      <c r="Z940" s="58"/>
    </row>
    <row r="941" spans="1:26" ht="15.75" customHeight="1" x14ac:dyDescent="0.2">
      <c r="A941" s="266"/>
      <c r="B941" s="266"/>
      <c r="C941" s="266"/>
      <c r="D941" s="266"/>
      <c r="E941" s="266"/>
      <c r="F941" s="266"/>
      <c r="G941" s="266"/>
      <c r="H941" s="266"/>
      <c r="I941" s="266"/>
      <c r="J941" s="266"/>
      <c r="K941" s="266"/>
      <c r="L941" s="274"/>
      <c r="M941" s="58"/>
      <c r="N941" s="58"/>
      <c r="O941" s="58"/>
      <c r="P941" s="58"/>
      <c r="Q941" s="274"/>
      <c r="R941" s="274"/>
      <c r="S941" s="274"/>
      <c r="T941" s="274"/>
      <c r="U941" s="274"/>
      <c r="V941" s="274"/>
      <c r="W941" s="58"/>
      <c r="X941" s="58"/>
      <c r="Y941" s="58"/>
      <c r="Z941" s="58"/>
    </row>
    <row r="942" spans="1:26" ht="15.75" customHeight="1" x14ac:dyDescent="0.2">
      <c r="A942" s="266"/>
      <c r="B942" s="266"/>
      <c r="C942" s="266"/>
      <c r="D942" s="266"/>
      <c r="E942" s="266"/>
      <c r="F942" s="266"/>
      <c r="G942" s="266"/>
      <c r="H942" s="266"/>
      <c r="I942" s="266"/>
      <c r="J942" s="266"/>
      <c r="K942" s="266"/>
      <c r="L942" s="274"/>
      <c r="M942" s="58"/>
      <c r="N942" s="58"/>
      <c r="O942" s="58"/>
      <c r="P942" s="58"/>
      <c r="Q942" s="274"/>
      <c r="R942" s="274"/>
      <c r="S942" s="274"/>
      <c r="T942" s="274"/>
      <c r="U942" s="274"/>
      <c r="V942" s="274"/>
      <c r="W942" s="58"/>
      <c r="X942" s="58"/>
      <c r="Y942" s="58"/>
      <c r="Z942" s="58"/>
    </row>
    <row r="943" spans="1:26" ht="15.75" customHeight="1" x14ac:dyDescent="0.2">
      <c r="A943" s="266"/>
      <c r="B943" s="266"/>
      <c r="C943" s="266"/>
      <c r="D943" s="266"/>
      <c r="E943" s="266"/>
      <c r="F943" s="266"/>
      <c r="G943" s="266"/>
      <c r="H943" s="266"/>
      <c r="I943" s="266"/>
      <c r="J943" s="266"/>
      <c r="K943" s="266"/>
      <c r="L943" s="274"/>
      <c r="M943" s="58"/>
      <c r="N943" s="58"/>
      <c r="O943" s="58"/>
      <c r="P943" s="58"/>
      <c r="Q943" s="274"/>
      <c r="R943" s="274"/>
      <c r="S943" s="274"/>
      <c r="T943" s="274"/>
      <c r="U943" s="274"/>
      <c r="V943" s="274"/>
      <c r="W943" s="58"/>
      <c r="X943" s="58"/>
      <c r="Y943" s="58"/>
      <c r="Z943" s="58"/>
    </row>
    <row r="944" spans="1:26" ht="15.75" customHeight="1" x14ac:dyDescent="0.2">
      <c r="A944" s="266"/>
      <c r="B944" s="266"/>
      <c r="C944" s="266"/>
      <c r="D944" s="266"/>
      <c r="E944" s="266"/>
      <c r="F944" s="266"/>
      <c r="G944" s="266"/>
      <c r="H944" s="266"/>
      <c r="I944" s="266"/>
      <c r="J944" s="266"/>
      <c r="K944" s="266"/>
      <c r="L944" s="274"/>
      <c r="M944" s="58"/>
      <c r="N944" s="58"/>
      <c r="O944" s="58"/>
      <c r="P944" s="58"/>
      <c r="Q944" s="274"/>
      <c r="R944" s="274"/>
      <c r="S944" s="274"/>
      <c r="T944" s="274"/>
      <c r="U944" s="274"/>
      <c r="V944" s="274"/>
      <c r="W944" s="58"/>
      <c r="X944" s="58"/>
      <c r="Y944" s="58"/>
      <c r="Z944" s="58"/>
    </row>
    <row r="945" spans="1:26" ht="15.75" customHeight="1" x14ac:dyDescent="0.2">
      <c r="A945" s="266"/>
      <c r="B945" s="266"/>
      <c r="C945" s="266"/>
      <c r="D945" s="266"/>
      <c r="E945" s="266"/>
      <c r="F945" s="266"/>
      <c r="G945" s="266"/>
      <c r="H945" s="266"/>
      <c r="I945" s="266"/>
      <c r="J945" s="266"/>
      <c r="K945" s="266"/>
      <c r="L945" s="274"/>
      <c r="M945" s="58"/>
      <c r="N945" s="58"/>
      <c r="O945" s="58"/>
      <c r="P945" s="58"/>
      <c r="Q945" s="274"/>
      <c r="R945" s="274"/>
      <c r="S945" s="274"/>
      <c r="T945" s="274"/>
      <c r="U945" s="274"/>
      <c r="V945" s="274"/>
      <c r="W945" s="58"/>
      <c r="X945" s="58"/>
      <c r="Y945" s="58"/>
      <c r="Z945" s="58"/>
    </row>
    <row r="946" spans="1:26" ht="15.75" customHeight="1" x14ac:dyDescent="0.2">
      <c r="A946" s="266"/>
      <c r="B946" s="266"/>
      <c r="C946" s="266"/>
      <c r="D946" s="266"/>
      <c r="E946" s="266"/>
      <c r="F946" s="266"/>
      <c r="G946" s="266"/>
      <c r="H946" s="266"/>
      <c r="I946" s="266"/>
      <c r="J946" s="266"/>
      <c r="K946" s="266"/>
      <c r="L946" s="274"/>
      <c r="M946" s="58"/>
      <c r="N946" s="58"/>
      <c r="O946" s="58"/>
      <c r="P946" s="58"/>
      <c r="Q946" s="274"/>
      <c r="R946" s="274"/>
      <c r="S946" s="274"/>
      <c r="T946" s="274"/>
      <c r="U946" s="274"/>
      <c r="V946" s="274"/>
      <c r="W946" s="58"/>
      <c r="X946" s="58"/>
      <c r="Y946" s="58"/>
      <c r="Z946" s="58"/>
    </row>
    <row r="947" spans="1:26" ht="15.75" customHeight="1" x14ac:dyDescent="0.2">
      <c r="A947" s="266"/>
      <c r="B947" s="266"/>
      <c r="C947" s="266"/>
      <c r="D947" s="266"/>
      <c r="E947" s="266"/>
      <c r="F947" s="266"/>
      <c r="G947" s="266"/>
      <c r="H947" s="266"/>
      <c r="I947" s="266"/>
      <c r="J947" s="266"/>
      <c r="K947" s="266"/>
      <c r="L947" s="274"/>
      <c r="M947" s="58"/>
      <c r="N947" s="58"/>
      <c r="O947" s="58"/>
      <c r="P947" s="58"/>
      <c r="Q947" s="274"/>
      <c r="R947" s="274"/>
      <c r="S947" s="274"/>
      <c r="T947" s="274"/>
      <c r="U947" s="274"/>
      <c r="V947" s="274"/>
      <c r="W947" s="58"/>
      <c r="X947" s="58"/>
      <c r="Y947" s="58"/>
      <c r="Z947" s="58"/>
    </row>
    <row r="948" spans="1:26" ht="15.75" customHeight="1" x14ac:dyDescent="0.2">
      <c r="A948" s="266"/>
      <c r="B948" s="266"/>
      <c r="C948" s="266"/>
      <c r="D948" s="266"/>
      <c r="E948" s="266"/>
      <c r="F948" s="266"/>
      <c r="G948" s="266"/>
      <c r="H948" s="266"/>
      <c r="I948" s="266"/>
      <c r="J948" s="266"/>
      <c r="K948" s="266"/>
      <c r="L948" s="274"/>
      <c r="M948" s="58"/>
      <c r="N948" s="58"/>
      <c r="O948" s="58"/>
      <c r="P948" s="58"/>
      <c r="Q948" s="274"/>
      <c r="R948" s="274"/>
      <c r="S948" s="274"/>
      <c r="T948" s="274"/>
      <c r="U948" s="274"/>
      <c r="V948" s="274"/>
      <c r="W948" s="58"/>
      <c r="X948" s="58"/>
      <c r="Y948" s="58"/>
      <c r="Z948" s="58"/>
    </row>
    <row r="949" spans="1:26" ht="15.75" customHeight="1" x14ac:dyDescent="0.2">
      <c r="A949" s="266"/>
      <c r="B949" s="266"/>
      <c r="C949" s="266"/>
      <c r="D949" s="266"/>
      <c r="E949" s="266"/>
      <c r="F949" s="266"/>
      <c r="G949" s="266"/>
      <c r="H949" s="266"/>
      <c r="I949" s="266"/>
      <c r="J949" s="266"/>
      <c r="K949" s="266"/>
      <c r="L949" s="274"/>
      <c r="M949" s="58"/>
      <c r="N949" s="58"/>
      <c r="O949" s="58"/>
      <c r="P949" s="58"/>
      <c r="Q949" s="274"/>
      <c r="R949" s="274"/>
      <c r="S949" s="274"/>
      <c r="T949" s="274"/>
      <c r="U949" s="274"/>
      <c r="V949" s="274"/>
      <c r="W949" s="58"/>
      <c r="X949" s="58"/>
      <c r="Y949" s="58"/>
      <c r="Z949" s="58"/>
    </row>
    <row r="950" spans="1:26" ht="15.75" customHeight="1" x14ac:dyDescent="0.2">
      <c r="A950" s="266"/>
      <c r="B950" s="266"/>
      <c r="C950" s="266"/>
      <c r="D950" s="266"/>
      <c r="E950" s="266"/>
      <c r="F950" s="266"/>
      <c r="G950" s="266"/>
      <c r="H950" s="266"/>
      <c r="I950" s="266"/>
      <c r="J950" s="266"/>
      <c r="K950" s="266"/>
      <c r="L950" s="274"/>
      <c r="M950" s="58"/>
      <c r="N950" s="58"/>
      <c r="O950" s="58"/>
      <c r="P950" s="58"/>
      <c r="Q950" s="274"/>
      <c r="R950" s="274"/>
      <c r="S950" s="274"/>
      <c r="T950" s="274"/>
      <c r="U950" s="274"/>
      <c r="V950" s="274"/>
      <c r="W950" s="58"/>
      <c r="X950" s="58"/>
      <c r="Y950" s="58"/>
      <c r="Z950" s="58"/>
    </row>
    <row r="951" spans="1:26" ht="15.75" customHeight="1" x14ac:dyDescent="0.2">
      <c r="A951" s="266"/>
      <c r="B951" s="266"/>
      <c r="C951" s="266"/>
      <c r="D951" s="266"/>
      <c r="E951" s="266"/>
      <c r="F951" s="266"/>
      <c r="G951" s="266"/>
      <c r="H951" s="266"/>
      <c r="I951" s="266"/>
      <c r="J951" s="266"/>
      <c r="K951" s="266"/>
      <c r="L951" s="274"/>
      <c r="M951" s="58"/>
      <c r="N951" s="58"/>
      <c r="O951" s="58"/>
      <c r="P951" s="58"/>
      <c r="Q951" s="274"/>
      <c r="R951" s="274"/>
      <c r="S951" s="274"/>
      <c r="T951" s="274"/>
      <c r="U951" s="274"/>
      <c r="V951" s="274"/>
      <c r="W951" s="58"/>
      <c r="X951" s="58"/>
      <c r="Y951" s="58"/>
      <c r="Z951" s="58"/>
    </row>
    <row r="952" spans="1:26" ht="15.75" customHeight="1" x14ac:dyDescent="0.2">
      <c r="A952" s="266"/>
      <c r="B952" s="266"/>
      <c r="C952" s="266"/>
      <c r="D952" s="266"/>
      <c r="E952" s="266"/>
      <c r="F952" s="266"/>
      <c r="G952" s="266"/>
      <c r="H952" s="266"/>
      <c r="I952" s="266"/>
      <c r="J952" s="266"/>
      <c r="K952" s="266"/>
      <c r="L952" s="274"/>
      <c r="M952" s="58"/>
      <c r="N952" s="58"/>
      <c r="O952" s="58"/>
      <c r="P952" s="58"/>
      <c r="Q952" s="274"/>
      <c r="R952" s="274"/>
      <c r="S952" s="274"/>
      <c r="T952" s="274"/>
      <c r="U952" s="274"/>
      <c r="V952" s="274"/>
      <c r="W952" s="58"/>
      <c r="X952" s="58"/>
      <c r="Y952" s="58"/>
      <c r="Z952" s="58"/>
    </row>
    <row r="953" spans="1:26" ht="15.75" customHeight="1" x14ac:dyDescent="0.2">
      <c r="A953" s="266"/>
      <c r="B953" s="266"/>
      <c r="C953" s="266"/>
      <c r="D953" s="266"/>
      <c r="E953" s="266"/>
      <c r="F953" s="266"/>
      <c r="G953" s="266"/>
      <c r="H953" s="266"/>
      <c r="I953" s="266"/>
      <c r="J953" s="266"/>
      <c r="K953" s="266"/>
      <c r="L953" s="274"/>
      <c r="M953" s="58"/>
      <c r="N953" s="58"/>
      <c r="O953" s="58"/>
      <c r="P953" s="58"/>
      <c r="Q953" s="274"/>
      <c r="R953" s="274"/>
      <c r="S953" s="274"/>
      <c r="T953" s="274"/>
      <c r="U953" s="274"/>
      <c r="V953" s="274"/>
      <c r="W953" s="58"/>
      <c r="X953" s="58"/>
      <c r="Y953" s="58"/>
      <c r="Z953" s="58"/>
    </row>
    <row r="954" spans="1:26" ht="15.75" customHeight="1" x14ac:dyDescent="0.2">
      <c r="A954" s="266"/>
      <c r="B954" s="266"/>
      <c r="C954" s="266"/>
      <c r="D954" s="266"/>
      <c r="E954" s="266"/>
      <c r="F954" s="266"/>
      <c r="G954" s="266"/>
      <c r="H954" s="266"/>
      <c r="I954" s="266"/>
      <c r="J954" s="266"/>
      <c r="K954" s="266"/>
      <c r="L954" s="274"/>
      <c r="M954" s="58"/>
      <c r="N954" s="58"/>
      <c r="O954" s="58"/>
      <c r="P954" s="58"/>
      <c r="Q954" s="274"/>
      <c r="R954" s="274"/>
      <c r="S954" s="274"/>
      <c r="T954" s="274"/>
      <c r="U954" s="274"/>
      <c r="V954" s="274"/>
      <c r="W954" s="58"/>
      <c r="X954" s="58"/>
      <c r="Y954" s="58"/>
      <c r="Z954" s="58"/>
    </row>
    <row r="955" spans="1:26" ht="15.75" customHeight="1" x14ac:dyDescent="0.2">
      <c r="A955" s="266"/>
      <c r="B955" s="266"/>
      <c r="C955" s="266"/>
      <c r="D955" s="266"/>
      <c r="E955" s="266"/>
      <c r="F955" s="266"/>
      <c r="G955" s="266"/>
      <c r="H955" s="266"/>
      <c r="I955" s="266"/>
      <c r="J955" s="266"/>
      <c r="K955" s="266"/>
      <c r="L955" s="274"/>
      <c r="M955" s="58"/>
      <c r="N955" s="58"/>
      <c r="O955" s="58"/>
      <c r="P955" s="58"/>
      <c r="Q955" s="274"/>
      <c r="R955" s="274"/>
      <c r="S955" s="274"/>
      <c r="T955" s="274"/>
      <c r="U955" s="274"/>
      <c r="V955" s="274"/>
      <c r="W955" s="58"/>
      <c r="X955" s="58"/>
      <c r="Y955" s="58"/>
      <c r="Z955" s="58"/>
    </row>
    <row r="956" spans="1:26" ht="15.75" customHeight="1" x14ac:dyDescent="0.2">
      <c r="A956" s="266"/>
      <c r="B956" s="266"/>
      <c r="C956" s="266"/>
      <c r="D956" s="266"/>
      <c r="E956" s="266"/>
      <c r="F956" s="266"/>
      <c r="G956" s="266"/>
      <c r="H956" s="266"/>
      <c r="I956" s="266"/>
      <c r="J956" s="266"/>
      <c r="K956" s="266"/>
      <c r="L956" s="274"/>
      <c r="M956" s="58"/>
      <c r="N956" s="58"/>
      <c r="O956" s="58"/>
      <c r="P956" s="58"/>
      <c r="Q956" s="274"/>
      <c r="R956" s="274"/>
      <c r="S956" s="274"/>
      <c r="T956" s="274"/>
      <c r="U956" s="274"/>
      <c r="V956" s="274"/>
      <c r="W956" s="58"/>
      <c r="X956" s="58"/>
      <c r="Y956" s="58"/>
      <c r="Z956" s="58"/>
    </row>
    <row r="957" spans="1:26" ht="15.75" customHeight="1" x14ac:dyDescent="0.2">
      <c r="A957" s="266"/>
      <c r="B957" s="266"/>
      <c r="C957" s="266"/>
      <c r="D957" s="266"/>
      <c r="E957" s="266"/>
      <c r="F957" s="266"/>
      <c r="G957" s="266"/>
      <c r="H957" s="266"/>
      <c r="I957" s="266"/>
      <c r="J957" s="266"/>
      <c r="K957" s="266"/>
      <c r="L957" s="274"/>
      <c r="M957" s="58"/>
      <c r="N957" s="58"/>
      <c r="O957" s="58"/>
      <c r="P957" s="58"/>
      <c r="Q957" s="274"/>
      <c r="R957" s="274"/>
      <c r="S957" s="274"/>
      <c r="T957" s="274"/>
      <c r="U957" s="274"/>
      <c r="V957" s="274"/>
      <c r="W957" s="58"/>
      <c r="X957" s="58"/>
      <c r="Y957" s="58"/>
      <c r="Z957" s="58"/>
    </row>
    <row r="958" spans="1:26" ht="15.75" customHeight="1" x14ac:dyDescent="0.2">
      <c r="A958" s="266"/>
      <c r="B958" s="266"/>
      <c r="C958" s="266"/>
      <c r="D958" s="266"/>
      <c r="E958" s="266"/>
      <c r="F958" s="266"/>
      <c r="G958" s="266"/>
      <c r="H958" s="266"/>
      <c r="I958" s="266"/>
      <c r="J958" s="266"/>
      <c r="K958" s="266"/>
      <c r="L958" s="274"/>
      <c r="M958" s="58"/>
      <c r="N958" s="58"/>
      <c r="O958" s="58"/>
      <c r="P958" s="58"/>
      <c r="Q958" s="274"/>
      <c r="R958" s="274"/>
      <c r="S958" s="274"/>
      <c r="T958" s="274"/>
      <c r="U958" s="274"/>
      <c r="V958" s="274"/>
      <c r="W958" s="58"/>
      <c r="X958" s="58"/>
      <c r="Y958" s="58"/>
      <c r="Z958" s="58"/>
    </row>
    <row r="959" spans="1:26" ht="15.75" customHeight="1" x14ac:dyDescent="0.2">
      <c r="A959" s="266"/>
      <c r="B959" s="266"/>
      <c r="C959" s="266"/>
      <c r="D959" s="266"/>
      <c r="E959" s="266"/>
      <c r="F959" s="266"/>
      <c r="G959" s="266"/>
      <c r="H959" s="266"/>
      <c r="I959" s="266"/>
      <c r="J959" s="266"/>
      <c r="K959" s="266"/>
      <c r="L959" s="274"/>
      <c r="M959" s="58"/>
      <c r="N959" s="58"/>
      <c r="O959" s="58"/>
      <c r="P959" s="58"/>
      <c r="Q959" s="274"/>
      <c r="R959" s="274"/>
      <c r="S959" s="274"/>
      <c r="T959" s="274"/>
      <c r="U959" s="274"/>
      <c r="V959" s="274"/>
      <c r="W959" s="58"/>
      <c r="X959" s="58"/>
      <c r="Y959" s="58"/>
      <c r="Z959" s="58"/>
    </row>
    <row r="960" spans="1:26" ht="15.75" customHeight="1" x14ac:dyDescent="0.2">
      <c r="A960" s="266"/>
      <c r="B960" s="266"/>
      <c r="C960" s="266"/>
      <c r="D960" s="266"/>
      <c r="E960" s="266"/>
      <c r="F960" s="266"/>
      <c r="G960" s="266"/>
      <c r="H960" s="266"/>
      <c r="I960" s="266"/>
      <c r="J960" s="266"/>
      <c r="K960" s="266"/>
      <c r="L960" s="274"/>
      <c r="M960" s="58"/>
      <c r="N960" s="58"/>
      <c r="O960" s="58"/>
      <c r="P960" s="58"/>
      <c r="Q960" s="274"/>
      <c r="R960" s="274"/>
      <c r="S960" s="274"/>
      <c r="T960" s="274"/>
      <c r="U960" s="274"/>
      <c r="V960" s="274"/>
      <c r="W960" s="58"/>
      <c r="X960" s="58"/>
      <c r="Y960" s="58"/>
      <c r="Z960" s="58"/>
    </row>
    <row r="961" spans="1:26" ht="15.75" customHeight="1" x14ac:dyDescent="0.2">
      <c r="A961" s="266"/>
      <c r="B961" s="266"/>
      <c r="C961" s="266"/>
      <c r="D961" s="266"/>
      <c r="E961" s="266"/>
      <c r="F961" s="266"/>
      <c r="G961" s="266"/>
      <c r="H961" s="266"/>
      <c r="I961" s="266"/>
      <c r="J961" s="266"/>
      <c r="K961" s="266"/>
      <c r="L961" s="274"/>
      <c r="M961" s="58"/>
      <c r="N961" s="58"/>
      <c r="O961" s="58"/>
      <c r="P961" s="58"/>
      <c r="Q961" s="274"/>
      <c r="R961" s="274"/>
      <c r="S961" s="274"/>
      <c r="T961" s="274"/>
      <c r="U961" s="274"/>
      <c r="V961" s="274"/>
      <c r="W961" s="58"/>
      <c r="X961" s="58"/>
      <c r="Y961" s="58"/>
      <c r="Z961" s="58"/>
    </row>
    <row r="962" spans="1:26" ht="15.75" customHeight="1" x14ac:dyDescent="0.2">
      <c r="A962" s="266"/>
      <c r="B962" s="266"/>
      <c r="C962" s="266"/>
      <c r="D962" s="266"/>
      <c r="E962" s="266"/>
      <c r="F962" s="266"/>
      <c r="G962" s="266"/>
      <c r="H962" s="266"/>
      <c r="I962" s="266"/>
      <c r="J962" s="266"/>
      <c r="K962" s="266"/>
      <c r="L962" s="274"/>
      <c r="M962" s="58"/>
      <c r="N962" s="58"/>
      <c r="O962" s="58"/>
      <c r="P962" s="58"/>
      <c r="Q962" s="274"/>
      <c r="R962" s="274"/>
      <c r="S962" s="274"/>
      <c r="T962" s="274"/>
      <c r="U962" s="274"/>
      <c r="V962" s="274"/>
      <c r="W962" s="58"/>
      <c r="X962" s="58"/>
      <c r="Y962" s="58"/>
      <c r="Z962" s="58"/>
    </row>
    <row r="963" spans="1:26" ht="15.75" customHeight="1" x14ac:dyDescent="0.2">
      <c r="A963" s="266"/>
      <c r="B963" s="266"/>
      <c r="C963" s="266"/>
      <c r="D963" s="266"/>
      <c r="E963" s="266"/>
      <c r="F963" s="266"/>
      <c r="G963" s="266"/>
      <c r="H963" s="266"/>
      <c r="I963" s="266"/>
      <c r="J963" s="266"/>
      <c r="K963" s="266"/>
      <c r="L963" s="274"/>
      <c r="M963" s="58"/>
      <c r="N963" s="58"/>
      <c r="O963" s="58"/>
      <c r="P963" s="58"/>
      <c r="Q963" s="274"/>
      <c r="R963" s="274"/>
      <c r="S963" s="274"/>
      <c r="T963" s="274"/>
      <c r="U963" s="274"/>
      <c r="V963" s="274"/>
      <c r="W963" s="58"/>
      <c r="X963" s="58"/>
      <c r="Y963" s="58"/>
      <c r="Z963" s="58"/>
    </row>
    <row r="964" spans="1:26" ht="15.75" customHeight="1" x14ac:dyDescent="0.2">
      <c r="A964" s="266"/>
      <c r="B964" s="266"/>
      <c r="C964" s="266"/>
      <c r="D964" s="266"/>
      <c r="E964" s="266"/>
      <c r="F964" s="266"/>
      <c r="G964" s="266"/>
      <c r="H964" s="266"/>
      <c r="I964" s="266"/>
      <c r="J964" s="266"/>
      <c r="K964" s="266"/>
      <c r="L964" s="274"/>
      <c r="M964" s="58"/>
      <c r="N964" s="58"/>
      <c r="O964" s="58"/>
      <c r="P964" s="58"/>
      <c r="Q964" s="274"/>
      <c r="R964" s="274"/>
      <c r="S964" s="274"/>
      <c r="T964" s="274"/>
      <c r="U964" s="274"/>
      <c r="V964" s="274"/>
      <c r="W964" s="58"/>
      <c r="X964" s="58"/>
      <c r="Y964" s="58"/>
      <c r="Z964" s="58"/>
    </row>
    <row r="965" spans="1:26" ht="15.75" customHeight="1" x14ac:dyDescent="0.2">
      <c r="A965" s="266"/>
      <c r="B965" s="266"/>
      <c r="C965" s="266"/>
      <c r="D965" s="266"/>
      <c r="E965" s="266"/>
      <c r="F965" s="266"/>
      <c r="G965" s="266"/>
      <c r="H965" s="266"/>
      <c r="I965" s="266"/>
      <c r="J965" s="266"/>
      <c r="K965" s="266"/>
      <c r="L965" s="274"/>
      <c r="M965" s="58"/>
      <c r="N965" s="58"/>
      <c r="O965" s="58"/>
      <c r="P965" s="58"/>
      <c r="Q965" s="274"/>
      <c r="R965" s="274"/>
      <c r="S965" s="274"/>
      <c r="T965" s="274"/>
      <c r="U965" s="274"/>
      <c r="V965" s="274"/>
      <c r="W965" s="58"/>
      <c r="X965" s="58"/>
      <c r="Y965" s="58"/>
      <c r="Z965" s="58"/>
    </row>
    <row r="966" spans="1:26" ht="15.75" customHeight="1" x14ac:dyDescent="0.2">
      <c r="A966" s="266"/>
      <c r="B966" s="266"/>
      <c r="C966" s="266"/>
      <c r="D966" s="266"/>
      <c r="E966" s="266"/>
      <c r="F966" s="266"/>
      <c r="G966" s="266"/>
      <c r="H966" s="266"/>
      <c r="I966" s="266"/>
      <c r="J966" s="266"/>
      <c r="K966" s="266"/>
      <c r="L966" s="274"/>
      <c r="M966" s="58"/>
      <c r="N966" s="58"/>
      <c r="O966" s="58"/>
      <c r="P966" s="58"/>
      <c r="Q966" s="274"/>
      <c r="R966" s="274"/>
      <c r="S966" s="274"/>
      <c r="T966" s="274"/>
      <c r="U966" s="274"/>
      <c r="V966" s="274"/>
      <c r="W966" s="58"/>
      <c r="X966" s="58"/>
      <c r="Y966" s="58"/>
      <c r="Z966" s="58"/>
    </row>
    <row r="967" spans="1:26" ht="15.75" customHeight="1" x14ac:dyDescent="0.2">
      <c r="A967" s="266"/>
      <c r="B967" s="266"/>
      <c r="C967" s="266"/>
      <c r="D967" s="266"/>
      <c r="E967" s="266"/>
      <c r="F967" s="266"/>
      <c r="G967" s="266"/>
      <c r="H967" s="266"/>
      <c r="I967" s="266"/>
      <c r="J967" s="266"/>
      <c r="K967" s="266"/>
      <c r="L967" s="274"/>
      <c r="M967" s="58"/>
      <c r="N967" s="58"/>
      <c r="O967" s="58"/>
      <c r="P967" s="58"/>
      <c r="Q967" s="274"/>
      <c r="R967" s="274"/>
      <c r="S967" s="274"/>
      <c r="T967" s="274"/>
      <c r="U967" s="274"/>
      <c r="V967" s="274"/>
      <c r="W967" s="58"/>
      <c r="X967" s="58"/>
      <c r="Y967" s="58"/>
      <c r="Z967" s="58"/>
    </row>
    <row r="968" spans="1:26" ht="15.75" customHeight="1" x14ac:dyDescent="0.2">
      <c r="A968" s="266"/>
      <c r="B968" s="266"/>
      <c r="C968" s="266"/>
      <c r="D968" s="266"/>
      <c r="E968" s="266"/>
      <c r="F968" s="266"/>
      <c r="G968" s="266"/>
      <c r="H968" s="266"/>
      <c r="I968" s="266"/>
      <c r="J968" s="266"/>
      <c r="K968" s="266"/>
      <c r="L968" s="274"/>
      <c r="M968" s="58"/>
      <c r="N968" s="58"/>
      <c r="O968" s="58"/>
      <c r="P968" s="58"/>
      <c r="Q968" s="274"/>
      <c r="R968" s="274"/>
      <c r="S968" s="274"/>
      <c r="T968" s="274"/>
      <c r="U968" s="274"/>
      <c r="V968" s="274"/>
      <c r="W968" s="58"/>
      <c r="X968" s="58"/>
      <c r="Y968" s="58"/>
      <c r="Z968" s="58"/>
    </row>
    <row r="969" spans="1:26" ht="15.75" customHeight="1" x14ac:dyDescent="0.2">
      <c r="A969" s="266"/>
      <c r="B969" s="266"/>
      <c r="C969" s="266"/>
      <c r="D969" s="266"/>
      <c r="E969" s="266"/>
      <c r="F969" s="266"/>
      <c r="G969" s="266"/>
      <c r="H969" s="266"/>
      <c r="I969" s="266"/>
      <c r="J969" s="266"/>
      <c r="K969" s="266"/>
      <c r="L969" s="274"/>
      <c r="M969" s="58"/>
      <c r="N969" s="58"/>
      <c r="O969" s="58"/>
      <c r="P969" s="58"/>
      <c r="Q969" s="274"/>
      <c r="R969" s="274"/>
      <c r="S969" s="274"/>
      <c r="T969" s="274"/>
      <c r="U969" s="274"/>
      <c r="V969" s="274"/>
      <c r="W969" s="58"/>
      <c r="X969" s="58"/>
      <c r="Y969" s="58"/>
      <c r="Z969" s="58"/>
    </row>
    <row r="970" spans="1:26" ht="15.75" customHeight="1" x14ac:dyDescent="0.2">
      <c r="A970" s="266"/>
      <c r="B970" s="266"/>
      <c r="C970" s="266"/>
      <c r="D970" s="266"/>
      <c r="E970" s="266"/>
      <c r="F970" s="266"/>
      <c r="G970" s="266"/>
      <c r="H970" s="266"/>
      <c r="I970" s="266"/>
      <c r="J970" s="266"/>
      <c r="K970" s="266"/>
      <c r="L970" s="274"/>
      <c r="M970" s="58"/>
      <c r="N970" s="58"/>
      <c r="O970" s="58"/>
      <c r="P970" s="58"/>
      <c r="Q970" s="274"/>
      <c r="R970" s="274"/>
      <c r="S970" s="274"/>
      <c r="T970" s="274"/>
      <c r="U970" s="274"/>
      <c r="V970" s="274"/>
      <c r="W970" s="58"/>
      <c r="X970" s="58"/>
      <c r="Y970" s="58"/>
      <c r="Z970" s="58"/>
    </row>
    <row r="971" spans="1:26" ht="15.75" customHeight="1" x14ac:dyDescent="0.2">
      <c r="A971" s="266"/>
      <c r="B971" s="266"/>
      <c r="C971" s="266"/>
      <c r="D971" s="266"/>
      <c r="E971" s="266"/>
      <c r="F971" s="266"/>
      <c r="G971" s="266"/>
      <c r="H971" s="266"/>
      <c r="I971" s="266"/>
      <c r="J971" s="266"/>
      <c r="K971" s="266"/>
      <c r="L971" s="274"/>
      <c r="M971" s="58"/>
      <c r="N971" s="58"/>
      <c r="O971" s="58"/>
      <c r="P971" s="58"/>
      <c r="Q971" s="274"/>
      <c r="R971" s="274"/>
      <c r="S971" s="274"/>
      <c r="T971" s="274"/>
      <c r="U971" s="274"/>
      <c r="V971" s="274"/>
      <c r="W971" s="58"/>
      <c r="X971" s="58"/>
      <c r="Y971" s="58"/>
      <c r="Z971" s="58"/>
    </row>
    <row r="972" spans="1:26" ht="15.75" customHeight="1" x14ac:dyDescent="0.2">
      <c r="A972" s="266"/>
      <c r="B972" s="266"/>
      <c r="C972" s="266"/>
      <c r="D972" s="266"/>
      <c r="E972" s="266"/>
      <c r="F972" s="266"/>
      <c r="G972" s="266"/>
      <c r="H972" s="266"/>
      <c r="I972" s="266"/>
      <c r="J972" s="266"/>
      <c r="K972" s="266"/>
      <c r="L972" s="274"/>
      <c r="M972" s="58"/>
      <c r="N972" s="58"/>
      <c r="O972" s="58"/>
      <c r="P972" s="58"/>
      <c r="Q972" s="274"/>
      <c r="R972" s="274"/>
      <c r="S972" s="274"/>
      <c r="T972" s="274"/>
      <c r="U972" s="274"/>
      <c r="V972" s="274"/>
      <c r="W972" s="58"/>
      <c r="X972" s="58"/>
      <c r="Y972" s="58"/>
      <c r="Z972" s="58"/>
    </row>
    <row r="973" spans="1:26" ht="15.75" customHeight="1" x14ac:dyDescent="0.2">
      <c r="A973" s="266"/>
      <c r="B973" s="266"/>
      <c r="C973" s="266"/>
      <c r="D973" s="266"/>
      <c r="E973" s="266"/>
      <c r="F973" s="266"/>
      <c r="G973" s="266"/>
      <c r="H973" s="266"/>
      <c r="I973" s="266"/>
      <c r="J973" s="266"/>
      <c r="K973" s="266"/>
      <c r="L973" s="274"/>
      <c r="M973" s="58"/>
      <c r="N973" s="58"/>
      <c r="O973" s="58"/>
      <c r="P973" s="58"/>
      <c r="Q973" s="274"/>
      <c r="R973" s="274"/>
      <c r="S973" s="274"/>
      <c r="T973" s="274"/>
      <c r="U973" s="274"/>
      <c r="V973" s="274"/>
      <c r="W973" s="58"/>
      <c r="X973" s="58"/>
      <c r="Y973" s="58"/>
      <c r="Z973" s="58"/>
    </row>
    <row r="974" spans="1:26" ht="15.75" customHeight="1" x14ac:dyDescent="0.2">
      <c r="A974" s="266"/>
      <c r="B974" s="266"/>
      <c r="C974" s="266"/>
      <c r="D974" s="266"/>
      <c r="E974" s="266"/>
      <c r="F974" s="266"/>
      <c r="G974" s="266"/>
      <c r="H974" s="266"/>
      <c r="I974" s="266"/>
      <c r="J974" s="266"/>
      <c r="K974" s="266"/>
      <c r="L974" s="274"/>
      <c r="M974" s="58"/>
      <c r="N974" s="58"/>
      <c r="O974" s="58"/>
      <c r="P974" s="58"/>
      <c r="Q974" s="274"/>
      <c r="R974" s="274"/>
      <c r="S974" s="274"/>
      <c r="T974" s="274"/>
      <c r="U974" s="274"/>
      <c r="V974" s="274"/>
      <c r="W974" s="58"/>
      <c r="X974" s="58"/>
      <c r="Y974" s="58"/>
      <c r="Z974" s="58"/>
    </row>
    <row r="975" spans="1:26" ht="15.75" customHeight="1" x14ac:dyDescent="0.2">
      <c r="A975" s="266"/>
      <c r="B975" s="266"/>
      <c r="C975" s="266"/>
      <c r="D975" s="266"/>
      <c r="E975" s="266"/>
      <c r="F975" s="266"/>
      <c r="G975" s="266"/>
      <c r="H975" s="266"/>
      <c r="I975" s="266"/>
      <c r="J975" s="266"/>
      <c r="K975" s="266"/>
      <c r="L975" s="274"/>
      <c r="M975" s="58"/>
      <c r="N975" s="58"/>
      <c r="O975" s="58"/>
      <c r="P975" s="58"/>
      <c r="Q975" s="274"/>
      <c r="R975" s="274"/>
      <c r="S975" s="274"/>
      <c r="T975" s="274"/>
      <c r="U975" s="274"/>
      <c r="V975" s="274"/>
      <c r="W975" s="58"/>
      <c r="X975" s="58"/>
      <c r="Y975" s="58"/>
      <c r="Z975" s="58"/>
    </row>
    <row r="976" spans="1:26" ht="15.75" customHeight="1" x14ac:dyDescent="0.2">
      <c r="A976" s="266"/>
      <c r="B976" s="266"/>
      <c r="C976" s="266"/>
      <c r="D976" s="266"/>
      <c r="E976" s="266"/>
      <c r="F976" s="266"/>
      <c r="G976" s="266"/>
      <c r="H976" s="266"/>
      <c r="I976" s="266"/>
      <c r="J976" s="266"/>
      <c r="K976" s="266"/>
      <c r="L976" s="274"/>
      <c r="M976" s="58"/>
      <c r="N976" s="58"/>
      <c r="O976" s="58"/>
      <c r="P976" s="58"/>
      <c r="Q976" s="274"/>
      <c r="R976" s="274"/>
      <c r="S976" s="274"/>
      <c r="T976" s="274"/>
      <c r="U976" s="274"/>
      <c r="V976" s="274"/>
      <c r="W976" s="58"/>
      <c r="X976" s="58"/>
      <c r="Y976" s="58"/>
      <c r="Z976" s="58"/>
    </row>
    <row r="977" spans="1:26" ht="15.75" customHeight="1" x14ac:dyDescent="0.2">
      <c r="A977" s="266"/>
      <c r="B977" s="266"/>
      <c r="C977" s="266"/>
      <c r="D977" s="266"/>
      <c r="E977" s="266"/>
      <c r="F977" s="266"/>
      <c r="G977" s="266"/>
      <c r="H977" s="266"/>
      <c r="I977" s="266"/>
      <c r="J977" s="266"/>
      <c r="K977" s="266"/>
      <c r="L977" s="274"/>
      <c r="M977" s="58"/>
      <c r="N977" s="58"/>
      <c r="O977" s="58"/>
      <c r="P977" s="58"/>
      <c r="Q977" s="274"/>
      <c r="R977" s="274"/>
      <c r="S977" s="274"/>
      <c r="T977" s="274"/>
      <c r="U977" s="274"/>
      <c r="V977" s="274"/>
      <c r="W977" s="58"/>
      <c r="X977" s="58"/>
      <c r="Y977" s="58"/>
      <c r="Z977" s="58"/>
    </row>
    <row r="978" spans="1:26" ht="15.75" customHeight="1" x14ac:dyDescent="0.2">
      <c r="A978" s="266"/>
      <c r="B978" s="266"/>
      <c r="C978" s="266"/>
      <c r="D978" s="266"/>
      <c r="E978" s="266"/>
      <c r="F978" s="266"/>
      <c r="G978" s="266"/>
      <c r="H978" s="266"/>
      <c r="I978" s="266"/>
      <c r="J978" s="266"/>
      <c r="K978" s="266"/>
      <c r="L978" s="274"/>
      <c r="M978" s="58"/>
      <c r="N978" s="58"/>
      <c r="O978" s="58"/>
      <c r="P978" s="58"/>
      <c r="Q978" s="274"/>
      <c r="R978" s="274"/>
      <c r="S978" s="274"/>
      <c r="T978" s="274"/>
      <c r="U978" s="274"/>
      <c r="V978" s="274"/>
      <c r="W978" s="58"/>
      <c r="X978" s="58"/>
      <c r="Y978" s="58"/>
      <c r="Z978" s="58"/>
    </row>
    <row r="979" spans="1:26" ht="15.75" customHeight="1" x14ac:dyDescent="0.2">
      <c r="A979" s="266"/>
      <c r="B979" s="266"/>
      <c r="C979" s="266"/>
      <c r="D979" s="266"/>
      <c r="E979" s="266"/>
      <c r="F979" s="266"/>
      <c r="G979" s="266"/>
      <c r="H979" s="266"/>
      <c r="I979" s="266"/>
      <c r="J979" s="266"/>
      <c r="K979" s="266"/>
      <c r="L979" s="274"/>
      <c r="M979" s="58"/>
      <c r="N979" s="58"/>
      <c r="O979" s="58"/>
      <c r="P979" s="58"/>
      <c r="Q979" s="274"/>
      <c r="R979" s="274"/>
      <c r="S979" s="274"/>
      <c r="T979" s="274"/>
      <c r="U979" s="274"/>
      <c r="V979" s="274"/>
      <c r="W979" s="58"/>
      <c r="X979" s="58"/>
      <c r="Y979" s="58"/>
      <c r="Z979" s="58"/>
    </row>
    <row r="980" spans="1:26" ht="15.75" customHeight="1" x14ac:dyDescent="0.2">
      <c r="A980" s="266"/>
      <c r="B980" s="266"/>
      <c r="C980" s="266"/>
      <c r="D980" s="266"/>
      <c r="E980" s="266"/>
      <c r="F980" s="266"/>
      <c r="G980" s="266"/>
      <c r="H980" s="266"/>
      <c r="I980" s="266"/>
      <c r="J980" s="266"/>
      <c r="K980" s="266"/>
      <c r="L980" s="274"/>
      <c r="M980" s="58"/>
      <c r="N980" s="58"/>
      <c r="O980" s="58"/>
      <c r="P980" s="58"/>
      <c r="Q980" s="274"/>
      <c r="R980" s="274"/>
      <c r="S980" s="274"/>
      <c r="T980" s="274"/>
      <c r="U980" s="274"/>
      <c r="V980" s="274"/>
      <c r="W980" s="58"/>
      <c r="X980" s="58"/>
      <c r="Y980" s="58"/>
      <c r="Z980" s="58"/>
    </row>
    <row r="981" spans="1:26" ht="15.75" customHeight="1" x14ac:dyDescent="0.2">
      <c r="A981" s="266"/>
      <c r="B981" s="266"/>
      <c r="C981" s="266"/>
      <c r="D981" s="266"/>
      <c r="E981" s="266"/>
      <c r="F981" s="266"/>
      <c r="G981" s="266"/>
      <c r="H981" s="266"/>
      <c r="I981" s="266"/>
      <c r="J981" s="266"/>
      <c r="K981" s="266"/>
      <c r="L981" s="274"/>
      <c r="M981" s="58"/>
      <c r="N981" s="58"/>
      <c r="O981" s="58"/>
      <c r="P981" s="58"/>
      <c r="Q981" s="274"/>
      <c r="R981" s="274"/>
      <c r="S981" s="274"/>
      <c r="T981" s="274"/>
      <c r="U981" s="274"/>
      <c r="V981" s="274"/>
      <c r="W981" s="58"/>
      <c r="X981" s="58"/>
      <c r="Y981" s="58"/>
      <c r="Z981" s="58"/>
    </row>
    <row r="982" spans="1:26" ht="15.75" customHeight="1" x14ac:dyDescent="0.2">
      <c r="A982" s="266"/>
      <c r="B982" s="266"/>
      <c r="C982" s="266"/>
      <c r="D982" s="266"/>
      <c r="E982" s="266"/>
      <c r="F982" s="266"/>
      <c r="G982" s="266"/>
      <c r="H982" s="266"/>
      <c r="I982" s="266"/>
      <c r="J982" s="266"/>
      <c r="K982" s="266"/>
      <c r="L982" s="274"/>
      <c r="M982" s="58"/>
      <c r="N982" s="58"/>
      <c r="O982" s="58"/>
      <c r="P982" s="58"/>
      <c r="Q982" s="274"/>
      <c r="R982" s="274"/>
      <c r="S982" s="274"/>
      <c r="T982" s="274"/>
      <c r="U982" s="274"/>
      <c r="V982" s="274"/>
      <c r="W982" s="58"/>
      <c r="X982" s="58"/>
      <c r="Y982" s="58"/>
      <c r="Z982" s="58"/>
    </row>
    <row r="983" spans="1:26" ht="15.75" customHeight="1" x14ac:dyDescent="0.2">
      <c r="A983" s="266"/>
      <c r="B983" s="266"/>
      <c r="C983" s="266"/>
      <c r="D983" s="266"/>
      <c r="E983" s="266"/>
      <c r="F983" s="266"/>
      <c r="G983" s="266"/>
      <c r="H983" s="266"/>
      <c r="I983" s="266"/>
      <c r="J983" s="266"/>
      <c r="K983" s="266"/>
      <c r="L983" s="274"/>
      <c r="M983" s="58"/>
      <c r="N983" s="58"/>
      <c r="O983" s="58"/>
      <c r="P983" s="58"/>
      <c r="Q983" s="274"/>
      <c r="R983" s="274"/>
      <c r="S983" s="274"/>
      <c r="T983" s="274"/>
      <c r="U983" s="274"/>
      <c r="V983" s="274"/>
      <c r="W983" s="58"/>
      <c r="X983" s="58"/>
      <c r="Y983" s="58"/>
      <c r="Z983" s="58"/>
    </row>
    <row r="984" spans="1:26" ht="15.75" customHeight="1" x14ac:dyDescent="0.2">
      <c r="A984" s="266"/>
      <c r="B984" s="266"/>
      <c r="C984" s="266"/>
      <c r="D984" s="266"/>
      <c r="E984" s="266"/>
      <c r="F984" s="266"/>
      <c r="G984" s="266"/>
      <c r="H984" s="266"/>
      <c r="I984" s="266"/>
      <c r="J984" s="266"/>
      <c r="K984" s="266"/>
      <c r="L984" s="274"/>
      <c r="M984" s="58"/>
      <c r="N984" s="58"/>
      <c r="O984" s="58"/>
      <c r="P984" s="58"/>
      <c r="Q984" s="274"/>
      <c r="R984" s="274"/>
      <c r="S984" s="274"/>
      <c r="T984" s="274"/>
      <c r="U984" s="274"/>
      <c r="V984" s="274"/>
      <c r="W984" s="58"/>
      <c r="X984" s="58"/>
      <c r="Y984" s="58"/>
      <c r="Z984" s="58"/>
    </row>
    <row r="985" spans="1:26" ht="15.75" customHeight="1" x14ac:dyDescent="0.2">
      <c r="A985" s="266"/>
      <c r="B985" s="266"/>
      <c r="C985" s="266"/>
      <c r="D985" s="266"/>
      <c r="E985" s="266"/>
      <c r="F985" s="266"/>
      <c r="G985" s="266"/>
      <c r="H985" s="266"/>
      <c r="I985" s="266"/>
      <c r="J985" s="266"/>
      <c r="K985" s="266"/>
      <c r="L985" s="274"/>
      <c r="M985" s="58"/>
      <c r="N985" s="58"/>
      <c r="O985" s="58"/>
      <c r="P985" s="58"/>
      <c r="Q985" s="274"/>
      <c r="R985" s="274"/>
      <c r="S985" s="274"/>
      <c r="T985" s="274"/>
      <c r="U985" s="274"/>
      <c r="V985" s="274"/>
      <c r="W985" s="58"/>
      <c r="X985" s="58"/>
      <c r="Y985" s="58"/>
      <c r="Z985" s="58"/>
    </row>
    <row r="986" spans="1:26" ht="15.75" customHeight="1" x14ac:dyDescent="0.2">
      <c r="A986" s="266"/>
      <c r="B986" s="266"/>
      <c r="C986" s="266"/>
      <c r="D986" s="266"/>
      <c r="E986" s="266"/>
      <c r="F986" s="266"/>
      <c r="G986" s="266"/>
      <c r="H986" s="266"/>
      <c r="I986" s="266"/>
      <c r="J986" s="266"/>
      <c r="K986" s="266"/>
      <c r="L986" s="274"/>
      <c r="M986" s="58"/>
      <c r="N986" s="58"/>
      <c r="O986" s="58"/>
      <c r="P986" s="58"/>
      <c r="Q986" s="274"/>
      <c r="R986" s="274"/>
      <c r="S986" s="274"/>
      <c r="T986" s="274"/>
      <c r="U986" s="274"/>
      <c r="V986" s="274"/>
      <c r="W986" s="58"/>
      <c r="X986" s="58"/>
      <c r="Y986" s="58"/>
      <c r="Z986" s="58"/>
    </row>
    <row r="987" spans="1:26" ht="15.75" customHeight="1" x14ac:dyDescent="0.2">
      <c r="A987" s="266"/>
      <c r="B987" s="266"/>
      <c r="C987" s="266"/>
      <c r="D987" s="266"/>
      <c r="E987" s="266"/>
      <c r="F987" s="266"/>
      <c r="G987" s="266"/>
      <c r="H987" s="266"/>
      <c r="I987" s="266"/>
      <c r="J987" s="266"/>
      <c r="K987" s="266"/>
      <c r="L987" s="274"/>
      <c r="M987" s="58"/>
      <c r="N987" s="58"/>
      <c r="O987" s="58"/>
      <c r="P987" s="58"/>
      <c r="Q987" s="274"/>
      <c r="R987" s="274"/>
      <c r="S987" s="274"/>
      <c r="T987" s="274"/>
      <c r="U987" s="274"/>
      <c r="V987" s="274"/>
      <c r="W987" s="58"/>
      <c r="X987" s="58"/>
      <c r="Y987" s="58"/>
      <c r="Z987" s="58"/>
    </row>
    <row r="988" spans="1:26" ht="15.75" customHeight="1" x14ac:dyDescent="0.2">
      <c r="A988" s="266"/>
      <c r="B988" s="266"/>
      <c r="C988" s="266"/>
      <c r="D988" s="266"/>
      <c r="E988" s="266"/>
      <c r="F988" s="266"/>
      <c r="G988" s="266"/>
      <c r="H988" s="266"/>
      <c r="I988" s="266"/>
      <c r="J988" s="266"/>
      <c r="K988" s="266"/>
      <c r="L988" s="274"/>
      <c r="M988" s="58"/>
      <c r="N988" s="58"/>
      <c r="O988" s="58"/>
      <c r="P988" s="58"/>
      <c r="Q988" s="274"/>
      <c r="R988" s="274"/>
      <c r="S988" s="274"/>
      <c r="T988" s="274"/>
      <c r="U988" s="274"/>
      <c r="V988" s="274"/>
      <c r="W988" s="58"/>
      <c r="X988" s="58"/>
      <c r="Y988" s="58"/>
      <c r="Z988" s="58"/>
    </row>
    <row r="989" spans="1:26" ht="15.75" customHeight="1" x14ac:dyDescent="0.2">
      <c r="A989" s="266"/>
      <c r="B989" s="266"/>
      <c r="C989" s="266"/>
      <c r="D989" s="266"/>
      <c r="E989" s="266"/>
      <c r="F989" s="266"/>
      <c r="G989" s="266"/>
      <c r="H989" s="266"/>
      <c r="I989" s="266"/>
      <c r="J989" s="266"/>
      <c r="K989" s="266"/>
      <c r="L989" s="274"/>
      <c r="M989" s="58"/>
      <c r="N989" s="58"/>
      <c r="O989" s="58"/>
      <c r="P989" s="58"/>
      <c r="Q989" s="274"/>
      <c r="R989" s="274"/>
      <c r="S989" s="274"/>
      <c r="T989" s="274"/>
      <c r="U989" s="274"/>
      <c r="V989" s="274"/>
      <c r="W989" s="58"/>
      <c r="X989" s="58"/>
      <c r="Y989" s="58"/>
      <c r="Z989" s="58"/>
    </row>
    <row r="990" spans="1:26" ht="15.75" customHeight="1" x14ac:dyDescent="0.2">
      <c r="A990" s="266"/>
      <c r="B990" s="266"/>
      <c r="C990" s="266"/>
      <c r="D990" s="266"/>
      <c r="E990" s="266"/>
      <c r="F990" s="266"/>
      <c r="G990" s="266"/>
      <c r="H990" s="266"/>
      <c r="I990" s="266"/>
      <c r="J990" s="266"/>
      <c r="K990" s="266"/>
      <c r="L990" s="274"/>
      <c r="M990" s="58"/>
      <c r="N990" s="58"/>
      <c r="O990" s="58"/>
      <c r="P990" s="58"/>
      <c r="Q990" s="274"/>
      <c r="R990" s="274"/>
      <c r="S990" s="274"/>
      <c r="T990" s="274"/>
      <c r="U990" s="274"/>
      <c r="V990" s="274"/>
      <c r="W990" s="58"/>
      <c r="X990" s="58"/>
      <c r="Y990" s="58"/>
      <c r="Z990" s="58"/>
    </row>
    <row r="991" spans="1:26" ht="15.75" customHeight="1" x14ac:dyDescent="0.2">
      <c r="A991" s="266"/>
      <c r="B991" s="266"/>
      <c r="C991" s="266"/>
      <c r="D991" s="266"/>
      <c r="E991" s="266"/>
      <c r="F991" s="266"/>
      <c r="G991" s="266"/>
      <c r="H991" s="266"/>
      <c r="I991" s="266"/>
      <c r="J991" s="266"/>
      <c r="K991" s="266"/>
      <c r="L991" s="274"/>
      <c r="M991" s="58"/>
      <c r="N991" s="58"/>
      <c r="O991" s="58"/>
      <c r="P991" s="58"/>
      <c r="Q991" s="274"/>
      <c r="R991" s="274"/>
      <c r="S991" s="274"/>
      <c r="T991" s="274"/>
      <c r="U991" s="274"/>
      <c r="V991" s="274"/>
      <c r="W991" s="58"/>
      <c r="X991" s="58"/>
      <c r="Y991" s="58"/>
      <c r="Z991" s="58"/>
    </row>
    <row r="992" spans="1:26" ht="15.75" customHeight="1" x14ac:dyDescent="0.2">
      <c r="A992" s="266"/>
      <c r="B992" s="266"/>
      <c r="C992" s="266"/>
      <c r="D992" s="266"/>
      <c r="E992" s="266"/>
      <c r="F992" s="266"/>
      <c r="G992" s="266"/>
      <c r="H992" s="266"/>
      <c r="I992" s="266"/>
      <c r="J992" s="266"/>
      <c r="K992" s="266"/>
      <c r="L992" s="274"/>
      <c r="M992" s="58"/>
      <c r="N992" s="58"/>
      <c r="O992" s="58"/>
      <c r="P992" s="58"/>
      <c r="Q992" s="274"/>
      <c r="R992" s="274"/>
      <c r="S992" s="274"/>
      <c r="T992" s="274"/>
      <c r="U992" s="274"/>
      <c r="V992" s="274"/>
      <c r="W992" s="58"/>
      <c r="X992" s="58"/>
      <c r="Y992" s="58"/>
      <c r="Z992" s="58"/>
    </row>
    <row r="993" spans="1:26" ht="15.75" customHeight="1" x14ac:dyDescent="0.2">
      <c r="A993" s="266"/>
      <c r="B993" s="266"/>
      <c r="C993" s="266"/>
      <c r="D993" s="266"/>
      <c r="E993" s="266"/>
      <c r="F993" s="266"/>
      <c r="G993" s="266"/>
      <c r="H993" s="266"/>
      <c r="I993" s="266"/>
      <c r="J993" s="266"/>
      <c r="K993" s="266"/>
      <c r="L993" s="274"/>
      <c r="M993" s="58"/>
      <c r="N993" s="58"/>
      <c r="O993" s="58"/>
      <c r="P993" s="58"/>
      <c r="Q993" s="274"/>
      <c r="R993" s="274"/>
      <c r="S993" s="274"/>
      <c r="T993" s="274"/>
      <c r="U993" s="274"/>
      <c r="V993" s="274"/>
      <c r="W993" s="58"/>
      <c r="X993" s="58"/>
      <c r="Y993" s="58"/>
      <c r="Z993" s="58"/>
    </row>
    <row r="994" spans="1:26" ht="15.75" customHeight="1" x14ac:dyDescent="0.2">
      <c r="A994" s="266"/>
      <c r="B994" s="266"/>
      <c r="C994" s="266"/>
      <c r="D994" s="266"/>
      <c r="E994" s="266"/>
      <c r="F994" s="266"/>
      <c r="G994" s="266"/>
      <c r="H994" s="266"/>
      <c r="I994" s="266"/>
      <c r="J994" s="266"/>
      <c r="K994" s="266"/>
      <c r="L994" s="274"/>
      <c r="M994" s="58"/>
      <c r="N994" s="58"/>
      <c r="O994" s="58"/>
      <c r="P994" s="58"/>
      <c r="Q994" s="274"/>
      <c r="R994" s="274"/>
      <c r="S994" s="274"/>
      <c r="T994" s="274"/>
      <c r="U994" s="274"/>
      <c r="V994" s="274"/>
      <c r="W994" s="58"/>
      <c r="X994" s="58"/>
      <c r="Y994" s="58"/>
      <c r="Z994" s="58"/>
    </row>
    <row r="995" spans="1:26" ht="15.75" customHeight="1" x14ac:dyDescent="0.2">
      <c r="A995" s="266"/>
      <c r="B995" s="266"/>
      <c r="C995" s="266"/>
      <c r="D995" s="266"/>
      <c r="E995" s="266"/>
      <c r="F995" s="266"/>
      <c r="G995" s="266"/>
      <c r="H995" s="266"/>
      <c r="I995" s="266"/>
      <c r="J995" s="266"/>
      <c r="K995" s="266"/>
      <c r="L995" s="274"/>
      <c r="M995" s="58"/>
      <c r="N995" s="58"/>
      <c r="O995" s="58"/>
      <c r="P995" s="58"/>
      <c r="Q995" s="274"/>
      <c r="R995" s="274"/>
      <c r="S995" s="274"/>
      <c r="T995" s="274"/>
      <c r="U995" s="274"/>
      <c r="V995" s="274"/>
      <c r="W995" s="58"/>
      <c r="X995" s="58"/>
      <c r="Y995" s="58"/>
      <c r="Z995" s="58"/>
    </row>
    <row r="996" spans="1:26" ht="15.75" customHeight="1" x14ac:dyDescent="0.2">
      <c r="A996" s="266"/>
      <c r="B996" s="266"/>
      <c r="C996" s="266"/>
      <c r="D996" s="266"/>
      <c r="E996" s="266"/>
      <c r="F996" s="266"/>
      <c r="G996" s="266"/>
      <c r="H996" s="266"/>
      <c r="I996" s="266"/>
      <c r="J996" s="266"/>
      <c r="K996" s="266"/>
      <c r="L996" s="274"/>
      <c r="M996" s="58"/>
      <c r="N996" s="58"/>
      <c r="O996" s="58"/>
      <c r="P996" s="58"/>
      <c r="Q996" s="274"/>
      <c r="R996" s="274"/>
      <c r="S996" s="274"/>
      <c r="T996" s="274"/>
      <c r="U996" s="274"/>
      <c r="V996" s="274"/>
      <c r="W996" s="58"/>
      <c r="X996" s="58"/>
      <c r="Y996" s="58"/>
      <c r="Z996" s="58"/>
    </row>
    <row r="997" spans="1:26" ht="15.75" customHeight="1" x14ac:dyDescent="0.2">
      <c r="A997" s="266"/>
      <c r="B997" s="266"/>
      <c r="C997" s="266"/>
      <c r="D997" s="266"/>
      <c r="E997" s="266"/>
      <c r="F997" s="266"/>
      <c r="G997" s="266"/>
      <c r="H997" s="266"/>
      <c r="I997" s="266"/>
      <c r="J997" s="266"/>
      <c r="K997" s="266"/>
      <c r="L997" s="274"/>
      <c r="M997" s="58"/>
      <c r="N997" s="58"/>
      <c r="O997" s="58"/>
      <c r="P997" s="58"/>
      <c r="Q997" s="274"/>
      <c r="R997" s="274"/>
      <c r="S997" s="274"/>
      <c r="T997" s="274"/>
      <c r="U997" s="274"/>
      <c r="V997" s="274"/>
      <c r="W997" s="58"/>
      <c r="X997" s="58"/>
      <c r="Y997" s="58"/>
      <c r="Z997" s="58"/>
    </row>
    <row r="998" spans="1:26" ht="15.75" customHeight="1" x14ac:dyDescent="0.2">
      <c r="A998" s="266"/>
      <c r="B998" s="266"/>
      <c r="C998" s="266"/>
      <c r="D998" s="266"/>
      <c r="E998" s="266"/>
      <c r="F998" s="266"/>
      <c r="G998" s="266"/>
      <c r="H998" s="266"/>
      <c r="I998" s="266"/>
      <c r="J998" s="266"/>
      <c r="K998" s="266"/>
      <c r="L998" s="274"/>
      <c r="M998" s="58"/>
      <c r="N998" s="58"/>
      <c r="O998" s="58"/>
      <c r="P998" s="58"/>
      <c r="Q998" s="274"/>
      <c r="R998" s="274"/>
      <c r="S998" s="274"/>
      <c r="T998" s="274"/>
      <c r="U998" s="274"/>
      <c r="V998" s="274"/>
      <c r="W998" s="58"/>
      <c r="X998" s="58"/>
      <c r="Y998" s="58"/>
      <c r="Z998" s="58"/>
    </row>
    <row r="999" spans="1:26" ht="15.75" customHeight="1" x14ac:dyDescent="0.2">
      <c r="A999" s="266"/>
      <c r="B999" s="266"/>
      <c r="C999" s="266"/>
      <c r="D999" s="266"/>
      <c r="E999" s="266"/>
      <c r="F999" s="266"/>
      <c r="G999" s="266"/>
      <c r="H999" s="266"/>
      <c r="I999" s="266"/>
      <c r="J999" s="266"/>
      <c r="K999" s="266"/>
      <c r="L999" s="274"/>
      <c r="M999" s="58"/>
      <c r="N999" s="58"/>
      <c r="O999" s="58"/>
      <c r="P999" s="58"/>
      <c r="Q999" s="274"/>
      <c r="R999" s="274"/>
      <c r="S999" s="274"/>
      <c r="T999" s="274"/>
      <c r="U999" s="274"/>
      <c r="V999" s="274"/>
      <c r="W999" s="58"/>
      <c r="X999" s="58"/>
      <c r="Y999" s="58"/>
      <c r="Z999" s="58"/>
    </row>
    <row r="1000" spans="1:26" ht="15.75" customHeight="1" x14ac:dyDescent="0.2">
      <c r="A1000" s="266"/>
      <c r="B1000" s="266"/>
      <c r="C1000" s="266"/>
      <c r="D1000" s="266"/>
      <c r="E1000" s="266"/>
      <c r="F1000" s="266"/>
      <c r="G1000" s="266"/>
      <c r="H1000" s="266"/>
      <c r="I1000" s="266"/>
      <c r="J1000" s="266"/>
      <c r="K1000" s="266"/>
      <c r="L1000" s="274"/>
      <c r="M1000" s="58"/>
      <c r="N1000" s="58"/>
      <c r="O1000" s="58"/>
      <c r="P1000" s="58"/>
      <c r="Q1000" s="274"/>
      <c r="R1000" s="274"/>
      <c r="S1000" s="274"/>
      <c r="T1000" s="274"/>
      <c r="U1000" s="274"/>
      <c r="V1000" s="274"/>
      <c r="W1000" s="58"/>
      <c r="X1000" s="58"/>
      <c r="Y1000" s="58"/>
      <c r="Z1000" s="58"/>
    </row>
  </sheetData>
  <autoFilter ref="A2:V333" xr:uid="{00000000-0009-0000-0000-00000E000000}"/>
  <pageMargins left="0.7" right="0.7" top="0.75" bottom="0.75" header="0" footer="0"/>
  <pageSetup orientation="landscape"/>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636C"/>
  </sheetPr>
  <dimension ref="A1:Z1000"/>
  <sheetViews>
    <sheetView showGridLines="0" topLeftCell="A2" workbookViewId="0"/>
  </sheetViews>
  <sheetFormatPr baseColWidth="10" defaultColWidth="9.125" defaultRowHeight="15" customHeight="1" x14ac:dyDescent="0.2"/>
  <cols>
    <col min="1" max="1" width="8.25" style="310" customWidth="1"/>
    <col min="2" max="2" width="55.125" style="310" customWidth="1"/>
    <col min="3" max="3" width="18.875" style="310" customWidth="1"/>
    <col min="4" max="4" width="55.75" style="310" customWidth="1"/>
    <col min="5" max="5" width="32" style="310" customWidth="1"/>
    <col min="6" max="6" width="30.75" style="310" customWidth="1"/>
    <col min="7" max="7" width="18.125" style="310" customWidth="1"/>
    <col min="8" max="10" width="18.125" style="310" hidden="1" customWidth="1"/>
    <col min="11" max="26" width="10.5" style="310" customWidth="1"/>
  </cols>
  <sheetData>
    <row r="1" spans="1:26" ht="221" hidden="1" x14ac:dyDescent="0.2">
      <c r="A1" s="1" t="s">
        <v>0</v>
      </c>
      <c r="B1" s="2"/>
      <c r="C1" s="3"/>
      <c r="D1" s="4"/>
      <c r="E1" s="5"/>
      <c r="F1" s="2"/>
      <c r="G1" s="2"/>
      <c r="H1" s="2"/>
      <c r="I1" s="6"/>
      <c r="J1" s="6"/>
      <c r="K1" s="2"/>
      <c r="L1" s="2"/>
    </row>
    <row r="2" spans="1:26" ht="36" customHeight="1" x14ac:dyDescent="0.2">
      <c r="A2" s="7" t="s">
        <v>33</v>
      </c>
      <c r="B2" s="7"/>
      <c r="C2" s="8"/>
      <c r="D2" s="9"/>
      <c r="E2" s="10"/>
      <c r="F2" s="10" t="str">
        <f>'Auto Responses'!$A$36</f>
        <v>Version 4.1.0</v>
      </c>
      <c r="G2" s="2"/>
      <c r="H2" s="2"/>
      <c r="I2" s="6"/>
      <c r="J2" s="2"/>
      <c r="K2" s="2"/>
      <c r="L2" s="2"/>
    </row>
    <row r="3" spans="1:26" ht="28.5" customHeight="1" x14ac:dyDescent="0.15">
      <c r="A3" s="11" t="s">
        <v>2</v>
      </c>
      <c r="B3" s="12"/>
      <c r="C3" s="13">
        <f>'START HERE'!$C$3</f>
        <v>0</v>
      </c>
      <c r="D3" s="14"/>
      <c r="E3" s="15"/>
      <c r="F3" s="16"/>
      <c r="G3" s="2"/>
      <c r="H3" s="2"/>
      <c r="I3" s="6"/>
      <c r="J3" s="2"/>
      <c r="K3" s="2"/>
      <c r="L3" s="2"/>
      <c r="M3" s="2"/>
      <c r="N3" s="2"/>
      <c r="O3" s="2"/>
      <c r="P3" s="2"/>
      <c r="Q3" s="2"/>
      <c r="R3" s="2"/>
      <c r="S3" s="2"/>
      <c r="T3" s="2"/>
      <c r="U3" s="2"/>
      <c r="V3" s="2"/>
      <c r="W3" s="2"/>
      <c r="X3" s="2"/>
      <c r="Y3" s="2"/>
      <c r="Z3" s="2"/>
    </row>
    <row r="4" spans="1:26" ht="36" customHeight="1" x14ac:dyDescent="0.15">
      <c r="A4" s="17" t="s">
        <v>3</v>
      </c>
      <c r="B4" s="18"/>
      <c r="C4" s="19"/>
      <c r="D4" s="20"/>
      <c r="E4" s="21"/>
      <c r="F4" s="21"/>
      <c r="G4" s="2"/>
      <c r="H4" s="2"/>
      <c r="I4" s="6"/>
      <c r="J4" s="2"/>
      <c r="K4" s="2"/>
      <c r="L4" s="2"/>
      <c r="M4" s="2"/>
      <c r="N4" s="2"/>
      <c r="O4" s="2"/>
      <c r="P4" s="2"/>
      <c r="Q4" s="2"/>
      <c r="R4" s="2"/>
      <c r="S4" s="2"/>
      <c r="T4" s="2"/>
      <c r="U4" s="2"/>
      <c r="V4" s="2"/>
      <c r="W4" s="2"/>
      <c r="X4" s="2"/>
      <c r="Y4" s="2"/>
      <c r="Z4" s="2"/>
    </row>
    <row r="5" spans="1:26" ht="19.5" customHeight="1" x14ac:dyDescent="0.15">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spans="1:26" ht="19.5" customHeight="1" x14ac:dyDescent="0.15">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spans="1:26" ht="19.5" customHeight="1" x14ac:dyDescent="0.15">
      <c r="A7" s="22" t="str">
        <f>HLOOKUP($A$4,'Auto Responses'!$D$2:$D$8,4,0)&amp;""</f>
        <v xml:space="preserve">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spans="1:26" ht="19.5" customHeight="1" x14ac:dyDescent="0.15">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spans="1:26" ht="19.5" customHeight="1" x14ac:dyDescent="0.15">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spans="1:26" ht="19.5" customHeight="1" x14ac:dyDescent="0.15">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spans="1:26" ht="19.5" customHeight="1" x14ac:dyDescent="0.15">
      <c r="A11" s="29" t="str">
        <f>HLOOKUP($A$4,'Auto Responses'!$D$2:$D$9,8,0)&amp;""</f>
        <v>For full instructions, please visit educause.edu/HECVAT</v>
      </c>
      <c r="B11" s="28"/>
      <c r="C11" s="60"/>
      <c r="D11" s="61"/>
      <c r="E11" s="28"/>
      <c r="F11" s="62"/>
      <c r="G11" s="63"/>
      <c r="H11" s="63"/>
      <c r="I11" s="64"/>
      <c r="J11" s="63"/>
      <c r="K11" s="63"/>
      <c r="L11" s="63"/>
      <c r="M11" s="63"/>
      <c r="N11" s="63"/>
      <c r="O11" s="63"/>
      <c r="P11" s="63"/>
      <c r="Q11" s="63"/>
      <c r="R11" s="63"/>
      <c r="S11" s="63"/>
      <c r="T11" s="63"/>
      <c r="U11" s="63"/>
      <c r="V11" s="63"/>
      <c r="W11" s="63"/>
      <c r="X11" s="63"/>
      <c r="Y11" s="63"/>
      <c r="Z11" s="63"/>
    </row>
    <row r="12" spans="1:26" ht="36" customHeight="1" x14ac:dyDescent="0.15">
      <c r="A12" s="18" t="str">
        <f>VLOOKUP(LEFT($A13,4),'Auto Responses'!$N$4:$O$38,2,0)&amp;""</f>
        <v xml:space="preserve"> General Information</v>
      </c>
      <c r="B12" s="18"/>
      <c r="C12" s="19" t="s">
        <v>13</v>
      </c>
      <c r="D12" s="32"/>
      <c r="E12" s="33"/>
      <c r="F12" s="33"/>
      <c r="G12" s="2"/>
      <c r="H12" s="2"/>
      <c r="I12" s="6"/>
      <c r="J12" s="6"/>
      <c r="K12" s="2"/>
      <c r="L12" s="2"/>
      <c r="M12" s="2"/>
      <c r="N12" s="2"/>
      <c r="O12" s="2"/>
      <c r="P12" s="2"/>
      <c r="Q12" s="2"/>
      <c r="R12" s="2"/>
      <c r="S12" s="2"/>
      <c r="T12" s="2"/>
      <c r="U12" s="2"/>
      <c r="V12" s="2"/>
      <c r="W12" s="2"/>
      <c r="X12" s="2"/>
      <c r="Y12" s="2"/>
      <c r="Z12" s="2"/>
    </row>
    <row r="13" spans="1:26" ht="21.75" customHeight="1" x14ac:dyDescent="0.2">
      <c r="A13" s="34" t="s">
        <v>4</v>
      </c>
      <c r="B13" s="35" t="str">
        <f>VLOOKUP($A13,Questions!$A$2:$X$333,2,0)&amp;""</f>
        <v>Solution Provider Name</v>
      </c>
      <c r="C13" s="311" t="s">
        <v>34</v>
      </c>
      <c r="D13" s="312"/>
      <c r="E13" s="313"/>
      <c r="F13" s="16"/>
      <c r="G13" s="2"/>
      <c r="H13" s="2"/>
      <c r="I13" s="6"/>
      <c r="J13" s="6"/>
      <c r="K13" s="2"/>
      <c r="L13" s="2"/>
      <c r="M13" s="2"/>
      <c r="N13" s="2"/>
      <c r="O13" s="2"/>
      <c r="P13" s="2"/>
      <c r="Q13" s="2"/>
      <c r="R13" s="2"/>
      <c r="S13" s="2"/>
      <c r="T13" s="2"/>
      <c r="U13" s="2"/>
      <c r="V13" s="2"/>
      <c r="W13" s="2"/>
      <c r="X13" s="2"/>
      <c r="Y13" s="2"/>
      <c r="Z13" s="2"/>
    </row>
    <row r="14" spans="1:26" ht="21.75" customHeight="1" x14ac:dyDescent="0.2">
      <c r="A14" s="34" t="s">
        <v>5</v>
      </c>
      <c r="B14" s="35" t="str">
        <f>VLOOKUP($A14,Questions!$A$2:$X$333,2,0)&amp;""</f>
        <v>Solution Name</v>
      </c>
      <c r="C14" s="311" t="s">
        <v>34</v>
      </c>
      <c r="D14" s="312"/>
      <c r="E14" s="313"/>
      <c r="F14" s="16"/>
      <c r="G14" s="2"/>
      <c r="H14" s="2"/>
      <c r="I14" s="6"/>
      <c r="J14" s="6"/>
      <c r="K14" s="2"/>
      <c r="L14" s="2"/>
      <c r="M14" s="2"/>
      <c r="N14" s="2"/>
      <c r="O14" s="2"/>
      <c r="P14" s="2"/>
      <c r="Q14" s="2"/>
      <c r="R14" s="2"/>
      <c r="S14" s="2"/>
      <c r="T14" s="2"/>
      <c r="U14" s="2"/>
      <c r="V14" s="2"/>
      <c r="W14" s="2"/>
      <c r="X14" s="2"/>
      <c r="Y14" s="2"/>
      <c r="Z14" s="2"/>
    </row>
    <row r="15" spans="1:26" ht="21.75" customHeight="1" x14ac:dyDescent="0.15">
      <c r="A15" s="34" t="s">
        <v>6</v>
      </c>
      <c r="B15" s="35" t="str">
        <f>VLOOKUP($A15,Questions!$A$2:$X$333,2,0)&amp;""</f>
        <v>Solution Description</v>
      </c>
      <c r="C15" s="65" t="s">
        <v>35</v>
      </c>
      <c r="D15" s="37"/>
      <c r="E15" s="37"/>
      <c r="F15" s="16"/>
      <c r="G15" s="2"/>
      <c r="H15" s="2"/>
      <c r="I15" s="6"/>
      <c r="J15" s="6"/>
      <c r="K15" s="2"/>
      <c r="L15" s="2"/>
      <c r="M15" s="2"/>
      <c r="N15" s="2"/>
      <c r="O15" s="2"/>
      <c r="P15" s="2"/>
      <c r="Q15" s="2"/>
      <c r="R15" s="2"/>
      <c r="S15" s="2"/>
      <c r="T15" s="2"/>
      <c r="U15" s="2"/>
      <c r="V15" s="2"/>
      <c r="W15" s="2"/>
      <c r="X15" s="2"/>
      <c r="Y15" s="2"/>
      <c r="Z15" s="2"/>
    </row>
    <row r="16" spans="1:26" ht="21.75" customHeight="1" x14ac:dyDescent="0.15">
      <c r="A16" s="34" t="s">
        <v>7</v>
      </c>
      <c r="B16" s="35" t="str">
        <f>VLOOKUP($A16,Questions!$A$2:$X$333,2,0)&amp;""</f>
        <v>Solution Provider Contact Name</v>
      </c>
      <c r="C16" s="65" t="s">
        <v>36</v>
      </c>
      <c r="D16" s="37"/>
      <c r="E16" s="37"/>
      <c r="F16" s="16"/>
      <c r="G16" s="2"/>
      <c r="H16" s="2"/>
      <c r="I16" s="6"/>
      <c r="J16" s="6"/>
      <c r="K16" s="2"/>
      <c r="L16" s="2"/>
      <c r="M16" s="2"/>
      <c r="N16" s="2"/>
      <c r="O16" s="2"/>
      <c r="P16" s="2"/>
      <c r="Q16" s="2"/>
      <c r="R16" s="2"/>
      <c r="S16" s="2"/>
      <c r="T16" s="2"/>
      <c r="U16" s="2"/>
      <c r="V16" s="2"/>
      <c r="W16" s="2"/>
      <c r="X16" s="2"/>
      <c r="Y16" s="2"/>
      <c r="Z16" s="2"/>
    </row>
    <row r="17" spans="1:26" ht="21.75" customHeight="1" x14ac:dyDescent="0.15">
      <c r="A17" s="34" t="s">
        <v>8</v>
      </c>
      <c r="B17" s="35" t="str">
        <f>VLOOKUP($A17,Questions!$A$2:$X$333,2,0)&amp;""</f>
        <v>Solution Provider Contact Title</v>
      </c>
      <c r="C17" s="65" t="s">
        <v>36</v>
      </c>
      <c r="D17" s="37"/>
      <c r="E17" s="37"/>
      <c r="F17" s="16"/>
      <c r="G17" s="2"/>
      <c r="H17" s="2"/>
      <c r="I17" s="6"/>
      <c r="J17" s="6"/>
      <c r="K17" s="2"/>
      <c r="L17" s="2"/>
      <c r="M17" s="2"/>
      <c r="N17" s="2"/>
      <c r="O17" s="2"/>
      <c r="P17" s="2"/>
      <c r="Q17" s="2"/>
      <c r="R17" s="2"/>
      <c r="S17" s="2"/>
      <c r="T17" s="2"/>
      <c r="U17" s="2"/>
      <c r="V17" s="2"/>
      <c r="W17" s="2"/>
      <c r="X17" s="2"/>
      <c r="Y17" s="2"/>
      <c r="Z17" s="2"/>
    </row>
    <row r="18" spans="1:26" ht="21.75" customHeight="1" x14ac:dyDescent="0.15">
      <c r="A18" s="34" t="s">
        <v>9</v>
      </c>
      <c r="B18" s="35" t="str">
        <f>VLOOKUP($A18,Questions!$A$2:$X$333,2,0)&amp;""</f>
        <v>Solution Provider Contact Email</v>
      </c>
      <c r="C18" s="65" t="s">
        <v>36</v>
      </c>
      <c r="D18" s="37"/>
      <c r="E18" s="37"/>
      <c r="F18" s="16"/>
      <c r="G18" s="2"/>
      <c r="H18" s="2"/>
      <c r="I18" s="6"/>
      <c r="J18" s="6"/>
      <c r="K18" s="2"/>
      <c r="L18" s="2"/>
      <c r="M18" s="2"/>
      <c r="N18" s="2"/>
      <c r="O18" s="2"/>
      <c r="P18" s="2"/>
      <c r="Q18" s="2"/>
      <c r="R18" s="2"/>
      <c r="S18" s="2"/>
      <c r="T18" s="2"/>
      <c r="U18" s="2"/>
      <c r="V18" s="2"/>
      <c r="W18" s="2"/>
      <c r="X18" s="2"/>
      <c r="Y18" s="2"/>
      <c r="Z18" s="2"/>
    </row>
    <row r="19" spans="1:26" ht="21.75" customHeight="1" x14ac:dyDescent="0.15">
      <c r="A19" s="34" t="s">
        <v>10</v>
      </c>
      <c r="B19" s="35" t="str">
        <f>VLOOKUP($A19,Questions!$A$2:$X$333,2,0)&amp;""</f>
        <v>Solution Provider Contact Phone Number</v>
      </c>
      <c r="C19" s="65" t="s">
        <v>36</v>
      </c>
      <c r="D19" s="37"/>
      <c r="E19" s="37"/>
      <c r="F19" s="16"/>
      <c r="G19" s="2"/>
      <c r="H19" s="2"/>
      <c r="I19" s="6"/>
      <c r="J19" s="6"/>
      <c r="K19" s="2"/>
      <c r="L19" s="2"/>
      <c r="M19" s="2"/>
      <c r="N19" s="2"/>
      <c r="O19" s="2"/>
      <c r="P19" s="2"/>
      <c r="Q19" s="2"/>
      <c r="R19" s="2"/>
      <c r="S19" s="2"/>
      <c r="T19" s="2"/>
      <c r="U19" s="2"/>
      <c r="V19" s="2"/>
      <c r="W19" s="2"/>
      <c r="X19" s="2"/>
      <c r="Y19" s="2"/>
      <c r="Z19" s="2"/>
    </row>
    <row r="20" spans="1:26" ht="21.75" customHeight="1" x14ac:dyDescent="0.15">
      <c r="A20" s="34" t="s">
        <v>11</v>
      </c>
      <c r="B20" s="35" t="str">
        <f>VLOOKUP($A20,Questions!$A$2:$X$333,2,0)&amp;""</f>
        <v>Country of Company Headquarters</v>
      </c>
      <c r="C20" s="36" t="s">
        <v>37</v>
      </c>
      <c r="D20" s="37"/>
      <c r="E20" s="37"/>
      <c r="F20" s="16"/>
      <c r="G20" s="2"/>
      <c r="H20" s="2"/>
      <c r="I20" s="6"/>
      <c r="J20" s="6"/>
      <c r="K20" s="2"/>
      <c r="L20" s="2"/>
      <c r="M20" s="2"/>
      <c r="N20" s="2"/>
      <c r="O20" s="2"/>
      <c r="P20" s="2"/>
      <c r="Q20" s="2"/>
      <c r="R20" s="2"/>
      <c r="S20" s="2"/>
      <c r="T20" s="2"/>
      <c r="U20" s="2"/>
      <c r="V20" s="2"/>
      <c r="W20" s="2"/>
      <c r="X20" s="2"/>
      <c r="Y20" s="2"/>
      <c r="Z20" s="2"/>
    </row>
    <row r="21" spans="1:26" ht="36.75" customHeight="1" x14ac:dyDescent="0.15">
      <c r="A21" s="18" t="str">
        <f>VLOOKUP(LEFT($A22,4),'Auto Responses'!$N$4:$O$38,2,0)&amp;""</f>
        <v xml:space="preserve"> Documentation</v>
      </c>
      <c r="B21" s="40"/>
      <c r="C21" s="19" t="s">
        <v>13</v>
      </c>
      <c r="D21" s="19" t="s">
        <v>14</v>
      </c>
      <c r="E21" s="41" t="s">
        <v>15</v>
      </c>
      <c r="F21" s="50" t="s">
        <v>16</v>
      </c>
      <c r="G21" s="2"/>
      <c r="H21" s="2"/>
      <c r="I21" s="6"/>
      <c r="J21" s="6"/>
      <c r="K21" s="2"/>
      <c r="L21" s="2"/>
      <c r="M21" s="2"/>
      <c r="N21" s="2"/>
      <c r="O21" s="2"/>
      <c r="P21" s="2"/>
      <c r="Q21" s="2"/>
      <c r="R21" s="2"/>
      <c r="S21" s="2"/>
      <c r="T21" s="2"/>
      <c r="U21" s="2"/>
      <c r="V21" s="2"/>
      <c r="W21" s="2"/>
      <c r="X21" s="2"/>
      <c r="Y21" s="2"/>
      <c r="Z21" s="2"/>
    </row>
    <row r="22" spans="1:26" ht="38.25" customHeight="1" x14ac:dyDescent="0.15">
      <c r="A22" s="34" t="s">
        <v>38</v>
      </c>
      <c r="B22" s="43" t="str">
        <f>VLOOKUP($A22,Questions!$A$2:$X$333,2,0)</f>
        <v>Do you have a well-documented business continuity plan (BCP), with a clear owner, that is tested annually?*</v>
      </c>
      <c r="C22" s="44" t="s">
        <v>39</v>
      </c>
      <c r="D22" s="66" t="s">
        <v>40</v>
      </c>
      <c r="E22" s="46" t="str">
        <f>IF($C22="Yes",VLOOKUP($A22,Questions!$A$2:$X$333,17,0)&amp;"",IF($C22="No",VLOOKUP($A22,Questions!$A$2:$X$333,16,0)&amp;"",VLOOKUP($A22,Questions!$A$2:$X$333,15,0)&amp;""))</f>
        <v/>
      </c>
      <c r="F22" s="47" t="str">
        <f>VLOOKUP($A22,'Institution Evaluation'!$A$56:$F$346,6,0)&amp;""</f>
        <v/>
      </c>
      <c r="G22" s="2"/>
      <c r="H22" s="2"/>
      <c r="I22" s="6"/>
      <c r="J22" s="6"/>
      <c r="K22" s="2"/>
      <c r="L22" s="2"/>
      <c r="M22" s="2"/>
      <c r="N22" s="2"/>
      <c r="O22" s="2"/>
      <c r="P22" s="2"/>
      <c r="Q22" s="2"/>
      <c r="R22" s="2"/>
      <c r="S22" s="2"/>
      <c r="T22" s="2"/>
      <c r="U22" s="2"/>
      <c r="V22" s="2"/>
      <c r="W22" s="2"/>
      <c r="X22" s="2"/>
      <c r="Y22" s="2"/>
      <c r="Z22" s="2"/>
    </row>
    <row r="23" spans="1:26" ht="38.25" customHeight="1" x14ac:dyDescent="0.15">
      <c r="A23" s="34" t="s">
        <v>41</v>
      </c>
      <c r="B23" s="43" t="str">
        <f>VLOOKUP($A23,Questions!$A$2:$X$333,2,0)</f>
        <v>Do you have a well-documented disaster recovery plan (DRP), with a clear owner, that is tested annually?*</v>
      </c>
      <c r="C23" s="44" t="s">
        <v>39</v>
      </c>
      <c r="D23" s="66" t="s">
        <v>40</v>
      </c>
      <c r="E23" s="46" t="str">
        <f>IF($C23="Yes",VLOOKUP($A23,Questions!$A$2:$X$333,17,0)&amp;"",IF($C23="No",VLOOKUP($A23,Questions!$A$2:$X$333,16,0)&amp;"",VLOOKUP($A23,Questions!$A$2:$X$333,15,0)&amp;""))</f>
        <v/>
      </c>
      <c r="F23" s="47" t="str">
        <f>VLOOKUP($A23,'Institution Evaluation'!$A$56:$F$346,6,0)&amp;""</f>
        <v/>
      </c>
      <c r="G23" s="2"/>
      <c r="H23" s="2"/>
      <c r="I23" s="6"/>
      <c r="J23" s="6"/>
      <c r="K23" s="2"/>
      <c r="L23" s="2"/>
      <c r="M23" s="2"/>
      <c r="N23" s="2"/>
      <c r="O23" s="2"/>
      <c r="P23" s="2"/>
      <c r="Q23" s="2"/>
      <c r="R23" s="2"/>
      <c r="S23" s="2"/>
      <c r="T23" s="2"/>
      <c r="U23" s="2"/>
      <c r="V23" s="2"/>
      <c r="W23" s="2"/>
      <c r="X23" s="2"/>
      <c r="Y23" s="2"/>
      <c r="Z23" s="2"/>
    </row>
    <row r="24" spans="1:26" ht="45.75" customHeight="1" x14ac:dyDescent="0.15">
      <c r="A24" s="34" t="s">
        <v>42</v>
      </c>
      <c r="B24" s="43" t="str">
        <f>VLOOKUP($A24,Questions!$A$2:$X$333,2,0)</f>
        <v>Have you undergone a SSAE 18/SOC 2 audit?</v>
      </c>
      <c r="C24" s="44" t="s">
        <v>39</v>
      </c>
      <c r="D24" s="67" t="s">
        <v>43</v>
      </c>
      <c r="E24" s="46" t="str">
        <f>IF($C24="Yes",VLOOKUP($A24,Questions!$A$2:$X$333,17,0)&amp;"",IF($C24="No",VLOOKUP($A24,Questions!$A$2:$X$333,16,0)&amp;"",VLOOKUP($A24,Questions!$A$2:$X$333,15,0)&amp;""))</f>
        <v>Provide the date of assessment and include a SOC 2 Type 2 (preferred) or SOC 3 report. If you have a SOC 3 report, state how to obtain a copy. Indicate if your hosting provider was the subject of the audit.</v>
      </c>
      <c r="F24" s="47" t="str">
        <f>VLOOKUP($A24,'Institution Evaluation'!$A$56:$F$346,6,0)&amp;""</f>
        <v/>
      </c>
      <c r="G24" s="2"/>
      <c r="H24" s="2"/>
      <c r="I24" s="6"/>
      <c r="J24" s="6"/>
      <c r="K24" s="2"/>
      <c r="L24" s="2"/>
      <c r="M24" s="2"/>
      <c r="N24" s="2"/>
      <c r="O24" s="2"/>
      <c r="P24" s="2"/>
      <c r="Q24" s="2"/>
      <c r="R24" s="2"/>
      <c r="S24" s="2"/>
      <c r="T24" s="2"/>
      <c r="U24" s="2"/>
      <c r="V24" s="2"/>
      <c r="W24" s="2"/>
      <c r="X24" s="2"/>
      <c r="Y24" s="2"/>
      <c r="Z24" s="2"/>
    </row>
    <row r="25" spans="1:26" ht="48" customHeight="1" x14ac:dyDescent="0.15">
      <c r="A25" s="34" t="s">
        <v>44</v>
      </c>
      <c r="B25" s="43" t="str">
        <f>VLOOKUP($A25,Questions!$A$2:$X$333,2,0)</f>
        <v>Do you conform with a specific industry standard security framework (e.g., NIST Cybersecurity Framework, CIS Controls, ISO 27001, etc.)?</v>
      </c>
      <c r="C25" s="44" t="s">
        <v>39</v>
      </c>
      <c r="D25" s="66" t="s">
        <v>45</v>
      </c>
      <c r="E25" s="46" t="str">
        <f>IF($C25="Yes",VLOOKUP($A25,Questions!$A$2:$X$333,17,0)&amp;"",IF($C25="No",VLOOKUP($A25,Questions!$A$2:$X$333,16,0)&amp;"",VLOOKUP($A25,Questions!$A$2:$X$333,15,0)&amp;""))</f>
        <v>Provide documentation on how your organization conforms to your chosen framework and indicate current certification levels, where appropriate.</v>
      </c>
      <c r="F25" s="47" t="str">
        <f>VLOOKUP($A25,'Institution Evaluation'!$A$56:$F$346,6,0)&amp;""</f>
        <v/>
      </c>
      <c r="G25" s="2"/>
      <c r="H25" s="2"/>
      <c r="I25" s="6"/>
      <c r="J25" s="6"/>
      <c r="K25" s="2"/>
      <c r="L25" s="2"/>
      <c r="M25" s="2"/>
      <c r="N25" s="2"/>
      <c r="O25" s="2"/>
      <c r="P25" s="2"/>
      <c r="Q25" s="2"/>
      <c r="R25" s="2"/>
      <c r="S25" s="2"/>
      <c r="T25" s="2"/>
      <c r="U25" s="2"/>
      <c r="V25" s="2"/>
      <c r="W25" s="2"/>
      <c r="X25" s="2"/>
      <c r="Y25" s="2"/>
      <c r="Z25" s="2"/>
    </row>
    <row r="26" spans="1:26" ht="52.5" customHeight="1" x14ac:dyDescent="0.15">
      <c r="A26" s="34" t="s">
        <v>46</v>
      </c>
      <c r="B26" s="43" t="str">
        <f>VLOOKUP($A26,Questions!$A$2:$X$333,2,0)</f>
        <v>Can you provide overall system and/or application architecture diagrams, including a full description of the data flow for all components of the system?</v>
      </c>
      <c r="C26" s="44" t="s">
        <v>39</v>
      </c>
      <c r="D26" s="66" t="s">
        <v>47</v>
      </c>
      <c r="E26" s="46" t="str">
        <f>IF($C26="Yes",VLOOKUP($A26,Questions!$A$2:$X$333,17,0)&amp;"",IF($C26="No",VLOOKUP($A26,Questions!$A$2:$X$333,16,0)&amp;"",VLOOKUP($A26,Questions!$A$2:$X$333,15,0)&amp;""))</f>
        <v>Provide your diagrams (or a valid link to it) upon submission.</v>
      </c>
      <c r="F26" s="47" t="str">
        <f>VLOOKUP($A26,'Institution Evaluation'!$A$56:$F$346,6,0)&amp;""</f>
        <v/>
      </c>
      <c r="G26" s="2"/>
      <c r="H26" s="2"/>
      <c r="I26" s="6"/>
      <c r="J26" s="6"/>
      <c r="K26" s="2"/>
      <c r="L26" s="2"/>
      <c r="M26" s="2"/>
      <c r="N26" s="2"/>
      <c r="O26" s="2"/>
      <c r="P26" s="2"/>
      <c r="Q26" s="2"/>
      <c r="R26" s="2"/>
      <c r="S26" s="2"/>
      <c r="T26" s="2"/>
      <c r="U26" s="2"/>
      <c r="V26" s="2"/>
      <c r="W26" s="2"/>
      <c r="X26" s="2"/>
      <c r="Y26" s="2"/>
      <c r="Z26" s="2"/>
    </row>
    <row r="27" spans="1:26" ht="55.5" customHeight="1" x14ac:dyDescent="0.15">
      <c r="A27" s="34" t="s">
        <v>48</v>
      </c>
      <c r="B27" s="43" t="str">
        <f>VLOOKUP($A27,Questions!$A$2:$X$333,2,0)</f>
        <v>Does your organization have a data privacy policy?</v>
      </c>
      <c r="C27" s="44" t="s">
        <v>39</v>
      </c>
      <c r="D27" s="66" t="s">
        <v>49</v>
      </c>
      <c r="E27" s="46" t="str">
        <f>IF($C27="Yes",VLOOKUP($A27,Questions!$A$2:$X$333,17,0)&amp;"",IF($C27="No",VLOOKUP($A27,Questions!$A$2:$X$333,16,0)&amp;"",VLOOKUP($A27,Questions!$A$2:$X$333,15,0)&amp;""))</f>
        <v>Provide your data privacy document (or a valid link to it) upon submission.</v>
      </c>
      <c r="F27" s="47" t="str">
        <f>VLOOKUP($A27,'Institution Evaluation'!$A$56:$F$346,6,0)&amp;""</f>
        <v/>
      </c>
      <c r="G27" s="2"/>
      <c r="H27" s="2"/>
      <c r="I27" s="6"/>
      <c r="J27" s="6"/>
      <c r="K27" s="2"/>
      <c r="L27" s="2"/>
      <c r="M27" s="2"/>
      <c r="N27" s="2"/>
      <c r="O27" s="2"/>
      <c r="P27" s="2"/>
      <c r="Q27" s="2"/>
      <c r="R27" s="2"/>
      <c r="S27" s="2"/>
      <c r="T27" s="2"/>
      <c r="U27" s="2"/>
      <c r="V27" s="2"/>
      <c r="W27" s="2"/>
      <c r="X27" s="2"/>
      <c r="Y27" s="2"/>
      <c r="Z27" s="2"/>
    </row>
    <row r="28" spans="1:26" ht="38.25" customHeight="1" x14ac:dyDescent="0.15">
      <c r="A28" s="34" t="s">
        <v>50</v>
      </c>
      <c r="B28" s="43" t="str">
        <f>VLOOKUP($A28,Questions!$A$2:$X$333,2,0)</f>
        <v>Do you have a documented, and currently implemented, employee onboarding and offboarding policy?</v>
      </c>
      <c r="C28" s="44" t="s">
        <v>39</v>
      </c>
      <c r="D28" s="66" t="s">
        <v>51</v>
      </c>
      <c r="E28" s="46" t="str">
        <f>IF($C28="Yes",VLOOKUP($A28,Questions!$A$2:$X$333,17,0)&amp;"",IF($C28="No",VLOOKUP($A28,Questions!$A$2:$X$333,16,0)&amp;"",VLOOKUP($A28,Questions!$A$2:$X$333,15,0)&amp;""))</f>
        <v>Provide a reference to your employee onboarding and offboarding policy and supporting documentation or submit it along with this fully populated HECVAT.</v>
      </c>
      <c r="F28" s="47" t="str">
        <f>VLOOKUP($A28,'Institution Evaluation'!$A$56:$F$346,6,0)&amp;""</f>
        <v/>
      </c>
      <c r="G28" s="49" t="s">
        <v>22</v>
      </c>
      <c r="H28" s="2"/>
      <c r="I28" s="6"/>
      <c r="J28" s="6"/>
      <c r="K28" s="2"/>
      <c r="L28" s="2"/>
      <c r="M28" s="2"/>
      <c r="N28" s="2"/>
      <c r="O28" s="2"/>
      <c r="P28" s="2"/>
      <c r="Q28" s="2"/>
      <c r="R28" s="2"/>
      <c r="S28" s="2"/>
      <c r="T28" s="2"/>
      <c r="U28" s="2"/>
      <c r="V28" s="2"/>
      <c r="W28" s="2"/>
      <c r="X28" s="2"/>
      <c r="Y28" s="2"/>
      <c r="Z28" s="2"/>
    </row>
    <row r="29" spans="1:26" ht="36.75" customHeight="1" x14ac:dyDescent="0.15">
      <c r="A29" s="18" t="str">
        <f>VLOOKUP(LEFT($A30,4),'Auto Responses'!$N$4:$O$38,2,0)&amp;""</f>
        <v xml:space="preserve"> Assessment of Third Parties</v>
      </c>
      <c r="B29" s="40"/>
      <c r="C29" s="19" t="s">
        <v>13</v>
      </c>
      <c r="D29" s="19" t="s">
        <v>14</v>
      </c>
      <c r="E29" s="41" t="s">
        <v>15</v>
      </c>
      <c r="F29" s="50" t="s">
        <v>16</v>
      </c>
      <c r="G29" s="2"/>
      <c r="H29" s="2"/>
      <c r="I29" s="6"/>
      <c r="J29" s="6"/>
      <c r="K29" s="2"/>
      <c r="L29" s="2"/>
      <c r="M29" s="2"/>
      <c r="N29" s="2"/>
      <c r="O29" s="2"/>
      <c r="P29" s="2"/>
      <c r="Q29" s="2"/>
      <c r="R29" s="2"/>
      <c r="S29" s="2"/>
      <c r="T29" s="2"/>
      <c r="U29" s="2"/>
      <c r="V29" s="2"/>
      <c r="W29" s="2"/>
      <c r="X29" s="2"/>
      <c r="Y29" s="2"/>
      <c r="Z29" s="2"/>
    </row>
    <row r="30" spans="1:26" ht="46.5" customHeight="1" x14ac:dyDescent="0.15">
      <c r="A30" s="34" t="s">
        <v>52</v>
      </c>
      <c r="B30" s="43" t="str">
        <f>VLOOKUP($A30,Questions!$A$2:$X$333,2,0)</f>
        <v>Do you perform security assessments of third-party companies with which you share data (e.g., hosting providers, cloud services, PaaS, IaaS, SaaS)?*</v>
      </c>
      <c r="C30" s="44" t="s">
        <v>39</v>
      </c>
      <c r="D30" s="68" t="s">
        <v>53</v>
      </c>
      <c r="E30" s="46" t="str">
        <f>IF($C30="Yes",VLOOKUP($A30,Questions!$A$2:$X$333,17,0)&amp;"",IF($C30="No",VLOOKUP($A30,Questions!$A$2:$X$333,16,0)&amp;"",VLOOKUP($A30,Questions!$A$2:$X$333,15,0)&amp;""))</f>
        <v>Provide a summary of your practices that assures that the third party will be subject to the appropriate standards regarding security, service recoverability, and confidentiality.</v>
      </c>
      <c r="F30" s="47" t="str">
        <f>VLOOKUP($A30,'Institution Evaluation'!$A$56:$F$346,6,0)&amp;""</f>
        <v/>
      </c>
      <c r="G30" s="2"/>
      <c r="H30" s="2"/>
      <c r="I30" s="6"/>
      <c r="J30" s="6"/>
      <c r="K30" s="2"/>
      <c r="L30" s="2"/>
      <c r="M30" s="2"/>
      <c r="N30" s="2"/>
      <c r="O30" s="2"/>
      <c r="P30" s="2"/>
      <c r="Q30" s="2"/>
      <c r="R30" s="2"/>
      <c r="S30" s="2"/>
      <c r="T30" s="2"/>
      <c r="U30" s="2"/>
      <c r="V30" s="2"/>
      <c r="W30" s="2"/>
      <c r="X30" s="2"/>
      <c r="Y30" s="2"/>
      <c r="Z30" s="2"/>
    </row>
    <row r="31" spans="1:26" ht="61.5" customHeight="1" x14ac:dyDescent="0.15">
      <c r="A31" s="34" t="s">
        <v>54</v>
      </c>
      <c r="B31" s="43" t="str">
        <f>VLOOKUP($A31,Questions!$A$2:$X$333,2,0)</f>
        <v>Do you have contractual language in place with third parties governing access to institutional data?*</v>
      </c>
      <c r="C31" s="44" t="s">
        <v>39</v>
      </c>
      <c r="D31" s="69" t="s">
        <v>55</v>
      </c>
      <c r="E31" s="46" t="str">
        <f>IF($C31="Yes",VLOOKUP($A31,Questions!$A$2:$X$333,17,0)&amp;"",IF($C31="No",VLOOKUP($A31,Questions!$A$2:$X$333,16,0)&amp;"",VLOOKUP($A31,Questions!$A$2:$X$333,15,0)&amp;""))</f>
        <v>List each third party and why institutional data is shared with them. Format example: [Third Party Name] - Reason</v>
      </c>
      <c r="F31" s="47" t="str">
        <f>VLOOKUP($A31,'Institution Evaluation'!$A$56:$F$346,6,0)&amp;""</f>
        <v/>
      </c>
      <c r="G31" s="2"/>
      <c r="H31" s="2"/>
      <c r="I31" s="6"/>
      <c r="J31" s="6"/>
      <c r="K31" s="2"/>
      <c r="L31" s="2"/>
      <c r="M31" s="2"/>
      <c r="N31" s="2"/>
      <c r="O31" s="2"/>
      <c r="P31" s="2"/>
      <c r="Q31" s="2"/>
      <c r="R31" s="2"/>
      <c r="S31" s="2"/>
      <c r="T31" s="2"/>
      <c r="U31" s="2"/>
      <c r="V31" s="2"/>
      <c r="W31" s="2"/>
      <c r="X31" s="2"/>
      <c r="Y31" s="2"/>
      <c r="Z31" s="2"/>
    </row>
    <row r="32" spans="1:26" ht="50.25" customHeight="1" x14ac:dyDescent="0.15">
      <c r="A32" s="34" t="s">
        <v>56</v>
      </c>
      <c r="B32" s="43" t="str">
        <f>VLOOKUP($A32,Questions!$A$2:$X$333,2,0)</f>
        <v>Do the contracts in place with these third parties address liability in the event of a data breach?*</v>
      </c>
      <c r="C32" s="44" t="s">
        <v>39</v>
      </c>
      <c r="D32" s="68" t="s">
        <v>57</v>
      </c>
      <c r="E32" s="46" t="str">
        <f>IF($C32="Yes",VLOOKUP($A32,Questions!$A$2:$X$333,17,0)&amp;"",IF($C32="No",VLOOKUP($A32,Questions!$A$2:$X$333,16,0)&amp;"",VLOOKUP($A32,Questions!$A$2:$X$333,15,0)&amp;""))</f>
        <v/>
      </c>
      <c r="F32" s="47" t="str">
        <f>VLOOKUP($A32,'Institution Evaluation'!$A$56:$F$346,6,0)&amp;""</f>
        <v/>
      </c>
      <c r="G32" s="2"/>
      <c r="H32" s="2"/>
      <c r="I32" s="6"/>
      <c r="J32" s="6"/>
      <c r="K32" s="2"/>
      <c r="L32" s="2"/>
      <c r="M32" s="2"/>
      <c r="N32" s="2"/>
      <c r="O32" s="2"/>
      <c r="P32" s="2"/>
      <c r="Q32" s="2"/>
      <c r="R32" s="2"/>
      <c r="S32" s="2"/>
      <c r="T32" s="2"/>
      <c r="U32" s="2"/>
      <c r="V32" s="2"/>
      <c r="W32" s="2"/>
      <c r="X32" s="2"/>
      <c r="Y32" s="2"/>
      <c r="Z32" s="2"/>
    </row>
    <row r="33" spans="1:26" ht="62.25" customHeight="1" x14ac:dyDescent="0.15">
      <c r="A33" s="34" t="s">
        <v>58</v>
      </c>
      <c r="B33" s="43" t="str">
        <f>VLOOKUP($A33,Questions!$A$2:$X$333,2,0)</f>
        <v>Do you have an implemented third-party management strategy?*</v>
      </c>
      <c r="C33" s="44" t="s">
        <v>39</v>
      </c>
      <c r="D33" s="68" t="s">
        <v>53</v>
      </c>
      <c r="E33" s="46" t="str">
        <f>IF($C33="Yes",VLOOKUP($A33,Questions!$A$2:$X$333,17,0)&amp;"",IF($C33="No",VLOOKUP($A33,Questions!$A$2:$X$333,16,0)&amp;"",VLOOKUP($A33,Questions!$A$2:$X$333,15,0)&amp;""))</f>
        <v>Provide additional information that may help analysts better understand your environment and how it relates to third-party solutions.</v>
      </c>
      <c r="F33" s="47" t="str">
        <f>VLOOKUP($A33,'Institution Evaluation'!$A$56:$F$346,6,0)&amp;""</f>
        <v/>
      </c>
      <c r="G33" s="2"/>
      <c r="H33" s="2"/>
      <c r="I33" s="6"/>
      <c r="J33" s="6"/>
      <c r="K33" s="2"/>
      <c r="L33" s="2"/>
      <c r="M33" s="2"/>
      <c r="N33" s="2"/>
      <c r="O33" s="2"/>
      <c r="P33" s="2"/>
      <c r="Q33" s="2"/>
      <c r="R33" s="2"/>
      <c r="S33" s="2"/>
      <c r="T33" s="2"/>
      <c r="U33" s="2"/>
      <c r="V33" s="2"/>
      <c r="W33" s="2"/>
      <c r="X33" s="2"/>
      <c r="Y33" s="2"/>
      <c r="Z33" s="2"/>
    </row>
    <row r="34" spans="1:26" ht="53.25" customHeight="1" x14ac:dyDescent="0.15">
      <c r="A34" s="34" t="s">
        <v>59</v>
      </c>
      <c r="B34" s="43" t="str">
        <f>VLOOKUP($A34,Questions!$A$2:$X$333,2,0)</f>
        <v>Do you have a process and implemented procedures for managing your hardware supply chain (e.g., telecommunications equipment, export licensing, computing devices)?</v>
      </c>
      <c r="C34" s="44" t="s">
        <v>39</v>
      </c>
      <c r="D34" s="70" t="s">
        <v>60</v>
      </c>
      <c r="E34" s="46" t="str">
        <f>IF($C34="Yes",VLOOKUP($A34,Questions!$A$2:$X$333,17,0)&amp;"",IF($C34="No",VLOOKUP($A34,Questions!$A$2:$X$333,16,0)&amp;"",VLOOKUP($A34,Questions!$A$2:$X$333,15,0)&amp;""))</f>
        <v>State what countries and/or regions this process is compliant with.</v>
      </c>
      <c r="F34" s="47" t="str">
        <f>VLOOKUP($A34,'Institution Evaluation'!$A$56:$F$346,6,0)&amp;""</f>
        <v/>
      </c>
      <c r="G34" s="49" t="s">
        <v>22</v>
      </c>
      <c r="H34" s="2"/>
      <c r="I34" s="6"/>
      <c r="J34" s="6"/>
      <c r="K34" s="2"/>
      <c r="L34" s="2"/>
      <c r="M34" s="2"/>
      <c r="N34" s="2"/>
      <c r="O34" s="2"/>
      <c r="P34" s="2"/>
      <c r="Q34" s="2"/>
      <c r="R34" s="2"/>
      <c r="S34" s="2"/>
      <c r="T34" s="2"/>
      <c r="U34" s="2"/>
      <c r="V34" s="2"/>
      <c r="W34" s="2"/>
      <c r="X34" s="2"/>
      <c r="Y34" s="2"/>
      <c r="Z34" s="2"/>
    </row>
    <row r="35" spans="1:26" ht="36.75" customHeight="1" x14ac:dyDescent="0.15">
      <c r="A35" s="18" t="str">
        <f>VLOOKUP(LEFT($A36,4),'Auto Responses'!$N$4:$O$38,2,0)&amp;""</f>
        <v xml:space="preserve"> Change Management</v>
      </c>
      <c r="B35" s="40"/>
      <c r="C35" s="19" t="s">
        <v>13</v>
      </c>
      <c r="D35" s="19" t="s">
        <v>14</v>
      </c>
      <c r="E35" s="41" t="s">
        <v>15</v>
      </c>
      <c r="F35" s="50" t="s">
        <v>16</v>
      </c>
      <c r="G35" s="2"/>
      <c r="H35" s="2"/>
      <c r="I35" s="6"/>
      <c r="J35" s="6"/>
      <c r="K35" s="2"/>
      <c r="L35" s="2"/>
      <c r="M35" s="2"/>
      <c r="N35" s="2"/>
      <c r="O35" s="2"/>
      <c r="P35" s="2"/>
      <c r="Q35" s="2"/>
      <c r="R35" s="2"/>
      <c r="S35" s="2"/>
      <c r="T35" s="2"/>
      <c r="U35" s="2"/>
      <c r="V35" s="2"/>
      <c r="W35" s="2"/>
      <c r="X35" s="2"/>
      <c r="Y35" s="2"/>
      <c r="Z35" s="2"/>
    </row>
    <row r="36" spans="1:26" ht="38.25" customHeight="1" x14ac:dyDescent="0.15">
      <c r="A36" s="34" t="s">
        <v>61</v>
      </c>
      <c r="B36" s="43" t="str">
        <f>VLOOKUP($A36,Questions!$A$2:$X$333,2,0)</f>
        <v>Will the institution be notified of major changes to your environment that could impact the institution's security posture?*</v>
      </c>
      <c r="C36" s="44" t="s">
        <v>39</v>
      </c>
      <c r="D36" s="68" t="s">
        <v>62</v>
      </c>
      <c r="E36" s="46" t="str">
        <f>IF($C36="Yes",VLOOKUP($A36,Questions!$A$2:$X$333,17,0)&amp;"",IF($C36="No",VLOOKUP($A36,Questions!$A$2:$X$333,16,0)&amp;"",VLOOKUP($A36,Questions!$A$2:$X$333,15,0)&amp;""))</f>
        <v>State how and when the institution will be notified of major changes to your environment.</v>
      </c>
      <c r="F36" s="47" t="str">
        <f>VLOOKUP($A36,'Institution Evaluation'!$A$56:$F$346,6,0)&amp;""</f>
        <v/>
      </c>
      <c r="G36" s="2"/>
      <c r="H36" s="2"/>
      <c r="I36" s="6"/>
      <c r="J36" s="6"/>
      <c r="K36" s="2"/>
      <c r="L36" s="2"/>
      <c r="M36" s="2"/>
      <c r="N36" s="2"/>
      <c r="O36" s="2"/>
      <c r="P36" s="2"/>
      <c r="Q36" s="2"/>
      <c r="R36" s="2"/>
      <c r="S36" s="2"/>
      <c r="T36" s="2"/>
      <c r="U36" s="2"/>
      <c r="V36" s="2"/>
      <c r="W36" s="2"/>
      <c r="X36" s="2"/>
      <c r="Y36" s="2"/>
      <c r="Z36" s="2"/>
    </row>
    <row r="37" spans="1:26" ht="54" customHeight="1" x14ac:dyDescent="0.15">
      <c r="A37" s="34" t="s">
        <v>63</v>
      </c>
      <c r="B37" s="43" t="str">
        <f>VLOOKUP($A37,Questions!$A$2:$X$333,2,0)</f>
        <v>Does the system support client customizations from one release to another?*</v>
      </c>
      <c r="C37" s="44" t="s">
        <v>64</v>
      </c>
      <c r="D37" s="68" t="s">
        <v>65</v>
      </c>
      <c r="E37" s="46" t="str">
        <f>IF($C37="Yes",VLOOKUP($A37,Questions!$A$2:$X$333,17,0)&amp;"",IF($C37="No",VLOOKUP($A37,Questions!$A$2:$X$333,16,0)&amp;"",IF($C37="N/A",VLOOKUP($A37,Questions!$A$2:$X$333,18,0)&amp;"",VLOOKUP($A37,Questions!$A$2:$X$333,15,0)&amp;"")))</f>
        <v>Clarify the lack of support strategy for client customizations from one release to another.</v>
      </c>
      <c r="F37" s="47" t="str">
        <f>VLOOKUP($A37,'Institution Evaluation'!$A$56:$F$346,6,0)&amp;""</f>
        <v/>
      </c>
      <c r="G37" s="2"/>
      <c r="H37" s="2"/>
      <c r="I37" s="6"/>
      <c r="J37" s="6"/>
      <c r="K37" s="2"/>
      <c r="L37" s="2"/>
      <c r="M37" s="2"/>
      <c r="N37" s="2"/>
      <c r="O37" s="2"/>
      <c r="P37" s="2"/>
      <c r="Q37" s="2"/>
      <c r="R37" s="2"/>
      <c r="S37" s="2"/>
      <c r="T37" s="2"/>
      <c r="U37" s="2"/>
      <c r="V37" s="2"/>
      <c r="W37" s="2"/>
      <c r="X37" s="2"/>
      <c r="Y37" s="2"/>
      <c r="Z37" s="2"/>
    </row>
    <row r="38" spans="1:26" ht="65.25" customHeight="1" x14ac:dyDescent="0.15">
      <c r="A38" s="34" t="s">
        <v>66</v>
      </c>
      <c r="B38" s="43" t="str">
        <f>VLOOKUP($A38,Questions!$A$2:$X$333,2,0)</f>
        <v>Do you have an implemented system configuration management process (e.g.,secure "gold" images, etc.)?*</v>
      </c>
      <c r="C38" s="44" t="s">
        <v>39</v>
      </c>
      <c r="D38" s="68" t="s">
        <v>67</v>
      </c>
      <c r="E38" s="46" t="str">
        <f>IF($C38="Yes",VLOOKUP($A38,Questions!$A$2:$X$333,17,0)&amp;"",IF($C38="No",VLOOKUP($A38,Questions!$A$2:$X$333,16,0)&amp;"",IF($C38="N/A",VLOOKUP($A38,Questions!$A$2:$X$333,18,0)&amp;"",VLOOKUP($A38,Questions!$A$2:$X$333,15,0)&amp;"")))</f>
        <v>Summarize your implemented system configuration management precess.</v>
      </c>
      <c r="F38" s="47" t="str">
        <f>VLOOKUP($A38,'Institution Evaluation'!$A$56:$F$346,6,0)&amp;""</f>
        <v/>
      </c>
      <c r="G38" s="2"/>
      <c r="H38" s="2"/>
      <c r="I38" s="6"/>
      <c r="J38" s="6"/>
      <c r="K38" s="2"/>
      <c r="L38" s="2"/>
      <c r="M38" s="2"/>
      <c r="N38" s="2"/>
      <c r="O38" s="2"/>
      <c r="P38" s="2"/>
      <c r="Q38" s="2"/>
      <c r="R38" s="2"/>
      <c r="S38" s="2"/>
      <c r="T38" s="2"/>
      <c r="U38" s="2"/>
      <c r="V38" s="2"/>
      <c r="W38" s="2"/>
      <c r="X38" s="2"/>
      <c r="Y38" s="2"/>
      <c r="Z38" s="2"/>
    </row>
    <row r="39" spans="1:26" ht="38.25" customHeight="1" x14ac:dyDescent="0.15">
      <c r="A39" s="34" t="s">
        <v>68</v>
      </c>
      <c r="B39" s="43" t="str">
        <f>VLOOKUP($A39,Questions!$A$2:$X$333,2,0)</f>
        <v>Do you have a documented change management process?</v>
      </c>
      <c r="C39" s="44" t="s">
        <v>39</v>
      </c>
      <c r="D39" s="68" t="s">
        <v>69</v>
      </c>
      <c r="E39" s="46" t="str">
        <f>IF($C39="Yes",VLOOKUP($A39,Questions!$A$2:$X$333,17,0)&amp;"",IF($C39="No",VLOOKUP($A39,Questions!$A$2:$X$333,16,0)&amp;"",VLOOKUP($A39,Questions!$A$2:$X$333,15,0)&amp;""))</f>
        <v>Summarize your current change management process.</v>
      </c>
      <c r="F39" s="47" t="str">
        <f>VLOOKUP($A39,'Institution Evaluation'!$A$56:$F$346,6,0)&amp;""</f>
        <v/>
      </c>
      <c r="G39" s="2"/>
      <c r="H39" s="2"/>
      <c r="I39" s="6"/>
      <c r="J39" s="6"/>
      <c r="K39" s="2"/>
      <c r="L39" s="2"/>
      <c r="M39" s="2"/>
      <c r="N39" s="2"/>
      <c r="O39" s="2"/>
      <c r="P39" s="2"/>
      <c r="Q39" s="2"/>
      <c r="R39" s="2"/>
      <c r="S39" s="2"/>
      <c r="T39" s="2"/>
      <c r="U39" s="2"/>
      <c r="V39" s="2"/>
      <c r="W39" s="2"/>
      <c r="X39" s="2"/>
      <c r="Y39" s="2"/>
      <c r="Z39" s="2"/>
    </row>
    <row r="40" spans="1:26" ht="53.25" customHeight="1" x14ac:dyDescent="0.15">
      <c r="A40" s="34" t="s">
        <v>70</v>
      </c>
      <c r="B40" s="43" t="str">
        <f>VLOOKUP($A40,Questions!$A$2:$X$333,2,0)</f>
        <v>Does your change management process minimally include authorization, impact analysis, testing, and validation before moving changes to production?</v>
      </c>
      <c r="C40" s="44" t="s">
        <v>39</v>
      </c>
      <c r="D40" s="71" t="s">
        <v>69</v>
      </c>
      <c r="E40" s="46" t="str">
        <f>IF($C40="Yes",VLOOKUP($A40,Questions!$A$2:$X$333,17,0)&amp;"",IF($C40="No",VLOOKUP($A40,Questions!$A$2:$X$333,16,0)&amp;"",VLOOKUP($A40,Questions!$A$2:$X$333,15,0)&amp;""))</f>
        <v>Indicate all procedures that are implemented in your change management process. (a) An impact analysis of the upgrade is performed. (b) The change is appropriately authorized. (c) Changes are made first in a test environment. (d) The ability to implement the upgrades/changes in the production environment is limited to appropriate IT personnel.</v>
      </c>
      <c r="F40" s="47" t="str">
        <f>VLOOKUP($A40,'Institution Evaluation'!$A$56:$F$346,6,0)&amp;""</f>
        <v/>
      </c>
      <c r="G40" s="2"/>
      <c r="H40" s="2"/>
      <c r="I40" s="6"/>
      <c r="J40" s="6"/>
      <c r="K40" s="2"/>
      <c r="L40" s="2"/>
      <c r="M40" s="2"/>
      <c r="N40" s="2"/>
      <c r="O40" s="2"/>
      <c r="P40" s="2"/>
      <c r="Q40" s="2"/>
      <c r="R40" s="2"/>
      <c r="S40" s="2"/>
      <c r="T40" s="2"/>
      <c r="U40" s="2"/>
      <c r="V40" s="2"/>
      <c r="W40" s="2"/>
      <c r="X40" s="2"/>
      <c r="Y40" s="2"/>
      <c r="Z40" s="2"/>
    </row>
    <row r="41" spans="1:26" ht="54.75" customHeight="1" x14ac:dyDescent="0.15">
      <c r="A41" s="34" t="s">
        <v>71</v>
      </c>
      <c r="B41" s="43" t="str">
        <f>VLOOKUP($A41,Questions!$A$2:$X$333,2,0)</f>
        <v>Does your change management process verify that all required third-party libraries and dependencies are still supported with each major change?</v>
      </c>
      <c r="C41" s="44" t="s">
        <v>39</v>
      </c>
      <c r="D41" s="71" t="s">
        <v>69</v>
      </c>
      <c r="E41" s="46" t="str">
        <f>IF($C41="Yes",VLOOKUP($A41,Questions!$A$2:$X$333,17,0)&amp;"",IF($C41="No",VLOOKUP($A41,Questions!$A$2:$X$333,16,0)&amp;"",VLOOKUP($A41,Questions!$A$2:$X$333,15,0)&amp;""))</f>
        <v>Please describe your program to track these dependancies.</v>
      </c>
      <c r="F41" s="47" t="str">
        <f>VLOOKUP($A41,'Institution Evaluation'!$A$56:$F$346,6,0)&amp;""</f>
        <v/>
      </c>
      <c r="G41" s="2"/>
      <c r="H41" s="2"/>
      <c r="I41" s="6"/>
      <c r="J41" s="6"/>
      <c r="K41" s="2"/>
      <c r="L41" s="2"/>
      <c r="M41" s="2"/>
      <c r="N41" s="2"/>
      <c r="O41" s="2"/>
      <c r="P41" s="2"/>
      <c r="Q41" s="2"/>
      <c r="R41" s="2"/>
      <c r="S41" s="2"/>
      <c r="T41" s="2"/>
      <c r="U41" s="2"/>
      <c r="V41" s="2"/>
      <c r="W41" s="2"/>
      <c r="X41" s="2"/>
      <c r="Y41" s="2"/>
      <c r="Z41" s="2"/>
    </row>
    <row r="42" spans="1:26" ht="53.25" customHeight="1" x14ac:dyDescent="0.15">
      <c r="A42" s="34" t="s">
        <v>72</v>
      </c>
      <c r="B42" s="43" t="str">
        <f>VLOOKUP($A42,Questions!$A$2:$X$333,2,0)</f>
        <v>Do you have policy and procedure, currently implemented, managing how critical patches are applied to all systems and applications?</v>
      </c>
      <c r="C42" s="44" t="s">
        <v>39</v>
      </c>
      <c r="D42" s="72" t="s">
        <v>73</v>
      </c>
      <c r="E42" s="46" t="str">
        <f>IF($C42="Yes",VLOOKUP($A42,Questions!$A$2:$X$333,17,0)&amp;"",IF($C42="No",VLOOKUP($A42,Questions!$A$2:$X$333,16,0)&amp;"",VLOOKUP($A42,Questions!$A$2:$X$333,15,0)&amp;""))</f>
        <v>Summarize the policy and procedure(s) managing how critical patches are applied to systems and applications.</v>
      </c>
      <c r="F42" s="47" t="str">
        <f>VLOOKUP($A42,'Institution Evaluation'!$A$56:$F$346,6,0)&amp;""</f>
        <v/>
      </c>
      <c r="G42" s="2"/>
      <c r="H42" s="2"/>
      <c r="I42" s="6"/>
      <c r="J42" s="6"/>
      <c r="K42" s="2"/>
      <c r="L42" s="2"/>
      <c r="M42" s="2"/>
      <c r="N42" s="2"/>
      <c r="O42" s="2"/>
      <c r="P42" s="2"/>
      <c r="Q42" s="2"/>
      <c r="R42" s="2"/>
      <c r="S42" s="2"/>
      <c r="T42" s="2"/>
      <c r="U42" s="2"/>
      <c r="V42" s="2"/>
      <c r="W42" s="2"/>
      <c r="X42" s="2"/>
      <c r="Y42" s="2"/>
      <c r="Z42" s="2"/>
    </row>
    <row r="43" spans="1:26" ht="38.25" customHeight="1" x14ac:dyDescent="0.15">
      <c r="A43" s="34" t="s">
        <v>74</v>
      </c>
      <c r="B43" s="43" t="str">
        <f>VLOOKUP($A43,Questions!$A$2:$X$333,2,0)</f>
        <v>Have you implemented policies and procedures that guide how security risks are mitigated until patches can be applied?</v>
      </c>
      <c r="C43" s="44" t="s">
        <v>39</v>
      </c>
      <c r="D43" s="68" t="s">
        <v>75</v>
      </c>
      <c r="E43" s="46" t="str">
        <f>IF($C43="Yes",VLOOKUP($A43,Questions!$A$2:$X$333,17,0)&amp;"",IF($C43="No",VLOOKUP($A43,Questions!$A$2:$X$333,16,0)&amp;"",VLOOKUP($A43,Questions!$A$2:$X$333,15,0)&amp;""))</f>
        <v>Summarize the policy and procedure(s) guiding risk mitigation practices before critical patches can be applied.</v>
      </c>
      <c r="F43" s="47" t="str">
        <f>VLOOKUP($A43,'Institution Evaluation'!$A$56:$F$346,6,0)&amp;""</f>
        <v/>
      </c>
      <c r="G43" s="2"/>
      <c r="H43" s="2"/>
      <c r="I43" s="6"/>
      <c r="J43" s="6"/>
      <c r="K43" s="2"/>
      <c r="L43" s="2"/>
      <c r="M43" s="2"/>
      <c r="N43" s="2"/>
      <c r="O43" s="2"/>
      <c r="P43" s="2"/>
      <c r="Q43" s="2"/>
      <c r="R43" s="2"/>
      <c r="S43" s="2"/>
      <c r="T43" s="2"/>
      <c r="U43" s="2"/>
      <c r="V43" s="2"/>
      <c r="W43" s="2"/>
      <c r="X43" s="2"/>
      <c r="Y43" s="2"/>
      <c r="Z43" s="2"/>
    </row>
    <row r="44" spans="1:26" ht="52.5" customHeight="1" x14ac:dyDescent="0.15">
      <c r="A44" s="34" t="s">
        <v>76</v>
      </c>
      <c r="B44" s="43" t="str">
        <f>VLOOKUP($A44,Questions!$A$2:$X$333,2,0)</f>
        <v>Do clients have the option to not participate in or postpone an upgrade to a new release?</v>
      </c>
      <c r="C44" s="44" t="s">
        <v>64</v>
      </c>
      <c r="D44" s="68" t="s">
        <v>65</v>
      </c>
      <c r="E44" s="46" t="str">
        <f>IF($C44="Yes",VLOOKUP($A44,Questions!$A$2:$X$333,17,0)&amp;"",IF($C44="No",VLOOKUP($A44,Questions!$A$2:$X$333,16,0)&amp;"",VLOOKUP($A44,Questions!$A$2:$X$333,15,0)&amp;""))</f>
        <v>Summarize why clients do not have alternative release options.</v>
      </c>
      <c r="F44" s="47" t="str">
        <f>VLOOKUP($A44,'Institution Evaluation'!$A$56:$F$346,6,0)&amp;""</f>
        <v/>
      </c>
      <c r="G44" s="2"/>
      <c r="H44" s="2"/>
      <c r="I44" s="6"/>
      <c r="J44" s="6"/>
      <c r="K44" s="2"/>
      <c r="L44" s="2"/>
      <c r="M44" s="2"/>
      <c r="N44" s="2"/>
      <c r="O44" s="2"/>
      <c r="P44" s="2"/>
      <c r="Q44" s="2"/>
      <c r="R44" s="2"/>
      <c r="S44" s="2"/>
      <c r="T44" s="2"/>
      <c r="U44" s="2"/>
      <c r="V44" s="2"/>
      <c r="W44" s="2"/>
      <c r="X44" s="2"/>
      <c r="Y44" s="2"/>
      <c r="Z44" s="2"/>
    </row>
    <row r="45" spans="1:26" ht="64.5" customHeight="1" x14ac:dyDescent="0.15">
      <c r="A45" s="34" t="s">
        <v>77</v>
      </c>
      <c r="B45" s="43" t="str">
        <f>VLOOKUP($A45,Questions!$A$2:$X$333,2,0)</f>
        <v>Do you have a fully implemented solution support strategy that defines how many concurrent versions you support?</v>
      </c>
      <c r="C45" s="44" t="s">
        <v>64</v>
      </c>
      <c r="D45" s="73" t="s">
        <v>65</v>
      </c>
      <c r="E45" s="46" t="str">
        <f>IF($C45="Yes",VLOOKUP($A45,Questions!$A$2:$X$333,17,0)&amp;"",IF($C45="No",VLOOKUP($A45,Questions!$A$2:$X$333,16,0)&amp;"",VLOOKUP($A45,Questions!$A$2:$X$333,15,0)&amp;""))</f>
        <v>Clarify the lack of support strategy for concurrent versions in your solution.</v>
      </c>
      <c r="F45" s="47" t="str">
        <f>VLOOKUP($A45,'Institution Evaluation'!$A$56:$F$346,6,0)&amp;""</f>
        <v/>
      </c>
      <c r="G45" s="2"/>
      <c r="H45" s="2"/>
      <c r="I45" s="6"/>
      <c r="J45" s="6"/>
      <c r="K45" s="2"/>
      <c r="L45" s="2"/>
      <c r="M45" s="2"/>
      <c r="N45" s="2"/>
      <c r="O45" s="2"/>
      <c r="P45" s="2"/>
      <c r="Q45" s="2"/>
      <c r="R45" s="2"/>
      <c r="S45" s="2"/>
      <c r="T45" s="2"/>
      <c r="U45" s="2"/>
      <c r="V45" s="2"/>
      <c r="W45" s="2"/>
      <c r="X45" s="2"/>
      <c r="Y45" s="2"/>
      <c r="Z45" s="2"/>
    </row>
    <row r="46" spans="1:26" ht="38.25" customHeight="1" x14ac:dyDescent="0.15">
      <c r="A46" s="34" t="s">
        <v>78</v>
      </c>
      <c r="B46" s="43" t="str">
        <f>VLOOKUP($A46,Questions!$A$2:$X$333,2,0)</f>
        <v>Do you have a release schedule for product updates?</v>
      </c>
      <c r="C46" s="44" t="s">
        <v>39</v>
      </c>
      <c r="D46" s="69" t="s">
        <v>79</v>
      </c>
      <c r="E46" s="46" t="str">
        <f>IF($C46="Yes",VLOOKUP($A46,Questions!$A$2:$X$333,17,0)&amp;"",IF($C46="No",VLOOKUP($A46,Questions!$A$2:$X$333,16,0)&amp;"",VLOOKUP($A46,Questions!$A$2:$X$333,15,0)&amp;""))</f>
        <v>Provide a reference to this solution's release schedule.</v>
      </c>
      <c r="F46" s="47" t="str">
        <f>VLOOKUP($A46,'Institution Evaluation'!$A$56:$F$346,6,0)&amp;""</f>
        <v/>
      </c>
      <c r="G46" s="2"/>
      <c r="H46" s="2"/>
      <c r="I46" s="6"/>
      <c r="J46" s="6"/>
      <c r="K46" s="2"/>
      <c r="L46" s="2"/>
      <c r="M46" s="2"/>
      <c r="N46" s="2"/>
      <c r="O46" s="2"/>
      <c r="P46" s="2"/>
      <c r="Q46" s="2"/>
      <c r="R46" s="2"/>
      <c r="S46" s="2"/>
      <c r="T46" s="2"/>
      <c r="U46" s="2"/>
      <c r="V46" s="2"/>
      <c r="W46" s="2"/>
      <c r="X46" s="2"/>
      <c r="Y46" s="2"/>
      <c r="Z46" s="2"/>
    </row>
    <row r="47" spans="1:26" ht="54" customHeight="1" x14ac:dyDescent="0.15">
      <c r="A47" s="34" t="s">
        <v>80</v>
      </c>
      <c r="B47" s="43" t="str">
        <f>VLOOKUP($A47,Questions!$A$2:$X$333,2,0)</f>
        <v>Do you have a technology roadmap, for at least the next two years, for enhancements and bug fixes for the solution being assessed?</v>
      </c>
      <c r="C47" s="44" t="s">
        <v>39</v>
      </c>
      <c r="D47" s="69" t="s">
        <v>79</v>
      </c>
      <c r="E47" s="46" t="str">
        <f>IF($C47="Yes",VLOOKUP($A47,Questions!$A$2:$X$333,17,0)&amp;"",IF($C47="No",VLOOKUP($A47,Questions!$A$2:$X$333,16,0)&amp;"",VLOOKUP($A47,Questions!$A$2:$X$333,15,0)&amp;""))</f>
        <v>Provide a reference to your technology roadmap.</v>
      </c>
      <c r="F47" s="47" t="str">
        <f>VLOOKUP($A47,'Institution Evaluation'!$A$56:$F$346,6,0)&amp;""</f>
        <v/>
      </c>
      <c r="G47" s="2"/>
      <c r="H47" s="2"/>
      <c r="I47" s="6"/>
      <c r="J47" s="6"/>
      <c r="K47" s="2"/>
      <c r="L47" s="2"/>
      <c r="M47" s="2"/>
      <c r="N47" s="2"/>
      <c r="O47" s="2"/>
      <c r="P47" s="2"/>
      <c r="Q47" s="2"/>
      <c r="R47" s="2"/>
      <c r="S47" s="2"/>
      <c r="T47" s="2"/>
      <c r="U47" s="2"/>
      <c r="V47" s="2"/>
      <c r="W47" s="2"/>
      <c r="X47" s="2"/>
      <c r="Y47" s="2"/>
      <c r="Z47" s="2"/>
    </row>
    <row r="48" spans="1:26" ht="38.25" customHeight="1" x14ac:dyDescent="0.15">
      <c r="A48" s="34" t="s">
        <v>81</v>
      </c>
      <c r="B48" s="43" t="str">
        <f>VLOOKUP($A48,Questions!$A$2:$X$333,2,0)</f>
        <v>Can solution updates be completed without institutional involvement (i.e., technically or organizationally)?</v>
      </c>
      <c r="C48" s="44" t="s">
        <v>39</v>
      </c>
      <c r="D48" s="68"/>
      <c r="E48" s="46" t="str">
        <f>IF($C48="Yes",VLOOKUP($A48,Questions!$A$2:$X$333,17,0)&amp;"",IF($C48="No",VLOOKUP($A48,Questions!$A$2:$X$333,16,0)&amp;"",VLOOKUP($A48,Questions!$A$2:$X$333,15,0)&amp;""))</f>
        <v/>
      </c>
      <c r="F48" s="47" t="str">
        <f>VLOOKUP($A48,'Institution Evaluation'!$A$56:$F$346,6,0)&amp;""</f>
        <v/>
      </c>
      <c r="G48" s="2"/>
      <c r="H48" s="2"/>
      <c r="I48" s="6"/>
      <c r="J48" s="6"/>
      <c r="K48" s="2"/>
      <c r="L48" s="2"/>
      <c r="M48" s="2"/>
      <c r="N48" s="2"/>
      <c r="O48" s="2"/>
      <c r="P48" s="2"/>
      <c r="Q48" s="2"/>
      <c r="R48" s="2"/>
      <c r="S48" s="2"/>
      <c r="T48" s="2"/>
      <c r="U48" s="2"/>
      <c r="V48" s="2"/>
      <c r="W48" s="2"/>
      <c r="X48" s="2"/>
      <c r="Y48" s="2"/>
      <c r="Z48" s="2"/>
    </row>
    <row r="49" spans="1:26" ht="38.25" customHeight="1" x14ac:dyDescent="0.15">
      <c r="A49" s="34" t="s">
        <v>82</v>
      </c>
      <c r="B49" s="43" t="str">
        <f>VLOOKUP($A49,Questions!$A$2:$X$333,2,0)</f>
        <v>Are upgrades or system changes installed during off-peak hours or in a manner that does not impact the customer?</v>
      </c>
      <c r="C49" s="44" t="s">
        <v>39</v>
      </c>
      <c r="D49" s="68" t="s">
        <v>83</v>
      </c>
      <c r="E49" s="46" t="str">
        <f>IF($C49="Yes",VLOOKUP($A49,Questions!$A$2:$X$333,17,0)&amp;"",IF($C49="No",VLOOKUP($A49,Questions!$A$2:$X$333,16,0)&amp;"",VLOOKUP($A49,Questions!$A$2:$X$333,15,0)&amp;""))</f>
        <v>Define current off-peak hours, including time zones as necessary.</v>
      </c>
      <c r="F49" s="47" t="str">
        <f>VLOOKUP($A49,'Institution Evaluation'!$A$56:$F$346,6,0)&amp;""</f>
        <v/>
      </c>
      <c r="G49" s="2"/>
      <c r="H49" s="2"/>
      <c r="I49" s="6"/>
      <c r="J49" s="6"/>
      <c r="K49" s="2"/>
      <c r="L49" s="2"/>
      <c r="M49" s="2"/>
      <c r="N49" s="2"/>
      <c r="O49" s="2"/>
      <c r="P49" s="2"/>
      <c r="Q49" s="2"/>
      <c r="R49" s="2"/>
      <c r="S49" s="2"/>
      <c r="T49" s="2"/>
      <c r="U49" s="2"/>
      <c r="V49" s="2"/>
      <c r="W49" s="2"/>
      <c r="X49" s="2"/>
      <c r="Y49" s="2"/>
      <c r="Z49" s="2"/>
    </row>
    <row r="50" spans="1:26" ht="38.25" customHeight="1" x14ac:dyDescent="0.15">
      <c r="A50" s="34" t="s">
        <v>84</v>
      </c>
      <c r="B50" s="43" t="str">
        <f>VLOOKUP($A50,Questions!$A$2:$X$333,2,0)</f>
        <v>Do procedures exist to provide that emergency changes are documented and authorized (including after-the-fact approval)?</v>
      </c>
      <c r="C50" s="44" t="s">
        <v>39</v>
      </c>
      <c r="D50" s="68" t="s">
        <v>85</v>
      </c>
      <c r="E50" s="46" t="str">
        <f>IF($C50="Yes",VLOOKUP($A50,Questions!$A$2:$X$333,17,0)&amp;"",IF($C50="No",VLOOKUP($A50,Questions!$A$2:$X$333,16,0)&amp;"",VLOOKUP($A50,Questions!$A$2:$X$333,15,0)&amp;""))</f>
        <v>Summarize implemented procedures ensuring that emergency changes are documented and authorized.</v>
      </c>
      <c r="F50" s="47" t="str">
        <f>VLOOKUP($A50,'Institution Evaluation'!$A$56:$F$346,6,0)&amp;""</f>
        <v/>
      </c>
      <c r="G50" s="2"/>
      <c r="H50" s="2"/>
      <c r="I50" s="6"/>
      <c r="J50" s="6"/>
      <c r="K50" s="2"/>
      <c r="L50" s="2"/>
      <c r="M50" s="2"/>
      <c r="N50" s="2"/>
      <c r="O50" s="2"/>
      <c r="P50" s="2"/>
      <c r="Q50" s="2"/>
      <c r="R50" s="2"/>
      <c r="S50" s="2"/>
      <c r="T50" s="2"/>
      <c r="U50" s="2"/>
      <c r="V50" s="2"/>
      <c r="W50" s="2"/>
      <c r="X50" s="2"/>
      <c r="Y50" s="2"/>
      <c r="Z50" s="2"/>
    </row>
    <row r="51" spans="1:26" ht="48" customHeight="1" x14ac:dyDescent="0.15">
      <c r="A51" s="34" t="s">
        <v>86</v>
      </c>
      <c r="B51" s="43" t="str">
        <f>VLOOKUP($A51,Questions!$A$2:$X$333,2,0)</f>
        <v>Do you have a systems management and configuration strategy that encompasses servers, appliances, cloud services, applications, and mobile devices (company and employee owned)?</v>
      </c>
      <c r="C51" s="44" t="s">
        <v>39</v>
      </c>
      <c r="D51" s="68" t="s">
        <v>67</v>
      </c>
      <c r="E51" s="46" t="str">
        <f>IF($C51="Yes",VLOOKUP($A51,Questions!$A$2:$X$333,17,0)&amp;"",IF($C51="No",VLOOKUP($A51,Questions!$A$2:$X$333,16,0)&amp;"",VLOOKUP($A51,Questions!$A$2:$X$333,15,0)&amp;""))</f>
        <v>Summarize your systems management and configuration strategy.</v>
      </c>
      <c r="F51" s="47" t="str">
        <f>VLOOKUP($A51,'Institution Evaluation'!$A$56:$F$346,6,0)&amp;""</f>
        <v/>
      </c>
      <c r="G51" s="49" t="s">
        <v>22</v>
      </c>
      <c r="H51" s="2"/>
      <c r="I51" s="6"/>
      <c r="J51" s="6"/>
      <c r="K51" s="2"/>
      <c r="L51" s="2"/>
      <c r="M51" s="2"/>
      <c r="N51" s="2"/>
      <c r="O51" s="2"/>
      <c r="P51" s="2"/>
      <c r="Q51" s="2"/>
      <c r="R51" s="2"/>
      <c r="S51" s="2"/>
      <c r="T51" s="2"/>
      <c r="U51" s="2"/>
      <c r="V51" s="2"/>
      <c r="W51" s="2"/>
      <c r="X51" s="2"/>
      <c r="Y51" s="2"/>
      <c r="Z51" s="2"/>
    </row>
    <row r="52" spans="1:26" ht="36.75" customHeight="1" x14ac:dyDescent="0.15">
      <c r="A52" s="18" t="str">
        <f>VLOOKUP(LEFT($A53,4),'Auto Responses'!$N$4:$O$38,2,0)&amp;""</f>
        <v xml:space="preserve"> Policies, Processes, and Procedures</v>
      </c>
      <c r="B52" s="40"/>
      <c r="C52" s="19" t="s">
        <v>13</v>
      </c>
      <c r="D52" s="19" t="s">
        <v>14</v>
      </c>
      <c r="E52" s="41" t="s">
        <v>15</v>
      </c>
      <c r="F52" s="50" t="s">
        <v>16</v>
      </c>
      <c r="G52" s="2"/>
      <c r="H52" s="2"/>
      <c r="I52" s="6"/>
      <c r="J52" s="6"/>
      <c r="K52" s="2"/>
      <c r="L52" s="2"/>
      <c r="M52" s="2"/>
      <c r="N52" s="2"/>
      <c r="O52" s="2"/>
      <c r="P52" s="2"/>
      <c r="Q52" s="2"/>
      <c r="R52" s="2"/>
      <c r="S52" s="2"/>
      <c r="T52" s="2"/>
      <c r="U52" s="2"/>
      <c r="V52" s="2"/>
      <c r="W52" s="2"/>
      <c r="X52" s="2"/>
      <c r="Y52" s="2"/>
      <c r="Z52" s="2"/>
    </row>
    <row r="53" spans="1:26" ht="38.25" customHeight="1" x14ac:dyDescent="0.15">
      <c r="A53" s="34" t="s">
        <v>87</v>
      </c>
      <c r="B53" s="43" t="str">
        <f>VLOOKUP($A53,Questions!$A$2:$X$333,2,0)</f>
        <v>Do you have a documented patch management process?*</v>
      </c>
      <c r="C53" s="44" t="s">
        <v>39</v>
      </c>
      <c r="D53" s="68" t="s">
        <v>73</v>
      </c>
      <c r="E53" s="46" t="str">
        <f>IF($C53="Yes",VLOOKUP($A53,Questions!$A$2:$X$333,17,0)&amp;"",IF($C53="No",VLOOKUP($A53,Questions!$A$2:$X$333,16,0)&amp;"",VLOOKUP($A53,Questions!$A$2:$X$333,15,0)&amp;""))</f>
        <v/>
      </c>
      <c r="F53" s="47" t="str">
        <f>VLOOKUP($A53,'Institution Evaluation'!$A$56:$F$346,6,0)&amp;""</f>
        <v/>
      </c>
      <c r="G53" s="2"/>
      <c r="H53" s="2"/>
      <c r="I53" s="6"/>
      <c r="J53" s="6"/>
      <c r="K53" s="2"/>
      <c r="L53" s="2"/>
      <c r="M53" s="2"/>
      <c r="N53" s="2"/>
      <c r="O53" s="2"/>
      <c r="P53" s="2"/>
      <c r="Q53" s="2"/>
      <c r="R53" s="2"/>
      <c r="S53" s="2"/>
      <c r="T53" s="2"/>
      <c r="U53" s="2"/>
      <c r="V53" s="2"/>
      <c r="W53" s="2"/>
      <c r="X53" s="2"/>
      <c r="Y53" s="2"/>
      <c r="Z53" s="2"/>
    </row>
    <row r="54" spans="1:26" ht="56.25" customHeight="1" x14ac:dyDescent="0.15">
      <c r="A54" s="34" t="s">
        <v>88</v>
      </c>
      <c r="B54" s="43" t="str">
        <f>VLOOKUP($A54,Questions!$A$2:$X$333,2,0)</f>
        <v>Can your organization comply with institutional policies on privacy and data protection with regard to users of institutional systems, if required?*</v>
      </c>
      <c r="C54" s="44" t="s">
        <v>39</v>
      </c>
      <c r="D54" s="68" t="s">
        <v>89</v>
      </c>
      <c r="E54" s="46" t="str">
        <f>IF($C54="Yes",VLOOKUP($A54,Questions!$A$2:$X$333,17,0)&amp;"",IF($C54="No",VLOOKUP($A54,Questions!$A$2:$X$333,16,0)&amp;"",VLOOKUP($A54,Questions!$A$2:$X$333,15,0)&amp;""))</f>
        <v>State that you have reviewed the institution's IT policies with regards to user privacy and data protection.</v>
      </c>
      <c r="F54" s="47" t="str">
        <f>VLOOKUP($A54,'Institution Evaluation'!$A$56:$F$346,6,0)&amp;""</f>
        <v/>
      </c>
      <c r="G54" s="2"/>
      <c r="H54" s="2"/>
      <c r="I54" s="6"/>
      <c r="J54" s="6"/>
      <c r="K54" s="2"/>
      <c r="L54" s="2"/>
      <c r="M54" s="2"/>
      <c r="N54" s="2"/>
      <c r="O54" s="2"/>
      <c r="P54" s="2"/>
      <c r="Q54" s="2"/>
      <c r="R54" s="2"/>
      <c r="S54" s="2"/>
      <c r="T54" s="2"/>
      <c r="U54" s="2"/>
      <c r="V54" s="2"/>
      <c r="W54" s="2"/>
      <c r="X54" s="2"/>
      <c r="Y54" s="2"/>
      <c r="Z54" s="2"/>
    </row>
    <row r="55" spans="1:26" ht="38.25" customHeight="1" x14ac:dyDescent="0.15">
      <c r="A55" s="34" t="s">
        <v>90</v>
      </c>
      <c r="B55" s="43" t="str">
        <f>VLOOKUP($A55,Questions!$A$2:$X$333,2,0)</f>
        <v>Is your company subject to the institution's geographic region's laws and regulations?*</v>
      </c>
      <c r="C55" s="44" t="s">
        <v>39</v>
      </c>
      <c r="D55" s="68" t="s">
        <v>91</v>
      </c>
      <c r="E55" s="46" t="str">
        <f>IF($C55="Yes",VLOOKUP($A55,Questions!$A$2:$X$333,17,0)&amp;"",IF($C55="No",VLOOKUP($A55,Questions!$A$2:$X$333,16,0)&amp;"",VLOOKUP($A55,Questions!$A$2:$X$333,15,0)&amp;""))</f>
        <v/>
      </c>
      <c r="F55" s="47" t="str">
        <f>VLOOKUP($A55,'Institution Evaluation'!$A$56:$F$346,6,0)&amp;""</f>
        <v/>
      </c>
      <c r="G55" s="2"/>
      <c r="H55" s="2"/>
      <c r="I55" s="6"/>
      <c r="J55" s="6"/>
      <c r="K55" s="2"/>
      <c r="L55" s="2"/>
      <c r="M55" s="2"/>
      <c r="N55" s="2"/>
      <c r="O55" s="2"/>
      <c r="P55" s="2"/>
      <c r="Q55" s="2"/>
      <c r="R55" s="2"/>
      <c r="S55" s="2"/>
      <c r="T55" s="2"/>
      <c r="U55" s="2"/>
      <c r="V55" s="2"/>
      <c r="W55" s="2"/>
      <c r="X55" s="2"/>
      <c r="Y55" s="2"/>
      <c r="Z55" s="2"/>
    </row>
    <row r="56" spans="1:26" ht="38.25" customHeight="1" x14ac:dyDescent="0.15">
      <c r="A56" s="34" t="s">
        <v>92</v>
      </c>
      <c r="B56" s="43" t="str">
        <f>VLOOKUP($A56,Questions!$A$2:$X$333,2,0)</f>
        <v>Can you accommodate encryption requirements using open standards?</v>
      </c>
      <c r="C56" s="44" t="s">
        <v>39</v>
      </c>
      <c r="D56" s="68" t="s">
        <v>93</v>
      </c>
      <c r="E56" s="46" t="str">
        <f>IF($C56="Yes",VLOOKUP($A56,Questions!$A$2:$X$333,17,0)&amp;"",IF($C56="No",VLOOKUP($A56,Questions!$A$2:$X$333,16,0)&amp;"",VLOOKUP($A56,Questions!$A$2:$X$333,15,0)&amp;""))</f>
        <v/>
      </c>
      <c r="F56" s="47" t="str">
        <f>VLOOKUP($A56,'Institution Evaluation'!$A$56:$F$346,6,0)&amp;""</f>
        <v/>
      </c>
      <c r="G56" s="2"/>
      <c r="H56" s="2"/>
      <c r="I56" s="6"/>
      <c r="J56" s="6"/>
      <c r="K56" s="2"/>
      <c r="L56" s="2"/>
      <c r="M56" s="2"/>
      <c r="N56" s="2"/>
      <c r="O56" s="2"/>
      <c r="P56" s="2"/>
      <c r="Q56" s="2"/>
      <c r="R56" s="2"/>
      <c r="S56" s="2"/>
      <c r="T56" s="2"/>
      <c r="U56" s="2"/>
      <c r="V56" s="2"/>
      <c r="W56" s="2"/>
      <c r="X56" s="2"/>
      <c r="Y56" s="2"/>
      <c r="Z56" s="2"/>
    </row>
    <row r="57" spans="1:26" ht="36" customHeight="1" x14ac:dyDescent="0.15">
      <c r="A57" s="34" t="s">
        <v>94</v>
      </c>
      <c r="B57" s="43" t="str">
        <f>VLOOKUP($A57,Questions!$A$2:$X$333,2,0)</f>
        <v>Do you have a documented systems development life cycle (SDLC)?</v>
      </c>
      <c r="C57" s="44" t="s">
        <v>39</v>
      </c>
      <c r="D57" s="68" t="s">
        <v>95</v>
      </c>
      <c r="E57" s="46" t="str">
        <f>IF($C57="Yes",VLOOKUP($A57,Questions!$A$2:$X$333,17,0)&amp;"",IF($C57="No",VLOOKUP($A57,Questions!$A$2:$X$333,16,0)&amp;"",VLOOKUP($A57,Questions!$A$2:$X$333,15,0)&amp;""))</f>
        <v>Briefly summarize your SDLC or provide a link or attachment.</v>
      </c>
      <c r="F57" s="47" t="str">
        <f>VLOOKUP($A57,'Institution Evaluation'!$A$56:$F$346,6,0)&amp;""</f>
        <v/>
      </c>
      <c r="G57" s="2"/>
      <c r="H57" s="2"/>
      <c r="I57" s="6"/>
      <c r="J57" s="6"/>
      <c r="K57" s="2"/>
      <c r="L57" s="2"/>
      <c r="M57" s="2"/>
      <c r="N57" s="2"/>
      <c r="O57" s="2"/>
      <c r="P57" s="2"/>
      <c r="Q57" s="2"/>
      <c r="R57" s="2"/>
      <c r="S57" s="2"/>
      <c r="T57" s="2"/>
      <c r="U57" s="2"/>
      <c r="V57" s="2"/>
      <c r="W57" s="2"/>
      <c r="X57" s="2"/>
      <c r="Y57" s="2"/>
      <c r="Z57" s="2"/>
    </row>
    <row r="58" spans="1:26" ht="15.75" customHeight="1" x14ac:dyDescent="0.15">
      <c r="A58" s="34" t="s">
        <v>96</v>
      </c>
      <c r="B58" s="43" t="str">
        <f>VLOOKUP($A58,Questions!$A$2:$X$333,2,0)</f>
        <v>Do you perform background screenings or multi-state background checks on all employees prior to their first day of work?</v>
      </c>
      <c r="C58" s="44" t="s">
        <v>39</v>
      </c>
      <c r="D58" s="68" t="s">
        <v>97</v>
      </c>
      <c r="E58" s="46" t="str">
        <f>IF($C58="Yes",VLOOKUP($A58,Questions!$A$2:$X$333,17,0)&amp;"",IF($C58="No",VLOOKUP($A58,Questions!$A$2:$X$333,16,0)&amp;"",VLOOKUP($A58,Questions!$A$2:$X$333,15,0)&amp;""))</f>
        <v>Summarize your background check practices.</v>
      </c>
      <c r="F58" s="47" t="str">
        <f>VLOOKUP($A58,'Institution Evaluation'!$A$56:$F$346,6,0)&amp;""</f>
        <v/>
      </c>
      <c r="G58" s="2"/>
      <c r="H58" s="2"/>
      <c r="I58" s="6"/>
      <c r="J58" s="6"/>
      <c r="K58" s="2"/>
      <c r="L58" s="2"/>
      <c r="M58" s="2"/>
      <c r="N58" s="2"/>
      <c r="O58" s="2"/>
      <c r="P58" s="2"/>
      <c r="Q58" s="2"/>
      <c r="R58" s="2"/>
      <c r="S58" s="2"/>
      <c r="T58" s="2"/>
      <c r="U58" s="2"/>
      <c r="V58" s="2"/>
      <c r="W58" s="2"/>
      <c r="X58" s="2"/>
      <c r="Y58" s="2"/>
      <c r="Z58" s="2"/>
    </row>
    <row r="59" spans="1:26" ht="47.25" customHeight="1" x14ac:dyDescent="0.15">
      <c r="A59" s="34" t="s">
        <v>98</v>
      </c>
      <c r="B59" s="43" t="str">
        <f>VLOOKUP($A59,Questions!$A$2:$X$333,2,0)</f>
        <v>Do you require new employees to fill out agreements and review policies?</v>
      </c>
      <c r="C59" s="44" t="s">
        <v>39</v>
      </c>
      <c r="D59" s="74" t="s">
        <v>99</v>
      </c>
      <c r="E59" s="46" t="str">
        <f>IF($C59="Yes",VLOOKUP($A59,Questions!$A$2:$X$333,17,0)&amp;"",IF($C59="No",VLOOKUP($A59,Questions!$A$2:$X$333,16,0)&amp;"",VLOOKUP($A59,Questions!$A$2:$X$333,15,0)&amp;""))</f>
        <v>Summarize the required agreements and reviewed policies.</v>
      </c>
      <c r="F59" s="47" t="str">
        <f>VLOOKUP($A59,'Institution Evaluation'!$A$56:$F$346,6,0)&amp;""</f>
        <v/>
      </c>
      <c r="G59" s="2"/>
      <c r="H59" s="2"/>
      <c r="I59" s="6"/>
      <c r="J59" s="6"/>
      <c r="K59" s="2"/>
      <c r="L59" s="2"/>
      <c r="M59" s="2"/>
      <c r="N59" s="2"/>
      <c r="O59" s="2"/>
      <c r="P59" s="2"/>
      <c r="Q59" s="2"/>
      <c r="R59" s="2"/>
      <c r="S59" s="2"/>
      <c r="T59" s="2"/>
      <c r="U59" s="2"/>
      <c r="V59" s="2"/>
      <c r="W59" s="2"/>
      <c r="X59" s="2"/>
      <c r="Y59" s="2"/>
      <c r="Z59" s="2"/>
    </row>
    <row r="60" spans="1:26" ht="46.5" customHeight="1" x14ac:dyDescent="0.15">
      <c r="A60" s="34" t="s">
        <v>100</v>
      </c>
      <c r="B60" s="43" t="str">
        <f>VLOOKUP($A60,Questions!$A$2:$X$333,2,0)</f>
        <v>Do you have a documented information security policy?</v>
      </c>
      <c r="C60" s="44" t="s">
        <v>39</v>
      </c>
      <c r="D60" s="75" t="s">
        <v>101</v>
      </c>
      <c r="E60" s="46" t="str">
        <f>IF($C60="Yes",VLOOKUP($A60,Questions!$A$2:$X$333,17,0)&amp;"",IF($C60="No",VLOOKUP($A60,Questions!$A$2:$X$333,16,0)&amp;"",VLOOKUP($A60,Questions!$A$2:$X$333,15,0)&amp;""))</f>
        <v>Provide a reference to your information security policy or submit documentation with this fully populated HECVAT.</v>
      </c>
      <c r="F60" s="47" t="str">
        <f>VLOOKUP($A60,'Institution Evaluation'!$A$56:$F$346,6,0)&amp;""</f>
        <v/>
      </c>
      <c r="G60" s="2"/>
      <c r="H60" s="2"/>
      <c r="I60" s="6"/>
      <c r="J60" s="6"/>
      <c r="K60" s="2"/>
      <c r="L60" s="2"/>
      <c r="M60" s="2"/>
      <c r="N60" s="2"/>
      <c r="O60" s="2"/>
      <c r="P60" s="2"/>
      <c r="Q60" s="2"/>
      <c r="R60" s="2"/>
      <c r="S60" s="2"/>
      <c r="T60" s="2"/>
      <c r="U60" s="2"/>
      <c r="V60" s="2"/>
      <c r="W60" s="2"/>
      <c r="X60" s="2"/>
      <c r="Y60" s="2"/>
      <c r="Z60" s="2"/>
    </row>
    <row r="61" spans="1:26" ht="48" customHeight="1" x14ac:dyDescent="0.15">
      <c r="A61" s="34" t="s">
        <v>102</v>
      </c>
      <c r="B61" s="43" t="str">
        <f>VLOOKUP($A61,Questions!$A$2:$X$333,2,0)</f>
        <v>Are information security principles designed into the product lifecycle?</v>
      </c>
      <c r="C61" s="44" t="s">
        <v>39</v>
      </c>
      <c r="D61" s="68" t="s">
        <v>103</v>
      </c>
      <c r="E61" s="46" t="str">
        <f>IF($C61="Yes",VLOOKUP($A61,Questions!$A$2:$X$333,17,0)&amp;"",IF($C61="No",VLOOKUP($A61,Questions!$A$2:$X$333,16,0)&amp;"",VLOOKUP($A61,Questions!$A$2:$X$333,15,0)&amp;""))</f>
        <v>Summarize the information security principles designed into the product lifecycle.</v>
      </c>
      <c r="F61" s="47" t="str">
        <f>VLOOKUP($A61,'Institution Evaluation'!$A$56:$F$346,6,0)&amp;""</f>
        <v/>
      </c>
      <c r="G61" s="2"/>
      <c r="H61" s="2"/>
      <c r="I61" s="6"/>
      <c r="J61" s="6"/>
      <c r="K61" s="2"/>
      <c r="L61" s="2"/>
      <c r="M61" s="2"/>
      <c r="N61" s="2"/>
      <c r="O61" s="2"/>
      <c r="P61" s="2"/>
      <c r="Q61" s="2"/>
      <c r="R61" s="2"/>
      <c r="S61" s="2"/>
      <c r="T61" s="2"/>
      <c r="U61" s="2"/>
      <c r="V61" s="2"/>
      <c r="W61" s="2"/>
      <c r="X61" s="2"/>
      <c r="Y61" s="2"/>
      <c r="Z61" s="2"/>
    </row>
    <row r="62" spans="1:26" ht="28.5" customHeight="1" x14ac:dyDescent="0.15">
      <c r="A62" s="34" t="s">
        <v>104</v>
      </c>
      <c r="B62" s="43" t="str">
        <f>VLOOKUP($A62,Questions!$A$2:$X$333,2,0)</f>
        <v>Will you comply with applicable breach notification laws?</v>
      </c>
      <c r="C62" s="44" t="s">
        <v>39</v>
      </c>
      <c r="D62" s="68" t="s">
        <v>105</v>
      </c>
      <c r="E62" s="46" t="str">
        <f>IF($C62="Yes",VLOOKUP($A62,Questions!$A$2:$X$333,17,0)&amp;"",IF($C62="No",VLOOKUP($A62,Questions!$A$2:$X$333,16,0)&amp;"",VLOOKUP($A62,Questions!$A$2:$X$333,15,0)&amp;""))</f>
        <v>State how quickly the institution will be notified of a data breach or security incident.</v>
      </c>
      <c r="F62" s="47" t="str">
        <f>VLOOKUP($A62,'Institution Evaluation'!$A$56:$F$346,6,0)&amp;""</f>
        <v/>
      </c>
      <c r="G62" s="2"/>
      <c r="H62" s="2"/>
      <c r="I62" s="6"/>
      <c r="J62" s="6"/>
      <c r="K62" s="2"/>
      <c r="L62" s="2"/>
      <c r="M62" s="2"/>
      <c r="N62" s="2"/>
      <c r="O62" s="2"/>
      <c r="P62" s="2"/>
      <c r="Q62" s="2"/>
      <c r="R62" s="2"/>
      <c r="S62" s="2"/>
      <c r="T62" s="2"/>
      <c r="U62" s="2"/>
      <c r="V62" s="2"/>
      <c r="W62" s="2"/>
      <c r="X62" s="2"/>
      <c r="Y62" s="2"/>
      <c r="Z62" s="2"/>
    </row>
    <row r="63" spans="1:26" ht="28.5" customHeight="1" x14ac:dyDescent="0.15">
      <c r="A63" s="34" t="s">
        <v>106</v>
      </c>
      <c r="B63" s="43" t="str">
        <f>VLOOKUP($A63,Questions!$A$2:$X$333,2,0)</f>
        <v>Do you have an information security awareness program?</v>
      </c>
      <c r="C63" s="44" t="s">
        <v>39</v>
      </c>
      <c r="D63" s="68" t="s">
        <v>107</v>
      </c>
      <c r="E63" s="46" t="str">
        <f>IF($C63="Yes",VLOOKUP($A63,Questions!$A$2:$X$333,17,0)&amp;"",IF($C63="No",VLOOKUP($A63,Questions!$A$2:$X$333,16,0)&amp;"",VLOOKUP($A63,Questions!$A$2:$X$333,15,0)&amp;""))</f>
        <v>Summarize your information security awareness program.</v>
      </c>
      <c r="F63" s="47" t="str">
        <f>VLOOKUP($A63,'Institution Evaluation'!$A$56:$F$346,6,0)&amp;""</f>
        <v/>
      </c>
      <c r="G63" s="2"/>
      <c r="H63" s="2"/>
      <c r="I63" s="6"/>
      <c r="J63" s="6"/>
      <c r="K63" s="2"/>
      <c r="L63" s="2"/>
      <c r="M63" s="2"/>
      <c r="N63" s="2"/>
      <c r="O63" s="2"/>
      <c r="P63" s="2"/>
      <c r="Q63" s="2"/>
      <c r="R63" s="2"/>
      <c r="S63" s="2"/>
      <c r="T63" s="2"/>
      <c r="U63" s="2"/>
      <c r="V63" s="2"/>
      <c r="W63" s="2"/>
      <c r="X63" s="2"/>
      <c r="Y63" s="2"/>
      <c r="Z63" s="2"/>
    </row>
    <row r="64" spans="1:26" ht="28.5" customHeight="1" x14ac:dyDescent="0.15">
      <c r="A64" s="34" t="s">
        <v>108</v>
      </c>
      <c r="B64" s="43" t="str">
        <f>VLOOKUP($A64,Questions!$A$2:$X$333,2,0)</f>
        <v>Is security awareness training mandatory for all employees?</v>
      </c>
      <c r="C64" s="44" t="s">
        <v>39</v>
      </c>
      <c r="D64" s="68"/>
      <c r="E64" s="46" t="str">
        <f>IF($C64="Yes",VLOOKUP($A64,Questions!$A$2:$X$333,17,0)&amp;"",IF($C64="No",VLOOKUP($A64,Questions!$A$2:$X$333,16,0)&amp;"",VLOOKUP($A64,Questions!$A$2:$X$333,15,0)&amp;""))</f>
        <v>Summarize your security awareness training content and state how frequently employees are required to undergo security awareness training.</v>
      </c>
      <c r="F64" s="47" t="str">
        <f>VLOOKUP($A64,'Institution Evaluation'!$A$56:$F$346,6,0)&amp;""</f>
        <v/>
      </c>
      <c r="G64" s="2"/>
      <c r="H64" s="2"/>
      <c r="I64" s="6"/>
      <c r="J64" s="6"/>
      <c r="K64" s="2"/>
      <c r="L64" s="2"/>
      <c r="M64" s="2"/>
      <c r="N64" s="2"/>
      <c r="O64" s="2"/>
      <c r="P64" s="2"/>
      <c r="Q64" s="2"/>
      <c r="R64" s="2"/>
      <c r="S64" s="2"/>
      <c r="T64" s="2"/>
      <c r="U64" s="2"/>
      <c r="V64" s="2"/>
      <c r="W64" s="2"/>
      <c r="X64" s="2"/>
      <c r="Y64" s="2"/>
      <c r="Z64" s="2"/>
    </row>
    <row r="65" spans="1:26" ht="54" customHeight="1" x14ac:dyDescent="0.15">
      <c r="A65" s="34" t="s">
        <v>109</v>
      </c>
      <c r="B65" s="43" t="str">
        <f>VLOOKUP($A65,Questions!$A$2:$X$333,2,0)</f>
        <v>Do you have process and procedure(s) documented, and currently followed, that require a review and update of the access list(s) for privileged accounts?</v>
      </c>
      <c r="C65" s="44" t="s">
        <v>39</v>
      </c>
      <c r="D65" s="68" t="s">
        <v>110</v>
      </c>
      <c r="E65" s="46" t="str">
        <f>IF($C65="Yes",VLOOKUP($A65,Questions!$A$2:$X$333,17,0)&amp;"",IF($C65="No",VLOOKUP($A65,Questions!$A$2:$X$333,16,0)&amp;"",VLOOKUP($A65,Questions!$A$2:$X$333,15,0)&amp;""))</f>
        <v>Provide a brief summary and the implement review interval.</v>
      </c>
      <c r="F65" s="47" t="str">
        <f>VLOOKUP($A65,'Institution Evaluation'!$A$56:$F$346,6,0)&amp;""</f>
        <v/>
      </c>
      <c r="G65" s="2"/>
      <c r="H65" s="2"/>
      <c r="I65" s="6"/>
      <c r="J65" s="6"/>
      <c r="K65" s="2"/>
      <c r="L65" s="2"/>
      <c r="M65" s="2"/>
      <c r="N65" s="2"/>
      <c r="O65" s="2"/>
      <c r="P65" s="2"/>
      <c r="Q65" s="2"/>
      <c r="R65" s="2"/>
      <c r="S65" s="2"/>
      <c r="T65" s="2"/>
      <c r="U65" s="2"/>
      <c r="V65" s="2"/>
      <c r="W65" s="2"/>
      <c r="X65" s="2"/>
      <c r="Y65" s="2"/>
      <c r="Z65" s="2"/>
    </row>
    <row r="66" spans="1:26" ht="34.5" customHeight="1" x14ac:dyDescent="0.15">
      <c r="A66" s="34" t="s">
        <v>111</v>
      </c>
      <c r="B66" s="43" t="str">
        <f>VLOOKUP($A66,Questions!$A$2:$X$333,2,0)</f>
        <v>Do you have documented, and currently implemented, internal audit processes and procedures?</v>
      </c>
      <c r="C66" s="44" t="s">
        <v>39</v>
      </c>
      <c r="D66" s="76" t="s">
        <v>112</v>
      </c>
      <c r="E66" s="46" t="str">
        <f>IF($C66="Yes",VLOOKUP($A66,Questions!$A$2:$X$333,17,0)&amp;"",IF($C66="No",VLOOKUP($A66,Questions!$A$2:$X$333,16,0)&amp;"",VLOOKUP($A66,Questions!$A$2:$X$333,15,0)&amp;""))</f>
        <v>Summarize your internal audit processes and procedures.</v>
      </c>
      <c r="F66" s="47" t="str">
        <f>VLOOKUP($A66,'Institution Evaluation'!$A$56:$F$346,6,0)&amp;""</f>
        <v/>
      </c>
      <c r="G66" s="2"/>
      <c r="H66" s="2"/>
      <c r="I66" s="6"/>
      <c r="J66" s="6"/>
      <c r="K66" s="2"/>
      <c r="L66" s="2"/>
      <c r="M66" s="2"/>
      <c r="N66" s="2"/>
      <c r="O66" s="2"/>
      <c r="P66" s="2"/>
      <c r="Q66" s="2"/>
      <c r="R66" s="2"/>
      <c r="S66" s="2"/>
      <c r="T66" s="2"/>
      <c r="U66" s="2"/>
      <c r="V66" s="2"/>
      <c r="W66" s="2"/>
      <c r="X66" s="2"/>
      <c r="Y66" s="2"/>
      <c r="Z66" s="2"/>
    </row>
    <row r="67" spans="1:26" ht="39" customHeight="1" x14ac:dyDescent="0.15">
      <c r="A67" s="34" t="s">
        <v>113</v>
      </c>
      <c r="B67" s="43" t="str">
        <f>VLOOKUP($A67,Questions!$A$2:$X$333,2,0)</f>
        <v>Does your organization have physical security controls and policies in place?</v>
      </c>
      <c r="C67" s="44" t="s">
        <v>39</v>
      </c>
      <c r="D67" s="76" t="s">
        <v>114</v>
      </c>
      <c r="E67" s="46" t="str">
        <f>IF($C67="Yes",VLOOKUP($A67,Questions!$A$2:$X$333,17,0)&amp;"",IF($C67="No",VLOOKUP($A67,Questions!$A$2:$X$333,16,0)&amp;"",IF($C67="N/A",VLOOKUP($A67,Questions!$A$2:$X$333,18,0)&amp;"",VLOOKUP($A67,Questions!$A$2:$X$333,15,0)&amp;"")))</f>
        <v>Provide a copy of your physical security controls and policies along with this document (link or attached).</v>
      </c>
      <c r="F67" s="47" t="str">
        <f>VLOOKUP($A67,'Institution Evaluation'!$A$56:$F$346,6,0)&amp;""</f>
        <v/>
      </c>
      <c r="G67" s="49" t="s">
        <v>22</v>
      </c>
      <c r="H67" s="6"/>
      <c r="I67" s="2"/>
      <c r="J67" s="2"/>
      <c r="K67" s="2"/>
      <c r="L67" s="2"/>
      <c r="M67" s="2"/>
      <c r="N67" s="2"/>
      <c r="O67" s="2"/>
      <c r="P67" s="2"/>
      <c r="Q67" s="2"/>
      <c r="R67" s="2"/>
      <c r="S67" s="2"/>
      <c r="T67" s="2"/>
      <c r="U67" s="2"/>
      <c r="V67" s="2"/>
      <c r="W67" s="2"/>
      <c r="X67" s="2"/>
      <c r="Y67" s="2"/>
      <c r="Z67" s="2"/>
    </row>
    <row r="68" spans="1:26" ht="39" customHeight="1" x14ac:dyDescent="0.15">
      <c r="A68" s="59" t="s">
        <v>32</v>
      </c>
      <c r="B68" s="54"/>
      <c r="C68" s="55"/>
      <c r="D68" s="77"/>
      <c r="E68" s="57"/>
      <c r="F68" s="58"/>
      <c r="G68" s="49"/>
      <c r="H68" s="6"/>
      <c r="I68" s="2"/>
      <c r="J68" s="2"/>
      <c r="K68" s="2"/>
      <c r="L68" s="2"/>
      <c r="M68" s="2"/>
      <c r="N68" s="2"/>
      <c r="O68" s="2"/>
      <c r="P68" s="2"/>
      <c r="Q68" s="2"/>
      <c r="R68" s="2"/>
      <c r="S68" s="2"/>
      <c r="T68" s="2"/>
      <c r="U68" s="2"/>
      <c r="V68" s="2"/>
      <c r="W68" s="2"/>
      <c r="X68" s="2"/>
      <c r="Y68" s="2"/>
      <c r="Z68" s="2"/>
    </row>
    <row r="69" spans="1:26" ht="15" customHeight="1" x14ac:dyDescent="0.15">
      <c r="A69" s="78"/>
      <c r="B69" s="2"/>
      <c r="C69" s="3"/>
      <c r="D69" s="4"/>
      <c r="E69" s="5"/>
      <c r="F69" s="2"/>
      <c r="G69" s="2"/>
      <c r="H69" s="2"/>
      <c r="I69" s="6"/>
      <c r="J69" s="6"/>
      <c r="K69" s="2"/>
      <c r="L69" s="2"/>
      <c r="M69" s="2"/>
      <c r="N69" s="2"/>
      <c r="O69" s="2"/>
      <c r="P69" s="2"/>
      <c r="Q69" s="2"/>
      <c r="R69" s="2"/>
      <c r="S69" s="2"/>
      <c r="T69" s="2"/>
      <c r="U69" s="2"/>
      <c r="V69" s="2"/>
      <c r="W69" s="2"/>
      <c r="X69" s="2"/>
      <c r="Y69" s="2"/>
      <c r="Z69" s="2"/>
    </row>
    <row r="70" spans="1:26" ht="15" hidden="1" customHeight="1" x14ac:dyDescent="0.2">
      <c r="B70" s="2"/>
      <c r="C70" s="3"/>
      <c r="D70" s="4"/>
      <c r="E70" s="5"/>
      <c r="F70" s="2"/>
      <c r="G70" s="2"/>
      <c r="H70" s="2"/>
      <c r="I70" s="6"/>
      <c r="J70" s="6"/>
      <c r="K70" s="2"/>
      <c r="L70" s="2"/>
      <c r="M70" s="2"/>
      <c r="N70" s="2"/>
      <c r="O70" s="2"/>
      <c r="P70" s="2"/>
      <c r="Q70" s="2"/>
      <c r="R70" s="2"/>
      <c r="S70" s="2"/>
      <c r="T70" s="2"/>
      <c r="U70" s="2"/>
      <c r="V70" s="2"/>
      <c r="W70" s="2"/>
      <c r="X70" s="2"/>
      <c r="Y70" s="2"/>
      <c r="Z70" s="2"/>
    </row>
    <row r="71" spans="1:26" ht="57" hidden="1" customHeight="1" x14ac:dyDescent="0.2">
      <c r="A71" s="34" t="e">
        <f>#REF!</f>
        <v>#REF!</v>
      </c>
      <c r="B71" s="2"/>
      <c r="C71" s="3"/>
      <c r="D71" s="4"/>
      <c r="E71" s="5"/>
      <c r="F71" s="2"/>
      <c r="G71" s="2"/>
      <c r="H71" s="2"/>
      <c r="I71" s="6"/>
      <c r="J71" s="6"/>
      <c r="K71" s="2"/>
      <c r="L71" s="2"/>
    </row>
    <row r="72" spans="1:26" ht="42.75" hidden="1" customHeight="1" x14ac:dyDescent="0.2">
      <c r="A72" s="34" t="e">
        <f>#REF!</f>
        <v>#REF!</v>
      </c>
      <c r="B72" s="2"/>
      <c r="C72" s="3"/>
      <c r="D72" s="4"/>
      <c r="E72" s="5"/>
      <c r="F72" s="2"/>
      <c r="G72" s="2"/>
      <c r="H72" s="2"/>
      <c r="I72" s="6"/>
      <c r="J72" s="6"/>
      <c r="K72" s="2"/>
      <c r="L72" s="2"/>
    </row>
    <row r="73" spans="1:26" ht="15" hidden="1" customHeight="1" x14ac:dyDescent="0.2">
      <c r="A73" s="34" t="e">
        <f>#REF!</f>
        <v>#REF!</v>
      </c>
      <c r="B73" s="2"/>
      <c r="C73" s="3"/>
      <c r="D73" s="4"/>
      <c r="E73" s="5"/>
      <c r="F73" s="2"/>
      <c r="G73" s="2"/>
      <c r="H73" s="2"/>
      <c r="I73" s="6"/>
      <c r="J73" s="6"/>
      <c r="K73" s="2"/>
      <c r="L73" s="2"/>
    </row>
    <row r="74" spans="1:26" ht="15" hidden="1" customHeight="1" x14ac:dyDescent="0.2">
      <c r="A74" s="34" t="e">
        <f>#REF!</f>
        <v>#REF!</v>
      </c>
      <c r="B74" s="2"/>
      <c r="C74" s="3"/>
      <c r="D74" s="4"/>
      <c r="E74" s="5"/>
      <c r="F74" s="2"/>
      <c r="G74" s="2"/>
      <c r="H74" s="2"/>
      <c r="I74" s="6"/>
      <c r="J74" s="6"/>
      <c r="K74" s="2"/>
      <c r="L74" s="2"/>
    </row>
    <row r="75" spans="1:26" ht="15" hidden="1" customHeight="1" x14ac:dyDescent="0.2">
      <c r="A75" s="34" t="e">
        <f>#REF!</f>
        <v>#REF!</v>
      </c>
      <c r="B75" s="2"/>
      <c r="C75" s="3"/>
      <c r="D75" s="4"/>
      <c r="E75" s="5"/>
      <c r="F75" s="2"/>
      <c r="G75" s="2"/>
      <c r="H75" s="2"/>
      <c r="I75" s="6"/>
      <c r="J75" s="6"/>
      <c r="K75" s="2"/>
      <c r="L75" s="2"/>
    </row>
    <row r="76" spans="1:26" ht="15" hidden="1" customHeight="1" x14ac:dyDescent="0.2">
      <c r="A76" s="34" t="e">
        <f>#REF!</f>
        <v>#REF!</v>
      </c>
      <c r="B76" s="2"/>
      <c r="C76" s="3"/>
      <c r="D76" s="4"/>
      <c r="E76" s="5"/>
      <c r="F76" s="2"/>
      <c r="G76" s="2"/>
      <c r="H76" s="2"/>
      <c r="I76" s="6"/>
      <c r="J76" s="6"/>
      <c r="K76" s="2"/>
      <c r="L76" s="2"/>
    </row>
    <row r="77" spans="1:26" ht="15" hidden="1" customHeight="1" x14ac:dyDescent="0.2">
      <c r="A77" s="34" t="e">
        <f>#REF!</f>
        <v>#REF!</v>
      </c>
      <c r="B77" s="2"/>
      <c r="C77" s="3"/>
      <c r="D77" s="4"/>
      <c r="E77" s="5"/>
      <c r="F77" s="2"/>
      <c r="G77" s="2"/>
      <c r="H77" s="2"/>
      <c r="I77" s="6"/>
      <c r="J77" s="6"/>
      <c r="K77" s="2"/>
      <c r="L77" s="2"/>
    </row>
    <row r="78" spans="1:26" ht="15" hidden="1" customHeight="1" x14ac:dyDescent="0.2">
      <c r="B78" s="2"/>
      <c r="C78" s="3"/>
      <c r="D78" s="4"/>
      <c r="E78" s="5"/>
      <c r="F78" s="2"/>
      <c r="G78" s="2"/>
      <c r="H78" s="2"/>
      <c r="I78" s="6"/>
      <c r="J78" s="6"/>
      <c r="K78" s="2"/>
      <c r="L78" s="2"/>
    </row>
    <row r="79" spans="1:26" ht="15" hidden="1" customHeight="1" x14ac:dyDescent="0.2">
      <c r="B79" s="2"/>
      <c r="C79" s="3"/>
      <c r="D79" s="4"/>
      <c r="E79" s="5"/>
      <c r="F79" s="2"/>
      <c r="G79" s="2"/>
      <c r="H79" s="2"/>
      <c r="I79" s="6"/>
      <c r="J79" s="6"/>
      <c r="K79" s="2"/>
      <c r="L79" s="2"/>
    </row>
    <row r="80" spans="1:26" ht="15" hidden="1" customHeight="1" x14ac:dyDescent="0.2">
      <c r="B80" s="2"/>
      <c r="C80" s="3"/>
      <c r="D80" s="4"/>
      <c r="E80" s="5"/>
      <c r="F80" s="2"/>
      <c r="G80" s="2"/>
      <c r="H80" s="2"/>
      <c r="I80" s="6"/>
      <c r="J80" s="6"/>
      <c r="K80" s="2"/>
      <c r="L80" s="2"/>
    </row>
    <row r="81" spans="2:12" ht="15" hidden="1" customHeight="1" x14ac:dyDescent="0.2">
      <c r="B81" s="2"/>
      <c r="C81" s="3"/>
      <c r="D81" s="4"/>
      <c r="E81" s="5"/>
      <c r="F81" s="2"/>
      <c r="G81" s="2"/>
      <c r="H81" s="2"/>
      <c r="I81" s="6"/>
      <c r="J81" s="6"/>
      <c r="K81" s="2"/>
      <c r="L81" s="2"/>
    </row>
    <row r="82" spans="2:12" ht="15" hidden="1" customHeight="1" x14ac:dyDescent="0.2">
      <c r="B82" s="2"/>
      <c r="C82" s="3"/>
      <c r="D82" s="4"/>
      <c r="E82" s="5"/>
      <c r="F82" s="2"/>
      <c r="G82" s="2"/>
      <c r="H82" s="2"/>
      <c r="I82" s="6"/>
      <c r="J82" s="6"/>
      <c r="K82" s="2"/>
      <c r="L82" s="2"/>
    </row>
    <row r="83" spans="2:12" ht="15" hidden="1" customHeight="1" x14ac:dyDescent="0.2">
      <c r="B83" s="2"/>
      <c r="C83" s="3"/>
      <c r="D83" s="4"/>
      <c r="E83" s="5"/>
      <c r="F83" s="2"/>
      <c r="G83" s="2"/>
      <c r="H83" s="2"/>
      <c r="I83" s="6"/>
      <c r="J83" s="6"/>
      <c r="K83" s="2"/>
      <c r="L83" s="2"/>
    </row>
    <row r="84" spans="2:12" ht="15" hidden="1" customHeight="1" x14ac:dyDescent="0.2">
      <c r="B84" s="2"/>
      <c r="C84" s="3"/>
      <c r="D84" s="4"/>
      <c r="E84" s="5"/>
      <c r="F84" s="2"/>
      <c r="G84" s="2"/>
      <c r="H84" s="2"/>
      <c r="I84" s="6"/>
      <c r="J84" s="6"/>
      <c r="K84" s="2"/>
      <c r="L84" s="2"/>
    </row>
    <row r="85" spans="2:12" ht="15" hidden="1" customHeight="1" x14ac:dyDescent="0.2">
      <c r="B85" s="2"/>
      <c r="C85" s="3"/>
      <c r="D85" s="4"/>
      <c r="E85" s="5"/>
      <c r="F85" s="2"/>
      <c r="G85" s="2"/>
      <c r="H85" s="2"/>
      <c r="I85" s="6"/>
      <c r="J85" s="6"/>
      <c r="K85" s="2"/>
      <c r="L85" s="2"/>
    </row>
    <row r="86" spans="2:12" ht="15" hidden="1" customHeight="1" x14ac:dyDescent="0.2">
      <c r="B86" s="2"/>
      <c r="C86" s="3"/>
      <c r="D86" s="4"/>
      <c r="E86" s="5"/>
      <c r="F86" s="2"/>
      <c r="G86" s="2"/>
      <c r="H86" s="2"/>
      <c r="I86" s="6"/>
      <c r="J86" s="6"/>
      <c r="K86" s="2"/>
      <c r="L86" s="2"/>
    </row>
    <row r="87" spans="2:12" ht="15" hidden="1" customHeight="1" x14ac:dyDescent="0.2">
      <c r="B87" s="2"/>
      <c r="C87" s="3"/>
      <c r="D87" s="4"/>
      <c r="E87" s="5"/>
      <c r="F87" s="2"/>
      <c r="G87" s="2"/>
      <c r="H87" s="2"/>
      <c r="I87" s="6"/>
      <c r="J87" s="6"/>
      <c r="K87" s="2"/>
      <c r="L87" s="2"/>
    </row>
    <row r="88" spans="2:12" ht="15" hidden="1" customHeight="1" x14ac:dyDescent="0.2">
      <c r="B88" s="2"/>
      <c r="C88" s="3"/>
      <c r="D88" s="4"/>
      <c r="E88" s="5"/>
      <c r="F88" s="2"/>
      <c r="G88" s="2"/>
      <c r="H88" s="2"/>
      <c r="I88" s="6"/>
      <c r="J88" s="6"/>
      <c r="K88" s="2"/>
      <c r="L88" s="2"/>
    </row>
    <row r="89" spans="2:12" ht="15" hidden="1" customHeight="1" x14ac:dyDescent="0.2">
      <c r="B89" s="2"/>
      <c r="C89" s="3"/>
      <c r="D89" s="4"/>
      <c r="E89" s="5"/>
      <c r="F89" s="2"/>
      <c r="G89" s="2"/>
      <c r="H89" s="2"/>
      <c r="I89" s="6"/>
      <c r="J89" s="6"/>
      <c r="K89" s="2"/>
      <c r="L89" s="2"/>
    </row>
    <row r="90" spans="2:12" ht="15" hidden="1" customHeight="1" x14ac:dyDescent="0.2">
      <c r="B90" s="2"/>
      <c r="C90" s="3"/>
      <c r="D90" s="4"/>
      <c r="E90" s="5"/>
      <c r="F90" s="2"/>
      <c r="G90" s="2"/>
      <c r="H90" s="2"/>
      <c r="I90" s="6"/>
      <c r="J90" s="6"/>
      <c r="K90" s="2"/>
      <c r="L90" s="2"/>
    </row>
    <row r="91" spans="2:12" ht="15" hidden="1" customHeight="1" x14ac:dyDescent="0.2">
      <c r="B91" s="2"/>
      <c r="C91" s="3"/>
      <c r="D91" s="4"/>
      <c r="E91" s="5"/>
      <c r="F91" s="2"/>
      <c r="G91" s="2"/>
      <c r="H91" s="2"/>
      <c r="I91" s="6"/>
      <c r="J91" s="6"/>
      <c r="K91" s="2"/>
      <c r="L91" s="2"/>
    </row>
    <row r="92" spans="2:12" ht="15" hidden="1" customHeight="1" x14ac:dyDescent="0.2">
      <c r="B92" s="2"/>
      <c r="C92" s="3"/>
      <c r="D92" s="4"/>
      <c r="E92" s="5"/>
      <c r="F92" s="2"/>
      <c r="G92" s="2"/>
      <c r="H92" s="2"/>
      <c r="I92" s="6"/>
      <c r="J92" s="6"/>
      <c r="K92" s="2"/>
      <c r="L92" s="2"/>
    </row>
    <row r="93" spans="2:12" ht="15" hidden="1" customHeight="1" x14ac:dyDescent="0.2">
      <c r="B93" s="2"/>
      <c r="C93" s="3"/>
      <c r="D93" s="4"/>
      <c r="E93" s="5"/>
      <c r="F93" s="2"/>
      <c r="G93" s="2"/>
      <c r="H93" s="2"/>
      <c r="I93" s="6"/>
      <c r="J93" s="6"/>
      <c r="K93" s="2"/>
      <c r="L93" s="2"/>
    </row>
    <row r="94" spans="2:12" ht="15" hidden="1" customHeight="1" x14ac:dyDescent="0.2">
      <c r="B94" s="2"/>
      <c r="C94" s="3"/>
      <c r="D94" s="4"/>
      <c r="E94" s="5"/>
      <c r="F94" s="2"/>
      <c r="G94" s="2"/>
      <c r="H94" s="2"/>
      <c r="I94" s="6"/>
      <c r="J94" s="6"/>
      <c r="K94" s="2"/>
      <c r="L94" s="2"/>
    </row>
    <row r="95" spans="2:12" ht="15" hidden="1" customHeight="1" x14ac:dyDescent="0.2">
      <c r="B95" s="2"/>
      <c r="C95" s="3"/>
      <c r="D95" s="4"/>
      <c r="E95" s="5"/>
      <c r="F95" s="2"/>
      <c r="G95" s="2"/>
      <c r="H95" s="2"/>
      <c r="I95" s="6"/>
      <c r="J95" s="6"/>
      <c r="K95" s="2"/>
      <c r="L95" s="2"/>
    </row>
    <row r="96" spans="2:12" ht="15" hidden="1" customHeight="1" x14ac:dyDescent="0.2">
      <c r="B96" s="2"/>
      <c r="C96" s="3"/>
      <c r="D96" s="4"/>
      <c r="E96" s="5"/>
      <c r="F96" s="2"/>
      <c r="G96" s="2"/>
      <c r="H96" s="2"/>
      <c r="I96" s="6"/>
      <c r="J96" s="6"/>
      <c r="K96" s="2"/>
      <c r="L96" s="2"/>
    </row>
    <row r="97" spans="2:12" ht="15" hidden="1" customHeight="1" x14ac:dyDescent="0.2">
      <c r="B97" s="2"/>
      <c r="C97" s="3"/>
      <c r="D97" s="4"/>
      <c r="E97" s="5"/>
      <c r="F97" s="2"/>
      <c r="G97" s="2"/>
      <c r="H97" s="2"/>
      <c r="I97" s="6"/>
      <c r="J97" s="6"/>
      <c r="K97" s="2"/>
      <c r="L97" s="2"/>
    </row>
    <row r="98" spans="2:12" ht="15" hidden="1" customHeight="1" x14ac:dyDescent="0.2">
      <c r="B98" s="2"/>
      <c r="C98" s="3"/>
      <c r="D98" s="4"/>
      <c r="E98" s="5"/>
      <c r="F98" s="2"/>
      <c r="G98" s="2"/>
      <c r="H98" s="2"/>
      <c r="I98" s="6"/>
      <c r="J98" s="6"/>
      <c r="K98" s="2"/>
      <c r="L98" s="2"/>
    </row>
    <row r="99" spans="2:12" ht="15" hidden="1" customHeight="1" x14ac:dyDescent="0.2">
      <c r="B99" s="2"/>
      <c r="C99" s="3"/>
      <c r="D99" s="4"/>
      <c r="E99" s="5"/>
      <c r="F99" s="2"/>
      <c r="G99" s="2"/>
      <c r="H99" s="2"/>
      <c r="I99" s="6"/>
      <c r="J99" s="6"/>
      <c r="K99" s="2"/>
      <c r="L99" s="2"/>
    </row>
    <row r="100" spans="2:12" ht="15" hidden="1" customHeight="1" x14ac:dyDescent="0.2">
      <c r="B100" s="2"/>
      <c r="C100" s="3"/>
      <c r="D100" s="4"/>
      <c r="E100" s="5"/>
      <c r="F100" s="2"/>
      <c r="G100" s="2"/>
      <c r="H100" s="2"/>
      <c r="I100" s="6"/>
      <c r="J100" s="6"/>
      <c r="K100" s="2"/>
      <c r="L100" s="2"/>
    </row>
    <row r="101" spans="2:12" ht="15" hidden="1" customHeight="1" x14ac:dyDescent="0.2">
      <c r="B101" s="2"/>
      <c r="C101" s="3"/>
      <c r="D101" s="4"/>
      <c r="E101" s="5"/>
      <c r="F101" s="2"/>
      <c r="G101" s="2"/>
      <c r="H101" s="2"/>
      <c r="I101" s="6"/>
      <c r="J101" s="6"/>
      <c r="K101" s="2"/>
      <c r="L101" s="2"/>
    </row>
    <row r="102" spans="2:12" ht="15" hidden="1" customHeight="1" x14ac:dyDescent="0.2">
      <c r="B102" s="2"/>
      <c r="C102" s="3"/>
      <c r="D102" s="4"/>
      <c r="E102" s="5"/>
      <c r="F102" s="2"/>
      <c r="G102" s="2"/>
      <c r="H102" s="2"/>
      <c r="I102" s="6"/>
      <c r="J102" s="6"/>
      <c r="K102" s="2"/>
      <c r="L102" s="2"/>
    </row>
    <row r="103" spans="2:12" ht="15" hidden="1" customHeight="1" x14ac:dyDescent="0.2">
      <c r="B103" s="2"/>
      <c r="C103" s="3"/>
      <c r="D103" s="4"/>
      <c r="E103" s="5"/>
      <c r="F103" s="2"/>
      <c r="G103" s="2"/>
      <c r="H103" s="2"/>
      <c r="I103" s="6"/>
      <c r="J103" s="6"/>
      <c r="K103" s="2"/>
      <c r="L103" s="2"/>
    </row>
    <row r="104" spans="2:12" ht="15" hidden="1" customHeight="1" x14ac:dyDescent="0.2">
      <c r="B104" s="2"/>
      <c r="C104" s="3"/>
      <c r="D104" s="4"/>
      <c r="E104" s="5"/>
      <c r="F104" s="2"/>
      <c r="G104" s="2"/>
      <c r="H104" s="2"/>
      <c r="I104" s="6"/>
      <c r="J104" s="6"/>
      <c r="K104" s="2"/>
      <c r="L104" s="2"/>
    </row>
    <row r="105" spans="2:12" ht="15" hidden="1" customHeight="1" x14ac:dyDescent="0.2">
      <c r="B105" s="2"/>
      <c r="C105" s="3"/>
      <c r="D105" s="4"/>
      <c r="E105" s="5"/>
      <c r="F105" s="2"/>
      <c r="G105" s="2"/>
      <c r="H105" s="2"/>
      <c r="I105" s="6"/>
      <c r="J105" s="6"/>
      <c r="K105" s="2"/>
      <c r="L105" s="2"/>
    </row>
    <row r="106" spans="2:12" ht="15" hidden="1" customHeight="1" x14ac:dyDescent="0.2">
      <c r="B106" s="2"/>
      <c r="C106" s="3"/>
      <c r="D106" s="4"/>
      <c r="E106" s="5"/>
      <c r="F106" s="2"/>
      <c r="G106" s="2"/>
      <c r="H106" s="2"/>
      <c r="I106" s="6"/>
      <c r="J106" s="6"/>
      <c r="K106" s="2"/>
      <c r="L106" s="2"/>
    </row>
    <row r="107" spans="2:12" ht="15" hidden="1" customHeight="1" x14ac:dyDescent="0.2">
      <c r="B107" s="2"/>
      <c r="C107" s="3"/>
      <c r="D107" s="4"/>
      <c r="E107" s="5"/>
      <c r="F107" s="2"/>
      <c r="G107" s="2"/>
      <c r="H107" s="2"/>
      <c r="I107" s="6"/>
      <c r="J107" s="6"/>
      <c r="K107" s="2"/>
      <c r="L107" s="2"/>
    </row>
    <row r="108" spans="2:12" ht="15" hidden="1" customHeight="1" x14ac:dyDescent="0.2">
      <c r="B108" s="2"/>
      <c r="C108" s="3"/>
      <c r="D108" s="4"/>
      <c r="E108" s="5"/>
      <c r="F108" s="2"/>
      <c r="G108" s="2"/>
      <c r="H108" s="2"/>
      <c r="I108" s="6"/>
      <c r="J108" s="6"/>
      <c r="K108" s="2"/>
      <c r="L108" s="2"/>
    </row>
    <row r="109" spans="2:12" ht="15" hidden="1" customHeight="1" x14ac:dyDescent="0.2">
      <c r="B109" s="2"/>
      <c r="C109" s="3"/>
      <c r="D109" s="4"/>
      <c r="E109" s="5"/>
      <c r="F109" s="2"/>
      <c r="G109" s="2"/>
      <c r="H109" s="2"/>
      <c r="I109" s="6"/>
      <c r="J109" s="6"/>
      <c r="K109" s="2"/>
      <c r="L109" s="2"/>
    </row>
    <row r="110" spans="2:12" ht="15" hidden="1" customHeight="1" x14ac:dyDescent="0.2">
      <c r="B110" s="2"/>
      <c r="C110" s="3"/>
      <c r="D110" s="4"/>
      <c r="E110" s="5"/>
      <c r="F110" s="2"/>
      <c r="G110" s="2"/>
      <c r="H110" s="2"/>
      <c r="I110" s="6"/>
      <c r="J110" s="6"/>
      <c r="K110" s="2"/>
      <c r="L110" s="2"/>
    </row>
    <row r="111" spans="2:12" ht="15" hidden="1" customHeight="1" x14ac:dyDescent="0.2">
      <c r="B111" s="2"/>
      <c r="C111" s="3"/>
      <c r="D111" s="4"/>
      <c r="E111" s="5"/>
      <c r="F111" s="2"/>
      <c r="G111" s="2"/>
      <c r="H111" s="2"/>
      <c r="I111" s="6"/>
      <c r="J111" s="6"/>
      <c r="K111" s="2"/>
      <c r="L111" s="2"/>
    </row>
    <row r="112" spans="2:12" ht="15" hidden="1" customHeight="1" x14ac:dyDescent="0.2">
      <c r="B112" s="2"/>
      <c r="C112" s="3"/>
      <c r="D112" s="4"/>
      <c r="E112" s="5"/>
      <c r="F112" s="2"/>
      <c r="G112" s="2"/>
      <c r="H112" s="2"/>
      <c r="I112" s="6"/>
      <c r="J112" s="6"/>
      <c r="K112" s="2"/>
      <c r="L112" s="2"/>
    </row>
    <row r="113" spans="2:12" ht="15.75" customHeight="1" x14ac:dyDescent="0.2">
      <c r="B113" s="2"/>
      <c r="C113" s="3"/>
      <c r="D113" s="4"/>
      <c r="E113" s="5"/>
      <c r="F113" s="2"/>
      <c r="G113" s="2"/>
      <c r="H113" s="2"/>
      <c r="I113" s="6"/>
      <c r="J113" s="6"/>
      <c r="K113" s="2"/>
      <c r="L113" s="2"/>
    </row>
    <row r="114" spans="2:12" ht="15.75" customHeight="1" x14ac:dyDescent="0.2">
      <c r="B114" s="2"/>
      <c r="C114" s="3"/>
      <c r="D114" s="4"/>
      <c r="E114" s="5"/>
      <c r="F114" s="2"/>
      <c r="G114" s="2"/>
      <c r="H114" s="2"/>
      <c r="I114" s="6"/>
      <c r="J114" s="6"/>
      <c r="K114" s="2"/>
      <c r="L114" s="2"/>
    </row>
    <row r="115" spans="2:12" ht="15.75" customHeight="1" x14ac:dyDescent="0.2">
      <c r="B115" s="2"/>
      <c r="C115" s="3"/>
      <c r="D115" s="4"/>
      <c r="E115" s="5"/>
      <c r="F115" s="2"/>
      <c r="G115" s="2"/>
      <c r="H115" s="2"/>
      <c r="I115" s="6"/>
      <c r="J115" s="6"/>
      <c r="K115" s="2"/>
      <c r="L115" s="2"/>
    </row>
    <row r="116" spans="2:12" ht="15.75" customHeight="1" x14ac:dyDescent="0.2">
      <c r="B116" s="2"/>
      <c r="C116" s="3"/>
      <c r="D116" s="4"/>
      <c r="E116" s="5"/>
      <c r="F116" s="2"/>
      <c r="G116" s="2"/>
      <c r="H116" s="2"/>
      <c r="I116" s="6"/>
      <c r="J116" s="6"/>
      <c r="K116" s="2"/>
      <c r="L116" s="2"/>
    </row>
    <row r="117" spans="2:12" ht="15.75" customHeight="1" x14ac:dyDescent="0.2">
      <c r="B117" s="2"/>
      <c r="C117" s="3"/>
      <c r="D117" s="4"/>
      <c r="E117" s="5"/>
      <c r="F117" s="2"/>
      <c r="G117" s="2"/>
      <c r="H117" s="2"/>
      <c r="I117" s="6"/>
      <c r="J117" s="6"/>
      <c r="K117" s="2"/>
      <c r="L117" s="2"/>
    </row>
    <row r="118" spans="2:12" ht="15.75" customHeight="1" x14ac:dyDescent="0.2">
      <c r="B118" s="2"/>
      <c r="C118" s="3"/>
      <c r="D118" s="4"/>
      <c r="E118" s="5"/>
      <c r="F118" s="2"/>
      <c r="G118" s="2"/>
      <c r="H118" s="2"/>
      <c r="I118" s="6"/>
      <c r="J118" s="6"/>
      <c r="K118" s="2"/>
      <c r="L118" s="2"/>
    </row>
    <row r="119" spans="2:12" ht="15.75" customHeight="1" x14ac:dyDescent="0.2">
      <c r="B119" s="2"/>
      <c r="C119" s="3"/>
      <c r="D119" s="4"/>
      <c r="E119" s="5"/>
      <c r="F119" s="2"/>
      <c r="G119" s="2"/>
      <c r="H119" s="2"/>
      <c r="I119" s="6"/>
      <c r="J119" s="6"/>
      <c r="K119" s="2"/>
      <c r="L119" s="2"/>
    </row>
    <row r="120" spans="2:12" ht="15.75" customHeight="1" x14ac:dyDescent="0.2">
      <c r="B120" s="2"/>
      <c r="C120" s="3"/>
      <c r="D120" s="4"/>
      <c r="E120" s="5"/>
      <c r="F120" s="2"/>
      <c r="G120" s="2"/>
      <c r="H120" s="2"/>
      <c r="I120" s="6"/>
      <c r="J120" s="6"/>
      <c r="K120" s="2"/>
      <c r="L120" s="2"/>
    </row>
    <row r="121" spans="2:12" ht="15.75" customHeight="1" x14ac:dyDescent="0.2">
      <c r="B121" s="2"/>
      <c r="C121" s="3"/>
      <c r="D121" s="4"/>
      <c r="E121" s="5"/>
      <c r="F121" s="2"/>
      <c r="G121" s="2"/>
      <c r="H121" s="2"/>
      <c r="I121" s="6"/>
      <c r="J121" s="6"/>
      <c r="K121" s="2"/>
      <c r="L121" s="2"/>
    </row>
    <row r="122" spans="2:12" ht="15.75" customHeight="1" x14ac:dyDescent="0.2">
      <c r="B122" s="2"/>
      <c r="C122" s="3"/>
      <c r="D122" s="4"/>
      <c r="E122" s="5"/>
      <c r="F122" s="2"/>
      <c r="G122" s="2"/>
      <c r="H122" s="2"/>
      <c r="I122" s="6"/>
      <c r="J122" s="6"/>
      <c r="K122" s="2"/>
      <c r="L122" s="2"/>
    </row>
    <row r="123" spans="2:12" ht="15.75" customHeight="1" x14ac:dyDescent="0.2">
      <c r="B123" s="2"/>
      <c r="C123" s="3"/>
      <c r="D123" s="4"/>
      <c r="E123" s="5"/>
      <c r="F123" s="2"/>
      <c r="G123" s="2"/>
      <c r="H123" s="2"/>
      <c r="I123" s="6"/>
      <c r="J123" s="6"/>
      <c r="K123" s="2"/>
      <c r="L123" s="2"/>
    </row>
    <row r="124" spans="2:12" ht="15.75" customHeight="1" x14ac:dyDescent="0.2">
      <c r="B124" s="2"/>
      <c r="C124" s="3"/>
      <c r="D124" s="4"/>
      <c r="E124" s="5"/>
      <c r="F124" s="2"/>
      <c r="G124" s="2"/>
      <c r="H124" s="2"/>
      <c r="I124" s="6"/>
      <c r="J124" s="6"/>
      <c r="K124" s="2"/>
      <c r="L124" s="2"/>
    </row>
    <row r="125" spans="2:12" ht="15.75" customHeight="1" x14ac:dyDescent="0.2">
      <c r="B125" s="2"/>
      <c r="C125" s="3"/>
      <c r="D125" s="4"/>
      <c r="E125" s="5"/>
      <c r="F125" s="2"/>
      <c r="G125" s="2"/>
      <c r="H125" s="2"/>
      <c r="I125" s="6"/>
      <c r="J125" s="6"/>
      <c r="K125" s="2"/>
      <c r="L125" s="2"/>
    </row>
    <row r="126" spans="2:12" ht="15.75" customHeight="1" x14ac:dyDescent="0.2">
      <c r="B126" s="2"/>
      <c r="C126" s="3"/>
      <c r="D126" s="4"/>
      <c r="E126" s="5"/>
      <c r="F126" s="2"/>
      <c r="G126" s="2"/>
      <c r="H126" s="2"/>
      <c r="I126" s="6"/>
      <c r="J126" s="6"/>
      <c r="K126" s="2"/>
      <c r="L126" s="2"/>
    </row>
    <row r="127" spans="2:12" ht="15.75" customHeight="1" x14ac:dyDescent="0.2">
      <c r="B127" s="2"/>
      <c r="C127" s="3"/>
      <c r="D127" s="4"/>
      <c r="E127" s="5"/>
      <c r="F127" s="2"/>
      <c r="G127" s="2"/>
      <c r="H127" s="2"/>
      <c r="I127" s="6"/>
      <c r="J127" s="6"/>
      <c r="K127" s="2"/>
      <c r="L127" s="2"/>
    </row>
    <row r="128" spans="2:12" ht="15.75" customHeight="1" x14ac:dyDescent="0.2">
      <c r="B128" s="2"/>
      <c r="C128" s="3"/>
      <c r="D128" s="4"/>
      <c r="E128" s="5"/>
      <c r="F128" s="2"/>
      <c r="G128" s="2"/>
      <c r="H128" s="2"/>
      <c r="I128" s="6"/>
      <c r="J128" s="6"/>
      <c r="K128" s="2"/>
      <c r="L128" s="2"/>
    </row>
    <row r="129" spans="2:12" ht="15.75" customHeight="1" x14ac:dyDescent="0.2">
      <c r="B129" s="2"/>
      <c r="C129" s="3"/>
      <c r="D129" s="4"/>
      <c r="E129" s="5"/>
      <c r="F129" s="2"/>
      <c r="G129" s="2"/>
      <c r="H129" s="2"/>
      <c r="I129" s="6"/>
      <c r="J129" s="6"/>
      <c r="K129" s="2"/>
      <c r="L129" s="2"/>
    </row>
    <row r="130" spans="2:12" ht="15.75" customHeight="1" x14ac:dyDescent="0.2">
      <c r="B130" s="2"/>
      <c r="C130" s="3"/>
      <c r="D130" s="4"/>
      <c r="E130" s="5"/>
      <c r="F130" s="2"/>
      <c r="G130" s="2"/>
      <c r="H130" s="2"/>
      <c r="I130" s="6"/>
      <c r="J130" s="6"/>
      <c r="K130" s="2"/>
      <c r="L130" s="2"/>
    </row>
    <row r="131" spans="2:12" ht="15.75" customHeight="1" x14ac:dyDescent="0.2">
      <c r="B131" s="2"/>
      <c r="C131" s="3"/>
      <c r="D131" s="4"/>
      <c r="E131" s="5"/>
      <c r="F131" s="2"/>
      <c r="G131" s="2"/>
      <c r="H131" s="2"/>
      <c r="I131" s="6"/>
      <c r="J131" s="6"/>
      <c r="K131" s="2"/>
      <c r="L131" s="2"/>
    </row>
    <row r="132" spans="2:12" ht="15.75" customHeight="1" x14ac:dyDescent="0.2">
      <c r="B132" s="2"/>
      <c r="C132" s="3"/>
      <c r="D132" s="4"/>
      <c r="E132" s="5"/>
      <c r="F132" s="2"/>
      <c r="G132" s="2"/>
      <c r="H132" s="2"/>
      <c r="I132" s="6"/>
      <c r="J132" s="6"/>
      <c r="K132" s="2"/>
      <c r="L132" s="2"/>
    </row>
    <row r="133" spans="2:12" ht="15.75" customHeight="1" x14ac:dyDescent="0.2">
      <c r="B133" s="2"/>
      <c r="C133" s="3"/>
      <c r="D133" s="4"/>
      <c r="E133" s="5"/>
      <c r="F133" s="2"/>
      <c r="G133" s="2"/>
      <c r="H133" s="2"/>
      <c r="I133" s="6"/>
      <c r="J133" s="6"/>
      <c r="K133" s="2"/>
      <c r="L133" s="2"/>
    </row>
    <row r="134" spans="2:12" ht="15.75" customHeight="1" x14ac:dyDescent="0.2">
      <c r="B134" s="2"/>
      <c r="C134" s="3"/>
      <c r="D134" s="4"/>
      <c r="E134" s="5"/>
      <c r="F134" s="2"/>
      <c r="G134" s="2"/>
      <c r="H134" s="2"/>
      <c r="I134" s="6"/>
      <c r="J134" s="6"/>
      <c r="K134" s="2"/>
      <c r="L134" s="2"/>
    </row>
    <row r="135" spans="2:12" ht="15.75" customHeight="1" x14ac:dyDescent="0.2">
      <c r="B135" s="2"/>
      <c r="C135" s="3"/>
      <c r="D135" s="4"/>
      <c r="E135" s="5"/>
      <c r="F135" s="2"/>
      <c r="G135" s="2"/>
      <c r="H135" s="2"/>
      <c r="I135" s="6"/>
      <c r="J135" s="6"/>
      <c r="K135" s="2"/>
      <c r="L135" s="2"/>
    </row>
    <row r="136" spans="2:12" ht="15.75" customHeight="1" x14ac:dyDescent="0.2">
      <c r="B136" s="2"/>
      <c r="C136" s="3"/>
      <c r="D136" s="4"/>
      <c r="E136" s="5"/>
      <c r="F136" s="2"/>
      <c r="G136" s="2"/>
      <c r="H136" s="2"/>
      <c r="I136" s="6"/>
      <c r="J136" s="6"/>
      <c r="K136" s="2"/>
      <c r="L136" s="2"/>
    </row>
    <row r="137" spans="2:12" ht="15.75" customHeight="1" x14ac:dyDescent="0.2">
      <c r="B137" s="2"/>
      <c r="C137" s="3"/>
      <c r="D137" s="4"/>
      <c r="E137" s="5"/>
      <c r="F137" s="2"/>
      <c r="G137" s="2"/>
      <c r="H137" s="2"/>
      <c r="I137" s="6"/>
      <c r="J137" s="6"/>
      <c r="K137" s="2"/>
      <c r="L137" s="2"/>
    </row>
    <row r="138" spans="2:12" ht="15.75" customHeight="1" x14ac:dyDescent="0.2">
      <c r="B138" s="2"/>
      <c r="C138" s="3"/>
      <c r="D138" s="4"/>
      <c r="E138" s="5"/>
      <c r="F138" s="2"/>
      <c r="G138" s="2"/>
      <c r="H138" s="2"/>
      <c r="I138" s="6"/>
      <c r="J138" s="6"/>
      <c r="K138" s="2"/>
      <c r="L138" s="2"/>
    </row>
    <row r="139" spans="2:12" ht="15.75" customHeight="1" x14ac:dyDescent="0.2">
      <c r="B139" s="2"/>
      <c r="C139" s="3"/>
      <c r="D139" s="4"/>
      <c r="E139" s="5"/>
      <c r="F139" s="2"/>
      <c r="G139" s="2"/>
      <c r="H139" s="2"/>
      <c r="I139" s="6"/>
      <c r="J139" s="6"/>
      <c r="K139" s="2"/>
      <c r="L139" s="2"/>
    </row>
    <row r="140" spans="2:12" ht="15.75" customHeight="1" x14ac:dyDescent="0.2">
      <c r="B140" s="2"/>
      <c r="C140" s="3"/>
      <c r="D140" s="4"/>
      <c r="E140" s="5"/>
      <c r="F140" s="2"/>
      <c r="G140" s="2"/>
      <c r="H140" s="2"/>
      <c r="I140" s="6"/>
      <c r="J140" s="6"/>
      <c r="K140" s="2"/>
      <c r="L140" s="2"/>
    </row>
    <row r="141" spans="2:12" ht="15.75" customHeight="1" x14ac:dyDescent="0.2">
      <c r="B141" s="2"/>
      <c r="C141" s="3"/>
      <c r="D141" s="4"/>
      <c r="E141" s="5"/>
      <c r="F141" s="2"/>
      <c r="G141" s="2"/>
      <c r="H141" s="2"/>
      <c r="I141" s="6"/>
      <c r="J141" s="6"/>
      <c r="K141" s="2"/>
      <c r="L141" s="2"/>
    </row>
    <row r="142" spans="2:12" ht="15.75" customHeight="1" x14ac:dyDescent="0.2">
      <c r="B142" s="2"/>
      <c r="C142" s="3"/>
      <c r="D142" s="4"/>
      <c r="E142" s="5"/>
      <c r="F142" s="2"/>
      <c r="G142" s="2"/>
      <c r="H142" s="2"/>
      <c r="I142" s="6"/>
      <c r="J142" s="6"/>
      <c r="K142" s="2"/>
      <c r="L142" s="2"/>
    </row>
    <row r="143" spans="2:12" ht="15.75" customHeight="1" x14ac:dyDescent="0.2">
      <c r="B143" s="2"/>
      <c r="C143" s="3"/>
      <c r="D143" s="4"/>
      <c r="E143" s="5"/>
      <c r="F143" s="2"/>
      <c r="G143" s="2"/>
      <c r="H143" s="2"/>
      <c r="I143" s="6"/>
      <c r="J143" s="6"/>
      <c r="K143" s="2"/>
      <c r="L143" s="2"/>
    </row>
    <row r="144" spans="2:12" ht="15.75" customHeight="1" x14ac:dyDescent="0.2">
      <c r="B144" s="2"/>
      <c r="C144" s="3"/>
      <c r="D144" s="4"/>
      <c r="E144" s="5"/>
      <c r="F144" s="2"/>
      <c r="G144" s="2"/>
      <c r="H144" s="2"/>
      <c r="I144" s="6"/>
      <c r="J144" s="6"/>
      <c r="K144" s="2"/>
      <c r="L144" s="2"/>
    </row>
    <row r="145" spans="2:12" ht="15.75" customHeight="1" x14ac:dyDescent="0.2">
      <c r="B145" s="2"/>
      <c r="C145" s="3"/>
      <c r="D145" s="4"/>
      <c r="E145" s="5"/>
      <c r="F145" s="2"/>
      <c r="G145" s="2"/>
      <c r="H145" s="2"/>
      <c r="I145" s="6"/>
      <c r="J145" s="6"/>
      <c r="K145" s="2"/>
      <c r="L145" s="2"/>
    </row>
    <row r="146" spans="2:12" ht="15.75" customHeight="1" x14ac:dyDescent="0.2">
      <c r="B146" s="2"/>
      <c r="C146" s="3"/>
      <c r="D146" s="4"/>
      <c r="E146" s="5"/>
      <c r="F146" s="2"/>
      <c r="G146" s="2"/>
      <c r="H146" s="2"/>
      <c r="I146" s="6"/>
      <c r="J146" s="6"/>
      <c r="K146" s="2"/>
      <c r="L146" s="2"/>
    </row>
    <row r="147" spans="2:12" ht="15.75" customHeight="1" x14ac:dyDescent="0.2">
      <c r="B147" s="2"/>
      <c r="C147" s="3"/>
      <c r="D147" s="4"/>
      <c r="E147" s="5"/>
      <c r="F147" s="2"/>
      <c r="G147" s="2"/>
      <c r="H147" s="2"/>
      <c r="I147" s="6"/>
      <c r="J147" s="6"/>
      <c r="K147" s="2"/>
      <c r="L147" s="2"/>
    </row>
    <row r="148" spans="2:12" ht="15.75" customHeight="1" x14ac:dyDescent="0.2">
      <c r="B148" s="2"/>
      <c r="C148" s="3"/>
      <c r="D148" s="4"/>
      <c r="E148" s="5"/>
      <c r="F148" s="2"/>
      <c r="G148" s="2"/>
      <c r="H148" s="2"/>
      <c r="I148" s="6"/>
      <c r="J148" s="6"/>
      <c r="K148" s="2"/>
      <c r="L148" s="2"/>
    </row>
    <row r="149" spans="2:12" ht="15.75" customHeight="1" x14ac:dyDescent="0.2">
      <c r="B149" s="2"/>
      <c r="C149" s="3"/>
      <c r="D149" s="4"/>
      <c r="E149" s="5"/>
      <c r="F149" s="2"/>
      <c r="G149" s="2"/>
      <c r="H149" s="2"/>
      <c r="I149" s="6"/>
      <c r="J149" s="6"/>
      <c r="K149" s="2"/>
      <c r="L149" s="2"/>
    </row>
    <row r="150" spans="2:12" ht="15.75" customHeight="1" x14ac:dyDescent="0.2">
      <c r="B150" s="2"/>
      <c r="C150" s="3"/>
      <c r="D150" s="4"/>
      <c r="E150" s="5"/>
      <c r="F150" s="2"/>
      <c r="G150" s="2"/>
      <c r="H150" s="2"/>
      <c r="I150" s="6"/>
      <c r="J150" s="6"/>
      <c r="K150" s="2"/>
      <c r="L150" s="2"/>
    </row>
    <row r="151" spans="2:12" ht="15.75" customHeight="1" x14ac:dyDescent="0.2">
      <c r="B151" s="2"/>
      <c r="C151" s="3"/>
      <c r="D151" s="4"/>
      <c r="E151" s="5"/>
      <c r="F151" s="2"/>
      <c r="G151" s="2"/>
      <c r="H151" s="2"/>
      <c r="I151" s="6"/>
      <c r="J151" s="6"/>
      <c r="K151" s="2"/>
      <c r="L151" s="2"/>
    </row>
    <row r="152" spans="2:12" ht="15.75" customHeight="1" x14ac:dyDescent="0.2">
      <c r="B152" s="2"/>
      <c r="C152" s="3"/>
      <c r="D152" s="4"/>
      <c r="E152" s="5"/>
      <c r="F152" s="2"/>
      <c r="G152" s="2"/>
      <c r="H152" s="2"/>
      <c r="I152" s="6"/>
      <c r="J152" s="6"/>
      <c r="K152" s="2"/>
      <c r="L152" s="2"/>
    </row>
    <row r="153" spans="2:12" ht="15.75" customHeight="1" x14ac:dyDescent="0.2">
      <c r="B153" s="2"/>
      <c r="C153" s="3"/>
      <c r="D153" s="4"/>
      <c r="E153" s="5"/>
      <c r="F153" s="2"/>
      <c r="G153" s="2"/>
      <c r="H153" s="2"/>
      <c r="I153" s="6"/>
      <c r="J153" s="6"/>
      <c r="K153" s="2"/>
      <c r="L153" s="2"/>
    </row>
    <row r="154" spans="2:12" ht="15.75" customHeight="1" x14ac:dyDescent="0.2">
      <c r="B154" s="2"/>
      <c r="C154" s="3"/>
      <c r="D154" s="4"/>
      <c r="E154" s="5"/>
      <c r="F154" s="2"/>
      <c r="G154" s="2"/>
      <c r="H154" s="2"/>
      <c r="I154" s="6"/>
      <c r="J154" s="6"/>
      <c r="K154" s="2"/>
      <c r="L154" s="2"/>
    </row>
    <row r="155" spans="2:12" ht="15.75" customHeight="1" x14ac:dyDescent="0.2">
      <c r="B155" s="2"/>
      <c r="C155" s="3"/>
      <c r="D155" s="4"/>
      <c r="E155" s="5"/>
      <c r="F155" s="2"/>
      <c r="G155" s="2"/>
      <c r="H155" s="2"/>
      <c r="I155" s="6"/>
      <c r="J155" s="6"/>
      <c r="K155" s="2"/>
      <c r="L155" s="2"/>
    </row>
    <row r="156" spans="2:12" ht="15.75" customHeight="1" x14ac:dyDescent="0.2">
      <c r="B156" s="2"/>
      <c r="C156" s="3"/>
      <c r="D156" s="4"/>
      <c r="E156" s="5"/>
      <c r="F156" s="2"/>
      <c r="G156" s="2"/>
      <c r="H156" s="2"/>
      <c r="I156" s="6"/>
      <c r="J156" s="6"/>
      <c r="K156" s="2"/>
      <c r="L156" s="2"/>
    </row>
    <row r="157" spans="2:12" ht="15.75" customHeight="1" x14ac:dyDescent="0.2">
      <c r="B157" s="2"/>
      <c r="C157" s="3"/>
      <c r="D157" s="4"/>
      <c r="E157" s="5"/>
      <c r="F157" s="2"/>
      <c r="G157" s="2"/>
      <c r="H157" s="2"/>
      <c r="I157" s="6"/>
      <c r="J157" s="6"/>
      <c r="K157" s="2"/>
      <c r="L157" s="2"/>
    </row>
    <row r="158" spans="2:12" ht="15.75" customHeight="1" x14ac:dyDescent="0.2">
      <c r="B158" s="2"/>
      <c r="C158" s="3"/>
      <c r="D158" s="4"/>
      <c r="E158" s="5"/>
      <c r="F158" s="2"/>
      <c r="G158" s="2"/>
      <c r="H158" s="2"/>
      <c r="I158" s="6"/>
      <c r="J158" s="6"/>
      <c r="K158" s="2"/>
      <c r="L158" s="2"/>
    </row>
    <row r="159" spans="2:12" ht="15.75" customHeight="1" x14ac:dyDescent="0.2">
      <c r="B159" s="2"/>
      <c r="C159" s="3"/>
      <c r="D159" s="4"/>
      <c r="E159" s="5"/>
      <c r="F159" s="2"/>
      <c r="G159" s="2"/>
      <c r="H159" s="2"/>
      <c r="I159" s="6"/>
      <c r="J159" s="6"/>
      <c r="K159" s="2"/>
      <c r="L159" s="2"/>
    </row>
    <row r="160" spans="2:12" ht="15.75" customHeight="1" x14ac:dyDescent="0.2">
      <c r="B160" s="2"/>
      <c r="C160" s="3"/>
      <c r="D160" s="4"/>
      <c r="E160" s="5"/>
      <c r="F160" s="2"/>
      <c r="G160" s="2"/>
      <c r="H160" s="2"/>
      <c r="I160" s="6"/>
      <c r="J160" s="6"/>
      <c r="K160" s="2"/>
      <c r="L160" s="2"/>
    </row>
    <row r="161" spans="2:12" ht="15.75" customHeight="1" x14ac:dyDescent="0.2">
      <c r="B161" s="2"/>
      <c r="C161" s="3"/>
      <c r="D161" s="4"/>
      <c r="E161" s="5"/>
      <c r="F161" s="2"/>
      <c r="G161" s="2"/>
      <c r="H161" s="2"/>
      <c r="I161" s="6"/>
      <c r="J161" s="6"/>
      <c r="K161" s="2"/>
      <c r="L161" s="2"/>
    </row>
    <row r="162" spans="2:12" ht="15.75" customHeight="1" x14ac:dyDescent="0.2">
      <c r="B162" s="2"/>
      <c r="C162" s="3"/>
      <c r="D162" s="4"/>
      <c r="E162" s="5"/>
      <c r="F162" s="2"/>
      <c r="G162" s="2"/>
      <c r="H162" s="2"/>
      <c r="I162" s="6"/>
      <c r="J162" s="6"/>
      <c r="K162" s="2"/>
      <c r="L162" s="2"/>
    </row>
    <row r="163" spans="2:12" ht="15.75" customHeight="1" x14ac:dyDescent="0.2">
      <c r="B163" s="2"/>
      <c r="C163" s="3"/>
      <c r="D163" s="4"/>
      <c r="E163" s="5"/>
      <c r="F163" s="2"/>
      <c r="G163" s="2"/>
      <c r="H163" s="2"/>
      <c r="I163" s="6"/>
      <c r="J163" s="6"/>
      <c r="K163" s="2"/>
      <c r="L163" s="2"/>
    </row>
    <row r="164" spans="2:12" ht="15.75" customHeight="1" x14ac:dyDescent="0.2">
      <c r="B164" s="2"/>
      <c r="C164" s="3"/>
      <c r="D164" s="4"/>
      <c r="E164" s="5"/>
      <c r="F164" s="2"/>
      <c r="G164" s="2"/>
      <c r="H164" s="2"/>
      <c r="I164" s="6"/>
      <c r="J164" s="6"/>
      <c r="K164" s="2"/>
      <c r="L164" s="2"/>
    </row>
    <row r="165" spans="2:12" ht="15.75" customHeight="1" x14ac:dyDescent="0.2">
      <c r="B165" s="2"/>
      <c r="C165" s="3"/>
      <c r="D165" s="4"/>
      <c r="E165" s="5"/>
      <c r="F165" s="2"/>
      <c r="G165" s="2"/>
      <c r="H165" s="2"/>
      <c r="I165" s="6"/>
      <c r="J165" s="6"/>
      <c r="K165" s="2"/>
      <c r="L165" s="2"/>
    </row>
    <row r="166" spans="2:12" ht="15.75" customHeight="1" x14ac:dyDescent="0.2">
      <c r="B166" s="2"/>
      <c r="C166" s="3"/>
      <c r="D166" s="4"/>
      <c r="E166" s="5"/>
      <c r="F166" s="2"/>
      <c r="G166" s="2"/>
      <c r="H166" s="2"/>
      <c r="I166" s="6"/>
      <c r="J166" s="6"/>
      <c r="K166" s="2"/>
      <c r="L166" s="2"/>
    </row>
    <row r="167" spans="2:12" ht="15.75" customHeight="1" x14ac:dyDescent="0.2">
      <c r="B167" s="2"/>
      <c r="C167" s="3"/>
      <c r="D167" s="4"/>
      <c r="E167" s="5"/>
      <c r="F167" s="2"/>
      <c r="G167" s="2"/>
      <c r="H167" s="2"/>
      <c r="I167" s="6"/>
      <c r="J167" s="6"/>
      <c r="K167" s="2"/>
      <c r="L167" s="2"/>
    </row>
    <row r="168" spans="2:12" ht="15.75" customHeight="1" x14ac:dyDescent="0.2">
      <c r="B168" s="2"/>
      <c r="C168" s="3"/>
      <c r="D168" s="4"/>
      <c r="E168" s="5"/>
      <c r="F168" s="2"/>
      <c r="G168" s="2"/>
      <c r="H168" s="2"/>
      <c r="I168" s="6"/>
      <c r="J168" s="6"/>
      <c r="K168" s="2"/>
      <c r="L168" s="2"/>
    </row>
    <row r="169" spans="2:12" ht="15.75" customHeight="1" x14ac:dyDescent="0.2">
      <c r="B169" s="2"/>
      <c r="C169" s="3"/>
      <c r="D169" s="4"/>
      <c r="E169" s="5"/>
      <c r="F169" s="2"/>
      <c r="G169" s="2"/>
      <c r="H169" s="2"/>
      <c r="I169" s="6"/>
      <c r="J169" s="6"/>
      <c r="K169" s="2"/>
      <c r="L169" s="2"/>
    </row>
    <row r="170" spans="2:12" ht="15.75" customHeight="1" x14ac:dyDescent="0.2">
      <c r="B170" s="2"/>
      <c r="C170" s="3"/>
      <c r="D170" s="4"/>
      <c r="E170" s="5"/>
      <c r="F170" s="2"/>
      <c r="G170" s="2"/>
      <c r="H170" s="2"/>
      <c r="I170" s="6"/>
      <c r="J170" s="6"/>
      <c r="K170" s="2"/>
      <c r="L170" s="2"/>
    </row>
    <row r="171" spans="2:12" ht="15.75" customHeight="1" x14ac:dyDescent="0.2">
      <c r="B171" s="2"/>
      <c r="C171" s="3"/>
      <c r="D171" s="4"/>
      <c r="E171" s="5"/>
      <c r="F171" s="2"/>
      <c r="G171" s="2"/>
      <c r="H171" s="2"/>
      <c r="I171" s="6"/>
      <c r="J171" s="6"/>
      <c r="K171" s="2"/>
      <c r="L171" s="2"/>
    </row>
    <row r="172" spans="2:12" ht="15.75" customHeight="1" x14ac:dyDescent="0.2">
      <c r="B172" s="2"/>
      <c r="C172" s="3"/>
      <c r="D172" s="4"/>
      <c r="E172" s="5"/>
      <c r="F172" s="2"/>
      <c r="G172" s="2"/>
      <c r="H172" s="2"/>
      <c r="I172" s="6"/>
      <c r="J172" s="6"/>
      <c r="K172" s="2"/>
      <c r="L172" s="2"/>
    </row>
    <row r="173" spans="2:12" ht="15.75" customHeight="1" x14ac:dyDescent="0.2">
      <c r="B173" s="2"/>
      <c r="C173" s="3"/>
      <c r="D173" s="4"/>
      <c r="E173" s="5"/>
      <c r="F173" s="2"/>
      <c r="G173" s="2"/>
      <c r="H173" s="2"/>
      <c r="I173" s="6"/>
      <c r="J173" s="6"/>
      <c r="K173" s="2"/>
      <c r="L173" s="2"/>
    </row>
    <row r="174" spans="2:12" ht="15.75" customHeight="1" x14ac:dyDescent="0.2">
      <c r="B174" s="2"/>
      <c r="C174" s="3"/>
      <c r="D174" s="4"/>
      <c r="E174" s="5"/>
      <c r="F174" s="2"/>
      <c r="G174" s="2"/>
      <c r="H174" s="2"/>
      <c r="I174" s="6"/>
      <c r="J174" s="6"/>
      <c r="K174" s="2"/>
      <c r="L174" s="2"/>
    </row>
    <row r="175" spans="2:12" ht="15.75" customHeight="1" x14ac:dyDescent="0.2">
      <c r="B175" s="2"/>
      <c r="C175" s="3"/>
      <c r="D175" s="4"/>
      <c r="E175" s="5"/>
      <c r="F175" s="2"/>
      <c r="G175" s="2"/>
      <c r="H175" s="2"/>
      <c r="I175" s="6"/>
      <c r="J175" s="6"/>
      <c r="K175" s="2"/>
      <c r="L175" s="2"/>
    </row>
    <row r="176" spans="2:12" ht="15.75" customHeight="1" x14ac:dyDescent="0.2">
      <c r="B176" s="2"/>
      <c r="C176" s="3"/>
      <c r="D176" s="4"/>
      <c r="E176" s="5"/>
      <c r="F176" s="2"/>
      <c r="G176" s="2"/>
      <c r="H176" s="2"/>
      <c r="I176" s="6"/>
      <c r="J176" s="6"/>
      <c r="K176" s="2"/>
      <c r="L176" s="2"/>
    </row>
    <row r="177" spans="2:12" ht="15.75" customHeight="1" x14ac:dyDescent="0.2">
      <c r="B177" s="2"/>
      <c r="C177" s="3"/>
      <c r="D177" s="4"/>
      <c r="E177" s="5"/>
      <c r="F177" s="2"/>
      <c r="G177" s="2"/>
      <c r="H177" s="2"/>
      <c r="I177" s="6"/>
      <c r="J177" s="6"/>
      <c r="K177" s="2"/>
      <c r="L177" s="2"/>
    </row>
    <row r="178" spans="2:12" ht="15.75" customHeight="1" x14ac:dyDescent="0.2">
      <c r="B178" s="2"/>
      <c r="C178" s="3"/>
      <c r="D178" s="4"/>
      <c r="E178" s="5"/>
      <c r="F178" s="2"/>
      <c r="G178" s="2"/>
      <c r="H178" s="2"/>
      <c r="I178" s="6"/>
      <c r="J178" s="6"/>
      <c r="K178" s="2"/>
      <c r="L178" s="2"/>
    </row>
    <row r="179" spans="2:12" ht="15.75" customHeight="1" x14ac:dyDescent="0.2">
      <c r="B179" s="2"/>
      <c r="C179" s="3"/>
      <c r="D179" s="4"/>
      <c r="E179" s="5"/>
      <c r="F179" s="2"/>
      <c r="G179" s="2"/>
      <c r="H179" s="2"/>
      <c r="I179" s="6"/>
      <c r="J179" s="6"/>
      <c r="K179" s="2"/>
      <c r="L179" s="2"/>
    </row>
    <row r="180" spans="2:12" ht="15.75" customHeight="1" x14ac:dyDescent="0.2">
      <c r="B180" s="2"/>
      <c r="C180" s="3"/>
      <c r="D180" s="4"/>
      <c r="E180" s="5"/>
      <c r="F180" s="2"/>
      <c r="G180" s="2"/>
      <c r="H180" s="2"/>
      <c r="I180" s="6"/>
      <c r="J180" s="6"/>
      <c r="K180" s="2"/>
      <c r="L180" s="2"/>
    </row>
    <row r="181" spans="2:12" ht="15.75" customHeight="1" x14ac:dyDescent="0.2">
      <c r="B181" s="2"/>
      <c r="C181" s="3"/>
      <c r="D181" s="4"/>
      <c r="E181" s="5"/>
      <c r="F181" s="2"/>
      <c r="G181" s="2"/>
      <c r="H181" s="2"/>
      <c r="I181" s="6"/>
      <c r="J181" s="6"/>
      <c r="K181" s="2"/>
      <c r="L181" s="2"/>
    </row>
    <row r="182" spans="2:12" ht="15.75" customHeight="1" x14ac:dyDescent="0.2">
      <c r="B182" s="2"/>
      <c r="C182" s="3"/>
      <c r="D182" s="4"/>
      <c r="E182" s="5"/>
      <c r="F182" s="2"/>
      <c r="G182" s="2"/>
      <c r="H182" s="2"/>
      <c r="I182" s="6"/>
      <c r="J182" s="6"/>
      <c r="K182" s="2"/>
      <c r="L182" s="2"/>
    </row>
    <row r="183" spans="2:12" ht="15.75" customHeight="1" x14ac:dyDescent="0.2">
      <c r="B183" s="2"/>
      <c r="C183" s="3"/>
      <c r="D183" s="4"/>
      <c r="E183" s="5"/>
      <c r="F183" s="2"/>
      <c r="G183" s="2"/>
      <c r="H183" s="2"/>
      <c r="I183" s="6"/>
      <c r="J183" s="6"/>
      <c r="K183" s="2"/>
      <c r="L183" s="2"/>
    </row>
    <row r="184" spans="2:12" ht="15.75" customHeight="1" x14ac:dyDescent="0.2">
      <c r="B184" s="2"/>
      <c r="C184" s="3"/>
      <c r="D184" s="4"/>
      <c r="E184" s="5"/>
      <c r="F184" s="2"/>
      <c r="G184" s="2"/>
      <c r="H184" s="2"/>
      <c r="I184" s="6"/>
      <c r="J184" s="6"/>
      <c r="K184" s="2"/>
      <c r="L184" s="2"/>
    </row>
    <row r="185" spans="2:12" ht="15.75" customHeight="1" x14ac:dyDescent="0.2">
      <c r="B185" s="2"/>
      <c r="C185" s="3"/>
      <c r="D185" s="4"/>
      <c r="E185" s="5"/>
      <c r="F185" s="2"/>
      <c r="G185" s="2"/>
      <c r="H185" s="2"/>
      <c r="I185" s="6"/>
      <c r="J185" s="6"/>
      <c r="K185" s="2"/>
      <c r="L185" s="2"/>
    </row>
    <row r="186" spans="2:12" ht="15.75" customHeight="1" x14ac:dyDescent="0.2">
      <c r="B186" s="2"/>
      <c r="C186" s="3"/>
      <c r="D186" s="4"/>
      <c r="E186" s="5"/>
      <c r="F186" s="2"/>
      <c r="G186" s="2"/>
      <c r="H186" s="2"/>
      <c r="I186" s="6"/>
      <c r="J186" s="6"/>
      <c r="K186" s="2"/>
      <c r="L186" s="2"/>
    </row>
    <row r="187" spans="2:12" ht="15.75" customHeight="1" x14ac:dyDescent="0.2">
      <c r="B187" s="2"/>
      <c r="C187" s="3"/>
      <c r="D187" s="4"/>
      <c r="E187" s="5"/>
      <c r="F187" s="2"/>
      <c r="G187" s="2"/>
      <c r="H187" s="2"/>
      <c r="I187" s="6"/>
      <c r="J187" s="6"/>
      <c r="K187" s="2"/>
      <c r="L187" s="2"/>
    </row>
    <row r="188" spans="2:12" ht="15.75" customHeight="1" x14ac:dyDescent="0.2">
      <c r="B188" s="2"/>
      <c r="C188" s="3"/>
      <c r="D188" s="4"/>
      <c r="E188" s="5"/>
      <c r="F188" s="2"/>
      <c r="G188" s="2"/>
      <c r="H188" s="2"/>
      <c r="I188" s="6"/>
      <c r="J188" s="6"/>
      <c r="K188" s="2"/>
      <c r="L188" s="2"/>
    </row>
    <row r="189" spans="2:12" ht="15.75" customHeight="1" x14ac:dyDescent="0.2">
      <c r="B189" s="2"/>
      <c r="C189" s="3"/>
      <c r="D189" s="4"/>
      <c r="E189" s="5"/>
      <c r="F189" s="2"/>
      <c r="G189" s="2"/>
      <c r="H189" s="2"/>
      <c r="I189" s="6"/>
      <c r="J189" s="6"/>
      <c r="K189" s="2"/>
      <c r="L189" s="2"/>
    </row>
    <row r="190" spans="2:12" ht="15.75" customHeight="1" x14ac:dyDescent="0.2">
      <c r="B190" s="2"/>
      <c r="C190" s="3"/>
      <c r="D190" s="4"/>
      <c r="E190" s="5"/>
      <c r="F190" s="2"/>
      <c r="G190" s="2"/>
      <c r="H190" s="2"/>
      <c r="I190" s="6"/>
      <c r="J190" s="6"/>
      <c r="K190" s="2"/>
      <c r="L190" s="2"/>
    </row>
    <row r="191" spans="2:12" ht="15.75" customHeight="1" x14ac:dyDescent="0.2">
      <c r="B191" s="2"/>
      <c r="C191" s="3"/>
      <c r="D191" s="4"/>
      <c r="E191" s="5"/>
      <c r="F191" s="2"/>
      <c r="G191" s="2"/>
      <c r="H191" s="2"/>
      <c r="I191" s="6"/>
      <c r="J191" s="6"/>
      <c r="K191" s="2"/>
      <c r="L191" s="2"/>
    </row>
    <row r="192" spans="2:12" ht="15.75" customHeight="1" x14ac:dyDescent="0.2">
      <c r="B192" s="2"/>
      <c r="C192" s="3"/>
      <c r="D192" s="4"/>
      <c r="E192" s="5"/>
      <c r="F192" s="2"/>
      <c r="G192" s="2"/>
      <c r="H192" s="2"/>
      <c r="I192" s="6"/>
      <c r="J192" s="6"/>
      <c r="K192" s="2"/>
      <c r="L192" s="2"/>
    </row>
    <row r="193" spans="2:12" ht="15.75" customHeight="1" x14ac:dyDescent="0.2">
      <c r="B193" s="2"/>
      <c r="C193" s="3"/>
      <c r="D193" s="4"/>
      <c r="E193" s="5"/>
      <c r="F193" s="2"/>
      <c r="G193" s="2"/>
      <c r="H193" s="2"/>
      <c r="I193" s="6"/>
      <c r="J193" s="6"/>
      <c r="K193" s="2"/>
      <c r="L193" s="2"/>
    </row>
    <row r="194" spans="2:12" ht="15.75" customHeight="1" x14ac:dyDescent="0.2">
      <c r="B194" s="2"/>
      <c r="C194" s="3"/>
      <c r="D194" s="4"/>
      <c r="E194" s="5"/>
      <c r="F194" s="2"/>
      <c r="G194" s="2"/>
      <c r="H194" s="2"/>
      <c r="I194" s="6"/>
      <c r="J194" s="6"/>
      <c r="K194" s="2"/>
      <c r="L194" s="2"/>
    </row>
    <row r="195" spans="2:12" ht="15.75" customHeight="1" x14ac:dyDescent="0.2">
      <c r="B195" s="2"/>
      <c r="C195" s="3"/>
      <c r="D195" s="4"/>
      <c r="E195" s="5"/>
      <c r="F195" s="2"/>
      <c r="G195" s="2"/>
      <c r="H195" s="2"/>
      <c r="I195" s="6"/>
      <c r="J195" s="6"/>
      <c r="K195" s="2"/>
      <c r="L195" s="2"/>
    </row>
    <row r="196" spans="2:12" ht="15.75" customHeight="1" x14ac:dyDescent="0.2">
      <c r="B196" s="2"/>
      <c r="C196" s="3"/>
      <c r="D196" s="4"/>
      <c r="E196" s="5"/>
      <c r="F196" s="2"/>
      <c r="G196" s="2"/>
      <c r="H196" s="2"/>
      <c r="I196" s="6"/>
      <c r="J196" s="6"/>
      <c r="K196" s="2"/>
      <c r="L196" s="2"/>
    </row>
    <row r="197" spans="2:12" ht="15.75" customHeight="1" x14ac:dyDescent="0.2">
      <c r="B197" s="2"/>
      <c r="C197" s="3"/>
      <c r="D197" s="4"/>
      <c r="E197" s="5"/>
      <c r="F197" s="2"/>
      <c r="G197" s="2"/>
      <c r="H197" s="2"/>
      <c r="I197" s="6"/>
      <c r="J197" s="6"/>
      <c r="K197" s="2"/>
      <c r="L197" s="2"/>
    </row>
    <row r="198" spans="2:12" ht="15.75" customHeight="1" x14ac:dyDescent="0.2">
      <c r="B198" s="2"/>
      <c r="C198" s="3"/>
      <c r="D198" s="4"/>
      <c r="E198" s="5"/>
      <c r="F198" s="2"/>
      <c r="G198" s="2"/>
      <c r="H198" s="2"/>
      <c r="I198" s="6"/>
      <c r="J198" s="6"/>
      <c r="K198" s="2"/>
      <c r="L198" s="2"/>
    </row>
    <row r="199" spans="2:12" ht="15.75" customHeight="1" x14ac:dyDescent="0.2">
      <c r="B199" s="2"/>
      <c r="C199" s="3"/>
      <c r="D199" s="4"/>
      <c r="E199" s="5"/>
      <c r="F199" s="2"/>
      <c r="G199" s="2"/>
      <c r="H199" s="2"/>
      <c r="I199" s="6"/>
      <c r="J199" s="6"/>
      <c r="K199" s="2"/>
      <c r="L199" s="2"/>
    </row>
    <row r="200" spans="2:12" ht="15.75" customHeight="1" x14ac:dyDescent="0.2">
      <c r="B200" s="2"/>
      <c r="C200" s="3"/>
      <c r="D200" s="4"/>
      <c r="E200" s="5"/>
      <c r="F200" s="2"/>
      <c r="G200" s="2"/>
      <c r="H200" s="2"/>
      <c r="I200" s="6"/>
      <c r="J200" s="6"/>
      <c r="K200" s="2"/>
      <c r="L200" s="2"/>
    </row>
    <row r="201" spans="2:12" ht="15.75" customHeight="1" x14ac:dyDescent="0.2">
      <c r="B201" s="2"/>
      <c r="C201" s="3"/>
      <c r="D201" s="4"/>
      <c r="E201" s="5"/>
      <c r="F201" s="2"/>
      <c r="G201" s="2"/>
      <c r="H201" s="2"/>
      <c r="I201" s="6"/>
      <c r="J201" s="6"/>
      <c r="K201" s="2"/>
      <c r="L201" s="2"/>
    </row>
    <row r="202" spans="2:12" ht="15.75" customHeight="1" x14ac:dyDescent="0.2">
      <c r="B202" s="2"/>
      <c r="C202" s="3"/>
      <c r="D202" s="4"/>
      <c r="E202" s="5"/>
      <c r="F202" s="2"/>
      <c r="G202" s="2"/>
      <c r="H202" s="2"/>
      <c r="I202" s="6"/>
      <c r="J202" s="6"/>
      <c r="K202" s="2"/>
      <c r="L202" s="2"/>
    </row>
    <row r="203" spans="2:12" ht="15.75" customHeight="1" x14ac:dyDescent="0.2">
      <c r="B203" s="2"/>
      <c r="C203" s="3"/>
      <c r="D203" s="4"/>
      <c r="E203" s="5"/>
      <c r="F203" s="2"/>
      <c r="G203" s="2"/>
      <c r="H203" s="2"/>
      <c r="I203" s="6"/>
      <c r="J203" s="6"/>
      <c r="K203" s="2"/>
      <c r="L203" s="2"/>
    </row>
    <row r="204" spans="2:12" ht="15.75" customHeight="1" x14ac:dyDescent="0.2">
      <c r="B204" s="2"/>
      <c r="C204" s="3"/>
      <c r="D204" s="4"/>
      <c r="E204" s="5"/>
      <c r="F204" s="2"/>
      <c r="G204" s="2"/>
      <c r="H204" s="2"/>
      <c r="I204" s="6"/>
      <c r="J204" s="6"/>
      <c r="K204" s="2"/>
      <c r="L204" s="2"/>
    </row>
    <row r="205" spans="2:12" ht="15.75" customHeight="1" x14ac:dyDescent="0.2">
      <c r="B205" s="2"/>
      <c r="C205" s="3"/>
      <c r="D205" s="4"/>
      <c r="E205" s="5"/>
      <c r="F205" s="2"/>
      <c r="G205" s="2"/>
      <c r="H205" s="2"/>
      <c r="I205" s="6"/>
      <c r="J205" s="6"/>
      <c r="K205" s="2"/>
      <c r="L205" s="2"/>
    </row>
    <row r="206" spans="2:12" ht="15.75" customHeight="1" x14ac:dyDescent="0.2">
      <c r="B206" s="2"/>
      <c r="C206" s="3"/>
      <c r="D206" s="4"/>
      <c r="E206" s="5"/>
      <c r="F206" s="2"/>
      <c r="G206" s="2"/>
      <c r="H206" s="2"/>
      <c r="I206" s="6"/>
      <c r="J206" s="6"/>
      <c r="K206" s="2"/>
      <c r="L206" s="2"/>
    </row>
    <row r="207" spans="2:12" ht="15.75" customHeight="1" x14ac:dyDescent="0.2">
      <c r="B207" s="2"/>
      <c r="C207" s="3"/>
      <c r="D207" s="4"/>
      <c r="E207" s="5"/>
      <c r="F207" s="2"/>
      <c r="G207" s="2"/>
      <c r="H207" s="2"/>
      <c r="I207" s="6"/>
      <c r="J207" s="6"/>
      <c r="K207" s="2"/>
      <c r="L207" s="2"/>
    </row>
    <row r="208" spans="2:12" ht="15.75" customHeight="1" x14ac:dyDescent="0.2">
      <c r="B208" s="2"/>
      <c r="C208" s="3"/>
      <c r="D208" s="4"/>
      <c r="E208" s="5"/>
      <c r="F208" s="2"/>
      <c r="G208" s="2"/>
      <c r="H208" s="2"/>
      <c r="I208" s="6"/>
      <c r="J208" s="6"/>
      <c r="K208" s="2"/>
      <c r="L208" s="2"/>
    </row>
    <row r="209" spans="2:12" ht="15.75" customHeight="1" x14ac:dyDescent="0.2">
      <c r="B209" s="2"/>
      <c r="C209" s="3"/>
      <c r="D209" s="4"/>
      <c r="E209" s="5"/>
      <c r="F209" s="2"/>
      <c r="G209" s="2"/>
      <c r="H209" s="2"/>
      <c r="I209" s="6"/>
      <c r="J209" s="6"/>
      <c r="K209" s="2"/>
      <c r="L209" s="2"/>
    </row>
    <row r="210" spans="2:12" ht="15.75" customHeight="1" x14ac:dyDescent="0.2">
      <c r="B210" s="2"/>
      <c r="C210" s="3"/>
      <c r="D210" s="4"/>
      <c r="E210" s="5"/>
      <c r="F210" s="2"/>
      <c r="G210" s="2"/>
      <c r="H210" s="2"/>
      <c r="I210" s="6"/>
      <c r="J210" s="6"/>
      <c r="K210" s="2"/>
      <c r="L210" s="2"/>
    </row>
    <row r="211" spans="2:12" ht="15.75" customHeight="1" x14ac:dyDescent="0.2">
      <c r="B211" s="2"/>
      <c r="C211" s="3"/>
      <c r="D211" s="4"/>
      <c r="E211" s="5"/>
      <c r="F211" s="2"/>
      <c r="G211" s="2"/>
      <c r="H211" s="2"/>
      <c r="I211" s="6"/>
      <c r="J211" s="6"/>
      <c r="K211" s="2"/>
      <c r="L211" s="2"/>
    </row>
    <row r="212" spans="2:12" ht="15.75" customHeight="1" x14ac:dyDescent="0.2">
      <c r="B212" s="2"/>
      <c r="C212" s="3"/>
      <c r="D212" s="4"/>
      <c r="E212" s="5"/>
      <c r="F212" s="2"/>
      <c r="G212" s="2"/>
      <c r="H212" s="2"/>
      <c r="I212" s="6"/>
      <c r="J212" s="6"/>
      <c r="K212" s="2"/>
      <c r="L212" s="2"/>
    </row>
    <row r="213" spans="2:12" ht="15.75" customHeight="1" x14ac:dyDescent="0.2">
      <c r="B213" s="2"/>
      <c r="C213" s="3"/>
      <c r="D213" s="4"/>
      <c r="E213" s="5"/>
      <c r="F213" s="2"/>
      <c r="G213" s="2"/>
      <c r="H213" s="2"/>
      <c r="I213" s="6"/>
      <c r="J213" s="6"/>
      <c r="K213" s="2"/>
      <c r="L213" s="2"/>
    </row>
    <row r="214" spans="2:12" ht="15.75" customHeight="1" x14ac:dyDescent="0.2">
      <c r="B214" s="2"/>
      <c r="C214" s="3"/>
      <c r="D214" s="4"/>
      <c r="E214" s="5"/>
      <c r="F214" s="2"/>
      <c r="G214" s="2"/>
      <c r="H214" s="2"/>
      <c r="I214" s="6"/>
      <c r="J214" s="6"/>
      <c r="K214" s="2"/>
      <c r="L214" s="2"/>
    </row>
    <row r="215" spans="2:12" ht="15.75" customHeight="1" x14ac:dyDescent="0.2">
      <c r="B215" s="2"/>
      <c r="C215" s="3"/>
      <c r="D215" s="4"/>
      <c r="E215" s="5"/>
      <c r="F215" s="2"/>
      <c r="G215" s="2"/>
      <c r="H215" s="2"/>
      <c r="I215" s="6"/>
      <c r="J215" s="6"/>
      <c r="K215" s="2"/>
      <c r="L215" s="2"/>
    </row>
    <row r="216" spans="2:12" ht="15.75" customHeight="1" x14ac:dyDescent="0.2">
      <c r="B216" s="2"/>
      <c r="C216" s="3"/>
      <c r="D216" s="4"/>
      <c r="E216" s="5"/>
      <c r="F216" s="2"/>
      <c r="G216" s="2"/>
      <c r="H216" s="2"/>
      <c r="I216" s="6"/>
      <c r="J216" s="6"/>
      <c r="K216" s="2"/>
      <c r="L216" s="2"/>
    </row>
    <row r="217" spans="2:12" ht="15.75" customHeight="1" x14ac:dyDescent="0.2">
      <c r="B217" s="2"/>
      <c r="C217" s="3"/>
      <c r="D217" s="4"/>
      <c r="E217" s="5"/>
      <c r="F217" s="2"/>
      <c r="G217" s="2"/>
      <c r="H217" s="2"/>
      <c r="I217" s="6"/>
      <c r="J217" s="6"/>
      <c r="K217" s="2"/>
      <c r="L217" s="2"/>
    </row>
    <row r="218" spans="2:12" ht="15.75" customHeight="1" x14ac:dyDescent="0.2">
      <c r="B218" s="2"/>
      <c r="C218" s="3"/>
      <c r="D218" s="4"/>
      <c r="E218" s="5"/>
      <c r="F218" s="2"/>
      <c r="G218" s="2"/>
      <c r="H218" s="2"/>
      <c r="I218" s="6"/>
      <c r="J218" s="6"/>
      <c r="K218" s="2"/>
      <c r="L218" s="2"/>
    </row>
    <row r="219" spans="2:12" ht="15.75" customHeight="1" x14ac:dyDescent="0.2">
      <c r="B219" s="2"/>
      <c r="C219" s="3"/>
      <c r="D219" s="4"/>
      <c r="E219" s="5"/>
      <c r="F219" s="2"/>
      <c r="G219" s="2"/>
      <c r="H219" s="2"/>
      <c r="I219" s="6"/>
      <c r="J219" s="6"/>
      <c r="K219" s="2"/>
      <c r="L219" s="2"/>
    </row>
    <row r="220" spans="2:12" ht="15.75" customHeight="1" x14ac:dyDescent="0.2">
      <c r="B220" s="2"/>
      <c r="C220" s="3"/>
      <c r="D220" s="4"/>
      <c r="E220" s="5"/>
      <c r="F220" s="2"/>
      <c r="G220" s="2"/>
      <c r="H220" s="2"/>
      <c r="I220" s="6"/>
      <c r="J220" s="6"/>
      <c r="K220" s="2"/>
      <c r="L220" s="2"/>
    </row>
    <row r="221" spans="2:12" ht="15.75" customHeight="1" x14ac:dyDescent="0.2">
      <c r="B221" s="2"/>
      <c r="C221" s="3"/>
      <c r="D221" s="4"/>
      <c r="E221" s="5"/>
      <c r="F221" s="2"/>
      <c r="G221" s="2"/>
      <c r="H221" s="2"/>
      <c r="I221" s="6"/>
      <c r="J221" s="6"/>
      <c r="K221" s="2"/>
      <c r="L221" s="2"/>
    </row>
    <row r="222" spans="2:12" ht="15.75" customHeight="1" x14ac:dyDescent="0.2">
      <c r="B222" s="2"/>
      <c r="C222" s="3"/>
      <c r="D222" s="4"/>
      <c r="E222" s="5"/>
      <c r="F222" s="2"/>
      <c r="G222" s="2"/>
      <c r="H222" s="2"/>
      <c r="I222" s="6"/>
      <c r="J222" s="6"/>
      <c r="K222" s="2"/>
      <c r="L222" s="2"/>
    </row>
    <row r="223" spans="2:12" ht="15.75" customHeight="1" x14ac:dyDescent="0.2">
      <c r="B223" s="2"/>
      <c r="C223" s="3"/>
      <c r="D223" s="4"/>
      <c r="E223" s="5"/>
      <c r="F223" s="2"/>
      <c r="G223" s="2"/>
      <c r="H223" s="2"/>
      <c r="I223" s="6"/>
      <c r="J223" s="6"/>
      <c r="K223" s="2"/>
      <c r="L223" s="2"/>
    </row>
    <row r="224" spans="2:12" ht="15.75" customHeight="1" x14ac:dyDescent="0.2">
      <c r="B224" s="2"/>
      <c r="C224" s="3"/>
      <c r="D224" s="4"/>
      <c r="E224" s="5"/>
      <c r="F224" s="2"/>
      <c r="G224" s="2"/>
      <c r="H224" s="2"/>
      <c r="I224" s="6"/>
      <c r="J224" s="6"/>
      <c r="K224" s="2"/>
      <c r="L224" s="2"/>
    </row>
    <row r="225" spans="2:12" ht="15.75" customHeight="1" x14ac:dyDescent="0.2">
      <c r="B225" s="2"/>
      <c r="C225" s="3"/>
      <c r="D225" s="4"/>
      <c r="E225" s="5"/>
      <c r="F225" s="2"/>
      <c r="G225" s="2"/>
      <c r="H225" s="2"/>
      <c r="I225" s="6"/>
      <c r="J225" s="6"/>
      <c r="K225" s="2"/>
      <c r="L225" s="2"/>
    </row>
    <row r="226" spans="2:12" ht="15.75" customHeight="1" x14ac:dyDescent="0.2">
      <c r="B226" s="2"/>
      <c r="C226" s="3"/>
      <c r="D226" s="4"/>
      <c r="E226" s="5"/>
      <c r="F226" s="2"/>
      <c r="G226" s="2"/>
      <c r="H226" s="2"/>
      <c r="I226" s="6"/>
      <c r="J226" s="6"/>
      <c r="K226" s="2"/>
      <c r="L226" s="2"/>
    </row>
    <row r="227" spans="2:12" ht="15.75" customHeight="1" x14ac:dyDescent="0.2">
      <c r="B227" s="2"/>
      <c r="C227" s="3"/>
      <c r="D227" s="4"/>
      <c r="E227" s="5"/>
      <c r="F227" s="2"/>
      <c r="G227" s="2"/>
      <c r="H227" s="2"/>
      <c r="I227" s="6"/>
      <c r="J227" s="6"/>
      <c r="K227" s="2"/>
      <c r="L227" s="2"/>
    </row>
    <row r="228" spans="2:12" ht="15.75" customHeight="1" x14ac:dyDescent="0.2">
      <c r="B228" s="2"/>
      <c r="C228" s="3"/>
      <c r="D228" s="4"/>
      <c r="E228" s="5"/>
      <c r="F228" s="2"/>
      <c r="G228" s="2"/>
      <c r="H228" s="2"/>
      <c r="I228" s="6"/>
      <c r="J228" s="6"/>
      <c r="K228" s="2"/>
      <c r="L228" s="2"/>
    </row>
    <row r="229" spans="2:12" ht="15.75" customHeight="1" x14ac:dyDescent="0.2">
      <c r="B229" s="2"/>
      <c r="C229" s="3"/>
      <c r="D229" s="4"/>
      <c r="E229" s="5"/>
      <c r="F229" s="2"/>
      <c r="G229" s="2"/>
      <c r="H229" s="2"/>
      <c r="I229" s="6"/>
      <c r="J229" s="6"/>
      <c r="K229" s="2"/>
      <c r="L229" s="2"/>
    </row>
    <row r="230" spans="2:12" ht="15.75" customHeight="1" x14ac:dyDescent="0.2">
      <c r="B230" s="2"/>
      <c r="C230" s="3"/>
      <c r="D230" s="4"/>
      <c r="E230" s="5"/>
      <c r="F230" s="2"/>
      <c r="G230" s="2"/>
      <c r="H230" s="2"/>
      <c r="I230" s="6"/>
      <c r="J230" s="6"/>
      <c r="K230" s="2"/>
      <c r="L230" s="2"/>
    </row>
    <row r="231" spans="2:12" ht="15.75" customHeight="1" x14ac:dyDescent="0.2">
      <c r="B231" s="2"/>
      <c r="C231" s="3"/>
      <c r="D231" s="4"/>
      <c r="E231" s="5"/>
      <c r="F231" s="2"/>
      <c r="G231" s="2"/>
      <c r="H231" s="2"/>
      <c r="I231" s="6"/>
      <c r="J231" s="6"/>
      <c r="K231" s="2"/>
      <c r="L231" s="2"/>
    </row>
    <row r="232" spans="2:12" ht="15.75" customHeight="1" x14ac:dyDescent="0.2">
      <c r="B232" s="2"/>
      <c r="C232" s="3"/>
      <c r="D232" s="4"/>
      <c r="E232" s="5"/>
      <c r="F232" s="2"/>
      <c r="G232" s="2"/>
      <c r="H232" s="2"/>
      <c r="I232" s="6"/>
      <c r="J232" s="6"/>
      <c r="K232" s="2"/>
      <c r="L232" s="2"/>
    </row>
    <row r="233" spans="2:12" ht="15.75" customHeight="1" x14ac:dyDescent="0.2">
      <c r="B233" s="2"/>
      <c r="C233" s="3"/>
      <c r="D233" s="4"/>
      <c r="E233" s="5"/>
      <c r="F233" s="2"/>
      <c r="G233" s="2"/>
      <c r="H233" s="2"/>
      <c r="I233" s="6"/>
      <c r="J233" s="6"/>
      <c r="K233" s="2"/>
      <c r="L233" s="2"/>
    </row>
    <row r="234" spans="2:12" ht="15.75" customHeight="1" x14ac:dyDescent="0.2">
      <c r="B234" s="2"/>
      <c r="C234" s="3"/>
      <c r="D234" s="4"/>
      <c r="E234" s="5"/>
      <c r="F234" s="2"/>
      <c r="G234" s="2"/>
      <c r="H234" s="2"/>
      <c r="I234" s="6"/>
      <c r="J234" s="6"/>
      <c r="K234" s="2"/>
      <c r="L234" s="2"/>
    </row>
    <row r="235" spans="2:12" ht="15.75" customHeight="1" x14ac:dyDescent="0.2">
      <c r="B235" s="2"/>
      <c r="C235" s="3"/>
      <c r="D235" s="4"/>
      <c r="E235" s="5"/>
      <c r="F235" s="2"/>
      <c r="G235" s="2"/>
      <c r="H235" s="2"/>
      <c r="I235" s="6"/>
      <c r="J235" s="6"/>
      <c r="K235" s="2"/>
      <c r="L235" s="2"/>
    </row>
    <row r="236" spans="2:12" ht="15.75" customHeight="1" x14ac:dyDescent="0.2">
      <c r="B236" s="2"/>
      <c r="C236" s="3"/>
      <c r="D236" s="4"/>
      <c r="E236" s="5"/>
      <c r="F236" s="2"/>
      <c r="G236" s="2"/>
      <c r="H236" s="2"/>
      <c r="I236" s="6"/>
      <c r="J236" s="6"/>
      <c r="K236" s="2"/>
      <c r="L236" s="2"/>
    </row>
    <row r="237" spans="2:12" ht="15.75" customHeight="1" x14ac:dyDescent="0.2">
      <c r="B237" s="2"/>
      <c r="C237" s="3"/>
      <c r="D237" s="4"/>
      <c r="E237" s="5"/>
      <c r="F237" s="2"/>
      <c r="G237" s="2"/>
      <c r="H237" s="2"/>
      <c r="I237" s="6"/>
      <c r="J237" s="6"/>
      <c r="K237" s="2"/>
      <c r="L237" s="2"/>
    </row>
    <row r="238" spans="2:12" ht="15.75" customHeight="1" x14ac:dyDescent="0.2">
      <c r="B238" s="2"/>
      <c r="C238" s="3"/>
      <c r="D238" s="4"/>
      <c r="E238" s="5"/>
      <c r="F238" s="2"/>
      <c r="G238" s="2"/>
      <c r="H238" s="2"/>
      <c r="I238" s="6"/>
      <c r="J238" s="6"/>
      <c r="K238" s="2"/>
      <c r="L238" s="2"/>
    </row>
    <row r="239" spans="2:12" ht="15.75" customHeight="1" x14ac:dyDescent="0.2">
      <c r="B239" s="2"/>
      <c r="C239" s="3"/>
      <c r="D239" s="4"/>
      <c r="E239" s="5"/>
      <c r="F239" s="2"/>
      <c r="G239" s="2"/>
      <c r="H239" s="2"/>
      <c r="I239" s="6"/>
      <c r="J239" s="6"/>
      <c r="K239" s="2"/>
      <c r="L239" s="2"/>
    </row>
    <row r="240" spans="2:12" ht="15.75" customHeight="1" x14ac:dyDescent="0.2">
      <c r="B240" s="2"/>
      <c r="C240" s="3"/>
      <c r="D240" s="4"/>
      <c r="E240" s="5"/>
      <c r="F240" s="2"/>
      <c r="G240" s="2"/>
      <c r="H240" s="2"/>
      <c r="I240" s="6"/>
      <c r="J240" s="6"/>
      <c r="K240" s="2"/>
      <c r="L240" s="2"/>
    </row>
    <row r="241" spans="2:12" ht="15.75" customHeight="1" x14ac:dyDescent="0.2">
      <c r="B241" s="2"/>
      <c r="C241" s="3"/>
      <c r="D241" s="4"/>
      <c r="E241" s="5"/>
      <c r="F241" s="2"/>
      <c r="G241" s="2"/>
      <c r="H241" s="2"/>
      <c r="I241" s="6"/>
      <c r="J241" s="6"/>
      <c r="K241" s="2"/>
      <c r="L241" s="2"/>
    </row>
    <row r="242" spans="2:12" ht="15.75" customHeight="1" x14ac:dyDescent="0.2">
      <c r="B242" s="2"/>
      <c r="C242" s="3"/>
      <c r="D242" s="4"/>
      <c r="E242" s="5"/>
      <c r="F242" s="2"/>
      <c r="G242" s="2"/>
      <c r="H242" s="2"/>
      <c r="I242" s="6"/>
      <c r="J242" s="6"/>
      <c r="K242" s="2"/>
      <c r="L242" s="2"/>
    </row>
    <row r="243" spans="2:12" ht="15.75" customHeight="1" x14ac:dyDescent="0.2">
      <c r="B243" s="2"/>
      <c r="C243" s="3"/>
      <c r="D243" s="4"/>
      <c r="E243" s="5"/>
      <c r="F243" s="2"/>
      <c r="G243" s="2"/>
      <c r="H243" s="2"/>
      <c r="I243" s="6"/>
      <c r="J243" s="6"/>
      <c r="K243" s="2"/>
      <c r="L243" s="2"/>
    </row>
    <row r="244" spans="2:12" ht="15.75" customHeight="1" x14ac:dyDescent="0.2">
      <c r="B244" s="2"/>
      <c r="C244" s="3"/>
      <c r="D244" s="4"/>
      <c r="E244" s="5"/>
      <c r="F244" s="2"/>
      <c r="G244" s="2"/>
      <c r="H244" s="2"/>
      <c r="I244" s="6"/>
      <c r="J244" s="6"/>
      <c r="K244" s="2"/>
      <c r="L244" s="2"/>
    </row>
    <row r="245" spans="2:12" ht="15.75" customHeight="1" x14ac:dyDescent="0.2">
      <c r="B245" s="2"/>
      <c r="C245" s="3"/>
      <c r="D245" s="4"/>
      <c r="E245" s="5"/>
      <c r="F245" s="2"/>
      <c r="G245" s="2"/>
      <c r="H245" s="2"/>
      <c r="I245" s="6"/>
      <c r="J245" s="6"/>
      <c r="K245" s="2"/>
      <c r="L245" s="2"/>
    </row>
    <row r="246" spans="2:12" ht="15.75" customHeight="1" x14ac:dyDescent="0.2">
      <c r="B246" s="2"/>
      <c r="C246" s="3"/>
      <c r="D246" s="4"/>
      <c r="E246" s="5"/>
      <c r="F246" s="2"/>
      <c r="G246" s="2"/>
      <c r="H246" s="2"/>
      <c r="I246" s="6"/>
      <c r="J246" s="6"/>
      <c r="K246" s="2"/>
      <c r="L246" s="2"/>
    </row>
    <row r="247" spans="2:12" ht="15.75" customHeight="1" x14ac:dyDescent="0.2">
      <c r="B247" s="2"/>
      <c r="C247" s="3"/>
      <c r="D247" s="4"/>
      <c r="E247" s="5"/>
      <c r="F247" s="2"/>
      <c r="G247" s="2"/>
      <c r="H247" s="2"/>
      <c r="I247" s="6"/>
      <c r="J247" s="6"/>
      <c r="K247" s="2"/>
      <c r="L247" s="2"/>
    </row>
    <row r="248" spans="2:12" ht="15.75" customHeight="1" x14ac:dyDescent="0.2">
      <c r="B248" s="2"/>
      <c r="C248" s="3"/>
      <c r="D248" s="4"/>
      <c r="E248" s="5"/>
      <c r="F248" s="2"/>
      <c r="G248" s="2"/>
      <c r="H248" s="2"/>
      <c r="I248" s="6"/>
      <c r="J248" s="6"/>
      <c r="K248" s="2"/>
      <c r="L248" s="2"/>
    </row>
    <row r="249" spans="2:12" ht="15.75" customHeight="1" x14ac:dyDescent="0.2">
      <c r="B249" s="2"/>
      <c r="C249" s="3"/>
      <c r="D249" s="4"/>
      <c r="E249" s="5"/>
      <c r="F249" s="2"/>
      <c r="G249" s="2"/>
      <c r="H249" s="2"/>
      <c r="I249" s="6"/>
      <c r="J249" s="6"/>
      <c r="K249" s="2"/>
      <c r="L249" s="2"/>
    </row>
    <row r="250" spans="2:12" ht="15.75" customHeight="1" x14ac:dyDescent="0.2">
      <c r="B250" s="2"/>
      <c r="C250" s="3"/>
      <c r="D250" s="4"/>
      <c r="E250" s="5"/>
      <c r="F250" s="2"/>
      <c r="G250" s="2"/>
      <c r="H250" s="2"/>
      <c r="I250" s="6"/>
      <c r="J250" s="6"/>
      <c r="K250" s="2"/>
      <c r="L250" s="2"/>
    </row>
    <row r="251" spans="2:12" ht="15.75" customHeight="1" x14ac:dyDescent="0.2">
      <c r="B251" s="2"/>
      <c r="C251" s="3"/>
      <c r="D251" s="4"/>
      <c r="E251" s="5"/>
      <c r="F251" s="2"/>
      <c r="G251" s="2"/>
      <c r="H251" s="2"/>
      <c r="I251" s="6"/>
      <c r="J251" s="6"/>
      <c r="K251" s="2"/>
      <c r="L251" s="2"/>
    </row>
    <row r="252" spans="2:12" ht="15.75" customHeight="1" x14ac:dyDescent="0.2">
      <c r="B252" s="2"/>
      <c r="C252" s="3"/>
      <c r="D252" s="4"/>
      <c r="E252" s="5"/>
      <c r="F252" s="2"/>
      <c r="G252" s="2"/>
      <c r="H252" s="2"/>
      <c r="I252" s="6"/>
      <c r="J252" s="6"/>
      <c r="K252" s="2"/>
      <c r="L252" s="2"/>
    </row>
    <row r="253" spans="2:12" ht="15.75" customHeight="1" x14ac:dyDescent="0.2">
      <c r="B253" s="2"/>
      <c r="C253" s="3"/>
      <c r="D253" s="4"/>
      <c r="E253" s="5"/>
      <c r="F253" s="2"/>
      <c r="G253" s="2"/>
      <c r="H253" s="2"/>
      <c r="I253" s="6"/>
      <c r="J253" s="6"/>
      <c r="K253" s="2"/>
      <c r="L253" s="2"/>
    </row>
    <row r="254" spans="2:12" ht="15.75" customHeight="1" x14ac:dyDescent="0.2">
      <c r="B254" s="2"/>
      <c r="C254" s="3"/>
      <c r="D254" s="4"/>
      <c r="E254" s="5"/>
      <c r="F254" s="2"/>
      <c r="G254" s="2"/>
      <c r="H254" s="2"/>
      <c r="I254" s="6"/>
      <c r="J254" s="6"/>
      <c r="K254" s="2"/>
      <c r="L254" s="2"/>
    </row>
    <row r="255" spans="2:12" ht="15.75" customHeight="1" x14ac:dyDescent="0.2">
      <c r="B255" s="2"/>
      <c r="C255" s="3"/>
      <c r="D255" s="4"/>
      <c r="E255" s="5"/>
      <c r="F255" s="2"/>
      <c r="G255" s="2"/>
      <c r="H255" s="2"/>
      <c r="I255" s="6"/>
      <c r="J255" s="6"/>
      <c r="K255" s="2"/>
      <c r="L255" s="2"/>
    </row>
    <row r="256" spans="2:12" ht="15.75" customHeight="1" x14ac:dyDescent="0.2">
      <c r="B256" s="2"/>
      <c r="C256" s="3"/>
      <c r="D256" s="4"/>
      <c r="E256" s="5"/>
      <c r="F256" s="2"/>
      <c r="G256" s="2"/>
      <c r="H256" s="2"/>
      <c r="I256" s="6"/>
      <c r="J256" s="6"/>
      <c r="K256" s="2"/>
      <c r="L256" s="2"/>
    </row>
    <row r="257" spans="2:12" ht="15.75" customHeight="1" x14ac:dyDescent="0.2">
      <c r="B257" s="2"/>
      <c r="C257" s="3"/>
      <c r="D257" s="4"/>
      <c r="E257" s="5"/>
      <c r="F257" s="2"/>
      <c r="G257" s="2"/>
      <c r="H257" s="2"/>
      <c r="I257" s="6"/>
      <c r="J257" s="6"/>
      <c r="K257" s="2"/>
      <c r="L257" s="2"/>
    </row>
    <row r="258" spans="2:12" ht="15.75" customHeight="1" x14ac:dyDescent="0.2">
      <c r="B258" s="2"/>
      <c r="C258" s="3"/>
      <c r="D258" s="4"/>
      <c r="E258" s="5"/>
      <c r="F258" s="2"/>
      <c r="G258" s="2"/>
      <c r="H258" s="2"/>
      <c r="I258" s="6"/>
      <c r="J258" s="6"/>
      <c r="K258" s="2"/>
      <c r="L258" s="2"/>
    </row>
    <row r="259" spans="2:12" ht="15.75" customHeight="1" x14ac:dyDescent="0.2">
      <c r="B259" s="2"/>
      <c r="C259" s="3"/>
      <c r="D259" s="4"/>
      <c r="E259" s="5"/>
      <c r="F259" s="2"/>
      <c r="G259" s="2"/>
      <c r="H259" s="2"/>
      <c r="I259" s="6"/>
      <c r="J259" s="6"/>
      <c r="K259" s="2"/>
      <c r="L259" s="2"/>
    </row>
    <row r="260" spans="2:12" ht="15.75" customHeight="1" x14ac:dyDescent="0.2">
      <c r="B260" s="2"/>
      <c r="C260" s="3"/>
      <c r="D260" s="4"/>
      <c r="E260" s="5"/>
      <c r="F260" s="2"/>
      <c r="G260" s="2"/>
      <c r="H260" s="2"/>
      <c r="I260" s="6"/>
      <c r="J260" s="6"/>
      <c r="K260" s="2"/>
      <c r="L260" s="2"/>
    </row>
    <row r="261" spans="2:12" ht="15.75" customHeight="1" x14ac:dyDescent="0.2">
      <c r="B261" s="2"/>
      <c r="C261" s="3"/>
      <c r="D261" s="4"/>
      <c r="E261" s="5"/>
      <c r="F261" s="2"/>
      <c r="G261" s="2"/>
      <c r="H261" s="2"/>
      <c r="I261" s="6"/>
      <c r="J261" s="6"/>
      <c r="K261" s="2"/>
      <c r="L261" s="2"/>
    </row>
    <row r="262" spans="2:12" ht="15.75" customHeight="1" x14ac:dyDescent="0.2">
      <c r="B262" s="2"/>
      <c r="C262" s="3"/>
      <c r="D262" s="4"/>
      <c r="E262" s="5"/>
      <c r="F262" s="2"/>
      <c r="G262" s="2"/>
      <c r="H262" s="2"/>
      <c r="I262" s="6"/>
      <c r="J262" s="6"/>
      <c r="K262" s="2"/>
      <c r="L262" s="2"/>
    </row>
    <row r="263" spans="2:12" ht="15.75" customHeight="1" x14ac:dyDescent="0.2">
      <c r="B263" s="2"/>
      <c r="C263" s="3"/>
      <c r="D263" s="4"/>
      <c r="E263" s="5"/>
      <c r="F263" s="2"/>
      <c r="G263" s="2"/>
      <c r="H263" s="2"/>
      <c r="I263" s="6"/>
      <c r="J263" s="6"/>
      <c r="K263" s="2"/>
      <c r="L263" s="2"/>
    </row>
    <row r="264" spans="2:12" ht="15.75" customHeight="1" x14ac:dyDescent="0.2">
      <c r="B264" s="2"/>
      <c r="C264" s="3"/>
      <c r="D264" s="4"/>
      <c r="E264" s="5"/>
      <c r="F264" s="2"/>
      <c r="G264" s="2"/>
      <c r="H264" s="2"/>
      <c r="I264" s="6"/>
      <c r="J264" s="6"/>
      <c r="K264" s="2"/>
      <c r="L264" s="2"/>
    </row>
    <row r="265" spans="2:12" ht="15.75" customHeight="1" x14ac:dyDescent="0.2">
      <c r="B265" s="2"/>
      <c r="C265" s="3"/>
      <c r="D265" s="4"/>
      <c r="E265" s="5"/>
      <c r="F265" s="2"/>
      <c r="G265" s="2"/>
      <c r="H265" s="2"/>
      <c r="I265" s="6"/>
      <c r="J265" s="6"/>
      <c r="K265" s="2"/>
      <c r="L265" s="2"/>
    </row>
    <row r="266" spans="2:12" ht="15.75" customHeight="1" x14ac:dyDescent="0.2">
      <c r="B266" s="2"/>
      <c r="C266" s="3"/>
      <c r="D266" s="4"/>
      <c r="E266" s="5"/>
      <c r="F266" s="2"/>
      <c r="G266" s="2"/>
      <c r="H266" s="2"/>
      <c r="I266" s="6"/>
      <c r="J266" s="6"/>
      <c r="K266" s="2"/>
      <c r="L266" s="2"/>
    </row>
    <row r="267" spans="2:12" ht="15.75" customHeight="1" x14ac:dyDescent="0.2">
      <c r="B267" s="2"/>
      <c r="C267" s="3"/>
      <c r="D267" s="4"/>
      <c r="E267" s="5"/>
      <c r="F267" s="2"/>
      <c r="G267" s="2"/>
      <c r="H267" s="2"/>
      <c r="I267" s="6"/>
      <c r="J267" s="6"/>
      <c r="K267" s="2"/>
      <c r="L267" s="2"/>
    </row>
    <row r="268" spans="2:12" ht="15.75" customHeight="1" x14ac:dyDescent="0.2">
      <c r="B268" s="2"/>
      <c r="C268" s="3"/>
      <c r="D268" s="4"/>
      <c r="E268" s="5"/>
      <c r="F268" s="2"/>
      <c r="G268" s="2"/>
      <c r="H268" s="2"/>
      <c r="I268" s="6"/>
      <c r="J268" s="6"/>
      <c r="K268" s="2"/>
      <c r="L268" s="2"/>
    </row>
    <row r="269" spans="2:12" ht="15.75" customHeight="1" x14ac:dyDescent="0.2">
      <c r="B269" s="2"/>
      <c r="C269" s="3"/>
      <c r="D269" s="4"/>
      <c r="E269" s="5"/>
      <c r="F269" s="2"/>
      <c r="G269" s="2"/>
      <c r="H269" s="2"/>
      <c r="I269" s="6"/>
      <c r="J269" s="6"/>
      <c r="K269" s="2"/>
      <c r="L269" s="2"/>
    </row>
    <row r="270" spans="2:12" ht="15.75" customHeight="1" x14ac:dyDescent="0.2">
      <c r="B270" s="2"/>
      <c r="C270" s="3"/>
      <c r="D270" s="4"/>
      <c r="E270" s="5"/>
      <c r="F270" s="2"/>
      <c r="G270" s="2"/>
      <c r="H270" s="2"/>
      <c r="I270" s="6"/>
      <c r="J270" s="6"/>
      <c r="K270" s="2"/>
      <c r="L270" s="2"/>
    </row>
    <row r="271" spans="2:12" ht="15.75" customHeight="1" x14ac:dyDescent="0.2">
      <c r="B271" s="2"/>
      <c r="C271" s="3"/>
      <c r="D271" s="4"/>
      <c r="E271" s="5"/>
      <c r="F271" s="2"/>
      <c r="G271" s="2"/>
      <c r="H271" s="2"/>
      <c r="I271" s="6"/>
      <c r="J271" s="6"/>
      <c r="K271" s="2"/>
      <c r="L271" s="2"/>
    </row>
    <row r="272" spans="2:12" ht="15.75" customHeight="1" x14ac:dyDescent="0.2">
      <c r="B272" s="2"/>
      <c r="C272" s="3"/>
      <c r="D272" s="4"/>
      <c r="E272" s="5"/>
      <c r="F272" s="2"/>
      <c r="G272" s="2"/>
      <c r="H272" s="2"/>
      <c r="I272" s="6"/>
      <c r="J272" s="6"/>
      <c r="K272" s="2"/>
      <c r="L272" s="2"/>
    </row>
    <row r="273" spans="2:12" ht="15.75" customHeight="1" x14ac:dyDescent="0.2">
      <c r="B273" s="2"/>
      <c r="C273" s="3"/>
      <c r="D273" s="4"/>
      <c r="E273" s="5"/>
      <c r="F273" s="2"/>
      <c r="G273" s="2"/>
      <c r="H273" s="2"/>
      <c r="I273" s="6"/>
      <c r="J273" s="6"/>
      <c r="K273" s="2"/>
      <c r="L273" s="2"/>
    </row>
    <row r="274" spans="2:12" ht="15.75" customHeight="1" x14ac:dyDescent="0.2">
      <c r="B274" s="2"/>
      <c r="C274" s="3"/>
      <c r="D274" s="4"/>
      <c r="E274" s="5"/>
      <c r="F274" s="2"/>
      <c r="G274" s="2"/>
      <c r="H274" s="2"/>
      <c r="I274" s="6"/>
      <c r="J274" s="6"/>
      <c r="K274" s="2"/>
      <c r="L274" s="2"/>
    </row>
    <row r="275" spans="2:12" ht="15.75" customHeight="1" x14ac:dyDescent="0.2">
      <c r="B275" s="2"/>
      <c r="C275" s="3"/>
      <c r="D275" s="4"/>
      <c r="E275" s="5"/>
      <c r="F275" s="2"/>
      <c r="G275" s="2"/>
      <c r="H275" s="2"/>
      <c r="I275" s="6"/>
      <c r="J275" s="6"/>
      <c r="K275" s="2"/>
      <c r="L275" s="2"/>
    </row>
    <row r="276" spans="2:12" ht="15.75" customHeight="1" x14ac:dyDescent="0.2">
      <c r="B276" s="2"/>
      <c r="C276" s="3"/>
      <c r="D276" s="4"/>
      <c r="E276" s="5"/>
      <c r="F276" s="2"/>
      <c r="G276" s="2"/>
      <c r="H276" s="2"/>
      <c r="I276" s="6"/>
      <c r="J276" s="6"/>
      <c r="K276" s="2"/>
      <c r="L276" s="2"/>
    </row>
    <row r="277" spans="2:12" ht="15.75" customHeight="1" x14ac:dyDescent="0.2">
      <c r="B277" s="2"/>
      <c r="C277" s="3"/>
      <c r="D277" s="4"/>
      <c r="E277" s="5"/>
      <c r="F277" s="2"/>
      <c r="G277" s="2"/>
      <c r="H277" s="2"/>
      <c r="I277" s="6"/>
      <c r="J277" s="6"/>
      <c r="K277" s="2"/>
      <c r="L277" s="2"/>
    </row>
    <row r="278" spans="2:12" ht="15.75" customHeight="1" x14ac:dyDescent="0.2">
      <c r="B278" s="2"/>
      <c r="C278" s="3"/>
      <c r="D278" s="4"/>
      <c r="E278" s="5"/>
      <c r="F278" s="2"/>
      <c r="G278" s="2"/>
      <c r="H278" s="2"/>
      <c r="I278" s="6"/>
      <c r="J278" s="6"/>
      <c r="K278" s="2"/>
      <c r="L278" s="2"/>
    </row>
    <row r="279" spans="2:12" ht="15.75" customHeight="1" x14ac:dyDescent="0.2">
      <c r="B279" s="2"/>
      <c r="C279" s="3"/>
      <c r="D279" s="4"/>
      <c r="E279" s="5"/>
      <c r="F279" s="2"/>
      <c r="G279" s="2"/>
      <c r="H279" s="2"/>
      <c r="I279" s="6"/>
      <c r="J279" s="6"/>
      <c r="K279" s="2"/>
      <c r="L279" s="2"/>
    </row>
    <row r="280" spans="2:12" ht="15.75" customHeight="1" x14ac:dyDescent="0.2">
      <c r="B280" s="2"/>
      <c r="C280" s="3"/>
      <c r="D280" s="4"/>
      <c r="E280" s="5"/>
      <c r="F280" s="2"/>
      <c r="G280" s="2"/>
      <c r="H280" s="2"/>
      <c r="I280" s="6"/>
      <c r="J280" s="6"/>
      <c r="K280" s="2"/>
      <c r="L280" s="2"/>
    </row>
    <row r="281" spans="2:12" ht="15.75" customHeight="1" x14ac:dyDescent="0.2">
      <c r="B281" s="2"/>
      <c r="C281" s="3"/>
      <c r="D281" s="4"/>
      <c r="E281" s="5"/>
      <c r="F281" s="2"/>
      <c r="G281" s="2"/>
      <c r="H281" s="2"/>
      <c r="I281" s="6"/>
      <c r="J281" s="6"/>
      <c r="K281" s="2"/>
      <c r="L281" s="2"/>
    </row>
    <row r="282" spans="2:12" ht="15.75" customHeight="1" x14ac:dyDescent="0.2">
      <c r="B282" s="2"/>
      <c r="C282" s="3"/>
      <c r="D282" s="4"/>
      <c r="E282" s="5"/>
      <c r="F282" s="2"/>
      <c r="G282" s="2"/>
      <c r="H282" s="2"/>
      <c r="I282" s="6"/>
      <c r="J282" s="6"/>
      <c r="K282" s="2"/>
      <c r="L282" s="2"/>
    </row>
    <row r="283" spans="2:12" ht="15.75" customHeight="1" x14ac:dyDescent="0.2">
      <c r="B283" s="2"/>
      <c r="C283" s="3"/>
      <c r="D283" s="4"/>
      <c r="E283" s="5"/>
      <c r="F283" s="2"/>
      <c r="G283" s="2"/>
      <c r="H283" s="2"/>
      <c r="I283" s="6"/>
      <c r="J283" s="6"/>
      <c r="K283" s="2"/>
      <c r="L283" s="2"/>
    </row>
    <row r="284" spans="2:12" ht="15.75" customHeight="1" x14ac:dyDescent="0.2">
      <c r="B284" s="2"/>
      <c r="C284" s="3"/>
      <c r="D284" s="4"/>
      <c r="E284" s="5"/>
      <c r="F284" s="2"/>
      <c r="G284" s="2"/>
      <c r="H284" s="2"/>
      <c r="I284" s="6"/>
      <c r="J284" s="6"/>
      <c r="K284" s="2"/>
      <c r="L284" s="2"/>
    </row>
    <row r="285" spans="2:12" ht="15.75" customHeight="1" x14ac:dyDescent="0.2">
      <c r="B285" s="2"/>
      <c r="C285" s="3"/>
      <c r="D285" s="4"/>
      <c r="E285" s="5"/>
      <c r="F285" s="2"/>
      <c r="G285" s="2"/>
      <c r="H285" s="2"/>
      <c r="I285" s="6"/>
      <c r="J285" s="6"/>
      <c r="K285" s="2"/>
      <c r="L285" s="2"/>
    </row>
    <row r="286" spans="2:12" ht="15.75" customHeight="1" x14ac:dyDescent="0.2">
      <c r="B286" s="2"/>
      <c r="C286" s="3"/>
      <c r="D286" s="4"/>
      <c r="E286" s="5"/>
      <c r="F286" s="2"/>
      <c r="G286" s="2"/>
      <c r="H286" s="2"/>
      <c r="I286" s="6"/>
      <c r="J286" s="6"/>
      <c r="K286" s="2"/>
      <c r="L286" s="2"/>
    </row>
    <row r="287" spans="2:12" ht="15.75" customHeight="1" x14ac:dyDescent="0.2">
      <c r="B287" s="2"/>
      <c r="C287" s="3"/>
      <c r="D287" s="4"/>
      <c r="E287" s="5"/>
      <c r="F287" s="2"/>
      <c r="G287" s="2"/>
      <c r="H287" s="2"/>
      <c r="I287" s="6"/>
      <c r="J287" s="6"/>
      <c r="K287" s="2"/>
      <c r="L287" s="2"/>
    </row>
    <row r="288" spans="2:12" ht="15.75" customHeight="1" x14ac:dyDescent="0.2">
      <c r="B288" s="2"/>
      <c r="C288" s="3"/>
      <c r="D288" s="4"/>
      <c r="E288" s="5"/>
      <c r="F288" s="2"/>
      <c r="G288" s="2"/>
      <c r="H288" s="2"/>
      <c r="I288" s="6"/>
      <c r="J288" s="6"/>
      <c r="K288" s="2"/>
      <c r="L288" s="2"/>
    </row>
    <row r="289" spans="2:12" ht="15.75" customHeight="1" x14ac:dyDescent="0.2">
      <c r="B289" s="2"/>
      <c r="C289" s="3"/>
      <c r="D289" s="4"/>
      <c r="E289" s="5"/>
      <c r="F289" s="2"/>
      <c r="G289" s="2"/>
      <c r="H289" s="2"/>
      <c r="I289" s="6"/>
      <c r="J289" s="6"/>
      <c r="K289" s="2"/>
      <c r="L289" s="2"/>
    </row>
    <row r="290" spans="2:12" ht="15.75" customHeight="1" x14ac:dyDescent="0.2">
      <c r="B290" s="2"/>
      <c r="C290" s="3"/>
      <c r="D290" s="4"/>
      <c r="E290" s="5"/>
      <c r="F290" s="2"/>
      <c r="G290" s="2"/>
      <c r="H290" s="2"/>
      <c r="I290" s="6"/>
      <c r="J290" s="6"/>
      <c r="K290" s="2"/>
      <c r="L290" s="2"/>
    </row>
    <row r="291" spans="2:12" ht="15.75" customHeight="1" x14ac:dyDescent="0.2">
      <c r="B291" s="2"/>
      <c r="C291" s="3"/>
      <c r="D291" s="4"/>
      <c r="E291" s="5"/>
      <c r="F291" s="2"/>
      <c r="G291" s="2"/>
      <c r="H291" s="2"/>
      <c r="I291" s="6"/>
      <c r="J291" s="6"/>
      <c r="K291" s="2"/>
      <c r="L291" s="2"/>
    </row>
    <row r="292" spans="2:12" ht="15.75" customHeight="1" x14ac:dyDescent="0.2">
      <c r="B292" s="2"/>
      <c r="C292" s="3"/>
      <c r="D292" s="4"/>
      <c r="E292" s="5"/>
      <c r="F292" s="2"/>
      <c r="G292" s="2"/>
      <c r="H292" s="2"/>
      <c r="I292" s="6"/>
      <c r="J292" s="6"/>
      <c r="K292" s="2"/>
      <c r="L292" s="2"/>
    </row>
    <row r="293" spans="2:12" ht="15.75" customHeight="1" x14ac:dyDescent="0.2">
      <c r="B293" s="2"/>
      <c r="C293" s="3"/>
      <c r="D293" s="4"/>
      <c r="E293" s="5"/>
      <c r="F293" s="2"/>
      <c r="G293" s="2"/>
      <c r="H293" s="2"/>
      <c r="I293" s="6"/>
      <c r="J293" s="6"/>
      <c r="K293" s="2"/>
      <c r="L293" s="2"/>
    </row>
    <row r="294" spans="2:12" ht="15.75" customHeight="1" x14ac:dyDescent="0.2">
      <c r="B294" s="2"/>
      <c r="C294" s="3"/>
      <c r="D294" s="4"/>
      <c r="E294" s="5"/>
      <c r="F294" s="2"/>
      <c r="G294" s="2"/>
      <c r="H294" s="2"/>
      <c r="I294" s="6"/>
      <c r="J294" s="6"/>
      <c r="K294" s="2"/>
      <c r="L294" s="2"/>
    </row>
    <row r="295" spans="2:12" ht="15.75" customHeight="1" x14ac:dyDescent="0.2">
      <c r="B295" s="2"/>
      <c r="C295" s="3"/>
      <c r="D295" s="4"/>
      <c r="E295" s="5"/>
      <c r="F295" s="2"/>
      <c r="G295" s="2"/>
      <c r="H295" s="2"/>
      <c r="I295" s="6"/>
      <c r="J295" s="6"/>
      <c r="K295" s="2"/>
      <c r="L295" s="2"/>
    </row>
    <row r="296" spans="2:12" ht="15.75" customHeight="1" x14ac:dyDescent="0.2">
      <c r="B296" s="2"/>
      <c r="C296" s="3"/>
      <c r="D296" s="4"/>
      <c r="E296" s="5"/>
      <c r="F296" s="2"/>
      <c r="G296" s="2"/>
      <c r="H296" s="2"/>
      <c r="I296" s="6"/>
      <c r="J296" s="6"/>
      <c r="K296" s="2"/>
      <c r="L296" s="2"/>
    </row>
    <row r="297" spans="2:12" ht="15.75" customHeight="1" x14ac:dyDescent="0.2">
      <c r="B297" s="2"/>
      <c r="C297" s="3"/>
      <c r="D297" s="4"/>
      <c r="E297" s="5"/>
      <c r="F297" s="2"/>
      <c r="G297" s="2"/>
      <c r="H297" s="2"/>
      <c r="I297" s="6"/>
      <c r="J297" s="6"/>
      <c r="K297" s="2"/>
      <c r="L297" s="2"/>
    </row>
    <row r="298" spans="2:12" ht="15.75" customHeight="1" x14ac:dyDescent="0.2">
      <c r="B298" s="2"/>
      <c r="C298" s="3"/>
      <c r="D298" s="4"/>
      <c r="E298" s="5"/>
      <c r="F298" s="2"/>
      <c r="G298" s="2"/>
      <c r="H298" s="2"/>
      <c r="I298" s="6"/>
      <c r="J298" s="6"/>
      <c r="K298" s="2"/>
      <c r="L298" s="2"/>
    </row>
    <row r="299" spans="2:12" ht="15.75" customHeight="1" x14ac:dyDescent="0.2">
      <c r="B299" s="2"/>
      <c r="C299" s="3"/>
      <c r="D299" s="4"/>
      <c r="E299" s="5"/>
      <c r="F299" s="2"/>
      <c r="G299" s="2"/>
      <c r="H299" s="2"/>
      <c r="I299" s="6"/>
      <c r="J299" s="6"/>
      <c r="K299" s="2"/>
      <c r="L299" s="2"/>
    </row>
    <row r="300" spans="2:12" ht="15.75" customHeight="1" x14ac:dyDescent="0.2">
      <c r="B300" s="2"/>
      <c r="C300" s="3"/>
      <c r="D300" s="4"/>
      <c r="E300" s="5"/>
      <c r="F300" s="2"/>
      <c r="G300" s="2"/>
      <c r="H300" s="2"/>
      <c r="I300" s="6"/>
      <c r="J300" s="6"/>
      <c r="K300" s="2"/>
      <c r="L300" s="2"/>
    </row>
    <row r="301" spans="2:12" ht="15.75" customHeight="1" x14ac:dyDescent="0.2">
      <c r="B301" s="2"/>
      <c r="C301" s="3"/>
      <c r="D301" s="4"/>
      <c r="E301" s="5"/>
      <c r="F301" s="2"/>
      <c r="G301" s="2"/>
      <c r="H301" s="2"/>
      <c r="I301" s="6"/>
      <c r="J301" s="6"/>
      <c r="K301" s="2"/>
      <c r="L301" s="2"/>
    </row>
    <row r="302" spans="2:12" ht="15.75" customHeight="1" x14ac:dyDescent="0.2">
      <c r="B302" s="2"/>
      <c r="C302" s="3"/>
      <c r="D302" s="4"/>
      <c r="E302" s="5"/>
      <c r="F302" s="2"/>
      <c r="G302" s="2"/>
      <c r="H302" s="2"/>
      <c r="I302" s="6"/>
      <c r="J302" s="6"/>
      <c r="K302" s="2"/>
      <c r="L302" s="2"/>
    </row>
    <row r="303" spans="2:12" ht="15.75" customHeight="1" x14ac:dyDescent="0.2">
      <c r="B303" s="2"/>
      <c r="C303" s="3"/>
      <c r="D303" s="4"/>
      <c r="E303" s="5"/>
      <c r="F303" s="2"/>
      <c r="G303" s="2"/>
      <c r="H303" s="2"/>
      <c r="I303" s="6"/>
      <c r="J303" s="6"/>
      <c r="K303" s="2"/>
      <c r="L303" s="2"/>
    </row>
    <row r="304" spans="2:12" ht="15.75" customHeight="1" x14ac:dyDescent="0.2">
      <c r="B304" s="2"/>
      <c r="C304" s="3"/>
      <c r="D304" s="4"/>
      <c r="E304" s="5"/>
      <c r="F304" s="2"/>
      <c r="G304" s="2"/>
      <c r="H304" s="2"/>
      <c r="I304" s="6"/>
      <c r="J304" s="6"/>
      <c r="K304" s="2"/>
      <c r="L304" s="2"/>
    </row>
    <row r="305" spans="2:12" ht="15.75" customHeight="1" x14ac:dyDescent="0.2">
      <c r="B305" s="2"/>
      <c r="C305" s="3"/>
      <c r="D305" s="4"/>
      <c r="E305" s="5"/>
      <c r="F305" s="2"/>
      <c r="G305" s="2"/>
      <c r="H305" s="2"/>
      <c r="I305" s="6"/>
      <c r="J305" s="6"/>
      <c r="K305" s="2"/>
      <c r="L305" s="2"/>
    </row>
    <row r="306" spans="2:12" ht="15.75" customHeight="1" x14ac:dyDescent="0.2">
      <c r="B306" s="2"/>
      <c r="C306" s="3"/>
      <c r="D306" s="4"/>
      <c r="E306" s="5"/>
      <c r="F306" s="2"/>
      <c r="G306" s="2"/>
      <c r="H306" s="2"/>
      <c r="I306" s="6"/>
      <c r="J306" s="6"/>
      <c r="K306" s="2"/>
      <c r="L306" s="2"/>
    </row>
    <row r="307" spans="2:12" ht="15.75" customHeight="1" x14ac:dyDescent="0.2">
      <c r="B307" s="2"/>
      <c r="C307" s="3"/>
      <c r="D307" s="4"/>
      <c r="E307" s="5"/>
      <c r="F307" s="2"/>
      <c r="G307" s="2"/>
      <c r="H307" s="2"/>
      <c r="I307" s="6"/>
      <c r="J307" s="6"/>
      <c r="K307" s="2"/>
      <c r="L307" s="2"/>
    </row>
    <row r="308" spans="2:12" ht="15.75" customHeight="1" x14ac:dyDescent="0.2">
      <c r="B308" s="2"/>
      <c r="C308" s="3"/>
      <c r="D308" s="4"/>
      <c r="E308" s="5"/>
      <c r="F308" s="2"/>
      <c r="G308" s="2"/>
      <c r="H308" s="2"/>
      <c r="I308" s="6"/>
      <c r="J308" s="6"/>
      <c r="K308" s="2"/>
      <c r="L308" s="2"/>
    </row>
    <row r="309" spans="2:12" ht="15.75" customHeight="1" x14ac:dyDescent="0.2">
      <c r="B309" s="2"/>
      <c r="C309" s="3"/>
      <c r="D309" s="4"/>
      <c r="E309" s="5"/>
      <c r="F309" s="2"/>
      <c r="G309" s="2"/>
      <c r="H309" s="2"/>
      <c r="I309" s="6"/>
      <c r="J309" s="6"/>
      <c r="K309" s="2"/>
      <c r="L309" s="2"/>
    </row>
    <row r="310" spans="2:12" ht="15.75" customHeight="1" x14ac:dyDescent="0.2">
      <c r="B310" s="2"/>
      <c r="C310" s="3"/>
      <c r="D310" s="4"/>
      <c r="E310" s="5"/>
      <c r="F310" s="2"/>
      <c r="G310" s="2"/>
      <c r="H310" s="2"/>
      <c r="I310" s="6"/>
      <c r="J310" s="6"/>
      <c r="K310" s="2"/>
      <c r="L310" s="2"/>
    </row>
    <row r="311" spans="2:12" ht="15.75" customHeight="1" x14ac:dyDescent="0.2">
      <c r="B311" s="2"/>
      <c r="C311" s="3"/>
      <c r="D311" s="4"/>
      <c r="E311" s="5"/>
      <c r="F311" s="2"/>
      <c r="G311" s="2"/>
      <c r="H311" s="2"/>
      <c r="I311" s="6"/>
      <c r="J311" s="6"/>
      <c r="K311" s="2"/>
      <c r="L311" s="2"/>
    </row>
    <row r="312" spans="2:12" ht="15.75" customHeight="1" x14ac:dyDescent="0.2">
      <c r="B312" s="2"/>
      <c r="C312" s="3"/>
      <c r="D312" s="4"/>
      <c r="E312" s="5"/>
      <c r="F312" s="2"/>
      <c r="G312" s="2"/>
      <c r="H312" s="2"/>
      <c r="I312" s="6"/>
      <c r="J312" s="6"/>
      <c r="K312" s="2"/>
      <c r="L312" s="2"/>
    </row>
    <row r="313" spans="2:12" ht="15.75" customHeight="1" x14ac:dyDescent="0.2">
      <c r="B313" s="2"/>
      <c r="C313" s="3"/>
      <c r="D313" s="4"/>
      <c r="E313" s="5"/>
      <c r="F313" s="2"/>
      <c r="G313" s="2"/>
      <c r="H313" s="2"/>
      <c r="I313" s="6"/>
      <c r="J313" s="6"/>
      <c r="K313" s="2"/>
      <c r="L313" s="2"/>
    </row>
    <row r="314" spans="2:12" ht="15.75" customHeight="1" x14ac:dyDescent="0.2">
      <c r="B314" s="2"/>
      <c r="C314" s="3"/>
      <c r="D314" s="4"/>
      <c r="E314" s="5"/>
      <c r="F314" s="2"/>
      <c r="G314" s="2"/>
      <c r="H314" s="2"/>
      <c r="I314" s="6"/>
      <c r="J314" s="6"/>
      <c r="K314" s="2"/>
      <c r="L314" s="2"/>
    </row>
    <row r="315" spans="2:12" ht="15.75" customHeight="1" x14ac:dyDescent="0.2">
      <c r="B315" s="2"/>
      <c r="C315" s="3"/>
      <c r="D315" s="4"/>
      <c r="E315" s="5"/>
      <c r="F315" s="2"/>
      <c r="G315" s="2"/>
      <c r="H315" s="2"/>
      <c r="I315" s="6"/>
      <c r="J315" s="6"/>
      <c r="K315" s="2"/>
      <c r="L315" s="2"/>
    </row>
    <row r="316" spans="2:12" ht="15.75" customHeight="1" x14ac:dyDescent="0.2">
      <c r="B316" s="2"/>
      <c r="C316" s="3"/>
      <c r="D316" s="4"/>
      <c r="E316" s="5"/>
      <c r="F316" s="2"/>
      <c r="G316" s="2"/>
      <c r="H316" s="2"/>
      <c r="I316" s="6"/>
      <c r="J316" s="6"/>
      <c r="K316" s="2"/>
      <c r="L316" s="2"/>
    </row>
    <row r="317" spans="2:12" ht="15.75" customHeight="1" x14ac:dyDescent="0.2">
      <c r="B317" s="2"/>
      <c r="C317" s="3"/>
      <c r="D317" s="4"/>
      <c r="E317" s="5"/>
      <c r="F317" s="2"/>
      <c r="G317" s="2"/>
      <c r="H317" s="2"/>
      <c r="I317" s="6"/>
      <c r="J317" s="6"/>
      <c r="K317" s="2"/>
      <c r="L317" s="2"/>
    </row>
    <row r="318" spans="2:12" ht="15.75" customHeight="1" x14ac:dyDescent="0.2">
      <c r="B318" s="2"/>
      <c r="C318" s="3"/>
      <c r="D318" s="4"/>
      <c r="E318" s="5"/>
      <c r="F318" s="2"/>
      <c r="G318" s="2"/>
      <c r="H318" s="2"/>
      <c r="I318" s="6"/>
      <c r="J318" s="6"/>
      <c r="K318" s="2"/>
      <c r="L318" s="2"/>
    </row>
    <row r="319" spans="2:12" ht="15.75" customHeight="1" x14ac:dyDescent="0.2">
      <c r="B319" s="2"/>
      <c r="C319" s="3"/>
      <c r="D319" s="4"/>
      <c r="E319" s="5"/>
      <c r="F319" s="2"/>
      <c r="G319" s="2"/>
      <c r="H319" s="2"/>
      <c r="I319" s="6"/>
      <c r="J319" s="6"/>
      <c r="K319" s="2"/>
      <c r="L319" s="2"/>
    </row>
    <row r="320" spans="2:12" ht="15.75" customHeight="1" x14ac:dyDescent="0.2">
      <c r="B320" s="2"/>
      <c r="C320" s="3"/>
      <c r="D320" s="4"/>
      <c r="E320" s="5"/>
      <c r="F320" s="2"/>
      <c r="G320" s="2"/>
      <c r="H320" s="2"/>
      <c r="I320" s="6"/>
      <c r="J320" s="6"/>
      <c r="K320" s="2"/>
      <c r="L320" s="2"/>
    </row>
    <row r="321" spans="2:12" ht="15.75" customHeight="1" x14ac:dyDescent="0.2">
      <c r="B321" s="2"/>
      <c r="C321" s="3"/>
      <c r="D321" s="4"/>
      <c r="E321" s="5"/>
      <c r="F321" s="2"/>
      <c r="G321" s="2"/>
      <c r="H321" s="2"/>
      <c r="I321" s="6"/>
      <c r="J321" s="6"/>
      <c r="K321" s="2"/>
      <c r="L321" s="2"/>
    </row>
    <row r="322" spans="2:12" ht="15.75" customHeight="1" x14ac:dyDescent="0.2">
      <c r="B322" s="2"/>
      <c r="C322" s="3"/>
      <c r="D322" s="4"/>
      <c r="E322" s="5"/>
      <c r="F322" s="2"/>
      <c r="G322" s="2"/>
      <c r="H322" s="2"/>
      <c r="I322" s="6"/>
      <c r="J322" s="6"/>
      <c r="K322" s="2"/>
      <c r="L322" s="2"/>
    </row>
    <row r="323" spans="2:12" ht="15.75" customHeight="1" x14ac:dyDescent="0.2">
      <c r="B323" s="2"/>
      <c r="C323" s="3"/>
      <c r="D323" s="4"/>
      <c r="E323" s="5"/>
      <c r="F323" s="2"/>
      <c r="G323" s="2"/>
      <c r="H323" s="2"/>
      <c r="I323" s="6"/>
      <c r="J323" s="6"/>
      <c r="K323" s="2"/>
      <c r="L323" s="2"/>
    </row>
    <row r="324" spans="2:12" ht="15.75" customHeight="1" x14ac:dyDescent="0.2">
      <c r="B324" s="2"/>
      <c r="C324" s="3"/>
      <c r="D324" s="4"/>
      <c r="E324" s="5"/>
      <c r="F324" s="2"/>
      <c r="G324" s="2"/>
      <c r="H324" s="2"/>
      <c r="I324" s="6"/>
      <c r="J324" s="6"/>
      <c r="K324" s="2"/>
      <c r="L324" s="2"/>
    </row>
    <row r="325" spans="2:12" ht="15.75" customHeight="1" x14ac:dyDescent="0.2">
      <c r="B325" s="2"/>
      <c r="C325" s="3"/>
      <c r="D325" s="4"/>
      <c r="E325" s="5"/>
      <c r="F325" s="2"/>
      <c r="G325" s="2"/>
      <c r="H325" s="2"/>
      <c r="I325" s="6"/>
      <c r="J325" s="6"/>
      <c r="K325" s="2"/>
      <c r="L325" s="2"/>
    </row>
    <row r="326" spans="2:12" ht="15.75" customHeight="1" x14ac:dyDescent="0.2">
      <c r="B326" s="2"/>
      <c r="C326" s="3"/>
      <c r="D326" s="4"/>
      <c r="E326" s="5"/>
      <c r="F326" s="2"/>
      <c r="G326" s="2"/>
      <c r="H326" s="2"/>
      <c r="I326" s="6"/>
      <c r="J326" s="6"/>
      <c r="K326" s="2"/>
      <c r="L326" s="2"/>
    </row>
    <row r="327" spans="2:12" ht="15.75" customHeight="1" x14ac:dyDescent="0.2">
      <c r="B327" s="2"/>
      <c r="C327" s="3"/>
      <c r="D327" s="4"/>
      <c r="E327" s="5"/>
      <c r="F327" s="2"/>
      <c r="G327" s="2"/>
      <c r="H327" s="2"/>
      <c r="I327" s="6"/>
      <c r="J327" s="6"/>
      <c r="K327" s="2"/>
      <c r="L327" s="2"/>
    </row>
    <row r="328" spans="2:12" ht="15.75" customHeight="1" x14ac:dyDescent="0.2">
      <c r="B328" s="2"/>
      <c r="C328" s="3"/>
      <c r="D328" s="4"/>
      <c r="E328" s="5"/>
      <c r="F328" s="2"/>
      <c r="G328" s="2"/>
      <c r="H328" s="2"/>
      <c r="I328" s="6"/>
      <c r="J328" s="6"/>
      <c r="K328" s="2"/>
      <c r="L328" s="2"/>
    </row>
    <row r="329" spans="2:12" ht="15.75" customHeight="1" x14ac:dyDescent="0.2">
      <c r="B329" s="2"/>
      <c r="C329" s="3"/>
      <c r="D329" s="4"/>
      <c r="E329" s="5"/>
      <c r="F329" s="2"/>
      <c r="G329" s="2"/>
      <c r="H329" s="2"/>
      <c r="I329" s="6"/>
      <c r="J329" s="6"/>
      <c r="K329" s="2"/>
      <c r="L329" s="2"/>
    </row>
    <row r="330" spans="2:12" ht="15.75" customHeight="1" x14ac:dyDescent="0.2">
      <c r="B330" s="2"/>
      <c r="C330" s="3"/>
      <c r="D330" s="4"/>
      <c r="E330" s="5"/>
      <c r="F330" s="2"/>
      <c r="G330" s="2"/>
      <c r="H330" s="2"/>
      <c r="I330" s="6"/>
      <c r="J330" s="6"/>
      <c r="K330" s="2"/>
      <c r="L330" s="2"/>
    </row>
    <row r="331" spans="2:12" ht="15.75" customHeight="1" x14ac:dyDescent="0.2">
      <c r="B331" s="2"/>
      <c r="C331" s="3"/>
      <c r="D331" s="4"/>
      <c r="E331" s="5"/>
      <c r="F331" s="2"/>
      <c r="G331" s="2"/>
      <c r="H331" s="2"/>
      <c r="I331" s="6"/>
      <c r="J331" s="6"/>
      <c r="K331" s="2"/>
      <c r="L331" s="2"/>
    </row>
    <row r="332" spans="2:12" ht="15.75" customHeight="1" x14ac:dyDescent="0.2">
      <c r="B332" s="2"/>
      <c r="C332" s="3"/>
      <c r="D332" s="4"/>
      <c r="E332" s="5"/>
      <c r="F332" s="2"/>
      <c r="G332" s="2"/>
      <c r="H332" s="2"/>
      <c r="I332" s="6"/>
      <c r="J332" s="6"/>
      <c r="K332" s="2"/>
      <c r="L332" s="2"/>
    </row>
    <row r="333" spans="2:12" ht="15.75" customHeight="1" x14ac:dyDescent="0.2">
      <c r="B333" s="2"/>
      <c r="C333" s="3"/>
      <c r="D333" s="4"/>
      <c r="E333" s="5"/>
      <c r="F333" s="2"/>
      <c r="G333" s="2"/>
      <c r="H333" s="2"/>
      <c r="I333" s="6"/>
      <c r="J333" s="6"/>
      <c r="K333" s="2"/>
      <c r="L333" s="2"/>
    </row>
    <row r="334" spans="2:12" ht="15.75" customHeight="1" x14ac:dyDescent="0.2">
      <c r="B334" s="2"/>
      <c r="C334" s="3"/>
      <c r="D334" s="4"/>
      <c r="E334" s="5"/>
      <c r="F334" s="2"/>
      <c r="G334" s="2"/>
      <c r="H334" s="2"/>
      <c r="I334" s="6"/>
      <c r="J334" s="6"/>
      <c r="K334" s="2"/>
      <c r="L334" s="2"/>
    </row>
    <row r="335" spans="2:12" ht="15.75" customHeight="1" x14ac:dyDescent="0.2">
      <c r="B335" s="2"/>
      <c r="C335" s="3"/>
      <c r="D335" s="4"/>
      <c r="E335" s="5"/>
      <c r="F335" s="2"/>
      <c r="G335" s="2"/>
      <c r="H335" s="2"/>
      <c r="I335" s="6"/>
      <c r="J335" s="6"/>
      <c r="K335" s="2"/>
      <c r="L335" s="2"/>
    </row>
    <row r="336" spans="2:12" ht="15.75" customHeight="1" x14ac:dyDescent="0.2">
      <c r="B336" s="2"/>
      <c r="C336" s="3"/>
      <c r="D336" s="4"/>
      <c r="E336" s="5"/>
      <c r="F336" s="2"/>
      <c r="G336" s="2"/>
      <c r="H336" s="2"/>
      <c r="I336" s="6"/>
      <c r="J336" s="6"/>
      <c r="K336" s="2"/>
      <c r="L336" s="2"/>
    </row>
    <row r="337" spans="2:12" ht="15.75" customHeight="1" x14ac:dyDescent="0.2">
      <c r="B337" s="2"/>
      <c r="C337" s="3"/>
      <c r="D337" s="4"/>
      <c r="E337" s="5"/>
      <c r="F337" s="2"/>
      <c r="G337" s="2"/>
      <c r="H337" s="2"/>
      <c r="I337" s="6"/>
      <c r="J337" s="6"/>
      <c r="K337" s="2"/>
      <c r="L337" s="2"/>
    </row>
    <row r="338" spans="2:12" ht="15.75" customHeight="1" x14ac:dyDescent="0.2">
      <c r="B338" s="2"/>
      <c r="C338" s="3"/>
      <c r="D338" s="4"/>
      <c r="E338" s="5"/>
      <c r="F338" s="2"/>
      <c r="G338" s="2"/>
      <c r="H338" s="2"/>
      <c r="I338" s="6"/>
      <c r="J338" s="6"/>
      <c r="K338" s="2"/>
      <c r="L338" s="2"/>
    </row>
    <row r="339" spans="2:12" ht="15.75" customHeight="1" x14ac:dyDescent="0.2">
      <c r="B339" s="2"/>
      <c r="C339" s="3"/>
      <c r="D339" s="4"/>
      <c r="E339" s="5"/>
      <c r="F339" s="2"/>
      <c r="G339" s="2"/>
      <c r="H339" s="2"/>
      <c r="I339" s="6"/>
      <c r="J339" s="6"/>
      <c r="K339" s="2"/>
      <c r="L339" s="2"/>
    </row>
    <row r="340" spans="2:12" ht="15.75" customHeight="1" x14ac:dyDescent="0.2">
      <c r="B340" s="2"/>
      <c r="C340" s="3"/>
      <c r="D340" s="4"/>
      <c r="E340" s="5"/>
      <c r="F340" s="2"/>
      <c r="G340" s="2"/>
      <c r="H340" s="2"/>
      <c r="I340" s="6"/>
      <c r="J340" s="6"/>
      <c r="K340" s="2"/>
      <c r="L340" s="2"/>
    </row>
    <row r="341" spans="2:12" ht="15.75" customHeight="1" x14ac:dyDescent="0.2">
      <c r="B341" s="2"/>
      <c r="C341" s="3"/>
      <c r="D341" s="4"/>
      <c r="E341" s="5"/>
      <c r="F341" s="2"/>
      <c r="G341" s="2"/>
      <c r="H341" s="2"/>
      <c r="I341" s="6"/>
      <c r="J341" s="6"/>
      <c r="K341" s="2"/>
      <c r="L341" s="2"/>
    </row>
    <row r="342" spans="2:12" ht="15.75" customHeight="1" x14ac:dyDescent="0.2">
      <c r="B342" s="2"/>
      <c r="C342" s="3"/>
      <c r="D342" s="4"/>
      <c r="E342" s="5"/>
      <c r="F342" s="2"/>
      <c r="G342" s="2"/>
      <c r="H342" s="2"/>
      <c r="I342" s="6"/>
      <c r="J342" s="6"/>
      <c r="K342" s="2"/>
      <c r="L342" s="2"/>
    </row>
    <row r="343" spans="2:12" ht="15.75" customHeight="1" x14ac:dyDescent="0.2">
      <c r="B343" s="2"/>
      <c r="C343" s="3"/>
      <c r="D343" s="4"/>
      <c r="E343" s="5"/>
      <c r="F343" s="2"/>
      <c r="G343" s="2"/>
      <c r="H343" s="2"/>
      <c r="I343" s="6"/>
      <c r="J343" s="6"/>
      <c r="K343" s="2"/>
      <c r="L343" s="2"/>
    </row>
    <row r="344" spans="2:12" ht="15.75" customHeight="1" x14ac:dyDescent="0.2">
      <c r="B344" s="2"/>
      <c r="C344" s="3"/>
      <c r="D344" s="4"/>
      <c r="E344" s="5"/>
      <c r="F344" s="2"/>
      <c r="G344" s="2"/>
      <c r="H344" s="2"/>
      <c r="I344" s="6"/>
      <c r="J344" s="6"/>
      <c r="K344" s="2"/>
      <c r="L344" s="2"/>
    </row>
    <row r="345" spans="2:12" ht="15.75" customHeight="1" x14ac:dyDescent="0.2">
      <c r="B345" s="2"/>
      <c r="C345" s="3"/>
      <c r="D345" s="4"/>
      <c r="E345" s="5"/>
      <c r="F345" s="2"/>
      <c r="G345" s="2"/>
      <c r="H345" s="2"/>
      <c r="I345" s="6"/>
      <c r="J345" s="6"/>
      <c r="K345" s="2"/>
      <c r="L345" s="2"/>
    </row>
    <row r="346" spans="2:12" ht="15.75" customHeight="1" x14ac:dyDescent="0.2">
      <c r="B346" s="2"/>
      <c r="C346" s="3"/>
      <c r="D346" s="4"/>
      <c r="E346" s="5"/>
      <c r="F346" s="2"/>
      <c r="G346" s="2"/>
      <c r="H346" s="2"/>
      <c r="I346" s="6"/>
      <c r="J346" s="6"/>
      <c r="K346" s="2"/>
      <c r="L346" s="2"/>
    </row>
    <row r="347" spans="2:12" ht="15.75" customHeight="1" x14ac:dyDescent="0.2">
      <c r="B347" s="2"/>
      <c r="C347" s="3"/>
      <c r="D347" s="4"/>
      <c r="E347" s="5"/>
      <c r="F347" s="2"/>
      <c r="G347" s="2"/>
      <c r="H347" s="2"/>
      <c r="I347" s="6"/>
      <c r="J347" s="6"/>
      <c r="K347" s="2"/>
      <c r="L347" s="2"/>
    </row>
    <row r="348" spans="2:12" ht="15.75" customHeight="1" x14ac:dyDescent="0.2">
      <c r="B348" s="2"/>
      <c r="C348" s="3"/>
      <c r="D348" s="4"/>
      <c r="E348" s="5"/>
      <c r="F348" s="2"/>
      <c r="G348" s="2"/>
      <c r="H348" s="2"/>
      <c r="I348" s="6"/>
      <c r="J348" s="6"/>
      <c r="K348" s="2"/>
      <c r="L348" s="2"/>
    </row>
    <row r="349" spans="2:12" ht="15.75" customHeight="1" x14ac:dyDescent="0.2">
      <c r="B349" s="2"/>
      <c r="C349" s="3"/>
      <c r="D349" s="4"/>
      <c r="E349" s="5"/>
      <c r="F349" s="2"/>
      <c r="G349" s="2"/>
      <c r="H349" s="2"/>
      <c r="I349" s="6"/>
      <c r="J349" s="6"/>
      <c r="K349" s="2"/>
      <c r="L349" s="2"/>
    </row>
    <row r="350" spans="2:12" ht="15.75" customHeight="1" x14ac:dyDescent="0.2">
      <c r="B350" s="2"/>
      <c r="C350" s="3"/>
      <c r="D350" s="4"/>
      <c r="E350" s="5"/>
      <c r="F350" s="2"/>
      <c r="G350" s="2"/>
      <c r="H350" s="2"/>
      <c r="I350" s="6"/>
      <c r="J350" s="6"/>
      <c r="K350" s="2"/>
      <c r="L350" s="2"/>
    </row>
    <row r="351" spans="2:12" ht="15.75" customHeight="1" x14ac:dyDescent="0.2">
      <c r="B351" s="2"/>
      <c r="C351" s="3"/>
      <c r="D351" s="4"/>
      <c r="E351" s="5"/>
      <c r="F351" s="2"/>
      <c r="G351" s="2"/>
      <c r="H351" s="2"/>
      <c r="I351" s="6"/>
      <c r="J351" s="6"/>
      <c r="K351" s="2"/>
      <c r="L351" s="2"/>
    </row>
    <row r="352" spans="2:12" ht="15.75" customHeight="1" x14ac:dyDescent="0.2">
      <c r="B352" s="2"/>
      <c r="C352" s="3"/>
      <c r="D352" s="4"/>
      <c r="E352" s="5"/>
      <c r="F352" s="2"/>
      <c r="G352" s="2"/>
      <c r="H352" s="2"/>
      <c r="I352" s="6"/>
      <c r="J352" s="6"/>
      <c r="K352" s="2"/>
      <c r="L352" s="2"/>
    </row>
    <row r="353" spans="2:12" ht="15.75" customHeight="1" x14ac:dyDescent="0.2">
      <c r="B353" s="2"/>
      <c r="C353" s="3"/>
      <c r="D353" s="4"/>
      <c r="E353" s="5"/>
      <c r="F353" s="2"/>
      <c r="G353" s="2"/>
      <c r="H353" s="2"/>
      <c r="I353" s="6"/>
      <c r="J353" s="6"/>
      <c r="K353" s="2"/>
      <c r="L353" s="2"/>
    </row>
    <row r="354" spans="2:12" ht="15.75" customHeight="1" x14ac:dyDescent="0.2">
      <c r="B354" s="2"/>
      <c r="C354" s="3"/>
      <c r="D354" s="4"/>
      <c r="E354" s="5"/>
      <c r="F354" s="2"/>
      <c r="G354" s="2"/>
      <c r="H354" s="2"/>
      <c r="I354" s="6"/>
      <c r="J354" s="6"/>
      <c r="K354" s="2"/>
      <c r="L354" s="2"/>
    </row>
    <row r="355" spans="2:12" ht="15.75" customHeight="1" x14ac:dyDescent="0.2">
      <c r="B355" s="2"/>
      <c r="C355" s="3"/>
      <c r="D355" s="4"/>
      <c r="E355" s="5"/>
      <c r="F355" s="2"/>
      <c r="G355" s="2"/>
      <c r="H355" s="2"/>
      <c r="I355" s="6"/>
      <c r="J355" s="6"/>
      <c r="K355" s="2"/>
      <c r="L355" s="2"/>
    </row>
    <row r="356" spans="2:12" ht="15.75" customHeight="1" x14ac:dyDescent="0.2">
      <c r="B356" s="2"/>
      <c r="C356" s="3"/>
      <c r="D356" s="4"/>
      <c r="E356" s="5"/>
      <c r="F356" s="2"/>
      <c r="G356" s="2"/>
      <c r="H356" s="2"/>
      <c r="I356" s="6"/>
      <c r="J356" s="6"/>
      <c r="K356" s="2"/>
      <c r="L356" s="2"/>
    </row>
    <row r="357" spans="2:12" ht="15.75" customHeight="1" x14ac:dyDescent="0.2">
      <c r="B357" s="2"/>
      <c r="C357" s="3"/>
      <c r="D357" s="4"/>
      <c r="E357" s="5"/>
      <c r="F357" s="2"/>
      <c r="G357" s="2"/>
      <c r="H357" s="2"/>
      <c r="I357" s="6"/>
      <c r="J357" s="6"/>
      <c r="K357" s="2"/>
      <c r="L357" s="2"/>
    </row>
    <row r="358" spans="2:12" ht="15.75" customHeight="1" x14ac:dyDescent="0.2">
      <c r="B358" s="2"/>
      <c r="C358" s="3"/>
      <c r="D358" s="4"/>
      <c r="E358" s="5"/>
      <c r="F358" s="2"/>
      <c r="G358" s="2"/>
      <c r="H358" s="2"/>
      <c r="I358" s="6"/>
      <c r="J358" s="6"/>
      <c r="K358" s="2"/>
      <c r="L358" s="2"/>
    </row>
    <row r="359" spans="2:12" ht="15.75" customHeight="1" x14ac:dyDescent="0.2">
      <c r="B359" s="2"/>
      <c r="C359" s="3"/>
      <c r="D359" s="4"/>
      <c r="E359" s="5"/>
      <c r="F359" s="2"/>
      <c r="G359" s="2"/>
      <c r="H359" s="2"/>
      <c r="I359" s="6"/>
      <c r="J359" s="6"/>
      <c r="K359" s="2"/>
      <c r="L359" s="2"/>
    </row>
    <row r="360" spans="2:12" ht="15.75" customHeight="1" x14ac:dyDescent="0.2">
      <c r="B360" s="2"/>
      <c r="C360" s="3"/>
      <c r="D360" s="4"/>
      <c r="E360" s="5"/>
      <c r="F360" s="2"/>
      <c r="G360" s="2"/>
      <c r="H360" s="2"/>
      <c r="I360" s="6"/>
      <c r="J360" s="6"/>
      <c r="K360" s="2"/>
      <c r="L360" s="2"/>
    </row>
    <row r="361" spans="2:12" ht="15.75" customHeight="1" x14ac:dyDescent="0.2">
      <c r="B361" s="2"/>
      <c r="C361" s="3"/>
      <c r="D361" s="4"/>
      <c r="E361" s="5"/>
      <c r="F361" s="2"/>
      <c r="G361" s="2"/>
      <c r="H361" s="2"/>
      <c r="I361" s="6"/>
      <c r="J361" s="6"/>
      <c r="K361" s="2"/>
      <c r="L361" s="2"/>
    </row>
    <row r="362" spans="2:12" ht="15.75" customHeight="1" x14ac:dyDescent="0.2">
      <c r="B362" s="2"/>
      <c r="C362" s="3"/>
      <c r="D362" s="4"/>
      <c r="E362" s="5"/>
      <c r="F362" s="2"/>
      <c r="G362" s="2"/>
      <c r="H362" s="2"/>
      <c r="I362" s="6"/>
      <c r="J362" s="6"/>
      <c r="K362" s="2"/>
      <c r="L362" s="2"/>
    </row>
    <row r="363" spans="2:12" ht="15.75" customHeight="1" x14ac:dyDescent="0.2">
      <c r="B363" s="2"/>
      <c r="C363" s="3"/>
      <c r="D363" s="4"/>
      <c r="E363" s="5"/>
      <c r="F363" s="2"/>
      <c r="G363" s="2"/>
      <c r="H363" s="2"/>
      <c r="I363" s="6"/>
      <c r="J363" s="6"/>
      <c r="K363" s="2"/>
      <c r="L363" s="2"/>
    </row>
    <row r="364" spans="2:12" ht="15.75" customHeight="1" x14ac:dyDescent="0.2">
      <c r="B364" s="2"/>
      <c r="C364" s="3"/>
      <c r="D364" s="4"/>
      <c r="E364" s="5"/>
      <c r="F364" s="2"/>
      <c r="G364" s="2"/>
      <c r="H364" s="2"/>
      <c r="I364" s="6"/>
      <c r="J364" s="6"/>
      <c r="K364" s="2"/>
      <c r="L364" s="2"/>
    </row>
    <row r="365" spans="2:12" ht="15.75" customHeight="1" x14ac:dyDescent="0.2">
      <c r="B365" s="2"/>
      <c r="C365" s="3"/>
      <c r="D365" s="4"/>
      <c r="E365" s="5"/>
      <c r="F365" s="2"/>
      <c r="G365" s="2"/>
      <c r="H365" s="2"/>
      <c r="I365" s="6"/>
      <c r="J365" s="6"/>
      <c r="K365" s="2"/>
      <c r="L365" s="2"/>
    </row>
    <row r="366" spans="2:12" ht="15.75" customHeight="1" x14ac:dyDescent="0.2">
      <c r="B366" s="2"/>
      <c r="C366" s="3"/>
      <c r="D366" s="4"/>
      <c r="E366" s="5"/>
      <c r="F366" s="2"/>
      <c r="G366" s="2"/>
      <c r="H366" s="2"/>
      <c r="I366" s="6"/>
      <c r="J366" s="6"/>
      <c r="K366" s="2"/>
      <c r="L366" s="2"/>
    </row>
    <row r="367" spans="2:12" ht="15.75" customHeight="1" x14ac:dyDescent="0.2">
      <c r="B367" s="2"/>
      <c r="C367" s="3"/>
      <c r="D367" s="4"/>
      <c r="E367" s="5"/>
      <c r="F367" s="2"/>
      <c r="G367" s="2"/>
      <c r="H367" s="2"/>
      <c r="I367" s="6"/>
      <c r="J367" s="6"/>
      <c r="K367" s="2"/>
      <c r="L367" s="2"/>
    </row>
    <row r="368" spans="2:12" ht="15.75" customHeight="1" x14ac:dyDescent="0.2">
      <c r="B368" s="2"/>
      <c r="C368" s="3"/>
      <c r="D368" s="4"/>
      <c r="E368" s="5"/>
      <c r="F368" s="2"/>
      <c r="G368" s="2"/>
      <c r="H368" s="2"/>
      <c r="I368" s="6"/>
      <c r="J368" s="6"/>
      <c r="K368" s="2"/>
      <c r="L368" s="2"/>
    </row>
    <row r="369" spans="2:12" ht="15.75" customHeight="1" x14ac:dyDescent="0.2">
      <c r="B369" s="2"/>
      <c r="C369" s="3"/>
      <c r="D369" s="4"/>
      <c r="E369" s="5"/>
      <c r="F369" s="2"/>
      <c r="G369" s="2"/>
      <c r="H369" s="2"/>
      <c r="I369" s="6"/>
      <c r="J369" s="6"/>
      <c r="K369" s="2"/>
      <c r="L369" s="2"/>
    </row>
    <row r="370" spans="2:12" ht="15.75" customHeight="1" x14ac:dyDescent="0.2">
      <c r="B370" s="2"/>
      <c r="C370" s="3"/>
      <c r="D370" s="4"/>
      <c r="E370" s="5"/>
      <c r="F370" s="2"/>
      <c r="G370" s="2"/>
      <c r="H370" s="2"/>
      <c r="I370" s="6"/>
      <c r="J370" s="6"/>
      <c r="K370" s="2"/>
      <c r="L370" s="2"/>
    </row>
    <row r="371" spans="2:12" ht="15.75" customHeight="1" x14ac:dyDescent="0.2">
      <c r="B371" s="2"/>
      <c r="C371" s="3"/>
      <c r="D371" s="4"/>
      <c r="E371" s="5"/>
      <c r="F371" s="2"/>
      <c r="G371" s="2"/>
      <c r="H371" s="2"/>
      <c r="I371" s="6"/>
      <c r="J371" s="6"/>
      <c r="K371" s="2"/>
      <c r="L371" s="2"/>
    </row>
    <row r="372" spans="2:12" ht="15.75" customHeight="1" x14ac:dyDescent="0.2">
      <c r="B372" s="2"/>
      <c r="C372" s="3"/>
      <c r="D372" s="4"/>
      <c r="E372" s="5"/>
      <c r="F372" s="2"/>
      <c r="G372" s="2"/>
      <c r="H372" s="2"/>
      <c r="I372" s="6"/>
      <c r="J372" s="6"/>
      <c r="K372" s="2"/>
      <c r="L372" s="2"/>
    </row>
    <row r="373" spans="2:12" ht="15.75" customHeight="1" x14ac:dyDescent="0.2">
      <c r="B373" s="2"/>
      <c r="C373" s="3"/>
      <c r="D373" s="4"/>
      <c r="E373" s="5"/>
      <c r="F373" s="2"/>
      <c r="G373" s="2"/>
      <c r="H373" s="2"/>
      <c r="I373" s="6"/>
      <c r="J373" s="6"/>
      <c r="K373" s="2"/>
      <c r="L373" s="2"/>
    </row>
    <row r="374" spans="2:12" ht="15.75" customHeight="1" x14ac:dyDescent="0.2">
      <c r="B374" s="2"/>
      <c r="C374" s="3"/>
      <c r="D374" s="4"/>
      <c r="E374" s="5"/>
      <c r="F374" s="2"/>
      <c r="G374" s="2"/>
      <c r="H374" s="2"/>
      <c r="I374" s="6"/>
      <c r="J374" s="6"/>
      <c r="K374" s="2"/>
      <c r="L374" s="2"/>
    </row>
    <row r="375" spans="2:12" ht="15.75" customHeight="1" x14ac:dyDescent="0.2">
      <c r="B375" s="2"/>
      <c r="C375" s="3"/>
      <c r="D375" s="4"/>
      <c r="E375" s="5"/>
      <c r="F375" s="2"/>
      <c r="G375" s="2"/>
      <c r="H375" s="2"/>
      <c r="I375" s="6"/>
      <c r="J375" s="6"/>
      <c r="K375" s="2"/>
      <c r="L375" s="2"/>
    </row>
    <row r="376" spans="2:12" ht="15.75" customHeight="1" x14ac:dyDescent="0.2">
      <c r="B376" s="2"/>
      <c r="C376" s="3"/>
      <c r="D376" s="4"/>
      <c r="E376" s="5"/>
      <c r="F376" s="2"/>
      <c r="G376" s="2"/>
      <c r="H376" s="2"/>
      <c r="I376" s="6"/>
      <c r="J376" s="6"/>
      <c r="K376" s="2"/>
      <c r="L376" s="2"/>
    </row>
    <row r="377" spans="2:12" ht="15.75" customHeight="1" x14ac:dyDescent="0.2">
      <c r="B377" s="2"/>
      <c r="C377" s="3"/>
      <c r="D377" s="4"/>
      <c r="E377" s="5"/>
      <c r="F377" s="2"/>
      <c r="G377" s="2"/>
      <c r="H377" s="2"/>
      <c r="I377" s="6"/>
      <c r="J377" s="6"/>
      <c r="K377" s="2"/>
      <c r="L377" s="2"/>
    </row>
    <row r="378" spans="2:12" ht="15.75" customHeight="1" x14ac:dyDescent="0.2">
      <c r="B378" s="2"/>
      <c r="C378" s="3"/>
      <c r="D378" s="4"/>
      <c r="E378" s="5"/>
      <c r="F378" s="2"/>
      <c r="G378" s="2"/>
      <c r="H378" s="2"/>
      <c r="I378" s="6"/>
      <c r="J378" s="6"/>
      <c r="K378" s="2"/>
      <c r="L378" s="2"/>
    </row>
    <row r="379" spans="2:12" ht="15.75" customHeight="1" x14ac:dyDescent="0.2">
      <c r="B379" s="2"/>
      <c r="C379" s="3"/>
      <c r="D379" s="4"/>
      <c r="E379" s="5"/>
      <c r="F379" s="2"/>
      <c r="G379" s="2"/>
      <c r="H379" s="2"/>
      <c r="I379" s="6"/>
      <c r="J379" s="6"/>
      <c r="K379" s="2"/>
      <c r="L379" s="2"/>
    </row>
    <row r="380" spans="2:12" ht="15.75" customHeight="1" x14ac:dyDescent="0.2">
      <c r="B380" s="2"/>
      <c r="C380" s="3"/>
      <c r="D380" s="4"/>
      <c r="E380" s="5"/>
      <c r="F380" s="2"/>
      <c r="G380" s="2"/>
      <c r="H380" s="2"/>
      <c r="I380" s="6"/>
      <c r="J380" s="6"/>
      <c r="K380" s="2"/>
      <c r="L380" s="2"/>
    </row>
    <row r="381" spans="2:12" ht="15.75" customHeight="1" x14ac:dyDescent="0.2">
      <c r="B381" s="2"/>
      <c r="C381" s="3"/>
      <c r="D381" s="4"/>
      <c r="E381" s="5"/>
      <c r="F381" s="2"/>
      <c r="G381" s="2"/>
      <c r="H381" s="2"/>
      <c r="I381" s="6"/>
      <c r="J381" s="6"/>
      <c r="K381" s="2"/>
      <c r="L381" s="2"/>
    </row>
    <row r="382" spans="2:12" ht="15.75" customHeight="1" x14ac:dyDescent="0.2">
      <c r="B382" s="2"/>
      <c r="C382" s="3"/>
      <c r="D382" s="4"/>
      <c r="E382" s="5"/>
      <c r="F382" s="2"/>
      <c r="G382" s="2"/>
      <c r="H382" s="2"/>
      <c r="I382" s="6"/>
      <c r="J382" s="6"/>
      <c r="K382" s="2"/>
      <c r="L382" s="2"/>
    </row>
    <row r="383" spans="2:12" ht="15.75" customHeight="1" x14ac:dyDescent="0.2">
      <c r="B383" s="2"/>
      <c r="C383" s="3"/>
      <c r="D383" s="4"/>
      <c r="E383" s="5"/>
      <c r="F383" s="2"/>
      <c r="G383" s="2"/>
      <c r="H383" s="2"/>
      <c r="I383" s="6"/>
      <c r="J383" s="6"/>
      <c r="K383" s="2"/>
      <c r="L383" s="2"/>
    </row>
    <row r="384" spans="2:12" ht="15.75" customHeight="1" x14ac:dyDescent="0.2">
      <c r="B384" s="2"/>
      <c r="C384" s="3"/>
      <c r="D384" s="4"/>
      <c r="E384" s="5"/>
      <c r="F384" s="2"/>
      <c r="G384" s="2"/>
      <c r="H384" s="2"/>
      <c r="I384" s="6"/>
      <c r="J384" s="6"/>
      <c r="K384" s="2"/>
      <c r="L384" s="2"/>
    </row>
    <row r="385" spans="2:12" ht="15.75" customHeight="1" x14ac:dyDescent="0.2">
      <c r="B385" s="2"/>
      <c r="C385" s="3"/>
      <c r="D385" s="4"/>
      <c r="E385" s="5"/>
      <c r="F385" s="2"/>
      <c r="G385" s="2"/>
      <c r="H385" s="2"/>
      <c r="I385" s="6"/>
      <c r="J385" s="6"/>
      <c r="K385" s="2"/>
      <c r="L385" s="2"/>
    </row>
    <row r="386" spans="2:12" ht="15.75" customHeight="1" x14ac:dyDescent="0.2">
      <c r="B386" s="2"/>
      <c r="C386" s="3"/>
      <c r="D386" s="4"/>
      <c r="E386" s="5"/>
      <c r="F386" s="2"/>
      <c r="G386" s="2"/>
      <c r="H386" s="2"/>
      <c r="I386" s="6"/>
      <c r="J386" s="6"/>
      <c r="K386" s="2"/>
      <c r="L386" s="2"/>
    </row>
    <row r="387" spans="2:12" ht="15.75" customHeight="1" x14ac:dyDescent="0.2">
      <c r="B387" s="2"/>
      <c r="C387" s="3"/>
      <c r="D387" s="4"/>
      <c r="E387" s="5"/>
      <c r="F387" s="2"/>
      <c r="G387" s="2"/>
      <c r="H387" s="2"/>
      <c r="I387" s="6"/>
      <c r="J387" s="6"/>
      <c r="K387" s="2"/>
      <c r="L387" s="2"/>
    </row>
    <row r="388" spans="2:12" ht="15.75" customHeight="1" x14ac:dyDescent="0.2">
      <c r="B388" s="2"/>
      <c r="C388" s="3"/>
      <c r="D388" s="4"/>
      <c r="E388" s="5"/>
      <c r="F388" s="2"/>
      <c r="G388" s="2"/>
      <c r="H388" s="2"/>
      <c r="I388" s="6"/>
      <c r="J388" s="6"/>
      <c r="K388" s="2"/>
      <c r="L388" s="2"/>
    </row>
    <row r="389" spans="2:12" ht="15.75" customHeight="1" x14ac:dyDescent="0.2">
      <c r="B389" s="2"/>
      <c r="C389" s="3"/>
      <c r="D389" s="4"/>
      <c r="E389" s="5"/>
      <c r="F389" s="2"/>
      <c r="G389" s="2"/>
      <c r="H389" s="2"/>
      <c r="I389" s="6"/>
      <c r="J389" s="6"/>
      <c r="K389" s="2"/>
      <c r="L389" s="2"/>
    </row>
    <row r="390" spans="2:12" ht="15.75" customHeight="1" x14ac:dyDescent="0.2">
      <c r="B390" s="2"/>
      <c r="C390" s="3"/>
      <c r="D390" s="4"/>
      <c r="E390" s="5"/>
      <c r="F390" s="2"/>
      <c r="G390" s="2"/>
      <c r="H390" s="2"/>
      <c r="I390" s="6"/>
      <c r="J390" s="6"/>
      <c r="K390" s="2"/>
      <c r="L390" s="2"/>
    </row>
    <row r="391" spans="2:12" ht="15.75" customHeight="1" x14ac:dyDescent="0.2">
      <c r="B391" s="2"/>
      <c r="C391" s="3"/>
      <c r="D391" s="4"/>
      <c r="E391" s="5"/>
      <c r="F391" s="2"/>
      <c r="G391" s="2"/>
      <c r="H391" s="2"/>
      <c r="I391" s="6"/>
      <c r="J391" s="6"/>
      <c r="K391" s="2"/>
      <c r="L391" s="2"/>
    </row>
    <row r="392" spans="2:12" ht="15.75" customHeight="1" x14ac:dyDescent="0.2">
      <c r="B392" s="2"/>
      <c r="C392" s="3"/>
      <c r="D392" s="4"/>
      <c r="E392" s="5"/>
      <c r="F392" s="2"/>
      <c r="G392" s="2"/>
      <c r="H392" s="2"/>
      <c r="I392" s="6"/>
      <c r="J392" s="6"/>
      <c r="K392" s="2"/>
      <c r="L392" s="2"/>
    </row>
    <row r="393" spans="2:12" ht="15.75" customHeight="1" x14ac:dyDescent="0.2">
      <c r="B393" s="2"/>
      <c r="C393" s="3"/>
      <c r="D393" s="4"/>
      <c r="E393" s="5"/>
      <c r="F393" s="2"/>
      <c r="G393" s="2"/>
      <c r="H393" s="2"/>
      <c r="I393" s="6"/>
      <c r="J393" s="6"/>
      <c r="K393" s="2"/>
      <c r="L393" s="2"/>
    </row>
    <row r="394" spans="2:12" ht="15.75" customHeight="1" x14ac:dyDescent="0.2">
      <c r="B394" s="2"/>
      <c r="C394" s="3"/>
      <c r="D394" s="4"/>
      <c r="E394" s="5"/>
      <c r="F394" s="2"/>
      <c r="G394" s="2"/>
      <c r="H394" s="2"/>
      <c r="I394" s="6"/>
      <c r="J394" s="6"/>
      <c r="K394" s="2"/>
      <c r="L394" s="2"/>
    </row>
    <row r="395" spans="2:12" ht="15.75" customHeight="1" x14ac:dyDescent="0.2">
      <c r="B395" s="2"/>
      <c r="C395" s="3"/>
      <c r="D395" s="4"/>
      <c r="E395" s="5"/>
      <c r="F395" s="2"/>
      <c r="G395" s="2"/>
      <c r="H395" s="2"/>
      <c r="I395" s="6"/>
      <c r="J395" s="6"/>
      <c r="K395" s="2"/>
      <c r="L395" s="2"/>
    </row>
    <row r="396" spans="2:12" ht="15.75" customHeight="1" x14ac:dyDescent="0.2">
      <c r="B396" s="2"/>
      <c r="C396" s="3"/>
      <c r="D396" s="4"/>
      <c r="E396" s="5"/>
      <c r="F396" s="2"/>
      <c r="G396" s="2"/>
      <c r="H396" s="2"/>
      <c r="I396" s="6"/>
      <c r="J396" s="6"/>
      <c r="K396" s="2"/>
      <c r="L396" s="2"/>
    </row>
    <row r="397" spans="2:12" ht="15.75" customHeight="1" x14ac:dyDescent="0.2">
      <c r="B397" s="2"/>
      <c r="C397" s="3"/>
      <c r="D397" s="4"/>
      <c r="E397" s="5"/>
      <c r="F397" s="2"/>
      <c r="G397" s="2"/>
      <c r="H397" s="2"/>
      <c r="I397" s="6"/>
      <c r="J397" s="6"/>
      <c r="K397" s="2"/>
      <c r="L397" s="2"/>
    </row>
    <row r="398" spans="2:12" ht="15.75" customHeight="1" x14ac:dyDescent="0.2">
      <c r="B398" s="2"/>
      <c r="C398" s="3"/>
      <c r="D398" s="4"/>
      <c r="E398" s="5"/>
      <c r="F398" s="2"/>
      <c r="G398" s="2"/>
      <c r="H398" s="2"/>
      <c r="I398" s="6"/>
      <c r="J398" s="6"/>
      <c r="K398" s="2"/>
      <c r="L398" s="2"/>
    </row>
    <row r="399" spans="2:12" ht="15.75" customHeight="1" x14ac:dyDescent="0.2">
      <c r="B399" s="2"/>
      <c r="C399" s="3"/>
      <c r="D399" s="4"/>
      <c r="E399" s="5"/>
      <c r="F399" s="2"/>
      <c r="G399" s="2"/>
      <c r="H399" s="2"/>
      <c r="I399" s="6"/>
      <c r="J399" s="6"/>
      <c r="K399" s="2"/>
      <c r="L399" s="2"/>
    </row>
    <row r="400" spans="2:12" ht="15.75" customHeight="1" x14ac:dyDescent="0.2">
      <c r="B400" s="2"/>
      <c r="C400" s="3"/>
      <c r="D400" s="4"/>
      <c r="E400" s="5"/>
      <c r="F400" s="2"/>
      <c r="G400" s="2"/>
      <c r="H400" s="2"/>
      <c r="I400" s="6"/>
      <c r="J400" s="6"/>
      <c r="K400" s="2"/>
      <c r="L400" s="2"/>
    </row>
    <row r="401" spans="2:12" ht="15.75" customHeight="1" x14ac:dyDescent="0.2">
      <c r="B401" s="2"/>
      <c r="C401" s="3"/>
      <c r="D401" s="4"/>
      <c r="E401" s="5"/>
      <c r="F401" s="2"/>
      <c r="G401" s="2"/>
      <c r="H401" s="2"/>
      <c r="I401" s="6"/>
      <c r="J401" s="6"/>
      <c r="K401" s="2"/>
      <c r="L401" s="2"/>
    </row>
    <row r="402" spans="2:12" ht="15.75" customHeight="1" x14ac:dyDescent="0.2">
      <c r="B402" s="2"/>
      <c r="C402" s="3"/>
      <c r="D402" s="4"/>
      <c r="E402" s="5"/>
      <c r="F402" s="2"/>
      <c r="G402" s="2"/>
      <c r="H402" s="2"/>
      <c r="I402" s="6"/>
      <c r="J402" s="6"/>
      <c r="K402" s="2"/>
      <c r="L402" s="2"/>
    </row>
    <row r="403" spans="2:12" ht="15.75" customHeight="1" x14ac:dyDescent="0.2">
      <c r="B403" s="2"/>
      <c r="C403" s="3"/>
      <c r="D403" s="4"/>
      <c r="E403" s="5"/>
      <c r="F403" s="2"/>
      <c r="G403" s="2"/>
      <c r="H403" s="2"/>
      <c r="I403" s="6"/>
      <c r="J403" s="6"/>
      <c r="K403" s="2"/>
      <c r="L403" s="2"/>
    </row>
    <row r="404" spans="2:12" ht="15.75" customHeight="1" x14ac:dyDescent="0.2">
      <c r="B404" s="2"/>
      <c r="C404" s="3"/>
      <c r="D404" s="4"/>
      <c r="E404" s="5"/>
      <c r="F404" s="2"/>
      <c r="G404" s="2"/>
      <c r="H404" s="2"/>
      <c r="I404" s="6"/>
      <c r="J404" s="6"/>
      <c r="K404" s="2"/>
      <c r="L404" s="2"/>
    </row>
    <row r="405" spans="2:12" ht="15.75" customHeight="1" x14ac:dyDescent="0.2">
      <c r="B405" s="2"/>
      <c r="C405" s="3"/>
      <c r="D405" s="4"/>
      <c r="E405" s="5"/>
      <c r="F405" s="2"/>
      <c r="G405" s="2"/>
      <c r="H405" s="2"/>
      <c r="I405" s="6"/>
      <c r="J405" s="6"/>
      <c r="K405" s="2"/>
      <c r="L405" s="2"/>
    </row>
    <row r="406" spans="2:12" ht="15.75" customHeight="1" x14ac:dyDescent="0.2">
      <c r="B406" s="2"/>
      <c r="C406" s="3"/>
      <c r="D406" s="4"/>
      <c r="E406" s="5"/>
      <c r="F406" s="2"/>
      <c r="G406" s="2"/>
      <c r="H406" s="2"/>
      <c r="I406" s="6"/>
      <c r="J406" s="6"/>
      <c r="K406" s="2"/>
      <c r="L406" s="2"/>
    </row>
    <row r="407" spans="2:12" ht="15.75" customHeight="1" x14ac:dyDescent="0.2">
      <c r="B407" s="2"/>
      <c r="C407" s="3"/>
      <c r="D407" s="4"/>
      <c r="E407" s="5"/>
      <c r="F407" s="2"/>
      <c r="G407" s="2"/>
      <c r="H407" s="2"/>
      <c r="I407" s="6"/>
      <c r="J407" s="6"/>
      <c r="K407" s="2"/>
      <c r="L407" s="2"/>
    </row>
    <row r="408" spans="2:12" ht="15.75" customHeight="1" x14ac:dyDescent="0.2">
      <c r="B408" s="2"/>
      <c r="C408" s="3"/>
      <c r="D408" s="4"/>
      <c r="E408" s="5"/>
      <c r="F408" s="2"/>
      <c r="G408" s="2"/>
      <c r="H408" s="2"/>
      <c r="I408" s="6"/>
      <c r="J408" s="6"/>
      <c r="K408" s="2"/>
      <c r="L408" s="2"/>
    </row>
    <row r="409" spans="2:12" ht="15.75" customHeight="1" x14ac:dyDescent="0.2">
      <c r="B409" s="2"/>
      <c r="C409" s="3"/>
      <c r="D409" s="4"/>
      <c r="E409" s="5"/>
      <c r="F409" s="2"/>
      <c r="G409" s="2"/>
      <c r="H409" s="2"/>
      <c r="I409" s="6"/>
      <c r="J409" s="6"/>
      <c r="K409" s="2"/>
      <c r="L409" s="2"/>
    </row>
    <row r="410" spans="2:12" ht="15.75" customHeight="1" x14ac:dyDescent="0.2">
      <c r="B410" s="2"/>
      <c r="C410" s="3"/>
      <c r="D410" s="4"/>
      <c r="E410" s="5"/>
      <c r="F410" s="2"/>
      <c r="G410" s="2"/>
      <c r="H410" s="2"/>
      <c r="I410" s="6"/>
      <c r="J410" s="6"/>
      <c r="K410" s="2"/>
      <c r="L410" s="2"/>
    </row>
    <row r="411" spans="2:12" ht="15.75" customHeight="1" x14ac:dyDescent="0.2">
      <c r="B411" s="2"/>
      <c r="C411" s="3"/>
      <c r="D411" s="4"/>
      <c r="E411" s="5"/>
      <c r="F411" s="2"/>
      <c r="G411" s="2"/>
      <c r="H411" s="2"/>
      <c r="I411" s="6"/>
      <c r="J411" s="6"/>
      <c r="K411" s="2"/>
      <c r="L411" s="2"/>
    </row>
    <row r="412" spans="2:12" ht="15.75" customHeight="1" x14ac:dyDescent="0.2">
      <c r="B412" s="2"/>
      <c r="C412" s="3"/>
      <c r="D412" s="4"/>
      <c r="E412" s="5"/>
      <c r="F412" s="2"/>
      <c r="G412" s="2"/>
      <c r="H412" s="2"/>
      <c r="I412" s="6"/>
      <c r="J412" s="6"/>
      <c r="K412" s="2"/>
      <c r="L412" s="2"/>
    </row>
    <row r="413" spans="2:12" ht="15.75" customHeight="1" x14ac:dyDescent="0.2">
      <c r="B413" s="2"/>
      <c r="C413" s="3"/>
      <c r="D413" s="4"/>
      <c r="E413" s="5"/>
      <c r="F413" s="2"/>
      <c r="G413" s="2"/>
      <c r="H413" s="2"/>
      <c r="I413" s="6"/>
      <c r="J413" s="6"/>
      <c r="K413" s="2"/>
      <c r="L413" s="2"/>
    </row>
    <row r="414" spans="2:12" ht="15.75" customHeight="1" x14ac:dyDescent="0.2">
      <c r="B414" s="2"/>
      <c r="C414" s="3"/>
      <c r="D414" s="4"/>
      <c r="E414" s="5"/>
      <c r="F414" s="2"/>
      <c r="G414" s="2"/>
      <c r="H414" s="2"/>
      <c r="I414" s="6"/>
      <c r="J414" s="6"/>
      <c r="K414" s="2"/>
      <c r="L414" s="2"/>
    </row>
    <row r="415" spans="2:12" ht="15.75" customHeight="1" x14ac:dyDescent="0.2">
      <c r="B415" s="2"/>
      <c r="C415" s="3"/>
      <c r="D415" s="4"/>
      <c r="E415" s="5"/>
      <c r="F415" s="2"/>
      <c r="G415" s="2"/>
      <c r="H415" s="2"/>
      <c r="I415" s="6"/>
      <c r="J415" s="6"/>
      <c r="K415" s="2"/>
      <c r="L415" s="2"/>
    </row>
    <row r="416" spans="2:12" ht="15.75" customHeight="1" x14ac:dyDescent="0.2">
      <c r="B416" s="2"/>
      <c r="C416" s="3"/>
      <c r="D416" s="4"/>
      <c r="E416" s="5"/>
      <c r="F416" s="2"/>
      <c r="G416" s="2"/>
      <c r="H416" s="2"/>
      <c r="I416" s="6"/>
      <c r="J416" s="6"/>
      <c r="K416" s="2"/>
      <c r="L416" s="2"/>
    </row>
    <row r="417" spans="2:12" ht="15.75" customHeight="1" x14ac:dyDescent="0.2">
      <c r="B417" s="2"/>
      <c r="C417" s="3"/>
      <c r="D417" s="4"/>
      <c r="E417" s="5"/>
      <c r="F417" s="2"/>
      <c r="G417" s="2"/>
      <c r="H417" s="2"/>
      <c r="I417" s="6"/>
      <c r="J417" s="6"/>
      <c r="K417" s="2"/>
      <c r="L417" s="2"/>
    </row>
    <row r="418" spans="2:12" ht="15.75" customHeight="1" x14ac:dyDescent="0.2">
      <c r="B418" s="2"/>
      <c r="C418" s="3"/>
      <c r="D418" s="4"/>
      <c r="E418" s="5"/>
      <c r="F418" s="2"/>
      <c r="G418" s="2"/>
      <c r="H418" s="2"/>
      <c r="I418" s="6"/>
      <c r="J418" s="6"/>
      <c r="K418" s="2"/>
      <c r="L418" s="2"/>
    </row>
    <row r="419" spans="2:12" ht="15.75" customHeight="1" x14ac:dyDescent="0.2">
      <c r="B419" s="2"/>
      <c r="C419" s="3"/>
      <c r="D419" s="4"/>
      <c r="E419" s="5"/>
      <c r="F419" s="2"/>
      <c r="G419" s="2"/>
      <c r="H419" s="2"/>
      <c r="I419" s="6"/>
      <c r="J419" s="6"/>
      <c r="K419" s="2"/>
      <c r="L419" s="2"/>
    </row>
    <row r="420" spans="2:12" ht="15.75" customHeight="1" x14ac:dyDescent="0.2">
      <c r="B420" s="2"/>
      <c r="C420" s="3"/>
      <c r="D420" s="4"/>
      <c r="E420" s="5"/>
      <c r="F420" s="2"/>
      <c r="G420" s="2"/>
      <c r="H420" s="2"/>
      <c r="I420" s="6"/>
      <c r="J420" s="6"/>
      <c r="K420" s="2"/>
      <c r="L420" s="2"/>
    </row>
    <row r="421" spans="2:12" ht="15.75" customHeight="1" x14ac:dyDescent="0.2">
      <c r="B421" s="2"/>
      <c r="C421" s="3"/>
      <c r="D421" s="4"/>
      <c r="E421" s="5"/>
      <c r="F421" s="2"/>
      <c r="G421" s="2"/>
      <c r="H421" s="2"/>
      <c r="I421" s="6"/>
      <c r="J421" s="6"/>
      <c r="K421" s="2"/>
      <c r="L421" s="2"/>
    </row>
    <row r="422" spans="2:12" ht="15.75" customHeight="1" x14ac:dyDescent="0.2">
      <c r="B422" s="2"/>
      <c r="C422" s="3"/>
      <c r="D422" s="4"/>
      <c r="E422" s="5"/>
      <c r="F422" s="2"/>
      <c r="G422" s="2"/>
      <c r="H422" s="2"/>
      <c r="I422" s="6"/>
      <c r="J422" s="6"/>
      <c r="K422" s="2"/>
      <c r="L422" s="2"/>
    </row>
    <row r="423" spans="2:12" ht="15.75" customHeight="1" x14ac:dyDescent="0.2">
      <c r="B423" s="2"/>
      <c r="C423" s="3"/>
      <c r="D423" s="4"/>
      <c r="E423" s="5"/>
      <c r="F423" s="2"/>
      <c r="G423" s="2"/>
      <c r="H423" s="2"/>
      <c r="I423" s="6"/>
      <c r="J423" s="6"/>
      <c r="K423" s="2"/>
      <c r="L423" s="2"/>
    </row>
    <row r="424" spans="2:12" ht="15.75" customHeight="1" x14ac:dyDescent="0.2">
      <c r="B424" s="2"/>
      <c r="C424" s="3"/>
      <c r="D424" s="4"/>
      <c r="E424" s="5"/>
      <c r="F424" s="2"/>
      <c r="G424" s="2"/>
      <c r="H424" s="2"/>
      <c r="I424" s="6"/>
      <c r="J424" s="6"/>
      <c r="K424" s="2"/>
      <c r="L424" s="2"/>
    </row>
    <row r="425" spans="2:12" ht="15.75" customHeight="1" x14ac:dyDescent="0.2">
      <c r="B425" s="2"/>
      <c r="C425" s="3"/>
      <c r="D425" s="4"/>
      <c r="E425" s="5"/>
      <c r="F425" s="2"/>
      <c r="G425" s="2"/>
      <c r="H425" s="2"/>
      <c r="I425" s="6"/>
      <c r="J425" s="6"/>
      <c r="K425" s="2"/>
      <c r="L425" s="2"/>
    </row>
    <row r="426" spans="2:12" ht="15.75" customHeight="1" x14ac:dyDescent="0.2">
      <c r="B426" s="2"/>
      <c r="C426" s="3"/>
      <c r="D426" s="4"/>
      <c r="E426" s="5"/>
      <c r="F426" s="2"/>
      <c r="G426" s="2"/>
      <c r="H426" s="2"/>
      <c r="I426" s="6"/>
      <c r="J426" s="6"/>
      <c r="K426" s="2"/>
      <c r="L426" s="2"/>
    </row>
    <row r="427" spans="2:12" ht="15.75" customHeight="1" x14ac:dyDescent="0.2">
      <c r="B427" s="2"/>
      <c r="C427" s="3"/>
      <c r="D427" s="4"/>
      <c r="E427" s="5"/>
      <c r="F427" s="2"/>
      <c r="G427" s="2"/>
      <c r="H427" s="2"/>
      <c r="I427" s="6"/>
      <c r="J427" s="6"/>
      <c r="K427" s="2"/>
      <c r="L427" s="2"/>
    </row>
    <row r="428" spans="2:12" ht="15.75" customHeight="1" x14ac:dyDescent="0.2">
      <c r="B428" s="2"/>
      <c r="C428" s="3"/>
      <c r="D428" s="4"/>
      <c r="E428" s="5"/>
      <c r="F428" s="2"/>
      <c r="G428" s="2"/>
      <c r="H428" s="2"/>
      <c r="I428" s="6"/>
      <c r="J428" s="6"/>
      <c r="K428" s="2"/>
      <c r="L428" s="2"/>
    </row>
    <row r="429" spans="2:12" ht="15.75" customHeight="1" x14ac:dyDescent="0.2">
      <c r="B429" s="2"/>
      <c r="C429" s="3"/>
      <c r="D429" s="4"/>
      <c r="E429" s="5"/>
      <c r="F429" s="2"/>
      <c r="G429" s="2"/>
      <c r="H429" s="2"/>
      <c r="I429" s="6"/>
      <c r="J429" s="6"/>
      <c r="K429" s="2"/>
      <c r="L429" s="2"/>
    </row>
    <row r="430" spans="2:12" ht="15.75" customHeight="1" x14ac:dyDescent="0.2">
      <c r="B430" s="2"/>
      <c r="C430" s="3"/>
      <c r="D430" s="4"/>
      <c r="E430" s="5"/>
      <c r="F430" s="2"/>
      <c r="G430" s="2"/>
      <c r="H430" s="2"/>
      <c r="I430" s="6"/>
      <c r="J430" s="6"/>
      <c r="K430" s="2"/>
      <c r="L430" s="2"/>
    </row>
    <row r="431" spans="2:12" ht="15.75" customHeight="1" x14ac:dyDescent="0.2">
      <c r="B431" s="2"/>
      <c r="C431" s="3"/>
      <c r="D431" s="4"/>
      <c r="E431" s="5"/>
      <c r="F431" s="2"/>
      <c r="G431" s="2"/>
      <c r="H431" s="2"/>
      <c r="I431" s="6"/>
      <c r="J431" s="6"/>
      <c r="K431" s="2"/>
      <c r="L431" s="2"/>
    </row>
    <row r="432" spans="2:12" ht="15.75" customHeight="1" x14ac:dyDescent="0.2">
      <c r="B432" s="2"/>
      <c r="C432" s="3"/>
      <c r="D432" s="4"/>
      <c r="E432" s="5"/>
      <c r="F432" s="2"/>
      <c r="G432" s="2"/>
      <c r="H432" s="2"/>
      <c r="I432" s="6"/>
      <c r="J432" s="6"/>
      <c r="K432" s="2"/>
      <c r="L432" s="2"/>
    </row>
    <row r="433" spans="2:12" ht="15.75" customHeight="1" x14ac:dyDescent="0.2">
      <c r="B433" s="2"/>
      <c r="C433" s="3"/>
      <c r="D433" s="4"/>
      <c r="E433" s="5"/>
      <c r="F433" s="2"/>
      <c r="G433" s="2"/>
      <c r="H433" s="2"/>
      <c r="I433" s="6"/>
      <c r="J433" s="6"/>
      <c r="K433" s="2"/>
      <c r="L433" s="2"/>
    </row>
    <row r="434" spans="2:12" ht="15.75" customHeight="1" x14ac:dyDescent="0.2">
      <c r="B434" s="2"/>
      <c r="C434" s="3"/>
      <c r="D434" s="4"/>
      <c r="E434" s="5"/>
      <c r="F434" s="2"/>
      <c r="G434" s="2"/>
      <c r="H434" s="2"/>
      <c r="I434" s="6"/>
      <c r="J434" s="6"/>
      <c r="K434" s="2"/>
      <c r="L434" s="2"/>
    </row>
    <row r="435" spans="2:12" ht="15.75" customHeight="1" x14ac:dyDescent="0.2">
      <c r="B435" s="2"/>
      <c r="C435" s="3"/>
      <c r="D435" s="4"/>
      <c r="E435" s="5"/>
      <c r="F435" s="2"/>
      <c r="G435" s="2"/>
      <c r="H435" s="2"/>
      <c r="I435" s="6"/>
      <c r="J435" s="6"/>
      <c r="K435" s="2"/>
      <c r="L435" s="2"/>
    </row>
    <row r="436" spans="2:12" ht="15.75" customHeight="1" x14ac:dyDescent="0.2">
      <c r="B436" s="2"/>
      <c r="C436" s="3"/>
      <c r="D436" s="4"/>
      <c r="E436" s="5"/>
      <c r="F436" s="2"/>
      <c r="G436" s="2"/>
      <c r="H436" s="2"/>
      <c r="I436" s="6"/>
      <c r="J436" s="6"/>
      <c r="K436" s="2"/>
      <c r="L436" s="2"/>
    </row>
    <row r="437" spans="2:12" ht="15.75" customHeight="1" x14ac:dyDescent="0.2">
      <c r="B437" s="2"/>
      <c r="C437" s="3"/>
      <c r="D437" s="4"/>
      <c r="E437" s="5"/>
      <c r="F437" s="2"/>
      <c r="G437" s="2"/>
      <c r="H437" s="2"/>
      <c r="I437" s="6"/>
      <c r="J437" s="6"/>
      <c r="K437" s="2"/>
      <c r="L437" s="2"/>
    </row>
    <row r="438" spans="2:12" ht="15.75" customHeight="1" x14ac:dyDescent="0.2">
      <c r="B438" s="2"/>
      <c r="C438" s="3"/>
      <c r="D438" s="4"/>
      <c r="E438" s="5"/>
      <c r="F438" s="2"/>
      <c r="G438" s="2"/>
      <c r="H438" s="2"/>
      <c r="I438" s="6"/>
      <c r="J438" s="6"/>
      <c r="K438" s="2"/>
      <c r="L438" s="2"/>
    </row>
    <row r="439" spans="2:12" ht="15.75" customHeight="1" x14ac:dyDescent="0.2">
      <c r="B439" s="2"/>
      <c r="C439" s="3"/>
      <c r="D439" s="4"/>
      <c r="E439" s="5"/>
      <c r="F439" s="2"/>
      <c r="G439" s="2"/>
      <c r="H439" s="2"/>
      <c r="I439" s="6"/>
      <c r="J439" s="6"/>
      <c r="K439" s="2"/>
      <c r="L439" s="2"/>
    </row>
    <row r="440" spans="2:12" ht="15.75" customHeight="1" x14ac:dyDescent="0.2">
      <c r="B440" s="2"/>
      <c r="C440" s="3"/>
      <c r="D440" s="4"/>
      <c r="E440" s="5"/>
      <c r="F440" s="2"/>
      <c r="G440" s="2"/>
      <c r="H440" s="2"/>
      <c r="I440" s="6"/>
      <c r="J440" s="6"/>
      <c r="K440" s="2"/>
      <c r="L440" s="2"/>
    </row>
    <row r="441" spans="2:12" ht="15.75" customHeight="1" x14ac:dyDescent="0.2">
      <c r="B441" s="2"/>
      <c r="C441" s="3"/>
      <c r="D441" s="4"/>
      <c r="E441" s="5"/>
      <c r="F441" s="2"/>
      <c r="G441" s="2"/>
      <c r="H441" s="2"/>
      <c r="I441" s="6"/>
      <c r="J441" s="6"/>
      <c r="K441" s="2"/>
      <c r="L441" s="2"/>
    </row>
    <row r="442" spans="2:12" ht="15.75" customHeight="1" x14ac:dyDescent="0.2">
      <c r="B442" s="2"/>
      <c r="C442" s="3"/>
      <c r="D442" s="4"/>
      <c r="E442" s="5"/>
      <c r="F442" s="2"/>
      <c r="G442" s="2"/>
      <c r="H442" s="2"/>
      <c r="I442" s="6"/>
      <c r="J442" s="6"/>
      <c r="K442" s="2"/>
      <c r="L442" s="2"/>
    </row>
    <row r="443" spans="2:12" ht="15.75" customHeight="1" x14ac:dyDescent="0.2">
      <c r="B443" s="2"/>
      <c r="C443" s="3"/>
      <c r="D443" s="4"/>
      <c r="E443" s="5"/>
      <c r="F443" s="2"/>
      <c r="G443" s="2"/>
      <c r="H443" s="2"/>
      <c r="I443" s="6"/>
      <c r="J443" s="6"/>
      <c r="K443" s="2"/>
      <c r="L443" s="2"/>
    </row>
    <row r="444" spans="2:12" ht="15.75" customHeight="1" x14ac:dyDescent="0.2">
      <c r="B444" s="2"/>
      <c r="C444" s="3"/>
      <c r="D444" s="4"/>
      <c r="E444" s="5"/>
      <c r="F444" s="2"/>
      <c r="G444" s="2"/>
      <c r="H444" s="2"/>
      <c r="I444" s="6"/>
      <c r="J444" s="6"/>
      <c r="K444" s="2"/>
      <c r="L444" s="2"/>
    </row>
    <row r="445" spans="2:12" ht="15.75" customHeight="1" x14ac:dyDescent="0.2">
      <c r="B445" s="2"/>
      <c r="C445" s="3"/>
      <c r="D445" s="4"/>
      <c r="E445" s="5"/>
      <c r="F445" s="2"/>
      <c r="G445" s="2"/>
      <c r="H445" s="2"/>
      <c r="I445" s="6"/>
      <c r="J445" s="6"/>
      <c r="K445" s="2"/>
      <c r="L445" s="2"/>
    </row>
    <row r="446" spans="2:12" ht="15.75" customHeight="1" x14ac:dyDescent="0.2">
      <c r="B446" s="2"/>
      <c r="C446" s="3"/>
      <c r="D446" s="4"/>
      <c r="E446" s="5"/>
      <c r="F446" s="2"/>
      <c r="G446" s="2"/>
      <c r="H446" s="2"/>
      <c r="I446" s="6"/>
      <c r="J446" s="6"/>
      <c r="K446" s="2"/>
      <c r="L446" s="2"/>
    </row>
    <row r="447" spans="2:12" ht="15.75" customHeight="1" x14ac:dyDescent="0.2">
      <c r="B447" s="2"/>
      <c r="C447" s="3"/>
      <c r="D447" s="4"/>
      <c r="E447" s="5"/>
      <c r="F447" s="2"/>
      <c r="G447" s="2"/>
      <c r="H447" s="2"/>
      <c r="I447" s="6"/>
      <c r="J447" s="6"/>
      <c r="K447" s="2"/>
      <c r="L447" s="2"/>
    </row>
    <row r="448" spans="2:12" ht="15.75" customHeight="1" x14ac:dyDescent="0.2">
      <c r="B448" s="2"/>
      <c r="C448" s="3"/>
      <c r="D448" s="4"/>
      <c r="E448" s="5"/>
      <c r="F448" s="2"/>
      <c r="G448" s="2"/>
      <c r="H448" s="2"/>
      <c r="I448" s="6"/>
      <c r="J448" s="6"/>
      <c r="K448" s="2"/>
      <c r="L448" s="2"/>
    </row>
    <row r="449" spans="2:12" ht="15.75" customHeight="1" x14ac:dyDescent="0.2">
      <c r="B449" s="2"/>
      <c r="C449" s="3"/>
      <c r="D449" s="4"/>
      <c r="E449" s="5"/>
      <c r="F449" s="2"/>
      <c r="G449" s="2"/>
      <c r="H449" s="2"/>
      <c r="I449" s="6"/>
      <c r="J449" s="6"/>
      <c r="K449" s="2"/>
      <c r="L449" s="2"/>
    </row>
    <row r="450" spans="2:12" ht="15.75" customHeight="1" x14ac:dyDescent="0.2">
      <c r="B450" s="2"/>
      <c r="C450" s="3"/>
      <c r="D450" s="4"/>
      <c r="E450" s="5"/>
      <c r="F450" s="2"/>
      <c r="G450" s="2"/>
      <c r="H450" s="2"/>
      <c r="I450" s="6"/>
      <c r="J450" s="6"/>
      <c r="K450" s="2"/>
      <c r="L450" s="2"/>
    </row>
    <row r="451" spans="2:12" ht="15.75" customHeight="1" x14ac:dyDescent="0.2">
      <c r="B451" s="2"/>
      <c r="C451" s="3"/>
      <c r="D451" s="4"/>
      <c r="E451" s="5"/>
      <c r="F451" s="2"/>
      <c r="G451" s="2"/>
      <c r="H451" s="2"/>
      <c r="I451" s="6"/>
      <c r="J451" s="6"/>
      <c r="K451" s="2"/>
      <c r="L451" s="2"/>
    </row>
    <row r="452" spans="2:12" ht="15.75" customHeight="1" x14ac:dyDescent="0.2">
      <c r="B452" s="2"/>
      <c r="C452" s="3"/>
      <c r="D452" s="4"/>
      <c r="E452" s="5"/>
      <c r="F452" s="2"/>
      <c r="G452" s="2"/>
      <c r="H452" s="2"/>
      <c r="I452" s="6"/>
      <c r="J452" s="6"/>
      <c r="K452" s="2"/>
      <c r="L452" s="2"/>
    </row>
    <row r="453" spans="2:12" ht="15.75" customHeight="1" x14ac:dyDescent="0.2">
      <c r="B453" s="2"/>
      <c r="C453" s="3"/>
      <c r="D453" s="4"/>
      <c r="E453" s="5"/>
      <c r="F453" s="2"/>
      <c r="G453" s="2"/>
      <c r="H453" s="2"/>
      <c r="I453" s="6"/>
      <c r="J453" s="6"/>
      <c r="K453" s="2"/>
      <c r="L453" s="2"/>
    </row>
    <row r="454" spans="2:12" ht="15.75" customHeight="1" x14ac:dyDescent="0.2">
      <c r="B454" s="2"/>
      <c r="C454" s="3"/>
      <c r="D454" s="4"/>
      <c r="E454" s="5"/>
      <c r="F454" s="2"/>
      <c r="G454" s="2"/>
      <c r="H454" s="2"/>
      <c r="I454" s="6"/>
      <c r="J454" s="6"/>
      <c r="K454" s="2"/>
      <c r="L454" s="2"/>
    </row>
    <row r="455" spans="2:12" ht="15.75" customHeight="1" x14ac:dyDescent="0.2">
      <c r="B455" s="2"/>
      <c r="C455" s="3"/>
      <c r="D455" s="4"/>
      <c r="E455" s="5"/>
      <c r="F455" s="2"/>
      <c r="G455" s="2"/>
      <c r="H455" s="2"/>
      <c r="I455" s="6"/>
      <c r="J455" s="6"/>
      <c r="K455" s="2"/>
      <c r="L455" s="2"/>
    </row>
    <row r="456" spans="2:12" ht="15.75" customHeight="1" x14ac:dyDescent="0.2">
      <c r="B456" s="2"/>
      <c r="C456" s="3"/>
      <c r="D456" s="4"/>
      <c r="E456" s="5"/>
      <c r="F456" s="2"/>
      <c r="G456" s="2"/>
      <c r="H456" s="2"/>
      <c r="I456" s="6"/>
      <c r="J456" s="6"/>
      <c r="K456" s="2"/>
      <c r="L456" s="2"/>
    </row>
    <row r="457" spans="2:12" ht="15.75" customHeight="1" x14ac:dyDescent="0.2">
      <c r="B457" s="2"/>
      <c r="C457" s="3"/>
      <c r="D457" s="4"/>
      <c r="E457" s="5"/>
      <c r="F457" s="2"/>
      <c r="G457" s="2"/>
      <c r="H457" s="2"/>
      <c r="I457" s="6"/>
      <c r="J457" s="6"/>
      <c r="K457" s="2"/>
      <c r="L457" s="2"/>
    </row>
    <row r="458" spans="2:12" ht="15.75" customHeight="1" x14ac:dyDescent="0.2">
      <c r="B458" s="2"/>
      <c r="C458" s="3"/>
      <c r="D458" s="4"/>
      <c r="E458" s="5"/>
      <c r="F458" s="2"/>
      <c r="G458" s="2"/>
      <c r="H458" s="2"/>
      <c r="I458" s="6"/>
      <c r="J458" s="6"/>
      <c r="K458" s="2"/>
      <c r="L458" s="2"/>
    </row>
    <row r="459" spans="2:12" ht="15.75" customHeight="1" x14ac:dyDescent="0.2">
      <c r="B459" s="2"/>
      <c r="C459" s="3"/>
      <c r="D459" s="4"/>
      <c r="E459" s="5"/>
      <c r="F459" s="2"/>
      <c r="G459" s="2"/>
      <c r="H459" s="2"/>
      <c r="I459" s="6"/>
      <c r="J459" s="6"/>
      <c r="K459" s="2"/>
      <c r="L459" s="2"/>
    </row>
    <row r="460" spans="2:12" ht="15.75" customHeight="1" x14ac:dyDescent="0.2">
      <c r="B460" s="2"/>
      <c r="C460" s="3"/>
      <c r="D460" s="4"/>
      <c r="E460" s="5"/>
      <c r="F460" s="2"/>
      <c r="G460" s="2"/>
      <c r="H460" s="2"/>
      <c r="I460" s="6"/>
      <c r="J460" s="6"/>
      <c r="K460" s="2"/>
      <c r="L460" s="2"/>
    </row>
    <row r="461" spans="2:12" ht="15.75" customHeight="1" x14ac:dyDescent="0.2">
      <c r="B461" s="2"/>
      <c r="C461" s="3"/>
      <c r="D461" s="4"/>
      <c r="E461" s="5"/>
      <c r="F461" s="2"/>
      <c r="G461" s="2"/>
      <c r="H461" s="2"/>
      <c r="I461" s="6"/>
      <c r="J461" s="6"/>
      <c r="K461" s="2"/>
      <c r="L461" s="2"/>
    </row>
    <row r="462" spans="2:12" ht="15.75" customHeight="1" x14ac:dyDescent="0.2">
      <c r="B462" s="2"/>
      <c r="C462" s="3"/>
      <c r="D462" s="4"/>
      <c r="E462" s="5"/>
      <c r="F462" s="2"/>
      <c r="G462" s="2"/>
      <c r="H462" s="2"/>
      <c r="I462" s="6"/>
      <c r="J462" s="6"/>
      <c r="K462" s="2"/>
      <c r="L462" s="2"/>
    </row>
    <row r="463" spans="2:12" ht="15.75" customHeight="1" x14ac:dyDescent="0.2">
      <c r="B463" s="2"/>
      <c r="C463" s="3"/>
      <c r="D463" s="4"/>
      <c r="E463" s="5"/>
      <c r="F463" s="2"/>
      <c r="G463" s="2"/>
      <c r="H463" s="2"/>
      <c r="I463" s="6"/>
      <c r="J463" s="6"/>
      <c r="K463" s="2"/>
      <c r="L463" s="2"/>
    </row>
    <row r="464" spans="2:12" ht="15.75" customHeight="1" x14ac:dyDescent="0.2">
      <c r="B464" s="2"/>
      <c r="C464" s="3"/>
      <c r="D464" s="4"/>
      <c r="E464" s="5"/>
      <c r="F464" s="2"/>
      <c r="G464" s="2"/>
      <c r="H464" s="2"/>
      <c r="I464" s="6"/>
      <c r="J464" s="6"/>
      <c r="K464" s="2"/>
      <c r="L464" s="2"/>
    </row>
    <row r="465" spans="2:12" ht="15.75" customHeight="1" x14ac:dyDescent="0.2">
      <c r="B465" s="2"/>
      <c r="C465" s="3"/>
      <c r="D465" s="4"/>
      <c r="E465" s="5"/>
      <c r="F465" s="2"/>
      <c r="G465" s="2"/>
      <c r="H465" s="2"/>
      <c r="I465" s="6"/>
      <c r="J465" s="6"/>
      <c r="K465" s="2"/>
      <c r="L465" s="2"/>
    </row>
    <row r="466" spans="2:12" ht="15.75" customHeight="1" x14ac:dyDescent="0.2">
      <c r="B466" s="2"/>
      <c r="C466" s="3"/>
      <c r="D466" s="4"/>
      <c r="E466" s="5"/>
      <c r="F466" s="2"/>
      <c r="G466" s="2"/>
      <c r="H466" s="2"/>
      <c r="I466" s="6"/>
      <c r="J466" s="6"/>
      <c r="K466" s="2"/>
      <c r="L466" s="2"/>
    </row>
    <row r="467" spans="2:12" ht="15.75" customHeight="1" x14ac:dyDescent="0.2">
      <c r="B467" s="2"/>
      <c r="C467" s="3"/>
      <c r="D467" s="4"/>
      <c r="E467" s="5"/>
      <c r="F467" s="2"/>
      <c r="G467" s="2"/>
      <c r="H467" s="2"/>
      <c r="I467" s="6"/>
      <c r="J467" s="6"/>
      <c r="K467" s="2"/>
      <c r="L467" s="2"/>
    </row>
    <row r="468" spans="2:12" ht="15.75" customHeight="1" x14ac:dyDescent="0.2">
      <c r="B468" s="2"/>
      <c r="C468" s="3"/>
      <c r="D468" s="4"/>
      <c r="E468" s="5"/>
      <c r="F468" s="2"/>
      <c r="G468" s="2"/>
      <c r="H468" s="2"/>
      <c r="I468" s="6"/>
      <c r="J468" s="6"/>
      <c r="K468" s="2"/>
      <c r="L468" s="2"/>
    </row>
    <row r="469" spans="2:12" ht="15.75" customHeight="1" x14ac:dyDescent="0.2">
      <c r="B469" s="2"/>
      <c r="C469" s="3"/>
      <c r="D469" s="4"/>
      <c r="E469" s="5"/>
      <c r="F469" s="2"/>
      <c r="G469" s="2"/>
      <c r="H469" s="2"/>
      <c r="I469" s="6"/>
      <c r="J469" s="6"/>
      <c r="K469" s="2"/>
      <c r="L469" s="2"/>
    </row>
    <row r="470" spans="2:12" ht="15.75" customHeight="1" x14ac:dyDescent="0.2">
      <c r="B470" s="2"/>
      <c r="C470" s="3"/>
      <c r="D470" s="4"/>
      <c r="E470" s="5"/>
      <c r="F470" s="2"/>
      <c r="G470" s="2"/>
      <c r="H470" s="2"/>
      <c r="I470" s="6"/>
      <c r="J470" s="6"/>
      <c r="K470" s="2"/>
      <c r="L470" s="2"/>
    </row>
    <row r="471" spans="2:12" ht="15.75" customHeight="1" x14ac:dyDescent="0.2">
      <c r="B471" s="2"/>
      <c r="C471" s="3"/>
      <c r="D471" s="4"/>
      <c r="E471" s="5"/>
      <c r="F471" s="2"/>
      <c r="G471" s="2"/>
      <c r="H471" s="2"/>
      <c r="I471" s="6"/>
      <c r="J471" s="6"/>
      <c r="K471" s="2"/>
      <c r="L471" s="2"/>
    </row>
    <row r="472" spans="2:12" ht="15.75" customHeight="1" x14ac:dyDescent="0.2">
      <c r="B472" s="2"/>
      <c r="C472" s="3"/>
      <c r="D472" s="4"/>
      <c r="E472" s="5"/>
      <c r="F472" s="2"/>
      <c r="G472" s="2"/>
      <c r="H472" s="2"/>
      <c r="I472" s="6"/>
      <c r="J472" s="6"/>
      <c r="K472" s="2"/>
      <c r="L472" s="2"/>
    </row>
    <row r="473" spans="2:12" ht="15.75" customHeight="1" x14ac:dyDescent="0.2">
      <c r="B473" s="2"/>
      <c r="C473" s="3"/>
      <c r="D473" s="4"/>
      <c r="E473" s="5"/>
      <c r="F473" s="2"/>
      <c r="G473" s="2"/>
      <c r="H473" s="2"/>
      <c r="I473" s="6"/>
      <c r="J473" s="6"/>
      <c r="K473" s="2"/>
      <c r="L473" s="2"/>
    </row>
    <row r="474" spans="2:12" ht="15.75" customHeight="1" x14ac:dyDescent="0.2">
      <c r="B474" s="2"/>
      <c r="C474" s="3"/>
      <c r="D474" s="4"/>
      <c r="E474" s="5"/>
      <c r="F474" s="2"/>
      <c r="G474" s="2"/>
      <c r="H474" s="2"/>
      <c r="I474" s="6"/>
      <c r="J474" s="6"/>
      <c r="K474" s="2"/>
      <c r="L474" s="2"/>
    </row>
    <row r="475" spans="2:12" ht="15.75" customHeight="1" x14ac:dyDescent="0.2">
      <c r="B475" s="2"/>
      <c r="C475" s="3"/>
      <c r="D475" s="4"/>
      <c r="E475" s="5"/>
      <c r="F475" s="2"/>
      <c r="G475" s="2"/>
      <c r="H475" s="2"/>
      <c r="I475" s="6"/>
      <c r="J475" s="6"/>
      <c r="K475" s="2"/>
      <c r="L475" s="2"/>
    </row>
    <row r="476" spans="2:12" ht="15.75" customHeight="1" x14ac:dyDescent="0.2">
      <c r="B476" s="2"/>
      <c r="C476" s="3"/>
      <c r="D476" s="4"/>
      <c r="E476" s="5"/>
      <c r="F476" s="2"/>
      <c r="G476" s="2"/>
      <c r="H476" s="2"/>
      <c r="I476" s="6"/>
      <c r="J476" s="6"/>
      <c r="K476" s="2"/>
      <c r="L476" s="2"/>
    </row>
    <row r="477" spans="2:12" ht="15.75" customHeight="1" x14ac:dyDescent="0.2">
      <c r="B477" s="2"/>
      <c r="C477" s="3"/>
      <c r="D477" s="4"/>
      <c r="E477" s="5"/>
      <c r="F477" s="2"/>
      <c r="G477" s="2"/>
      <c r="H477" s="2"/>
      <c r="I477" s="6"/>
      <c r="J477" s="6"/>
      <c r="K477" s="2"/>
      <c r="L477" s="2"/>
    </row>
    <row r="478" spans="2:12" ht="15.75" customHeight="1" x14ac:dyDescent="0.2">
      <c r="B478" s="2"/>
      <c r="C478" s="3"/>
      <c r="D478" s="4"/>
      <c r="E478" s="5"/>
      <c r="F478" s="2"/>
      <c r="G478" s="2"/>
      <c r="H478" s="2"/>
      <c r="I478" s="6"/>
      <c r="J478" s="6"/>
      <c r="K478" s="2"/>
      <c r="L478" s="2"/>
    </row>
    <row r="479" spans="2:12" ht="15.75" customHeight="1" x14ac:dyDescent="0.2">
      <c r="B479" s="2"/>
      <c r="C479" s="3"/>
      <c r="D479" s="4"/>
      <c r="E479" s="5"/>
      <c r="F479" s="2"/>
      <c r="G479" s="2"/>
      <c r="H479" s="2"/>
      <c r="I479" s="6"/>
      <c r="J479" s="6"/>
      <c r="K479" s="2"/>
      <c r="L479" s="2"/>
    </row>
    <row r="480" spans="2:12" ht="15.75" customHeight="1" x14ac:dyDescent="0.2">
      <c r="B480" s="2"/>
      <c r="C480" s="3"/>
      <c r="D480" s="4"/>
      <c r="E480" s="5"/>
      <c r="F480" s="2"/>
      <c r="G480" s="2"/>
      <c r="H480" s="2"/>
      <c r="I480" s="6"/>
      <c r="J480" s="6"/>
      <c r="K480" s="2"/>
      <c r="L480" s="2"/>
    </row>
    <row r="481" spans="2:12" ht="15.75" customHeight="1" x14ac:dyDescent="0.2">
      <c r="B481" s="2"/>
      <c r="C481" s="3"/>
      <c r="D481" s="4"/>
      <c r="E481" s="5"/>
      <c r="F481" s="2"/>
      <c r="G481" s="2"/>
      <c r="H481" s="2"/>
      <c r="I481" s="6"/>
      <c r="J481" s="6"/>
      <c r="K481" s="2"/>
      <c r="L481" s="2"/>
    </row>
    <row r="482" spans="2:12" ht="15.75" customHeight="1" x14ac:dyDescent="0.2">
      <c r="B482" s="2"/>
      <c r="C482" s="3"/>
      <c r="D482" s="4"/>
      <c r="E482" s="5"/>
      <c r="F482" s="2"/>
      <c r="G482" s="2"/>
      <c r="H482" s="2"/>
      <c r="I482" s="6"/>
      <c r="J482" s="6"/>
      <c r="K482" s="2"/>
      <c r="L482" s="2"/>
    </row>
    <row r="483" spans="2:12" ht="15.75" customHeight="1" x14ac:dyDescent="0.2">
      <c r="B483" s="2"/>
      <c r="C483" s="3"/>
      <c r="D483" s="4"/>
      <c r="E483" s="5"/>
      <c r="F483" s="2"/>
      <c r="G483" s="2"/>
      <c r="H483" s="2"/>
      <c r="I483" s="6"/>
      <c r="J483" s="6"/>
      <c r="K483" s="2"/>
      <c r="L483" s="2"/>
    </row>
    <row r="484" spans="2:12" ht="15.75" customHeight="1" x14ac:dyDescent="0.2">
      <c r="B484" s="2"/>
      <c r="C484" s="3"/>
      <c r="D484" s="4"/>
      <c r="E484" s="5"/>
      <c r="F484" s="2"/>
      <c r="G484" s="2"/>
      <c r="H484" s="2"/>
      <c r="I484" s="6"/>
      <c r="J484" s="6"/>
      <c r="K484" s="2"/>
      <c r="L484" s="2"/>
    </row>
    <row r="485" spans="2:12" ht="15.75" customHeight="1" x14ac:dyDescent="0.2">
      <c r="B485" s="2"/>
      <c r="C485" s="3"/>
      <c r="D485" s="4"/>
      <c r="E485" s="5"/>
      <c r="F485" s="2"/>
      <c r="G485" s="2"/>
      <c r="H485" s="2"/>
      <c r="I485" s="6"/>
      <c r="J485" s="6"/>
      <c r="K485" s="2"/>
      <c r="L485" s="2"/>
    </row>
    <row r="486" spans="2:12" ht="15.75" customHeight="1" x14ac:dyDescent="0.2">
      <c r="B486" s="2"/>
      <c r="C486" s="3"/>
      <c r="D486" s="4"/>
      <c r="E486" s="5"/>
      <c r="F486" s="2"/>
      <c r="G486" s="2"/>
      <c r="H486" s="2"/>
      <c r="I486" s="6"/>
      <c r="J486" s="6"/>
      <c r="K486" s="2"/>
      <c r="L486" s="2"/>
    </row>
    <row r="487" spans="2:12" ht="15.75" customHeight="1" x14ac:dyDescent="0.2">
      <c r="B487" s="2"/>
      <c r="C487" s="3"/>
      <c r="D487" s="4"/>
      <c r="E487" s="5"/>
      <c r="F487" s="2"/>
      <c r="G487" s="2"/>
      <c r="H487" s="2"/>
      <c r="I487" s="6"/>
      <c r="J487" s="6"/>
      <c r="K487" s="2"/>
      <c r="L487" s="2"/>
    </row>
    <row r="488" spans="2:12" ht="15.75" customHeight="1" x14ac:dyDescent="0.2">
      <c r="B488" s="2"/>
      <c r="C488" s="3"/>
      <c r="D488" s="4"/>
      <c r="E488" s="5"/>
      <c r="F488" s="2"/>
      <c r="G488" s="2"/>
      <c r="H488" s="2"/>
      <c r="I488" s="6"/>
      <c r="J488" s="6"/>
      <c r="K488" s="2"/>
      <c r="L488" s="2"/>
    </row>
    <row r="489" spans="2:12" ht="15.75" customHeight="1" x14ac:dyDescent="0.2">
      <c r="B489" s="2"/>
      <c r="C489" s="3"/>
      <c r="D489" s="4"/>
      <c r="E489" s="5"/>
      <c r="F489" s="2"/>
      <c r="G489" s="2"/>
      <c r="H489" s="2"/>
      <c r="I489" s="6"/>
      <c r="J489" s="6"/>
      <c r="K489" s="2"/>
      <c r="L489" s="2"/>
    </row>
    <row r="490" spans="2:12" ht="15.75" customHeight="1" x14ac:dyDescent="0.2">
      <c r="B490" s="2"/>
      <c r="C490" s="3"/>
      <c r="D490" s="4"/>
      <c r="E490" s="5"/>
      <c r="F490" s="2"/>
      <c r="G490" s="2"/>
      <c r="H490" s="2"/>
      <c r="I490" s="6"/>
      <c r="J490" s="6"/>
      <c r="K490" s="2"/>
      <c r="L490" s="2"/>
    </row>
    <row r="491" spans="2:12" ht="15.75" customHeight="1" x14ac:dyDescent="0.2">
      <c r="B491" s="2"/>
      <c r="C491" s="3"/>
      <c r="D491" s="4"/>
      <c r="E491" s="5"/>
      <c r="F491" s="2"/>
      <c r="G491" s="2"/>
      <c r="H491" s="2"/>
      <c r="I491" s="6"/>
      <c r="J491" s="6"/>
      <c r="K491" s="2"/>
      <c r="L491" s="2"/>
    </row>
    <row r="492" spans="2:12" ht="15.75" customHeight="1" x14ac:dyDescent="0.2">
      <c r="B492" s="2"/>
      <c r="C492" s="3"/>
      <c r="D492" s="4"/>
      <c r="E492" s="5"/>
      <c r="F492" s="2"/>
      <c r="G492" s="2"/>
      <c r="H492" s="2"/>
      <c r="I492" s="6"/>
      <c r="J492" s="6"/>
      <c r="K492" s="2"/>
      <c r="L492" s="2"/>
    </row>
    <row r="493" spans="2:12" ht="15.75" customHeight="1" x14ac:dyDescent="0.2">
      <c r="B493" s="2"/>
      <c r="C493" s="3"/>
      <c r="D493" s="4"/>
      <c r="E493" s="5"/>
      <c r="F493" s="2"/>
      <c r="G493" s="2"/>
      <c r="H493" s="2"/>
      <c r="I493" s="6"/>
      <c r="J493" s="6"/>
      <c r="K493" s="2"/>
      <c r="L493" s="2"/>
    </row>
    <row r="494" spans="2:12" ht="15.75" customHeight="1" x14ac:dyDescent="0.2">
      <c r="B494" s="2"/>
      <c r="C494" s="3"/>
      <c r="D494" s="4"/>
      <c r="E494" s="5"/>
      <c r="F494" s="2"/>
      <c r="G494" s="2"/>
      <c r="H494" s="2"/>
      <c r="I494" s="6"/>
      <c r="J494" s="6"/>
      <c r="K494" s="2"/>
      <c r="L494" s="2"/>
    </row>
    <row r="495" spans="2:12" ht="15.75" customHeight="1" x14ac:dyDescent="0.2">
      <c r="B495" s="2"/>
      <c r="C495" s="3"/>
      <c r="D495" s="4"/>
      <c r="E495" s="5"/>
      <c r="F495" s="2"/>
      <c r="G495" s="2"/>
      <c r="H495" s="2"/>
      <c r="I495" s="6"/>
      <c r="J495" s="6"/>
      <c r="K495" s="2"/>
      <c r="L495" s="2"/>
    </row>
    <row r="496" spans="2:12" ht="15.75" customHeight="1" x14ac:dyDescent="0.2">
      <c r="B496" s="2"/>
      <c r="C496" s="3"/>
      <c r="D496" s="4"/>
      <c r="E496" s="5"/>
      <c r="F496" s="2"/>
      <c r="G496" s="2"/>
      <c r="H496" s="2"/>
      <c r="I496" s="6"/>
      <c r="J496" s="6"/>
      <c r="K496" s="2"/>
      <c r="L496" s="2"/>
    </row>
    <row r="497" spans="2:12" ht="15.75" customHeight="1" x14ac:dyDescent="0.2">
      <c r="B497" s="2"/>
      <c r="C497" s="3"/>
      <c r="D497" s="4"/>
      <c r="E497" s="5"/>
      <c r="F497" s="2"/>
      <c r="G497" s="2"/>
      <c r="H497" s="2"/>
      <c r="I497" s="6"/>
      <c r="J497" s="6"/>
      <c r="K497" s="2"/>
      <c r="L497" s="2"/>
    </row>
    <row r="498" spans="2:12" ht="15.75" customHeight="1" x14ac:dyDescent="0.2">
      <c r="B498" s="2"/>
      <c r="C498" s="3"/>
      <c r="D498" s="4"/>
      <c r="E498" s="5"/>
      <c r="F498" s="2"/>
      <c r="G498" s="2"/>
      <c r="H498" s="2"/>
      <c r="I498" s="6"/>
      <c r="J498" s="6"/>
      <c r="K498" s="2"/>
      <c r="L498" s="2"/>
    </row>
    <row r="499" spans="2:12" ht="15.75" customHeight="1" x14ac:dyDescent="0.2">
      <c r="B499" s="2"/>
      <c r="C499" s="3"/>
      <c r="D499" s="4"/>
      <c r="E499" s="5"/>
      <c r="F499" s="2"/>
      <c r="G499" s="2"/>
      <c r="H499" s="2"/>
      <c r="I499" s="6"/>
      <c r="J499" s="6"/>
      <c r="K499" s="2"/>
      <c r="L499" s="2"/>
    </row>
    <row r="500" spans="2:12" ht="15.75" customHeight="1" x14ac:dyDescent="0.2">
      <c r="B500" s="2"/>
      <c r="C500" s="3"/>
      <c r="D500" s="4"/>
      <c r="E500" s="5"/>
      <c r="F500" s="2"/>
      <c r="G500" s="2"/>
      <c r="H500" s="2"/>
      <c r="I500" s="6"/>
      <c r="J500" s="6"/>
      <c r="K500" s="2"/>
      <c r="L500" s="2"/>
    </row>
    <row r="501" spans="2:12" ht="15.75" customHeight="1" x14ac:dyDescent="0.2">
      <c r="B501" s="2"/>
      <c r="C501" s="3"/>
      <c r="D501" s="4"/>
      <c r="E501" s="5"/>
      <c r="F501" s="2"/>
      <c r="G501" s="2"/>
      <c r="H501" s="2"/>
      <c r="I501" s="6"/>
      <c r="J501" s="6"/>
      <c r="K501" s="2"/>
      <c r="L501" s="2"/>
    </row>
    <row r="502" spans="2:12" ht="15.75" customHeight="1" x14ac:dyDescent="0.2">
      <c r="B502" s="2"/>
      <c r="C502" s="3"/>
      <c r="D502" s="4"/>
      <c r="E502" s="5"/>
      <c r="F502" s="2"/>
      <c r="G502" s="2"/>
      <c r="H502" s="2"/>
      <c r="I502" s="6"/>
      <c r="J502" s="6"/>
      <c r="K502" s="2"/>
      <c r="L502" s="2"/>
    </row>
    <row r="503" spans="2:12" ht="15.75" customHeight="1" x14ac:dyDescent="0.2">
      <c r="B503" s="2"/>
      <c r="C503" s="3"/>
      <c r="D503" s="4"/>
      <c r="E503" s="5"/>
      <c r="F503" s="2"/>
      <c r="G503" s="2"/>
      <c r="H503" s="2"/>
      <c r="I503" s="6"/>
      <c r="J503" s="6"/>
      <c r="K503" s="2"/>
      <c r="L503" s="2"/>
    </row>
    <row r="504" spans="2:12" ht="15.75" customHeight="1" x14ac:dyDescent="0.2">
      <c r="B504" s="2"/>
      <c r="C504" s="3"/>
      <c r="D504" s="4"/>
      <c r="E504" s="5"/>
      <c r="F504" s="2"/>
      <c r="G504" s="2"/>
      <c r="H504" s="2"/>
      <c r="I504" s="6"/>
      <c r="J504" s="6"/>
      <c r="K504" s="2"/>
      <c r="L504" s="2"/>
    </row>
    <row r="505" spans="2:12" ht="15.75" customHeight="1" x14ac:dyDescent="0.2">
      <c r="B505" s="2"/>
      <c r="C505" s="3"/>
      <c r="D505" s="4"/>
      <c r="E505" s="5"/>
      <c r="F505" s="2"/>
      <c r="G505" s="2"/>
      <c r="H505" s="2"/>
      <c r="I505" s="6"/>
      <c r="J505" s="6"/>
      <c r="K505" s="2"/>
      <c r="L505" s="2"/>
    </row>
    <row r="506" spans="2:12" ht="15.75" customHeight="1" x14ac:dyDescent="0.2">
      <c r="B506" s="2"/>
      <c r="C506" s="3"/>
      <c r="D506" s="4"/>
      <c r="E506" s="5"/>
      <c r="F506" s="2"/>
      <c r="G506" s="2"/>
      <c r="H506" s="2"/>
      <c r="I506" s="6"/>
      <c r="J506" s="6"/>
      <c r="K506" s="2"/>
      <c r="L506" s="2"/>
    </row>
    <row r="507" spans="2:12" ht="15.75" customHeight="1" x14ac:dyDescent="0.2">
      <c r="B507" s="2"/>
      <c r="C507" s="3"/>
      <c r="D507" s="4"/>
      <c r="E507" s="5"/>
      <c r="F507" s="2"/>
      <c r="G507" s="2"/>
      <c r="H507" s="2"/>
      <c r="I507" s="6"/>
      <c r="J507" s="6"/>
      <c r="K507" s="2"/>
      <c r="L507" s="2"/>
    </row>
    <row r="508" spans="2:12" ht="15.75" customHeight="1" x14ac:dyDescent="0.2">
      <c r="B508" s="2"/>
      <c r="C508" s="3"/>
      <c r="D508" s="4"/>
      <c r="E508" s="5"/>
      <c r="F508" s="2"/>
      <c r="G508" s="2"/>
      <c r="H508" s="2"/>
      <c r="I508" s="6"/>
      <c r="J508" s="6"/>
      <c r="K508" s="2"/>
      <c r="L508" s="2"/>
    </row>
    <row r="509" spans="2:12" ht="15.75" customHeight="1" x14ac:dyDescent="0.2">
      <c r="B509" s="2"/>
      <c r="C509" s="3"/>
      <c r="D509" s="4"/>
      <c r="E509" s="5"/>
      <c r="F509" s="2"/>
      <c r="G509" s="2"/>
      <c r="H509" s="2"/>
      <c r="I509" s="6"/>
      <c r="J509" s="6"/>
      <c r="K509" s="2"/>
      <c r="L509" s="2"/>
    </row>
    <row r="510" spans="2:12" ht="15.75" customHeight="1" x14ac:dyDescent="0.2">
      <c r="B510" s="2"/>
      <c r="C510" s="3"/>
      <c r="D510" s="4"/>
      <c r="E510" s="5"/>
      <c r="F510" s="2"/>
      <c r="G510" s="2"/>
      <c r="H510" s="2"/>
      <c r="I510" s="6"/>
      <c r="J510" s="6"/>
      <c r="K510" s="2"/>
      <c r="L510" s="2"/>
    </row>
    <row r="511" spans="2:12" ht="15.75" customHeight="1" x14ac:dyDescent="0.2">
      <c r="B511" s="2"/>
      <c r="C511" s="3"/>
      <c r="D511" s="4"/>
      <c r="E511" s="5"/>
      <c r="F511" s="2"/>
      <c r="G511" s="2"/>
      <c r="H511" s="2"/>
      <c r="I511" s="6"/>
      <c r="J511" s="6"/>
      <c r="K511" s="2"/>
      <c r="L511" s="2"/>
    </row>
    <row r="512" spans="2:12" ht="15.75" customHeight="1" x14ac:dyDescent="0.2">
      <c r="B512" s="2"/>
      <c r="C512" s="3"/>
      <c r="D512" s="4"/>
      <c r="E512" s="5"/>
      <c r="F512" s="2"/>
      <c r="G512" s="2"/>
      <c r="H512" s="2"/>
      <c r="I512" s="6"/>
      <c r="J512" s="6"/>
      <c r="K512" s="2"/>
      <c r="L512" s="2"/>
    </row>
    <row r="513" spans="2:12" ht="15.75" customHeight="1" x14ac:dyDescent="0.2">
      <c r="B513" s="2"/>
      <c r="C513" s="3"/>
      <c r="D513" s="4"/>
      <c r="E513" s="5"/>
      <c r="F513" s="2"/>
      <c r="G513" s="2"/>
      <c r="H513" s="2"/>
      <c r="I513" s="6"/>
      <c r="J513" s="6"/>
      <c r="K513" s="2"/>
      <c r="L513" s="2"/>
    </row>
    <row r="514" spans="2:12" ht="15.75" customHeight="1" x14ac:dyDescent="0.2">
      <c r="B514" s="2"/>
      <c r="C514" s="3"/>
      <c r="D514" s="4"/>
      <c r="E514" s="5"/>
      <c r="F514" s="2"/>
      <c r="G514" s="2"/>
      <c r="H514" s="2"/>
      <c r="I514" s="6"/>
      <c r="J514" s="6"/>
      <c r="K514" s="2"/>
      <c r="L514" s="2"/>
    </row>
    <row r="515" spans="2:12" ht="15.75" customHeight="1" x14ac:dyDescent="0.2">
      <c r="B515" s="2"/>
      <c r="C515" s="3"/>
      <c r="D515" s="4"/>
      <c r="E515" s="5"/>
      <c r="F515" s="2"/>
      <c r="G515" s="2"/>
      <c r="H515" s="2"/>
      <c r="I515" s="6"/>
      <c r="J515" s="6"/>
      <c r="K515" s="2"/>
      <c r="L515" s="2"/>
    </row>
    <row r="516" spans="2:12" ht="15.75" customHeight="1" x14ac:dyDescent="0.2">
      <c r="B516" s="2"/>
      <c r="C516" s="3"/>
      <c r="D516" s="4"/>
      <c r="E516" s="5"/>
      <c r="F516" s="2"/>
      <c r="G516" s="2"/>
      <c r="H516" s="2"/>
      <c r="I516" s="6"/>
      <c r="J516" s="6"/>
      <c r="K516" s="2"/>
      <c r="L516" s="2"/>
    </row>
    <row r="517" spans="2:12" ht="15.75" customHeight="1" x14ac:dyDescent="0.2">
      <c r="B517" s="2"/>
      <c r="C517" s="3"/>
      <c r="D517" s="4"/>
      <c r="E517" s="5"/>
      <c r="F517" s="2"/>
      <c r="G517" s="2"/>
      <c r="H517" s="2"/>
      <c r="I517" s="6"/>
      <c r="J517" s="6"/>
      <c r="K517" s="2"/>
      <c r="L517" s="2"/>
    </row>
    <row r="518" spans="2:12" ht="15.75" customHeight="1" x14ac:dyDescent="0.2">
      <c r="B518" s="2"/>
      <c r="C518" s="3"/>
      <c r="D518" s="4"/>
      <c r="E518" s="5"/>
      <c r="F518" s="2"/>
      <c r="G518" s="2"/>
      <c r="H518" s="2"/>
      <c r="I518" s="6"/>
      <c r="J518" s="6"/>
      <c r="K518" s="2"/>
      <c r="L518" s="2"/>
    </row>
    <row r="519" spans="2:12" ht="15.75" customHeight="1" x14ac:dyDescent="0.2">
      <c r="B519" s="2"/>
      <c r="C519" s="3"/>
      <c r="D519" s="4"/>
      <c r="E519" s="5"/>
      <c r="F519" s="2"/>
      <c r="G519" s="2"/>
      <c r="H519" s="2"/>
      <c r="I519" s="6"/>
      <c r="J519" s="6"/>
      <c r="K519" s="2"/>
      <c r="L519" s="2"/>
    </row>
    <row r="520" spans="2:12" ht="15.75" customHeight="1" x14ac:dyDescent="0.2">
      <c r="B520" s="2"/>
      <c r="C520" s="3"/>
      <c r="D520" s="4"/>
      <c r="E520" s="5"/>
      <c r="F520" s="2"/>
      <c r="G520" s="2"/>
      <c r="H520" s="2"/>
      <c r="I520" s="6"/>
      <c r="J520" s="6"/>
      <c r="K520" s="2"/>
      <c r="L520" s="2"/>
    </row>
    <row r="521" spans="2:12" ht="15.75" customHeight="1" x14ac:dyDescent="0.2">
      <c r="B521" s="2"/>
      <c r="C521" s="3"/>
      <c r="D521" s="4"/>
      <c r="E521" s="5"/>
      <c r="F521" s="2"/>
      <c r="G521" s="2"/>
      <c r="H521" s="2"/>
      <c r="I521" s="6"/>
      <c r="J521" s="6"/>
      <c r="K521" s="2"/>
      <c r="L521" s="2"/>
    </row>
    <row r="522" spans="2:12" ht="15.75" customHeight="1" x14ac:dyDescent="0.2">
      <c r="B522" s="2"/>
      <c r="C522" s="3"/>
      <c r="D522" s="4"/>
      <c r="E522" s="5"/>
      <c r="F522" s="2"/>
      <c r="G522" s="2"/>
      <c r="H522" s="2"/>
      <c r="I522" s="6"/>
      <c r="J522" s="6"/>
      <c r="K522" s="2"/>
      <c r="L522" s="2"/>
    </row>
    <row r="523" spans="2:12" ht="15.75" customHeight="1" x14ac:dyDescent="0.2">
      <c r="B523" s="2"/>
      <c r="C523" s="3"/>
      <c r="D523" s="4"/>
      <c r="E523" s="5"/>
      <c r="F523" s="2"/>
      <c r="G523" s="2"/>
      <c r="H523" s="2"/>
      <c r="I523" s="6"/>
      <c r="J523" s="6"/>
      <c r="K523" s="2"/>
      <c r="L523" s="2"/>
    </row>
    <row r="524" spans="2:12" ht="15.75" customHeight="1" x14ac:dyDescent="0.2">
      <c r="B524" s="2"/>
      <c r="C524" s="3"/>
      <c r="D524" s="4"/>
      <c r="E524" s="5"/>
      <c r="F524" s="2"/>
      <c r="G524" s="2"/>
      <c r="H524" s="2"/>
      <c r="I524" s="6"/>
      <c r="J524" s="6"/>
      <c r="K524" s="2"/>
      <c r="L524" s="2"/>
    </row>
    <row r="525" spans="2:12" ht="15.75" customHeight="1" x14ac:dyDescent="0.2">
      <c r="B525" s="2"/>
      <c r="C525" s="3"/>
      <c r="D525" s="4"/>
      <c r="E525" s="5"/>
      <c r="F525" s="2"/>
      <c r="G525" s="2"/>
      <c r="H525" s="2"/>
      <c r="I525" s="6"/>
      <c r="J525" s="6"/>
      <c r="K525" s="2"/>
      <c r="L525" s="2"/>
    </row>
    <row r="526" spans="2:12" ht="15.75" customHeight="1" x14ac:dyDescent="0.2">
      <c r="B526" s="2"/>
      <c r="C526" s="3"/>
      <c r="D526" s="4"/>
      <c r="E526" s="5"/>
      <c r="F526" s="2"/>
      <c r="G526" s="2"/>
      <c r="H526" s="2"/>
      <c r="I526" s="6"/>
      <c r="J526" s="6"/>
      <c r="K526" s="2"/>
      <c r="L526" s="2"/>
    </row>
    <row r="527" spans="2:12" ht="15.75" customHeight="1" x14ac:dyDescent="0.2">
      <c r="B527" s="2"/>
      <c r="C527" s="3"/>
      <c r="D527" s="4"/>
      <c r="E527" s="5"/>
      <c r="F527" s="2"/>
      <c r="G527" s="2"/>
      <c r="H527" s="2"/>
      <c r="I527" s="6"/>
      <c r="J527" s="6"/>
      <c r="K527" s="2"/>
      <c r="L527" s="2"/>
    </row>
    <row r="528" spans="2:12" ht="15.75" customHeight="1" x14ac:dyDescent="0.2">
      <c r="B528" s="2"/>
      <c r="C528" s="3"/>
      <c r="D528" s="4"/>
      <c r="E528" s="5"/>
      <c r="F528" s="2"/>
      <c r="G528" s="2"/>
      <c r="H528" s="2"/>
      <c r="I528" s="6"/>
      <c r="J528" s="6"/>
      <c r="K528" s="2"/>
      <c r="L528" s="2"/>
    </row>
    <row r="529" spans="2:12" ht="15.75" customHeight="1" x14ac:dyDescent="0.2">
      <c r="B529" s="2"/>
      <c r="C529" s="3"/>
      <c r="D529" s="4"/>
      <c r="E529" s="5"/>
      <c r="F529" s="2"/>
      <c r="G529" s="2"/>
      <c r="H529" s="2"/>
      <c r="I529" s="6"/>
      <c r="J529" s="6"/>
      <c r="K529" s="2"/>
      <c r="L529" s="2"/>
    </row>
    <row r="530" spans="2:12" ht="15.75" customHeight="1" x14ac:dyDescent="0.2">
      <c r="B530" s="2"/>
      <c r="C530" s="3"/>
      <c r="D530" s="4"/>
      <c r="E530" s="5"/>
      <c r="F530" s="2"/>
      <c r="G530" s="2"/>
      <c r="H530" s="2"/>
      <c r="I530" s="6"/>
      <c r="J530" s="6"/>
      <c r="K530" s="2"/>
      <c r="L530" s="2"/>
    </row>
    <row r="531" spans="2:12" ht="15.75" customHeight="1" x14ac:dyDescent="0.2">
      <c r="B531" s="2"/>
      <c r="C531" s="3"/>
      <c r="D531" s="4"/>
      <c r="E531" s="5"/>
      <c r="F531" s="2"/>
      <c r="G531" s="2"/>
      <c r="H531" s="2"/>
      <c r="I531" s="6"/>
      <c r="J531" s="6"/>
      <c r="K531" s="2"/>
      <c r="L531" s="2"/>
    </row>
    <row r="532" spans="2:12" ht="15.75" customHeight="1" x14ac:dyDescent="0.2">
      <c r="B532" s="2"/>
      <c r="C532" s="3"/>
      <c r="D532" s="4"/>
      <c r="E532" s="5"/>
      <c r="F532" s="2"/>
      <c r="G532" s="2"/>
      <c r="H532" s="2"/>
      <c r="I532" s="6"/>
      <c r="J532" s="6"/>
      <c r="K532" s="2"/>
      <c r="L532" s="2"/>
    </row>
    <row r="533" spans="2:12" ht="15.75" customHeight="1" x14ac:dyDescent="0.2">
      <c r="B533" s="2"/>
      <c r="C533" s="3"/>
      <c r="D533" s="4"/>
      <c r="E533" s="5"/>
      <c r="F533" s="2"/>
      <c r="G533" s="2"/>
      <c r="H533" s="2"/>
      <c r="I533" s="6"/>
      <c r="J533" s="6"/>
      <c r="K533" s="2"/>
      <c r="L533" s="2"/>
    </row>
    <row r="534" spans="2:12" ht="15.75" customHeight="1" x14ac:dyDescent="0.2">
      <c r="B534" s="2"/>
      <c r="C534" s="3"/>
      <c r="D534" s="4"/>
      <c r="E534" s="5"/>
      <c r="F534" s="2"/>
      <c r="G534" s="2"/>
      <c r="H534" s="2"/>
      <c r="I534" s="6"/>
      <c r="J534" s="6"/>
      <c r="K534" s="2"/>
      <c r="L534" s="2"/>
    </row>
    <row r="535" spans="2:12" ht="15.75" customHeight="1" x14ac:dyDescent="0.2">
      <c r="B535" s="2"/>
      <c r="C535" s="3"/>
      <c r="D535" s="4"/>
      <c r="E535" s="5"/>
      <c r="F535" s="2"/>
      <c r="G535" s="2"/>
      <c r="H535" s="2"/>
      <c r="I535" s="6"/>
      <c r="J535" s="6"/>
      <c r="K535" s="2"/>
      <c r="L535" s="2"/>
    </row>
    <row r="536" spans="2:12" ht="15.75" customHeight="1" x14ac:dyDescent="0.2">
      <c r="B536" s="2"/>
      <c r="C536" s="3"/>
      <c r="D536" s="4"/>
      <c r="E536" s="5"/>
      <c r="F536" s="2"/>
      <c r="G536" s="2"/>
      <c r="H536" s="2"/>
      <c r="I536" s="6"/>
      <c r="J536" s="6"/>
      <c r="K536" s="2"/>
      <c r="L536" s="2"/>
    </row>
    <row r="537" spans="2:12" ht="15.75" customHeight="1" x14ac:dyDescent="0.2">
      <c r="B537" s="2"/>
      <c r="C537" s="3"/>
      <c r="D537" s="4"/>
      <c r="E537" s="5"/>
      <c r="F537" s="2"/>
      <c r="G537" s="2"/>
      <c r="H537" s="2"/>
      <c r="I537" s="6"/>
      <c r="J537" s="6"/>
      <c r="K537" s="2"/>
      <c r="L537" s="2"/>
    </row>
    <row r="538" spans="2:12" ht="15.75" customHeight="1" x14ac:dyDescent="0.2">
      <c r="B538" s="2"/>
      <c r="C538" s="3"/>
      <c r="D538" s="4"/>
      <c r="E538" s="5"/>
      <c r="F538" s="2"/>
      <c r="G538" s="2"/>
      <c r="H538" s="2"/>
      <c r="I538" s="6"/>
      <c r="J538" s="6"/>
      <c r="K538" s="2"/>
      <c r="L538" s="2"/>
    </row>
    <row r="539" spans="2:12" ht="15.75" customHeight="1" x14ac:dyDescent="0.2">
      <c r="B539" s="2"/>
      <c r="C539" s="3"/>
      <c r="D539" s="4"/>
      <c r="E539" s="5"/>
      <c r="F539" s="2"/>
      <c r="G539" s="2"/>
      <c r="H539" s="2"/>
      <c r="I539" s="6"/>
      <c r="J539" s="6"/>
      <c r="K539" s="2"/>
      <c r="L539" s="2"/>
    </row>
    <row r="540" spans="2:12" ht="15.75" customHeight="1" x14ac:dyDescent="0.2">
      <c r="B540" s="2"/>
      <c r="C540" s="3"/>
      <c r="D540" s="4"/>
      <c r="E540" s="5"/>
      <c r="F540" s="2"/>
      <c r="G540" s="2"/>
      <c r="H540" s="2"/>
      <c r="I540" s="6"/>
      <c r="J540" s="6"/>
      <c r="K540" s="2"/>
      <c r="L540" s="2"/>
    </row>
    <row r="541" spans="2:12" ht="15.75" customHeight="1" x14ac:dyDescent="0.2">
      <c r="B541" s="2"/>
      <c r="C541" s="3"/>
      <c r="D541" s="4"/>
      <c r="E541" s="5"/>
      <c r="F541" s="2"/>
      <c r="G541" s="2"/>
      <c r="H541" s="2"/>
      <c r="I541" s="6"/>
      <c r="J541" s="6"/>
      <c r="K541" s="2"/>
      <c r="L541" s="2"/>
    </row>
    <row r="542" spans="2:12" ht="15.75" customHeight="1" x14ac:dyDescent="0.2">
      <c r="B542" s="2"/>
      <c r="C542" s="3"/>
      <c r="D542" s="4"/>
      <c r="E542" s="5"/>
      <c r="F542" s="2"/>
      <c r="G542" s="2"/>
      <c r="H542" s="2"/>
      <c r="I542" s="6"/>
      <c r="J542" s="6"/>
      <c r="K542" s="2"/>
      <c r="L542" s="2"/>
    </row>
    <row r="543" spans="2:12" ht="15.75" customHeight="1" x14ac:dyDescent="0.2">
      <c r="B543" s="2"/>
      <c r="C543" s="3"/>
      <c r="D543" s="4"/>
      <c r="E543" s="5"/>
      <c r="F543" s="2"/>
      <c r="G543" s="2"/>
      <c r="H543" s="2"/>
      <c r="I543" s="6"/>
      <c r="J543" s="6"/>
      <c r="K543" s="2"/>
      <c r="L543" s="2"/>
    </row>
    <row r="544" spans="2:12" ht="15.75" customHeight="1" x14ac:dyDescent="0.2">
      <c r="B544" s="2"/>
      <c r="C544" s="3"/>
      <c r="D544" s="4"/>
      <c r="E544" s="5"/>
      <c r="F544" s="2"/>
      <c r="G544" s="2"/>
      <c r="H544" s="2"/>
      <c r="I544" s="6"/>
      <c r="J544" s="6"/>
      <c r="K544" s="2"/>
      <c r="L544" s="2"/>
    </row>
    <row r="545" spans="2:12" ht="15.75" customHeight="1" x14ac:dyDescent="0.2">
      <c r="B545" s="2"/>
      <c r="C545" s="3"/>
      <c r="D545" s="4"/>
      <c r="E545" s="5"/>
      <c r="F545" s="2"/>
      <c r="G545" s="2"/>
      <c r="H545" s="2"/>
      <c r="I545" s="6"/>
      <c r="J545" s="6"/>
      <c r="K545" s="2"/>
      <c r="L545" s="2"/>
    </row>
    <row r="546" spans="2:12" ht="15.75" customHeight="1" x14ac:dyDescent="0.2">
      <c r="B546" s="2"/>
      <c r="C546" s="3"/>
      <c r="D546" s="4"/>
      <c r="E546" s="5"/>
      <c r="F546" s="2"/>
      <c r="G546" s="2"/>
      <c r="H546" s="2"/>
      <c r="I546" s="6"/>
      <c r="J546" s="6"/>
      <c r="K546" s="2"/>
      <c r="L546" s="2"/>
    </row>
    <row r="547" spans="2:12" ht="15.75" customHeight="1" x14ac:dyDescent="0.2">
      <c r="B547" s="2"/>
      <c r="C547" s="3"/>
      <c r="D547" s="4"/>
      <c r="E547" s="5"/>
      <c r="F547" s="2"/>
      <c r="G547" s="2"/>
      <c r="H547" s="2"/>
      <c r="I547" s="6"/>
      <c r="J547" s="6"/>
      <c r="K547" s="2"/>
      <c r="L547" s="2"/>
    </row>
    <row r="548" spans="2:12" ht="15.75" customHeight="1" x14ac:dyDescent="0.2">
      <c r="B548" s="2"/>
      <c r="C548" s="3"/>
      <c r="D548" s="4"/>
      <c r="E548" s="5"/>
      <c r="F548" s="2"/>
      <c r="G548" s="2"/>
      <c r="H548" s="2"/>
      <c r="I548" s="6"/>
      <c r="J548" s="6"/>
      <c r="K548" s="2"/>
      <c r="L548" s="2"/>
    </row>
    <row r="549" spans="2:12" ht="15.75" customHeight="1" x14ac:dyDescent="0.2">
      <c r="B549" s="2"/>
      <c r="C549" s="3"/>
      <c r="D549" s="4"/>
      <c r="E549" s="5"/>
      <c r="F549" s="2"/>
      <c r="G549" s="2"/>
      <c r="H549" s="2"/>
      <c r="I549" s="6"/>
      <c r="J549" s="6"/>
      <c r="K549" s="2"/>
      <c r="L549" s="2"/>
    </row>
    <row r="550" spans="2:12" ht="15.75" customHeight="1" x14ac:dyDescent="0.2">
      <c r="B550" s="2"/>
      <c r="C550" s="3"/>
      <c r="D550" s="4"/>
      <c r="E550" s="5"/>
      <c r="F550" s="2"/>
      <c r="G550" s="2"/>
      <c r="H550" s="2"/>
      <c r="I550" s="6"/>
      <c r="J550" s="6"/>
      <c r="K550" s="2"/>
      <c r="L550" s="2"/>
    </row>
    <row r="551" spans="2:12" ht="15.75" customHeight="1" x14ac:dyDescent="0.2">
      <c r="B551" s="2"/>
      <c r="C551" s="3"/>
      <c r="D551" s="4"/>
      <c r="E551" s="5"/>
      <c r="F551" s="2"/>
      <c r="G551" s="2"/>
      <c r="H551" s="2"/>
      <c r="I551" s="6"/>
      <c r="J551" s="6"/>
      <c r="K551" s="2"/>
      <c r="L551" s="2"/>
    </row>
    <row r="552" spans="2:12" ht="15.75" customHeight="1" x14ac:dyDescent="0.2">
      <c r="B552" s="2"/>
      <c r="C552" s="3"/>
      <c r="D552" s="4"/>
      <c r="E552" s="5"/>
      <c r="F552" s="2"/>
      <c r="G552" s="2"/>
      <c r="H552" s="2"/>
      <c r="I552" s="6"/>
      <c r="J552" s="6"/>
      <c r="K552" s="2"/>
      <c r="L552" s="2"/>
    </row>
    <row r="553" spans="2:12" ht="15.75" customHeight="1" x14ac:dyDescent="0.2">
      <c r="B553" s="2"/>
      <c r="C553" s="3"/>
      <c r="D553" s="4"/>
      <c r="E553" s="5"/>
      <c r="F553" s="2"/>
      <c r="G553" s="2"/>
      <c r="H553" s="2"/>
      <c r="I553" s="6"/>
      <c r="J553" s="6"/>
      <c r="K553" s="2"/>
      <c r="L553" s="2"/>
    </row>
    <row r="554" spans="2:12" ht="15.75" customHeight="1" x14ac:dyDescent="0.2">
      <c r="B554" s="2"/>
      <c r="C554" s="3"/>
      <c r="D554" s="4"/>
      <c r="E554" s="5"/>
      <c r="F554" s="2"/>
      <c r="G554" s="2"/>
      <c r="H554" s="2"/>
      <c r="I554" s="6"/>
      <c r="J554" s="6"/>
      <c r="K554" s="2"/>
      <c r="L554" s="2"/>
    </row>
    <row r="555" spans="2:12" ht="15.75" customHeight="1" x14ac:dyDescent="0.2">
      <c r="B555" s="2"/>
      <c r="C555" s="3"/>
      <c r="D555" s="4"/>
      <c r="E555" s="5"/>
      <c r="F555" s="2"/>
      <c r="G555" s="2"/>
      <c r="H555" s="2"/>
      <c r="I555" s="6"/>
      <c r="J555" s="6"/>
      <c r="K555" s="2"/>
      <c r="L555" s="2"/>
    </row>
    <row r="556" spans="2:12" ht="15.75" customHeight="1" x14ac:dyDescent="0.2">
      <c r="B556" s="2"/>
      <c r="C556" s="3"/>
      <c r="D556" s="4"/>
      <c r="E556" s="5"/>
      <c r="F556" s="2"/>
      <c r="G556" s="2"/>
      <c r="H556" s="2"/>
      <c r="I556" s="6"/>
      <c r="J556" s="6"/>
      <c r="K556" s="2"/>
      <c r="L556" s="2"/>
    </row>
    <row r="557" spans="2:12" ht="15.75" customHeight="1" x14ac:dyDescent="0.2">
      <c r="B557" s="2"/>
      <c r="C557" s="3"/>
      <c r="D557" s="4"/>
      <c r="E557" s="5"/>
      <c r="F557" s="2"/>
      <c r="G557" s="2"/>
      <c r="H557" s="2"/>
      <c r="I557" s="6"/>
      <c r="J557" s="6"/>
      <c r="K557" s="2"/>
      <c r="L557" s="2"/>
    </row>
    <row r="558" spans="2:12" ht="15.75" customHeight="1" x14ac:dyDescent="0.2">
      <c r="B558" s="2"/>
      <c r="C558" s="3"/>
      <c r="D558" s="4"/>
      <c r="E558" s="5"/>
      <c r="F558" s="2"/>
      <c r="G558" s="2"/>
      <c r="H558" s="2"/>
      <c r="I558" s="6"/>
      <c r="J558" s="6"/>
      <c r="K558" s="2"/>
      <c r="L558" s="2"/>
    </row>
    <row r="559" spans="2:12" ht="15.75" customHeight="1" x14ac:dyDescent="0.2">
      <c r="B559" s="2"/>
      <c r="C559" s="3"/>
      <c r="D559" s="4"/>
      <c r="E559" s="5"/>
      <c r="F559" s="2"/>
      <c r="G559" s="2"/>
      <c r="H559" s="2"/>
      <c r="I559" s="6"/>
      <c r="J559" s="6"/>
      <c r="K559" s="2"/>
      <c r="L559" s="2"/>
    </row>
    <row r="560" spans="2:12" ht="15.75" customHeight="1" x14ac:dyDescent="0.2">
      <c r="B560" s="2"/>
      <c r="C560" s="3"/>
      <c r="D560" s="4"/>
      <c r="E560" s="5"/>
      <c r="F560" s="2"/>
      <c r="G560" s="2"/>
      <c r="H560" s="2"/>
      <c r="I560" s="6"/>
      <c r="J560" s="6"/>
      <c r="K560" s="2"/>
      <c r="L560" s="2"/>
    </row>
    <row r="561" spans="2:12" ht="15.75" customHeight="1" x14ac:dyDescent="0.2">
      <c r="B561" s="2"/>
      <c r="C561" s="3"/>
      <c r="D561" s="4"/>
      <c r="E561" s="5"/>
      <c r="F561" s="2"/>
      <c r="G561" s="2"/>
      <c r="H561" s="2"/>
      <c r="I561" s="6"/>
      <c r="J561" s="6"/>
      <c r="K561" s="2"/>
      <c r="L561" s="2"/>
    </row>
    <row r="562" spans="2:12" ht="15.75" customHeight="1" x14ac:dyDescent="0.2">
      <c r="B562" s="2"/>
      <c r="C562" s="3"/>
      <c r="D562" s="4"/>
      <c r="E562" s="5"/>
      <c r="F562" s="2"/>
      <c r="G562" s="2"/>
      <c r="H562" s="2"/>
      <c r="I562" s="6"/>
      <c r="J562" s="6"/>
      <c r="K562" s="2"/>
      <c r="L562" s="2"/>
    </row>
    <row r="563" spans="2:12" ht="15.75" customHeight="1" x14ac:dyDescent="0.2">
      <c r="B563" s="2"/>
      <c r="C563" s="3"/>
      <c r="D563" s="4"/>
      <c r="E563" s="5"/>
      <c r="F563" s="2"/>
      <c r="G563" s="2"/>
      <c r="H563" s="2"/>
      <c r="I563" s="6"/>
      <c r="J563" s="6"/>
      <c r="K563" s="2"/>
      <c r="L563" s="2"/>
    </row>
    <row r="564" spans="2:12" ht="15.75" customHeight="1" x14ac:dyDescent="0.2">
      <c r="B564" s="2"/>
      <c r="C564" s="3"/>
      <c r="D564" s="4"/>
      <c r="E564" s="5"/>
      <c r="F564" s="2"/>
      <c r="G564" s="2"/>
      <c r="H564" s="2"/>
      <c r="I564" s="6"/>
      <c r="J564" s="6"/>
      <c r="K564" s="2"/>
      <c r="L564" s="2"/>
    </row>
    <row r="565" spans="2:12" ht="15.75" customHeight="1" x14ac:dyDescent="0.2">
      <c r="B565" s="2"/>
      <c r="C565" s="3"/>
      <c r="D565" s="4"/>
      <c r="E565" s="5"/>
      <c r="F565" s="2"/>
      <c r="G565" s="2"/>
      <c r="H565" s="2"/>
      <c r="I565" s="6"/>
      <c r="J565" s="6"/>
      <c r="K565" s="2"/>
      <c r="L565" s="2"/>
    </row>
    <row r="566" spans="2:12" ht="15.75" customHeight="1" x14ac:dyDescent="0.2">
      <c r="B566" s="2"/>
      <c r="C566" s="3"/>
      <c r="D566" s="4"/>
      <c r="E566" s="5"/>
      <c r="F566" s="2"/>
      <c r="G566" s="2"/>
      <c r="H566" s="2"/>
      <c r="I566" s="6"/>
      <c r="J566" s="6"/>
      <c r="K566" s="2"/>
      <c r="L566" s="2"/>
    </row>
    <row r="567" spans="2:12" ht="15.75" customHeight="1" x14ac:dyDescent="0.2">
      <c r="B567" s="2"/>
      <c r="C567" s="3"/>
      <c r="D567" s="4"/>
      <c r="E567" s="5"/>
      <c r="F567" s="2"/>
      <c r="G567" s="2"/>
      <c r="H567" s="2"/>
      <c r="I567" s="6"/>
      <c r="J567" s="6"/>
      <c r="K567" s="2"/>
      <c r="L567" s="2"/>
    </row>
    <row r="568" spans="2:12" ht="15.75" customHeight="1" x14ac:dyDescent="0.2">
      <c r="B568" s="2"/>
      <c r="C568" s="3"/>
      <c r="D568" s="4"/>
      <c r="E568" s="5"/>
      <c r="F568" s="2"/>
      <c r="G568" s="2"/>
      <c r="H568" s="2"/>
      <c r="I568" s="6"/>
      <c r="J568" s="6"/>
      <c r="K568" s="2"/>
      <c r="L568" s="2"/>
    </row>
    <row r="569" spans="2:12" ht="15.75" customHeight="1" x14ac:dyDescent="0.2">
      <c r="B569" s="2"/>
      <c r="C569" s="3"/>
      <c r="D569" s="4"/>
      <c r="E569" s="5"/>
      <c r="F569" s="2"/>
      <c r="G569" s="2"/>
      <c r="H569" s="2"/>
      <c r="I569" s="6"/>
      <c r="J569" s="6"/>
      <c r="K569" s="2"/>
      <c r="L569" s="2"/>
    </row>
    <row r="570" spans="2:12" ht="15.75" customHeight="1" x14ac:dyDescent="0.2">
      <c r="B570" s="2"/>
      <c r="C570" s="3"/>
      <c r="D570" s="4"/>
      <c r="E570" s="5"/>
      <c r="F570" s="2"/>
      <c r="G570" s="2"/>
      <c r="H570" s="2"/>
      <c r="I570" s="6"/>
      <c r="J570" s="6"/>
      <c r="K570" s="2"/>
      <c r="L570" s="2"/>
    </row>
    <row r="571" spans="2:12" ht="15.75" customHeight="1" x14ac:dyDescent="0.2">
      <c r="B571" s="2"/>
      <c r="C571" s="3"/>
      <c r="D571" s="4"/>
      <c r="E571" s="5"/>
      <c r="F571" s="2"/>
      <c r="G571" s="2"/>
      <c r="H571" s="2"/>
      <c r="I571" s="6"/>
      <c r="J571" s="6"/>
      <c r="K571" s="2"/>
      <c r="L571" s="2"/>
    </row>
    <row r="572" spans="2:12" ht="15.75" customHeight="1" x14ac:dyDescent="0.2">
      <c r="B572" s="2"/>
      <c r="C572" s="3"/>
      <c r="D572" s="4"/>
      <c r="E572" s="5"/>
      <c r="F572" s="2"/>
      <c r="G572" s="2"/>
      <c r="H572" s="2"/>
      <c r="I572" s="6"/>
      <c r="J572" s="6"/>
      <c r="K572" s="2"/>
      <c r="L572" s="2"/>
    </row>
    <row r="573" spans="2:12" ht="15.75" customHeight="1" x14ac:dyDescent="0.2">
      <c r="B573" s="2"/>
      <c r="C573" s="3"/>
      <c r="D573" s="4"/>
      <c r="E573" s="5"/>
      <c r="F573" s="2"/>
      <c r="G573" s="2"/>
      <c r="H573" s="2"/>
      <c r="I573" s="6"/>
      <c r="J573" s="6"/>
      <c r="K573" s="2"/>
      <c r="L573" s="2"/>
    </row>
    <row r="574" spans="2:12" ht="15.75" customHeight="1" x14ac:dyDescent="0.2">
      <c r="B574" s="2"/>
      <c r="C574" s="3"/>
      <c r="D574" s="4"/>
      <c r="E574" s="5"/>
      <c r="F574" s="2"/>
      <c r="G574" s="2"/>
      <c r="H574" s="2"/>
      <c r="I574" s="6"/>
      <c r="J574" s="6"/>
      <c r="K574" s="2"/>
      <c r="L574" s="2"/>
    </row>
    <row r="575" spans="2:12" ht="15.75" customHeight="1" x14ac:dyDescent="0.2">
      <c r="B575" s="2"/>
      <c r="C575" s="3"/>
      <c r="D575" s="4"/>
      <c r="E575" s="5"/>
      <c r="F575" s="2"/>
      <c r="G575" s="2"/>
      <c r="H575" s="2"/>
      <c r="I575" s="6"/>
      <c r="J575" s="6"/>
      <c r="K575" s="2"/>
      <c r="L575" s="2"/>
    </row>
    <row r="576" spans="2:12" ht="15.75" customHeight="1" x14ac:dyDescent="0.2">
      <c r="B576" s="2"/>
      <c r="C576" s="3"/>
      <c r="D576" s="4"/>
      <c r="E576" s="5"/>
      <c r="F576" s="2"/>
      <c r="G576" s="2"/>
      <c r="H576" s="2"/>
      <c r="I576" s="6"/>
      <c r="J576" s="6"/>
      <c r="K576" s="2"/>
      <c r="L576" s="2"/>
    </row>
    <row r="577" spans="2:12" ht="15.75" customHeight="1" x14ac:dyDescent="0.2">
      <c r="B577" s="2"/>
      <c r="C577" s="3"/>
      <c r="D577" s="4"/>
      <c r="E577" s="5"/>
      <c r="F577" s="2"/>
      <c r="G577" s="2"/>
      <c r="H577" s="2"/>
      <c r="I577" s="6"/>
      <c r="J577" s="6"/>
      <c r="K577" s="2"/>
      <c r="L577" s="2"/>
    </row>
    <row r="578" spans="2:12" ht="15.75" customHeight="1" x14ac:dyDescent="0.2">
      <c r="B578" s="2"/>
      <c r="C578" s="3"/>
      <c r="D578" s="4"/>
      <c r="E578" s="5"/>
      <c r="F578" s="2"/>
      <c r="G578" s="2"/>
      <c r="H578" s="2"/>
      <c r="I578" s="6"/>
      <c r="J578" s="6"/>
      <c r="K578" s="2"/>
      <c r="L578" s="2"/>
    </row>
    <row r="579" spans="2:12" ht="15.75" customHeight="1" x14ac:dyDescent="0.2">
      <c r="B579" s="2"/>
      <c r="C579" s="3"/>
      <c r="D579" s="4"/>
      <c r="E579" s="5"/>
      <c r="F579" s="2"/>
      <c r="G579" s="2"/>
      <c r="H579" s="2"/>
      <c r="I579" s="6"/>
      <c r="J579" s="6"/>
      <c r="K579" s="2"/>
      <c r="L579" s="2"/>
    </row>
    <row r="580" spans="2:12" ht="15.75" customHeight="1" x14ac:dyDescent="0.2">
      <c r="B580" s="2"/>
      <c r="C580" s="3"/>
      <c r="D580" s="4"/>
      <c r="E580" s="5"/>
      <c r="F580" s="2"/>
      <c r="G580" s="2"/>
      <c r="H580" s="2"/>
      <c r="I580" s="6"/>
      <c r="J580" s="6"/>
      <c r="K580" s="2"/>
      <c r="L580" s="2"/>
    </row>
    <row r="581" spans="2:12" ht="15.75" customHeight="1" x14ac:dyDescent="0.2">
      <c r="B581" s="2"/>
      <c r="C581" s="3"/>
      <c r="D581" s="4"/>
      <c r="E581" s="5"/>
      <c r="F581" s="2"/>
      <c r="G581" s="2"/>
      <c r="H581" s="2"/>
      <c r="I581" s="6"/>
      <c r="J581" s="6"/>
      <c r="K581" s="2"/>
      <c r="L581" s="2"/>
    </row>
    <row r="582" spans="2:12" ht="15.75" customHeight="1" x14ac:dyDescent="0.2">
      <c r="B582" s="2"/>
      <c r="C582" s="3"/>
      <c r="D582" s="4"/>
      <c r="E582" s="5"/>
      <c r="F582" s="2"/>
      <c r="G582" s="2"/>
      <c r="H582" s="2"/>
      <c r="I582" s="6"/>
      <c r="J582" s="6"/>
      <c r="K582" s="2"/>
      <c r="L582" s="2"/>
    </row>
    <row r="583" spans="2:12" ht="15.75" customHeight="1" x14ac:dyDescent="0.2">
      <c r="B583" s="2"/>
      <c r="C583" s="3"/>
      <c r="D583" s="4"/>
      <c r="E583" s="5"/>
      <c r="F583" s="2"/>
      <c r="G583" s="2"/>
      <c r="H583" s="2"/>
      <c r="I583" s="6"/>
      <c r="J583" s="6"/>
      <c r="K583" s="2"/>
      <c r="L583" s="2"/>
    </row>
    <row r="584" spans="2:12" ht="15.75" customHeight="1" x14ac:dyDescent="0.2">
      <c r="B584" s="2"/>
      <c r="C584" s="3"/>
      <c r="D584" s="4"/>
      <c r="E584" s="5"/>
      <c r="F584" s="2"/>
      <c r="G584" s="2"/>
      <c r="H584" s="2"/>
      <c r="I584" s="6"/>
      <c r="J584" s="6"/>
      <c r="K584" s="2"/>
      <c r="L584" s="2"/>
    </row>
    <row r="585" spans="2:12" ht="15.75" customHeight="1" x14ac:dyDescent="0.2">
      <c r="B585" s="2"/>
      <c r="C585" s="3"/>
      <c r="D585" s="4"/>
      <c r="E585" s="5"/>
      <c r="F585" s="2"/>
      <c r="G585" s="2"/>
      <c r="H585" s="2"/>
      <c r="I585" s="6"/>
      <c r="J585" s="6"/>
      <c r="K585" s="2"/>
      <c r="L585" s="2"/>
    </row>
    <row r="586" spans="2:12" ht="15.75" customHeight="1" x14ac:dyDescent="0.2">
      <c r="B586" s="2"/>
      <c r="C586" s="3"/>
      <c r="D586" s="4"/>
      <c r="E586" s="5"/>
      <c r="F586" s="2"/>
      <c r="G586" s="2"/>
      <c r="H586" s="2"/>
      <c r="I586" s="6"/>
      <c r="J586" s="6"/>
      <c r="K586" s="2"/>
      <c r="L586" s="2"/>
    </row>
    <row r="587" spans="2:12" ht="15.75" customHeight="1" x14ac:dyDescent="0.2">
      <c r="B587" s="2"/>
      <c r="C587" s="3"/>
      <c r="D587" s="4"/>
      <c r="E587" s="5"/>
      <c r="F587" s="2"/>
      <c r="G587" s="2"/>
      <c r="H587" s="2"/>
      <c r="I587" s="6"/>
      <c r="J587" s="6"/>
      <c r="K587" s="2"/>
      <c r="L587" s="2"/>
    </row>
    <row r="588" spans="2:12" ht="15.75" customHeight="1" x14ac:dyDescent="0.2">
      <c r="B588" s="2"/>
      <c r="C588" s="3"/>
      <c r="D588" s="4"/>
      <c r="E588" s="5"/>
      <c r="F588" s="2"/>
      <c r="G588" s="2"/>
      <c r="H588" s="2"/>
      <c r="I588" s="6"/>
      <c r="J588" s="6"/>
      <c r="K588" s="2"/>
      <c r="L588" s="2"/>
    </row>
    <row r="589" spans="2:12" ht="15.75" customHeight="1" x14ac:dyDescent="0.2">
      <c r="B589" s="2"/>
      <c r="C589" s="3"/>
      <c r="D589" s="4"/>
      <c r="E589" s="5"/>
      <c r="F589" s="2"/>
      <c r="G589" s="2"/>
      <c r="H589" s="2"/>
      <c r="I589" s="6"/>
      <c r="J589" s="6"/>
      <c r="K589" s="2"/>
      <c r="L589" s="2"/>
    </row>
    <row r="590" spans="2:12" ht="15.75" customHeight="1" x14ac:dyDescent="0.2">
      <c r="B590" s="2"/>
      <c r="C590" s="3"/>
      <c r="D590" s="4"/>
      <c r="E590" s="5"/>
      <c r="F590" s="2"/>
      <c r="G590" s="2"/>
      <c r="H590" s="2"/>
      <c r="I590" s="6"/>
      <c r="J590" s="6"/>
      <c r="K590" s="2"/>
      <c r="L590" s="2"/>
    </row>
    <row r="591" spans="2:12" ht="15.75" customHeight="1" x14ac:dyDescent="0.2">
      <c r="B591" s="2"/>
      <c r="C591" s="3"/>
      <c r="D591" s="4"/>
      <c r="E591" s="5"/>
      <c r="F591" s="2"/>
      <c r="G591" s="2"/>
      <c r="H591" s="2"/>
      <c r="I591" s="6"/>
      <c r="J591" s="6"/>
      <c r="K591" s="2"/>
      <c r="L591" s="2"/>
    </row>
    <row r="592" spans="2:12" ht="15.75" customHeight="1" x14ac:dyDescent="0.2">
      <c r="B592" s="2"/>
      <c r="C592" s="3"/>
      <c r="D592" s="4"/>
      <c r="E592" s="5"/>
      <c r="F592" s="2"/>
      <c r="G592" s="2"/>
      <c r="H592" s="2"/>
      <c r="I592" s="6"/>
      <c r="J592" s="6"/>
      <c r="K592" s="2"/>
      <c r="L592" s="2"/>
    </row>
    <row r="593" spans="2:12" ht="15.75" customHeight="1" x14ac:dyDescent="0.2">
      <c r="B593" s="2"/>
      <c r="C593" s="3"/>
      <c r="D593" s="4"/>
      <c r="E593" s="5"/>
      <c r="F593" s="2"/>
      <c r="G593" s="2"/>
      <c r="H593" s="2"/>
      <c r="I593" s="6"/>
      <c r="J593" s="6"/>
      <c r="K593" s="2"/>
      <c r="L593" s="2"/>
    </row>
    <row r="594" spans="2:12" ht="15.75" customHeight="1" x14ac:dyDescent="0.2">
      <c r="B594" s="2"/>
      <c r="C594" s="3"/>
      <c r="D594" s="4"/>
      <c r="E594" s="5"/>
      <c r="F594" s="2"/>
      <c r="G594" s="2"/>
      <c r="H594" s="2"/>
      <c r="I594" s="6"/>
      <c r="J594" s="6"/>
      <c r="K594" s="2"/>
      <c r="L594" s="2"/>
    </row>
    <row r="595" spans="2:12" ht="15.75" customHeight="1" x14ac:dyDescent="0.2">
      <c r="B595" s="2"/>
      <c r="C595" s="3"/>
      <c r="D595" s="4"/>
      <c r="E595" s="5"/>
      <c r="F595" s="2"/>
      <c r="G595" s="2"/>
      <c r="H595" s="2"/>
      <c r="I595" s="6"/>
      <c r="J595" s="6"/>
      <c r="K595" s="2"/>
      <c r="L595" s="2"/>
    </row>
    <row r="596" spans="2:12" ht="15.75" customHeight="1" x14ac:dyDescent="0.2">
      <c r="B596" s="2"/>
      <c r="C596" s="3"/>
      <c r="D596" s="4"/>
      <c r="E596" s="5"/>
      <c r="F596" s="2"/>
      <c r="G596" s="2"/>
      <c r="H596" s="2"/>
      <c r="I596" s="6"/>
      <c r="J596" s="6"/>
      <c r="K596" s="2"/>
      <c r="L596" s="2"/>
    </row>
    <row r="597" spans="2:12" ht="15.75" customHeight="1" x14ac:dyDescent="0.2">
      <c r="B597" s="2"/>
      <c r="C597" s="3"/>
      <c r="D597" s="4"/>
      <c r="E597" s="5"/>
      <c r="F597" s="2"/>
      <c r="G597" s="2"/>
      <c r="H597" s="2"/>
      <c r="I597" s="6"/>
      <c r="J597" s="6"/>
      <c r="K597" s="2"/>
      <c r="L597" s="2"/>
    </row>
    <row r="598" spans="2:12" ht="15.75" customHeight="1" x14ac:dyDescent="0.2">
      <c r="B598" s="2"/>
      <c r="C598" s="3"/>
      <c r="D598" s="4"/>
      <c r="E598" s="5"/>
      <c r="F598" s="2"/>
      <c r="G598" s="2"/>
      <c r="H598" s="2"/>
      <c r="I598" s="6"/>
      <c r="J598" s="6"/>
      <c r="K598" s="2"/>
      <c r="L598" s="2"/>
    </row>
    <row r="599" spans="2:12" ht="15.75" customHeight="1" x14ac:dyDescent="0.2">
      <c r="B599" s="2"/>
      <c r="C599" s="3"/>
      <c r="D599" s="4"/>
      <c r="E599" s="5"/>
      <c r="F599" s="2"/>
      <c r="G599" s="2"/>
      <c r="H599" s="2"/>
      <c r="I599" s="6"/>
      <c r="J599" s="6"/>
      <c r="K599" s="2"/>
      <c r="L599" s="2"/>
    </row>
    <row r="600" spans="2:12" ht="15.75" customHeight="1" x14ac:dyDescent="0.2">
      <c r="B600" s="2"/>
      <c r="C600" s="3"/>
      <c r="D600" s="4"/>
      <c r="E600" s="5"/>
      <c r="F600" s="2"/>
      <c r="G600" s="2"/>
      <c r="H600" s="2"/>
      <c r="I600" s="6"/>
      <c r="J600" s="6"/>
      <c r="K600" s="2"/>
      <c r="L600" s="2"/>
    </row>
    <row r="601" spans="2:12" ht="15.75" customHeight="1" x14ac:dyDescent="0.2">
      <c r="B601" s="2"/>
      <c r="C601" s="3"/>
      <c r="D601" s="4"/>
      <c r="E601" s="5"/>
      <c r="F601" s="2"/>
      <c r="G601" s="2"/>
      <c r="H601" s="2"/>
      <c r="I601" s="6"/>
      <c r="J601" s="6"/>
      <c r="K601" s="2"/>
      <c r="L601" s="2"/>
    </row>
    <row r="602" spans="2:12" ht="15.75" customHeight="1" x14ac:dyDescent="0.2">
      <c r="B602" s="2"/>
      <c r="C602" s="3"/>
      <c r="D602" s="4"/>
      <c r="E602" s="5"/>
      <c r="F602" s="2"/>
      <c r="G602" s="2"/>
      <c r="H602" s="2"/>
      <c r="I602" s="6"/>
      <c r="J602" s="6"/>
      <c r="K602" s="2"/>
      <c r="L602" s="2"/>
    </row>
    <row r="603" spans="2:12" ht="15.75" customHeight="1" x14ac:dyDescent="0.2">
      <c r="B603" s="2"/>
      <c r="C603" s="3"/>
      <c r="D603" s="4"/>
      <c r="E603" s="5"/>
      <c r="F603" s="2"/>
      <c r="G603" s="2"/>
      <c r="H603" s="2"/>
      <c r="I603" s="6"/>
      <c r="J603" s="6"/>
      <c r="K603" s="2"/>
      <c r="L603" s="2"/>
    </row>
    <row r="604" spans="2:12" ht="15.75" customHeight="1" x14ac:dyDescent="0.2">
      <c r="B604" s="2"/>
      <c r="C604" s="3"/>
      <c r="D604" s="4"/>
      <c r="E604" s="5"/>
      <c r="F604" s="2"/>
      <c r="G604" s="2"/>
      <c r="H604" s="2"/>
      <c r="I604" s="6"/>
      <c r="J604" s="6"/>
      <c r="K604" s="2"/>
      <c r="L604" s="2"/>
    </row>
    <row r="605" spans="2:12" ht="15.75" customHeight="1" x14ac:dyDescent="0.2">
      <c r="B605" s="2"/>
      <c r="C605" s="3"/>
      <c r="D605" s="4"/>
      <c r="E605" s="5"/>
      <c r="F605" s="2"/>
      <c r="G605" s="2"/>
      <c r="H605" s="2"/>
      <c r="I605" s="6"/>
      <c r="J605" s="6"/>
      <c r="K605" s="2"/>
      <c r="L605" s="2"/>
    </row>
    <row r="606" spans="2:12" ht="15.75" customHeight="1" x14ac:dyDescent="0.2">
      <c r="B606" s="2"/>
      <c r="C606" s="3"/>
      <c r="D606" s="4"/>
      <c r="E606" s="5"/>
      <c r="F606" s="2"/>
      <c r="G606" s="2"/>
      <c r="H606" s="2"/>
      <c r="I606" s="6"/>
      <c r="J606" s="6"/>
      <c r="K606" s="2"/>
      <c r="L606" s="2"/>
    </row>
    <row r="607" spans="2:12" ht="15.75" customHeight="1" x14ac:dyDescent="0.2">
      <c r="B607" s="2"/>
      <c r="C607" s="3"/>
      <c r="D607" s="4"/>
      <c r="E607" s="5"/>
      <c r="F607" s="2"/>
      <c r="G607" s="2"/>
      <c r="H607" s="2"/>
      <c r="I607" s="6"/>
      <c r="J607" s="6"/>
      <c r="K607" s="2"/>
      <c r="L607" s="2"/>
    </row>
    <row r="608" spans="2:12" ht="15.75" customHeight="1" x14ac:dyDescent="0.2">
      <c r="B608" s="2"/>
      <c r="C608" s="3"/>
      <c r="D608" s="4"/>
      <c r="E608" s="5"/>
      <c r="F608" s="2"/>
      <c r="G608" s="2"/>
      <c r="H608" s="2"/>
      <c r="I608" s="6"/>
      <c r="J608" s="6"/>
      <c r="K608" s="2"/>
      <c r="L608" s="2"/>
    </row>
    <row r="609" spans="2:12" ht="15.75" customHeight="1" x14ac:dyDescent="0.2">
      <c r="B609" s="2"/>
      <c r="C609" s="3"/>
      <c r="D609" s="4"/>
      <c r="E609" s="5"/>
      <c r="F609" s="2"/>
      <c r="G609" s="2"/>
      <c r="H609" s="2"/>
      <c r="I609" s="6"/>
      <c r="J609" s="6"/>
      <c r="K609" s="2"/>
      <c r="L609" s="2"/>
    </row>
    <row r="610" spans="2:12" ht="15.75" customHeight="1" x14ac:dyDescent="0.2">
      <c r="B610" s="2"/>
      <c r="C610" s="3"/>
      <c r="D610" s="4"/>
      <c r="E610" s="5"/>
      <c r="F610" s="2"/>
      <c r="G610" s="2"/>
      <c r="H610" s="2"/>
      <c r="I610" s="6"/>
      <c r="J610" s="6"/>
      <c r="K610" s="2"/>
      <c r="L610" s="2"/>
    </row>
    <row r="611" spans="2:12" ht="15.75" customHeight="1" x14ac:dyDescent="0.2">
      <c r="B611" s="2"/>
      <c r="C611" s="3"/>
      <c r="D611" s="4"/>
      <c r="E611" s="5"/>
      <c r="F611" s="2"/>
      <c r="G611" s="2"/>
      <c r="H611" s="2"/>
      <c r="I611" s="6"/>
      <c r="J611" s="6"/>
      <c r="K611" s="2"/>
      <c r="L611" s="2"/>
    </row>
    <row r="612" spans="2:12" ht="15.75" customHeight="1" x14ac:dyDescent="0.2">
      <c r="B612" s="2"/>
      <c r="C612" s="3"/>
      <c r="D612" s="4"/>
      <c r="E612" s="5"/>
      <c r="F612" s="2"/>
      <c r="G612" s="2"/>
      <c r="H612" s="2"/>
      <c r="I612" s="6"/>
      <c r="J612" s="6"/>
      <c r="K612" s="2"/>
      <c r="L612" s="2"/>
    </row>
    <row r="613" spans="2:12" ht="15.75" customHeight="1" x14ac:dyDescent="0.2">
      <c r="B613" s="2"/>
      <c r="C613" s="3"/>
      <c r="D613" s="4"/>
      <c r="E613" s="5"/>
      <c r="F613" s="2"/>
      <c r="G613" s="2"/>
      <c r="H613" s="2"/>
      <c r="I613" s="6"/>
      <c r="J613" s="6"/>
      <c r="K613" s="2"/>
      <c r="L613" s="2"/>
    </row>
    <row r="614" spans="2:12" ht="15.75" customHeight="1" x14ac:dyDescent="0.2">
      <c r="B614" s="2"/>
      <c r="C614" s="3"/>
      <c r="D614" s="4"/>
      <c r="E614" s="5"/>
      <c r="F614" s="2"/>
      <c r="G614" s="2"/>
      <c r="H614" s="2"/>
      <c r="I614" s="6"/>
      <c r="J614" s="6"/>
      <c r="K614" s="2"/>
      <c r="L614" s="2"/>
    </row>
    <row r="615" spans="2:12" ht="15.75" customHeight="1" x14ac:dyDescent="0.2">
      <c r="B615" s="2"/>
      <c r="C615" s="3"/>
      <c r="D615" s="4"/>
      <c r="E615" s="5"/>
      <c r="F615" s="2"/>
      <c r="G615" s="2"/>
      <c r="H615" s="2"/>
      <c r="I615" s="6"/>
      <c r="J615" s="6"/>
      <c r="K615" s="2"/>
      <c r="L615" s="2"/>
    </row>
    <row r="616" spans="2:12" ht="15.75" customHeight="1" x14ac:dyDescent="0.2">
      <c r="B616" s="2"/>
      <c r="C616" s="3"/>
      <c r="D616" s="4"/>
      <c r="E616" s="5"/>
      <c r="F616" s="2"/>
      <c r="G616" s="2"/>
      <c r="H616" s="2"/>
      <c r="I616" s="6"/>
      <c r="J616" s="6"/>
      <c r="K616" s="2"/>
      <c r="L616" s="2"/>
    </row>
    <row r="617" spans="2:12" ht="15.75" customHeight="1" x14ac:dyDescent="0.2">
      <c r="B617" s="2"/>
      <c r="C617" s="3"/>
      <c r="D617" s="4"/>
      <c r="E617" s="5"/>
      <c r="F617" s="2"/>
      <c r="G617" s="2"/>
      <c r="H617" s="2"/>
      <c r="I617" s="6"/>
      <c r="J617" s="6"/>
      <c r="K617" s="2"/>
      <c r="L617" s="2"/>
    </row>
    <row r="618" spans="2:12" ht="15.75" customHeight="1" x14ac:dyDescent="0.2">
      <c r="B618" s="2"/>
      <c r="C618" s="3"/>
      <c r="D618" s="4"/>
      <c r="E618" s="5"/>
      <c r="F618" s="2"/>
      <c r="G618" s="2"/>
      <c r="H618" s="2"/>
      <c r="I618" s="6"/>
      <c r="J618" s="6"/>
      <c r="K618" s="2"/>
      <c r="L618" s="2"/>
    </row>
    <row r="619" spans="2:12" ht="15.75" customHeight="1" x14ac:dyDescent="0.2">
      <c r="B619" s="2"/>
      <c r="C619" s="3"/>
      <c r="D619" s="4"/>
      <c r="E619" s="5"/>
      <c r="F619" s="2"/>
      <c r="G619" s="2"/>
      <c r="H619" s="2"/>
      <c r="I619" s="6"/>
      <c r="J619" s="6"/>
      <c r="K619" s="2"/>
      <c r="L619" s="2"/>
    </row>
    <row r="620" spans="2:12" ht="15.75" customHeight="1" x14ac:dyDescent="0.2">
      <c r="B620" s="2"/>
      <c r="C620" s="3"/>
      <c r="D620" s="4"/>
      <c r="E620" s="5"/>
      <c r="F620" s="2"/>
      <c r="G620" s="2"/>
      <c r="H620" s="2"/>
      <c r="I620" s="6"/>
      <c r="J620" s="6"/>
      <c r="K620" s="2"/>
      <c r="L620" s="2"/>
    </row>
    <row r="621" spans="2:12" ht="15.75" customHeight="1" x14ac:dyDescent="0.2">
      <c r="B621" s="2"/>
      <c r="C621" s="3"/>
      <c r="D621" s="4"/>
      <c r="E621" s="5"/>
      <c r="F621" s="2"/>
      <c r="G621" s="2"/>
      <c r="H621" s="2"/>
      <c r="I621" s="6"/>
      <c r="J621" s="6"/>
      <c r="K621" s="2"/>
      <c r="L621" s="2"/>
    </row>
    <row r="622" spans="2:12" ht="15.75" customHeight="1" x14ac:dyDescent="0.2">
      <c r="B622" s="2"/>
      <c r="C622" s="3"/>
      <c r="D622" s="4"/>
      <c r="E622" s="5"/>
      <c r="F622" s="2"/>
      <c r="G622" s="2"/>
      <c r="H622" s="2"/>
      <c r="I622" s="6"/>
      <c r="J622" s="6"/>
      <c r="K622" s="2"/>
      <c r="L622" s="2"/>
    </row>
    <row r="623" spans="2:12" ht="15.75" customHeight="1" x14ac:dyDescent="0.2">
      <c r="B623" s="2"/>
      <c r="C623" s="3"/>
      <c r="D623" s="4"/>
      <c r="E623" s="5"/>
      <c r="F623" s="2"/>
      <c r="G623" s="2"/>
      <c r="H623" s="2"/>
      <c r="I623" s="6"/>
      <c r="J623" s="6"/>
      <c r="K623" s="2"/>
      <c r="L623" s="2"/>
    </row>
    <row r="624" spans="2:12" ht="15.75" customHeight="1" x14ac:dyDescent="0.2">
      <c r="B624" s="2"/>
      <c r="C624" s="3"/>
      <c r="D624" s="4"/>
      <c r="E624" s="5"/>
      <c r="F624" s="2"/>
      <c r="G624" s="2"/>
      <c r="H624" s="2"/>
      <c r="I624" s="6"/>
      <c r="J624" s="6"/>
      <c r="K624" s="2"/>
      <c r="L624" s="2"/>
    </row>
    <row r="625" spans="2:12" ht="15.75" customHeight="1" x14ac:dyDescent="0.2">
      <c r="B625" s="2"/>
      <c r="C625" s="3"/>
      <c r="D625" s="4"/>
      <c r="E625" s="5"/>
      <c r="F625" s="2"/>
      <c r="G625" s="2"/>
      <c r="H625" s="2"/>
      <c r="I625" s="6"/>
      <c r="J625" s="6"/>
      <c r="K625" s="2"/>
      <c r="L625" s="2"/>
    </row>
    <row r="626" spans="2:12" ht="15.75" customHeight="1" x14ac:dyDescent="0.2">
      <c r="B626" s="2"/>
      <c r="C626" s="3"/>
      <c r="D626" s="4"/>
      <c r="E626" s="5"/>
      <c r="F626" s="2"/>
      <c r="G626" s="2"/>
      <c r="H626" s="2"/>
      <c r="I626" s="6"/>
      <c r="J626" s="6"/>
      <c r="K626" s="2"/>
      <c r="L626" s="2"/>
    </row>
    <row r="627" spans="2:12" ht="15.75" customHeight="1" x14ac:dyDescent="0.2">
      <c r="B627" s="2"/>
      <c r="C627" s="3"/>
      <c r="D627" s="4"/>
      <c r="E627" s="5"/>
      <c r="F627" s="2"/>
      <c r="G627" s="2"/>
      <c r="H627" s="2"/>
      <c r="I627" s="6"/>
      <c r="J627" s="6"/>
      <c r="K627" s="2"/>
      <c r="L627" s="2"/>
    </row>
    <row r="628" spans="2:12" ht="15.75" customHeight="1" x14ac:dyDescent="0.2">
      <c r="B628" s="2"/>
      <c r="C628" s="3"/>
      <c r="D628" s="4"/>
      <c r="E628" s="5"/>
      <c r="F628" s="2"/>
      <c r="G628" s="2"/>
      <c r="H628" s="2"/>
      <c r="I628" s="6"/>
      <c r="J628" s="6"/>
      <c r="K628" s="2"/>
      <c r="L628" s="2"/>
    </row>
    <row r="629" spans="2:12" ht="15.75" customHeight="1" x14ac:dyDescent="0.2">
      <c r="B629" s="2"/>
      <c r="C629" s="3"/>
      <c r="D629" s="4"/>
      <c r="E629" s="5"/>
      <c r="F629" s="2"/>
      <c r="G629" s="2"/>
      <c r="H629" s="2"/>
      <c r="I629" s="6"/>
      <c r="J629" s="6"/>
      <c r="K629" s="2"/>
      <c r="L629" s="2"/>
    </row>
    <row r="630" spans="2:12" ht="15.75" customHeight="1" x14ac:dyDescent="0.2">
      <c r="B630" s="2"/>
      <c r="C630" s="3"/>
      <c r="D630" s="4"/>
      <c r="E630" s="5"/>
      <c r="F630" s="2"/>
      <c r="G630" s="2"/>
      <c r="H630" s="2"/>
      <c r="I630" s="6"/>
      <c r="J630" s="6"/>
      <c r="K630" s="2"/>
      <c r="L630" s="2"/>
    </row>
    <row r="631" spans="2:12" ht="15.75" customHeight="1" x14ac:dyDescent="0.2">
      <c r="B631" s="2"/>
      <c r="C631" s="3"/>
      <c r="D631" s="4"/>
      <c r="E631" s="5"/>
      <c r="F631" s="2"/>
      <c r="G631" s="2"/>
      <c r="H631" s="2"/>
      <c r="I631" s="6"/>
      <c r="J631" s="6"/>
      <c r="K631" s="2"/>
      <c r="L631" s="2"/>
    </row>
    <row r="632" spans="2:12" ht="15.75" customHeight="1" x14ac:dyDescent="0.2">
      <c r="B632" s="2"/>
      <c r="C632" s="3"/>
      <c r="D632" s="4"/>
      <c r="E632" s="5"/>
      <c r="F632" s="2"/>
      <c r="G632" s="2"/>
      <c r="H632" s="2"/>
      <c r="I632" s="6"/>
      <c r="J632" s="6"/>
      <c r="K632" s="2"/>
      <c r="L632" s="2"/>
    </row>
    <row r="633" spans="2:12" ht="15.75" customHeight="1" x14ac:dyDescent="0.2">
      <c r="B633" s="2"/>
      <c r="C633" s="3"/>
      <c r="D633" s="4"/>
      <c r="E633" s="5"/>
      <c r="F633" s="2"/>
      <c r="G633" s="2"/>
      <c r="H633" s="2"/>
      <c r="I633" s="6"/>
      <c r="J633" s="6"/>
      <c r="K633" s="2"/>
      <c r="L633" s="2"/>
    </row>
    <row r="634" spans="2:12" ht="15.75" customHeight="1" x14ac:dyDescent="0.2">
      <c r="B634" s="2"/>
      <c r="C634" s="3"/>
      <c r="D634" s="4"/>
      <c r="E634" s="5"/>
      <c r="F634" s="2"/>
      <c r="G634" s="2"/>
      <c r="H634" s="2"/>
      <c r="I634" s="6"/>
      <c r="J634" s="6"/>
      <c r="K634" s="2"/>
      <c r="L634" s="2"/>
    </row>
    <row r="635" spans="2:12" ht="15.75" customHeight="1" x14ac:dyDescent="0.2">
      <c r="B635" s="2"/>
      <c r="C635" s="3"/>
      <c r="D635" s="4"/>
      <c r="E635" s="5"/>
      <c r="F635" s="2"/>
      <c r="G635" s="2"/>
      <c r="H635" s="2"/>
      <c r="I635" s="6"/>
      <c r="J635" s="6"/>
      <c r="K635" s="2"/>
      <c r="L635" s="2"/>
    </row>
    <row r="636" spans="2:12" ht="15.75" customHeight="1" x14ac:dyDescent="0.2">
      <c r="B636" s="2"/>
      <c r="C636" s="3"/>
      <c r="D636" s="4"/>
      <c r="E636" s="5"/>
      <c r="F636" s="2"/>
      <c r="G636" s="2"/>
      <c r="H636" s="2"/>
      <c r="I636" s="6"/>
      <c r="J636" s="6"/>
      <c r="K636" s="2"/>
      <c r="L636" s="2"/>
    </row>
    <row r="637" spans="2:12" ht="15.75" customHeight="1" x14ac:dyDescent="0.2">
      <c r="B637" s="2"/>
      <c r="C637" s="3"/>
      <c r="D637" s="4"/>
      <c r="E637" s="5"/>
      <c r="F637" s="2"/>
      <c r="G637" s="2"/>
      <c r="H637" s="2"/>
      <c r="I637" s="6"/>
      <c r="J637" s="6"/>
      <c r="K637" s="2"/>
      <c r="L637" s="2"/>
    </row>
    <row r="638" spans="2:12" ht="15.75" customHeight="1" x14ac:dyDescent="0.2">
      <c r="B638" s="2"/>
      <c r="C638" s="3"/>
      <c r="D638" s="4"/>
      <c r="E638" s="5"/>
      <c r="F638" s="2"/>
      <c r="G638" s="2"/>
      <c r="H638" s="2"/>
      <c r="I638" s="6"/>
      <c r="J638" s="6"/>
      <c r="K638" s="2"/>
      <c r="L638" s="2"/>
    </row>
    <row r="639" spans="2:12" ht="15.75" customHeight="1" x14ac:dyDescent="0.2">
      <c r="B639" s="2"/>
      <c r="C639" s="3"/>
      <c r="D639" s="4"/>
      <c r="E639" s="5"/>
      <c r="F639" s="2"/>
      <c r="G639" s="2"/>
      <c r="H639" s="2"/>
      <c r="I639" s="6"/>
      <c r="J639" s="6"/>
      <c r="K639" s="2"/>
      <c r="L639" s="2"/>
    </row>
    <row r="640" spans="2:12" ht="15.75" customHeight="1" x14ac:dyDescent="0.2">
      <c r="B640" s="2"/>
      <c r="C640" s="3"/>
      <c r="D640" s="4"/>
      <c r="E640" s="5"/>
      <c r="F640" s="2"/>
      <c r="G640" s="2"/>
      <c r="H640" s="2"/>
      <c r="I640" s="6"/>
      <c r="J640" s="6"/>
      <c r="K640" s="2"/>
      <c r="L640" s="2"/>
    </row>
    <row r="641" spans="2:12" ht="15.75" customHeight="1" x14ac:dyDescent="0.2">
      <c r="B641" s="2"/>
      <c r="C641" s="3"/>
      <c r="D641" s="4"/>
      <c r="E641" s="5"/>
      <c r="F641" s="2"/>
      <c r="G641" s="2"/>
      <c r="H641" s="2"/>
      <c r="I641" s="6"/>
      <c r="J641" s="6"/>
      <c r="K641" s="2"/>
      <c r="L641" s="2"/>
    </row>
    <row r="642" spans="2:12" ht="15.75" customHeight="1" x14ac:dyDescent="0.2">
      <c r="B642" s="2"/>
      <c r="C642" s="3"/>
      <c r="D642" s="4"/>
      <c r="E642" s="5"/>
      <c r="F642" s="2"/>
      <c r="G642" s="2"/>
      <c r="H642" s="2"/>
      <c r="I642" s="6"/>
      <c r="J642" s="6"/>
      <c r="K642" s="2"/>
      <c r="L642" s="2"/>
    </row>
    <row r="643" spans="2:12" ht="15.75" customHeight="1" x14ac:dyDescent="0.2">
      <c r="B643" s="2"/>
      <c r="C643" s="3"/>
      <c r="D643" s="4"/>
      <c r="E643" s="5"/>
      <c r="F643" s="2"/>
      <c r="G643" s="2"/>
      <c r="H643" s="2"/>
      <c r="I643" s="6"/>
      <c r="J643" s="6"/>
      <c r="K643" s="2"/>
      <c r="L643" s="2"/>
    </row>
    <row r="644" spans="2:12" ht="15.75" customHeight="1" x14ac:dyDescent="0.2">
      <c r="B644" s="2"/>
      <c r="C644" s="3"/>
      <c r="D644" s="4"/>
      <c r="E644" s="5"/>
      <c r="F644" s="2"/>
      <c r="G644" s="2"/>
      <c r="H644" s="2"/>
      <c r="I644" s="6"/>
      <c r="J644" s="6"/>
      <c r="K644" s="2"/>
      <c r="L644" s="2"/>
    </row>
    <row r="645" spans="2:12" ht="15.75" customHeight="1" x14ac:dyDescent="0.2">
      <c r="B645" s="2"/>
      <c r="C645" s="3"/>
      <c r="D645" s="4"/>
      <c r="E645" s="5"/>
      <c r="F645" s="2"/>
      <c r="G645" s="2"/>
      <c r="H645" s="2"/>
      <c r="I645" s="6"/>
      <c r="J645" s="6"/>
      <c r="K645" s="2"/>
      <c r="L645" s="2"/>
    </row>
    <row r="646" spans="2:12" ht="15.75" customHeight="1" x14ac:dyDescent="0.2">
      <c r="B646" s="2"/>
      <c r="C646" s="3"/>
      <c r="D646" s="4"/>
      <c r="E646" s="5"/>
      <c r="F646" s="2"/>
      <c r="G646" s="2"/>
      <c r="H646" s="2"/>
      <c r="I646" s="6"/>
      <c r="J646" s="6"/>
      <c r="K646" s="2"/>
      <c r="L646" s="2"/>
    </row>
    <row r="647" spans="2:12" ht="15.75" customHeight="1" x14ac:dyDescent="0.2">
      <c r="B647" s="2"/>
      <c r="C647" s="3"/>
      <c r="D647" s="4"/>
      <c r="E647" s="5"/>
      <c r="F647" s="2"/>
      <c r="G647" s="2"/>
      <c r="H647" s="2"/>
      <c r="I647" s="6"/>
      <c r="J647" s="6"/>
      <c r="K647" s="2"/>
      <c r="L647" s="2"/>
    </row>
    <row r="648" spans="2:12" ht="15.75" customHeight="1" x14ac:dyDescent="0.2">
      <c r="B648" s="2"/>
      <c r="C648" s="3"/>
      <c r="D648" s="4"/>
      <c r="E648" s="5"/>
      <c r="F648" s="2"/>
      <c r="G648" s="2"/>
      <c r="H648" s="2"/>
      <c r="I648" s="6"/>
      <c r="J648" s="6"/>
      <c r="K648" s="2"/>
      <c r="L648" s="2"/>
    </row>
    <row r="649" spans="2:12" ht="15.75" customHeight="1" x14ac:dyDescent="0.2">
      <c r="B649" s="2"/>
      <c r="C649" s="3"/>
      <c r="D649" s="4"/>
      <c r="E649" s="5"/>
      <c r="F649" s="2"/>
      <c r="G649" s="2"/>
      <c r="H649" s="2"/>
      <c r="I649" s="6"/>
      <c r="J649" s="6"/>
      <c r="K649" s="2"/>
      <c r="L649" s="2"/>
    </row>
    <row r="650" spans="2:12" ht="15.75" customHeight="1" x14ac:dyDescent="0.2">
      <c r="B650" s="2"/>
      <c r="C650" s="3"/>
      <c r="D650" s="4"/>
      <c r="E650" s="5"/>
      <c r="F650" s="2"/>
      <c r="G650" s="2"/>
      <c r="H650" s="2"/>
      <c r="I650" s="6"/>
      <c r="J650" s="6"/>
      <c r="K650" s="2"/>
      <c r="L650" s="2"/>
    </row>
    <row r="651" spans="2:12" ht="15.75" customHeight="1" x14ac:dyDescent="0.2">
      <c r="B651" s="2"/>
      <c r="C651" s="3"/>
      <c r="D651" s="4"/>
      <c r="E651" s="5"/>
      <c r="F651" s="2"/>
      <c r="G651" s="2"/>
      <c r="H651" s="2"/>
      <c r="I651" s="6"/>
      <c r="J651" s="6"/>
      <c r="K651" s="2"/>
      <c r="L651" s="2"/>
    </row>
    <row r="652" spans="2:12" ht="15.75" customHeight="1" x14ac:dyDescent="0.2">
      <c r="B652" s="2"/>
      <c r="C652" s="3"/>
      <c r="D652" s="4"/>
      <c r="E652" s="5"/>
      <c r="F652" s="2"/>
      <c r="G652" s="2"/>
      <c r="H652" s="2"/>
      <c r="I652" s="6"/>
      <c r="J652" s="6"/>
      <c r="K652" s="2"/>
      <c r="L652" s="2"/>
    </row>
    <row r="653" spans="2:12" ht="15.75" customHeight="1" x14ac:dyDescent="0.2">
      <c r="B653" s="2"/>
      <c r="C653" s="3"/>
      <c r="D653" s="4"/>
      <c r="E653" s="5"/>
      <c r="F653" s="2"/>
      <c r="G653" s="2"/>
      <c r="H653" s="2"/>
      <c r="I653" s="6"/>
      <c r="J653" s="6"/>
      <c r="K653" s="2"/>
      <c r="L653" s="2"/>
    </row>
    <row r="654" spans="2:12" ht="15.75" customHeight="1" x14ac:dyDescent="0.2">
      <c r="B654" s="2"/>
      <c r="C654" s="3"/>
      <c r="D654" s="4"/>
      <c r="E654" s="5"/>
      <c r="F654" s="2"/>
      <c r="G654" s="2"/>
      <c r="H654" s="2"/>
      <c r="I654" s="6"/>
      <c r="J654" s="6"/>
      <c r="K654" s="2"/>
      <c r="L654" s="2"/>
    </row>
    <row r="655" spans="2:12" ht="15.75" customHeight="1" x14ac:dyDescent="0.2">
      <c r="B655" s="2"/>
      <c r="C655" s="3"/>
      <c r="D655" s="4"/>
      <c r="E655" s="5"/>
      <c r="F655" s="2"/>
      <c r="G655" s="2"/>
      <c r="H655" s="2"/>
      <c r="I655" s="6"/>
      <c r="J655" s="6"/>
      <c r="K655" s="2"/>
      <c r="L655" s="2"/>
    </row>
    <row r="656" spans="2:12" ht="15.75" customHeight="1" x14ac:dyDescent="0.2">
      <c r="B656" s="2"/>
      <c r="C656" s="3"/>
      <c r="D656" s="4"/>
      <c r="E656" s="5"/>
      <c r="F656" s="2"/>
      <c r="G656" s="2"/>
      <c r="H656" s="2"/>
      <c r="I656" s="6"/>
      <c r="J656" s="6"/>
      <c r="K656" s="2"/>
      <c r="L656" s="2"/>
    </row>
    <row r="657" spans="2:12" ht="15.75" customHeight="1" x14ac:dyDescent="0.2">
      <c r="B657" s="2"/>
      <c r="C657" s="3"/>
      <c r="D657" s="4"/>
      <c r="E657" s="5"/>
      <c r="F657" s="2"/>
      <c r="G657" s="2"/>
      <c r="H657" s="2"/>
      <c r="I657" s="6"/>
      <c r="J657" s="6"/>
      <c r="K657" s="2"/>
      <c r="L657" s="2"/>
    </row>
    <row r="658" spans="2:12" ht="15.75" customHeight="1" x14ac:dyDescent="0.2">
      <c r="B658" s="2"/>
      <c r="C658" s="3"/>
      <c r="D658" s="4"/>
      <c r="E658" s="5"/>
      <c r="F658" s="2"/>
      <c r="G658" s="2"/>
      <c r="H658" s="2"/>
      <c r="I658" s="6"/>
      <c r="J658" s="6"/>
      <c r="K658" s="2"/>
      <c r="L658" s="2"/>
    </row>
    <row r="659" spans="2:12" ht="15.75" customHeight="1" x14ac:dyDescent="0.2">
      <c r="B659" s="2"/>
      <c r="C659" s="3"/>
      <c r="D659" s="4"/>
      <c r="E659" s="5"/>
      <c r="F659" s="2"/>
      <c r="G659" s="2"/>
      <c r="H659" s="2"/>
      <c r="I659" s="6"/>
      <c r="J659" s="6"/>
      <c r="K659" s="2"/>
      <c r="L659" s="2"/>
    </row>
    <row r="660" spans="2:12" ht="15.75" customHeight="1" x14ac:dyDescent="0.2">
      <c r="B660" s="2"/>
      <c r="C660" s="3"/>
      <c r="D660" s="4"/>
      <c r="E660" s="5"/>
      <c r="F660" s="2"/>
      <c r="G660" s="2"/>
      <c r="H660" s="2"/>
      <c r="I660" s="6"/>
      <c r="J660" s="6"/>
      <c r="K660" s="2"/>
      <c r="L660" s="2"/>
    </row>
    <row r="661" spans="2:12" ht="15.75" customHeight="1" x14ac:dyDescent="0.2">
      <c r="B661" s="2"/>
      <c r="C661" s="3"/>
      <c r="D661" s="4"/>
      <c r="E661" s="5"/>
      <c r="F661" s="2"/>
      <c r="G661" s="2"/>
      <c r="H661" s="2"/>
      <c r="I661" s="6"/>
      <c r="J661" s="6"/>
      <c r="K661" s="2"/>
      <c r="L661" s="2"/>
    </row>
    <row r="662" spans="2:12" ht="15.75" customHeight="1" x14ac:dyDescent="0.2">
      <c r="B662" s="2"/>
      <c r="C662" s="3"/>
      <c r="D662" s="4"/>
      <c r="E662" s="5"/>
      <c r="F662" s="2"/>
      <c r="G662" s="2"/>
      <c r="H662" s="2"/>
      <c r="I662" s="6"/>
      <c r="J662" s="6"/>
      <c r="K662" s="2"/>
      <c r="L662" s="2"/>
    </row>
    <row r="663" spans="2:12" ht="15.75" customHeight="1" x14ac:dyDescent="0.2">
      <c r="B663" s="2"/>
      <c r="C663" s="3"/>
      <c r="D663" s="4"/>
      <c r="E663" s="5"/>
      <c r="F663" s="2"/>
      <c r="G663" s="2"/>
      <c r="H663" s="2"/>
      <c r="I663" s="6"/>
      <c r="J663" s="6"/>
      <c r="K663" s="2"/>
      <c r="L663" s="2"/>
    </row>
    <row r="664" spans="2:12" ht="15.75" customHeight="1" x14ac:dyDescent="0.2">
      <c r="B664" s="2"/>
      <c r="C664" s="3"/>
      <c r="D664" s="4"/>
      <c r="E664" s="5"/>
      <c r="F664" s="2"/>
      <c r="G664" s="2"/>
      <c r="H664" s="2"/>
      <c r="I664" s="6"/>
      <c r="J664" s="6"/>
      <c r="K664" s="2"/>
      <c r="L664" s="2"/>
    </row>
    <row r="665" spans="2:12" ht="15.75" customHeight="1" x14ac:dyDescent="0.2">
      <c r="B665" s="2"/>
      <c r="C665" s="3"/>
      <c r="D665" s="4"/>
      <c r="E665" s="5"/>
      <c r="F665" s="2"/>
      <c r="G665" s="2"/>
      <c r="H665" s="2"/>
      <c r="I665" s="6"/>
      <c r="J665" s="6"/>
      <c r="K665" s="2"/>
      <c r="L665" s="2"/>
    </row>
    <row r="666" spans="2:12" ht="15.75" customHeight="1" x14ac:dyDescent="0.2">
      <c r="B666" s="2"/>
      <c r="C666" s="3"/>
      <c r="D666" s="4"/>
      <c r="E666" s="5"/>
      <c r="F666" s="2"/>
      <c r="G666" s="2"/>
      <c r="H666" s="2"/>
      <c r="I666" s="6"/>
      <c r="J666" s="6"/>
      <c r="K666" s="2"/>
      <c r="L666" s="2"/>
    </row>
    <row r="667" spans="2:12" ht="15.75" customHeight="1" x14ac:dyDescent="0.2">
      <c r="B667" s="2"/>
      <c r="C667" s="3"/>
      <c r="D667" s="4"/>
      <c r="E667" s="5"/>
      <c r="F667" s="2"/>
      <c r="G667" s="2"/>
      <c r="H667" s="2"/>
      <c r="I667" s="6"/>
      <c r="J667" s="6"/>
      <c r="K667" s="2"/>
      <c r="L667" s="2"/>
    </row>
    <row r="668" spans="2:12" ht="15.75" customHeight="1" x14ac:dyDescent="0.2">
      <c r="B668" s="2"/>
      <c r="C668" s="3"/>
      <c r="D668" s="4"/>
      <c r="E668" s="5"/>
      <c r="F668" s="2"/>
      <c r="G668" s="2"/>
      <c r="H668" s="2"/>
      <c r="I668" s="6"/>
      <c r="J668" s="6"/>
      <c r="K668" s="2"/>
      <c r="L668" s="2"/>
    </row>
    <row r="669" spans="2:12" ht="15.75" customHeight="1" x14ac:dyDescent="0.2">
      <c r="B669" s="2"/>
      <c r="C669" s="3"/>
      <c r="D669" s="4"/>
      <c r="E669" s="5"/>
      <c r="F669" s="2"/>
      <c r="G669" s="2"/>
      <c r="H669" s="2"/>
      <c r="I669" s="6"/>
      <c r="J669" s="6"/>
      <c r="K669" s="2"/>
      <c r="L669" s="2"/>
    </row>
    <row r="670" spans="2:12" ht="15.75" customHeight="1" x14ac:dyDescent="0.2">
      <c r="B670" s="2"/>
      <c r="C670" s="3"/>
      <c r="D670" s="4"/>
      <c r="E670" s="5"/>
      <c r="F670" s="2"/>
      <c r="G670" s="2"/>
      <c r="H670" s="2"/>
      <c r="I670" s="6"/>
      <c r="J670" s="6"/>
      <c r="K670" s="2"/>
      <c r="L670" s="2"/>
    </row>
    <row r="671" spans="2:12" ht="15.75" customHeight="1" x14ac:dyDescent="0.2">
      <c r="B671" s="2"/>
      <c r="C671" s="3"/>
      <c r="D671" s="4"/>
      <c r="E671" s="5"/>
      <c r="F671" s="2"/>
      <c r="G671" s="2"/>
      <c r="H671" s="2"/>
      <c r="I671" s="6"/>
      <c r="J671" s="6"/>
      <c r="K671" s="2"/>
      <c r="L671" s="2"/>
    </row>
    <row r="672" spans="2:12" ht="15.75" customHeight="1" x14ac:dyDescent="0.2">
      <c r="B672" s="2"/>
      <c r="C672" s="3"/>
      <c r="D672" s="4"/>
      <c r="E672" s="5"/>
      <c r="F672" s="2"/>
      <c r="G672" s="2"/>
      <c r="H672" s="2"/>
      <c r="I672" s="6"/>
      <c r="J672" s="6"/>
      <c r="K672" s="2"/>
      <c r="L672" s="2"/>
    </row>
    <row r="673" spans="2:12" ht="15.75" customHeight="1" x14ac:dyDescent="0.2">
      <c r="B673" s="2"/>
      <c r="C673" s="3"/>
      <c r="D673" s="4"/>
      <c r="E673" s="5"/>
      <c r="F673" s="2"/>
      <c r="G673" s="2"/>
      <c r="H673" s="2"/>
      <c r="I673" s="6"/>
      <c r="J673" s="6"/>
      <c r="K673" s="2"/>
      <c r="L673" s="2"/>
    </row>
    <row r="674" spans="2:12" ht="15.75" customHeight="1" x14ac:dyDescent="0.2">
      <c r="B674" s="2"/>
      <c r="C674" s="3"/>
      <c r="D674" s="4"/>
      <c r="E674" s="5"/>
      <c r="F674" s="2"/>
      <c r="G674" s="2"/>
      <c r="H674" s="2"/>
      <c r="I674" s="6"/>
      <c r="J674" s="6"/>
      <c r="K674" s="2"/>
      <c r="L674" s="2"/>
    </row>
    <row r="675" spans="2:12" ht="15.75" customHeight="1" x14ac:dyDescent="0.2">
      <c r="B675" s="2"/>
      <c r="C675" s="3"/>
      <c r="D675" s="4"/>
      <c r="E675" s="5"/>
      <c r="F675" s="2"/>
      <c r="G675" s="2"/>
      <c r="H675" s="2"/>
      <c r="I675" s="6"/>
      <c r="J675" s="6"/>
      <c r="K675" s="2"/>
      <c r="L675" s="2"/>
    </row>
    <row r="676" spans="2:12" ht="15.75" customHeight="1" x14ac:dyDescent="0.2">
      <c r="B676" s="2"/>
      <c r="C676" s="3"/>
      <c r="D676" s="4"/>
      <c r="E676" s="5"/>
      <c r="F676" s="2"/>
      <c r="G676" s="2"/>
      <c r="H676" s="2"/>
      <c r="I676" s="6"/>
      <c r="J676" s="6"/>
      <c r="K676" s="2"/>
      <c r="L676" s="2"/>
    </row>
    <row r="677" spans="2:12" ht="15.75" customHeight="1" x14ac:dyDescent="0.2">
      <c r="B677" s="2"/>
      <c r="C677" s="3"/>
      <c r="D677" s="4"/>
      <c r="E677" s="5"/>
      <c r="F677" s="2"/>
      <c r="G677" s="2"/>
      <c r="H677" s="2"/>
      <c r="I677" s="6"/>
      <c r="J677" s="6"/>
      <c r="K677" s="2"/>
      <c r="L677" s="2"/>
    </row>
    <row r="678" spans="2:12" ht="15.75" customHeight="1" x14ac:dyDescent="0.2">
      <c r="B678" s="2"/>
      <c r="C678" s="3"/>
      <c r="D678" s="4"/>
      <c r="E678" s="5"/>
      <c r="F678" s="2"/>
      <c r="G678" s="2"/>
      <c r="H678" s="2"/>
      <c r="I678" s="6"/>
      <c r="J678" s="6"/>
      <c r="K678" s="2"/>
      <c r="L678" s="2"/>
    </row>
    <row r="679" spans="2:12" ht="15.75" customHeight="1" x14ac:dyDescent="0.2">
      <c r="B679" s="2"/>
      <c r="C679" s="3"/>
      <c r="D679" s="4"/>
      <c r="E679" s="5"/>
      <c r="F679" s="2"/>
      <c r="G679" s="2"/>
      <c r="H679" s="2"/>
      <c r="I679" s="6"/>
      <c r="J679" s="6"/>
      <c r="K679" s="2"/>
      <c r="L679" s="2"/>
    </row>
    <row r="680" spans="2:12" ht="15.75" customHeight="1" x14ac:dyDescent="0.2">
      <c r="B680" s="2"/>
      <c r="C680" s="3"/>
      <c r="D680" s="4"/>
      <c r="E680" s="5"/>
      <c r="F680" s="2"/>
      <c r="G680" s="2"/>
      <c r="H680" s="2"/>
      <c r="I680" s="6"/>
      <c r="J680" s="6"/>
      <c r="K680" s="2"/>
      <c r="L680" s="2"/>
    </row>
    <row r="681" spans="2:12" ht="15.75" customHeight="1" x14ac:dyDescent="0.2">
      <c r="B681" s="2"/>
      <c r="C681" s="3"/>
      <c r="D681" s="4"/>
      <c r="E681" s="5"/>
      <c r="F681" s="2"/>
      <c r="G681" s="2"/>
      <c r="H681" s="2"/>
      <c r="I681" s="6"/>
      <c r="J681" s="6"/>
      <c r="K681" s="2"/>
      <c r="L681" s="2"/>
    </row>
    <row r="682" spans="2:12" ht="15.75" customHeight="1" x14ac:dyDescent="0.2">
      <c r="B682" s="2"/>
      <c r="C682" s="3"/>
      <c r="D682" s="4"/>
      <c r="E682" s="5"/>
      <c r="F682" s="2"/>
      <c r="G682" s="2"/>
      <c r="H682" s="2"/>
      <c r="I682" s="6"/>
      <c r="J682" s="6"/>
      <c r="K682" s="2"/>
      <c r="L682" s="2"/>
    </row>
    <row r="683" spans="2:12" ht="15.75" customHeight="1" x14ac:dyDescent="0.2">
      <c r="B683" s="2"/>
      <c r="C683" s="3"/>
      <c r="D683" s="4"/>
      <c r="E683" s="5"/>
      <c r="F683" s="2"/>
      <c r="G683" s="2"/>
      <c r="H683" s="2"/>
      <c r="I683" s="6"/>
      <c r="J683" s="6"/>
      <c r="K683" s="2"/>
      <c r="L683" s="2"/>
    </row>
    <row r="684" spans="2:12" ht="15.75" customHeight="1" x14ac:dyDescent="0.2">
      <c r="B684" s="2"/>
      <c r="C684" s="3"/>
      <c r="D684" s="4"/>
      <c r="E684" s="5"/>
      <c r="F684" s="2"/>
      <c r="G684" s="2"/>
      <c r="H684" s="2"/>
      <c r="I684" s="6"/>
      <c r="J684" s="6"/>
      <c r="K684" s="2"/>
      <c r="L684" s="2"/>
    </row>
    <row r="685" spans="2:12" ht="15.75" customHeight="1" x14ac:dyDescent="0.2">
      <c r="B685" s="2"/>
      <c r="C685" s="3"/>
      <c r="D685" s="4"/>
      <c r="E685" s="5"/>
      <c r="F685" s="2"/>
      <c r="G685" s="2"/>
      <c r="H685" s="2"/>
      <c r="I685" s="6"/>
      <c r="J685" s="6"/>
      <c r="K685" s="2"/>
      <c r="L685" s="2"/>
    </row>
    <row r="686" spans="2:12" ht="15.75" customHeight="1" x14ac:dyDescent="0.2">
      <c r="B686" s="2"/>
      <c r="C686" s="3"/>
      <c r="D686" s="4"/>
      <c r="E686" s="5"/>
      <c r="F686" s="2"/>
      <c r="G686" s="2"/>
      <c r="H686" s="2"/>
      <c r="I686" s="6"/>
      <c r="J686" s="6"/>
      <c r="K686" s="2"/>
      <c r="L686" s="2"/>
    </row>
    <row r="687" spans="2:12" ht="15.75" customHeight="1" x14ac:dyDescent="0.2">
      <c r="B687" s="2"/>
      <c r="C687" s="3"/>
      <c r="D687" s="4"/>
      <c r="E687" s="5"/>
      <c r="F687" s="2"/>
      <c r="G687" s="2"/>
      <c r="H687" s="2"/>
      <c r="I687" s="6"/>
      <c r="J687" s="6"/>
      <c r="K687" s="2"/>
      <c r="L687" s="2"/>
    </row>
    <row r="688" spans="2:12" ht="15.75" customHeight="1" x14ac:dyDescent="0.2">
      <c r="B688" s="2"/>
      <c r="C688" s="3"/>
      <c r="D688" s="4"/>
      <c r="E688" s="5"/>
      <c r="F688" s="2"/>
      <c r="G688" s="2"/>
      <c r="H688" s="2"/>
      <c r="I688" s="6"/>
      <c r="J688" s="6"/>
      <c r="K688" s="2"/>
      <c r="L688" s="2"/>
    </row>
    <row r="689" spans="2:12" ht="15.75" customHeight="1" x14ac:dyDescent="0.2">
      <c r="B689" s="2"/>
      <c r="C689" s="3"/>
      <c r="D689" s="4"/>
      <c r="E689" s="5"/>
      <c r="F689" s="2"/>
      <c r="G689" s="2"/>
      <c r="H689" s="2"/>
      <c r="I689" s="6"/>
      <c r="J689" s="6"/>
      <c r="K689" s="2"/>
      <c r="L689" s="2"/>
    </row>
    <row r="690" spans="2:12" ht="15.75" customHeight="1" x14ac:dyDescent="0.2">
      <c r="B690" s="2"/>
      <c r="C690" s="3"/>
      <c r="D690" s="4"/>
      <c r="E690" s="5"/>
      <c r="F690" s="2"/>
      <c r="G690" s="2"/>
      <c r="H690" s="2"/>
      <c r="I690" s="6"/>
      <c r="J690" s="6"/>
      <c r="K690" s="2"/>
      <c r="L690" s="2"/>
    </row>
    <row r="691" spans="2:12" ht="15.75" customHeight="1" x14ac:dyDescent="0.2">
      <c r="B691" s="2"/>
      <c r="C691" s="3"/>
      <c r="D691" s="4"/>
      <c r="E691" s="5"/>
      <c r="F691" s="2"/>
      <c r="G691" s="2"/>
      <c r="H691" s="2"/>
      <c r="I691" s="6"/>
      <c r="J691" s="6"/>
      <c r="K691" s="2"/>
      <c r="L691" s="2"/>
    </row>
    <row r="692" spans="2:12" ht="15.75" customHeight="1" x14ac:dyDescent="0.2">
      <c r="B692" s="2"/>
      <c r="C692" s="3"/>
      <c r="D692" s="4"/>
      <c r="E692" s="5"/>
      <c r="F692" s="2"/>
      <c r="G692" s="2"/>
      <c r="H692" s="2"/>
      <c r="I692" s="6"/>
      <c r="J692" s="6"/>
      <c r="K692" s="2"/>
      <c r="L692" s="2"/>
    </row>
    <row r="693" spans="2:12" ht="15.75" customHeight="1" x14ac:dyDescent="0.2">
      <c r="B693" s="2"/>
      <c r="C693" s="3"/>
      <c r="D693" s="4"/>
      <c r="E693" s="5"/>
      <c r="F693" s="2"/>
      <c r="G693" s="2"/>
      <c r="H693" s="2"/>
      <c r="I693" s="6"/>
      <c r="J693" s="6"/>
      <c r="K693" s="2"/>
      <c r="L693" s="2"/>
    </row>
    <row r="694" spans="2:12" ht="15.75" customHeight="1" x14ac:dyDescent="0.2">
      <c r="B694" s="2"/>
      <c r="C694" s="3"/>
      <c r="D694" s="4"/>
      <c r="E694" s="5"/>
      <c r="F694" s="2"/>
      <c r="G694" s="2"/>
      <c r="H694" s="2"/>
      <c r="I694" s="6"/>
      <c r="J694" s="6"/>
      <c r="K694" s="2"/>
      <c r="L694" s="2"/>
    </row>
    <row r="695" spans="2:12" ht="15.75" customHeight="1" x14ac:dyDescent="0.2">
      <c r="B695" s="2"/>
      <c r="C695" s="3"/>
      <c r="D695" s="4"/>
      <c r="E695" s="5"/>
      <c r="F695" s="2"/>
      <c r="G695" s="2"/>
      <c r="H695" s="2"/>
      <c r="I695" s="6"/>
      <c r="J695" s="6"/>
      <c r="K695" s="2"/>
      <c r="L695" s="2"/>
    </row>
    <row r="696" spans="2:12" ht="15.75" customHeight="1" x14ac:dyDescent="0.2">
      <c r="B696" s="2"/>
      <c r="C696" s="3"/>
      <c r="D696" s="4"/>
      <c r="E696" s="5"/>
      <c r="F696" s="2"/>
      <c r="G696" s="2"/>
      <c r="H696" s="2"/>
      <c r="I696" s="6"/>
      <c r="J696" s="6"/>
      <c r="K696" s="2"/>
      <c r="L696" s="2"/>
    </row>
    <row r="697" spans="2:12" ht="15.75" customHeight="1" x14ac:dyDescent="0.2">
      <c r="B697" s="2"/>
      <c r="C697" s="3"/>
      <c r="D697" s="4"/>
      <c r="E697" s="5"/>
      <c r="F697" s="2"/>
      <c r="G697" s="2"/>
      <c r="H697" s="2"/>
      <c r="I697" s="6"/>
      <c r="J697" s="6"/>
      <c r="K697" s="2"/>
      <c r="L697" s="2"/>
    </row>
    <row r="698" spans="2:12" ht="15.75" customHeight="1" x14ac:dyDescent="0.2">
      <c r="B698" s="2"/>
      <c r="C698" s="3"/>
      <c r="D698" s="4"/>
      <c r="E698" s="5"/>
      <c r="F698" s="2"/>
      <c r="G698" s="2"/>
      <c r="H698" s="2"/>
      <c r="I698" s="6"/>
      <c r="J698" s="6"/>
      <c r="K698" s="2"/>
      <c r="L698" s="2"/>
    </row>
    <row r="699" spans="2:12" ht="15.75" customHeight="1" x14ac:dyDescent="0.2">
      <c r="B699" s="2"/>
      <c r="C699" s="3"/>
      <c r="D699" s="4"/>
      <c r="E699" s="5"/>
      <c r="F699" s="2"/>
      <c r="G699" s="2"/>
      <c r="H699" s="2"/>
      <c r="I699" s="6"/>
      <c r="J699" s="6"/>
      <c r="K699" s="2"/>
      <c r="L699" s="2"/>
    </row>
    <row r="700" spans="2:12" ht="15.75" customHeight="1" x14ac:dyDescent="0.2">
      <c r="B700" s="2"/>
      <c r="C700" s="3"/>
      <c r="D700" s="4"/>
      <c r="E700" s="5"/>
      <c r="F700" s="2"/>
      <c r="G700" s="2"/>
      <c r="H700" s="2"/>
      <c r="I700" s="6"/>
      <c r="J700" s="6"/>
      <c r="K700" s="2"/>
      <c r="L700" s="2"/>
    </row>
    <row r="701" spans="2:12" ht="15.75" customHeight="1" x14ac:dyDescent="0.2">
      <c r="B701" s="2"/>
      <c r="C701" s="3"/>
      <c r="D701" s="4"/>
      <c r="E701" s="5"/>
      <c r="F701" s="2"/>
      <c r="G701" s="2"/>
      <c r="H701" s="2"/>
      <c r="I701" s="6"/>
      <c r="J701" s="6"/>
      <c r="K701" s="2"/>
      <c r="L701" s="2"/>
    </row>
    <row r="702" spans="2:12" ht="15.75" customHeight="1" x14ac:dyDescent="0.2">
      <c r="B702" s="2"/>
      <c r="C702" s="3"/>
      <c r="D702" s="4"/>
      <c r="E702" s="5"/>
      <c r="F702" s="2"/>
      <c r="G702" s="2"/>
      <c r="H702" s="2"/>
      <c r="I702" s="6"/>
      <c r="J702" s="6"/>
      <c r="K702" s="2"/>
      <c r="L702" s="2"/>
    </row>
    <row r="703" spans="2:12" ht="15.75" customHeight="1" x14ac:dyDescent="0.2">
      <c r="B703" s="2"/>
      <c r="C703" s="3"/>
      <c r="D703" s="4"/>
      <c r="E703" s="5"/>
      <c r="F703" s="2"/>
      <c r="G703" s="2"/>
      <c r="H703" s="2"/>
      <c r="I703" s="6"/>
      <c r="J703" s="6"/>
      <c r="K703" s="2"/>
      <c r="L703" s="2"/>
    </row>
    <row r="704" spans="2:12" ht="15.75" customHeight="1" x14ac:dyDescent="0.2">
      <c r="B704" s="2"/>
      <c r="C704" s="3"/>
      <c r="D704" s="4"/>
      <c r="E704" s="5"/>
      <c r="F704" s="2"/>
      <c r="G704" s="2"/>
      <c r="H704" s="2"/>
      <c r="I704" s="6"/>
      <c r="J704" s="6"/>
      <c r="K704" s="2"/>
      <c r="L704" s="2"/>
    </row>
    <row r="705" spans="2:12" ht="15.75" customHeight="1" x14ac:dyDescent="0.2">
      <c r="B705" s="2"/>
      <c r="C705" s="3"/>
      <c r="D705" s="4"/>
      <c r="E705" s="5"/>
      <c r="F705" s="2"/>
      <c r="G705" s="2"/>
      <c r="H705" s="2"/>
      <c r="I705" s="6"/>
      <c r="J705" s="6"/>
      <c r="K705" s="2"/>
      <c r="L705" s="2"/>
    </row>
    <row r="706" spans="2:12" ht="15.75" customHeight="1" x14ac:dyDescent="0.2">
      <c r="B706" s="2"/>
      <c r="C706" s="3"/>
      <c r="D706" s="4"/>
      <c r="E706" s="5"/>
      <c r="F706" s="2"/>
      <c r="G706" s="2"/>
      <c r="H706" s="2"/>
      <c r="I706" s="6"/>
      <c r="J706" s="6"/>
      <c r="K706" s="2"/>
      <c r="L706" s="2"/>
    </row>
    <row r="707" spans="2:12" ht="15.75" customHeight="1" x14ac:dyDescent="0.2">
      <c r="B707" s="2"/>
      <c r="C707" s="3"/>
      <c r="D707" s="4"/>
      <c r="E707" s="5"/>
      <c r="F707" s="2"/>
      <c r="G707" s="2"/>
      <c r="H707" s="2"/>
      <c r="I707" s="6"/>
      <c r="J707" s="6"/>
      <c r="K707" s="2"/>
      <c r="L707" s="2"/>
    </row>
    <row r="708" spans="2:12" ht="15.75" customHeight="1" x14ac:dyDescent="0.2">
      <c r="B708" s="2"/>
      <c r="C708" s="3"/>
      <c r="D708" s="4"/>
      <c r="E708" s="5"/>
      <c r="F708" s="2"/>
      <c r="G708" s="2"/>
      <c r="H708" s="2"/>
      <c r="I708" s="6"/>
      <c r="J708" s="6"/>
      <c r="K708" s="2"/>
      <c r="L708" s="2"/>
    </row>
    <row r="709" spans="2:12" ht="15.75" customHeight="1" x14ac:dyDescent="0.2">
      <c r="B709" s="2"/>
      <c r="C709" s="3"/>
      <c r="D709" s="4"/>
      <c r="E709" s="5"/>
      <c r="F709" s="2"/>
      <c r="G709" s="2"/>
      <c r="H709" s="2"/>
      <c r="I709" s="6"/>
      <c r="J709" s="6"/>
      <c r="K709" s="2"/>
      <c r="L709" s="2"/>
    </row>
    <row r="710" spans="2:12" ht="15.75" customHeight="1" x14ac:dyDescent="0.2">
      <c r="B710" s="2"/>
      <c r="C710" s="3"/>
      <c r="D710" s="4"/>
      <c r="E710" s="5"/>
      <c r="F710" s="2"/>
      <c r="G710" s="2"/>
      <c r="H710" s="2"/>
      <c r="I710" s="6"/>
      <c r="J710" s="6"/>
      <c r="K710" s="2"/>
      <c r="L710" s="2"/>
    </row>
    <row r="711" spans="2:12" ht="15.75" customHeight="1" x14ac:dyDescent="0.2">
      <c r="B711" s="2"/>
      <c r="C711" s="3"/>
      <c r="D711" s="4"/>
      <c r="E711" s="5"/>
      <c r="F711" s="2"/>
      <c r="G711" s="2"/>
      <c r="H711" s="2"/>
      <c r="I711" s="6"/>
      <c r="J711" s="6"/>
      <c r="K711" s="2"/>
      <c r="L711" s="2"/>
    </row>
    <row r="712" spans="2:12" ht="15.75" customHeight="1" x14ac:dyDescent="0.2">
      <c r="B712" s="2"/>
      <c r="C712" s="3"/>
      <c r="D712" s="4"/>
      <c r="E712" s="5"/>
      <c r="F712" s="2"/>
      <c r="G712" s="2"/>
      <c r="H712" s="2"/>
      <c r="I712" s="6"/>
      <c r="J712" s="6"/>
      <c r="K712" s="2"/>
      <c r="L712" s="2"/>
    </row>
    <row r="713" spans="2:12" ht="15.75" customHeight="1" x14ac:dyDescent="0.2">
      <c r="B713" s="2"/>
      <c r="C713" s="3"/>
      <c r="D713" s="4"/>
      <c r="E713" s="5"/>
      <c r="F713" s="2"/>
      <c r="G713" s="2"/>
      <c r="H713" s="2"/>
      <c r="I713" s="6"/>
      <c r="J713" s="6"/>
      <c r="K713" s="2"/>
      <c r="L713" s="2"/>
    </row>
    <row r="714" spans="2:12" ht="15.75" customHeight="1" x14ac:dyDescent="0.2">
      <c r="B714" s="2"/>
      <c r="C714" s="3"/>
      <c r="D714" s="4"/>
      <c r="E714" s="5"/>
      <c r="F714" s="2"/>
      <c r="G714" s="2"/>
      <c r="H714" s="2"/>
      <c r="I714" s="6"/>
      <c r="J714" s="6"/>
      <c r="K714" s="2"/>
      <c r="L714" s="2"/>
    </row>
    <row r="715" spans="2:12" ht="15.75" customHeight="1" x14ac:dyDescent="0.2">
      <c r="B715" s="2"/>
      <c r="C715" s="3"/>
      <c r="D715" s="4"/>
      <c r="E715" s="5"/>
      <c r="F715" s="2"/>
      <c r="G715" s="2"/>
      <c r="H715" s="2"/>
      <c r="I715" s="6"/>
      <c r="J715" s="6"/>
      <c r="K715" s="2"/>
      <c r="L715" s="2"/>
    </row>
    <row r="716" spans="2:12" ht="15.75" customHeight="1" x14ac:dyDescent="0.2">
      <c r="B716" s="2"/>
      <c r="C716" s="3"/>
      <c r="D716" s="4"/>
      <c r="E716" s="5"/>
      <c r="F716" s="2"/>
      <c r="G716" s="2"/>
      <c r="H716" s="2"/>
      <c r="I716" s="6"/>
      <c r="J716" s="6"/>
      <c r="K716" s="2"/>
      <c r="L716" s="2"/>
    </row>
    <row r="717" spans="2:12" ht="15.75" customHeight="1" x14ac:dyDescent="0.2">
      <c r="B717" s="2"/>
      <c r="C717" s="3"/>
      <c r="D717" s="4"/>
      <c r="E717" s="5"/>
      <c r="F717" s="2"/>
      <c r="G717" s="2"/>
      <c r="H717" s="2"/>
      <c r="I717" s="6"/>
      <c r="J717" s="6"/>
      <c r="K717" s="2"/>
      <c r="L717" s="2"/>
    </row>
    <row r="718" spans="2:12" ht="15.75" customHeight="1" x14ac:dyDescent="0.2">
      <c r="B718" s="2"/>
      <c r="C718" s="3"/>
      <c r="D718" s="4"/>
      <c r="E718" s="5"/>
      <c r="F718" s="2"/>
      <c r="G718" s="2"/>
      <c r="H718" s="2"/>
      <c r="I718" s="6"/>
      <c r="J718" s="6"/>
      <c r="K718" s="2"/>
      <c r="L718" s="2"/>
    </row>
    <row r="719" spans="2:12" ht="15.75" customHeight="1" x14ac:dyDescent="0.2">
      <c r="B719" s="2"/>
      <c r="C719" s="3"/>
      <c r="D719" s="4"/>
      <c r="E719" s="5"/>
      <c r="F719" s="2"/>
      <c r="G719" s="2"/>
      <c r="H719" s="2"/>
      <c r="I719" s="6"/>
      <c r="J719" s="6"/>
      <c r="K719" s="2"/>
      <c r="L719" s="2"/>
    </row>
    <row r="720" spans="2:12" ht="15.75" customHeight="1" x14ac:dyDescent="0.2">
      <c r="B720" s="2"/>
      <c r="C720" s="3"/>
      <c r="D720" s="4"/>
      <c r="E720" s="5"/>
      <c r="F720" s="2"/>
      <c r="G720" s="2"/>
      <c r="H720" s="2"/>
      <c r="I720" s="6"/>
      <c r="J720" s="6"/>
      <c r="K720" s="2"/>
      <c r="L720" s="2"/>
    </row>
    <row r="721" spans="2:12" ht="15.75" customHeight="1" x14ac:dyDescent="0.2">
      <c r="B721" s="2"/>
      <c r="C721" s="3"/>
      <c r="D721" s="4"/>
      <c r="E721" s="5"/>
      <c r="F721" s="2"/>
      <c r="G721" s="2"/>
      <c r="H721" s="2"/>
      <c r="I721" s="6"/>
      <c r="J721" s="6"/>
      <c r="K721" s="2"/>
      <c r="L721" s="2"/>
    </row>
    <row r="722" spans="2:12" ht="15.75" customHeight="1" x14ac:dyDescent="0.2">
      <c r="B722" s="2"/>
      <c r="C722" s="3"/>
      <c r="D722" s="4"/>
      <c r="E722" s="5"/>
      <c r="F722" s="2"/>
      <c r="G722" s="2"/>
      <c r="H722" s="2"/>
      <c r="I722" s="6"/>
      <c r="J722" s="6"/>
      <c r="K722" s="2"/>
      <c r="L722" s="2"/>
    </row>
    <row r="723" spans="2:12" ht="15.75" customHeight="1" x14ac:dyDescent="0.2">
      <c r="B723" s="2"/>
      <c r="C723" s="3"/>
      <c r="D723" s="4"/>
      <c r="E723" s="5"/>
      <c r="F723" s="2"/>
      <c r="G723" s="2"/>
      <c r="H723" s="2"/>
      <c r="I723" s="6"/>
      <c r="J723" s="6"/>
      <c r="K723" s="2"/>
      <c r="L723" s="2"/>
    </row>
    <row r="724" spans="2:12" ht="15.75" customHeight="1" x14ac:dyDescent="0.2">
      <c r="B724" s="2"/>
      <c r="C724" s="3"/>
      <c r="D724" s="4"/>
      <c r="E724" s="5"/>
      <c r="F724" s="2"/>
      <c r="G724" s="2"/>
      <c r="H724" s="2"/>
      <c r="I724" s="6"/>
      <c r="J724" s="6"/>
      <c r="K724" s="2"/>
      <c r="L724" s="2"/>
    </row>
    <row r="725" spans="2:12" ht="15.75" customHeight="1" x14ac:dyDescent="0.2">
      <c r="B725" s="2"/>
      <c r="C725" s="3"/>
      <c r="D725" s="4"/>
      <c r="E725" s="5"/>
      <c r="F725" s="2"/>
      <c r="G725" s="2"/>
      <c r="H725" s="2"/>
      <c r="I725" s="6"/>
      <c r="J725" s="6"/>
      <c r="K725" s="2"/>
      <c r="L725" s="2"/>
    </row>
    <row r="726" spans="2:12" ht="15.75" customHeight="1" x14ac:dyDescent="0.2">
      <c r="B726" s="2"/>
      <c r="C726" s="3"/>
      <c r="D726" s="4"/>
      <c r="E726" s="5"/>
      <c r="F726" s="2"/>
      <c r="G726" s="2"/>
      <c r="H726" s="2"/>
      <c r="I726" s="6"/>
      <c r="J726" s="6"/>
      <c r="K726" s="2"/>
      <c r="L726" s="2"/>
    </row>
    <row r="727" spans="2:12" ht="15.75" customHeight="1" x14ac:dyDescent="0.2">
      <c r="B727" s="2"/>
      <c r="C727" s="3"/>
      <c r="D727" s="4"/>
      <c r="E727" s="5"/>
      <c r="F727" s="2"/>
      <c r="G727" s="2"/>
      <c r="H727" s="2"/>
      <c r="I727" s="6"/>
      <c r="J727" s="6"/>
      <c r="K727" s="2"/>
      <c r="L727" s="2"/>
    </row>
    <row r="728" spans="2:12" ht="15.75" customHeight="1" x14ac:dyDescent="0.2">
      <c r="B728" s="2"/>
      <c r="C728" s="3"/>
      <c r="D728" s="4"/>
      <c r="E728" s="5"/>
      <c r="F728" s="2"/>
      <c r="G728" s="2"/>
      <c r="H728" s="2"/>
      <c r="I728" s="6"/>
      <c r="J728" s="6"/>
      <c r="K728" s="2"/>
      <c r="L728" s="2"/>
    </row>
    <row r="729" spans="2:12" ht="15.75" customHeight="1" x14ac:dyDescent="0.2">
      <c r="B729" s="2"/>
      <c r="C729" s="3"/>
      <c r="D729" s="4"/>
      <c r="E729" s="5"/>
      <c r="F729" s="2"/>
      <c r="G729" s="2"/>
      <c r="H729" s="2"/>
      <c r="I729" s="6"/>
      <c r="J729" s="6"/>
      <c r="K729" s="2"/>
      <c r="L729" s="2"/>
    </row>
    <row r="730" spans="2:12" ht="15.75" customHeight="1" x14ac:dyDescent="0.2">
      <c r="B730" s="2"/>
      <c r="C730" s="3"/>
      <c r="D730" s="4"/>
      <c r="E730" s="5"/>
      <c r="F730" s="2"/>
      <c r="G730" s="2"/>
      <c r="H730" s="2"/>
      <c r="I730" s="6"/>
      <c r="J730" s="6"/>
      <c r="K730" s="2"/>
      <c r="L730" s="2"/>
    </row>
    <row r="731" spans="2:12" ht="15.75" customHeight="1" x14ac:dyDescent="0.2">
      <c r="B731" s="2"/>
      <c r="C731" s="3"/>
      <c r="D731" s="4"/>
      <c r="E731" s="5"/>
      <c r="F731" s="2"/>
      <c r="G731" s="2"/>
      <c r="H731" s="2"/>
      <c r="I731" s="6"/>
      <c r="J731" s="6"/>
      <c r="K731" s="2"/>
      <c r="L731" s="2"/>
    </row>
    <row r="732" spans="2:12" ht="15.75" customHeight="1" x14ac:dyDescent="0.2">
      <c r="B732" s="2"/>
      <c r="C732" s="3"/>
      <c r="D732" s="4"/>
      <c r="E732" s="5"/>
      <c r="F732" s="2"/>
      <c r="G732" s="2"/>
      <c r="H732" s="2"/>
      <c r="I732" s="6"/>
      <c r="J732" s="6"/>
      <c r="K732" s="2"/>
      <c r="L732" s="2"/>
    </row>
    <row r="733" spans="2:12" ht="15.75" customHeight="1" x14ac:dyDescent="0.2">
      <c r="B733" s="2"/>
      <c r="C733" s="3"/>
      <c r="D733" s="4"/>
      <c r="E733" s="5"/>
      <c r="F733" s="2"/>
      <c r="G733" s="2"/>
      <c r="H733" s="2"/>
      <c r="I733" s="6"/>
      <c r="J733" s="6"/>
      <c r="K733" s="2"/>
      <c r="L733" s="2"/>
    </row>
    <row r="734" spans="2:12" ht="15.75" customHeight="1" x14ac:dyDescent="0.2">
      <c r="B734" s="2"/>
      <c r="C734" s="3"/>
      <c r="D734" s="4"/>
      <c r="E734" s="5"/>
      <c r="F734" s="2"/>
      <c r="G734" s="2"/>
      <c r="H734" s="2"/>
      <c r="I734" s="6"/>
      <c r="J734" s="6"/>
      <c r="K734" s="2"/>
      <c r="L734" s="2"/>
    </row>
    <row r="735" spans="2:12" ht="15.75" customHeight="1" x14ac:dyDescent="0.2">
      <c r="B735" s="2"/>
      <c r="C735" s="3"/>
      <c r="D735" s="4"/>
      <c r="E735" s="5"/>
      <c r="F735" s="2"/>
      <c r="G735" s="2"/>
      <c r="H735" s="2"/>
      <c r="I735" s="6"/>
      <c r="J735" s="6"/>
      <c r="K735" s="2"/>
      <c r="L735" s="2"/>
    </row>
    <row r="736" spans="2:12" ht="15.75" customHeight="1" x14ac:dyDescent="0.2">
      <c r="B736" s="2"/>
      <c r="C736" s="3"/>
      <c r="D736" s="4"/>
      <c r="E736" s="5"/>
      <c r="F736" s="2"/>
      <c r="G736" s="2"/>
      <c r="H736" s="2"/>
      <c r="I736" s="6"/>
      <c r="J736" s="6"/>
      <c r="K736" s="2"/>
      <c r="L736" s="2"/>
    </row>
    <row r="737" spans="2:12" ht="15.75" customHeight="1" x14ac:dyDescent="0.2">
      <c r="B737" s="2"/>
      <c r="C737" s="3"/>
      <c r="D737" s="4"/>
      <c r="E737" s="5"/>
      <c r="F737" s="2"/>
      <c r="G737" s="2"/>
      <c r="H737" s="2"/>
      <c r="I737" s="6"/>
      <c r="J737" s="6"/>
      <c r="K737" s="2"/>
      <c r="L737" s="2"/>
    </row>
    <row r="738" spans="2:12" ht="15.75" customHeight="1" x14ac:dyDescent="0.2">
      <c r="B738" s="2"/>
      <c r="C738" s="3"/>
      <c r="D738" s="4"/>
      <c r="E738" s="5"/>
      <c r="F738" s="2"/>
      <c r="G738" s="2"/>
      <c r="H738" s="2"/>
      <c r="I738" s="6"/>
      <c r="J738" s="6"/>
      <c r="K738" s="2"/>
      <c r="L738" s="2"/>
    </row>
    <row r="739" spans="2:12" ht="15.75" customHeight="1" x14ac:dyDescent="0.2">
      <c r="B739" s="2"/>
      <c r="C739" s="3"/>
      <c r="D739" s="4"/>
      <c r="E739" s="5"/>
      <c r="F739" s="2"/>
      <c r="G739" s="2"/>
      <c r="H739" s="2"/>
      <c r="I739" s="6"/>
      <c r="J739" s="6"/>
      <c r="K739" s="2"/>
      <c r="L739" s="2"/>
    </row>
    <row r="740" spans="2:12" ht="15.75" customHeight="1" x14ac:dyDescent="0.2">
      <c r="B740" s="2"/>
      <c r="C740" s="3"/>
      <c r="D740" s="4"/>
      <c r="E740" s="5"/>
      <c r="F740" s="2"/>
      <c r="G740" s="2"/>
      <c r="H740" s="2"/>
      <c r="I740" s="6"/>
      <c r="J740" s="6"/>
      <c r="K740" s="2"/>
      <c r="L740" s="2"/>
    </row>
    <row r="741" spans="2:12" ht="15.75" customHeight="1" x14ac:dyDescent="0.2">
      <c r="B741" s="2"/>
      <c r="C741" s="3"/>
      <c r="D741" s="4"/>
      <c r="E741" s="5"/>
      <c r="F741" s="2"/>
      <c r="G741" s="2"/>
      <c r="H741" s="2"/>
      <c r="I741" s="6"/>
      <c r="J741" s="6"/>
      <c r="K741" s="2"/>
      <c r="L741" s="2"/>
    </row>
    <row r="742" spans="2:12" ht="15.75" customHeight="1" x14ac:dyDescent="0.2">
      <c r="B742" s="2"/>
      <c r="C742" s="3"/>
      <c r="D742" s="4"/>
      <c r="E742" s="5"/>
      <c r="F742" s="2"/>
      <c r="G742" s="2"/>
      <c r="H742" s="2"/>
      <c r="I742" s="6"/>
      <c r="J742" s="6"/>
      <c r="K742" s="2"/>
      <c r="L742" s="2"/>
    </row>
    <row r="743" spans="2:12" ht="15.75" customHeight="1" x14ac:dyDescent="0.2">
      <c r="B743" s="2"/>
      <c r="C743" s="3"/>
      <c r="D743" s="4"/>
      <c r="E743" s="5"/>
      <c r="F743" s="2"/>
      <c r="G743" s="2"/>
      <c r="H743" s="2"/>
      <c r="I743" s="6"/>
      <c r="J743" s="6"/>
      <c r="K743" s="2"/>
      <c r="L743" s="2"/>
    </row>
    <row r="744" spans="2:12" ht="15.75" customHeight="1" x14ac:dyDescent="0.2">
      <c r="B744" s="2"/>
      <c r="C744" s="3"/>
      <c r="D744" s="4"/>
      <c r="E744" s="5"/>
      <c r="F744" s="2"/>
      <c r="G744" s="2"/>
      <c r="H744" s="2"/>
      <c r="I744" s="6"/>
      <c r="J744" s="6"/>
      <c r="K744" s="2"/>
      <c r="L744" s="2"/>
    </row>
    <row r="745" spans="2:12" ht="15.75" customHeight="1" x14ac:dyDescent="0.2">
      <c r="B745" s="2"/>
      <c r="C745" s="3"/>
      <c r="D745" s="4"/>
      <c r="E745" s="5"/>
      <c r="F745" s="2"/>
      <c r="G745" s="2"/>
      <c r="H745" s="2"/>
      <c r="I745" s="6"/>
      <c r="J745" s="6"/>
      <c r="K745" s="2"/>
      <c r="L745" s="2"/>
    </row>
    <row r="746" spans="2:12" ht="15.75" customHeight="1" x14ac:dyDescent="0.2">
      <c r="B746" s="2"/>
      <c r="C746" s="3"/>
      <c r="D746" s="4"/>
      <c r="E746" s="5"/>
      <c r="F746" s="2"/>
      <c r="G746" s="2"/>
      <c r="H746" s="2"/>
      <c r="I746" s="6"/>
      <c r="J746" s="6"/>
      <c r="K746" s="2"/>
      <c r="L746" s="2"/>
    </row>
    <row r="747" spans="2:12" ht="15.75" customHeight="1" x14ac:dyDescent="0.2">
      <c r="B747" s="2"/>
      <c r="C747" s="3"/>
      <c r="D747" s="4"/>
      <c r="E747" s="5"/>
      <c r="F747" s="2"/>
      <c r="G747" s="2"/>
      <c r="H747" s="2"/>
      <c r="I747" s="6"/>
      <c r="J747" s="6"/>
      <c r="K747" s="2"/>
      <c r="L747" s="2"/>
    </row>
    <row r="748" spans="2:12" ht="15.75" customHeight="1" x14ac:dyDescent="0.2">
      <c r="B748" s="2"/>
      <c r="C748" s="3"/>
      <c r="D748" s="4"/>
      <c r="E748" s="5"/>
      <c r="F748" s="2"/>
      <c r="G748" s="2"/>
      <c r="H748" s="2"/>
      <c r="I748" s="6"/>
      <c r="J748" s="6"/>
      <c r="K748" s="2"/>
      <c r="L748" s="2"/>
    </row>
    <row r="749" spans="2:12" ht="15.75" customHeight="1" x14ac:dyDescent="0.2">
      <c r="B749" s="2"/>
      <c r="C749" s="3"/>
      <c r="D749" s="4"/>
      <c r="E749" s="5"/>
      <c r="F749" s="2"/>
      <c r="G749" s="2"/>
      <c r="H749" s="2"/>
      <c r="I749" s="6"/>
      <c r="J749" s="6"/>
      <c r="K749" s="2"/>
      <c r="L749" s="2"/>
    </row>
    <row r="750" spans="2:12" ht="15.75" customHeight="1" x14ac:dyDescent="0.2">
      <c r="B750" s="2"/>
      <c r="C750" s="3"/>
      <c r="D750" s="4"/>
      <c r="E750" s="5"/>
      <c r="F750" s="2"/>
      <c r="G750" s="2"/>
      <c r="H750" s="2"/>
      <c r="I750" s="6"/>
      <c r="J750" s="6"/>
      <c r="K750" s="2"/>
      <c r="L750" s="2"/>
    </row>
    <row r="751" spans="2:12" ht="15.75" customHeight="1" x14ac:dyDescent="0.2">
      <c r="B751" s="2"/>
      <c r="C751" s="3"/>
      <c r="D751" s="4"/>
      <c r="E751" s="5"/>
      <c r="F751" s="2"/>
      <c r="G751" s="2"/>
      <c r="H751" s="2"/>
      <c r="I751" s="6"/>
      <c r="J751" s="6"/>
      <c r="K751" s="2"/>
      <c r="L751" s="2"/>
    </row>
    <row r="752" spans="2:12" ht="15.75" customHeight="1" x14ac:dyDescent="0.2">
      <c r="B752" s="2"/>
      <c r="C752" s="3"/>
      <c r="D752" s="4"/>
      <c r="E752" s="5"/>
      <c r="F752" s="2"/>
      <c r="G752" s="2"/>
      <c r="H752" s="2"/>
      <c r="I752" s="6"/>
      <c r="J752" s="6"/>
      <c r="K752" s="2"/>
      <c r="L752" s="2"/>
    </row>
    <row r="753" spans="2:12" ht="15.75" customHeight="1" x14ac:dyDescent="0.2">
      <c r="B753" s="2"/>
      <c r="C753" s="3"/>
      <c r="D753" s="4"/>
      <c r="E753" s="5"/>
      <c r="F753" s="2"/>
      <c r="G753" s="2"/>
      <c r="H753" s="2"/>
      <c r="I753" s="6"/>
      <c r="J753" s="6"/>
      <c r="K753" s="2"/>
      <c r="L753" s="2"/>
    </row>
    <row r="754" spans="2:12" ht="15.75" customHeight="1" x14ac:dyDescent="0.2">
      <c r="B754" s="2"/>
      <c r="C754" s="3"/>
      <c r="D754" s="4"/>
      <c r="E754" s="5"/>
      <c r="F754" s="2"/>
      <c r="G754" s="2"/>
      <c r="H754" s="2"/>
      <c r="I754" s="6"/>
      <c r="J754" s="6"/>
      <c r="K754" s="2"/>
      <c r="L754" s="2"/>
    </row>
    <row r="755" spans="2:12" ht="15.75" customHeight="1" x14ac:dyDescent="0.2">
      <c r="B755" s="2"/>
      <c r="C755" s="3"/>
      <c r="D755" s="4"/>
      <c r="E755" s="5"/>
      <c r="F755" s="2"/>
      <c r="G755" s="2"/>
      <c r="H755" s="2"/>
      <c r="I755" s="6"/>
      <c r="J755" s="6"/>
      <c r="K755" s="2"/>
      <c r="L755" s="2"/>
    </row>
    <row r="756" spans="2:12" ht="15.75" customHeight="1" x14ac:dyDescent="0.2">
      <c r="B756" s="2"/>
      <c r="C756" s="3"/>
      <c r="D756" s="4"/>
      <c r="E756" s="5"/>
      <c r="F756" s="2"/>
      <c r="G756" s="2"/>
      <c r="H756" s="2"/>
      <c r="I756" s="6"/>
      <c r="J756" s="6"/>
      <c r="K756" s="2"/>
      <c r="L756" s="2"/>
    </row>
    <row r="757" spans="2:12" ht="15.75" customHeight="1" x14ac:dyDescent="0.2">
      <c r="B757" s="2"/>
      <c r="C757" s="3"/>
      <c r="D757" s="4"/>
      <c r="E757" s="5"/>
      <c r="F757" s="2"/>
      <c r="G757" s="2"/>
      <c r="H757" s="2"/>
      <c r="I757" s="6"/>
      <c r="J757" s="6"/>
      <c r="K757" s="2"/>
      <c r="L757" s="2"/>
    </row>
    <row r="758" spans="2:12" ht="15.75" customHeight="1" x14ac:dyDescent="0.2">
      <c r="B758" s="2"/>
      <c r="C758" s="3"/>
      <c r="D758" s="4"/>
      <c r="E758" s="5"/>
      <c r="F758" s="2"/>
      <c r="G758" s="2"/>
      <c r="H758" s="2"/>
      <c r="I758" s="6"/>
      <c r="J758" s="6"/>
      <c r="K758" s="2"/>
      <c r="L758" s="2"/>
    </row>
    <row r="759" spans="2:12" ht="15.75" customHeight="1" x14ac:dyDescent="0.2">
      <c r="B759" s="2"/>
      <c r="C759" s="3"/>
      <c r="D759" s="4"/>
      <c r="E759" s="5"/>
      <c r="F759" s="2"/>
      <c r="G759" s="2"/>
      <c r="H759" s="2"/>
      <c r="I759" s="6"/>
      <c r="J759" s="6"/>
      <c r="K759" s="2"/>
      <c r="L759" s="2"/>
    </row>
    <row r="760" spans="2:12" ht="15.75" customHeight="1" x14ac:dyDescent="0.2">
      <c r="B760" s="2"/>
      <c r="C760" s="3"/>
      <c r="D760" s="4"/>
      <c r="E760" s="5"/>
      <c r="F760" s="2"/>
      <c r="G760" s="2"/>
      <c r="H760" s="2"/>
      <c r="I760" s="6"/>
      <c r="J760" s="6"/>
      <c r="K760" s="2"/>
      <c r="L760" s="2"/>
    </row>
    <row r="761" spans="2:12" ht="15.75" customHeight="1" x14ac:dyDescent="0.2">
      <c r="B761" s="2"/>
      <c r="C761" s="3"/>
      <c r="D761" s="4"/>
      <c r="E761" s="5"/>
      <c r="F761" s="2"/>
      <c r="G761" s="2"/>
      <c r="H761" s="2"/>
      <c r="I761" s="6"/>
      <c r="J761" s="6"/>
      <c r="K761" s="2"/>
      <c r="L761" s="2"/>
    </row>
    <row r="762" spans="2:12" ht="15.75" customHeight="1" x14ac:dyDescent="0.2">
      <c r="B762" s="2"/>
      <c r="C762" s="3"/>
      <c r="D762" s="4"/>
      <c r="E762" s="5"/>
      <c r="F762" s="2"/>
      <c r="G762" s="2"/>
      <c r="H762" s="2"/>
      <c r="I762" s="6"/>
      <c r="J762" s="6"/>
      <c r="K762" s="2"/>
      <c r="L762" s="2"/>
    </row>
    <row r="763" spans="2:12" ht="15.75" customHeight="1" x14ac:dyDescent="0.2">
      <c r="B763" s="2"/>
      <c r="C763" s="3"/>
      <c r="D763" s="4"/>
      <c r="E763" s="5"/>
      <c r="F763" s="2"/>
      <c r="G763" s="2"/>
      <c r="H763" s="2"/>
      <c r="I763" s="6"/>
      <c r="J763" s="6"/>
      <c r="K763" s="2"/>
      <c r="L763" s="2"/>
    </row>
    <row r="764" spans="2:12" ht="15.75" customHeight="1" x14ac:dyDescent="0.2">
      <c r="B764" s="2"/>
      <c r="C764" s="3"/>
      <c r="D764" s="4"/>
      <c r="E764" s="5"/>
      <c r="F764" s="2"/>
      <c r="G764" s="2"/>
      <c r="H764" s="2"/>
      <c r="I764" s="6"/>
      <c r="J764" s="6"/>
      <c r="K764" s="2"/>
      <c r="L764" s="2"/>
    </row>
    <row r="765" spans="2:12" ht="15.75" customHeight="1" x14ac:dyDescent="0.2">
      <c r="B765" s="2"/>
      <c r="C765" s="3"/>
      <c r="D765" s="4"/>
      <c r="E765" s="5"/>
      <c r="F765" s="2"/>
      <c r="G765" s="2"/>
      <c r="H765" s="2"/>
      <c r="I765" s="6"/>
      <c r="J765" s="6"/>
      <c r="K765" s="2"/>
      <c r="L765" s="2"/>
    </row>
    <row r="766" spans="2:12" ht="15.75" customHeight="1" x14ac:dyDescent="0.2">
      <c r="B766" s="2"/>
      <c r="C766" s="3"/>
      <c r="D766" s="4"/>
      <c r="E766" s="5"/>
      <c r="F766" s="2"/>
      <c r="G766" s="2"/>
      <c r="H766" s="2"/>
      <c r="I766" s="6"/>
      <c r="J766" s="6"/>
      <c r="K766" s="2"/>
      <c r="L766" s="2"/>
    </row>
    <row r="767" spans="2:12" ht="15.75" customHeight="1" x14ac:dyDescent="0.2">
      <c r="B767" s="2"/>
      <c r="C767" s="3"/>
      <c r="D767" s="4"/>
      <c r="E767" s="5"/>
      <c r="F767" s="2"/>
      <c r="G767" s="2"/>
      <c r="H767" s="2"/>
      <c r="I767" s="6"/>
      <c r="J767" s="6"/>
      <c r="K767" s="2"/>
      <c r="L767" s="2"/>
    </row>
    <row r="768" spans="2:12" ht="15.75" customHeight="1" x14ac:dyDescent="0.2">
      <c r="B768" s="2"/>
      <c r="C768" s="3"/>
      <c r="D768" s="4"/>
      <c r="E768" s="5"/>
      <c r="F768" s="2"/>
      <c r="G768" s="2"/>
      <c r="H768" s="2"/>
      <c r="I768" s="6"/>
      <c r="J768" s="6"/>
      <c r="K768" s="2"/>
      <c r="L768" s="2"/>
    </row>
    <row r="769" spans="2:12" ht="15.75" customHeight="1" x14ac:dyDescent="0.2">
      <c r="B769" s="2"/>
      <c r="C769" s="3"/>
      <c r="D769" s="4"/>
      <c r="E769" s="5"/>
      <c r="F769" s="2"/>
      <c r="G769" s="2"/>
      <c r="H769" s="2"/>
      <c r="I769" s="6"/>
      <c r="J769" s="6"/>
      <c r="K769" s="2"/>
      <c r="L769" s="2"/>
    </row>
    <row r="770" spans="2:12" ht="15.75" customHeight="1" x14ac:dyDescent="0.2">
      <c r="B770" s="2"/>
      <c r="C770" s="3"/>
      <c r="D770" s="4"/>
      <c r="E770" s="5"/>
      <c r="F770" s="2"/>
      <c r="G770" s="2"/>
      <c r="H770" s="2"/>
      <c r="I770" s="6"/>
      <c r="J770" s="6"/>
      <c r="K770" s="2"/>
      <c r="L770" s="2"/>
    </row>
    <row r="771" spans="2:12" ht="15.75" customHeight="1" x14ac:dyDescent="0.2">
      <c r="B771" s="2"/>
      <c r="C771" s="3"/>
      <c r="D771" s="4"/>
      <c r="E771" s="5"/>
      <c r="F771" s="2"/>
      <c r="G771" s="2"/>
      <c r="H771" s="2"/>
      <c r="I771" s="6"/>
      <c r="J771" s="6"/>
      <c r="K771" s="2"/>
      <c r="L771" s="2"/>
    </row>
    <row r="772" spans="2:12" ht="15.75" customHeight="1" x14ac:dyDescent="0.2">
      <c r="B772" s="2"/>
      <c r="C772" s="3"/>
      <c r="D772" s="4"/>
      <c r="E772" s="5"/>
      <c r="F772" s="2"/>
      <c r="G772" s="2"/>
      <c r="H772" s="2"/>
      <c r="I772" s="6"/>
      <c r="J772" s="6"/>
      <c r="K772" s="2"/>
      <c r="L772" s="2"/>
    </row>
    <row r="773" spans="2:12" ht="15.75" customHeight="1" x14ac:dyDescent="0.2">
      <c r="B773" s="2"/>
      <c r="C773" s="3"/>
      <c r="D773" s="4"/>
      <c r="E773" s="5"/>
      <c r="F773" s="2"/>
      <c r="G773" s="2"/>
      <c r="H773" s="2"/>
      <c r="I773" s="6"/>
      <c r="J773" s="6"/>
      <c r="K773" s="2"/>
      <c r="L773" s="2"/>
    </row>
    <row r="774" spans="2:12" ht="15.75" customHeight="1" x14ac:dyDescent="0.2">
      <c r="B774" s="2"/>
      <c r="C774" s="3"/>
      <c r="D774" s="4"/>
      <c r="E774" s="5"/>
      <c r="F774" s="2"/>
      <c r="G774" s="2"/>
      <c r="H774" s="2"/>
      <c r="I774" s="6"/>
      <c r="J774" s="6"/>
      <c r="K774" s="2"/>
      <c r="L774" s="2"/>
    </row>
    <row r="775" spans="2:12" ht="15.75" customHeight="1" x14ac:dyDescent="0.2">
      <c r="B775" s="2"/>
      <c r="C775" s="3"/>
      <c r="D775" s="4"/>
      <c r="E775" s="5"/>
      <c r="F775" s="2"/>
      <c r="G775" s="2"/>
      <c r="H775" s="2"/>
      <c r="I775" s="6"/>
      <c r="J775" s="6"/>
      <c r="K775" s="2"/>
      <c r="L775" s="2"/>
    </row>
    <row r="776" spans="2:12" ht="15.75" customHeight="1" x14ac:dyDescent="0.2">
      <c r="B776" s="2"/>
      <c r="C776" s="3"/>
      <c r="D776" s="4"/>
      <c r="E776" s="5"/>
      <c r="F776" s="2"/>
      <c r="G776" s="2"/>
      <c r="H776" s="2"/>
      <c r="I776" s="6"/>
      <c r="J776" s="6"/>
      <c r="K776" s="2"/>
      <c r="L776" s="2"/>
    </row>
    <row r="777" spans="2:12" ht="15.75" customHeight="1" x14ac:dyDescent="0.2">
      <c r="B777" s="2"/>
      <c r="C777" s="3"/>
      <c r="D777" s="4"/>
      <c r="E777" s="5"/>
      <c r="F777" s="2"/>
      <c r="G777" s="2"/>
      <c r="H777" s="2"/>
      <c r="I777" s="6"/>
      <c r="J777" s="6"/>
      <c r="K777" s="2"/>
      <c r="L777" s="2"/>
    </row>
    <row r="778" spans="2:12" ht="15.75" customHeight="1" x14ac:dyDescent="0.2">
      <c r="B778" s="2"/>
      <c r="C778" s="3"/>
      <c r="D778" s="4"/>
      <c r="E778" s="5"/>
      <c r="F778" s="2"/>
      <c r="G778" s="2"/>
      <c r="H778" s="2"/>
      <c r="I778" s="6"/>
      <c r="J778" s="6"/>
      <c r="K778" s="2"/>
      <c r="L778" s="2"/>
    </row>
    <row r="779" spans="2:12" ht="15.75" customHeight="1" x14ac:dyDescent="0.2">
      <c r="B779" s="2"/>
      <c r="C779" s="3"/>
      <c r="D779" s="4"/>
      <c r="E779" s="5"/>
      <c r="F779" s="2"/>
      <c r="G779" s="2"/>
      <c r="H779" s="2"/>
      <c r="I779" s="6"/>
      <c r="J779" s="6"/>
      <c r="K779" s="2"/>
      <c r="L779" s="2"/>
    </row>
    <row r="780" spans="2:12" ht="15.75" customHeight="1" x14ac:dyDescent="0.2">
      <c r="B780" s="2"/>
      <c r="C780" s="3"/>
      <c r="D780" s="4"/>
      <c r="E780" s="5"/>
      <c r="F780" s="2"/>
      <c r="G780" s="2"/>
      <c r="H780" s="2"/>
      <c r="I780" s="6"/>
      <c r="J780" s="6"/>
      <c r="K780" s="2"/>
      <c r="L780" s="2"/>
    </row>
    <row r="781" spans="2:12" ht="15.75" customHeight="1" x14ac:dyDescent="0.2">
      <c r="B781" s="2"/>
      <c r="C781" s="3"/>
      <c r="D781" s="4"/>
      <c r="E781" s="5"/>
      <c r="F781" s="2"/>
      <c r="G781" s="2"/>
      <c r="H781" s="2"/>
      <c r="I781" s="6"/>
      <c r="J781" s="6"/>
      <c r="K781" s="2"/>
      <c r="L781" s="2"/>
    </row>
    <row r="782" spans="2:12" ht="15.75" customHeight="1" x14ac:dyDescent="0.2">
      <c r="B782" s="2"/>
      <c r="C782" s="3"/>
      <c r="D782" s="4"/>
      <c r="E782" s="5"/>
      <c r="F782" s="2"/>
      <c r="G782" s="2"/>
      <c r="H782" s="2"/>
      <c r="I782" s="6"/>
      <c r="J782" s="6"/>
      <c r="K782" s="2"/>
      <c r="L782" s="2"/>
    </row>
    <row r="783" spans="2:12" ht="15.75" customHeight="1" x14ac:dyDescent="0.2">
      <c r="B783" s="2"/>
      <c r="C783" s="3"/>
      <c r="D783" s="4"/>
      <c r="E783" s="5"/>
      <c r="F783" s="2"/>
      <c r="G783" s="2"/>
      <c r="H783" s="2"/>
      <c r="I783" s="6"/>
      <c r="J783" s="6"/>
      <c r="K783" s="2"/>
      <c r="L783" s="2"/>
    </row>
    <row r="784" spans="2:12" ht="15.75" customHeight="1" x14ac:dyDescent="0.2">
      <c r="B784" s="2"/>
      <c r="C784" s="3"/>
      <c r="D784" s="4"/>
      <c r="E784" s="5"/>
      <c r="F784" s="2"/>
      <c r="G784" s="2"/>
      <c r="H784" s="2"/>
      <c r="I784" s="6"/>
      <c r="J784" s="6"/>
      <c r="K784" s="2"/>
      <c r="L784" s="2"/>
    </row>
    <row r="785" spans="2:12" ht="15.75" customHeight="1" x14ac:dyDescent="0.2">
      <c r="B785" s="2"/>
      <c r="C785" s="3"/>
      <c r="D785" s="4"/>
      <c r="E785" s="5"/>
      <c r="F785" s="2"/>
      <c r="G785" s="2"/>
      <c r="H785" s="2"/>
      <c r="I785" s="6"/>
      <c r="J785" s="6"/>
      <c r="K785" s="2"/>
      <c r="L785" s="2"/>
    </row>
    <row r="786" spans="2:12" ht="15.75" customHeight="1" x14ac:dyDescent="0.2">
      <c r="B786" s="2"/>
      <c r="C786" s="3"/>
      <c r="D786" s="4"/>
      <c r="E786" s="5"/>
      <c r="F786" s="2"/>
      <c r="G786" s="2"/>
      <c r="H786" s="2"/>
      <c r="I786" s="6"/>
      <c r="J786" s="6"/>
      <c r="K786" s="2"/>
      <c r="L786" s="2"/>
    </row>
    <row r="787" spans="2:12" ht="15.75" customHeight="1" x14ac:dyDescent="0.2">
      <c r="B787" s="2"/>
      <c r="C787" s="3"/>
      <c r="D787" s="4"/>
      <c r="E787" s="5"/>
      <c r="F787" s="2"/>
      <c r="G787" s="2"/>
      <c r="H787" s="2"/>
      <c r="I787" s="6"/>
      <c r="J787" s="6"/>
      <c r="K787" s="2"/>
      <c r="L787" s="2"/>
    </row>
    <row r="788" spans="2:12" ht="15.75" customHeight="1" x14ac:dyDescent="0.2">
      <c r="B788" s="2"/>
      <c r="C788" s="3"/>
      <c r="D788" s="4"/>
      <c r="E788" s="5"/>
      <c r="F788" s="2"/>
      <c r="G788" s="2"/>
      <c r="H788" s="2"/>
      <c r="I788" s="6"/>
      <c r="J788" s="6"/>
      <c r="K788" s="2"/>
      <c r="L788" s="2"/>
    </row>
    <row r="789" spans="2:12" ht="15.75" customHeight="1" x14ac:dyDescent="0.2">
      <c r="B789" s="2"/>
      <c r="C789" s="3"/>
      <c r="D789" s="4"/>
      <c r="E789" s="5"/>
      <c r="F789" s="2"/>
      <c r="G789" s="2"/>
      <c r="H789" s="2"/>
      <c r="I789" s="6"/>
      <c r="J789" s="6"/>
      <c r="K789" s="2"/>
      <c r="L789" s="2"/>
    </row>
    <row r="790" spans="2:12" ht="15.75" customHeight="1" x14ac:dyDescent="0.2">
      <c r="B790" s="2"/>
      <c r="C790" s="3"/>
      <c r="D790" s="4"/>
      <c r="E790" s="5"/>
      <c r="F790" s="2"/>
      <c r="G790" s="2"/>
      <c r="H790" s="2"/>
      <c r="I790" s="6"/>
      <c r="J790" s="6"/>
      <c r="K790" s="2"/>
      <c r="L790" s="2"/>
    </row>
    <row r="791" spans="2:12" ht="15.75" customHeight="1" x14ac:dyDescent="0.2">
      <c r="B791" s="2"/>
      <c r="C791" s="3"/>
      <c r="D791" s="4"/>
      <c r="E791" s="5"/>
      <c r="F791" s="2"/>
      <c r="G791" s="2"/>
      <c r="H791" s="2"/>
      <c r="I791" s="6"/>
      <c r="J791" s="6"/>
      <c r="K791" s="2"/>
      <c r="L791" s="2"/>
    </row>
    <row r="792" spans="2:12" ht="15.75" customHeight="1" x14ac:dyDescent="0.2">
      <c r="B792" s="2"/>
      <c r="C792" s="3"/>
      <c r="D792" s="4"/>
      <c r="E792" s="5"/>
      <c r="F792" s="2"/>
      <c r="G792" s="2"/>
      <c r="H792" s="2"/>
      <c r="I792" s="6"/>
      <c r="J792" s="6"/>
      <c r="K792" s="2"/>
      <c r="L792" s="2"/>
    </row>
    <row r="793" spans="2:12" ht="15.75" customHeight="1" x14ac:dyDescent="0.2">
      <c r="B793" s="2"/>
      <c r="C793" s="3"/>
      <c r="D793" s="4"/>
      <c r="E793" s="5"/>
      <c r="F793" s="2"/>
      <c r="G793" s="2"/>
      <c r="H793" s="2"/>
      <c r="I793" s="6"/>
      <c r="J793" s="6"/>
      <c r="K793" s="2"/>
      <c r="L793" s="2"/>
    </row>
    <row r="794" spans="2:12" ht="15.75" customHeight="1" x14ac:dyDescent="0.2">
      <c r="B794" s="2"/>
      <c r="C794" s="3"/>
      <c r="D794" s="4"/>
      <c r="E794" s="5"/>
      <c r="F794" s="2"/>
      <c r="G794" s="2"/>
      <c r="H794" s="2"/>
      <c r="I794" s="6"/>
      <c r="J794" s="6"/>
      <c r="K794" s="2"/>
      <c r="L794" s="2"/>
    </row>
    <row r="795" spans="2:12" ht="15.75" customHeight="1" x14ac:dyDescent="0.2">
      <c r="B795" s="2"/>
      <c r="C795" s="3"/>
      <c r="D795" s="4"/>
      <c r="E795" s="5"/>
      <c r="F795" s="2"/>
      <c r="G795" s="2"/>
      <c r="H795" s="2"/>
      <c r="I795" s="6"/>
      <c r="J795" s="6"/>
      <c r="K795" s="2"/>
      <c r="L795" s="2"/>
    </row>
    <row r="796" spans="2:12" ht="15.75" customHeight="1" x14ac:dyDescent="0.2">
      <c r="B796" s="2"/>
      <c r="C796" s="3"/>
      <c r="D796" s="4"/>
      <c r="E796" s="5"/>
      <c r="F796" s="2"/>
      <c r="G796" s="2"/>
      <c r="H796" s="2"/>
      <c r="I796" s="6"/>
      <c r="J796" s="6"/>
      <c r="K796" s="2"/>
      <c r="L796" s="2"/>
    </row>
    <row r="797" spans="2:12" ht="15.75" customHeight="1" x14ac:dyDescent="0.2">
      <c r="B797" s="2"/>
      <c r="C797" s="3"/>
      <c r="D797" s="4"/>
      <c r="E797" s="5"/>
      <c r="F797" s="2"/>
      <c r="G797" s="2"/>
      <c r="H797" s="2"/>
      <c r="I797" s="6"/>
      <c r="J797" s="6"/>
      <c r="K797" s="2"/>
      <c r="L797" s="2"/>
    </row>
    <row r="798" spans="2:12" ht="15.75" customHeight="1" x14ac:dyDescent="0.2">
      <c r="B798" s="2"/>
      <c r="C798" s="3"/>
      <c r="D798" s="4"/>
      <c r="E798" s="5"/>
      <c r="F798" s="2"/>
      <c r="G798" s="2"/>
      <c r="H798" s="2"/>
      <c r="I798" s="6"/>
      <c r="J798" s="6"/>
      <c r="K798" s="2"/>
      <c r="L798" s="2"/>
    </row>
    <row r="799" spans="2:12" ht="15.75" customHeight="1" x14ac:dyDescent="0.2">
      <c r="B799" s="2"/>
      <c r="C799" s="3"/>
      <c r="D799" s="4"/>
      <c r="E799" s="5"/>
      <c r="F799" s="2"/>
      <c r="G799" s="2"/>
      <c r="H799" s="2"/>
      <c r="I799" s="6"/>
      <c r="J799" s="6"/>
      <c r="K799" s="2"/>
      <c r="L799" s="2"/>
    </row>
    <row r="800" spans="2:12" ht="15.75" customHeight="1" x14ac:dyDescent="0.2">
      <c r="B800" s="2"/>
      <c r="C800" s="3"/>
      <c r="D800" s="4"/>
      <c r="E800" s="5"/>
      <c r="F800" s="2"/>
      <c r="G800" s="2"/>
      <c r="H800" s="2"/>
      <c r="I800" s="6"/>
      <c r="J800" s="6"/>
      <c r="K800" s="2"/>
      <c r="L800" s="2"/>
    </row>
    <row r="801" spans="2:12" ht="15.75" customHeight="1" x14ac:dyDescent="0.2">
      <c r="B801" s="2"/>
      <c r="C801" s="3"/>
      <c r="D801" s="4"/>
      <c r="E801" s="5"/>
      <c r="F801" s="2"/>
      <c r="G801" s="2"/>
      <c r="H801" s="2"/>
      <c r="I801" s="6"/>
      <c r="J801" s="6"/>
      <c r="K801" s="2"/>
      <c r="L801" s="2"/>
    </row>
    <row r="802" spans="2:12" ht="15.75" customHeight="1" x14ac:dyDescent="0.2">
      <c r="B802" s="2"/>
      <c r="C802" s="3"/>
      <c r="D802" s="4"/>
      <c r="E802" s="5"/>
      <c r="F802" s="2"/>
      <c r="G802" s="2"/>
      <c r="H802" s="2"/>
      <c r="I802" s="6"/>
      <c r="J802" s="6"/>
      <c r="K802" s="2"/>
      <c r="L802" s="2"/>
    </row>
    <row r="803" spans="2:12" ht="15.75" customHeight="1" x14ac:dyDescent="0.2">
      <c r="B803" s="2"/>
      <c r="C803" s="3"/>
      <c r="D803" s="4"/>
      <c r="E803" s="5"/>
      <c r="F803" s="2"/>
      <c r="G803" s="2"/>
      <c r="H803" s="2"/>
      <c r="I803" s="6"/>
      <c r="J803" s="6"/>
      <c r="K803" s="2"/>
      <c r="L803" s="2"/>
    </row>
    <row r="804" spans="2:12" ht="15.75" customHeight="1" x14ac:dyDescent="0.2">
      <c r="B804" s="2"/>
      <c r="C804" s="3"/>
      <c r="D804" s="4"/>
      <c r="E804" s="5"/>
      <c r="F804" s="2"/>
      <c r="G804" s="2"/>
      <c r="H804" s="2"/>
      <c r="I804" s="6"/>
      <c r="J804" s="6"/>
      <c r="K804" s="2"/>
      <c r="L804" s="2"/>
    </row>
    <row r="805" spans="2:12" ht="15.75" customHeight="1" x14ac:dyDescent="0.2">
      <c r="B805" s="2"/>
      <c r="C805" s="3"/>
      <c r="D805" s="4"/>
      <c r="E805" s="5"/>
      <c r="F805" s="2"/>
      <c r="G805" s="2"/>
      <c r="H805" s="2"/>
      <c r="I805" s="6"/>
      <c r="J805" s="6"/>
      <c r="K805" s="2"/>
      <c r="L805" s="2"/>
    </row>
    <row r="806" spans="2:12" ht="15.75" customHeight="1" x14ac:dyDescent="0.2">
      <c r="B806" s="2"/>
      <c r="C806" s="3"/>
      <c r="D806" s="4"/>
      <c r="E806" s="5"/>
      <c r="F806" s="2"/>
      <c r="G806" s="2"/>
      <c r="H806" s="2"/>
      <c r="I806" s="6"/>
      <c r="J806" s="6"/>
      <c r="K806" s="2"/>
      <c r="L806" s="2"/>
    </row>
    <row r="807" spans="2:12" ht="15.75" customHeight="1" x14ac:dyDescent="0.2">
      <c r="B807" s="2"/>
      <c r="C807" s="3"/>
      <c r="D807" s="4"/>
      <c r="E807" s="5"/>
      <c r="F807" s="2"/>
      <c r="G807" s="2"/>
      <c r="H807" s="2"/>
      <c r="I807" s="6"/>
      <c r="J807" s="6"/>
      <c r="K807" s="2"/>
      <c r="L807" s="2"/>
    </row>
    <row r="808" spans="2:12" ht="15.75" customHeight="1" x14ac:dyDescent="0.2">
      <c r="B808" s="2"/>
      <c r="C808" s="3"/>
      <c r="D808" s="4"/>
      <c r="E808" s="5"/>
      <c r="F808" s="2"/>
      <c r="G808" s="2"/>
      <c r="H808" s="2"/>
      <c r="I808" s="6"/>
      <c r="J808" s="6"/>
      <c r="K808" s="2"/>
      <c r="L808" s="2"/>
    </row>
    <row r="809" spans="2:12" ht="15.75" customHeight="1" x14ac:dyDescent="0.2">
      <c r="B809" s="2"/>
      <c r="C809" s="3"/>
      <c r="D809" s="4"/>
      <c r="E809" s="5"/>
      <c r="F809" s="2"/>
      <c r="G809" s="2"/>
      <c r="H809" s="2"/>
      <c r="I809" s="6"/>
      <c r="J809" s="6"/>
      <c r="K809" s="2"/>
      <c r="L809" s="2"/>
    </row>
    <row r="810" spans="2:12" ht="15.75" customHeight="1" x14ac:dyDescent="0.2">
      <c r="B810" s="2"/>
      <c r="C810" s="3"/>
      <c r="D810" s="4"/>
      <c r="E810" s="5"/>
      <c r="F810" s="2"/>
      <c r="G810" s="2"/>
      <c r="H810" s="2"/>
      <c r="I810" s="6"/>
      <c r="J810" s="6"/>
      <c r="K810" s="2"/>
      <c r="L810" s="2"/>
    </row>
    <row r="811" spans="2:12" ht="15.75" customHeight="1" x14ac:dyDescent="0.2">
      <c r="B811" s="2"/>
      <c r="C811" s="3"/>
      <c r="D811" s="4"/>
      <c r="E811" s="5"/>
      <c r="F811" s="2"/>
      <c r="G811" s="2"/>
      <c r="H811" s="2"/>
      <c r="I811" s="6"/>
      <c r="J811" s="6"/>
      <c r="K811" s="2"/>
      <c r="L811" s="2"/>
    </row>
    <row r="812" spans="2:12" ht="15.75" customHeight="1" x14ac:dyDescent="0.2">
      <c r="B812" s="2"/>
      <c r="C812" s="3"/>
      <c r="D812" s="4"/>
      <c r="E812" s="5"/>
      <c r="F812" s="2"/>
      <c r="G812" s="2"/>
      <c r="H812" s="2"/>
      <c r="I812" s="6"/>
      <c r="J812" s="6"/>
      <c r="K812" s="2"/>
      <c r="L812" s="2"/>
    </row>
    <row r="813" spans="2:12" ht="15.75" customHeight="1" x14ac:dyDescent="0.2">
      <c r="B813" s="2"/>
      <c r="C813" s="3"/>
      <c r="D813" s="4"/>
      <c r="E813" s="5"/>
      <c r="F813" s="2"/>
      <c r="G813" s="2"/>
      <c r="H813" s="2"/>
      <c r="I813" s="6"/>
      <c r="J813" s="6"/>
      <c r="K813" s="2"/>
      <c r="L813" s="2"/>
    </row>
    <row r="814" spans="2:12" ht="15.75" customHeight="1" x14ac:dyDescent="0.2">
      <c r="B814" s="2"/>
      <c r="C814" s="3"/>
      <c r="D814" s="4"/>
      <c r="E814" s="5"/>
      <c r="F814" s="2"/>
      <c r="G814" s="2"/>
      <c r="H814" s="2"/>
      <c r="I814" s="6"/>
      <c r="J814" s="6"/>
      <c r="K814" s="2"/>
      <c r="L814" s="2"/>
    </row>
    <row r="815" spans="2:12" ht="15.75" customHeight="1" x14ac:dyDescent="0.2">
      <c r="B815" s="2"/>
      <c r="C815" s="3"/>
      <c r="D815" s="4"/>
      <c r="E815" s="5"/>
      <c r="F815" s="2"/>
      <c r="G815" s="2"/>
      <c r="H815" s="2"/>
      <c r="I815" s="6"/>
      <c r="J815" s="6"/>
      <c r="K815" s="2"/>
      <c r="L815" s="2"/>
    </row>
    <row r="816" spans="2:12" ht="15.75" customHeight="1" x14ac:dyDescent="0.2">
      <c r="B816" s="2"/>
      <c r="C816" s="3"/>
      <c r="D816" s="4"/>
      <c r="E816" s="5"/>
      <c r="F816" s="2"/>
      <c r="G816" s="2"/>
      <c r="H816" s="2"/>
      <c r="I816" s="6"/>
      <c r="J816" s="6"/>
      <c r="K816" s="2"/>
      <c r="L816" s="2"/>
    </row>
    <row r="817" spans="2:12" ht="15.75" customHeight="1" x14ac:dyDescent="0.2">
      <c r="B817" s="2"/>
      <c r="C817" s="3"/>
      <c r="D817" s="4"/>
      <c r="E817" s="5"/>
      <c r="F817" s="2"/>
      <c r="G817" s="2"/>
      <c r="H817" s="2"/>
      <c r="I817" s="6"/>
      <c r="J817" s="6"/>
      <c r="K817" s="2"/>
      <c r="L817" s="2"/>
    </row>
    <row r="818" spans="2:12" ht="15.75" customHeight="1" x14ac:dyDescent="0.2">
      <c r="B818" s="2"/>
      <c r="C818" s="3"/>
      <c r="D818" s="4"/>
      <c r="E818" s="5"/>
      <c r="F818" s="2"/>
      <c r="G818" s="2"/>
      <c r="H818" s="2"/>
      <c r="I818" s="6"/>
      <c r="J818" s="6"/>
      <c r="K818" s="2"/>
      <c r="L818" s="2"/>
    </row>
    <row r="819" spans="2:12" ht="15.75" customHeight="1" x14ac:dyDescent="0.2">
      <c r="B819" s="2"/>
      <c r="C819" s="3"/>
      <c r="D819" s="4"/>
      <c r="E819" s="5"/>
      <c r="F819" s="2"/>
      <c r="G819" s="2"/>
      <c r="H819" s="2"/>
      <c r="I819" s="6"/>
      <c r="J819" s="6"/>
      <c r="K819" s="2"/>
      <c r="L819" s="2"/>
    </row>
    <row r="820" spans="2:12" ht="15.75" customHeight="1" x14ac:dyDescent="0.2">
      <c r="B820" s="2"/>
      <c r="C820" s="3"/>
      <c r="D820" s="4"/>
      <c r="E820" s="5"/>
      <c r="F820" s="2"/>
      <c r="G820" s="2"/>
      <c r="H820" s="2"/>
      <c r="I820" s="6"/>
      <c r="J820" s="6"/>
      <c r="K820" s="2"/>
      <c r="L820" s="2"/>
    </row>
    <row r="821" spans="2:12" ht="15.75" customHeight="1" x14ac:dyDescent="0.2">
      <c r="B821" s="2"/>
      <c r="C821" s="3"/>
      <c r="D821" s="4"/>
      <c r="E821" s="5"/>
      <c r="F821" s="2"/>
      <c r="G821" s="2"/>
      <c r="H821" s="2"/>
      <c r="I821" s="6"/>
      <c r="J821" s="6"/>
      <c r="K821" s="2"/>
      <c r="L821" s="2"/>
    </row>
    <row r="822" spans="2:12" ht="15.75" customHeight="1" x14ac:dyDescent="0.2">
      <c r="B822" s="2"/>
      <c r="C822" s="3"/>
      <c r="D822" s="4"/>
      <c r="E822" s="5"/>
      <c r="F822" s="2"/>
      <c r="G822" s="2"/>
      <c r="H822" s="2"/>
      <c r="I822" s="6"/>
      <c r="J822" s="6"/>
      <c r="K822" s="2"/>
      <c r="L822" s="2"/>
    </row>
    <row r="823" spans="2:12" ht="15.75" customHeight="1" x14ac:dyDescent="0.2">
      <c r="B823" s="2"/>
      <c r="C823" s="3"/>
      <c r="D823" s="4"/>
      <c r="E823" s="5"/>
      <c r="F823" s="2"/>
      <c r="G823" s="2"/>
      <c r="H823" s="2"/>
      <c r="I823" s="6"/>
      <c r="J823" s="6"/>
      <c r="K823" s="2"/>
      <c r="L823" s="2"/>
    </row>
    <row r="824" spans="2:12" ht="15.75" customHeight="1" x14ac:dyDescent="0.2">
      <c r="B824" s="2"/>
      <c r="C824" s="3"/>
      <c r="D824" s="4"/>
      <c r="E824" s="5"/>
      <c r="F824" s="2"/>
      <c r="G824" s="2"/>
      <c r="H824" s="2"/>
      <c r="I824" s="6"/>
      <c r="J824" s="6"/>
      <c r="K824" s="2"/>
      <c r="L824" s="2"/>
    </row>
    <row r="825" spans="2:12" ht="15.75" customHeight="1" x14ac:dyDescent="0.2">
      <c r="B825" s="2"/>
      <c r="C825" s="3"/>
      <c r="D825" s="4"/>
      <c r="E825" s="5"/>
      <c r="F825" s="2"/>
      <c r="G825" s="2"/>
      <c r="H825" s="2"/>
      <c r="I825" s="6"/>
      <c r="J825" s="6"/>
      <c r="K825" s="2"/>
      <c r="L825" s="2"/>
    </row>
    <row r="826" spans="2:12" ht="15.75" customHeight="1" x14ac:dyDescent="0.2">
      <c r="B826" s="2"/>
      <c r="C826" s="3"/>
      <c r="D826" s="4"/>
      <c r="E826" s="5"/>
      <c r="F826" s="2"/>
      <c r="G826" s="2"/>
      <c r="H826" s="2"/>
      <c r="I826" s="6"/>
      <c r="J826" s="6"/>
      <c r="K826" s="2"/>
      <c r="L826" s="2"/>
    </row>
    <row r="827" spans="2:12" ht="15.75" customHeight="1" x14ac:dyDescent="0.2">
      <c r="B827" s="2"/>
      <c r="C827" s="3"/>
      <c r="D827" s="4"/>
      <c r="E827" s="5"/>
      <c r="F827" s="2"/>
      <c r="G827" s="2"/>
      <c r="H827" s="2"/>
      <c r="I827" s="6"/>
      <c r="J827" s="6"/>
      <c r="K827" s="2"/>
      <c r="L827" s="2"/>
    </row>
    <row r="828" spans="2:12" ht="15.75" customHeight="1" x14ac:dyDescent="0.2">
      <c r="B828" s="2"/>
      <c r="C828" s="3"/>
      <c r="D828" s="4"/>
      <c r="E828" s="5"/>
      <c r="F828" s="2"/>
      <c r="G828" s="2"/>
      <c r="H828" s="2"/>
      <c r="I828" s="6"/>
      <c r="J828" s="6"/>
      <c r="K828" s="2"/>
      <c r="L828" s="2"/>
    </row>
    <row r="829" spans="2:12" ht="15.75" customHeight="1" x14ac:dyDescent="0.2">
      <c r="B829" s="2"/>
      <c r="C829" s="3"/>
      <c r="D829" s="4"/>
      <c r="E829" s="5"/>
      <c r="F829" s="2"/>
      <c r="G829" s="2"/>
      <c r="H829" s="2"/>
      <c r="I829" s="6"/>
      <c r="J829" s="6"/>
      <c r="K829" s="2"/>
      <c r="L829" s="2"/>
    </row>
    <row r="830" spans="2:12" ht="15.75" customHeight="1" x14ac:dyDescent="0.2">
      <c r="B830" s="2"/>
      <c r="C830" s="3"/>
      <c r="D830" s="4"/>
      <c r="E830" s="5"/>
      <c r="F830" s="2"/>
      <c r="G830" s="2"/>
      <c r="H830" s="2"/>
      <c r="I830" s="6"/>
      <c r="J830" s="6"/>
      <c r="K830" s="2"/>
      <c r="L830" s="2"/>
    </row>
    <row r="831" spans="2:12" ht="15.75" customHeight="1" x14ac:dyDescent="0.2">
      <c r="B831" s="2"/>
      <c r="C831" s="3"/>
      <c r="D831" s="4"/>
      <c r="E831" s="5"/>
      <c r="F831" s="2"/>
      <c r="G831" s="2"/>
      <c r="H831" s="2"/>
      <c r="I831" s="6"/>
      <c r="J831" s="6"/>
      <c r="K831" s="2"/>
      <c r="L831" s="2"/>
    </row>
    <row r="832" spans="2:12" ht="15.75" customHeight="1" x14ac:dyDescent="0.2">
      <c r="B832" s="2"/>
      <c r="C832" s="3"/>
      <c r="D832" s="4"/>
      <c r="E832" s="5"/>
      <c r="F832" s="2"/>
      <c r="G832" s="2"/>
      <c r="H832" s="2"/>
      <c r="I832" s="6"/>
      <c r="J832" s="6"/>
      <c r="K832" s="2"/>
      <c r="L832" s="2"/>
    </row>
    <row r="833" spans="2:12" ht="15.75" customHeight="1" x14ac:dyDescent="0.2">
      <c r="B833" s="2"/>
      <c r="C833" s="3"/>
      <c r="D833" s="4"/>
      <c r="E833" s="5"/>
      <c r="F833" s="2"/>
      <c r="G833" s="2"/>
      <c r="H833" s="2"/>
      <c r="I833" s="6"/>
      <c r="J833" s="6"/>
      <c r="K833" s="2"/>
      <c r="L833" s="2"/>
    </row>
    <row r="834" spans="2:12" ht="15.75" customHeight="1" x14ac:dyDescent="0.2">
      <c r="B834" s="2"/>
      <c r="C834" s="3"/>
      <c r="D834" s="4"/>
      <c r="E834" s="5"/>
      <c r="F834" s="2"/>
      <c r="G834" s="2"/>
      <c r="H834" s="2"/>
      <c r="I834" s="6"/>
      <c r="J834" s="6"/>
      <c r="K834" s="2"/>
      <c r="L834" s="2"/>
    </row>
    <row r="835" spans="2:12" ht="15.75" customHeight="1" x14ac:dyDescent="0.2">
      <c r="B835" s="2"/>
      <c r="C835" s="3"/>
      <c r="D835" s="4"/>
      <c r="E835" s="5"/>
      <c r="F835" s="2"/>
      <c r="G835" s="2"/>
      <c r="H835" s="2"/>
      <c r="I835" s="6"/>
      <c r="J835" s="6"/>
      <c r="K835" s="2"/>
      <c r="L835" s="2"/>
    </row>
    <row r="836" spans="2:12" ht="15.75" customHeight="1" x14ac:dyDescent="0.2">
      <c r="B836" s="2"/>
      <c r="C836" s="3"/>
      <c r="D836" s="4"/>
      <c r="E836" s="5"/>
      <c r="F836" s="2"/>
      <c r="G836" s="2"/>
      <c r="H836" s="2"/>
      <c r="I836" s="6"/>
      <c r="J836" s="6"/>
      <c r="K836" s="2"/>
      <c r="L836" s="2"/>
    </row>
    <row r="837" spans="2:12" ht="15.75" customHeight="1" x14ac:dyDescent="0.2">
      <c r="B837" s="2"/>
      <c r="C837" s="3"/>
      <c r="D837" s="4"/>
      <c r="E837" s="5"/>
      <c r="F837" s="2"/>
      <c r="G837" s="2"/>
      <c r="H837" s="2"/>
      <c r="I837" s="6"/>
      <c r="J837" s="6"/>
      <c r="K837" s="2"/>
      <c r="L837" s="2"/>
    </row>
    <row r="838" spans="2:12" ht="15.75" customHeight="1" x14ac:dyDescent="0.2">
      <c r="B838" s="2"/>
      <c r="C838" s="3"/>
      <c r="D838" s="4"/>
      <c r="E838" s="5"/>
      <c r="F838" s="2"/>
      <c r="G838" s="2"/>
      <c r="H838" s="2"/>
      <c r="I838" s="6"/>
      <c r="J838" s="6"/>
      <c r="K838" s="2"/>
      <c r="L838" s="2"/>
    </row>
    <row r="839" spans="2:12" ht="15.75" customHeight="1" x14ac:dyDescent="0.2">
      <c r="B839" s="2"/>
      <c r="C839" s="3"/>
      <c r="D839" s="4"/>
      <c r="E839" s="5"/>
      <c r="F839" s="2"/>
      <c r="G839" s="2"/>
      <c r="H839" s="2"/>
      <c r="I839" s="6"/>
      <c r="J839" s="6"/>
      <c r="K839" s="2"/>
      <c r="L839" s="2"/>
    </row>
    <row r="840" spans="2:12" ht="15.75" customHeight="1" x14ac:dyDescent="0.2">
      <c r="B840" s="2"/>
      <c r="C840" s="3"/>
      <c r="D840" s="4"/>
      <c r="E840" s="5"/>
      <c r="F840" s="2"/>
      <c r="G840" s="2"/>
      <c r="H840" s="2"/>
      <c r="I840" s="6"/>
      <c r="J840" s="6"/>
      <c r="K840" s="2"/>
      <c r="L840" s="2"/>
    </row>
    <row r="841" spans="2:12" ht="15.75" customHeight="1" x14ac:dyDescent="0.2">
      <c r="B841" s="2"/>
      <c r="C841" s="3"/>
      <c r="D841" s="4"/>
      <c r="E841" s="5"/>
      <c r="F841" s="2"/>
      <c r="G841" s="2"/>
      <c r="H841" s="2"/>
      <c r="I841" s="6"/>
      <c r="J841" s="6"/>
      <c r="K841" s="2"/>
      <c r="L841" s="2"/>
    </row>
    <row r="842" spans="2:12" ht="15.75" customHeight="1" x14ac:dyDescent="0.2">
      <c r="B842" s="2"/>
      <c r="C842" s="3"/>
      <c r="D842" s="4"/>
      <c r="E842" s="5"/>
      <c r="F842" s="2"/>
      <c r="G842" s="2"/>
      <c r="H842" s="2"/>
      <c r="I842" s="6"/>
      <c r="J842" s="6"/>
      <c r="K842" s="2"/>
      <c r="L842" s="2"/>
    </row>
    <row r="843" spans="2:12" ht="15.75" customHeight="1" x14ac:dyDescent="0.2">
      <c r="B843" s="2"/>
      <c r="C843" s="3"/>
      <c r="D843" s="4"/>
      <c r="E843" s="5"/>
      <c r="F843" s="2"/>
      <c r="G843" s="2"/>
      <c r="H843" s="2"/>
      <c r="I843" s="6"/>
      <c r="J843" s="6"/>
      <c r="K843" s="2"/>
      <c r="L843" s="2"/>
    </row>
    <row r="844" spans="2:12" ht="15.75" customHeight="1" x14ac:dyDescent="0.2">
      <c r="B844" s="2"/>
      <c r="C844" s="3"/>
      <c r="D844" s="4"/>
      <c r="E844" s="5"/>
      <c r="F844" s="2"/>
      <c r="G844" s="2"/>
      <c r="H844" s="2"/>
      <c r="I844" s="6"/>
      <c r="J844" s="6"/>
      <c r="K844" s="2"/>
      <c r="L844" s="2"/>
    </row>
    <row r="845" spans="2:12" ht="15.75" customHeight="1" x14ac:dyDescent="0.2">
      <c r="B845" s="2"/>
      <c r="C845" s="3"/>
      <c r="D845" s="4"/>
      <c r="E845" s="5"/>
      <c r="F845" s="2"/>
      <c r="G845" s="2"/>
      <c r="H845" s="2"/>
      <c r="I845" s="6"/>
      <c r="J845" s="6"/>
      <c r="K845" s="2"/>
      <c r="L845" s="2"/>
    </row>
    <row r="846" spans="2:12" ht="15.75" customHeight="1" x14ac:dyDescent="0.2">
      <c r="B846" s="2"/>
      <c r="C846" s="3"/>
      <c r="D846" s="4"/>
      <c r="E846" s="5"/>
      <c r="F846" s="2"/>
      <c r="G846" s="2"/>
      <c r="H846" s="2"/>
      <c r="I846" s="6"/>
      <c r="J846" s="6"/>
      <c r="K846" s="2"/>
      <c r="L846" s="2"/>
    </row>
    <row r="847" spans="2:12" ht="15.75" customHeight="1" x14ac:dyDescent="0.2">
      <c r="B847" s="2"/>
      <c r="C847" s="3"/>
      <c r="D847" s="4"/>
      <c r="E847" s="5"/>
      <c r="F847" s="2"/>
      <c r="G847" s="2"/>
      <c r="H847" s="2"/>
      <c r="I847" s="6"/>
      <c r="J847" s="6"/>
      <c r="K847" s="2"/>
      <c r="L847" s="2"/>
    </row>
    <row r="848" spans="2:12" ht="15.75" customHeight="1" x14ac:dyDescent="0.2">
      <c r="B848" s="2"/>
      <c r="C848" s="3"/>
      <c r="D848" s="4"/>
      <c r="E848" s="5"/>
      <c r="F848" s="2"/>
      <c r="G848" s="2"/>
      <c r="H848" s="2"/>
      <c r="I848" s="6"/>
      <c r="J848" s="6"/>
      <c r="K848" s="2"/>
      <c r="L848" s="2"/>
    </row>
    <row r="849" spans="2:12" ht="15.75" customHeight="1" x14ac:dyDescent="0.2">
      <c r="B849" s="2"/>
      <c r="C849" s="3"/>
      <c r="D849" s="4"/>
      <c r="E849" s="5"/>
      <c r="F849" s="2"/>
      <c r="G849" s="2"/>
      <c r="H849" s="2"/>
      <c r="I849" s="6"/>
      <c r="J849" s="6"/>
      <c r="K849" s="2"/>
      <c r="L849" s="2"/>
    </row>
    <row r="850" spans="2:12" ht="15.75" customHeight="1" x14ac:dyDescent="0.2">
      <c r="B850" s="2"/>
      <c r="C850" s="3"/>
      <c r="D850" s="4"/>
      <c r="E850" s="5"/>
      <c r="F850" s="2"/>
      <c r="G850" s="2"/>
      <c r="H850" s="2"/>
      <c r="I850" s="6"/>
      <c r="J850" s="6"/>
      <c r="K850" s="2"/>
      <c r="L850" s="2"/>
    </row>
    <row r="851" spans="2:12" ht="15.75" customHeight="1" x14ac:dyDescent="0.2">
      <c r="B851" s="2"/>
      <c r="C851" s="3"/>
      <c r="D851" s="4"/>
      <c r="E851" s="5"/>
      <c r="F851" s="2"/>
      <c r="G851" s="2"/>
      <c r="H851" s="2"/>
      <c r="I851" s="6"/>
      <c r="J851" s="6"/>
      <c r="K851" s="2"/>
      <c r="L851" s="2"/>
    </row>
    <row r="852" spans="2:12" ht="15.75" customHeight="1" x14ac:dyDescent="0.2">
      <c r="B852" s="2"/>
      <c r="C852" s="3"/>
      <c r="D852" s="4"/>
      <c r="E852" s="5"/>
      <c r="F852" s="2"/>
      <c r="G852" s="2"/>
      <c r="H852" s="2"/>
      <c r="I852" s="6"/>
      <c r="J852" s="6"/>
      <c r="K852" s="2"/>
      <c r="L852" s="2"/>
    </row>
    <row r="853" spans="2:12" ht="15.75" customHeight="1" x14ac:dyDescent="0.2">
      <c r="B853" s="2"/>
      <c r="C853" s="3"/>
      <c r="D853" s="4"/>
      <c r="E853" s="5"/>
      <c r="F853" s="2"/>
      <c r="G853" s="2"/>
      <c r="H853" s="2"/>
      <c r="I853" s="6"/>
      <c r="J853" s="6"/>
      <c r="K853" s="2"/>
      <c r="L853" s="2"/>
    </row>
    <row r="854" spans="2:12" ht="15.75" customHeight="1" x14ac:dyDescent="0.2">
      <c r="B854" s="2"/>
      <c r="C854" s="3"/>
      <c r="D854" s="4"/>
      <c r="E854" s="5"/>
      <c r="F854" s="2"/>
      <c r="G854" s="2"/>
      <c r="H854" s="2"/>
      <c r="I854" s="6"/>
      <c r="J854" s="6"/>
      <c r="K854" s="2"/>
      <c r="L854" s="2"/>
    </row>
    <row r="855" spans="2:12" ht="15.75" customHeight="1" x14ac:dyDescent="0.2">
      <c r="B855" s="2"/>
      <c r="C855" s="3"/>
      <c r="D855" s="4"/>
      <c r="E855" s="5"/>
      <c r="F855" s="2"/>
      <c r="G855" s="2"/>
      <c r="H855" s="2"/>
      <c r="I855" s="6"/>
      <c r="J855" s="6"/>
      <c r="K855" s="2"/>
      <c r="L855" s="2"/>
    </row>
    <row r="856" spans="2:12" ht="15.75" customHeight="1" x14ac:dyDescent="0.2">
      <c r="B856" s="2"/>
      <c r="C856" s="3"/>
      <c r="D856" s="4"/>
      <c r="E856" s="5"/>
      <c r="F856" s="2"/>
      <c r="G856" s="2"/>
      <c r="H856" s="2"/>
      <c r="I856" s="6"/>
      <c r="J856" s="6"/>
      <c r="K856" s="2"/>
      <c r="L856" s="2"/>
    </row>
    <row r="857" spans="2:12" ht="15.75" customHeight="1" x14ac:dyDescent="0.2">
      <c r="B857" s="2"/>
      <c r="C857" s="3"/>
      <c r="D857" s="4"/>
      <c r="E857" s="5"/>
      <c r="F857" s="2"/>
      <c r="G857" s="2"/>
      <c r="H857" s="2"/>
      <c r="I857" s="6"/>
      <c r="J857" s="6"/>
      <c r="K857" s="2"/>
      <c r="L857" s="2"/>
    </row>
    <row r="858" spans="2:12" ht="15.75" customHeight="1" x14ac:dyDescent="0.2">
      <c r="B858" s="2"/>
      <c r="C858" s="3"/>
      <c r="D858" s="4"/>
      <c r="E858" s="5"/>
      <c r="F858" s="2"/>
      <c r="G858" s="2"/>
      <c r="H858" s="2"/>
      <c r="I858" s="6"/>
      <c r="J858" s="6"/>
      <c r="K858" s="2"/>
      <c r="L858" s="2"/>
    </row>
    <row r="859" spans="2:12" ht="15.75" customHeight="1" x14ac:dyDescent="0.2">
      <c r="B859" s="2"/>
      <c r="C859" s="3"/>
      <c r="D859" s="4"/>
      <c r="E859" s="5"/>
      <c r="F859" s="2"/>
      <c r="G859" s="2"/>
      <c r="H859" s="2"/>
      <c r="I859" s="6"/>
      <c r="J859" s="6"/>
      <c r="K859" s="2"/>
      <c r="L859" s="2"/>
    </row>
    <row r="860" spans="2:12" ht="15.75" customHeight="1" x14ac:dyDescent="0.2">
      <c r="B860" s="2"/>
      <c r="C860" s="3"/>
      <c r="D860" s="4"/>
      <c r="E860" s="5"/>
      <c r="F860" s="2"/>
      <c r="G860" s="2"/>
      <c r="H860" s="2"/>
      <c r="I860" s="6"/>
      <c r="J860" s="6"/>
      <c r="K860" s="2"/>
      <c r="L860" s="2"/>
    </row>
    <row r="861" spans="2:12" ht="15.75" customHeight="1" x14ac:dyDescent="0.2">
      <c r="B861" s="2"/>
      <c r="C861" s="3"/>
      <c r="D861" s="4"/>
      <c r="E861" s="5"/>
      <c r="F861" s="2"/>
      <c r="G861" s="2"/>
      <c r="H861" s="2"/>
      <c r="I861" s="6"/>
      <c r="J861" s="6"/>
      <c r="K861" s="2"/>
      <c r="L861" s="2"/>
    </row>
    <row r="862" spans="2:12" ht="15.75" customHeight="1" x14ac:dyDescent="0.2">
      <c r="B862" s="2"/>
      <c r="C862" s="3"/>
      <c r="D862" s="4"/>
      <c r="E862" s="5"/>
      <c r="F862" s="2"/>
      <c r="G862" s="2"/>
      <c r="H862" s="2"/>
      <c r="I862" s="6"/>
      <c r="J862" s="6"/>
      <c r="K862" s="2"/>
      <c r="L862" s="2"/>
    </row>
    <row r="863" spans="2:12" ht="15.75" customHeight="1" x14ac:dyDescent="0.2">
      <c r="B863" s="2"/>
      <c r="C863" s="3"/>
      <c r="D863" s="4"/>
      <c r="E863" s="5"/>
      <c r="F863" s="2"/>
      <c r="G863" s="2"/>
      <c r="H863" s="2"/>
      <c r="I863" s="6"/>
      <c r="J863" s="6"/>
      <c r="K863" s="2"/>
      <c r="L863" s="2"/>
    </row>
    <row r="864" spans="2:12" ht="15.75" customHeight="1" x14ac:dyDescent="0.2">
      <c r="B864" s="2"/>
      <c r="C864" s="3"/>
      <c r="D864" s="4"/>
      <c r="E864" s="5"/>
      <c r="F864" s="2"/>
      <c r="G864" s="2"/>
      <c r="H864" s="2"/>
      <c r="I864" s="6"/>
      <c r="J864" s="6"/>
      <c r="K864" s="2"/>
      <c r="L864" s="2"/>
    </row>
    <row r="865" spans="2:12" ht="15.75" customHeight="1" x14ac:dyDescent="0.2">
      <c r="B865" s="2"/>
      <c r="C865" s="3"/>
      <c r="D865" s="4"/>
      <c r="E865" s="5"/>
      <c r="F865" s="2"/>
      <c r="G865" s="2"/>
      <c r="H865" s="2"/>
      <c r="I865" s="6"/>
      <c r="J865" s="6"/>
      <c r="K865" s="2"/>
      <c r="L865" s="2"/>
    </row>
    <row r="866" spans="2:12" ht="15.75" customHeight="1" x14ac:dyDescent="0.2">
      <c r="B866" s="2"/>
      <c r="C866" s="3"/>
      <c r="D866" s="4"/>
      <c r="E866" s="5"/>
      <c r="F866" s="2"/>
      <c r="G866" s="2"/>
      <c r="H866" s="2"/>
      <c r="I866" s="6"/>
      <c r="J866" s="6"/>
      <c r="K866" s="2"/>
      <c r="L866" s="2"/>
    </row>
    <row r="867" spans="2:12" ht="15.75" customHeight="1" x14ac:dyDescent="0.2">
      <c r="B867" s="2"/>
      <c r="C867" s="3"/>
      <c r="D867" s="4"/>
      <c r="E867" s="5"/>
      <c r="F867" s="2"/>
      <c r="G867" s="2"/>
      <c r="H867" s="2"/>
      <c r="I867" s="6"/>
      <c r="J867" s="6"/>
      <c r="K867" s="2"/>
      <c r="L867" s="2"/>
    </row>
    <row r="868" spans="2:12" ht="15.75" customHeight="1" x14ac:dyDescent="0.2">
      <c r="B868" s="2"/>
      <c r="C868" s="3"/>
      <c r="D868" s="4"/>
      <c r="E868" s="5"/>
      <c r="F868" s="2"/>
      <c r="G868" s="2"/>
      <c r="H868" s="2"/>
      <c r="I868" s="6"/>
      <c r="J868" s="6"/>
      <c r="K868" s="2"/>
      <c r="L868" s="2"/>
    </row>
    <row r="869" spans="2:12" ht="15.75" customHeight="1" x14ac:dyDescent="0.2">
      <c r="B869" s="2"/>
      <c r="C869" s="3"/>
      <c r="D869" s="4"/>
      <c r="E869" s="5"/>
      <c r="F869" s="2"/>
      <c r="G869" s="2"/>
      <c r="H869" s="2"/>
      <c r="I869" s="6"/>
      <c r="J869" s="6"/>
      <c r="K869" s="2"/>
      <c r="L869" s="2"/>
    </row>
    <row r="870" spans="2:12" ht="15.75" customHeight="1" x14ac:dyDescent="0.2">
      <c r="B870" s="2"/>
      <c r="C870" s="3"/>
      <c r="D870" s="4"/>
      <c r="E870" s="5"/>
      <c r="F870" s="2"/>
      <c r="G870" s="2"/>
      <c r="H870" s="2"/>
      <c r="I870" s="6"/>
      <c r="J870" s="6"/>
      <c r="K870" s="2"/>
      <c r="L870" s="2"/>
    </row>
    <row r="871" spans="2:12" ht="15.75" customHeight="1" x14ac:dyDescent="0.2">
      <c r="B871" s="2"/>
      <c r="C871" s="3"/>
      <c r="D871" s="4"/>
      <c r="E871" s="5"/>
      <c r="F871" s="2"/>
      <c r="G871" s="2"/>
      <c r="H871" s="2"/>
      <c r="I871" s="6"/>
      <c r="J871" s="6"/>
      <c r="K871" s="2"/>
      <c r="L871" s="2"/>
    </row>
    <row r="872" spans="2:12" ht="15.75" customHeight="1" x14ac:dyDescent="0.2">
      <c r="B872" s="2"/>
      <c r="C872" s="3"/>
      <c r="D872" s="4"/>
      <c r="E872" s="5"/>
      <c r="F872" s="2"/>
      <c r="G872" s="2"/>
      <c r="H872" s="2"/>
      <c r="I872" s="6"/>
      <c r="J872" s="6"/>
      <c r="K872" s="2"/>
      <c r="L872" s="2"/>
    </row>
    <row r="873" spans="2:12" ht="15.75" customHeight="1" x14ac:dyDescent="0.2">
      <c r="B873" s="2"/>
      <c r="C873" s="3"/>
      <c r="D873" s="4"/>
      <c r="E873" s="5"/>
      <c r="F873" s="2"/>
      <c r="G873" s="2"/>
      <c r="H873" s="2"/>
      <c r="I873" s="6"/>
      <c r="J873" s="6"/>
      <c r="K873" s="2"/>
      <c r="L873" s="2"/>
    </row>
    <row r="874" spans="2:12" ht="15.75" customHeight="1" x14ac:dyDescent="0.2">
      <c r="B874" s="2"/>
      <c r="C874" s="3"/>
      <c r="D874" s="4"/>
      <c r="E874" s="5"/>
      <c r="F874" s="2"/>
      <c r="G874" s="2"/>
      <c r="H874" s="2"/>
      <c r="I874" s="6"/>
      <c r="J874" s="6"/>
      <c r="K874" s="2"/>
      <c r="L874" s="2"/>
    </row>
    <row r="875" spans="2:12" ht="15.75" customHeight="1" x14ac:dyDescent="0.2">
      <c r="B875" s="2"/>
      <c r="C875" s="3"/>
      <c r="D875" s="4"/>
      <c r="E875" s="5"/>
      <c r="F875" s="2"/>
      <c r="G875" s="2"/>
      <c r="H875" s="2"/>
      <c r="I875" s="6"/>
      <c r="J875" s="6"/>
      <c r="K875" s="2"/>
      <c r="L875" s="2"/>
    </row>
    <row r="876" spans="2:12" ht="15.75" customHeight="1" x14ac:dyDescent="0.2">
      <c r="B876" s="2"/>
      <c r="C876" s="3"/>
      <c r="D876" s="4"/>
      <c r="E876" s="5"/>
      <c r="F876" s="2"/>
      <c r="G876" s="2"/>
      <c r="H876" s="2"/>
      <c r="I876" s="6"/>
      <c r="J876" s="6"/>
      <c r="K876" s="2"/>
      <c r="L876" s="2"/>
    </row>
    <row r="877" spans="2:12" ht="15.75" customHeight="1" x14ac:dyDescent="0.2">
      <c r="B877" s="2"/>
      <c r="C877" s="3"/>
      <c r="D877" s="4"/>
      <c r="E877" s="5"/>
      <c r="F877" s="2"/>
      <c r="G877" s="2"/>
      <c r="H877" s="2"/>
      <c r="I877" s="6"/>
      <c r="J877" s="6"/>
      <c r="K877" s="2"/>
      <c r="L877" s="2"/>
    </row>
    <row r="878" spans="2:12" ht="15.75" customHeight="1" x14ac:dyDescent="0.2">
      <c r="B878" s="2"/>
      <c r="C878" s="3"/>
      <c r="D878" s="4"/>
      <c r="E878" s="5"/>
      <c r="F878" s="2"/>
      <c r="G878" s="2"/>
      <c r="H878" s="2"/>
      <c r="I878" s="6"/>
      <c r="J878" s="6"/>
      <c r="K878" s="2"/>
      <c r="L878" s="2"/>
    </row>
    <row r="879" spans="2:12" ht="15.75" customHeight="1" x14ac:dyDescent="0.2">
      <c r="B879" s="2"/>
      <c r="C879" s="3"/>
      <c r="D879" s="4"/>
      <c r="E879" s="5"/>
      <c r="F879" s="2"/>
      <c r="G879" s="2"/>
      <c r="H879" s="2"/>
      <c r="I879" s="6"/>
      <c r="J879" s="6"/>
      <c r="K879" s="2"/>
      <c r="L879" s="2"/>
    </row>
    <row r="880" spans="2:12" ht="15.75" customHeight="1" x14ac:dyDescent="0.2">
      <c r="B880" s="2"/>
      <c r="C880" s="3"/>
      <c r="D880" s="4"/>
      <c r="E880" s="5"/>
      <c r="F880" s="2"/>
      <c r="G880" s="2"/>
      <c r="H880" s="2"/>
      <c r="I880" s="6"/>
      <c r="J880" s="6"/>
      <c r="K880" s="2"/>
      <c r="L880" s="2"/>
    </row>
    <row r="881" spans="2:12" ht="15.75" customHeight="1" x14ac:dyDescent="0.2">
      <c r="B881" s="2"/>
      <c r="C881" s="3"/>
      <c r="D881" s="4"/>
      <c r="E881" s="5"/>
      <c r="F881" s="2"/>
      <c r="G881" s="2"/>
      <c r="H881" s="2"/>
      <c r="I881" s="6"/>
      <c r="J881" s="6"/>
      <c r="K881" s="2"/>
      <c r="L881" s="2"/>
    </row>
    <row r="882" spans="2:12" ht="15.75" customHeight="1" x14ac:dyDescent="0.2">
      <c r="B882" s="2"/>
      <c r="C882" s="3"/>
      <c r="D882" s="4"/>
      <c r="E882" s="5"/>
      <c r="F882" s="2"/>
      <c r="G882" s="2"/>
      <c r="H882" s="2"/>
      <c r="I882" s="6"/>
      <c r="J882" s="6"/>
      <c r="K882" s="2"/>
      <c r="L882" s="2"/>
    </row>
    <row r="883" spans="2:12" ht="15.75" customHeight="1" x14ac:dyDescent="0.2">
      <c r="B883" s="2"/>
      <c r="C883" s="3"/>
      <c r="D883" s="4"/>
      <c r="E883" s="5"/>
      <c r="F883" s="2"/>
      <c r="G883" s="2"/>
      <c r="H883" s="2"/>
      <c r="I883" s="6"/>
      <c r="J883" s="6"/>
      <c r="K883" s="2"/>
      <c r="L883" s="2"/>
    </row>
    <row r="884" spans="2:12" ht="15.75" customHeight="1" x14ac:dyDescent="0.2">
      <c r="B884" s="2"/>
      <c r="C884" s="3"/>
      <c r="D884" s="4"/>
      <c r="E884" s="5"/>
      <c r="F884" s="2"/>
      <c r="G884" s="2"/>
      <c r="H884" s="2"/>
      <c r="I884" s="6"/>
      <c r="J884" s="6"/>
      <c r="K884" s="2"/>
      <c r="L884" s="2"/>
    </row>
    <row r="885" spans="2:12" ht="15.75" customHeight="1" x14ac:dyDescent="0.2">
      <c r="B885" s="2"/>
      <c r="C885" s="3"/>
      <c r="D885" s="4"/>
      <c r="E885" s="5"/>
      <c r="F885" s="2"/>
      <c r="G885" s="2"/>
      <c r="H885" s="2"/>
      <c r="I885" s="6"/>
      <c r="J885" s="6"/>
      <c r="K885" s="2"/>
      <c r="L885" s="2"/>
    </row>
    <row r="886" spans="2:12" ht="15.75" customHeight="1" x14ac:dyDescent="0.2">
      <c r="B886" s="2"/>
      <c r="C886" s="3"/>
      <c r="D886" s="4"/>
      <c r="E886" s="5"/>
      <c r="F886" s="2"/>
      <c r="G886" s="2"/>
      <c r="H886" s="2"/>
      <c r="I886" s="6"/>
      <c r="J886" s="6"/>
      <c r="K886" s="2"/>
      <c r="L886" s="2"/>
    </row>
    <row r="887" spans="2:12" ht="15.75" customHeight="1" x14ac:dyDescent="0.2">
      <c r="B887" s="2"/>
      <c r="C887" s="3"/>
      <c r="D887" s="4"/>
      <c r="E887" s="5"/>
      <c r="F887" s="2"/>
      <c r="G887" s="2"/>
      <c r="H887" s="2"/>
      <c r="I887" s="6"/>
      <c r="J887" s="6"/>
      <c r="K887" s="2"/>
      <c r="L887" s="2"/>
    </row>
    <row r="888" spans="2:12" ht="15.75" customHeight="1" x14ac:dyDescent="0.2">
      <c r="B888" s="2"/>
      <c r="C888" s="3"/>
      <c r="D888" s="4"/>
      <c r="E888" s="5"/>
      <c r="F888" s="2"/>
      <c r="G888" s="2"/>
      <c r="H888" s="2"/>
      <c r="I888" s="6"/>
      <c r="J888" s="6"/>
      <c r="K888" s="2"/>
      <c r="L888" s="2"/>
    </row>
    <row r="889" spans="2:12" ht="15.75" customHeight="1" x14ac:dyDescent="0.2">
      <c r="B889" s="2"/>
      <c r="C889" s="3"/>
      <c r="D889" s="4"/>
      <c r="E889" s="5"/>
      <c r="F889" s="2"/>
      <c r="G889" s="2"/>
      <c r="H889" s="2"/>
      <c r="I889" s="6"/>
      <c r="J889" s="6"/>
      <c r="K889" s="2"/>
      <c r="L889" s="2"/>
    </row>
    <row r="890" spans="2:12" ht="15.75" customHeight="1" x14ac:dyDescent="0.2">
      <c r="B890" s="2"/>
      <c r="C890" s="3"/>
      <c r="D890" s="4"/>
      <c r="E890" s="5"/>
      <c r="F890" s="2"/>
      <c r="G890" s="2"/>
      <c r="H890" s="2"/>
      <c r="I890" s="6"/>
      <c r="J890" s="6"/>
      <c r="K890" s="2"/>
      <c r="L890" s="2"/>
    </row>
    <row r="891" spans="2:12" ht="15.75" customHeight="1" x14ac:dyDescent="0.2">
      <c r="B891" s="2"/>
      <c r="C891" s="3"/>
      <c r="D891" s="4"/>
      <c r="E891" s="5"/>
      <c r="F891" s="2"/>
      <c r="G891" s="2"/>
      <c r="H891" s="2"/>
      <c r="I891" s="6"/>
      <c r="J891" s="6"/>
      <c r="K891" s="2"/>
      <c r="L891" s="2"/>
    </row>
    <row r="892" spans="2:12" ht="15.75" customHeight="1" x14ac:dyDescent="0.2">
      <c r="B892" s="2"/>
      <c r="C892" s="3"/>
      <c r="D892" s="4"/>
      <c r="E892" s="5"/>
      <c r="F892" s="2"/>
      <c r="G892" s="2"/>
      <c r="H892" s="2"/>
      <c r="I892" s="6"/>
      <c r="J892" s="6"/>
      <c r="K892" s="2"/>
      <c r="L892" s="2"/>
    </row>
    <row r="893" spans="2:12" ht="15.75" customHeight="1" x14ac:dyDescent="0.2">
      <c r="B893" s="2"/>
      <c r="C893" s="3"/>
      <c r="D893" s="4"/>
      <c r="E893" s="5"/>
      <c r="F893" s="2"/>
      <c r="G893" s="2"/>
      <c r="H893" s="2"/>
      <c r="I893" s="6"/>
      <c r="J893" s="6"/>
      <c r="K893" s="2"/>
      <c r="L893" s="2"/>
    </row>
    <row r="894" spans="2:12" ht="15.75" customHeight="1" x14ac:dyDescent="0.2">
      <c r="B894" s="2"/>
      <c r="C894" s="3"/>
      <c r="D894" s="4"/>
      <c r="E894" s="5"/>
      <c r="F894" s="2"/>
      <c r="G894" s="2"/>
      <c r="H894" s="2"/>
      <c r="I894" s="6"/>
      <c r="J894" s="6"/>
      <c r="K894" s="2"/>
      <c r="L894" s="2"/>
    </row>
    <row r="895" spans="2:12" ht="15.75" customHeight="1" x14ac:dyDescent="0.2">
      <c r="B895" s="2"/>
      <c r="C895" s="3"/>
      <c r="D895" s="4"/>
      <c r="E895" s="5"/>
      <c r="F895" s="2"/>
      <c r="G895" s="2"/>
      <c r="H895" s="2"/>
      <c r="I895" s="6"/>
      <c r="J895" s="6"/>
      <c r="K895" s="2"/>
      <c r="L895" s="2"/>
    </row>
    <row r="896" spans="2:12" ht="15.75" customHeight="1" x14ac:dyDescent="0.2">
      <c r="B896" s="2"/>
      <c r="C896" s="3"/>
      <c r="D896" s="4"/>
      <c r="E896" s="5"/>
      <c r="F896" s="2"/>
      <c r="G896" s="2"/>
      <c r="H896" s="2"/>
      <c r="I896" s="6"/>
      <c r="J896" s="6"/>
      <c r="K896" s="2"/>
      <c r="L896" s="2"/>
    </row>
    <row r="897" spans="2:12" ht="15.75" customHeight="1" x14ac:dyDescent="0.2">
      <c r="B897" s="2"/>
      <c r="C897" s="3"/>
      <c r="D897" s="4"/>
      <c r="E897" s="5"/>
      <c r="F897" s="2"/>
      <c r="G897" s="2"/>
      <c r="H897" s="2"/>
      <c r="I897" s="6"/>
      <c r="J897" s="6"/>
      <c r="K897" s="2"/>
      <c r="L897" s="2"/>
    </row>
    <row r="898" spans="2:12" ht="15.75" customHeight="1" x14ac:dyDescent="0.2">
      <c r="B898" s="2"/>
      <c r="C898" s="3"/>
      <c r="D898" s="4"/>
      <c r="E898" s="5"/>
      <c r="F898" s="2"/>
      <c r="G898" s="2"/>
      <c r="H898" s="2"/>
      <c r="I898" s="6"/>
      <c r="J898" s="6"/>
      <c r="K898" s="2"/>
      <c r="L898" s="2"/>
    </row>
    <row r="899" spans="2:12" ht="15.75" customHeight="1" x14ac:dyDescent="0.2">
      <c r="B899" s="2"/>
      <c r="C899" s="3"/>
      <c r="D899" s="4"/>
      <c r="E899" s="5"/>
      <c r="F899" s="2"/>
      <c r="G899" s="2"/>
      <c r="H899" s="2"/>
      <c r="I899" s="6"/>
      <c r="J899" s="6"/>
      <c r="K899" s="2"/>
      <c r="L899" s="2"/>
    </row>
    <row r="900" spans="2:12" ht="15.75" customHeight="1" x14ac:dyDescent="0.2">
      <c r="B900" s="2"/>
      <c r="C900" s="3"/>
      <c r="D900" s="4"/>
      <c r="E900" s="5"/>
      <c r="F900" s="2"/>
      <c r="G900" s="2"/>
      <c r="H900" s="2"/>
      <c r="I900" s="6"/>
      <c r="J900" s="6"/>
      <c r="K900" s="2"/>
      <c r="L900" s="2"/>
    </row>
    <row r="901" spans="2:12" ht="15.75" customHeight="1" x14ac:dyDescent="0.2">
      <c r="B901" s="2"/>
      <c r="C901" s="3"/>
      <c r="D901" s="4"/>
      <c r="E901" s="5"/>
      <c r="F901" s="2"/>
      <c r="G901" s="2"/>
      <c r="H901" s="2"/>
      <c r="I901" s="6"/>
      <c r="J901" s="6"/>
      <c r="K901" s="2"/>
      <c r="L901" s="2"/>
    </row>
    <row r="902" spans="2:12" ht="15.75" customHeight="1" x14ac:dyDescent="0.2">
      <c r="B902" s="2"/>
      <c r="C902" s="3"/>
      <c r="D902" s="4"/>
      <c r="E902" s="5"/>
      <c r="F902" s="2"/>
      <c r="G902" s="2"/>
      <c r="H902" s="2"/>
      <c r="I902" s="6"/>
      <c r="J902" s="6"/>
      <c r="K902" s="2"/>
      <c r="L902" s="2"/>
    </row>
    <row r="903" spans="2:12" ht="15.75" customHeight="1" x14ac:dyDescent="0.2">
      <c r="B903" s="2"/>
      <c r="C903" s="3"/>
      <c r="D903" s="4"/>
      <c r="E903" s="5"/>
      <c r="F903" s="2"/>
      <c r="G903" s="2"/>
      <c r="H903" s="2"/>
      <c r="I903" s="6"/>
      <c r="J903" s="6"/>
      <c r="K903" s="2"/>
      <c r="L903" s="2"/>
    </row>
    <row r="904" spans="2:12" ht="15.75" customHeight="1" x14ac:dyDescent="0.2">
      <c r="B904" s="2"/>
      <c r="C904" s="3"/>
      <c r="D904" s="4"/>
      <c r="E904" s="5"/>
      <c r="F904" s="2"/>
      <c r="G904" s="2"/>
      <c r="H904" s="2"/>
      <c r="I904" s="6"/>
      <c r="J904" s="6"/>
      <c r="K904" s="2"/>
      <c r="L904" s="2"/>
    </row>
    <row r="905" spans="2:12" ht="15.75" customHeight="1" x14ac:dyDescent="0.2">
      <c r="B905" s="2"/>
      <c r="C905" s="3"/>
      <c r="D905" s="4"/>
      <c r="E905" s="5"/>
      <c r="F905" s="2"/>
      <c r="G905" s="2"/>
      <c r="H905" s="2"/>
      <c r="I905" s="6"/>
      <c r="J905" s="6"/>
      <c r="K905" s="2"/>
      <c r="L905" s="2"/>
    </row>
    <row r="906" spans="2:12" ht="15.75" customHeight="1" x14ac:dyDescent="0.2">
      <c r="B906" s="2"/>
      <c r="C906" s="3"/>
      <c r="D906" s="4"/>
      <c r="E906" s="5"/>
      <c r="F906" s="2"/>
      <c r="G906" s="2"/>
      <c r="H906" s="2"/>
      <c r="I906" s="6"/>
      <c r="J906" s="6"/>
      <c r="K906" s="2"/>
      <c r="L906" s="2"/>
    </row>
    <row r="907" spans="2:12" ht="15.75" customHeight="1" x14ac:dyDescent="0.2">
      <c r="B907" s="2"/>
      <c r="C907" s="3"/>
      <c r="D907" s="4"/>
      <c r="E907" s="5"/>
      <c r="F907" s="2"/>
      <c r="G907" s="2"/>
      <c r="H907" s="2"/>
      <c r="I907" s="6"/>
      <c r="J907" s="6"/>
      <c r="K907" s="2"/>
      <c r="L907" s="2"/>
    </row>
    <row r="908" spans="2:12" ht="15.75" customHeight="1" x14ac:dyDescent="0.2">
      <c r="B908" s="2"/>
      <c r="C908" s="3"/>
      <c r="D908" s="4"/>
      <c r="E908" s="5"/>
      <c r="F908" s="2"/>
      <c r="G908" s="2"/>
      <c r="H908" s="2"/>
      <c r="I908" s="6"/>
      <c r="J908" s="6"/>
      <c r="K908" s="2"/>
      <c r="L908" s="2"/>
    </row>
    <row r="909" spans="2:12" ht="15.75" customHeight="1" x14ac:dyDescent="0.2">
      <c r="B909" s="2"/>
      <c r="C909" s="3"/>
      <c r="D909" s="4"/>
      <c r="E909" s="5"/>
      <c r="F909" s="2"/>
      <c r="G909" s="2"/>
      <c r="H909" s="2"/>
      <c r="I909" s="6"/>
      <c r="J909" s="6"/>
      <c r="K909" s="2"/>
      <c r="L909" s="2"/>
    </row>
    <row r="910" spans="2:12" ht="15.75" customHeight="1" x14ac:dyDescent="0.2">
      <c r="B910" s="2"/>
      <c r="C910" s="3"/>
      <c r="D910" s="4"/>
      <c r="E910" s="5"/>
      <c r="F910" s="2"/>
      <c r="G910" s="2"/>
      <c r="H910" s="2"/>
      <c r="I910" s="6"/>
      <c r="J910" s="6"/>
      <c r="K910" s="2"/>
      <c r="L910" s="2"/>
    </row>
    <row r="911" spans="2:12" ht="15.75" customHeight="1" x14ac:dyDescent="0.2">
      <c r="B911" s="2"/>
      <c r="C911" s="3"/>
      <c r="D911" s="4"/>
      <c r="E911" s="5"/>
      <c r="F911" s="2"/>
      <c r="G911" s="2"/>
      <c r="H911" s="2"/>
      <c r="I911" s="6"/>
      <c r="J911" s="6"/>
      <c r="K911" s="2"/>
      <c r="L911" s="2"/>
    </row>
    <row r="912" spans="2:12" ht="15.75" customHeight="1" x14ac:dyDescent="0.2">
      <c r="B912" s="2"/>
      <c r="C912" s="3"/>
      <c r="D912" s="4"/>
      <c r="E912" s="5"/>
      <c r="F912" s="2"/>
      <c r="G912" s="2"/>
      <c r="H912" s="2"/>
      <c r="I912" s="6"/>
      <c r="J912" s="6"/>
      <c r="K912" s="2"/>
      <c r="L912" s="2"/>
    </row>
    <row r="913" spans="2:12" ht="15.75" customHeight="1" x14ac:dyDescent="0.2">
      <c r="B913" s="2"/>
      <c r="C913" s="3"/>
      <c r="D913" s="4"/>
      <c r="E913" s="5"/>
      <c r="F913" s="2"/>
      <c r="G913" s="2"/>
      <c r="H913" s="2"/>
      <c r="I913" s="6"/>
      <c r="J913" s="6"/>
      <c r="K913" s="2"/>
      <c r="L913" s="2"/>
    </row>
    <row r="914" spans="2:12" ht="15.75" customHeight="1" x14ac:dyDescent="0.2">
      <c r="B914" s="2"/>
      <c r="C914" s="3"/>
      <c r="D914" s="4"/>
      <c r="E914" s="5"/>
      <c r="F914" s="2"/>
      <c r="G914" s="2"/>
      <c r="H914" s="2"/>
      <c r="I914" s="6"/>
      <c r="J914" s="6"/>
      <c r="K914" s="2"/>
      <c r="L914" s="2"/>
    </row>
    <row r="915" spans="2:12" ht="15.75" customHeight="1" x14ac:dyDescent="0.2">
      <c r="B915" s="2"/>
      <c r="C915" s="3"/>
      <c r="D915" s="4"/>
      <c r="E915" s="5"/>
      <c r="F915" s="2"/>
      <c r="G915" s="2"/>
      <c r="H915" s="2"/>
      <c r="I915" s="6"/>
      <c r="J915" s="6"/>
      <c r="K915" s="2"/>
      <c r="L915" s="2"/>
    </row>
    <row r="916" spans="2:12" ht="15.75" customHeight="1" x14ac:dyDescent="0.2">
      <c r="B916" s="2"/>
      <c r="C916" s="3"/>
      <c r="D916" s="4"/>
      <c r="E916" s="5"/>
      <c r="F916" s="2"/>
      <c r="G916" s="2"/>
      <c r="H916" s="2"/>
      <c r="I916" s="6"/>
      <c r="J916" s="6"/>
      <c r="K916" s="2"/>
      <c r="L916" s="2"/>
    </row>
    <row r="917" spans="2:12" ht="15.75" customHeight="1" x14ac:dyDescent="0.2">
      <c r="B917" s="2"/>
      <c r="C917" s="3"/>
      <c r="D917" s="4"/>
      <c r="E917" s="5"/>
      <c r="F917" s="2"/>
      <c r="G917" s="2"/>
      <c r="H917" s="2"/>
      <c r="I917" s="6"/>
      <c r="J917" s="6"/>
      <c r="K917" s="2"/>
      <c r="L917" s="2"/>
    </row>
    <row r="918" spans="2:12" ht="15.75" customHeight="1" x14ac:dyDescent="0.2">
      <c r="B918" s="2"/>
      <c r="C918" s="3"/>
      <c r="D918" s="4"/>
      <c r="E918" s="5"/>
      <c r="F918" s="2"/>
      <c r="G918" s="2"/>
      <c r="H918" s="2"/>
      <c r="I918" s="6"/>
      <c r="J918" s="6"/>
      <c r="K918" s="2"/>
      <c r="L918" s="2"/>
    </row>
    <row r="919" spans="2:12" ht="15.75" customHeight="1" x14ac:dyDescent="0.2">
      <c r="B919" s="2"/>
      <c r="C919" s="3"/>
      <c r="D919" s="4"/>
      <c r="E919" s="5"/>
      <c r="F919" s="2"/>
      <c r="G919" s="2"/>
      <c r="H919" s="2"/>
      <c r="I919" s="6"/>
      <c r="J919" s="6"/>
      <c r="K919" s="2"/>
      <c r="L919" s="2"/>
    </row>
    <row r="920" spans="2:12" ht="15.75" customHeight="1" x14ac:dyDescent="0.2">
      <c r="B920" s="2"/>
      <c r="C920" s="3"/>
      <c r="D920" s="4"/>
      <c r="E920" s="5"/>
      <c r="F920" s="2"/>
      <c r="G920" s="2"/>
      <c r="H920" s="2"/>
      <c r="I920" s="6"/>
      <c r="J920" s="6"/>
      <c r="K920" s="2"/>
      <c r="L920" s="2"/>
    </row>
    <row r="921" spans="2:12" ht="15.75" customHeight="1" x14ac:dyDescent="0.2">
      <c r="B921" s="2"/>
      <c r="C921" s="3"/>
      <c r="D921" s="4"/>
      <c r="E921" s="5"/>
      <c r="F921" s="2"/>
      <c r="G921" s="2"/>
      <c r="H921" s="2"/>
      <c r="I921" s="6"/>
      <c r="J921" s="6"/>
      <c r="K921" s="2"/>
      <c r="L921" s="2"/>
    </row>
    <row r="922" spans="2:12" ht="15.75" customHeight="1" x14ac:dyDescent="0.2">
      <c r="B922" s="2"/>
      <c r="C922" s="3"/>
      <c r="D922" s="4"/>
      <c r="E922" s="5"/>
      <c r="F922" s="2"/>
      <c r="G922" s="2"/>
      <c r="H922" s="2"/>
      <c r="I922" s="6"/>
      <c r="J922" s="6"/>
      <c r="K922" s="2"/>
      <c r="L922" s="2"/>
    </row>
    <row r="923" spans="2:12" ht="15.75" customHeight="1" x14ac:dyDescent="0.2">
      <c r="B923" s="2"/>
      <c r="C923" s="3"/>
      <c r="D923" s="4"/>
      <c r="E923" s="5"/>
      <c r="F923" s="2"/>
      <c r="G923" s="2"/>
      <c r="H923" s="2"/>
      <c r="I923" s="6"/>
      <c r="J923" s="6"/>
      <c r="K923" s="2"/>
      <c r="L923" s="2"/>
    </row>
    <row r="924" spans="2:12" ht="15.75" customHeight="1" x14ac:dyDescent="0.2">
      <c r="B924" s="2"/>
      <c r="C924" s="3"/>
      <c r="D924" s="4"/>
      <c r="E924" s="5"/>
      <c r="F924" s="2"/>
      <c r="G924" s="2"/>
      <c r="H924" s="2"/>
      <c r="I924" s="6"/>
      <c r="J924" s="6"/>
      <c r="K924" s="2"/>
      <c r="L924" s="2"/>
    </row>
    <row r="925" spans="2:12" ht="15.75" customHeight="1" x14ac:dyDescent="0.2">
      <c r="B925" s="2"/>
      <c r="C925" s="3"/>
      <c r="D925" s="4"/>
      <c r="E925" s="5"/>
      <c r="F925" s="2"/>
      <c r="G925" s="2"/>
      <c r="H925" s="2"/>
      <c r="I925" s="6"/>
      <c r="J925" s="6"/>
      <c r="K925" s="2"/>
      <c r="L925" s="2"/>
    </row>
    <row r="926" spans="2:12" ht="15.75" customHeight="1" x14ac:dyDescent="0.2">
      <c r="B926" s="2"/>
      <c r="C926" s="3"/>
      <c r="D926" s="4"/>
      <c r="E926" s="5"/>
      <c r="F926" s="2"/>
      <c r="G926" s="2"/>
      <c r="H926" s="2"/>
      <c r="I926" s="6"/>
      <c r="J926" s="6"/>
      <c r="K926" s="2"/>
      <c r="L926" s="2"/>
    </row>
    <row r="927" spans="2:12" ht="15.75" customHeight="1" x14ac:dyDescent="0.2">
      <c r="B927" s="2"/>
      <c r="C927" s="3"/>
      <c r="D927" s="4"/>
      <c r="E927" s="5"/>
      <c r="F927" s="2"/>
      <c r="G927" s="2"/>
      <c r="H927" s="2"/>
      <c r="I927" s="6"/>
      <c r="J927" s="6"/>
      <c r="K927" s="2"/>
      <c r="L927" s="2"/>
    </row>
    <row r="928" spans="2:12" ht="15.75" customHeight="1" x14ac:dyDescent="0.2">
      <c r="B928" s="2"/>
      <c r="C928" s="3"/>
      <c r="D928" s="4"/>
      <c r="E928" s="5"/>
      <c r="F928" s="2"/>
      <c r="G928" s="2"/>
      <c r="H928" s="2"/>
      <c r="I928" s="6"/>
      <c r="J928" s="6"/>
      <c r="K928" s="2"/>
      <c r="L928" s="2"/>
    </row>
    <row r="929" spans="2:12" ht="15.75" customHeight="1" x14ac:dyDescent="0.2">
      <c r="B929" s="2"/>
      <c r="C929" s="3"/>
      <c r="D929" s="4"/>
      <c r="E929" s="5"/>
      <c r="F929" s="2"/>
      <c r="G929" s="2"/>
      <c r="H929" s="2"/>
      <c r="I929" s="6"/>
      <c r="J929" s="6"/>
      <c r="K929" s="2"/>
      <c r="L929" s="2"/>
    </row>
    <row r="930" spans="2:12" ht="15.75" customHeight="1" x14ac:dyDescent="0.2">
      <c r="B930" s="2"/>
      <c r="C930" s="3"/>
      <c r="D930" s="4"/>
      <c r="E930" s="5"/>
      <c r="F930" s="2"/>
      <c r="G930" s="2"/>
      <c r="H930" s="2"/>
      <c r="I930" s="6"/>
      <c r="J930" s="6"/>
      <c r="K930" s="2"/>
      <c r="L930" s="2"/>
    </row>
    <row r="931" spans="2:12" ht="15.75" customHeight="1" x14ac:dyDescent="0.2">
      <c r="B931" s="2"/>
      <c r="C931" s="3"/>
      <c r="D931" s="4"/>
      <c r="E931" s="5"/>
      <c r="F931" s="2"/>
      <c r="G931" s="2"/>
      <c r="H931" s="2"/>
      <c r="I931" s="6"/>
      <c r="J931" s="6"/>
      <c r="K931" s="2"/>
      <c r="L931" s="2"/>
    </row>
    <row r="932" spans="2:12" ht="15.75" customHeight="1" x14ac:dyDescent="0.2">
      <c r="B932" s="2"/>
      <c r="C932" s="3"/>
      <c r="D932" s="4"/>
      <c r="E932" s="5"/>
      <c r="F932" s="2"/>
      <c r="G932" s="2"/>
      <c r="H932" s="2"/>
      <c r="I932" s="6"/>
      <c r="J932" s="6"/>
      <c r="K932" s="2"/>
      <c r="L932" s="2"/>
    </row>
    <row r="933" spans="2:12" ht="15.75" customHeight="1" x14ac:dyDescent="0.2">
      <c r="B933" s="2"/>
      <c r="C933" s="3"/>
      <c r="D933" s="4"/>
      <c r="E933" s="5"/>
      <c r="F933" s="2"/>
      <c r="G933" s="2"/>
      <c r="H933" s="2"/>
      <c r="I933" s="6"/>
      <c r="J933" s="6"/>
      <c r="K933" s="2"/>
      <c r="L933" s="2"/>
    </row>
    <row r="934" spans="2:12" ht="15.75" customHeight="1" x14ac:dyDescent="0.2">
      <c r="B934" s="2"/>
      <c r="C934" s="3"/>
      <c r="D934" s="4"/>
      <c r="E934" s="5"/>
      <c r="F934" s="2"/>
      <c r="G934" s="2"/>
      <c r="H934" s="2"/>
      <c r="I934" s="6"/>
      <c r="J934" s="6"/>
      <c r="K934" s="2"/>
      <c r="L934" s="2"/>
    </row>
    <row r="935" spans="2:12" ht="15.75" customHeight="1" x14ac:dyDescent="0.2">
      <c r="B935" s="2"/>
      <c r="C935" s="3"/>
      <c r="D935" s="4"/>
      <c r="E935" s="5"/>
      <c r="F935" s="2"/>
      <c r="G935" s="2"/>
      <c r="H935" s="2"/>
      <c r="I935" s="6"/>
      <c r="J935" s="6"/>
      <c r="K935" s="2"/>
      <c r="L935" s="2"/>
    </row>
    <row r="936" spans="2:12" ht="15.75" customHeight="1" x14ac:dyDescent="0.2">
      <c r="B936" s="2"/>
      <c r="C936" s="3"/>
      <c r="D936" s="4"/>
      <c r="E936" s="5"/>
      <c r="F936" s="2"/>
      <c r="G936" s="2"/>
      <c r="H936" s="2"/>
      <c r="I936" s="6"/>
      <c r="J936" s="6"/>
      <c r="K936" s="2"/>
      <c r="L936" s="2"/>
    </row>
    <row r="937" spans="2:12" ht="15.75" customHeight="1" x14ac:dyDescent="0.2">
      <c r="B937" s="2"/>
      <c r="C937" s="3"/>
      <c r="D937" s="4"/>
      <c r="E937" s="5"/>
      <c r="F937" s="2"/>
      <c r="G937" s="2"/>
      <c r="H937" s="2"/>
      <c r="I937" s="6"/>
      <c r="J937" s="6"/>
      <c r="K937" s="2"/>
      <c r="L937" s="2"/>
    </row>
    <row r="938" spans="2:12" ht="15.75" customHeight="1" x14ac:dyDescent="0.2">
      <c r="B938" s="2"/>
      <c r="C938" s="3"/>
      <c r="D938" s="4"/>
      <c r="E938" s="5"/>
      <c r="F938" s="2"/>
      <c r="G938" s="2"/>
      <c r="H938" s="2"/>
      <c r="I938" s="6"/>
      <c r="J938" s="6"/>
      <c r="K938" s="2"/>
      <c r="L938" s="2"/>
    </row>
    <row r="939" spans="2:12" ht="15.75" customHeight="1" x14ac:dyDescent="0.2">
      <c r="B939" s="2"/>
      <c r="C939" s="3"/>
      <c r="D939" s="4"/>
      <c r="E939" s="5"/>
      <c r="F939" s="2"/>
      <c r="G939" s="2"/>
      <c r="H939" s="2"/>
      <c r="I939" s="6"/>
      <c r="J939" s="6"/>
      <c r="K939" s="2"/>
      <c r="L939" s="2"/>
    </row>
    <row r="940" spans="2:12" ht="15.75" customHeight="1" x14ac:dyDescent="0.2">
      <c r="B940" s="2"/>
      <c r="C940" s="3"/>
      <c r="D940" s="4"/>
      <c r="E940" s="5"/>
      <c r="F940" s="2"/>
      <c r="G940" s="2"/>
      <c r="H940" s="2"/>
      <c r="I940" s="6"/>
      <c r="J940" s="6"/>
      <c r="K940" s="2"/>
      <c r="L940" s="2"/>
    </row>
    <row r="941" spans="2:12" ht="15.75" customHeight="1" x14ac:dyDescent="0.2">
      <c r="B941" s="2"/>
      <c r="C941" s="3"/>
      <c r="D941" s="4"/>
      <c r="E941" s="5"/>
      <c r="F941" s="2"/>
      <c r="G941" s="2"/>
      <c r="H941" s="2"/>
      <c r="I941" s="6"/>
      <c r="J941" s="6"/>
      <c r="K941" s="2"/>
      <c r="L941" s="2"/>
    </row>
    <row r="942" spans="2:12" ht="15.75" customHeight="1" x14ac:dyDescent="0.2">
      <c r="B942" s="2"/>
      <c r="C942" s="3"/>
      <c r="D942" s="4"/>
      <c r="E942" s="5"/>
      <c r="F942" s="2"/>
      <c r="G942" s="2"/>
      <c r="H942" s="2"/>
      <c r="I942" s="6"/>
      <c r="J942" s="6"/>
      <c r="K942" s="2"/>
      <c r="L942" s="2"/>
    </row>
    <row r="943" spans="2:12" ht="15.75" customHeight="1" x14ac:dyDescent="0.2">
      <c r="B943" s="2"/>
      <c r="C943" s="3"/>
      <c r="D943" s="4"/>
      <c r="E943" s="5"/>
      <c r="F943" s="2"/>
      <c r="G943" s="2"/>
      <c r="H943" s="2"/>
      <c r="I943" s="6"/>
      <c r="J943" s="6"/>
      <c r="K943" s="2"/>
      <c r="L943" s="2"/>
    </row>
    <row r="944" spans="2:12" ht="15.75" customHeight="1" x14ac:dyDescent="0.2">
      <c r="B944" s="2"/>
      <c r="C944" s="3"/>
      <c r="D944" s="4"/>
      <c r="E944" s="5"/>
      <c r="F944" s="2"/>
      <c r="G944" s="2"/>
      <c r="H944" s="2"/>
      <c r="I944" s="6"/>
      <c r="J944" s="6"/>
      <c r="K944" s="2"/>
      <c r="L944" s="2"/>
    </row>
    <row r="945" spans="2:12" ht="15.75" customHeight="1" x14ac:dyDescent="0.2">
      <c r="B945" s="2"/>
      <c r="C945" s="3"/>
      <c r="D945" s="4"/>
      <c r="E945" s="5"/>
      <c r="F945" s="2"/>
      <c r="G945" s="2"/>
      <c r="H945" s="2"/>
      <c r="I945" s="6"/>
      <c r="J945" s="6"/>
      <c r="K945" s="2"/>
      <c r="L945" s="2"/>
    </row>
    <row r="946" spans="2:12" ht="15.75" customHeight="1" x14ac:dyDescent="0.2">
      <c r="B946" s="2"/>
      <c r="C946" s="3"/>
      <c r="D946" s="4"/>
      <c r="E946" s="5"/>
      <c r="F946" s="2"/>
      <c r="G946" s="2"/>
      <c r="H946" s="2"/>
      <c r="I946" s="6"/>
      <c r="J946" s="6"/>
      <c r="K946" s="2"/>
      <c r="L946" s="2"/>
    </row>
    <row r="947" spans="2:12" ht="15.75" customHeight="1" x14ac:dyDescent="0.2">
      <c r="B947" s="2"/>
      <c r="C947" s="3"/>
      <c r="D947" s="4"/>
      <c r="E947" s="5"/>
      <c r="F947" s="2"/>
      <c r="G947" s="2"/>
      <c r="H947" s="2"/>
      <c r="I947" s="6"/>
      <c r="J947" s="6"/>
      <c r="K947" s="2"/>
      <c r="L947" s="2"/>
    </row>
    <row r="948" spans="2:12" ht="15.75" customHeight="1" x14ac:dyDescent="0.2">
      <c r="B948" s="2"/>
      <c r="C948" s="3"/>
      <c r="D948" s="4"/>
      <c r="E948" s="5"/>
      <c r="F948" s="2"/>
      <c r="G948" s="2"/>
      <c r="H948" s="2"/>
      <c r="I948" s="6"/>
      <c r="J948" s="6"/>
      <c r="K948" s="2"/>
      <c r="L948" s="2"/>
    </row>
    <row r="949" spans="2:12" ht="15.75" customHeight="1" x14ac:dyDescent="0.2">
      <c r="B949" s="2"/>
      <c r="C949" s="3"/>
      <c r="D949" s="4"/>
      <c r="E949" s="5"/>
      <c r="F949" s="2"/>
      <c r="G949" s="2"/>
      <c r="H949" s="2"/>
      <c r="I949" s="6"/>
      <c r="J949" s="6"/>
      <c r="K949" s="2"/>
      <c r="L949" s="2"/>
    </row>
    <row r="950" spans="2:12" ht="15.75" customHeight="1" x14ac:dyDescent="0.2">
      <c r="B950" s="2"/>
      <c r="C950" s="3"/>
      <c r="D950" s="4"/>
      <c r="E950" s="5"/>
      <c r="F950" s="2"/>
      <c r="G950" s="2"/>
      <c r="H950" s="2"/>
      <c r="I950" s="6"/>
      <c r="J950" s="6"/>
      <c r="K950" s="2"/>
      <c r="L950" s="2"/>
    </row>
    <row r="951" spans="2:12" ht="15.75" customHeight="1" x14ac:dyDescent="0.2">
      <c r="B951" s="2"/>
      <c r="C951" s="3"/>
      <c r="D951" s="4"/>
      <c r="E951" s="5"/>
      <c r="F951" s="2"/>
      <c r="G951" s="2"/>
      <c r="H951" s="2"/>
      <c r="I951" s="6"/>
      <c r="J951" s="6"/>
      <c r="K951" s="2"/>
      <c r="L951" s="2"/>
    </row>
    <row r="952" spans="2:12" ht="15.75" customHeight="1" x14ac:dyDescent="0.2">
      <c r="B952" s="2"/>
      <c r="C952" s="3"/>
      <c r="D952" s="4"/>
      <c r="E952" s="5"/>
      <c r="F952" s="2"/>
      <c r="G952" s="2"/>
      <c r="H952" s="2"/>
      <c r="I952" s="6"/>
      <c r="J952" s="6"/>
      <c r="K952" s="2"/>
      <c r="L952" s="2"/>
    </row>
    <row r="953" spans="2:12" ht="15.75" customHeight="1" x14ac:dyDescent="0.2">
      <c r="B953" s="2"/>
      <c r="C953" s="3"/>
      <c r="D953" s="4"/>
      <c r="E953" s="5"/>
      <c r="F953" s="2"/>
      <c r="G953" s="2"/>
      <c r="H953" s="2"/>
      <c r="I953" s="6"/>
      <c r="J953" s="6"/>
      <c r="K953" s="2"/>
      <c r="L953" s="2"/>
    </row>
    <row r="954" spans="2:12" ht="15.75" customHeight="1" x14ac:dyDescent="0.2">
      <c r="B954" s="2"/>
      <c r="C954" s="3"/>
      <c r="D954" s="4"/>
      <c r="E954" s="5"/>
      <c r="F954" s="2"/>
      <c r="G954" s="2"/>
      <c r="H954" s="2"/>
      <c r="I954" s="6"/>
      <c r="J954" s="6"/>
      <c r="K954" s="2"/>
      <c r="L954" s="2"/>
    </row>
    <row r="955" spans="2:12" ht="15.75" customHeight="1" x14ac:dyDescent="0.2">
      <c r="B955" s="2"/>
      <c r="C955" s="3"/>
      <c r="D955" s="4"/>
      <c r="E955" s="5"/>
      <c r="F955" s="2"/>
      <c r="G955" s="2"/>
      <c r="H955" s="2"/>
      <c r="I955" s="6"/>
      <c r="J955" s="6"/>
      <c r="K955" s="2"/>
      <c r="L955" s="2"/>
    </row>
    <row r="956" spans="2:12" ht="15.75" customHeight="1" x14ac:dyDescent="0.2">
      <c r="B956" s="2"/>
      <c r="C956" s="3"/>
      <c r="D956" s="4"/>
      <c r="E956" s="5"/>
      <c r="F956" s="2"/>
      <c r="G956" s="2"/>
      <c r="H956" s="2"/>
      <c r="I956" s="6"/>
      <c r="J956" s="6"/>
      <c r="K956" s="2"/>
      <c r="L956" s="2"/>
    </row>
    <row r="957" spans="2:12" ht="15.75" customHeight="1" x14ac:dyDescent="0.2">
      <c r="B957" s="2"/>
      <c r="C957" s="3"/>
      <c r="D957" s="4"/>
      <c r="E957" s="5"/>
      <c r="F957" s="2"/>
      <c r="G957" s="2"/>
      <c r="H957" s="2"/>
      <c r="I957" s="6"/>
      <c r="J957" s="6"/>
      <c r="K957" s="2"/>
      <c r="L957" s="2"/>
    </row>
    <row r="958" spans="2:12" ht="15.75" customHeight="1" x14ac:dyDescent="0.2">
      <c r="B958" s="2"/>
      <c r="C958" s="3"/>
      <c r="D958" s="4"/>
      <c r="E958" s="5"/>
      <c r="F958" s="2"/>
      <c r="G958" s="2"/>
      <c r="H958" s="2"/>
      <c r="I958" s="6"/>
      <c r="J958" s="6"/>
      <c r="K958" s="2"/>
      <c r="L958" s="2"/>
    </row>
    <row r="959" spans="2:12" ht="15.75" customHeight="1" x14ac:dyDescent="0.2">
      <c r="B959" s="2"/>
      <c r="C959" s="3"/>
      <c r="D959" s="4"/>
      <c r="E959" s="5"/>
      <c r="F959" s="2"/>
      <c r="G959" s="2"/>
      <c r="H959" s="2"/>
      <c r="I959" s="6"/>
      <c r="J959" s="6"/>
      <c r="K959" s="2"/>
      <c r="L959" s="2"/>
    </row>
    <row r="960" spans="2:12" ht="15.75" customHeight="1" x14ac:dyDescent="0.2">
      <c r="B960" s="2"/>
      <c r="C960" s="3"/>
      <c r="D960" s="4"/>
      <c r="E960" s="5"/>
      <c r="F960" s="2"/>
      <c r="G960" s="2"/>
      <c r="H960" s="2"/>
      <c r="I960" s="6"/>
      <c r="J960" s="6"/>
      <c r="K960" s="2"/>
      <c r="L960" s="2"/>
    </row>
    <row r="961" spans="2:12" ht="15.75" customHeight="1" x14ac:dyDescent="0.2">
      <c r="B961" s="2"/>
      <c r="C961" s="3"/>
      <c r="D961" s="4"/>
      <c r="E961" s="5"/>
      <c r="F961" s="2"/>
      <c r="G961" s="2"/>
      <c r="H961" s="2"/>
      <c r="I961" s="6"/>
      <c r="J961" s="6"/>
      <c r="K961" s="2"/>
      <c r="L961" s="2"/>
    </row>
    <row r="962" spans="2:12" ht="15.75" customHeight="1" x14ac:dyDescent="0.2">
      <c r="B962" s="2"/>
      <c r="C962" s="3"/>
      <c r="D962" s="4"/>
      <c r="E962" s="5"/>
      <c r="F962" s="2"/>
      <c r="G962" s="2"/>
      <c r="H962" s="2"/>
      <c r="I962" s="6"/>
      <c r="J962" s="6"/>
      <c r="K962" s="2"/>
      <c r="L962" s="2"/>
    </row>
    <row r="963" spans="2:12" ht="15.75" customHeight="1" x14ac:dyDescent="0.2">
      <c r="B963" s="2"/>
      <c r="C963" s="3"/>
      <c r="D963" s="4"/>
      <c r="E963" s="5"/>
      <c r="F963" s="2"/>
      <c r="G963" s="2"/>
      <c r="H963" s="2"/>
      <c r="I963" s="6"/>
      <c r="J963" s="6"/>
      <c r="K963" s="2"/>
      <c r="L963" s="2"/>
    </row>
    <row r="964" spans="2:12" ht="15.75" customHeight="1" x14ac:dyDescent="0.2">
      <c r="B964" s="2"/>
      <c r="C964" s="3"/>
      <c r="D964" s="4"/>
      <c r="E964" s="5"/>
      <c r="F964" s="2"/>
      <c r="G964" s="2"/>
      <c r="H964" s="2"/>
      <c r="I964" s="6"/>
      <c r="J964" s="6"/>
      <c r="K964" s="2"/>
      <c r="L964" s="2"/>
    </row>
    <row r="965" spans="2:12" ht="15.75" customHeight="1" x14ac:dyDescent="0.2">
      <c r="B965" s="2"/>
      <c r="C965" s="3"/>
      <c r="D965" s="4"/>
      <c r="E965" s="5"/>
      <c r="F965" s="2"/>
      <c r="G965" s="2"/>
      <c r="H965" s="2"/>
      <c r="I965" s="6"/>
      <c r="J965" s="6"/>
      <c r="K965" s="2"/>
      <c r="L965" s="2"/>
    </row>
    <row r="966" spans="2:12" ht="15.75" customHeight="1" x14ac:dyDescent="0.2">
      <c r="B966" s="2"/>
      <c r="C966" s="3"/>
      <c r="D966" s="4"/>
      <c r="E966" s="5"/>
      <c r="F966" s="2"/>
      <c r="G966" s="2"/>
      <c r="H966" s="2"/>
      <c r="I966" s="6"/>
      <c r="J966" s="6"/>
      <c r="K966" s="2"/>
      <c r="L966" s="2"/>
    </row>
    <row r="967" spans="2:12" ht="15.75" customHeight="1" x14ac:dyDescent="0.2">
      <c r="B967" s="2"/>
      <c r="C967" s="3"/>
      <c r="D967" s="4"/>
      <c r="E967" s="5"/>
      <c r="F967" s="2"/>
      <c r="G967" s="2"/>
      <c r="H967" s="2"/>
      <c r="I967" s="6"/>
      <c r="J967" s="6"/>
      <c r="K967" s="2"/>
      <c r="L967" s="2"/>
    </row>
    <row r="968" spans="2:12" ht="15.75" customHeight="1" x14ac:dyDescent="0.2">
      <c r="B968" s="2"/>
      <c r="C968" s="3"/>
      <c r="D968" s="4"/>
      <c r="E968" s="5"/>
      <c r="F968" s="2"/>
      <c r="G968" s="2"/>
      <c r="H968" s="2"/>
      <c r="I968" s="6"/>
      <c r="J968" s="6"/>
      <c r="K968" s="2"/>
      <c r="L968" s="2"/>
    </row>
    <row r="969" spans="2:12" ht="15.75" customHeight="1" x14ac:dyDescent="0.2">
      <c r="B969" s="2"/>
      <c r="C969" s="3"/>
      <c r="D969" s="4"/>
      <c r="E969" s="5"/>
      <c r="F969" s="2"/>
      <c r="G969" s="2"/>
      <c r="H969" s="2"/>
      <c r="I969" s="6"/>
      <c r="J969" s="6"/>
      <c r="K969" s="2"/>
      <c r="L969" s="2"/>
    </row>
    <row r="970" spans="2:12" ht="15.75" customHeight="1" x14ac:dyDescent="0.2">
      <c r="B970" s="2"/>
      <c r="C970" s="3"/>
      <c r="D970" s="4"/>
      <c r="E970" s="5"/>
      <c r="F970" s="2"/>
      <c r="G970" s="2"/>
      <c r="H970" s="2"/>
      <c r="I970" s="6"/>
      <c r="J970" s="6"/>
      <c r="K970" s="2"/>
      <c r="L970" s="2"/>
    </row>
    <row r="971" spans="2:12" ht="15.75" customHeight="1" x14ac:dyDescent="0.2">
      <c r="B971" s="2"/>
      <c r="C971" s="3"/>
      <c r="D971" s="4"/>
      <c r="E971" s="5"/>
      <c r="F971" s="2"/>
      <c r="G971" s="2"/>
      <c r="H971" s="2"/>
      <c r="I971" s="6"/>
      <c r="J971" s="6"/>
      <c r="K971" s="2"/>
      <c r="L971" s="2"/>
    </row>
    <row r="972" spans="2:12" ht="15.75" customHeight="1" x14ac:dyDescent="0.2">
      <c r="B972" s="2"/>
      <c r="C972" s="3"/>
      <c r="D972" s="4"/>
      <c r="E972" s="5"/>
      <c r="F972" s="2"/>
      <c r="G972" s="2"/>
      <c r="H972" s="2"/>
      <c r="I972" s="6"/>
      <c r="J972" s="6"/>
      <c r="K972" s="2"/>
      <c r="L972" s="2"/>
    </row>
    <row r="973" spans="2:12" ht="15.75" customHeight="1" x14ac:dyDescent="0.2">
      <c r="B973" s="2"/>
      <c r="C973" s="3"/>
      <c r="D973" s="4"/>
      <c r="E973" s="5"/>
      <c r="F973" s="2"/>
      <c r="G973" s="2"/>
      <c r="H973" s="2"/>
      <c r="I973" s="6"/>
      <c r="J973" s="6"/>
      <c r="K973" s="2"/>
      <c r="L973" s="2"/>
    </row>
    <row r="974" spans="2:12" ht="15.75" customHeight="1" x14ac:dyDescent="0.2">
      <c r="B974" s="2"/>
      <c r="C974" s="3"/>
      <c r="D974" s="4"/>
      <c r="E974" s="5"/>
      <c r="F974" s="2"/>
      <c r="G974" s="2"/>
      <c r="H974" s="2"/>
      <c r="I974" s="6"/>
      <c r="J974" s="6"/>
      <c r="K974" s="2"/>
      <c r="L974" s="2"/>
    </row>
    <row r="975" spans="2:12" ht="15.75" customHeight="1" x14ac:dyDescent="0.2">
      <c r="B975" s="2"/>
      <c r="C975" s="3"/>
      <c r="D975" s="4"/>
      <c r="E975" s="5"/>
      <c r="F975" s="2"/>
      <c r="G975" s="2"/>
      <c r="H975" s="2"/>
      <c r="I975" s="6"/>
      <c r="J975" s="6"/>
      <c r="K975" s="2"/>
      <c r="L975" s="2"/>
    </row>
    <row r="976" spans="2:12" ht="15.75" customHeight="1" x14ac:dyDescent="0.2">
      <c r="B976" s="2"/>
      <c r="C976" s="3"/>
      <c r="D976" s="4"/>
      <c r="E976" s="5"/>
      <c r="F976" s="2"/>
      <c r="G976" s="2"/>
      <c r="H976" s="2"/>
      <c r="I976" s="6"/>
      <c r="J976" s="6"/>
      <c r="K976" s="2"/>
      <c r="L976" s="2"/>
    </row>
    <row r="977" spans="2:12" ht="15.75" customHeight="1" x14ac:dyDescent="0.2">
      <c r="B977" s="2"/>
      <c r="C977" s="3"/>
      <c r="D977" s="4"/>
      <c r="E977" s="5"/>
      <c r="F977" s="2"/>
      <c r="G977" s="2"/>
      <c r="H977" s="2"/>
      <c r="I977" s="6"/>
      <c r="J977" s="6"/>
      <c r="K977" s="2"/>
      <c r="L977" s="2"/>
    </row>
    <row r="978" spans="2:12" ht="15.75" customHeight="1" x14ac:dyDescent="0.2">
      <c r="B978" s="2"/>
      <c r="C978" s="3"/>
      <c r="D978" s="4"/>
      <c r="E978" s="5"/>
      <c r="F978" s="2"/>
      <c r="G978" s="2"/>
      <c r="H978" s="2"/>
      <c r="I978" s="6"/>
      <c r="J978" s="6"/>
      <c r="K978" s="2"/>
      <c r="L978" s="2"/>
    </row>
    <row r="979" spans="2:12" ht="15.75" customHeight="1" x14ac:dyDescent="0.2">
      <c r="B979" s="2"/>
      <c r="C979" s="3"/>
      <c r="D979" s="4"/>
      <c r="E979" s="5"/>
      <c r="F979" s="2"/>
      <c r="G979" s="2"/>
      <c r="H979" s="2"/>
      <c r="I979" s="6"/>
      <c r="J979" s="6"/>
      <c r="K979" s="2"/>
      <c r="L979" s="2"/>
    </row>
    <row r="980" spans="2:12" ht="15.75" customHeight="1" x14ac:dyDescent="0.2">
      <c r="B980" s="2"/>
      <c r="C980" s="3"/>
      <c r="D980" s="4"/>
      <c r="E980" s="5"/>
      <c r="F980" s="2"/>
      <c r="G980" s="2"/>
      <c r="H980" s="2"/>
      <c r="I980" s="6"/>
      <c r="J980" s="6"/>
      <c r="K980" s="2"/>
      <c r="L980" s="2"/>
    </row>
    <row r="981" spans="2:12" ht="15.75" customHeight="1" x14ac:dyDescent="0.2">
      <c r="B981" s="2"/>
      <c r="C981" s="3"/>
      <c r="D981" s="4"/>
      <c r="E981" s="5"/>
      <c r="F981" s="2"/>
      <c r="G981" s="2"/>
      <c r="H981" s="2"/>
      <c r="I981" s="6"/>
      <c r="J981" s="6"/>
      <c r="K981" s="2"/>
      <c r="L981" s="2"/>
    </row>
    <row r="982" spans="2:12" ht="15.75" customHeight="1" x14ac:dyDescent="0.2">
      <c r="B982" s="2"/>
      <c r="C982" s="3"/>
      <c r="D982" s="4"/>
      <c r="E982" s="5"/>
      <c r="F982" s="2"/>
      <c r="G982" s="2"/>
      <c r="H982" s="2"/>
      <c r="I982" s="6"/>
      <c r="J982" s="6"/>
      <c r="K982" s="2"/>
      <c r="L982" s="2"/>
    </row>
    <row r="983" spans="2:12" ht="15.75" customHeight="1" x14ac:dyDescent="0.2">
      <c r="B983" s="2"/>
      <c r="C983" s="3"/>
      <c r="D983" s="4"/>
      <c r="E983" s="5"/>
      <c r="F983" s="2"/>
      <c r="G983" s="2"/>
      <c r="H983" s="2"/>
      <c r="I983" s="6"/>
      <c r="J983" s="6"/>
      <c r="K983" s="2"/>
      <c r="L983" s="2"/>
    </row>
    <row r="984" spans="2:12" ht="15.75" customHeight="1" x14ac:dyDescent="0.2">
      <c r="B984" s="2"/>
      <c r="C984" s="3"/>
      <c r="D984" s="4"/>
      <c r="E984" s="5"/>
      <c r="F984" s="2"/>
      <c r="G984" s="2"/>
      <c r="H984" s="2"/>
      <c r="I984" s="6"/>
      <c r="J984" s="6"/>
      <c r="K984" s="2"/>
      <c r="L984" s="2"/>
    </row>
    <row r="985" spans="2:12" ht="15.75" customHeight="1" x14ac:dyDescent="0.2">
      <c r="B985" s="2"/>
      <c r="C985" s="3"/>
      <c r="D985" s="4"/>
      <c r="E985" s="5"/>
      <c r="F985" s="2"/>
      <c r="G985" s="2"/>
      <c r="H985" s="2"/>
      <c r="I985" s="6"/>
      <c r="J985" s="6"/>
      <c r="K985" s="2"/>
      <c r="L985" s="2"/>
    </row>
    <row r="986" spans="2:12" ht="15.75" customHeight="1" x14ac:dyDescent="0.2">
      <c r="B986" s="2"/>
      <c r="C986" s="3"/>
      <c r="D986" s="4"/>
      <c r="E986" s="5"/>
      <c r="F986" s="2"/>
      <c r="G986" s="2"/>
      <c r="H986" s="2"/>
      <c r="I986" s="6"/>
      <c r="J986" s="6"/>
      <c r="K986" s="2"/>
      <c r="L986" s="2"/>
    </row>
    <row r="987" spans="2:12" ht="15.75" customHeight="1" x14ac:dyDescent="0.2">
      <c r="B987" s="2"/>
      <c r="C987" s="3"/>
      <c r="D987" s="4"/>
      <c r="E987" s="5"/>
      <c r="F987" s="2"/>
      <c r="G987" s="2"/>
      <c r="H987" s="2"/>
      <c r="I987" s="6"/>
      <c r="J987" s="6"/>
      <c r="K987" s="2"/>
      <c r="L987" s="2"/>
    </row>
    <row r="988" spans="2:12" ht="15.75" customHeight="1" x14ac:dyDescent="0.2">
      <c r="B988" s="2"/>
      <c r="C988" s="3"/>
      <c r="D988" s="4"/>
      <c r="E988" s="5"/>
      <c r="F988" s="2"/>
      <c r="G988" s="2"/>
      <c r="H988" s="2"/>
      <c r="I988" s="6"/>
      <c r="J988" s="6"/>
      <c r="K988" s="2"/>
      <c r="L988" s="2"/>
    </row>
    <row r="989" spans="2:12" ht="15.75" customHeight="1" x14ac:dyDescent="0.2">
      <c r="B989" s="2"/>
      <c r="C989" s="3"/>
      <c r="D989" s="4"/>
      <c r="E989" s="5"/>
      <c r="F989" s="2"/>
      <c r="G989" s="2"/>
      <c r="H989" s="2"/>
      <c r="I989" s="6"/>
      <c r="J989" s="6"/>
      <c r="K989" s="2"/>
      <c r="L989" s="2"/>
    </row>
    <row r="990" spans="2:12" ht="15.75" customHeight="1" x14ac:dyDescent="0.2">
      <c r="B990" s="2"/>
      <c r="C990" s="3"/>
      <c r="D990" s="4"/>
      <c r="E990" s="5"/>
      <c r="F990" s="2"/>
      <c r="G990" s="2"/>
      <c r="H990" s="2"/>
      <c r="I990" s="6"/>
      <c r="J990" s="6"/>
      <c r="K990" s="2"/>
      <c r="L990" s="2"/>
    </row>
    <row r="991" spans="2:12" ht="15.75" customHeight="1" x14ac:dyDescent="0.2">
      <c r="B991" s="2"/>
      <c r="C991" s="3"/>
      <c r="D991" s="4"/>
      <c r="E991" s="5"/>
      <c r="F991" s="2"/>
      <c r="G991" s="2"/>
      <c r="H991" s="2"/>
      <c r="I991" s="6"/>
      <c r="J991" s="6"/>
      <c r="K991" s="2"/>
      <c r="L991" s="2"/>
    </row>
    <row r="992" spans="2:12" ht="15.75" customHeight="1" x14ac:dyDescent="0.2">
      <c r="B992" s="2"/>
      <c r="C992" s="3"/>
      <c r="D992" s="4"/>
      <c r="E992" s="5"/>
      <c r="F992" s="2"/>
      <c r="G992" s="2"/>
      <c r="H992" s="2"/>
      <c r="I992" s="6"/>
      <c r="J992" s="6"/>
      <c r="K992" s="2"/>
      <c r="L992" s="2"/>
    </row>
    <row r="993" spans="2:12" ht="15.75" customHeight="1" x14ac:dyDescent="0.2">
      <c r="B993" s="2"/>
      <c r="C993" s="3"/>
      <c r="D993" s="4"/>
      <c r="E993" s="5"/>
      <c r="F993" s="2"/>
      <c r="G993" s="2"/>
      <c r="H993" s="2"/>
      <c r="I993" s="6"/>
      <c r="J993" s="6"/>
      <c r="K993" s="2"/>
      <c r="L993" s="2"/>
    </row>
    <row r="994" spans="2:12" ht="15.75" customHeight="1" x14ac:dyDescent="0.2">
      <c r="B994" s="2"/>
      <c r="C994" s="3"/>
      <c r="D994" s="4"/>
      <c r="E994" s="5"/>
      <c r="F994" s="2"/>
      <c r="G994" s="2"/>
      <c r="H994" s="2"/>
      <c r="I994" s="6"/>
      <c r="J994" s="6"/>
      <c r="K994" s="2"/>
      <c r="L994" s="2"/>
    </row>
    <row r="995" spans="2:12" ht="15.75" customHeight="1" x14ac:dyDescent="0.2">
      <c r="B995" s="2"/>
      <c r="C995" s="3"/>
      <c r="D995" s="4"/>
      <c r="E995" s="5"/>
      <c r="F995" s="2"/>
      <c r="G995" s="2"/>
      <c r="H995" s="2"/>
      <c r="I995" s="6"/>
      <c r="J995" s="6"/>
      <c r="K995" s="2"/>
      <c r="L995" s="2"/>
    </row>
    <row r="996" spans="2:12" ht="15.75" customHeight="1" x14ac:dyDescent="0.2">
      <c r="B996" s="2"/>
      <c r="C996" s="3"/>
      <c r="D996" s="4"/>
      <c r="E996" s="5"/>
      <c r="F996" s="2"/>
      <c r="G996" s="2"/>
      <c r="H996" s="2"/>
      <c r="I996" s="6"/>
      <c r="J996" s="6"/>
      <c r="K996" s="2"/>
      <c r="L996" s="2"/>
    </row>
    <row r="997" spans="2:12" ht="15.75" customHeight="1" x14ac:dyDescent="0.2">
      <c r="B997" s="2"/>
      <c r="C997" s="3"/>
      <c r="D997" s="4"/>
      <c r="E997" s="5"/>
      <c r="F997" s="2"/>
      <c r="G997" s="2"/>
      <c r="H997" s="2"/>
      <c r="I997" s="6"/>
      <c r="J997" s="6"/>
      <c r="K997" s="2"/>
      <c r="L997" s="2"/>
    </row>
    <row r="998" spans="2:12" ht="15.75" customHeight="1" x14ac:dyDescent="0.2">
      <c r="B998" s="2"/>
      <c r="C998" s="3"/>
      <c r="D998" s="4"/>
      <c r="E998" s="5"/>
      <c r="F998" s="2"/>
      <c r="G998" s="2"/>
      <c r="H998" s="2"/>
      <c r="I998" s="6"/>
      <c r="J998" s="6"/>
      <c r="K998" s="2"/>
      <c r="L998" s="2"/>
    </row>
    <row r="999" spans="2:12" ht="15.75" customHeight="1" x14ac:dyDescent="0.2">
      <c r="B999" s="2"/>
      <c r="C999" s="3"/>
      <c r="D999" s="4"/>
      <c r="E999" s="5"/>
      <c r="F999" s="2"/>
      <c r="G999" s="2"/>
      <c r="H999" s="2"/>
      <c r="I999" s="6"/>
      <c r="J999" s="6"/>
      <c r="K999" s="2"/>
      <c r="L999" s="2"/>
    </row>
    <row r="1000" spans="2:12" ht="15.75" customHeight="1" x14ac:dyDescent="0.2">
      <c r="B1000" s="2"/>
      <c r="C1000" s="3"/>
      <c r="D1000" s="4"/>
      <c r="E1000" s="5"/>
      <c r="F1000" s="2"/>
      <c r="G1000" s="2"/>
      <c r="H1000" s="2"/>
      <c r="I1000" s="6"/>
      <c r="J1000" s="6"/>
      <c r="K1000" s="2"/>
      <c r="L1000" s="2"/>
    </row>
  </sheetData>
  <mergeCells count="2">
    <mergeCell ref="C14:E14"/>
    <mergeCell ref="C13:E13"/>
  </mergeCells>
  <hyperlinks>
    <hyperlink ref="D31" r:id="rId1" xr:uid="{00000000-0004-0000-0100-000000000000}"/>
    <hyperlink ref="D46" r:id="rId2" xr:uid="{00000000-0004-0000-0100-000001000000}"/>
    <hyperlink ref="D47" r:id="rId3" xr:uid="{00000000-0004-0000-0100-000002000000}"/>
  </hyperlinks>
  <pageMargins left="0.75" right="0.75" top="1" bottom="1" header="0" footer="0"/>
  <pageSetup orientation="landscape"/>
  <headerFooter>
    <oddFooter>&amp;L000000	&amp;P</oddFooter>
  </headerFooter>
  <extLst>
    <ext xmlns:x14="http://schemas.microsoft.com/office/spreadsheetml/2009/9/main" uri="{CCE6A557-97BC-4b89-ADB6-D9C93CAAB3DF}">
      <x14:dataValidations xmlns:xm="http://schemas.microsoft.com/office/excel/2006/main" count="2">
        <x14:dataValidation type="list" showErrorMessage="1" xr:uid="{00000000-0002-0000-0100-000000000000}">
          <x14:formula1>
            <xm:f>'Auto Responses'!$J$3:$J$5</xm:f>
          </x14:formula1>
          <xm:sqref>C37:C38 C67</xm:sqref>
        </x14:dataValidation>
        <x14:dataValidation type="list" showErrorMessage="1" xr:uid="{00000000-0002-0000-0100-000001000000}">
          <x14:formula1>
            <xm:f>'Auto Responses'!$J$3:$J$4</xm:f>
          </x14:formula1>
          <xm:sqref>C22:C28 C30:C34 C36 C39:C51 C53:C66 C68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636C"/>
  </sheetPr>
  <dimension ref="A1:Z1000"/>
  <sheetViews>
    <sheetView showGridLines="0" topLeftCell="A2" workbookViewId="0"/>
  </sheetViews>
  <sheetFormatPr baseColWidth="10" defaultColWidth="9.125" defaultRowHeight="15" customHeight="1" x14ac:dyDescent="0.2"/>
  <cols>
    <col min="1" max="1" width="8.25" style="310" customWidth="1"/>
    <col min="2" max="2" width="55.125" style="310" customWidth="1"/>
    <col min="3" max="3" width="18.875" style="310" customWidth="1"/>
    <col min="4" max="4" width="55.75" style="310" customWidth="1"/>
    <col min="5" max="5" width="32" style="310" customWidth="1"/>
    <col min="6" max="6" width="30.75" style="310" customWidth="1"/>
    <col min="7" max="7" width="18.125" style="310" customWidth="1"/>
    <col min="8" max="10" width="18.125" style="310" hidden="1" customWidth="1"/>
    <col min="11" max="11" width="4.5" style="310" hidden="1" customWidth="1"/>
    <col min="12" max="12" width="6.625" style="310" hidden="1" customWidth="1"/>
    <col min="13" max="26" width="10.5" style="310" customWidth="1"/>
  </cols>
  <sheetData>
    <row r="1" spans="1:26" ht="221" hidden="1" x14ac:dyDescent="0.2">
      <c r="A1" s="1" t="s">
        <v>0</v>
      </c>
      <c r="B1" s="2"/>
      <c r="C1" s="3"/>
      <c r="D1" s="4"/>
      <c r="E1" s="5"/>
      <c r="F1" s="2"/>
      <c r="G1" s="2"/>
      <c r="H1" s="2"/>
      <c r="I1" s="6"/>
      <c r="J1" s="6"/>
      <c r="K1" s="2"/>
      <c r="L1" s="2"/>
    </row>
    <row r="2" spans="1:26" ht="36" customHeight="1" x14ac:dyDescent="0.2">
      <c r="A2" s="7" t="s">
        <v>115</v>
      </c>
      <c r="B2" s="7"/>
      <c r="C2" s="8"/>
      <c r="D2" s="9"/>
      <c r="E2" s="10"/>
      <c r="F2" s="10" t="str">
        <f>'Auto Responses'!$A$36</f>
        <v>Version 4.1.0</v>
      </c>
      <c r="G2" s="2"/>
      <c r="H2" s="2"/>
      <c r="I2" s="6"/>
      <c r="J2" s="2"/>
      <c r="K2" s="2"/>
      <c r="L2" s="2"/>
    </row>
    <row r="3" spans="1:26" ht="28.5" customHeight="1" x14ac:dyDescent="0.15">
      <c r="A3" s="11" t="s">
        <v>2</v>
      </c>
      <c r="B3" s="12"/>
      <c r="C3" s="13">
        <f>'START HERE'!$C$3</f>
        <v>0</v>
      </c>
      <c r="D3" s="14"/>
      <c r="E3" s="15"/>
      <c r="F3" s="16"/>
      <c r="G3" s="2"/>
      <c r="H3" s="2"/>
      <c r="I3" s="6"/>
      <c r="J3" s="2"/>
      <c r="K3" s="2"/>
      <c r="L3" s="2"/>
      <c r="M3" s="2"/>
      <c r="N3" s="2"/>
      <c r="O3" s="2"/>
      <c r="P3" s="2"/>
      <c r="Q3" s="2"/>
      <c r="R3" s="2"/>
      <c r="S3" s="2"/>
      <c r="T3" s="2"/>
      <c r="U3" s="2"/>
      <c r="V3" s="2"/>
      <c r="W3" s="2"/>
      <c r="X3" s="2"/>
      <c r="Y3" s="2"/>
      <c r="Z3" s="2"/>
    </row>
    <row r="4" spans="1:26" ht="36" customHeight="1" x14ac:dyDescent="0.15">
      <c r="A4" s="17" t="s">
        <v>3</v>
      </c>
      <c r="B4" s="18"/>
      <c r="C4" s="19"/>
      <c r="D4" s="20"/>
      <c r="E4" s="21"/>
      <c r="F4" s="21"/>
      <c r="G4" s="2"/>
      <c r="H4" s="2"/>
      <c r="I4" s="6"/>
      <c r="J4" s="2"/>
      <c r="K4" s="2"/>
      <c r="L4" s="2"/>
      <c r="M4" s="2"/>
      <c r="N4" s="2"/>
      <c r="O4" s="2"/>
      <c r="P4" s="2"/>
      <c r="Q4" s="2"/>
      <c r="R4" s="2"/>
      <c r="S4" s="2"/>
      <c r="T4" s="2"/>
      <c r="U4" s="2"/>
      <c r="V4" s="2"/>
      <c r="W4" s="2"/>
      <c r="X4" s="2"/>
      <c r="Y4" s="2"/>
      <c r="Z4" s="2"/>
    </row>
    <row r="5" spans="1:26" ht="19.5" customHeight="1" x14ac:dyDescent="0.15">
      <c r="A5" s="22" t="str">
        <f>HLOOKUP($A$4,'Auto Responses'!$D$2:$D$8,2,0)&amp;""</f>
        <v>1. Complete the "Start Here" tab and review the "Required Questions" guidance to find the other sections are required for your product or service.</v>
      </c>
      <c r="B5" s="23"/>
      <c r="C5" s="24"/>
      <c r="D5" s="25"/>
      <c r="E5" s="23"/>
      <c r="F5" s="23"/>
      <c r="G5" s="2"/>
      <c r="H5" s="2"/>
      <c r="I5" s="6"/>
      <c r="J5" s="2"/>
      <c r="K5" s="2"/>
      <c r="L5" s="2"/>
      <c r="M5" s="2"/>
      <c r="N5" s="2"/>
      <c r="O5" s="2"/>
      <c r="P5" s="2"/>
      <c r="Q5" s="2"/>
      <c r="R5" s="2"/>
      <c r="S5" s="2"/>
      <c r="T5" s="2"/>
      <c r="U5" s="2"/>
      <c r="V5" s="2"/>
      <c r="W5" s="2"/>
      <c r="X5" s="2"/>
      <c r="Y5" s="2"/>
      <c r="Z5" s="2"/>
    </row>
    <row r="6" spans="1:26" ht="19.5" customHeight="1" x14ac:dyDescent="0.15">
      <c r="A6" s="22" t="str">
        <f>HLOOKUP($A$4,'Auto Responses'!$D$2:$D$8,3,0)&amp;""</f>
        <v>2. Complete the "Organization" tab and the applicable questions in each of the next 5 tabs (Product through Privacy) that apply, based on your answers to the "Required Questions."</v>
      </c>
      <c r="B6" s="23"/>
      <c r="C6" s="24"/>
      <c r="D6" s="25"/>
      <c r="E6" s="23"/>
      <c r="F6" s="23"/>
      <c r="G6" s="2"/>
      <c r="H6" s="2"/>
      <c r="I6" s="6"/>
      <c r="J6" s="2"/>
      <c r="K6" s="2"/>
      <c r="L6" s="2"/>
      <c r="M6" s="2"/>
      <c r="N6" s="2"/>
      <c r="O6" s="2"/>
      <c r="P6" s="2"/>
      <c r="Q6" s="2"/>
      <c r="R6" s="2"/>
      <c r="S6" s="2"/>
      <c r="T6" s="2"/>
      <c r="U6" s="2"/>
      <c r="V6" s="2"/>
      <c r="W6" s="2"/>
      <c r="X6" s="2"/>
      <c r="Y6" s="2"/>
      <c r="Z6" s="2"/>
    </row>
    <row r="7" spans="1:26" ht="19.5" customHeight="1" x14ac:dyDescent="0.15">
      <c r="A7" s="22" t="str">
        <f>HLOOKUP($A$4,'Auto Responses'!$D$2:$D$8,4,0)&amp;""</f>
        <v xml:space="preserve">3. Guidance in column E may change based on your answers to prompt details in "Additional Information." If leaving an answer blank, you must also state why in "Additional Information". </v>
      </c>
      <c r="B7" s="23"/>
      <c r="C7" s="24"/>
      <c r="D7" s="25"/>
      <c r="E7" s="23"/>
      <c r="F7" s="23"/>
      <c r="G7" s="2"/>
      <c r="H7" s="2"/>
      <c r="I7" s="6"/>
      <c r="J7" s="2"/>
      <c r="K7" s="2"/>
      <c r="L7" s="2"/>
      <c r="M7" s="2"/>
      <c r="N7" s="2"/>
      <c r="O7" s="2"/>
      <c r="P7" s="2"/>
      <c r="Q7" s="2"/>
      <c r="R7" s="2"/>
      <c r="S7" s="2"/>
      <c r="T7" s="2"/>
      <c r="U7" s="2"/>
      <c r="V7" s="2"/>
      <c r="W7" s="2"/>
      <c r="X7" s="2"/>
      <c r="Y7" s="2"/>
      <c r="Z7" s="2"/>
    </row>
    <row r="8" spans="1:26" ht="19.5" customHeight="1" x14ac:dyDescent="0.15">
      <c r="A8" s="22" t="str">
        <f>HLOOKUP($A$4,'Auto Responses'!$D$2:$D$8,5,0)&amp;""</f>
        <v>4. DO NOT complete any fields in the "Evaluation" sheets or the "Analyst Notes" column.</v>
      </c>
      <c r="B8" s="23"/>
      <c r="C8" s="24"/>
      <c r="D8" s="25"/>
      <c r="E8" s="23"/>
      <c r="F8" s="23"/>
      <c r="G8" s="2"/>
      <c r="H8" s="2"/>
      <c r="I8" s="6"/>
      <c r="J8" s="2"/>
      <c r="K8" s="2"/>
      <c r="L8" s="2"/>
      <c r="M8" s="2"/>
      <c r="N8" s="2"/>
      <c r="O8" s="2"/>
      <c r="P8" s="2"/>
      <c r="Q8" s="2"/>
      <c r="R8" s="2"/>
      <c r="S8" s="2"/>
      <c r="T8" s="2"/>
      <c r="U8" s="2"/>
      <c r="V8" s="2"/>
      <c r="W8" s="2"/>
      <c r="X8" s="2"/>
      <c r="Y8" s="2"/>
      <c r="Z8" s="2"/>
    </row>
    <row r="9" spans="1:26" ht="19.5" customHeight="1" x14ac:dyDescent="0.15">
      <c r="A9" s="22" t="str">
        <f>HLOOKUP($A$4,'Auto Responses'!$D$2:$D$8,6,0)&amp;""</f>
        <v>5. Return the completed file to institutions.</v>
      </c>
      <c r="B9" s="23"/>
      <c r="C9" s="24"/>
      <c r="D9" s="25"/>
      <c r="E9" s="23"/>
      <c r="F9" s="23"/>
      <c r="G9" s="2"/>
      <c r="H9" s="2"/>
      <c r="I9" s="6"/>
      <c r="J9" s="2"/>
      <c r="K9" s="2"/>
      <c r="L9" s="2"/>
      <c r="M9" s="2"/>
      <c r="N9" s="2"/>
      <c r="O9" s="2"/>
      <c r="P9" s="2"/>
      <c r="Q9" s="2"/>
      <c r="R9" s="2"/>
      <c r="S9" s="2"/>
      <c r="T9" s="2"/>
      <c r="U9" s="2"/>
      <c r="V9" s="2"/>
      <c r="W9" s="2"/>
      <c r="X9" s="2"/>
      <c r="Y9" s="2"/>
      <c r="Z9" s="2"/>
    </row>
    <row r="10" spans="1:26" ht="19.5" customHeight="1" x14ac:dyDescent="0.15">
      <c r="A10" s="28" t="str">
        <f>HLOOKUP($A$4,'Auto Responses'!$D$2:$D$8,7,0)&amp;""</f>
        <v>* Denotes critical questions. Critical questions are those deemed most important to institutions by higher education volunteers.</v>
      </c>
      <c r="B10" s="23"/>
      <c r="C10" s="24"/>
      <c r="D10" s="25"/>
      <c r="E10" s="23"/>
      <c r="F10" s="23"/>
      <c r="G10" s="2"/>
      <c r="H10" s="2"/>
      <c r="I10" s="6"/>
      <c r="J10" s="2"/>
      <c r="K10" s="2"/>
      <c r="L10" s="2"/>
      <c r="M10" s="2"/>
      <c r="N10" s="2"/>
      <c r="O10" s="2"/>
      <c r="P10" s="2"/>
      <c r="Q10" s="2"/>
      <c r="R10" s="2"/>
      <c r="S10" s="2"/>
      <c r="T10" s="2"/>
      <c r="U10" s="2"/>
      <c r="V10" s="2"/>
      <c r="W10" s="2"/>
      <c r="X10" s="2"/>
      <c r="Y10" s="2"/>
      <c r="Z10" s="2"/>
    </row>
    <row r="11" spans="1:26" ht="19.5" customHeight="1" x14ac:dyDescent="0.15">
      <c r="A11" s="29" t="str">
        <f>HLOOKUP($A$4,'Auto Responses'!$D$2:$D$9,8,0)&amp;""</f>
        <v>For full instructions, please visit educause.edu/HECVAT</v>
      </c>
      <c r="B11" s="23"/>
      <c r="C11" s="24"/>
      <c r="D11" s="25"/>
      <c r="E11" s="23"/>
      <c r="F11" s="23"/>
      <c r="G11" s="2"/>
      <c r="H11" s="2"/>
      <c r="I11" s="6"/>
      <c r="J11" s="2"/>
      <c r="K11" s="2"/>
      <c r="L11" s="2"/>
      <c r="M11" s="2"/>
      <c r="N11" s="2"/>
      <c r="O11" s="2"/>
      <c r="P11" s="2"/>
      <c r="Q11" s="2"/>
      <c r="R11" s="2"/>
      <c r="S11" s="2"/>
      <c r="T11" s="2"/>
      <c r="U11" s="2"/>
      <c r="V11" s="2"/>
      <c r="W11" s="2"/>
      <c r="X11" s="2"/>
      <c r="Y11" s="2"/>
      <c r="Z11" s="2"/>
    </row>
    <row r="12" spans="1:26" ht="36" customHeight="1" x14ac:dyDescent="0.15">
      <c r="A12" s="18" t="str">
        <f>VLOOKUP(LEFT($A13,4),'Auto Responses'!$N$4:$O$38,2,0)&amp;""</f>
        <v xml:space="preserve"> General Information</v>
      </c>
      <c r="B12" s="18"/>
      <c r="C12" s="19" t="s">
        <v>13</v>
      </c>
      <c r="D12" s="32"/>
      <c r="E12" s="33"/>
      <c r="F12" s="33"/>
      <c r="G12" s="2"/>
      <c r="H12" s="2"/>
      <c r="I12" s="6"/>
      <c r="J12" s="6"/>
      <c r="K12" s="2"/>
      <c r="L12" s="2"/>
      <c r="M12" s="2"/>
      <c r="N12" s="2"/>
      <c r="O12" s="2"/>
      <c r="P12" s="2"/>
      <c r="Q12" s="2"/>
      <c r="R12" s="2"/>
      <c r="S12" s="2"/>
      <c r="T12" s="2"/>
      <c r="U12" s="2"/>
      <c r="V12" s="2"/>
      <c r="W12" s="2"/>
      <c r="X12" s="2"/>
      <c r="Y12" s="2"/>
      <c r="Z12" s="2"/>
    </row>
    <row r="13" spans="1:26" ht="21.75" customHeight="1" x14ac:dyDescent="0.2">
      <c r="A13" s="34" t="s">
        <v>4</v>
      </c>
      <c r="B13" s="35" t="str">
        <f>VLOOKUP($A13,Questions!$A$2:$X$333,2,0)&amp;""</f>
        <v>Solution Provider Name</v>
      </c>
      <c r="C13" s="311" t="s">
        <v>34</v>
      </c>
      <c r="D13" s="312"/>
      <c r="E13" s="313"/>
      <c r="F13" s="16"/>
      <c r="G13" s="2"/>
      <c r="H13" s="2"/>
      <c r="I13" s="6"/>
      <c r="J13" s="6"/>
      <c r="K13" s="2"/>
      <c r="L13" s="2"/>
      <c r="M13" s="2"/>
      <c r="N13" s="2"/>
      <c r="O13" s="2"/>
      <c r="P13" s="2"/>
      <c r="Q13" s="2"/>
      <c r="R13" s="2"/>
      <c r="S13" s="2"/>
      <c r="T13" s="2"/>
      <c r="U13" s="2"/>
      <c r="V13" s="2"/>
      <c r="W13" s="2"/>
      <c r="X13" s="2"/>
      <c r="Y13" s="2"/>
      <c r="Z13" s="2"/>
    </row>
    <row r="14" spans="1:26" ht="21.75" customHeight="1" x14ac:dyDescent="0.2">
      <c r="A14" s="34" t="s">
        <v>5</v>
      </c>
      <c r="B14" s="35" t="str">
        <f>VLOOKUP($A14,Questions!$A$2:$X$333,2,0)&amp;""</f>
        <v>Solution Name</v>
      </c>
      <c r="C14" s="311" t="s">
        <v>34</v>
      </c>
      <c r="D14" s="312"/>
      <c r="E14" s="313"/>
      <c r="F14" s="16"/>
      <c r="G14" s="2"/>
      <c r="H14" s="2"/>
      <c r="I14" s="6"/>
      <c r="J14" s="6"/>
      <c r="K14" s="2"/>
      <c r="L14" s="2"/>
      <c r="M14" s="2"/>
      <c r="N14" s="2"/>
      <c r="O14" s="2"/>
      <c r="P14" s="2"/>
      <c r="Q14" s="2"/>
      <c r="R14" s="2"/>
      <c r="S14" s="2"/>
      <c r="T14" s="2"/>
      <c r="U14" s="2"/>
      <c r="V14" s="2"/>
      <c r="W14" s="2"/>
      <c r="X14" s="2"/>
      <c r="Y14" s="2"/>
      <c r="Z14" s="2"/>
    </row>
    <row r="15" spans="1:26" ht="21.75" customHeight="1" x14ac:dyDescent="0.15">
      <c r="A15" s="34" t="s">
        <v>6</v>
      </c>
      <c r="B15" s="35" t="str">
        <f>VLOOKUP($A15,Questions!$A$2:$X$333,2,0)&amp;""</f>
        <v>Solution Description</v>
      </c>
      <c r="C15" s="65" t="s">
        <v>35</v>
      </c>
      <c r="D15" s="37"/>
      <c r="E15" s="37"/>
      <c r="F15" s="16"/>
      <c r="G15" s="2"/>
      <c r="H15" s="2"/>
      <c r="I15" s="6"/>
      <c r="J15" s="6"/>
      <c r="K15" s="2"/>
      <c r="L15" s="2"/>
      <c r="M15" s="2"/>
      <c r="N15" s="2"/>
      <c r="O15" s="2"/>
      <c r="P15" s="2"/>
      <c r="Q15" s="2"/>
      <c r="R15" s="2"/>
      <c r="S15" s="2"/>
      <c r="T15" s="2"/>
      <c r="U15" s="2"/>
      <c r="V15" s="2"/>
      <c r="W15" s="2"/>
      <c r="X15" s="2"/>
      <c r="Y15" s="2"/>
      <c r="Z15" s="2"/>
    </row>
    <row r="16" spans="1:26" ht="21.75" customHeight="1" x14ac:dyDescent="0.15">
      <c r="A16" s="34" t="s">
        <v>11</v>
      </c>
      <c r="B16" s="35" t="str">
        <f>VLOOKUP($A16,Questions!$A$2:$X$333,2,0)&amp;""</f>
        <v>Country of Company Headquarters</v>
      </c>
      <c r="C16" s="36" t="s">
        <v>37</v>
      </c>
      <c r="D16" s="37"/>
      <c r="E16" s="37"/>
      <c r="F16" s="16"/>
      <c r="G16" s="2"/>
      <c r="H16" s="2"/>
      <c r="I16" s="6"/>
      <c r="J16" s="6"/>
      <c r="K16" s="2"/>
      <c r="L16" s="2"/>
      <c r="M16" s="2"/>
      <c r="N16" s="2"/>
      <c r="O16" s="2"/>
      <c r="P16" s="2"/>
      <c r="Q16" s="2"/>
      <c r="R16" s="2"/>
      <c r="S16" s="2"/>
      <c r="T16" s="2"/>
      <c r="U16" s="2"/>
      <c r="V16" s="2"/>
      <c r="W16" s="2"/>
      <c r="X16" s="2"/>
      <c r="Y16" s="2"/>
      <c r="Z16" s="2"/>
    </row>
    <row r="17" spans="1:26" ht="36.75" customHeight="1" x14ac:dyDescent="0.15">
      <c r="A17" s="18" t="str">
        <f>VLOOKUP(LEFT($A18,4),'Auto Responses'!$N$4:$O$38,2,0)&amp;""</f>
        <v xml:space="preserve"> Required Questions</v>
      </c>
      <c r="B17" s="40"/>
      <c r="C17" s="19" t="s">
        <v>13</v>
      </c>
      <c r="D17" s="19"/>
      <c r="E17" s="41" t="s">
        <v>15</v>
      </c>
      <c r="F17" s="50" t="s">
        <v>16</v>
      </c>
      <c r="G17" s="2"/>
      <c r="H17" s="2"/>
      <c r="I17" s="6"/>
      <c r="J17" s="6"/>
      <c r="K17" s="2"/>
      <c r="L17" s="2"/>
      <c r="M17" s="2"/>
      <c r="N17" s="2"/>
      <c r="O17" s="2"/>
      <c r="P17" s="2"/>
      <c r="Q17" s="2"/>
      <c r="R17" s="2"/>
      <c r="S17" s="2"/>
      <c r="T17" s="2"/>
      <c r="U17" s="2"/>
      <c r="V17" s="2"/>
      <c r="W17" s="2"/>
      <c r="X17" s="2"/>
      <c r="Y17" s="2"/>
      <c r="Z17" s="2"/>
    </row>
    <row r="18" spans="1:26" ht="38.25" customHeight="1" x14ac:dyDescent="0.15">
      <c r="A18" s="34" t="s">
        <v>23</v>
      </c>
      <c r="B18" s="43" t="str">
        <f>VLOOKUP($A18,Questions!$A$2:$X$333,2,0)</f>
        <v>Are you offering either a product or platform, as opposed to only offering a service</v>
      </c>
      <c r="C18" s="79" t="str">
        <f>VLOOKUP($A18,'START HERE'!$A$23:$F$36,3,0)&amp;""</f>
        <v/>
      </c>
      <c r="D18" s="80" t="str">
        <f>VLOOKUP($A18,'START HERE'!$A$23:$F$36,4,0)&amp;""</f>
        <v/>
      </c>
      <c r="E18" s="46" t="str">
        <f>IF($C18="Yes",VLOOKUP($A18,Questions!$A$2:$X$333,17,0)&amp;"",IF($C18="No",VLOOKUP($A18,Questions!$A$2:$X$333,16,0)&amp;"",VLOOKUP($A18,Questions!$A$2:$X$333,15,0)&amp;""))</f>
        <v xml:space="preserve"> </v>
      </c>
      <c r="F18" s="47" t="str">
        <f>VLOOKUP($A18,'Institution Evaluation'!$A$56:$F$346,6,0)&amp;""</f>
        <v/>
      </c>
      <c r="G18" s="49" t="s">
        <v>22</v>
      </c>
      <c r="H18" s="2"/>
      <c r="I18" s="6"/>
      <c r="J18" s="6"/>
      <c r="K18" s="2"/>
      <c r="L18" s="2"/>
      <c r="M18" s="2"/>
      <c r="N18" s="2"/>
      <c r="O18" s="2"/>
      <c r="P18" s="2"/>
      <c r="Q18" s="2"/>
      <c r="R18" s="2"/>
      <c r="S18" s="2"/>
      <c r="T18" s="2"/>
      <c r="U18" s="2"/>
      <c r="V18" s="2"/>
      <c r="W18" s="2"/>
      <c r="X18" s="2"/>
      <c r="Y18" s="2"/>
      <c r="Z18" s="2"/>
    </row>
    <row r="19" spans="1:26" ht="36.75" customHeight="1" x14ac:dyDescent="0.15">
      <c r="A19" s="18" t="str">
        <f>VLOOKUP(LEFT($A20,4),'Auto Responses'!$N$4:$O$38,2,0)&amp;""</f>
        <v xml:space="preserve"> Authentication, Authorization, and Account Management</v>
      </c>
      <c r="B19" s="40"/>
      <c r="C19" s="19" t="s">
        <v>13</v>
      </c>
      <c r="D19" s="19" t="s">
        <v>14</v>
      </c>
      <c r="E19" s="41" t="s">
        <v>15</v>
      </c>
      <c r="F19" s="50" t="s">
        <v>16</v>
      </c>
      <c r="G19" s="2"/>
      <c r="H19" s="2"/>
      <c r="I19" s="6"/>
      <c r="J19" s="6"/>
      <c r="K19" s="2"/>
      <c r="L19" s="2"/>
      <c r="M19" s="2"/>
      <c r="N19" s="2"/>
      <c r="O19" s="2"/>
      <c r="P19" s="2"/>
      <c r="Q19" s="2"/>
      <c r="R19" s="2"/>
      <c r="S19" s="2"/>
      <c r="T19" s="2"/>
      <c r="U19" s="2"/>
      <c r="V19" s="2"/>
      <c r="W19" s="2"/>
      <c r="X19" s="2"/>
      <c r="Y19" s="2"/>
      <c r="Z19" s="2"/>
    </row>
    <row r="20" spans="1:26" ht="97.5" customHeight="1" x14ac:dyDescent="0.15">
      <c r="A20" s="34" t="s">
        <v>116</v>
      </c>
      <c r="B20" s="43" t="str">
        <f>VLOOKUP($A20,Questions!$A$2:$X$333,2,0)</f>
        <v>Does your solution support single sign-on (SSO) protocols for user and administrator authentication?*</v>
      </c>
      <c r="C20" s="44" t="s">
        <v>39</v>
      </c>
      <c r="D20" s="45" t="s">
        <v>117</v>
      </c>
      <c r="E20" s="46" t="str">
        <f>IF($C$18="No",'Auto Responses'!$A$3,IF($C20="Yes",VLOOKUP($A20,Questions!$A$2:$X$333,17,0)&amp;"",IF($C20="No",VLOOKUP($A20,Questions!$A$2:$X$333,16,0)&amp;"",VLOOKUP($A20,Questions!$A$2:$X$333,15,0)&amp;"")))</f>
        <v>Describe how strong authentication is enforced (e.g., complex passwords, multifactor tokens, certificates, biometrics, aging requirements, re-use policy).</v>
      </c>
      <c r="F20" s="47" t="str">
        <f>VLOOKUP($A20,'Institution Evaluation'!$A$56:$F$346,6,0)&amp;""</f>
        <v/>
      </c>
      <c r="G20" s="2"/>
      <c r="H20" s="2"/>
      <c r="I20" s="6"/>
      <c r="J20" s="6"/>
      <c r="K20" s="2"/>
      <c r="L20" s="2"/>
      <c r="M20" s="2"/>
      <c r="N20" s="2"/>
      <c r="O20" s="2"/>
      <c r="P20" s="2"/>
      <c r="Q20" s="2"/>
      <c r="R20" s="2"/>
      <c r="S20" s="2"/>
      <c r="T20" s="2"/>
      <c r="U20" s="2"/>
      <c r="V20" s="2"/>
      <c r="W20" s="2"/>
      <c r="X20" s="2"/>
      <c r="Y20" s="2"/>
      <c r="Z20" s="2"/>
    </row>
    <row r="21" spans="1:26" ht="45.75" customHeight="1" x14ac:dyDescent="0.15">
      <c r="A21" s="34" t="s">
        <v>118</v>
      </c>
      <c r="B21" s="43" t="str">
        <f>VLOOKUP($A21,Questions!$A$2:$X$333,2,0)</f>
        <v>For customers not using SSO, does your solution support local authentication protocols for user and administrator authentication?*</v>
      </c>
      <c r="C21" s="44" t="s">
        <v>39</v>
      </c>
      <c r="D21" s="45" t="s">
        <v>119</v>
      </c>
      <c r="E21" s="46" t="str">
        <f>IF($C$18="No",'Auto Responses'!$A$3,IF($C21="Yes",VLOOKUP($A21,Questions!$A$2:$X$333,17,0)&amp;"",IF($C21="No",VLOOKUP($A21,Questions!$A$2:$X$333,16,0)&amp;"",VLOOKUP($A21,Questions!$A$2:$X$333,15,0)&amp;"")))</f>
        <v>Provide a detailed description of your local authentication mode practices.</v>
      </c>
      <c r="F21" s="47" t="str">
        <f>VLOOKUP($A21,'Institution Evaluation'!$A$56:$F$346,6,0)&amp;""</f>
        <v/>
      </c>
      <c r="G21" s="2"/>
      <c r="H21" s="2"/>
      <c r="I21" s="6"/>
      <c r="J21" s="6"/>
      <c r="K21" s="2"/>
      <c r="L21" s="2"/>
      <c r="M21" s="2"/>
      <c r="N21" s="2"/>
      <c r="O21" s="2"/>
      <c r="P21" s="2"/>
      <c r="Q21" s="2"/>
      <c r="R21" s="2"/>
      <c r="S21" s="2"/>
      <c r="T21" s="2"/>
      <c r="U21" s="2"/>
      <c r="V21" s="2"/>
      <c r="W21" s="2"/>
      <c r="X21" s="2"/>
      <c r="Y21" s="2"/>
      <c r="Z21" s="2"/>
    </row>
    <row r="22" spans="1:26" ht="48" customHeight="1" x14ac:dyDescent="0.15">
      <c r="A22" s="34" t="s">
        <v>120</v>
      </c>
      <c r="B22" s="43" t="str">
        <f>VLOOKUP($A22,Questions!$A$2:$X$333,2,0)</f>
        <v>For customers not using SSO, can you enforce password/passphrase complexity requirements (provided by the institution)?*</v>
      </c>
      <c r="C22" s="44" t="s">
        <v>39</v>
      </c>
      <c r="D22" s="45" t="s">
        <v>119</v>
      </c>
      <c r="E22" s="46" t="str">
        <f>IF($C$18="No",'Auto Responses'!$A$3,IF($C22="Yes",VLOOKUP($A22,Questions!$A$2:$X$333,17,0)&amp;"",IF($C22="No",VLOOKUP($A22,Questions!$A$2:$X$333,16,0)&amp;"",VLOOKUP($A22,Questions!$A$2:$X$333,15,0)&amp;"")))</f>
        <v>Describe how password/passphrase complexity requirements are implemented in the product.</v>
      </c>
      <c r="F22" s="47" t="str">
        <f>VLOOKUP($A22,'Institution Evaluation'!$A$56:$F$346,6,0)&amp;""</f>
        <v/>
      </c>
      <c r="G22" s="2"/>
      <c r="H22" s="2"/>
      <c r="I22" s="6"/>
      <c r="J22" s="6"/>
      <c r="K22" s="2"/>
      <c r="L22" s="2"/>
      <c r="M22" s="2"/>
      <c r="N22" s="2"/>
      <c r="O22" s="2"/>
      <c r="P22" s="2"/>
      <c r="Q22" s="2"/>
      <c r="R22" s="2"/>
      <c r="S22" s="2"/>
      <c r="T22" s="2"/>
      <c r="U22" s="2"/>
      <c r="V22" s="2"/>
      <c r="W22" s="2"/>
      <c r="X22" s="2"/>
      <c r="Y22" s="2"/>
      <c r="Z22" s="2"/>
    </row>
    <row r="23" spans="1:26" ht="72" customHeight="1" x14ac:dyDescent="0.15">
      <c r="A23" s="34" t="s">
        <v>121</v>
      </c>
      <c r="B23" s="43" t="str">
        <f>VLOOKUP($A23,Questions!$A$2:$X$333,2,0)</f>
        <v>For customers not using SSO, does the system have password complexity or length limitations and/or restrictions?*</v>
      </c>
      <c r="C23" s="44" t="s">
        <v>39</v>
      </c>
      <c r="D23" s="45" t="s">
        <v>119</v>
      </c>
      <c r="E23" s="46" t="str">
        <f>IF($C$18="No",'Auto Responses'!$A$3,IF($C23="Yes",VLOOKUP($A23,Questions!$A$2:$X$333,17,0)&amp;"",IF($C23="No",VLOOKUP($A23,Questions!$A$2:$X$333,16,0)&amp;"",VLOOKUP($A23,Questions!$A$2:$X$333,15,0)&amp;"")))</f>
        <v>Describe these limitations and/or restrictions and state what lengths and complexities are supported.</v>
      </c>
      <c r="F23" s="47" t="str">
        <f>VLOOKUP($A23,'Institution Evaluation'!$A$56:$F$346,6,0)&amp;""</f>
        <v/>
      </c>
      <c r="G23" s="2"/>
      <c r="H23" s="2"/>
      <c r="I23" s="6"/>
      <c r="J23" s="6"/>
      <c r="K23" s="2"/>
      <c r="L23" s="2"/>
      <c r="M23" s="2"/>
      <c r="N23" s="2"/>
      <c r="O23" s="2"/>
      <c r="P23" s="2"/>
      <c r="Q23" s="2"/>
      <c r="R23" s="2"/>
      <c r="S23" s="2"/>
      <c r="T23" s="2"/>
      <c r="U23" s="2"/>
      <c r="V23" s="2"/>
      <c r="W23" s="2"/>
      <c r="X23" s="2"/>
      <c r="Y23" s="2"/>
      <c r="Z23" s="2"/>
    </row>
    <row r="24" spans="1:26" ht="73.5" customHeight="1" x14ac:dyDescent="0.15">
      <c r="A24" s="34" t="s">
        <v>122</v>
      </c>
      <c r="B24" s="43" t="str">
        <f>VLOOKUP($A24,Questions!$A$2:$X$333,2,0)</f>
        <v>For customers not using SSO, do you have documented password/passphrase reset procedures that are currently implemented in the system and/or customer support?*</v>
      </c>
      <c r="C24" s="44" t="s">
        <v>39</v>
      </c>
      <c r="D24" s="45" t="s">
        <v>119</v>
      </c>
      <c r="E24" s="46" t="str">
        <f>IF($C$18="No",'Auto Responses'!$A$3,IF($C24="Yes",VLOOKUP($A24,Questions!$A$2:$X$333,17,0)&amp;"",IF($C24="No",VLOOKUP($A24,Questions!$A$2:$X$333,16,0)&amp;"",VLOOKUP($A24,Questions!$A$2:$X$333,15,0)&amp;"")))</f>
        <v>Describe your documented password/passphrase reset procedures that are currently implemented in the system and/or customer support.</v>
      </c>
      <c r="F24" s="47" t="str">
        <f>VLOOKUP($A24,'Institution Evaluation'!$A$56:$F$346,6,0)&amp;""</f>
        <v/>
      </c>
      <c r="G24" s="2"/>
      <c r="H24" s="6"/>
      <c r="I24" s="6"/>
      <c r="J24" s="6"/>
      <c r="K24" s="2"/>
      <c r="L24" s="2"/>
      <c r="M24" s="2"/>
      <c r="N24" s="2"/>
      <c r="O24" s="2"/>
      <c r="P24" s="2"/>
      <c r="Q24" s="2"/>
      <c r="R24" s="2"/>
      <c r="S24" s="2"/>
      <c r="T24" s="2"/>
      <c r="U24" s="2"/>
      <c r="V24" s="2"/>
      <c r="W24" s="2"/>
      <c r="X24" s="2"/>
      <c r="Y24" s="2"/>
      <c r="Z24" s="2"/>
    </row>
    <row r="25" spans="1:26" ht="57.75" customHeight="1" x14ac:dyDescent="0.15">
      <c r="A25" s="34" t="s">
        <v>123</v>
      </c>
      <c r="B25" s="43" t="str">
        <f>VLOOKUP($A25,Questions!$A$2:$X$333,2,0)</f>
        <v>Does your organization participate in InCommon or another eduGAIN-affiliated trust federation?*</v>
      </c>
      <c r="C25" s="44" t="s">
        <v>39</v>
      </c>
      <c r="D25" s="45" t="s">
        <v>117</v>
      </c>
      <c r="E25" s="46" t="str">
        <f>IF($C$18="No",'Auto Responses'!$A$3,IF($C25="Yes",VLOOKUP($A25,Questions!$A$2:$X$333,17,0)&amp;"",IF($C25="No",VLOOKUP($A25,Questions!$A$2:$X$333,16,0)&amp;"",VLOOKUP($A25,Questions!$A$2:$X$333,15,0)&amp;"")))</f>
        <v>List the entity IDs registered in the Additional Information column.</v>
      </c>
      <c r="F25" s="47" t="str">
        <f>VLOOKUP($A25,'Institution Evaluation'!$A$56:$F$346,6,0)&amp;""</f>
        <v/>
      </c>
      <c r="G25" s="2"/>
      <c r="H25" s="2"/>
      <c r="I25" s="6"/>
      <c r="J25" s="6"/>
      <c r="K25" s="2"/>
      <c r="L25" s="2"/>
      <c r="M25" s="2"/>
      <c r="N25" s="2"/>
      <c r="O25" s="2"/>
      <c r="P25" s="2"/>
      <c r="Q25" s="2"/>
      <c r="R25" s="2"/>
      <c r="S25" s="2"/>
      <c r="T25" s="2"/>
      <c r="U25" s="2"/>
      <c r="V25" s="2"/>
      <c r="W25" s="2"/>
      <c r="X25" s="2"/>
      <c r="Y25" s="2"/>
      <c r="Z25" s="2"/>
    </row>
    <row r="26" spans="1:26" ht="38.25" customHeight="1" x14ac:dyDescent="0.15">
      <c r="A26" s="34" t="s">
        <v>124</v>
      </c>
      <c r="B26" s="43" t="str">
        <f>VLOOKUP($A26,Questions!$A$2:$X$333,2,0)</f>
        <v>Are there any passwords/passphrases hard-coded into your systems or solutions?*</v>
      </c>
      <c r="C26" s="44" t="s">
        <v>64</v>
      </c>
      <c r="D26" s="45"/>
      <c r="E26" s="46" t="str">
        <f>IF($C$18="No",'Auto Responses'!$A$3,IF($C26="Yes",VLOOKUP($A26,Questions!$A$2:$X$333,17,0)&amp;"",IF($C26="No",VLOOKUP($A26,Questions!$A$2:$X$333,16,0)&amp;"",VLOOKUP($A26,Questions!$A$2:$X$333,15,0)&amp;"")))</f>
        <v/>
      </c>
      <c r="F26" s="47" t="str">
        <f>VLOOKUP($A26,'Institution Evaluation'!$A$56:$F$346,6,0)&amp;""</f>
        <v/>
      </c>
      <c r="G26" s="2"/>
      <c r="H26" s="2"/>
      <c r="I26" s="6"/>
      <c r="J26" s="6"/>
      <c r="K26" s="2"/>
      <c r="L26" s="2"/>
      <c r="M26" s="2"/>
      <c r="N26" s="2"/>
      <c r="O26" s="2"/>
      <c r="P26" s="2"/>
      <c r="Q26" s="2"/>
      <c r="R26" s="2"/>
      <c r="S26" s="2"/>
      <c r="T26" s="2"/>
      <c r="U26" s="2"/>
      <c r="V26" s="2"/>
      <c r="W26" s="2"/>
      <c r="X26" s="2"/>
      <c r="Y26" s="2"/>
      <c r="Z26" s="2"/>
    </row>
    <row r="27" spans="1:26" ht="38.25" customHeight="1" x14ac:dyDescent="0.15">
      <c r="A27" s="34" t="s">
        <v>125</v>
      </c>
      <c r="B27" s="43" t="str">
        <f>VLOOKUP($A27,Questions!$A$2:$X$333,2,0)</f>
        <v>Are you storing any passwords in plaintext?*</v>
      </c>
      <c r="C27" s="44" t="s">
        <v>64</v>
      </c>
      <c r="D27" s="45"/>
      <c r="E27" s="46" t="str">
        <f>IF($C$18="No",'Auto Responses'!$A$3,IF($C27="Yes",VLOOKUP($A27,Questions!$A$2:$X$333,17,0)&amp;"",IF($C27="No",VLOOKUP($A27,Questions!$A$2:$X$333,16,0)&amp;"",VLOOKUP($A27,Questions!$A$2:$X$333,15,0)&amp;"")))</f>
        <v/>
      </c>
      <c r="F27" s="47" t="str">
        <f>VLOOKUP($A27,'Institution Evaluation'!$A$56:$F$346,6,0)&amp;""</f>
        <v/>
      </c>
      <c r="G27" s="2"/>
      <c r="H27" s="2"/>
      <c r="I27" s="6"/>
      <c r="J27" s="6"/>
      <c r="K27" s="2"/>
      <c r="L27" s="2"/>
      <c r="M27" s="2"/>
      <c r="N27" s="2"/>
      <c r="O27" s="2"/>
      <c r="P27" s="2"/>
      <c r="Q27" s="2"/>
      <c r="R27" s="2"/>
      <c r="S27" s="2"/>
      <c r="T27" s="2"/>
      <c r="U27" s="2"/>
      <c r="V27" s="2"/>
      <c r="W27" s="2"/>
      <c r="X27" s="2"/>
      <c r="Y27" s="2"/>
      <c r="Z27" s="2"/>
    </row>
    <row r="28" spans="1:26" ht="69.75" customHeight="1" x14ac:dyDescent="0.15">
      <c r="A28" s="34" t="s">
        <v>126</v>
      </c>
      <c r="B28" s="43" t="str">
        <f>VLOOKUP($A28,Questions!$A$2:$X$333,2,0)</f>
        <v>Are audit logs available that include AT LEAST all of the following: login, logout, actions performed, and source IP address?*</v>
      </c>
      <c r="C28" s="44" t="s">
        <v>39</v>
      </c>
      <c r="D28" s="45" t="s">
        <v>127</v>
      </c>
      <c r="E28" s="46" t="str">
        <f>IF($C$18="No",'Auto Responses'!$A$3,IF($C28="Yes",VLOOKUP($A28,Questions!$A$2:$X$333,17,0)&amp;"",IF($C28="No",VLOOKUP($A28,Questions!$A$2:$X$333,16,0)&amp;"",VLOOKUP($A28,Questions!$A$2:$X$333,15,0)&amp;"")))</f>
        <v/>
      </c>
      <c r="F28" s="47" t="str">
        <f>VLOOKUP($A28,'Institution Evaluation'!$A$56:$F$346,6,0)&amp;""</f>
        <v/>
      </c>
      <c r="G28" s="2"/>
      <c r="H28" s="2"/>
      <c r="I28" s="6"/>
      <c r="J28" s="6"/>
      <c r="K28" s="2"/>
      <c r="L28" s="2"/>
      <c r="M28" s="2"/>
      <c r="N28" s="2"/>
      <c r="O28" s="2"/>
      <c r="P28" s="2"/>
      <c r="Q28" s="2"/>
      <c r="R28" s="2"/>
      <c r="S28" s="2"/>
      <c r="T28" s="2"/>
      <c r="U28" s="2"/>
      <c r="V28" s="2"/>
      <c r="W28" s="2"/>
      <c r="X28" s="2"/>
      <c r="Y28" s="2"/>
      <c r="Z28" s="2"/>
    </row>
    <row r="29" spans="1:26" ht="104.25" customHeight="1" x14ac:dyDescent="0.15">
      <c r="A29" s="34" t="s">
        <v>128</v>
      </c>
      <c r="B29" s="43" t="str">
        <f>VLOOKUP($A29,Questions!$A$2:$X$333,2,0)</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29" s="81"/>
      <c r="D29" s="45" t="s">
        <v>129</v>
      </c>
      <c r="E29" s="46" t="str">
        <f>IF($C$18="No",'Auto Responses'!$A$3,IF($C29="Yes",VLOOKUP($A29,Questions!$A$2:$X$333,17,0)&amp;"",IF($C29="No",VLOOKUP($A29,Questions!$A$2:$X$333,16,0)&amp;"",VLOOKUP($A29,Questions!$A$2:$X$333,15,0)&amp;"")))</f>
        <v>Ensure that all elements of AAAI-10 are clearly stated in your response.</v>
      </c>
      <c r="F29" s="47" t="str">
        <f>VLOOKUP($A29,'Institution Evaluation'!$A$56:$F$346,6,0)&amp;""</f>
        <v/>
      </c>
      <c r="G29" s="2"/>
      <c r="H29" s="2"/>
      <c r="I29" s="6"/>
      <c r="J29" s="6"/>
      <c r="K29" s="2"/>
      <c r="L29" s="2"/>
      <c r="M29" s="2"/>
      <c r="N29" s="2"/>
      <c r="O29" s="2"/>
      <c r="P29" s="2"/>
      <c r="Q29" s="2"/>
      <c r="R29" s="2"/>
      <c r="S29" s="2"/>
      <c r="T29" s="2"/>
      <c r="U29" s="2"/>
      <c r="V29" s="2"/>
      <c r="W29" s="2"/>
      <c r="X29" s="2"/>
      <c r="Y29" s="2"/>
      <c r="Z29" s="2"/>
    </row>
    <row r="30" spans="1:26" ht="48" customHeight="1" x14ac:dyDescent="0.15">
      <c r="A30" s="34" t="s">
        <v>130</v>
      </c>
      <c r="B30" s="43" t="str">
        <f>VLOOKUP($A30,Questions!$A$2:$X$333,2,0)</f>
        <v>Can you provide the institution documentation regarding the retention period for those logs, how logs are protected, and whether they are accessible to the customer (and if so, how)?*</v>
      </c>
      <c r="C30" s="44" t="s">
        <v>39</v>
      </c>
      <c r="D30" s="45" t="s">
        <v>131</v>
      </c>
      <c r="E30" s="46" t="str">
        <f>IF($C$18="No",'Auto Responses'!$A$3,IF($C30="Yes",VLOOKUP($A30,Questions!$A$2:$X$333,17,0)&amp;"",IF($C30="No",VLOOKUP($A30,Questions!$A$2:$X$333,16,0)&amp;"",VLOOKUP($A30,Questions!$A$2:$X$333,15,0)&amp;"")))</f>
        <v/>
      </c>
      <c r="F30" s="47" t="str">
        <f>VLOOKUP($A30,'Institution Evaluation'!$A$56:$F$346,6,0)&amp;""</f>
        <v/>
      </c>
      <c r="G30" s="2"/>
      <c r="H30" s="2"/>
      <c r="I30" s="6"/>
      <c r="J30" s="6"/>
      <c r="K30" s="2"/>
      <c r="L30" s="2"/>
      <c r="M30" s="2"/>
      <c r="N30" s="2"/>
      <c r="O30" s="2"/>
      <c r="P30" s="2"/>
      <c r="Q30" s="2"/>
      <c r="R30" s="2"/>
      <c r="S30" s="2"/>
      <c r="T30" s="2"/>
      <c r="U30" s="2"/>
      <c r="V30" s="2"/>
      <c r="W30" s="2"/>
      <c r="X30" s="2"/>
      <c r="Y30" s="2"/>
      <c r="Z30" s="2"/>
    </row>
    <row r="31" spans="1:26" ht="55.5" customHeight="1" x14ac:dyDescent="0.15">
      <c r="A31" s="34" t="s">
        <v>132</v>
      </c>
      <c r="B31" s="43" t="str">
        <f>VLOOKUP($A31,Questions!$A$2:$X$333,2,0)</f>
        <v>For customers not using SSO, does your application support integration with other authentication and authorization systems?</v>
      </c>
      <c r="C31" s="44"/>
      <c r="D31" s="45" t="s">
        <v>117</v>
      </c>
      <c r="E31" s="46" t="str">
        <f>IF($C$18="No",'Auto Responses'!$A$3,IF($C31="Yes",VLOOKUP($A31,Questions!$A$2:$X$333,17,0)&amp;"",IF($C31="No",VLOOKUP($A31,Questions!$A$2:$X$333,16,0)&amp;"",VLOOKUP($A31,Questions!$A$2:$X$333,15,0)&amp;"")))</f>
        <v/>
      </c>
      <c r="F31" s="47" t="str">
        <f>VLOOKUP($A31,'Institution Evaluation'!$A$56:$F$346,6,0)&amp;""</f>
        <v/>
      </c>
      <c r="G31" s="2"/>
      <c r="H31" s="2"/>
      <c r="I31" s="6"/>
      <c r="J31" s="6"/>
      <c r="K31" s="2"/>
      <c r="L31" s="2"/>
      <c r="M31" s="2"/>
      <c r="N31" s="2"/>
      <c r="O31" s="2"/>
      <c r="P31" s="2"/>
      <c r="Q31" s="2"/>
      <c r="R31" s="2"/>
      <c r="S31" s="2"/>
      <c r="T31" s="2"/>
      <c r="U31" s="2"/>
      <c r="V31" s="2"/>
      <c r="W31" s="2"/>
      <c r="X31" s="2"/>
      <c r="Y31" s="2"/>
      <c r="Z31" s="2"/>
    </row>
    <row r="32" spans="1:26" ht="51.75" customHeight="1" x14ac:dyDescent="0.15">
      <c r="A32" s="34" t="s">
        <v>133</v>
      </c>
      <c r="B32" s="43" t="str">
        <f>VLOOKUP($A32,Questions!$A$2:$X$333,2,0)</f>
        <v>Do you allow the customer to specify attribute mappings for any needed information beyond a user identifier? (e.g., Reference eduPerson, ePPA/ePPN/ePE)</v>
      </c>
      <c r="C32" s="44" t="s">
        <v>64</v>
      </c>
      <c r="D32" s="45" t="s">
        <v>134</v>
      </c>
      <c r="E32" s="46" t="str">
        <f>IF($C$18="No",'Auto Responses'!$A$3,IF($C32="Yes",VLOOKUP($A32,Questions!$A$2:$X$333,17,0)&amp;"",IF($C32="No",VLOOKUP($A32,Questions!$A$2:$X$333,16,0)&amp;"",VLOOKUP($A32,Questions!$A$2:$X$333,15,0)&amp;"")))</f>
        <v>Describe plans to allow customers to specify attribute mappings.</v>
      </c>
      <c r="F32" s="47" t="str">
        <f>VLOOKUP($A32,'Institution Evaluation'!$A$56:$F$346,6,0)&amp;""</f>
        <v/>
      </c>
      <c r="G32" s="2"/>
      <c r="H32" s="2"/>
      <c r="I32" s="6"/>
      <c r="J32" s="6"/>
      <c r="K32" s="2"/>
      <c r="L32" s="2"/>
      <c r="M32" s="2"/>
      <c r="N32" s="2"/>
      <c r="O32" s="2"/>
      <c r="P32" s="2"/>
      <c r="Q32" s="2"/>
      <c r="R32" s="2"/>
      <c r="S32" s="2"/>
      <c r="T32" s="2"/>
      <c r="U32" s="2"/>
      <c r="V32" s="2"/>
      <c r="W32" s="2"/>
      <c r="X32" s="2"/>
      <c r="Y32" s="2"/>
      <c r="Z32" s="2"/>
    </row>
    <row r="33" spans="1:26" ht="60" customHeight="1" x14ac:dyDescent="0.15">
      <c r="A33" s="34" t="s">
        <v>135</v>
      </c>
      <c r="B33" s="43" t="str">
        <f>VLOOKUP($A33,Questions!$A$2:$X$333,2,0)</f>
        <v>For customers not using SSO, does your application support directory integration for user accounts?</v>
      </c>
      <c r="C33" s="44" t="s">
        <v>39</v>
      </c>
      <c r="D33" s="45" t="s">
        <v>117</v>
      </c>
      <c r="E33" s="46" t="str">
        <f>IF($C$18="No",'Auto Responses'!$A$3,IF($C33="Yes",VLOOKUP($A33,Questions!$A$2:$X$333,17,0)&amp;"",IF($C33="No",VLOOKUP($A33,Questions!$A$2:$X$333,16,0)&amp;"",VLOOKUP($A33,Questions!$A$2:$X$333,15,0)&amp;"")))</f>
        <v>Describe all authentication services supported by the system.</v>
      </c>
      <c r="F33" s="47" t="str">
        <f>VLOOKUP($A33,'Institution Evaluation'!$A$56:$F$346,6,0)&amp;""</f>
        <v/>
      </c>
      <c r="G33" s="2"/>
      <c r="H33" s="2"/>
      <c r="I33" s="6"/>
      <c r="J33" s="6"/>
      <c r="K33" s="2"/>
      <c r="L33" s="2"/>
      <c r="M33" s="2"/>
      <c r="N33" s="2"/>
      <c r="O33" s="2"/>
      <c r="P33" s="2"/>
      <c r="Q33" s="2"/>
      <c r="R33" s="2"/>
      <c r="S33" s="2"/>
      <c r="T33" s="2"/>
      <c r="U33" s="2"/>
      <c r="V33" s="2"/>
      <c r="W33" s="2"/>
      <c r="X33" s="2"/>
      <c r="Y33" s="2"/>
      <c r="Z33" s="2"/>
    </row>
    <row r="34" spans="1:26" ht="75" customHeight="1" x14ac:dyDescent="0.15">
      <c r="A34" s="34" t="s">
        <v>136</v>
      </c>
      <c r="B34" s="43" t="str">
        <f>VLOOKUP($A34,Questions!$A$2:$X$333,2,0)</f>
        <v>Does your solution support any of the following web SSO standards: SAML2 (with redirect flow), OIDC, CAS, or other?</v>
      </c>
      <c r="C34" s="44" t="s">
        <v>39</v>
      </c>
      <c r="D34" s="45" t="s">
        <v>117</v>
      </c>
      <c r="E34" s="46" t="str">
        <f>IF($C$18="No",'Auto Responses'!$A$3,IF($C34="Yes",VLOOKUP($A34,Questions!$A$2:$X$333,17,0)&amp;"",IF($C34="No",VLOOKUP($A34,Questions!$A$2:$X$333,16,0)&amp;"",VLOOKUP($A34,Questions!$A$2:$X$333,15,0)&amp;"")))</f>
        <v>State the web SSO standards supported by your solution and provide additional details about your support, including framework(s) in use, how information is exchanged securely, etc.</v>
      </c>
      <c r="F34" s="47" t="str">
        <f>VLOOKUP($A34,'Institution Evaluation'!$A$56:$F$346,6,0)&amp;""</f>
        <v/>
      </c>
      <c r="G34" s="2"/>
      <c r="H34" s="2"/>
      <c r="I34" s="6"/>
      <c r="J34" s="6"/>
      <c r="K34" s="2"/>
      <c r="L34" s="2"/>
      <c r="M34" s="2"/>
      <c r="N34" s="2"/>
      <c r="O34" s="2"/>
      <c r="P34" s="2"/>
      <c r="Q34" s="2"/>
      <c r="R34" s="2"/>
      <c r="S34" s="2"/>
      <c r="T34" s="2"/>
      <c r="U34" s="2"/>
      <c r="V34" s="2"/>
      <c r="W34" s="2"/>
      <c r="X34" s="2"/>
      <c r="Y34" s="2"/>
      <c r="Z34" s="2"/>
    </row>
    <row r="35" spans="1:26" ht="70.5" customHeight="1" x14ac:dyDescent="0.15">
      <c r="A35" s="34" t="s">
        <v>137</v>
      </c>
      <c r="B35" s="43" t="str">
        <f>VLOOKUP($A35,Questions!$A$2:$X$333,2,0)</f>
        <v>Do you support differentiation between email address and user identifier?</v>
      </c>
      <c r="C35" s="44" t="s">
        <v>39</v>
      </c>
      <c r="D35" s="45"/>
      <c r="E35" s="46" t="str">
        <f>IF($C$18="No",'Auto Responses'!$A$3,IF($C35="Yes",VLOOKUP($A35,Questions!$A$2:$X$333,17,0)&amp;"",IF($C35="No",VLOOKUP($A35,Questions!$A$2:$X$333,16,0)&amp;"",VLOOKUP($A35,Questions!$A$2:$X$333,15,0)&amp;"")))</f>
        <v/>
      </c>
      <c r="F35" s="47" t="str">
        <f>VLOOKUP($A35,'Institution Evaluation'!$A$56:$F$346,6,0)&amp;""</f>
        <v/>
      </c>
      <c r="G35" s="2"/>
      <c r="H35" s="2"/>
      <c r="I35" s="6"/>
      <c r="J35" s="6"/>
      <c r="K35" s="2"/>
      <c r="L35" s="2"/>
      <c r="M35" s="2"/>
      <c r="N35" s="2"/>
      <c r="O35" s="2"/>
      <c r="P35" s="2"/>
      <c r="Q35" s="2"/>
      <c r="R35" s="2"/>
      <c r="S35" s="2"/>
      <c r="T35" s="2"/>
      <c r="U35" s="2"/>
      <c r="V35" s="2"/>
      <c r="W35" s="2"/>
      <c r="X35" s="2"/>
      <c r="Y35" s="2"/>
      <c r="Z35" s="2"/>
    </row>
    <row r="36" spans="1:26" ht="57.75" customHeight="1" x14ac:dyDescent="0.15">
      <c r="A36" s="34" t="s">
        <v>138</v>
      </c>
      <c r="B36" s="43" t="str">
        <f>VLOOKUP($A36,Questions!$A$2:$X$333,2,0)</f>
        <v>For customers not using SSO, does your application and/or user frontend/portal support multifactor authentication (e.g., Duo, Google Authenticator, OTP, etc.)?</v>
      </c>
      <c r="C36" s="44" t="s">
        <v>39</v>
      </c>
      <c r="D36" s="45" t="s">
        <v>139</v>
      </c>
      <c r="E36" s="46" t="str">
        <f>IF($C$18="No",'Auto Responses'!$A$3,IF($C$20="No",'Auto Responses'!$A$28,IF($C36="Yes",VLOOKUP($A36,Questions!$A$2:$X$333,17,0)&amp;"",IF($C36="No",VLOOKUP($A36,Questions!$A$2:$X$333,16,0)&amp;"",VLOOKUP($A36,Questions!$A$2:$X$333,15,0)&amp;""))))</f>
        <v>List all supported multifactor authentication methods, technologies, and/or solutions and provide a brief summary of each.</v>
      </c>
      <c r="F36" s="47" t="str">
        <f>VLOOKUP($A36,'Institution Evaluation'!$A$56:$F$346,6,0)&amp;""</f>
        <v/>
      </c>
      <c r="G36" s="2"/>
      <c r="H36" s="2"/>
      <c r="I36" s="6"/>
      <c r="J36" s="6"/>
      <c r="K36" s="2"/>
      <c r="L36" s="2"/>
      <c r="M36" s="2"/>
      <c r="N36" s="2"/>
      <c r="O36" s="2"/>
      <c r="P36" s="2"/>
      <c r="Q36" s="2"/>
      <c r="R36" s="2"/>
      <c r="S36" s="2"/>
      <c r="T36" s="2"/>
      <c r="U36" s="2"/>
      <c r="V36" s="2"/>
      <c r="W36" s="2"/>
      <c r="X36" s="2"/>
      <c r="Y36" s="2"/>
      <c r="Z36" s="2"/>
    </row>
    <row r="37" spans="1:26" ht="99" customHeight="1" x14ac:dyDescent="0.15">
      <c r="A37" s="34" t="s">
        <v>140</v>
      </c>
      <c r="B37" s="43" t="str">
        <f>VLOOKUP($A37,Questions!$A$2:$X$333,2,0)</f>
        <v>Does your application automatically lock the session or log out an account after a period of inactivity?</v>
      </c>
      <c r="C37" s="44" t="s">
        <v>39</v>
      </c>
      <c r="D37" s="45" t="s">
        <v>141</v>
      </c>
      <c r="E37" s="46" t="str">
        <f>IF($C$18="No",'Auto Responses'!$A$3,IF($C37="Yes",VLOOKUP($A37,Questions!$A$2:$X$333,17,0)&amp;"",IF($C37="No",VLOOKUP($A37,Questions!$A$2:$X$333,16,0)&amp;"",VLOOKUP($A37,Questions!$A$2:$X$333,15,0)&amp;"")))</f>
        <v>Describe the default behavior of this capability.</v>
      </c>
      <c r="F37" s="47" t="str">
        <f>VLOOKUP($A37,'Institution Evaluation'!$A$56:$F$346,6,0)&amp;""</f>
        <v/>
      </c>
      <c r="G37" s="49" t="s">
        <v>22</v>
      </c>
      <c r="H37" s="2"/>
      <c r="I37" s="6"/>
      <c r="J37" s="6"/>
      <c r="K37" s="2"/>
      <c r="L37" s="2"/>
      <c r="M37" s="2"/>
      <c r="N37" s="2"/>
      <c r="O37" s="2"/>
      <c r="P37" s="2"/>
      <c r="Q37" s="2"/>
      <c r="R37" s="2"/>
      <c r="S37" s="2"/>
      <c r="T37" s="2"/>
      <c r="U37" s="2"/>
      <c r="V37" s="2"/>
      <c r="W37" s="2"/>
      <c r="X37" s="2"/>
      <c r="Y37" s="2"/>
      <c r="Z37" s="2"/>
    </row>
    <row r="38" spans="1:26" ht="36.75" customHeight="1" x14ac:dyDescent="0.15">
      <c r="A38" s="18" t="str">
        <f>VLOOKUP(LEFT($A39,4),'Auto Responses'!$N$4:$O$38,2,0)&amp;""</f>
        <v xml:space="preserve"> Data</v>
      </c>
      <c r="B38" s="40"/>
      <c r="C38" s="19" t="s">
        <v>13</v>
      </c>
      <c r="D38" s="19" t="s">
        <v>14</v>
      </c>
      <c r="E38" s="41" t="s">
        <v>15</v>
      </c>
      <c r="F38" s="50" t="s">
        <v>16</v>
      </c>
      <c r="G38" s="2"/>
      <c r="H38" s="2"/>
      <c r="I38" s="6"/>
      <c r="J38" s="6"/>
      <c r="K38" s="2"/>
      <c r="L38" s="2"/>
      <c r="M38" s="2"/>
      <c r="N38" s="2"/>
      <c r="O38" s="2"/>
      <c r="P38" s="2"/>
      <c r="Q38" s="2"/>
      <c r="R38" s="2"/>
      <c r="S38" s="2"/>
      <c r="T38" s="2"/>
      <c r="U38" s="2"/>
      <c r="V38" s="2"/>
      <c r="W38" s="2"/>
      <c r="X38" s="2"/>
      <c r="Y38" s="2"/>
      <c r="Z38" s="2"/>
    </row>
    <row r="39" spans="1:26" ht="72" customHeight="1" x14ac:dyDescent="0.15">
      <c r="A39" s="34" t="s">
        <v>142</v>
      </c>
      <c r="B39" s="43" t="str">
        <f>VLOOKUP($A39,Questions!$A$2:$X$333,2,0)</f>
        <v>Will the institution's data be stored on any devices (database servers, file servers, SAN, NAS, etc.) configured with non-RFC 1918/4193 (i.e., publicly routable) IP addresses?*</v>
      </c>
      <c r="C39" s="44" t="s">
        <v>64</v>
      </c>
      <c r="D39" s="45"/>
      <c r="E39" s="46" t="str">
        <f>IF($C$18="No",'Auto Responses'!$A$3,IF($C39="Yes",VLOOKUP($A39,Questions!$A$2:$X$333,17,0)&amp;"",IF($C39="No",VLOOKUP($A39,Questions!$A$2:$X$333,16,0)&amp;"",VLOOKUP($A39,Questions!$A$2:$X$333,15,0)&amp;"")))</f>
        <v/>
      </c>
      <c r="F39" s="47" t="str">
        <f>VLOOKUP($A39,'Institution Evaluation'!$A$56:$F$346,6,0)&amp;""</f>
        <v/>
      </c>
      <c r="G39" s="2"/>
      <c r="H39" s="2"/>
      <c r="I39" s="6"/>
      <c r="J39" s="6"/>
      <c r="K39" s="2"/>
      <c r="L39" s="2"/>
      <c r="M39" s="2"/>
      <c r="N39" s="2"/>
      <c r="O39" s="2"/>
      <c r="P39" s="2"/>
      <c r="Q39" s="2"/>
      <c r="R39" s="2"/>
      <c r="S39" s="2"/>
      <c r="T39" s="2"/>
      <c r="U39" s="2"/>
      <c r="V39" s="2"/>
      <c r="W39" s="2"/>
      <c r="X39" s="2"/>
      <c r="Y39" s="2"/>
      <c r="Z39" s="2"/>
    </row>
    <row r="40" spans="1:26" ht="61.5" customHeight="1" x14ac:dyDescent="0.15">
      <c r="A40" s="34" t="s">
        <v>143</v>
      </c>
      <c r="B40" s="43" t="str">
        <f>VLOOKUP($A40,Questions!$A$2:$X$333,2,0)</f>
        <v>Is the transport of sensitive data encrypted using security protocols/algorithms (e.g., system-to-client)?*</v>
      </c>
      <c r="C40" s="44" t="s">
        <v>39</v>
      </c>
      <c r="D40" s="45" t="s">
        <v>144</v>
      </c>
      <c r="E40" s="46" t="str">
        <f>IF($C$18="No",'Auto Responses'!$A$3,IF($C40="Yes",VLOOKUP($A40,Questions!$A$2:$X$333,17,0)&amp;"",IF($C40="No",VLOOKUP($A40,Questions!$A$2:$X$333,16,0)&amp;"",VLOOKUP($A40,Questions!$A$2:$X$333,15,0)&amp;"")))</f>
        <v>Summarize your transport encryption strategy.</v>
      </c>
      <c r="F40" s="47" t="str">
        <f>VLOOKUP($A40,'Institution Evaluation'!$A$56:$F$346,6,0)&amp;""</f>
        <v/>
      </c>
      <c r="G40" s="2"/>
      <c r="H40" s="2"/>
      <c r="I40" s="6"/>
      <c r="J40" s="6"/>
      <c r="K40" s="2"/>
      <c r="L40" s="2"/>
      <c r="M40" s="2"/>
      <c r="N40" s="2"/>
      <c r="O40" s="2"/>
      <c r="P40" s="2"/>
      <c r="Q40" s="2"/>
      <c r="R40" s="2"/>
      <c r="S40" s="2"/>
      <c r="T40" s="2"/>
      <c r="U40" s="2"/>
      <c r="V40" s="2"/>
      <c r="W40" s="2"/>
      <c r="X40" s="2"/>
      <c r="Y40" s="2"/>
      <c r="Z40" s="2"/>
    </row>
    <row r="41" spans="1:26" ht="52.5" customHeight="1" x14ac:dyDescent="0.15">
      <c r="A41" s="34" t="s">
        <v>145</v>
      </c>
      <c r="B41" s="43" t="str">
        <f>VLOOKUP($A41,Questions!$A$2:$X$333,2,0)</f>
        <v>Is the storage of sensitive data encrypted using security protocols/algorithms (e.g., disk encryption, at-rest, files, and within a running database)?*</v>
      </c>
      <c r="C41" s="44" t="s">
        <v>39</v>
      </c>
      <c r="D41" s="45" t="s">
        <v>146</v>
      </c>
      <c r="E41" s="46" t="str">
        <f>IF($C$18="No",'Auto Responses'!$A$3,IF($C41="Yes",VLOOKUP($A41,Questions!$A$2:$X$333,17,0)&amp;"",IF($C41="No",VLOOKUP($A41,Questions!$A$2:$X$333,16,0)&amp;"",VLOOKUP($A41,Questions!$A$2:$X$333,15,0)&amp;"")))</f>
        <v>Summarize your data encryption strategy and state what encryption options are available.</v>
      </c>
      <c r="F41" s="47" t="str">
        <f>VLOOKUP($A41,'Institution Evaluation'!$A$56:$F$346,6,0)&amp;""</f>
        <v/>
      </c>
      <c r="G41" s="2"/>
      <c r="H41" s="2"/>
      <c r="I41" s="6"/>
      <c r="J41" s="6"/>
      <c r="K41" s="2"/>
      <c r="L41" s="2"/>
      <c r="M41" s="2"/>
      <c r="N41" s="2"/>
      <c r="O41" s="2"/>
      <c r="P41" s="2"/>
      <c r="Q41" s="2"/>
      <c r="R41" s="2"/>
      <c r="S41" s="2"/>
      <c r="T41" s="2"/>
      <c r="U41" s="2"/>
      <c r="V41" s="2"/>
      <c r="W41" s="2"/>
      <c r="X41" s="2"/>
      <c r="Y41" s="2"/>
      <c r="Z41" s="2"/>
    </row>
    <row r="42" spans="1:26" ht="51.75" customHeight="1" x14ac:dyDescent="0.15">
      <c r="A42" s="34" t="s">
        <v>147</v>
      </c>
      <c r="B42" s="43" t="str">
        <f>VLOOKUP($A42,Questions!$A$2:$X$333,2,0)</f>
        <v>Do all cryptographic modules in use in your solution conform to the Federal Information Processing Standards (FIPS PUB 140-2 or 140-3)?*</v>
      </c>
      <c r="C42" s="44" t="s">
        <v>64</v>
      </c>
      <c r="D42" s="45" t="s">
        <v>148</v>
      </c>
      <c r="E42" s="46" t="str">
        <f>IF($C$18="No",'Auto Responses'!$A$3,IF($C42="Yes",VLOOKUP($A42,Questions!$A$2:$X$333,17,0)&amp;"",IF($C42="No",VLOOKUP($A42,Questions!$A$2:$X$333,16,0)&amp;"",VLOOKUP($A42,Questions!$A$2:$X$333,15,0)&amp;"")))</f>
        <v>Provide a detailed description of all non-conforming modules.</v>
      </c>
      <c r="F42" s="47" t="str">
        <f>VLOOKUP($A42,'Institution Evaluation'!$A$56:$F$346,6,0)&amp;""</f>
        <v/>
      </c>
      <c r="G42" s="2"/>
      <c r="H42" s="2"/>
      <c r="I42" s="6"/>
      <c r="J42" s="6"/>
      <c r="K42" s="2"/>
      <c r="L42" s="2"/>
      <c r="M42" s="2"/>
      <c r="N42" s="2"/>
      <c r="O42" s="2"/>
      <c r="P42" s="2"/>
      <c r="Q42" s="2"/>
      <c r="R42" s="2"/>
      <c r="S42" s="2"/>
      <c r="T42" s="2"/>
      <c r="U42" s="2"/>
      <c r="V42" s="2"/>
      <c r="W42" s="2"/>
      <c r="X42" s="2"/>
      <c r="Y42" s="2"/>
      <c r="Z42" s="2"/>
    </row>
    <row r="43" spans="1:26" ht="38.25" customHeight="1" x14ac:dyDescent="0.15">
      <c r="A43" s="34" t="s">
        <v>149</v>
      </c>
      <c r="B43" s="43" t="str">
        <f>VLOOKUP($A43,Questions!$A$2:$X$333,2,0)</f>
        <v>Will the institution's data be available within the system for a period of time at the completion of this contract?*</v>
      </c>
      <c r="C43" s="44" t="s">
        <v>39</v>
      </c>
      <c r="D43" s="45" t="s">
        <v>150</v>
      </c>
      <c r="E43" s="46" t="str">
        <f>IF($C$18="No",'Auto Responses'!$A$3,IF($C43="Yes",VLOOKUP($A43,Questions!$A$2:$X$333,17,0)&amp;"",IF($C43="No",VLOOKUP($A43,Questions!$A$2:$X$333,16,0)&amp;"",VLOOKUP($A43,Questions!$A$2:$X$333,15,0)&amp;"")))</f>
        <v>State the length of time that the institution's data will be available in the system at the completion of the contract.</v>
      </c>
      <c r="F43" s="47" t="str">
        <f>VLOOKUP($A43,'Institution Evaluation'!$A$56:$F$346,6,0)&amp;""</f>
        <v/>
      </c>
      <c r="G43" s="2"/>
      <c r="H43" s="2"/>
      <c r="I43" s="6"/>
      <c r="J43" s="6"/>
      <c r="K43" s="2"/>
      <c r="L43" s="2"/>
      <c r="M43" s="2"/>
      <c r="N43" s="2"/>
      <c r="O43" s="2"/>
      <c r="P43" s="2"/>
      <c r="Q43" s="2"/>
      <c r="R43" s="2"/>
      <c r="S43" s="2"/>
      <c r="T43" s="2"/>
      <c r="U43" s="2"/>
      <c r="V43" s="2"/>
      <c r="W43" s="2"/>
      <c r="X43" s="2"/>
      <c r="Y43" s="2"/>
      <c r="Z43" s="2"/>
    </row>
    <row r="44" spans="1:26" ht="38.25" customHeight="1" x14ac:dyDescent="0.15">
      <c r="A44" s="34" t="s">
        <v>151</v>
      </c>
      <c r="B44" s="43" t="str">
        <f>VLOOKUP($A44,Questions!$A$2:$X$333,2,0)</f>
        <v>Are these rights retained even through a provider acquisition or bankruptcy event?*</v>
      </c>
      <c r="C44" s="44" t="s">
        <v>39</v>
      </c>
      <c r="D44" s="82" t="s">
        <v>152</v>
      </c>
      <c r="E44" s="46" t="str">
        <f>IF($C$18="No",'Auto Responses'!$A$3,IF($C44="Yes",VLOOKUP($A44,Questions!$A$2:$X$333,17,0)&amp;"",IF($C44="No",VLOOKUP($A44,Questions!$A$2:$X$333,16,0)&amp;"",VLOOKUP($A44,Questions!$A$2:$X$333,15,0)&amp;"")))</f>
        <v>Provide references, as needed.</v>
      </c>
      <c r="F44" s="47" t="str">
        <f>VLOOKUP($A44,'Institution Evaluation'!$A$56:$F$346,6,0)&amp;""</f>
        <v/>
      </c>
      <c r="G44" s="2"/>
      <c r="H44" s="2"/>
      <c r="I44" s="6"/>
      <c r="J44" s="6"/>
      <c r="K44" s="2"/>
      <c r="L44" s="2"/>
      <c r="M44" s="2"/>
      <c r="N44" s="2"/>
      <c r="O44" s="2"/>
      <c r="P44" s="2"/>
      <c r="Q44" s="2"/>
      <c r="R44" s="2"/>
      <c r="S44" s="2"/>
      <c r="T44" s="2"/>
      <c r="U44" s="2"/>
      <c r="V44" s="2"/>
      <c r="W44" s="2"/>
      <c r="X44" s="2"/>
      <c r="Y44" s="2"/>
      <c r="Z44" s="2"/>
    </row>
    <row r="45" spans="1:26" ht="38.25" customHeight="1" x14ac:dyDescent="0.15">
      <c r="A45" s="34" t="s">
        <v>153</v>
      </c>
      <c r="B45" s="43" t="str">
        <f>VLOOKUP($A45,Questions!$A$2:$X$333,2,0)</f>
        <v>Do backups containing the institution's data ever leave the institution's data zone either physically or via network routing?*</v>
      </c>
      <c r="C45" s="44" t="s">
        <v>64</v>
      </c>
      <c r="D45" s="45"/>
      <c r="E45" s="46" t="str">
        <f>IF($C$18="No",'Auto Responses'!$A$3,IF($C45="Yes",VLOOKUP($A45,Questions!$A$2:$X$333,17,0)&amp;"",IF($C45="No",VLOOKUP($A45,Questions!$A$2:$X$333,16,0)&amp;"",VLOOKUP($A45,Questions!$A$2:$X$333,15,0)&amp;"")))</f>
        <v/>
      </c>
      <c r="F45" s="47" t="str">
        <f>VLOOKUP($A45,'Institution Evaluation'!$A$56:$F$346,6,0)&amp;""</f>
        <v/>
      </c>
      <c r="G45" s="2"/>
      <c r="H45" s="2"/>
      <c r="I45" s="6"/>
      <c r="J45" s="6"/>
      <c r="K45" s="2"/>
      <c r="L45" s="2"/>
      <c r="M45" s="2"/>
      <c r="N45" s="2"/>
      <c r="O45" s="2"/>
      <c r="P45" s="2"/>
      <c r="Q45" s="2"/>
      <c r="R45" s="2"/>
      <c r="S45" s="2"/>
      <c r="T45" s="2"/>
      <c r="U45" s="2"/>
      <c r="V45" s="2"/>
      <c r="W45" s="2"/>
      <c r="X45" s="2"/>
      <c r="Y45" s="2"/>
      <c r="Z45" s="2"/>
    </row>
    <row r="46" spans="1:26" ht="38.25" customHeight="1" x14ac:dyDescent="0.15">
      <c r="A46" s="34" t="s">
        <v>154</v>
      </c>
      <c r="B46" s="43" t="str">
        <f>VLOOKUP($A46,Questions!$A$2:$X$333,2,0)</f>
        <v>Is media used for long-term retention of business data and archival purposes stored in a secure, environmentally protected area?*</v>
      </c>
      <c r="C46" s="44" t="s">
        <v>39</v>
      </c>
      <c r="D46" s="45" t="s">
        <v>155</v>
      </c>
      <c r="E46" s="46" t="str">
        <f>IF($C$18="No",'Auto Responses'!$A$3,IF($C46="Yes",VLOOKUP($A46,Questions!$A$2:$X$333,17,0)&amp;"",IF($C46="No",VLOOKUP($A46,Questions!$A$2:$X$333,16,0)&amp;"",VLOOKUP($A46,Questions!$A$2:$X$333,15,0)&amp;"")))</f>
        <v>Provide a general summary of your archival environment.</v>
      </c>
      <c r="F46" s="47" t="str">
        <f>VLOOKUP($A46,'Institution Evaluation'!$A$56:$F$346,6,0)&amp;""</f>
        <v/>
      </c>
      <c r="G46" s="2"/>
      <c r="H46" s="2"/>
      <c r="I46" s="6"/>
      <c r="J46" s="6"/>
      <c r="K46" s="2"/>
      <c r="L46" s="2"/>
      <c r="M46" s="2"/>
      <c r="N46" s="2"/>
      <c r="O46" s="2"/>
      <c r="P46" s="2"/>
      <c r="Q46" s="2"/>
      <c r="R46" s="2"/>
      <c r="S46" s="2"/>
      <c r="T46" s="2"/>
      <c r="U46" s="2"/>
      <c r="V46" s="2"/>
      <c r="W46" s="2"/>
      <c r="X46" s="2"/>
      <c r="Y46" s="2"/>
      <c r="Z46" s="2"/>
    </row>
    <row r="47" spans="1:26" ht="48" customHeight="1" x14ac:dyDescent="0.15">
      <c r="A47" s="34" t="s">
        <v>156</v>
      </c>
      <c r="B47" s="43" t="str">
        <f>VLOOKUP($A47,Questions!$A$2:$X$333,2,0)</f>
        <v>At the completion of this contract, will data be returned to the institution and/or deleted from all your systems and archives?</v>
      </c>
      <c r="C47" s="44" t="s">
        <v>39</v>
      </c>
      <c r="D47" s="45" t="s">
        <v>157</v>
      </c>
      <c r="E47" s="46" t="str">
        <f>IF($C$18="No",'Auto Responses'!$A$3,IF($C47="Yes",VLOOKUP($A47,Questions!$A$2:$X$333,17,0)&amp;"",IF($C47="No",VLOOKUP($A47,Questions!$A$2:$X$333,16,0)&amp;"",VLOOKUP($A47,Questions!$A$2:$X$333,15,0)&amp;"")))</f>
        <v>State the length of time that the institution's data will be available in the system at the completion of the contract.</v>
      </c>
      <c r="F47" s="47" t="str">
        <f>VLOOKUP($A47,'Institution Evaluation'!$A$56:$F$346,6,0)&amp;""</f>
        <v/>
      </c>
      <c r="G47" s="2"/>
      <c r="H47" s="2"/>
      <c r="I47" s="6"/>
      <c r="J47" s="6"/>
      <c r="K47" s="2"/>
      <c r="L47" s="2"/>
      <c r="M47" s="2"/>
      <c r="N47" s="2"/>
      <c r="O47" s="2"/>
      <c r="P47" s="2"/>
      <c r="Q47" s="2"/>
      <c r="R47" s="2"/>
      <c r="S47" s="2"/>
      <c r="T47" s="2"/>
      <c r="U47" s="2"/>
      <c r="V47" s="2"/>
      <c r="W47" s="2"/>
      <c r="X47" s="2"/>
      <c r="Y47" s="2"/>
      <c r="Z47" s="2"/>
    </row>
    <row r="48" spans="1:26" ht="38.25" customHeight="1" x14ac:dyDescent="0.15">
      <c r="A48" s="34" t="s">
        <v>158</v>
      </c>
      <c r="B48" s="43" t="str">
        <f>VLOOKUP($A48,Questions!$A$2:$X$333,2,0)</f>
        <v>Can the institution extract a full or partial backup of data?</v>
      </c>
      <c r="C48" s="44" t="s">
        <v>39</v>
      </c>
      <c r="D48" s="45" t="s">
        <v>159</v>
      </c>
      <c r="E48" s="46" t="str">
        <f>IF($C$18="No",'Auto Responses'!$A$3,IF($C48="Yes",VLOOKUP($A48,Questions!$A$2:$X$333,17,0)&amp;"",IF($C48="No",VLOOKUP($A48,Questions!$A$2:$X$333,16,0)&amp;"",VLOOKUP($A48,Questions!$A$2:$X$333,15,0)&amp;"")))</f>
        <v>Provide a general summary of how full and partial backups of data can be extracted.</v>
      </c>
      <c r="F48" s="47" t="str">
        <f>VLOOKUP($A48,'Institution Evaluation'!$A$56:$F$346,6,0)&amp;""</f>
        <v/>
      </c>
      <c r="G48" s="2"/>
      <c r="H48" s="2"/>
      <c r="I48" s="6"/>
      <c r="J48" s="6"/>
      <c r="K48" s="2"/>
      <c r="L48" s="2"/>
      <c r="M48" s="2"/>
      <c r="N48" s="2"/>
      <c r="O48" s="2"/>
      <c r="P48" s="2"/>
      <c r="Q48" s="2"/>
      <c r="R48" s="2"/>
      <c r="S48" s="2"/>
      <c r="T48" s="2"/>
      <c r="U48" s="2"/>
      <c r="V48" s="2"/>
      <c r="W48" s="2"/>
      <c r="X48" s="2"/>
      <c r="Y48" s="2"/>
      <c r="Z48" s="2"/>
    </row>
    <row r="49" spans="1:26" ht="54" customHeight="1" x14ac:dyDescent="0.15">
      <c r="A49" s="34" t="s">
        <v>160</v>
      </c>
      <c r="B49" s="43" t="str">
        <f>VLOOKUP($A49,Questions!$A$2:$X$333,2,0)</f>
        <v>Do current backups include all operating system software, utilities, security software, application software, and data files necessary for recovery?</v>
      </c>
      <c r="C49" s="44" t="s">
        <v>39</v>
      </c>
      <c r="D49" s="45" t="s">
        <v>161</v>
      </c>
      <c r="E49" s="46" t="str">
        <f>IF($C$18="No",'Auto Responses'!$A$3,IF($C49="Yes",VLOOKUP($A49,Questions!$A$2:$X$333,17,0)&amp;"",IF($C49="No",VLOOKUP($A49,Questions!$A$2:$X$333,16,0)&amp;"",VLOOKUP($A49,Questions!$A$2:$X$333,15,0)&amp;"")))</f>
        <v>Decribe your overall strategy to accomplish these elements.</v>
      </c>
      <c r="F49" s="47" t="str">
        <f>VLOOKUP($A49,'Institution Evaluation'!$A$56:$F$346,6,0)&amp;""</f>
        <v/>
      </c>
      <c r="G49" s="2"/>
      <c r="H49" s="2"/>
      <c r="I49" s="6"/>
      <c r="J49" s="6"/>
      <c r="K49" s="2"/>
      <c r="L49" s="2"/>
      <c r="M49" s="2"/>
      <c r="N49" s="2"/>
      <c r="O49" s="2"/>
      <c r="P49" s="2"/>
      <c r="Q49" s="2"/>
      <c r="R49" s="2"/>
      <c r="S49" s="2"/>
      <c r="T49" s="2"/>
      <c r="U49" s="2"/>
      <c r="V49" s="2"/>
      <c r="W49" s="2"/>
      <c r="X49" s="2"/>
      <c r="Y49" s="2"/>
      <c r="Z49" s="2"/>
    </row>
    <row r="50" spans="1:26" ht="53.25" customHeight="1" x14ac:dyDescent="0.15">
      <c r="A50" s="34" t="s">
        <v>162</v>
      </c>
      <c r="B50" s="43" t="str">
        <f>VLOOKUP($A50,Questions!$A$2:$X$333,2,0)</f>
        <v>Are you performing off-site backups (i.e., digitally moved off site)?</v>
      </c>
      <c r="C50" s="44" t="s">
        <v>39</v>
      </c>
      <c r="D50" s="45" t="s">
        <v>163</v>
      </c>
      <c r="E50" s="46" t="str">
        <f>IF($C$18="No",'Auto Responses'!$A$3,IF($C50="Yes",VLOOKUP($A50,Questions!$A$2:$X$333,17,0)&amp;"",IF($C50="No",VLOOKUP($A50,Questions!$A$2:$X$333,16,0)&amp;"",VLOOKUP($A50,Questions!$A$2:$X$333,15,0)&amp;"")))</f>
        <v>Summarize your off-site backup strategy.</v>
      </c>
      <c r="F50" s="47" t="str">
        <f>VLOOKUP($A50,'Institution Evaluation'!$A$56:$F$346,6,0)&amp;""</f>
        <v/>
      </c>
      <c r="G50" s="2"/>
      <c r="H50" s="2"/>
      <c r="I50" s="6"/>
      <c r="J50" s="6"/>
      <c r="K50" s="2"/>
      <c r="L50" s="2"/>
      <c r="M50" s="2"/>
      <c r="N50" s="2"/>
      <c r="O50" s="2"/>
      <c r="P50" s="2"/>
      <c r="Q50" s="2"/>
      <c r="R50" s="2"/>
      <c r="S50" s="2"/>
      <c r="T50" s="2"/>
      <c r="U50" s="2"/>
      <c r="V50" s="2"/>
      <c r="W50" s="2"/>
      <c r="X50" s="2"/>
      <c r="Y50" s="2"/>
      <c r="Z50" s="2"/>
    </row>
    <row r="51" spans="1:26" ht="51.75" customHeight="1" x14ac:dyDescent="0.15">
      <c r="A51" s="34" t="s">
        <v>164</v>
      </c>
      <c r="B51" s="43" t="str">
        <f>VLOOKUP($A51,Questions!$A$2:$X$333,2,0)</f>
        <v>Are physical backups taken off-site (i.e., physically moved off site)?</v>
      </c>
      <c r="C51" s="44" t="s">
        <v>64</v>
      </c>
      <c r="D51" s="45" t="s">
        <v>165</v>
      </c>
      <c r="E51" s="46" t="str">
        <f>IF($C$18="No",'Auto Responses'!$A$3,IF($C51="Yes",VLOOKUP($A51,Questions!$A$2:$X$333,17,0)&amp;"",IF($C51="No",VLOOKUP($A51,Questions!$A$2:$X$333,16,0)&amp;"",VLOOKUP($A51,Questions!$A$2:$X$333,15,0)&amp;"")))</f>
        <v>State any plans to implement off-site physical backups in your environment.</v>
      </c>
      <c r="F51" s="47" t="str">
        <f>VLOOKUP($A51,'Institution Evaluation'!$A$56:$F$346,6,0)&amp;""</f>
        <v/>
      </c>
      <c r="G51" s="2"/>
      <c r="H51" s="2"/>
      <c r="I51" s="6"/>
      <c r="J51" s="6"/>
      <c r="K51" s="2"/>
      <c r="L51" s="2"/>
      <c r="M51" s="2"/>
      <c r="N51" s="2"/>
      <c r="O51" s="2"/>
      <c r="P51" s="2"/>
      <c r="Q51" s="2"/>
      <c r="R51" s="2"/>
      <c r="S51" s="2"/>
      <c r="T51" s="2"/>
      <c r="U51" s="2"/>
      <c r="V51" s="2"/>
      <c r="W51" s="2"/>
      <c r="X51" s="2"/>
      <c r="Y51" s="2"/>
      <c r="Z51" s="2"/>
    </row>
    <row r="52" spans="1:26" ht="75.75" customHeight="1" x14ac:dyDescent="0.15">
      <c r="A52" s="34" t="s">
        <v>166</v>
      </c>
      <c r="B52" s="43" t="str">
        <f>VLOOKUP($A52,Questions!$A$2:$X$333,2,0)</f>
        <v>Are data backups encrypted?</v>
      </c>
      <c r="C52" s="44" t="s">
        <v>39</v>
      </c>
      <c r="D52" s="45" t="s">
        <v>167</v>
      </c>
      <c r="E52" s="46" t="str">
        <f>IF($C$18="No",'Auto Responses'!$A$3,IF($C52="Yes",VLOOKUP($A52,Questions!$A$2:$X$333,17,0)&amp;"",IF($C52="No",VLOOKUP($A52,Questions!$A$2:$X$333,16,0)&amp;"",VLOOKUP($A52,Questions!$A$2:$X$333,15,0)&amp;"")))</f>
        <v>Summarize the encryption algorithm/strategy you are using to secure backups.</v>
      </c>
      <c r="F52" s="47" t="str">
        <f>VLOOKUP($A52,'Institution Evaluation'!$A$56:$F$346,6,0)&amp;""</f>
        <v/>
      </c>
      <c r="G52" s="2"/>
      <c r="H52" s="2"/>
      <c r="I52" s="6"/>
      <c r="J52" s="6"/>
      <c r="K52" s="2"/>
      <c r="L52" s="2"/>
      <c r="M52" s="2"/>
      <c r="N52" s="2"/>
      <c r="O52" s="2"/>
      <c r="P52" s="2"/>
      <c r="Q52" s="2"/>
      <c r="R52" s="2"/>
      <c r="S52" s="2"/>
      <c r="T52" s="2"/>
      <c r="U52" s="2"/>
      <c r="V52" s="2"/>
      <c r="W52" s="2"/>
      <c r="X52" s="2"/>
      <c r="Y52" s="2"/>
      <c r="Z52" s="2"/>
    </row>
    <row r="53" spans="1:26" ht="66" customHeight="1" x14ac:dyDescent="0.15">
      <c r="A53" s="34" t="s">
        <v>168</v>
      </c>
      <c r="B53" s="43" t="str">
        <f>VLOOKUP($A53,Questions!$A$2:$X$333,2,0)</f>
        <v>Do you have a media handling process that is documented and currently implemented that meets established business needs and regulatory requirements, including end-of-life, repurposing, and data-sanitization procedures?</v>
      </c>
      <c r="C53" s="44" t="s">
        <v>39</v>
      </c>
      <c r="D53" s="45" t="s">
        <v>169</v>
      </c>
      <c r="E53" s="46" t="str">
        <f>IF($C$18="No",'Auto Responses'!$A$3,IF($C53="Yes",VLOOKUP($A53,Questions!$A$2:$X$333,17,0)&amp;"",IF($C53="No",VLOOKUP($A53,Questions!$A$2:$X$333,16,0)&amp;"",VLOOKUP($A53,Questions!$A$2:$X$333,15,0)&amp;"")))</f>
        <v>Provide documented details of this process (link or attached).</v>
      </c>
      <c r="F53" s="47" t="str">
        <f>VLOOKUP($A53,'Institution Evaluation'!$A$56:$F$346,6,0)&amp;""</f>
        <v/>
      </c>
      <c r="G53" s="2"/>
      <c r="H53" s="2"/>
      <c r="I53" s="6"/>
      <c r="J53" s="6"/>
      <c r="K53" s="2"/>
      <c r="L53" s="2"/>
      <c r="M53" s="2"/>
      <c r="N53" s="2"/>
      <c r="O53" s="2"/>
      <c r="P53" s="2"/>
      <c r="Q53" s="2"/>
      <c r="R53" s="2"/>
      <c r="S53" s="2"/>
      <c r="T53" s="2"/>
      <c r="U53" s="2"/>
      <c r="V53" s="2"/>
      <c r="W53" s="2"/>
      <c r="X53" s="2"/>
      <c r="Y53" s="2"/>
      <c r="Z53" s="2"/>
    </row>
    <row r="54" spans="1:26" ht="44.25" customHeight="1" x14ac:dyDescent="0.15">
      <c r="A54" s="34" t="s">
        <v>170</v>
      </c>
      <c r="B54" s="43" t="str">
        <f>VLOOKUP($A54,Questions!$A$2:$X$333,2,0)</f>
        <v>Does the process described in DATA-15 adhere to DoD 5220.22-M and/or NIST SP 800-88 standards?</v>
      </c>
      <c r="C54" s="44" t="s">
        <v>39</v>
      </c>
      <c r="D54" s="45"/>
      <c r="E54" s="46" t="str">
        <f>IF($C$18="No",'Auto Responses'!$A$3,IF($C54="Yes",VLOOKUP($A54,Questions!$A$2:$X$333,17,0)&amp;"",IF($C54="No",VLOOKUP($A54,Questions!$A$2:$X$333,16,0)&amp;"",VLOOKUP($A54,Questions!$A$2:$X$333,15,0)&amp;"")))</f>
        <v/>
      </c>
      <c r="F54" s="47" t="str">
        <f>VLOOKUP($A54,'Institution Evaluation'!$A$56:$F$346,6,0)&amp;""</f>
        <v/>
      </c>
      <c r="G54" s="2"/>
      <c r="H54" s="2"/>
      <c r="I54" s="6"/>
      <c r="J54" s="6"/>
      <c r="K54" s="2"/>
      <c r="L54" s="2"/>
      <c r="M54" s="2"/>
      <c r="N54" s="2"/>
      <c r="O54" s="2"/>
      <c r="P54" s="2"/>
      <c r="Q54" s="2"/>
      <c r="R54" s="2"/>
      <c r="S54" s="2"/>
      <c r="T54" s="2"/>
      <c r="U54" s="2"/>
      <c r="V54" s="2"/>
      <c r="W54" s="2"/>
      <c r="X54" s="2"/>
      <c r="Y54" s="2"/>
      <c r="Z54" s="2"/>
    </row>
    <row r="55" spans="1:26" ht="46.5" customHeight="1" x14ac:dyDescent="0.15">
      <c r="A55" s="34" t="s">
        <v>171</v>
      </c>
      <c r="B55" s="43" t="str">
        <f>VLOOKUP($A55,Questions!$A$2:$X$333,2,0)</f>
        <v>Does your staff (or third party) have access to institutional data (e.g., financial, PHI, or other sensitive information) through any means?</v>
      </c>
      <c r="C55" s="44" t="s">
        <v>39</v>
      </c>
      <c r="D55" s="45" t="s">
        <v>172</v>
      </c>
      <c r="E55" s="46" t="str">
        <f>IF($C$18="No",'Auto Responses'!$A$3,IF($C55="Yes",VLOOKUP($A55,Questions!$A$2:$X$333,17,0)&amp;"",IF($C55="No",VLOOKUP($A55,Questions!$A$2:$X$333,16,0)&amp;"",VLOOKUP($A55,Questions!$A$2:$X$333,15,0)&amp;"")))</f>
        <v>Summarize what access staff (or third parties) have to institutional data.</v>
      </c>
      <c r="F55" s="47" t="str">
        <f>VLOOKUP($A55,'Institution Evaluation'!$A$56:$F$346,6,0)&amp;""</f>
        <v/>
      </c>
      <c r="G55" s="2"/>
      <c r="H55" s="2"/>
      <c r="I55" s="6"/>
      <c r="J55" s="6"/>
      <c r="K55" s="2"/>
      <c r="L55" s="2"/>
      <c r="M55" s="2"/>
      <c r="N55" s="2"/>
      <c r="O55" s="2"/>
      <c r="P55" s="2"/>
      <c r="Q55" s="2"/>
      <c r="R55" s="2"/>
      <c r="S55" s="2"/>
      <c r="T55" s="2"/>
      <c r="U55" s="2"/>
      <c r="V55" s="2"/>
      <c r="W55" s="2"/>
      <c r="X55" s="2"/>
      <c r="Y55" s="2"/>
      <c r="Z55" s="2"/>
    </row>
    <row r="56" spans="1:26" ht="67.5" customHeight="1" x14ac:dyDescent="0.15">
      <c r="A56" s="34" t="s">
        <v>173</v>
      </c>
      <c r="B56" s="43" t="str">
        <f>VLOOKUP($A56,Questions!$A$2:$X$333,2,0)</f>
        <v>Do you have a documented and currently implemented strategy for securing employee workstations when they work remotely (i.e., not in a trusted computing environment)?</v>
      </c>
      <c r="C56" s="44" t="s">
        <v>39</v>
      </c>
      <c r="D56" s="45" t="s">
        <v>174</v>
      </c>
      <c r="E56" s="46" t="str">
        <f>IF($C$18="No",'Auto Responses'!$A$3,IF($C56="Yes",VLOOKUP($A56,Questions!$A$2:$X$333,17,0)&amp;"",IF($C56="No",VLOOKUP($A56,Questions!$A$2:$X$333,16,0)&amp;"",VLOOKUP($A56,Questions!$A$2:$X$333,15,0)&amp;"")))</f>
        <v>Provide a detailed summary outlining the security controls implemented to protect the institution's data.</v>
      </c>
      <c r="F56" s="47" t="str">
        <f>VLOOKUP($A56,'Institution Evaluation'!$A$56:$F$346,6,0)&amp;""</f>
        <v/>
      </c>
      <c r="G56" s="2"/>
      <c r="H56" s="2"/>
      <c r="I56" s="6"/>
      <c r="J56" s="6"/>
      <c r="K56" s="2"/>
      <c r="L56" s="2"/>
      <c r="M56" s="2"/>
      <c r="N56" s="2"/>
      <c r="O56" s="2"/>
      <c r="P56" s="2"/>
      <c r="Q56" s="2"/>
      <c r="R56" s="2"/>
      <c r="S56" s="2"/>
      <c r="T56" s="2"/>
      <c r="U56" s="2"/>
      <c r="V56" s="2"/>
      <c r="W56" s="2"/>
      <c r="X56" s="2"/>
      <c r="Y56" s="2"/>
      <c r="Z56" s="2"/>
    </row>
    <row r="57" spans="1:26" ht="68.25" customHeight="1" x14ac:dyDescent="0.15">
      <c r="A57" s="34" t="s">
        <v>175</v>
      </c>
      <c r="B57" s="43" t="str">
        <f>VLOOKUP($A57,Questions!$A$2:$X$333,2,0)</f>
        <v>Does the environment provide for dedicated single-tenant capabilities? If not, describe how your solution or environment separates data from different customers (e.g., logically, physically, single tenancy, multi-tenancy).</v>
      </c>
      <c r="C57" s="44" t="s">
        <v>64</v>
      </c>
      <c r="D57" s="45" t="s">
        <v>176</v>
      </c>
      <c r="E57" s="46" t="str">
        <f>IF($C$18="No",'Auto Responses'!$A$3,IF($C57="Yes",VLOOKUP($A57,Questions!$A$2:$X$333,17,0)&amp;"",IF($C57="No",VLOOKUP($A57,Questions!$A$2:$X$333,16,0)&amp;"",VLOOKUP($A57,Questions!$A$2:$X$333,15,0)&amp;"")))</f>
        <v>Describe your plan to separate institution data from that of other customers.</v>
      </c>
      <c r="F57" s="47" t="str">
        <f>VLOOKUP($A57,'Institution Evaluation'!$A$56:$F$346,6,0)&amp;""</f>
        <v/>
      </c>
      <c r="G57" s="2"/>
      <c r="H57" s="2"/>
      <c r="I57" s="6"/>
      <c r="J57" s="6"/>
      <c r="K57" s="2"/>
      <c r="L57" s="2"/>
      <c r="M57" s="2"/>
      <c r="N57" s="2"/>
      <c r="O57" s="2"/>
      <c r="P57" s="2"/>
      <c r="Q57" s="2"/>
      <c r="R57" s="2"/>
      <c r="S57" s="2"/>
      <c r="T57" s="2"/>
      <c r="U57" s="2"/>
      <c r="V57" s="2"/>
      <c r="W57" s="2"/>
      <c r="X57" s="2"/>
      <c r="Y57" s="2"/>
      <c r="Z57" s="2"/>
    </row>
    <row r="58" spans="1:26" ht="55.5" customHeight="1" x14ac:dyDescent="0.15">
      <c r="A58" s="34" t="s">
        <v>177</v>
      </c>
      <c r="B58" s="43" t="str">
        <f>VLOOKUP($A58,Questions!$A$2:$X$333,2,0)</f>
        <v>Are ownership rights to all data, inputs, outputs, and metadata retained by the institution?</v>
      </c>
      <c r="C58" s="44" t="s">
        <v>39</v>
      </c>
      <c r="D58" s="69" t="s">
        <v>178</v>
      </c>
      <c r="E58" s="46" t="str">
        <f>IF($C$18="No",'Auto Responses'!$A$3,IF($C58="Yes",VLOOKUP($A58,Questions!$A$2:$X$333,17,0)&amp;"",IF($C58="No",VLOOKUP($A58,Questions!$A$2:$X$333,16,0)&amp;"",VLOOKUP($A58,Questions!$A$2:$X$333,15,0)&amp;"")))</f>
        <v>Provide reference to your data ownership documention.</v>
      </c>
      <c r="F58" s="47" t="str">
        <f>VLOOKUP($A58,'Institution Evaluation'!$A$56:$F$346,6,0)&amp;""</f>
        <v/>
      </c>
      <c r="G58" s="2"/>
      <c r="H58" s="2"/>
      <c r="I58" s="6"/>
      <c r="J58" s="6"/>
      <c r="K58" s="2"/>
      <c r="L58" s="2"/>
      <c r="M58" s="2"/>
      <c r="N58" s="2"/>
      <c r="O58" s="2"/>
      <c r="P58" s="2"/>
      <c r="Q58" s="2"/>
      <c r="R58" s="2"/>
      <c r="S58" s="2"/>
      <c r="T58" s="2"/>
      <c r="U58" s="2"/>
      <c r="V58" s="2"/>
      <c r="W58" s="2"/>
      <c r="X58" s="2"/>
      <c r="Y58" s="2"/>
      <c r="Z58" s="2"/>
    </row>
    <row r="59" spans="1:26" ht="45.75" customHeight="1" x14ac:dyDescent="0.15">
      <c r="A59" s="34" t="s">
        <v>179</v>
      </c>
      <c r="B59" s="43" t="str">
        <f>VLOOKUP($A59,Questions!$A$2:$X$333,2,0)</f>
        <v>In the event of imminent bankruptcy, closing of business, or retirement of service, will you provide 90 days for customers to get their data out of the system and migrate applications?</v>
      </c>
      <c r="C59" s="44" t="s">
        <v>39</v>
      </c>
      <c r="D59" s="45" t="s">
        <v>157</v>
      </c>
      <c r="E59" s="46" t="str">
        <f>IF($C$18="No",'Auto Responses'!$A$3,IF($C59="Yes",VLOOKUP($A59,Questions!$A$2:$X$333,17,0)&amp;"",IF($C59="No",VLOOKUP($A59,Questions!$A$2:$X$333,16,0)&amp;"",VLOOKUP($A59,Questions!$A$2:$X$333,15,0)&amp;"")))</f>
        <v>State how the institution will be notified of imminent termination.</v>
      </c>
      <c r="F59" s="47" t="str">
        <f>VLOOKUP($A59,'Institution Evaluation'!$A$56:$F$346,6,0)&amp;""</f>
        <v/>
      </c>
      <c r="G59" s="2"/>
      <c r="H59" s="2"/>
      <c r="I59" s="6"/>
      <c r="J59" s="6"/>
      <c r="K59" s="2"/>
      <c r="L59" s="2"/>
      <c r="M59" s="2"/>
      <c r="N59" s="2"/>
      <c r="O59" s="2"/>
      <c r="P59" s="2"/>
      <c r="Q59" s="2"/>
      <c r="R59" s="2"/>
      <c r="S59" s="2"/>
      <c r="T59" s="2"/>
      <c r="U59" s="2"/>
      <c r="V59" s="2"/>
      <c r="W59" s="2"/>
      <c r="X59" s="2"/>
      <c r="Y59" s="2"/>
      <c r="Z59" s="2"/>
    </row>
    <row r="60" spans="1:26" ht="54" customHeight="1" x14ac:dyDescent="0.15">
      <c r="A60" s="34" t="s">
        <v>180</v>
      </c>
      <c r="B60" s="43" t="str">
        <f>VLOOKUP($A60,Questions!$A$2:$X$333,2,0)</f>
        <v>Are involatile backup copies made according to predefined schedules and securely stored and protected?</v>
      </c>
      <c r="C60" s="44" t="s">
        <v>39</v>
      </c>
      <c r="D60" s="45" t="s">
        <v>181</v>
      </c>
      <c r="E60" s="46" t="str">
        <f>IF($C$18="No",'Auto Responses'!$A$3,IF($C60="Yes",VLOOKUP($A60,Questions!$A$2:$X$333,17,0)&amp;"",IF($C60="No",VLOOKUP($A60,Questions!$A$2:$X$333,16,0)&amp;"",VLOOKUP($A60,Questions!$A$2:$X$333,15,0)&amp;"")))</f>
        <v>If your strategy uses different processes for services and data, ensure that all strategies are clearly stated and supported.</v>
      </c>
      <c r="F60" s="47" t="str">
        <f>VLOOKUP($A60,'Institution Evaluation'!$A$56:$F$346,6,0)&amp;""</f>
        <v/>
      </c>
      <c r="G60" s="2"/>
      <c r="H60" s="2"/>
      <c r="I60" s="6"/>
      <c r="J60" s="6"/>
      <c r="K60" s="2"/>
      <c r="L60" s="2"/>
      <c r="M60" s="2"/>
      <c r="N60" s="2"/>
      <c r="O60" s="2"/>
      <c r="P60" s="2"/>
      <c r="Q60" s="2"/>
      <c r="R60" s="2"/>
      <c r="S60" s="2"/>
      <c r="T60" s="2"/>
      <c r="U60" s="2"/>
      <c r="V60" s="2"/>
      <c r="W60" s="2"/>
      <c r="X60" s="2"/>
      <c r="Y60" s="2"/>
      <c r="Z60" s="2"/>
    </row>
    <row r="61" spans="1:26" ht="76.5" customHeight="1" x14ac:dyDescent="0.15">
      <c r="A61" s="34" t="s">
        <v>182</v>
      </c>
      <c r="B61" s="43" t="str">
        <f>VLOOKUP($A61,Questions!$A$2:$X$333,2,0)</f>
        <v>Do you have a cryptographic key management process (generation, exchange, storage, safeguards, use, vetting, and replacement) that is documented and currently implemented, for all system components (e.g., database, system, web, etc.)?</v>
      </c>
      <c r="C61" s="44" t="s">
        <v>39</v>
      </c>
      <c r="D61" s="45" t="s">
        <v>181</v>
      </c>
      <c r="E61" s="46" t="str">
        <f>IF($C$18="No",'Auto Responses'!$A$3,IF($C61="Yes",VLOOKUP($A61,Questions!$A$2:$X$333,17,0)&amp;"",IF($C61="No",VLOOKUP($A61,Questions!$A$2:$X$333,16,0)&amp;"",VLOOKUP($A61,Questions!$A$2:$X$333,15,0)&amp;"")))</f>
        <v/>
      </c>
      <c r="F61" s="47" t="str">
        <f>VLOOKUP($A61,'Institution Evaluation'!$A$56:$F$346,6,0)&amp;""</f>
        <v/>
      </c>
      <c r="G61" s="49" t="s">
        <v>22</v>
      </c>
      <c r="H61" s="2"/>
      <c r="I61" s="6"/>
      <c r="J61" s="6"/>
      <c r="K61" s="2"/>
      <c r="L61" s="2"/>
      <c r="M61" s="2"/>
      <c r="N61" s="2"/>
      <c r="O61" s="2"/>
      <c r="P61" s="2"/>
      <c r="Q61" s="2"/>
      <c r="R61" s="2"/>
      <c r="S61" s="2"/>
      <c r="T61" s="2"/>
      <c r="U61" s="2"/>
      <c r="V61" s="2"/>
      <c r="W61" s="2"/>
      <c r="X61" s="2"/>
      <c r="Y61" s="2"/>
      <c r="Z61" s="2"/>
    </row>
    <row r="62" spans="1:26" ht="36.75" customHeight="1" x14ac:dyDescent="0.15">
      <c r="A62" s="59" t="s">
        <v>32</v>
      </c>
      <c r="B62" s="54"/>
      <c r="C62" s="55"/>
      <c r="D62" s="56"/>
      <c r="E62" s="57"/>
      <c r="F62" s="58"/>
      <c r="G62" s="49"/>
      <c r="H62" s="2"/>
      <c r="I62" s="6"/>
      <c r="J62" s="6"/>
      <c r="K62" s="2"/>
      <c r="L62" s="2"/>
      <c r="M62" s="2"/>
      <c r="N62" s="2"/>
      <c r="O62" s="2"/>
      <c r="P62" s="2"/>
      <c r="Q62" s="2"/>
      <c r="R62" s="2"/>
      <c r="S62" s="2"/>
      <c r="T62" s="2"/>
      <c r="U62" s="2"/>
      <c r="V62" s="2"/>
      <c r="W62" s="2"/>
      <c r="X62" s="2"/>
      <c r="Y62" s="2"/>
      <c r="Z62" s="2"/>
    </row>
    <row r="63" spans="1:26" ht="15" customHeight="1" x14ac:dyDescent="0.15">
      <c r="A63" s="78"/>
      <c r="B63" s="2"/>
      <c r="C63" s="3"/>
      <c r="D63" s="4"/>
      <c r="E63" s="5"/>
      <c r="F63" s="2"/>
      <c r="G63" s="2"/>
      <c r="H63" s="2"/>
      <c r="I63" s="6"/>
      <c r="J63" s="6"/>
      <c r="K63" s="2"/>
      <c r="L63" s="2"/>
      <c r="M63" s="2"/>
      <c r="N63" s="2"/>
      <c r="O63" s="2"/>
      <c r="P63" s="2"/>
      <c r="Q63" s="2"/>
      <c r="R63" s="2"/>
      <c r="S63" s="2"/>
      <c r="T63" s="2"/>
      <c r="U63" s="2"/>
      <c r="V63" s="2"/>
      <c r="W63" s="2"/>
      <c r="X63" s="2"/>
      <c r="Y63" s="2"/>
      <c r="Z63" s="2"/>
    </row>
    <row r="64" spans="1:26" ht="15" hidden="1" customHeight="1" x14ac:dyDescent="0.2">
      <c r="B64" s="2"/>
      <c r="C64" s="3"/>
      <c r="D64" s="4"/>
      <c r="E64" s="5"/>
      <c r="F64" s="2"/>
      <c r="G64" s="2"/>
      <c r="H64" s="2"/>
      <c r="I64" s="6"/>
      <c r="J64" s="6"/>
      <c r="K64" s="2"/>
      <c r="L64" s="2"/>
      <c r="M64" s="2"/>
      <c r="N64" s="2"/>
      <c r="O64" s="2"/>
      <c r="P64" s="2"/>
      <c r="Q64" s="2"/>
      <c r="R64" s="2"/>
      <c r="S64" s="2"/>
      <c r="T64" s="2"/>
      <c r="U64" s="2"/>
      <c r="V64" s="2"/>
      <c r="W64" s="2"/>
      <c r="X64" s="2"/>
      <c r="Y64" s="2"/>
      <c r="Z64" s="2"/>
    </row>
    <row r="65" spans="1:12" ht="15" hidden="1" customHeight="1" x14ac:dyDescent="0.2">
      <c r="A65" s="2"/>
      <c r="B65" s="3"/>
      <c r="C65" s="83"/>
      <c r="D65" s="5"/>
      <c r="E65" s="2"/>
      <c r="F65" s="2"/>
      <c r="G65" s="2"/>
      <c r="H65" s="6"/>
      <c r="I65" s="2"/>
      <c r="J65" s="2"/>
      <c r="K65" s="2"/>
    </row>
    <row r="66" spans="1:12" ht="57" hidden="1" customHeight="1" x14ac:dyDescent="0.2">
      <c r="A66" s="34" t="e">
        <f>#REF!</f>
        <v>#REF!</v>
      </c>
      <c r="B66" s="2"/>
      <c r="C66" s="3"/>
      <c r="D66" s="4"/>
      <c r="E66" s="5"/>
      <c r="F66" s="2"/>
      <c r="G66" s="2"/>
      <c r="H66" s="2"/>
      <c r="I66" s="6"/>
      <c r="J66" s="6"/>
      <c r="K66" s="2"/>
      <c r="L66" s="2"/>
    </row>
    <row r="67" spans="1:12" ht="42.75" hidden="1" customHeight="1" x14ac:dyDescent="0.2">
      <c r="A67" s="34" t="e">
        <f>#REF!</f>
        <v>#REF!</v>
      </c>
      <c r="B67" s="2"/>
      <c r="C67" s="3"/>
      <c r="D67" s="4"/>
      <c r="E67" s="5"/>
      <c r="F67" s="2"/>
      <c r="G67" s="2"/>
      <c r="H67" s="2"/>
      <c r="I67" s="6"/>
      <c r="J67" s="6"/>
      <c r="K67" s="2"/>
      <c r="L67" s="2"/>
    </row>
    <row r="68" spans="1:12" ht="15" hidden="1" customHeight="1" x14ac:dyDescent="0.2">
      <c r="A68" s="34" t="e">
        <f>#REF!</f>
        <v>#REF!</v>
      </c>
      <c r="B68" s="2"/>
      <c r="C68" s="3"/>
      <c r="D68" s="4"/>
      <c r="E68" s="5"/>
      <c r="F68" s="2"/>
      <c r="G68" s="2"/>
      <c r="H68" s="2"/>
      <c r="I68" s="6"/>
      <c r="J68" s="6"/>
      <c r="K68" s="2"/>
      <c r="L68" s="2"/>
    </row>
    <row r="69" spans="1:12" ht="15" hidden="1" customHeight="1" x14ac:dyDescent="0.2">
      <c r="A69" s="34" t="e">
        <f>#REF!</f>
        <v>#REF!</v>
      </c>
      <c r="B69" s="2"/>
      <c r="C69" s="3"/>
      <c r="D69" s="4"/>
      <c r="E69" s="5"/>
      <c r="F69" s="2"/>
      <c r="G69" s="2"/>
      <c r="H69" s="2"/>
      <c r="I69" s="6"/>
      <c r="J69" s="6"/>
      <c r="K69" s="2"/>
      <c r="L69" s="2"/>
    </row>
    <row r="70" spans="1:12" ht="15" hidden="1" customHeight="1" x14ac:dyDescent="0.2">
      <c r="A70" s="34" t="e">
        <f>#REF!</f>
        <v>#REF!</v>
      </c>
      <c r="B70" s="2"/>
      <c r="C70" s="3"/>
      <c r="D70" s="4"/>
      <c r="E70" s="5"/>
      <c r="F70" s="2"/>
      <c r="G70" s="2"/>
      <c r="H70" s="2"/>
      <c r="I70" s="6"/>
      <c r="J70" s="6"/>
      <c r="K70" s="2"/>
      <c r="L70" s="2"/>
    </row>
    <row r="71" spans="1:12" ht="15" hidden="1" customHeight="1" x14ac:dyDescent="0.2">
      <c r="A71" s="34" t="e">
        <f>#REF!</f>
        <v>#REF!</v>
      </c>
      <c r="B71" s="2"/>
      <c r="C71" s="3"/>
      <c r="D71" s="4"/>
      <c r="E71" s="5"/>
      <c r="F71" s="2"/>
      <c r="G71" s="2"/>
      <c r="H71" s="2"/>
      <c r="I71" s="6"/>
      <c r="J71" s="6"/>
      <c r="K71" s="2"/>
      <c r="L71" s="2"/>
    </row>
    <row r="72" spans="1:12" ht="15" hidden="1" customHeight="1" x14ac:dyDescent="0.2">
      <c r="A72" s="34" t="e">
        <f>#REF!</f>
        <v>#REF!</v>
      </c>
      <c r="B72" s="2"/>
      <c r="C72" s="3"/>
      <c r="D72" s="4"/>
      <c r="E72" s="5"/>
      <c r="F72" s="2"/>
      <c r="G72" s="2"/>
      <c r="H72" s="2"/>
      <c r="I72" s="6"/>
      <c r="J72" s="6"/>
      <c r="K72" s="2"/>
      <c r="L72" s="2"/>
    </row>
    <row r="73" spans="1:12" ht="15" hidden="1" customHeight="1" x14ac:dyDescent="0.2">
      <c r="B73" s="2"/>
      <c r="C73" s="3"/>
      <c r="D73" s="4"/>
      <c r="E73" s="5"/>
      <c r="F73" s="2"/>
      <c r="G73" s="2"/>
      <c r="H73" s="2"/>
      <c r="I73" s="6"/>
      <c r="J73" s="6"/>
      <c r="K73" s="2"/>
      <c r="L73" s="2"/>
    </row>
    <row r="74" spans="1:12" ht="15" hidden="1" customHeight="1" x14ac:dyDescent="0.2">
      <c r="B74" s="2"/>
      <c r="C74" s="3"/>
      <c r="D74" s="4"/>
      <c r="E74" s="5"/>
      <c r="F74" s="2"/>
      <c r="G74" s="2"/>
      <c r="H74" s="2"/>
      <c r="I74" s="6"/>
      <c r="J74" s="6"/>
      <c r="K74" s="2"/>
      <c r="L74" s="2"/>
    </row>
    <row r="75" spans="1:12" ht="15" hidden="1" customHeight="1" x14ac:dyDescent="0.2">
      <c r="B75" s="2"/>
      <c r="C75" s="3"/>
      <c r="D75" s="4"/>
      <c r="E75" s="5"/>
      <c r="F75" s="2"/>
      <c r="G75" s="2"/>
      <c r="H75" s="2"/>
      <c r="I75" s="6"/>
      <c r="J75" s="6"/>
      <c r="K75" s="2"/>
      <c r="L75" s="2"/>
    </row>
    <row r="76" spans="1:12" ht="15" hidden="1" customHeight="1" x14ac:dyDescent="0.2">
      <c r="B76" s="2"/>
      <c r="C76" s="3"/>
      <c r="D76" s="4"/>
      <c r="E76" s="5"/>
      <c r="F76" s="2"/>
      <c r="G76" s="2"/>
      <c r="H76" s="2"/>
      <c r="I76" s="6"/>
      <c r="J76" s="6"/>
      <c r="K76" s="2"/>
      <c r="L76" s="2"/>
    </row>
    <row r="77" spans="1:12" ht="15" hidden="1" customHeight="1" x14ac:dyDescent="0.2">
      <c r="B77" s="2"/>
      <c r="C77" s="3"/>
      <c r="D77" s="4"/>
      <c r="E77" s="5"/>
      <c r="F77" s="2"/>
      <c r="G77" s="2"/>
      <c r="H77" s="2"/>
      <c r="I77" s="6"/>
      <c r="J77" s="6"/>
      <c r="K77" s="2"/>
      <c r="L77" s="2"/>
    </row>
    <row r="78" spans="1:12" ht="15" hidden="1" customHeight="1" x14ac:dyDescent="0.2">
      <c r="B78" s="2"/>
      <c r="C78" s="3"/>
      <c r="D78" s="4"/>
      <c r="E78" s="5"/>
      <c r="F78" s="2"/>
      <c r="G78" s="2"/>
      <c r="H78" s="2"/>
      <c r="I78" s="6"/>
      <c r="J78" s="6"/>
      <c r="K78" s="2"/>
      <c r="L78" s="2"/>
    </row>
    <row r="79" spans="1:12" ht="15" hidden="1" customHeight="1" x14ac:dyDescent="0.2">
      <c r="B79" s="2"/>
      <c r="C79" s="3"/>
      <c r="D79" s="4"/>
      <c r="E79" s="5"/>
      <c r="F79" s="2"/>
      <c r="G79" s="2"/>
      <c r="H79" s="2"/>
      <c r="I79" s="6"/>
      <c r="J79" s="6"/>
      <c r="K79" s="2"/>
      <c r="L79" s="2"/>
    </row>
    <row r="80" spans="1:12" ht="15" hidden="1" customHeight="1" x14ac:dyDescent="0.2">
      <c r="B80" s="2"/>
      <c r="C80" s="3"/>
      <c r="D80" s="4"/>
      <c r="E80" s="5"/>
      <c r="F80" s="2"/>
      <c r="G80" s="2"/>
      <c r="H80" s="2"/>
      <c r="I80" s="6"/>
      <c r="J80" s="6"/>
      <c r="K80" s="2"/>
      <c r="L80" s="2"/>
    </row>
    <row r="81" spans="2:12" ht="15" hidden="1" customHeight="1" x14ac:dyDescent="0.2">
      <c r="B81" s="2"/>
      <c r="C81" s="3"/>
      <c r="D81" s="4"/>
      <c r="E81" s="5"/>
      <c r="F81" s="2"/>
      <c r="G81" s="2"/>
      <c r="H81" s="2"/>
      <c r="I81" s="6"/>
      <c r="J81" s="6"/>
      <c r="K81" s="2"/>
      <c r="L81" s="2"/>
    </row>
    <row r="82" spans="2:12" ht="15" hidden="1" customHeight="1" x14ac:dyDescent="0.2">
      <c r="B82" s="2"/>
      <c r="C82" s="3"/>
      <c r="D82" s="4"/>
      <c r="E82" s="5"/>
      <c r="F82" s="2"/>
      <c r="G82" s="2"/>
      <c r="H82" s="2"/>
      <c r="I82" s="6"/>
      <c r="J82" s="6"/>
      <c r="K82" s="2"/>
      <c r="L82" s="2"/>
    </row>
    <row r="83" spans="2:12" ht="15" hidden="1" customHeight="1" x14ac:dyDescent="0.2">
      <c r="B83" s="2"/>
      <c r="C83" s="3"/>
      <c r="D83" s="4"/>
      <c r="E83" s="5"/>
      <c r="F83" s="2"/>
      <c r="G83" s="2"/>
      <c r="H83" s="2"/>
      <c r="I83" s="6"/>
      <c r="J83" s="6"/>
      <c r="K83" s="2"/>
      <c r="L83" s="2"/>
    </row>
    <row r="84" spans="2:12" ht="15" hidden="1" customHeight="1" x14ac:dyDescent="0.2">
      <c r="B84" s="2"/>
      <c r="C84" s="3"/>
      <c r="D84" s="4"/>
      <c r="E84" s="5"/>
      <c r="F84" s="2"/>
      <c r="G84" s="2"/>
      <c r="H84" s="2"/>
      <c r="I84" s="6"/>
      <c r="J84" s="6"/>
      <c r="K84" s="2"/>
      <c r="L84" s="2"/>
    </row>
    <row r="85" spans="2:12" ht="15" hidden="1" customHeight="1" x14ac:dyDescent="0.2">
      <c r="B85" s="2"/>
      <c r="C85" s="3"/>
      <c r="D85" s="4"/>
      <c r="E85" s="5"/>
      <c r="F85" s="2"/>
      <c r="G85" s="2"/>
      <c r="H85" s="2"/>
      <c r="I85" s="6"/>
      <c r="J85" s="6"/>
      <c r="K85" s="2"/>
      <c r="L85" s="2"/>
    </row>
    <row r="86" spans="2:12" ht="15.75" customHeight="1" x14ac:dyDescent="0.2">
      <c r="B86" s="2"/>
      <c r="C86" s="3"/>
      <c r="D86" s="4"/>
      <c r="E86" s="5"/>
      <c r="F86" s="2"/>
      <c r="G86" s="2"/>
      <c r="H86" s="2"/>
      <c r="I86" s="6"/>
      <c r="J86" s="6"/>
      <c r="K86" s="2"/>
      <c r="L86" s="2"/>
    </row>
    <row r="87" spans="2:12" ht="15.75" customHeight="1" x14ac:dyDescent="0.2">
      <c r="B87" s="2"/>
      <c r="C87" s="3"/>
      <c r="D87" s="4"/>
      <c r="E87" s="5"/>
      <c r="F87" s="2"/>
      <c r="G87" s="2"/>
      <c r="H87" s="2"/>
      <c r="I87" s="6"/>
      <c r="J87" s="6"/>
      <c r="K87" s="2"/>
      <c r="L87" s="2"/>
    </row>
    <row r="88" spans="2:12" ht="15.75" customHeight="1" x14ac:dyDescent="0.2">
      <c r="B88" s="2"/>
      <c r="C88" s="3"/>
      <c r="D88" s="4"/>
      <c r="E88" s="5"/>
      <c r="F88" s="2"/>
      <c r="G88" s="2"/>
      <c r="H88" s="2"/>
      <c r="I88" s="6"/>
      <c r="J88" s="6"/>
      <c r="K88" s="2"/>
      <c r="L88" s="2"/>
    </row>
    <row r="89" spans="2:12" ht="15.75" customHeight="1" x14ac:dyDescent="0.2">
      <c r="B89" s="2"/>
      <c r="C89" s="3"/>
      <c r="D89" s="4"/>
      <c r="E89" s="5"/>
      <c r="F89" s="2"/>
      <c r="G89" s="2"/>
      <c r="H89" s="2"/>
      <c r="I89" s="6"/>
      <c r="J89" s="6"/>
      <c r="K89" s="2"/>
      <c r="L89" s="2"/>
    </row>
    <row r="90" spans="2:12" ht="15.75" customHeight="1" x14ac:dyDescent="0.2">
      <c r="B90" s="2"/>
      <c r="C90" s="3"/>
      <c r="D90" s="4"/>
      <c r="E90" s="5"/>
      <c r="F90" s="2"/>
      <c r="G90" s="2"/>
      <c r="H90" s="2"/>
      <c r="I90" s="6"/>
      <c r="J90" s="6"/>
      <c r="K90" s="2"/>
      <c r="L90" s="2"/>
    </row>
    <row r="91" spans="2:12" ht="15.75" customHeight="1" x14ac:dyDescent="0.2">
      <c r="B91" s="2"/>
      <c r="C91" s="3"/>
      <c r="D91" s="4"/>
      <c r="E91" s="5"/>
      <c r="F91" s="2"/>
      <c r="G91" s="2"/>
      <c r="H91" s="2"/>
      <c r="I91" s="6"/>
      <c r="J91" s="6"/>
      <c r="K91" s="2"/>
      <c r="L91" s="2"/>
    </row>
    <row r="92" spans="2:12" ht="15.75" customHeight="1" x14ac:dyDescent="0.2">
      <c r="B92" s="2"/>
      <c r="C92" s="3"/>
      <c r="D92" s="4"/>
      <c r="E92" s="5"/>
      <c r="F92" s="2"/>
      <c r="G92" s="2"/>
      <c r="H92" s="2"/>
      <c r="I92" s="6"/>
      <c r="J92" s="6"/>
      <c r="K92" s="2"/>
      <c r="L92" s="2"/>
    </row>
    <row r="93" spans="2:12" ht="15.75" customHeight="1" x14ac:dyDescent="0.2">
      <c r="B93" s="2"/>
      <c r="C93" s="3"/>
      <c r="D93" s="4"/>
      <c r="E93" s="5"/>
      <c r="F93" s="2"/>
      <c r="G93" s="2"/>
      <c r="H93" s="2"/>
      <c r="I93" s="6"/>
      <c r="J93" s="6"/>
      <c r="K93" s="2"/>
      <c r="L93" s="2"/>
    </row>
    <row r="94" spans="2:12" ht="15.75" customHeight="1" x14ac:dyDescent="0.2">
      <c r="B94" s="2"/>
      <c r="C94" s="3"/>
      <c r="D94" s="4"/>
      <c r="E94" s="5"/>
      <c r="F94" s="2"/>
      <c r="G94" s="2"/>
      <c r="H94" s="2"/>
      <c r="I94" s="6"/>
      <c r="J94" s="6"/>
      <c r="K94" s="2"/>
      <c r="L94" s="2"/>
    </row>
    <row r="95" spans="2:12" ht="15.75" customHeight="1" x14ac:dyDescent="0.2">
      <c r="B95" s="2"/>
      <c r="C95" s="3"/>
      <c r="D95" s="4"/>
      <c r="E95" s="5"/>
      <c r="F95" s="2"/>
      <c r="G95" s="2"/>
      <c r="H95" s="2"/>
      <c r="I95" s="6"/>
      <c r="J95" s="6"/>
      <c r="K95" s="2"/>
      <c r="L95" s="2"/>
    </row>
    <row r="96" spans="2:12" ht="15.75" customHeight="1" x14ac:dyDescent="0.2">
      <c r="B96" s="2"/>
      <c r="C96" s="3"/>
      <c r="D96" s="4"/>
      <c r="E96" s="5"/>
      <c r="F96" s="2"/>
      <c r="G96" s="2"/>
      <c r="H96" s="2"/>
      <c r="I96" s="6"/>
      <c r="J96" s="6"/>
      <c r="K96" s="2"/>
      <c r="L96" s="2"/>
    </row>
    <row r="97" spans="2:12" ht="15.75" customHeight="1" x14ac:dyDescent="0.2">
      <c r="B97" s="2"/>
      <c r="C97" s="3"/>
      <c r="D97" s="4"/>
      <c r="E97" s="5"/>
      <c r="F97" s="2"/>
      <c r="G97" s="2"/>
      <c r="H97" s="2"/>
      <c r="I97" s="6"/>
      <c r="J97" s="6"/>
      <c r="K97" s="2"/>
      <c r="L97" s="2"/>
    </row>
    <row r="98" spans="2:12" ht="15.75" customHeight="1" x14ac:dyDescent="0.2">
      <c r="B98" s="2"/>
      <c r="C98" s="3"/>
      <c r="D98" s="4"/>
      <c r="E98" s="5"/>
      <c r="F98" s="2"/>
      <c r="G98" s="2"/>
      <c r="H98" s="2"/>
      <c r="I98" s="6"/>
      <c r="J98" s="6"/>
      <c r="K98" s="2"/>
      <c r="L98" s="2"/>
    </row>
    <row r="99" spans="2:12" ht="15.75" customHeight="1" x14ac:dyDescent="0.2">
      <c r="B99" s="2"/>
      <c r="C99" s="3"/>
      <c r="D99" s="4"/>
      <c r="E99" s="5"/>
      <c r="F99" s="2"/>
      <c r="G99" s="2"/>
      <c r="H99" s="2"/>
      <c r="I99" s="6"/>
      <c r="J99" s="6"/>
      <c r="K99" s="2"/>
      <c r="L99" s="2"/>
    </row>
    <row r="100" spans="2:12" ht="15.75" customHeight="1" x14ac:dyDescent="0.2">
      <c r="B100" s="2"/>
      <c r="C100" s="3"/>
      <c r="D100" s="4"/>
      <c r="E100" s="5"/>
      <c r="F100" s="2"/>
      <c r="G100" s="2"/>
      <c r="H100" s="2"/>
      <c r="I100" s="6"/>
      <c r="J100" s="6"/>
      <c r="K100" s="2"/>
      <c r="L100" s="2"/>
    </row>
    <row r="101" spans="2:12" ht="15.75" customHeight="1" x14ac:dyDescent="0.2">
      <c r="B101" s="2"/>
      <c r="C101" s="3"/>
      <c r="D101" s="4"/>
      <c r="E101" s="5"/>
      <c r="F101" s="2"/>
      <c r="G101" s="2"/>
      <c r="H101" s="2"/>
      <c r="I101" s="6"/>
      <c r="J101" s="6"/>
      <c r="K101" s="2"/>
      <c r="L101" s="2"/>
    </row>
    <row r="102" spans="2:12" ht="15.75" customHeight="1" x14ac:dyDescent="0.2">
      <c r="B102" s="2"/>
      <c r="C102" s="3"/>
      <c r="D102" s="4"/>
      <c r="E102" s="5"/>
      <c r="F102" s="2"/>
      <c r="G102" s="2"/>
      <c r="H102" s="2"/>
      <c r="I102" s="6"/>
      <c r="J102" s="6"/>
      <c r="K102" s="2"/>
      <c r="L102" s="2"/>
    </row>
    <row r="103" spans="2:12" ht="15.75" customHeight="1" x14ac:dyDescent="0.2">
      <c r="B103" s="2"/>
      <c r="C103" s="3"/>
      <c r="D103" s="4"/>
      <c r="E103" s="5"/>
      <c r="F103" s="2"/>
      <c r="G103" s="2"/>
      <c r="H103" s="2"/>
      <c r="I103" s="6"/>
      <c r="J103" s="6"/>
      <c r="K103" s="2"/>
      <c r="L103" s="2"/>
    </row>
    <row r="104" spans="2:12" ht="15.75" customHeight="1" x14ac:dyDescent="0.2">
      <c r="B104" s="2"/>
      <c r="C104" s="3"/>
      <c r="D104" s="4"/>
      <c r="E104" s="5"/>
      <c r="F104" s="2"/>
      <c r="G104" s="2"/>
      <c r="H104" s="2"/>
      <c r="I104" s="6"/>
      <c r="J104" s="6"/>
      <c r="K104" s="2"/>
      <c r="L104" s="2"/>
    </row>
    <row r="105" spans="2:12" ht="15.75" customHeight="1" x14ac:dyDescent="0.2">
      <c r="B105" s="2"/>
      <c r="C105" s="3"/>
      <c r="D105" s="4"/>
      <c r="E105" s="5"/>
      <c r="F105" s="2"/>
      <c r="G105" s="2"/>
      <c r="H105" s="2"/>
      <c r="I105" s="6"/>
      <c r="J105" s="6"/>
      <c r="K105" s="2"/>
      <c r="L105" s="2"/>
    </row>
    <row r="106" spans="2:12" ht="15.75" customHeight="1" x14ac:dyDescent="0.2">
      <c r="B106" s="2"/>
      <c r="C106" s="3"/>
      <c r="D106" s="4"/>
      <c r="E106" s="5"/>
      <c r="F106" s="2"/>
      <c r="G106" s="2"/>
      <c r="H106" s="2"/>
      <c r="I106" s="6"/>
      <c r="J106" s="6"/>
      <c r="K106" s="2"/>
      <c r="L106" s="2"/>
    </row>
    <row r="107" spans="2:12" ht="15.75" customHeight="1" x14ac:dyDescent="0.2">
      <c r="B107" s="2"/>
      <c r="C107" s="3"/>
      <c r="D107" s="4"/>
      <c r="E107" s="5"/>
      <c r="F107" s="2"/>
      <c r="G107" s="2"/>
      <c r="H107" s="2"/>
      <c r="I107" s="6"/>
      <c r="J107" s="6"/>
      <c r="K107" s="2"/>
      <c r="L107" s="2"/>
    </row>
    <row r="108" spans="2:12" ht="15.75" customHeight="1" x14ac:dyDescent="0.2">
      <c r="B108" s="2"/>
      <c r="C108" s="3"/>
      <c r="D108" s="4"/>
      <c r="E108" s="5"/>
      <c r="F108" s="2"/>
      <c r="G108" s="2"/>
      <c r="H108" s="2"/>
      <c r="I108" s="6"/>
      <c r="J108" s="6"/>
      <c r="K108" s="2"/>
      <c r="L108" s="2"/>
    </row>
    <row r="109" spans="2:12" ht="15.75" customHeight="1" x14ac:dyDescent="0.2">
      <c r="B109" s="2"/>
      <c r="C109" s="3"/>
      <c r="D109" s="4"/>
      <c r="E109" s="5"/>
      <c r="F109" s="2"/>
      <c r="G109" s="2"/>
      <c r="H109" s="2"/>
      <c r="I109" s="6"/>
      <c r="J109" s="6"/>
      <c r="K109" s="2"/>
      <c r="L109" s="2"/>
    </row>
    <row r="110" spans="2:12" ht="15.75" customHeight="1" x14ac:dyDescent="0.2">
      <c r="B110" s="2"/>
      <c r="C110" s="3"/>
      <c r="D110" s="4"/>
      <c r="E110" s="5"/>
      <c r="F110" s="2"/>
      <c r="G110" s="2"/>
      <c r="H110" s="2"/>
      <c r="I110" s="6"/>
      <c r="J110" s="6"/>
      <c r="K110" s="2"/>
      <c r="L110" s="2"/>
    </row>
    <row r="111" spans="2:12" ht="15.75" customHeight="1" x14ac:dyDescent="0.2">
      <c r="B111" s="2"/>
      <c r="C111" s="3"/>
      <c r="D111" s="4"/>
      <c r="E111" s="5"/>
      <c r="F111" s="2"/>
      <c r="G111" s="2"/>
      <c r="H111" s="2"/>
      <c r="I111" s="6"/>
      <c r="J111" s="6"/>
      <c r="K111" s="2"/>
      <c r="L111" s="2"/>
    </row>
    <row r="112" spans="2:12" ht="15.75" customHeight="1" x14ac:dyDescent="0.2">
      <c r="B112" s="2"/>
      <c r="C112" s="3"/>
      <c r="D112" s="4"/>
      <c r="E112" s="5"/>
      <c r="F112" s="2"/>
      <c r="G112" s="2"/>
      <c r="H112" s="2"/>
      <c r="I112" s="6"/>
      <c r="J112" s="6"/>
      <c r="K112" s="2"/>
      <c r="L112" s="2"/>
    </row>
    <row r="113" spans="2:12" ht="15.75" customHeight="1" x14ac:dyDescent="0.2">
      <c r="B113" s="2"/>
      <c r="C113" s="3"/>
      <c r="D113" s="4"/>
      <c r="E113" s="5"/>
      <c r="F113" s="2"/>
      <c r="G113" s="2"/>
      <c r="H113" s="2"/>
      <c r="I113" s="6"/>
      <c r="J113" s="6"/>
      <c r="K113" s="2"/>
      <c r="L113" s="2"/>
    </row>
    <row r="114" spans="2:12" ht="15.75" customHeight="1" x14ac:dyDescent="0.2">
      <c r="B114" s="2"/>
      <c r="C114" s="3"/>
      <c r="D114" s="4"/>
      <c r="E114" s="5"/>
      <c r="F114" s="2"/>
      <c r="G114" s="2"/>
      <c r="H114" s="2"/>
      <c r="I114" s="6"/>
      <c r="J114" s="6"/>
      <c r="K114" s="2"/>
      <c r="L114" s="2"/>
    </row>
    <row r="115" spans="2:12" ht="15.75" customHeight="1" x14ac:dyDescent="0.2">
      <c r="B115" s="2"/>
      <c r="C115" s="3"/>
      <c r="D115" s="4"/>
      <c r="E115" s="5"/>
      <c r="F115" s="2"/>
      <c r="G115" s="2"/>
      <c r="H115" s="2"/>
      <c r="I115" s="6"/>
      <c r="J115" s="6"/>
      <c r="K115" s="2"/>
      <c r="L115" s="2"/>
    </row>
    <row r="116" spans="2:12" ht="15.75" customHeight="1" x14ac:dyDescent="0.2">
      <c r="B116" s="2"/>
      <c r="C116" s="3"/>
      <c r="D116" s="4"/>
      <c r="E116" s="5"/>
      <c r="F116" s="2"/>
      <c r="G116" s="2"/>
      <c r="H116" s="2"/>
      <c r="I116" s="6"/>
      <c r="J116" s="6"/>
      <c r="K116" s="2"/>
      <c r="L116" s="2"/>
    </row>
    <row r="117" spans="2:12" ht="15.75" customHeight="1" x14ac:dyDescent="0.2">
      <c r="B117" s="2"/>
      <c r="C117" s="3"/>
      <c r="D117" s="4"/>
      <c r="E117" s="5"/>
      <c r="F117" s="2"/>
      <c r="G117" s="2"/>
      <c r="H117" s="2"/>
      <c r="I117" s="6"/>
      <c r="J117" s="6"/>
      <c r="K117" s="2"/>
      <c r="L117" s="2"/>
    </row>
    <row r="118" spans="2:12" ht="15.75" customHeight="1" x14ac:dyDescent="0.2">
      <c r="B118" s="2"/>
      <c r="C118" s="3"/>
      <c r="D118" s="4"/>
      <c r="E118" s="5"/>
      <c r="F118" s="2"/>
      <c r="G118" s="2"/>
      <c r="H118" s="2"/>
      <c r="I118" s="6"/>
      <c r="J118" s="6"/>
      <c r="K118" s="2"/>
      <c r="L118" s="2"/>
    </row>
    <row r="119" spans="2:12" ht="15.75" customHeight="1" x14ac:dyDescent="0.2">
      <c r="B119" s="2"/>
      <c r="C119" s="3"/>
      <c r="D119" s="4"/>
      <c r="E119" s="5"/>
      <c r="F119" s="2"/>
      <c r="G119" s="2"/>
      <c r="H119" s="2"/>
      <c r="I119" s="6"/>
      <c r="J119" s="6"/>
      <c r="K119" s="2"/>
      <c r="L119" s="2"/>
    </row>
    <row r="120" spans="2:12" ht="15.75" customHeight="1" x14ac:dyDescent="0.2">
      <c r="B120" s="2"/>
      <c r="C120" s="3"/>
      <c r="D120" s="4"/>
      <c r="E120" s="5"/>
      <c r="F120" s="2"/>
      <c r="G120" s="2"/>
      <c r="H120" s="2"/>
      <c r="I120" s="6"/>
      <c r="J120" s="6"/>
      <c r="K120" s="2"/>
      <c r="L120" s="2"/>
    </row>
    <row r="121" spans="2:12" ht="15.75" customHeight="1" x14ac:dyDescent="0.2">
      <c r="B121" s="2"/>
      <c r="C121" s="3"/>
      <c r="D121" s="4"/>
      <c r="E121" s="5"/>
      <c r="F121" s="2"/>
      <c r="G121" s="2"/>
      <c r="H121" s="2"/>
      <c r="I121" s="6"/>
      <c r="J121" s="6"/>
      <c r="K121" s="2"/>
      <c r="L121" s="2"/>
    </row>
    <row r="122" spans="2:12" ht="15.75" customHeight="1" x14ac:dyDescent="0.2">
      <c r="B122" s="2"/>
      <c r="C122" s="3"/>
      <c r="D122" s="4"/>
      <c r="E122" s="5"/>
      <c r="F122" s="2"/>
      <c r="G122" s="2"/>
      <c r="H122" s="2"/>
      <c r="I122" s="6"/>
      <c r="J122" s="6"/>
      <c r="K122" s="2"/>
      <c r="L122" s="2"/>
    </row>
    <row r="123" spans="2:12" ht="15.75" customHeight="1" x14ac:dyDescent="0.2">
      <c r="B123" s="2"/>
      <c r="C123" s="3"/>
      <c r="D123" s="4"/>
      <c r="E123" s="5"/>
      <c r="F123" s="2"/>
      <c r="G123" s="2"/>
      <c r="H123" s="2"/>
      <c r="I123" s="6"/>
      <c r="J123" s="6"/>
      <c r="K123" s="2"/>
      <c r="L123" s="2"/>
    </row>
    <row r="124" spans="2:12" ht="15.75" customHeight="1" x14ac:dyDescent="0.2">
      <c r="B124" s="2"/>
      <c r="C124" s="3"/>
      <c r="D124" s="4"/>
      <c r="E124" s="5"/>
      <c r="F124" s="2"/>
      <c r="G124" s="2"/>
      <c r="H124" s="2"/>
      <c r="I124" s="6"/>
      <c r="J124" s="6"/>
      <c r="K124" s="2"/>
      <c r="L124" s="2"/>
    </row>
    <row r="125" spans="2:12" ht="15.75" customHeight="1" x14ac:dyDescent="0.2">
      <c r="B125" s="2"/>
      <c r="C125" s="3"/>
      <c r="D125" s="4"/>
      <c r="E125" s="5"/>
      <c r="F125" s="2"/>
      <c r="G125" s="2"/>
      <c r="H125" s="2"/>
      <c r="I125" s="6"/>
      <c r="J125" s="6"/>
      <c r="K125" s="2"/>
      <c r="L125" s="2"/>
    </row>
    <row r="126" spans="2:12" ht="15.75" customHeight="1" x14ac:dyDescent="0.2">
      <c r="B126" s="2"/>
      <c r="C126" s="3"/>
      <c r="D126" s="4"/>
      <c r="E126" s="5"/>
      <c r="F126" s="2"/>
      <c r="G126" s="2"/>
      <c r="H126" s="2"/>
      <c r="I126" s="6"/>
      <c r="J126" s="6"/>
      <c r="K126" s="2"/>
      <c r="L126" s="2"/>
    </row>
    <row r="127" spans="2:12" ht="15.75" customHeight="1" x14ac:dyDescent="0.2">
      <c r="B127" s="2"/>
      <c r="C127" s="3"/>
      <c r="D127" s="4"/>
      <c r="E127" s="5"/>
      <c r="F127" s="2"/>
      <c r="G127" s="2"/>
      <c r="H127" s="2"/>
      <c r="I127" s="6"/>
      <c r="J127" s="6"/>
      <c r="K127" s="2"/>
      <c r="L127" s="2"/>
    </row>
    <row r="128" spans="2:12" ht="15.75" customHeight="1" x14ac:dyDescent="0.2">
      <c r="B128" s="2"/>
      <c r="C128" s="3"/>
      <c r="D128" s="4"/>
      <c r="E128" s="5"/>
      <c r="F128" s="2"/>
      <c r="G128" s="2"/>
      <c r="H128" s="2"/>
      <c r="I128" s="6"/>
      <c r="J128" s="6"/>
      <c r="K128" s="2"/>
      <c r="L128" s="2"/>
    </row>
    <row r="129" spans="2:12" ht="15.75" customHeight="1" x14ac:dyDescent="0.2">
      <c r="B129" s="2"/>
      <c r="C129" s="3"/>
      <c r="D129" s="4"/>
      <c r="E129" s="5"/>
      <c r="F129" s="2"/>
      <c r="G129" s="2"/>
      <c r="H129" s="2"/>
      <c r="I129" s="6"/>
      <c r="J129" s="6"/>
      <c r="K129" s="2"/>
      <c r="L129" s="2"/>
    </row>
    <row r="130" spans="2:12" ht="15.75" customHeight="1" x14ac:dyDescent="0.2">
      <c r="B130" s="2"/>
      <c r="C130" s="3"/>
      <c r="D130" s="4"/>
      <c r="E130" s="5"/>
      <c r="F130" s="2"/>
      <c r="G130" s="2"/>
      <c r="H130" s="2"/>
      <c r="I130" s="6"/>
      <c r="J130" s="6"/>
      <c r="K130" s="2"/>
      <c r="L130" s="2"/>
    </row>
    <row r="131" spans="2:12" ht="15.75" customHeight="1" x14ac:dyDescent="0.2">
      <c r="B131" s="2"/>
      <c r="C131" s="3"/>
      <c r="D131" s="4"/>
      <c r="E131" s="5"/>
      <c r="F131" s="2"/>
      <c r="G131" s="2"/>
      <c r="H131" s="2"/>
      <c r="I131" s="6"/>
      <c r="J131" s="6"/>
      <c r="K131" s="2"/>
      <c r="L131" s="2"/>
    </row>
    <row r="132" spans="2:12" ht="15.75" customHeight="1" x14ac:dyDescent="0.2">
      <c r="B132" s="2"/>
      <c r="C132" s="3"/>
      <c r="D132" s="4"/>
      <c r="E132" s="5"/>
      <c r="F132" s="2"/>
      <c r="G132" s="2"/>
      <c r="H132" s="2"/>
      <c r="I132" s="6"/>
      <c r="J132" s="6"/>
      <c r="K132" s="2"/>
      <c r="L132" s="2"/>
    </row>
    <row r="133" spans="2:12" ht="15.75" customHeight="1" x14ac:dyDescent="0.2">
      <c r="B133" s="2"/>
      <c r="C133" s="3"/>
      <c r="D133" s="4"/>
      <c r="E133" s="5"/>
      <c r="F133" s="2"/>
      <c r="G133" s="2"/>
      <c r="H133" s="2"/>
      <c r="I133" s="6"/>
      <c r="J133" s="6"/>
      <c r="K133" s="2"/>
      <c r="L133" s="2"/>
    </row>
    <row r="134" spans="2:12" ht="15.75" customHeight="1" x14ac:dyDescent="0.2">
      <c r="B134" s="2"/>
      <c r="C134" s="3"/>
      <c r="D134" s="4"/>
      <c r="E134" s="5"/>
      <c r="F134" s="2"/>
      <c r="G134" s="2"/>
      <c r="H134" s="2"/>
      <c r="I134" s="6"/>
      <c r="J134" s="6"/>
      <c r="K134" s="2"/>
      <c r="L134" s="2"/>
    </row>
    <row r="135" spans="2:12" ht="15.75" customHeight="1" x14ac:dyDescent="0.2">
      <c r="B135" s="2"/>
      <c r="C135" s="3"/>
      <c r="D135" s="4"/>
      <c r="E135" s="5"/>
      <c r="F135" s="2"/>
      <c r="G135" s="2"/>
      <c r="H135" s="2"/>
      <c r="I135" s="6"/>
      <c r="J135" s="6"/>
      <c r="K135" s="2"/>
      <c r="L135" s="2"/>
    </row>
    <row r="136" spans="2:12" ht="15.75" customHeight="1" x14ac:dyDescent="0.2">
      <c r="B136" s="2"/>
      <c r="C136" s="3"/>
      <c r="D136" s="4"/>
      <c r="E136" s="5"/>
      <c r="F136" s="2"/>
      <c r="G136" s="2"/>
      <c r="H136" s="2"/>
      <c r="I136" s="6"/>
      <c r="J136" s="6"/>
      <c r="K136" s="2"/>
      <c r="L136" s="2"/>
    </row>
    <row r="137" spans="2:12" ht="15.75" customHeight="1" x14ac:dyDescent="0.2">
      <c r="B137" s="2"/>
      <c r="C137" s="3"/>
      <c r="D137" s="4"/>
      <c r="E137" s="5"/>
      <c r="F137" s="2"/>
      <c r="G137" s="2"/>
      <c r="H137" s="2"/>
      <c r="I137" s="6"/>
      <c r="J137" s="6"/>
      <c r="K137" s="2"/>
      <c r="L137" s="2"/>
    </row>
    <row r="138" spans="2:12" ht="15.75" customHeight="1" x14ac:dyDescent="0.2">
      <c r="B138" s="2"/>
      <c r="C138" s="3"/>
      <c r="D138" s="4"/>
      <c r="E138" s="5"/>
      <c r="F138" s="2"/>
      <c r="G138" s="2"/>
      <c r="H138" s="2"/>
      <c r="I138" s="6"/>
      <c r="J138" s="6"/>
      <c r="K138" s="2"/>
      <c r="L138" s="2"/>
    </row>
    <row r="139" spans="2:12" ht="15.75" customHeight="1" x14ac:dyDescent="0.2">
      <c r="B139" s="2"/>
      <c r="C139" s="3"/>
      <c r="D139" s="4"/>
      <c r="E139" s="5"/>
      <c r="F139" s="2"/>
      <c r="G139" s="2"/>
      <c r="H139" s="2"/>
      <c r="I139" s="6"/>
      <c r="J139" s="6"/>
      <c r="K139" s="2"/>
      <c r="L139" s="2"/>
    </row>
    <row r="140" spans="2:12" ht="15.75" customHeight="1" x14ac:dyDescent="0.2">
      <c r="B140" s="2"/>
      <c r="C140" s="3"/>
      <c r="D140" s="4"/>
      <c r="E140" s="5"/>
      <c r="F140" s="2"/>
      <c r="G140" s="2"/>
      <c r="H140" s="2"/>
      <c r="I140" s="6"/>
      <c r="J140" s="6"/>
      <c r="K140" s="2"/>
      <c r="L140" s="2"/>
    </row>
    <row r="141" spans="2:12" ht="15.75" customHeight="1" x14ac:dyDescent="0.2">
      <c r="B141" s="2"/>
      <c r="C141" s="3"/>
      <c r="D141" s="4"/>
      <c r="E141" s="5"/>
      <c r="F141" s="2"/>
      <c r="G141" s="2"/>
      <c r="H141" s="2"/>
      <c r="I141" s="6"/>
      <c r="J141" s="6"/>
      <c r="K141" s="2"/>
      <c r="L141" s="2"/>
    </row>
    <row r="142" spans="2:12" ht="15.75" customHeight="1" x14ac:dyDescent="0.2">
      <c r="B142" s="2"/>
      <c r="C142" s="3"/>
      <c r="D142" s="4"/>
      <c r="E142" s="5"/>
      <c r="F142" s="2"/>
      <c r="G142" s="2"/>
      <c r="H142" s="2"/>
      <c r="I142" s="6"/>
      <c r="J142" s="6"/>
      <c r="K142" s="2"/>
      <c r="L142" s="2"/>
    </row>
    <row r="143" spans="2:12" ht="15.75" customHeight="1" x14ac:dyDescent="0.2">
      <c r="B143" s="2"/>
      <c r="C143" s="3"/>
      <c r="D143" s="4"/>
      <c r="E143" s="5"/>
      <c r="F143" s="2"/>
      <c r="G143" s="2"/>
      <c r="H143" s="2"/>
      <c r="I143" s="6"/>
      <c r="J143" s="6"/>
      <c r="K143" s="2"/>
      <c r="L143" s="2"/>
    </row>
    <row r="144" spans="2:12" ht="15.75" customHeight="1" x14ac:dyDescent="0.2">
      <c r="B144" s="2"/>
      <c r="C144" s="3"/>
      <c r="D144" s="4"/>
      <c r="E144" s="5"/>
      <c r="F144" s="2"/>
      <c r="G144" s="2"/>
      <c r="H144" s="2"/>
      <c r="I144" s="6"/>
      <c r="J144" s="6"/>
      <c r="K144" s="2"/>
      <c r="L144" s="2"/>
    </row>
    <row r="145" spans="2:12" ht="15.75" customHeight="1" x14ac:dyDescent="0.2">
      <c r="B145" s="2"/>
      <c r="C145" s="3"/>
      <c r="D145" s="4"/>
      <c r="E145" s="5"/>
      <c r="F145" s="2"/>
      <c r="G145" s="2"/>
      <c r="H145" s="2"/>
      <c r="I145" s="6"/>
      <c r="J145" s="6"/>
      <c r="K145" s="2"/>
      <c r="L145" s="2"/>
    </row>
    <row r="146" spans="2:12" ht="15.75" customHeight="1" x14ac:dyDescent="0.2">
      <c r="B146" s="2"/>
      <c r="C146" s="3"/>
      <c r="D146" s="4"/>
      <c r="E146" s="5"/>
      <c r="F146" s="2"/>
      <c r="G146" s="2"/>
      <c r="H146" s="2"/>
      <c r="I146" s="6"/>
      <c r="J146" s="6"/>
      <c r="K146" s="2"/>
      <c r="L146" s="2"/>
    </row>
    <row r="147" spans="2:12" ht="15.75" customHeight="1" x14ac:dyDescent="0.2">
      <c r="B147" s="2"/>
      <c r="C147" s="3"/>
      <c r="D147" s="4"/>
      <c r="E147" s="5"/>
      <c r="F147" s="2"/>
      <c r="G147" s="2"/>
      <c r="H147" s="2"/>
      <c r="I147" s="6"/>
      <c r="J147" s="6"/>
      <c r="K147" s="2"/>
      <c r="L147" s="2"/>
    </row>
    <row r="148" spans="2:12" ht="15.75" customHeight="1" x14ac:dyDescent="0.2">
      <c r="B148" s="2"/>
      <c r="C148" s="3"/>
      <c r="D148" s="4"/>
      <c r="E148" s="5"/>
      <c r="F148" s="2"/>
      <c r="G148" s="2"/>
      <c r="H148" s="2"/>
      <c r="I148" s="6"/>
      <c r="J148" s="6"/>
      <c r="K148" s="2"/>
      <c r="L148" s="2"/>
    </row>
    <row r="149" spans="2:12" ht="15.75" customHeight="1" x14ac:dyDescent="0.2">
      <c r="B149" s="2"/>
      <c r="C149" s="3"/>
      <c r="D149" s="4"/>
      <c r="E149" s="5"/>
      <c r="F149" s="2"/>
      <c r="G149" s="2"/>
      <c r="H149" s="2"/>
      <c r="I149" s="6"/>
      <c r="J149" s="6"/>
      <c r="K149" s="2"/>
      <c r="L149" s="2"/>
    </row>
    <row r="150" spans="2:12" ht="15.75" customHeight="1" x14ac:dyDescent="0.2">
      <c r="B150" s="2"/>
      <c r="C150" s="3"/>
      <c r="D150" s="4"/>
      <c r="E150" s="5"/>
      <c r="F150" s="2"/>
      <c r="G150" s="2"/>
      <c r="H150" s="2"/>
      <c r="I150" s="6"/>
      <c r="J150" s="6"/>
      <c r="K150" s="2"/>
      <c r="L150" s="2"/>
    </row>
    <row r="151" spans="2:12" ht="15.75" customHeight="1" x14ac:dyDescent="0.2">
      <c r="B151" s="2"/>
      <c r="C151" s="3"/>
      <c r="D151" s="4"/>
      <c r="E151" s="5"/>
      <c r="F151" s="2"/>
      <c r="G151" s="2"/>
      <c r="H151" s="2"/>
      <c r="I151" s="6"/>
      <c r="J151" s="6"/>
      <c r="K151" s="2"/>
      <c r="L151" s="2"/>
    </row>
    <row r="152" spans="2:12" ht="15.75" customHeight="1" x14ac:dyDescent="0.2">
      <c r="B152" s="2"/>
      <c r="C152" s="3"/>
      <c r="D152" s="4"/>
      <c r="E152" s="5"/>
      <c r="F152" s="2"/>
      <c r="G152" s="2"/>
      <c r="H152" s="2"/>
      <c r="I152" s="6"/>
      <c r="J152" s="6"/>
      <c r="K152" s="2"/>
      <c r="L152" s="2"/>
    </row>
    <row r="153" spans="2:12" ht="15.75" customHeight="1" x14ac:dyDescent="0.2">
      <c r="B153" s="2"/>
      <c r="C153" s="3"/>
      <c r="D153" s="4"/>
      <c r="E153" s="5"/>
      <c r="F153" s="2"/>
      <c r="G153" s="2"/>
      <c r="H153" s="2"/>
      <c r="I153" s="6"/>
      <c r="J153" s="6"/>
      <c r="K153" s="2"/>
      <c r="L153" s="2"/>
    </row>
    <row r="154" spans="2:12" ht="15.75" customHeight="1" x14ac:dyDescent="0.2">
      <c r="B154" s="2"/>
      <c r="C154" s="3"/>
      <c r="D154" s="4"/>
      <c r="E154" s="5"/>
      <c r="F154" s="2"/>
      <c r="G154" s="2"/>
      <c r="H154" s="2"/>
      <c r="I154" s="6"/>
      <c r="J154" s="6"/>
      <c r="K154" s="2"/>
      <c r="L154" s="2"/>
    </row>
    <row r="155" spans="2:12" ht="15.75" customHeight="1" x14ac:dyDescent="0.2">
      <c r="B155" s="2"/>
      <c r="C155" s="3"/>
      <c r="D155" s="4"/>
      <c r="E155" s="5"/>
      <c r="F155" s="2"/>
      <c r="G155" s="2"/>
      <c r="H155" s="2"/>
      <c r="I155" s="6"/>
      <c r="J155" s="6"/>
      <c r="K155" s="2"/>
      <c r="L155" s="2"/>
    </row>
    <row r="156" spans="2:12" ht="15.75" customHeight="1" x14ac:dyDescent="0.2">
      <c r="B156" s="2"/>
      <c r="C156" s="3"/>
      <c r="D156" s="4"/>
      <c r="E156" s="5"/>
      <c r="F156" s="2"/>
      <c r="G156" s="2"/>
      <c r="H156" s="2"/>
      <c r="I156" s="6"/>
      <c r="J156" s="6"/>
      <c r="K156" s="2"/>
      <c r="L156" s="2"/>
    </row>
    <row r="157" spans="2:12" ht="15.75" customHeight="1" x14ac:dyDescent="0.2">
      <c r="B157" s="2"/>
      <c r="C157" s="3"/>
      <c r="D157" s="4"/>
      <c r="E157" s="5"/>
      <c r="F157" s="2"/>
      <c r="G157" s="2"/>
      <c r="H157" s="2"/>
      <c r="I157" s="6"/>
      <c r="J157" s="6"/>
      <c r="K157" s="2"/>
      <c r="L157" s="2"/>
    </row>
    <row r="158" spans="2:12" ht="15.75" customHeight="1" x14ac:dyDescent="0.2">
      <c r="B158" s="2"/>
      <c r="C158" s="3"/>
      <c r="D158" s="4"/>
      <c r="E158" s="5"/>
      <c r="F158" s="2"/>
      <c r="G158" s="2"/>
      <c r="H158" s="2"/>
      <c r="I158" s="6"/>
      <c r="J158" s="6"/>
      <c r="K158" s="2"/>
      <c r="L158" s="2"/>
    </row>
    <row r="159" spans="2:12" ht="15.75" customHeight="1" x14ac:dyDescent="0.2">
      <c r="B159" s="2"/>
      <c r="C159" s="3"/>
      <c r="D159" s="4"/>
      <c r="E159" s="5"/>
      <c r="F159" s="2"/>
      <c r="G159" s="2"/>
      <c r="H159" s="2"/>
      <c r="I159" s="6"/>
      <c r="J159" s="6"/>
      <c r="K159" s="2"/>
      <c r="L159" s="2"/>
    </row>
    <row r="160" spans="2:12" ht="15.75" customHeight="1" x14ac:dyDescent="0.2">
      <c r="B160" s="2"/>
      <c r="C160" s="3"/>
      <c r="D160" s="4"/>
      <c r="E160" s="5"/>
      <c r="F160" s="2"/>
      <c r="G160" s="2"/>
      <c r="H160" s="2"/>
      <c r="I160" s="6"/>
      <c r="J160" s="6"/>
      <c r="K160" s="2"/>
      <c r="L160" s="2"/>
    </row>
    <row r="161" spans="2:12" ht="15.75" customHeight="1" x14ac:dyDescent="0.2">
      <c r="B161" s="2"/>
      <c r="C161" s="3"/>
      <c r="D161" s="4"/>
      <c r="E161" s="5"/>
      <c r="F161" s="2"/>
      <c r="G161" s="2"/>
      <c r="H161" s="2"/>
      <c r="I161" s="6"/>
      <c r="J161" s="6"/>
      <c r="K161" s="2"/>
      <c r="L161" s="2"/>
    </row>
    <row r="162" spans="2:12" ht="15.75" customHeight="1" x14ac:dyDescent="0.2">
      <c r="B162" s="2"/>
      <c r="C162" s="3"/>
      <c r="D162" s="4"/>
      <c r="E162" s="5"/>
      <c r="F162" s="2"/>
      <c r="G162" s="2"/>
      <c r="H162" s="2"/>
      <c r="I162" s="6"/>
      <c r="J162" s="6"/>
      <c r="K162" s="2"/>
      <c r="L162" s="2"/>
    </row>
    <row r="163" spans="2:12" ht="15.75" customHeight="1" x14ac:dyDescent="0.2">
      <c r="B163" s="2"/>
      <c r="C163" s="3"/>
      <c r="D163" s="4"/>
      <c r="E163" s="5"/>
      <c r="F163" s="2"/>
      <c r="G163" s="2"/>
      <c r="H163" s="2"/>
      <c r="I163" s="6"/>
      <c r="J163" s="6"/>
      <c r="K163" s="2"/>
      <c r="L163" s="2"/>
    </row>
    <row r="164" spans="2:12" ht="15.75" customHeight="1" x14ac:dyDescent="0.2">
      <c r="B164" s="2"/>
      <c r="C164" s="3"/>
      <c r="D164" s="4"/>
      <c r="E164" s="5"/>
      <c r="F164" s="2"/>
      <c r="G164" s="2"/>
      <c r="H164" s="2"/>
      <c r="I164" s="6"/>
      <c r="J164" s="6"/>
      <c r="K164" s="2"/>
      <c r="L164" s="2"/>
    </row>
    <row r="165" spans="2:12" ht="15.75" customHeight="1" x14ac:dyDescent="0.2">
      <c r="B165" s="2"/>
      <c r="C165" s="3"/>
      <c r="D165" s="4"/>
      <c r="E165" s="5"/>
      <c r="F165" s="2"/>
      <c r="G165" s="2"/>
      <c r="H165" s="2"/>
      <c r="I165" s="6"/>
      <c r="J165" s="6"/>
      <c r="K165" s="2"/>
      <c r="L165" s="2"/>
    </row>
    <row r="166" spans="2:12" ht="15.75" customHeight="1" x14ac:dyDescent="0.2">
      <c r="B166" s="2"/>
      <c r="C166" s="3"/>
      <c r="D166" s="4"/>
      <c r="E166" s="5"/>
      <c r="F166" s="2"/>
      <c r="G166" s="2"/>
      <c r="H166" s="2"/>
      <c r="I166" s="6"/>
      <c r="J166" s="6"/>
      <c r="K166" s="2"/>
      <c r="L166" s="2"/>
    </row>
    <row r="167" spans="2:12" ht="15.75" customHeight="1" x14ac:dyDescent="0.2">
      <c r="B167" s="2"/>
      <c r="C167" s="3"/>
      <c r="D167" s="4"/>
      <c r="E167" s="5"/>
      <c r="F167" s="2"/>
      <c r="G167" s="2"/>
      <c r="H167" s="2"/>
      <c r="I167" s="6"/>
      <c r="J167" s="6"/>
      <c r="K167" s="2"/>
      <c r="L167" s="2"/>
    </row>
    <row r="168" spans="2:12" ht="15.75" customHeight="1" x14ac:dyDescent="0.2">
      <c r="B168" s="2"/>
      <c r="C168" s="3"/>
      <c r="D168" s="4"/>
      <c r="E168" s="5"/>
      <c r="F168" s="2"/>
      <c r="G168" s="2"/>
      <c r="H168" s="2"/>
      <c r="I168" s="6"/>
      <c r="J168" s="6"/>
      <c r="K168" s="2"/>
      <c r="L168" s="2"/>
    </row>
    <row r="169" spans="2:12" ht="15.75" customHeight="1" x14ac:dyDescent="0.2">
      <c r="B169" s="2"/>
      <c r="C169" s="3"/>
      <c r="D169" s="4"/>
      <c r="E169" s="5"/>
      <c r="F169" s="2"/>
      <c r="G169" s="2"/>
      <c r="H169" s="2"/>
      <c r="I169" s="6"/>
      <c r="J169" s="6"/>
      <c r="K169" s="2"/>
      <c r="L169" s="2"/>
    </row>
    <row r="170" spans="2:12" ht="15.75" customHeight="1" x14ac:dyDescent="0.2">
      <c r="B170" s="2"/>
      <c r="C170" s="3"/>
      <c r="D170" s="4"/>
      <c r="E170" s="5"/>
      <c r="F170" s="2"/>
      <c r="G170" s="2"/>
      <c r="H170" s="2"/>
      <c r="I170" s="6"/>
      <c r="J170" s="6"/>
      <c r="K170" s="2"/>
      <c r="L170" s="2"/>
    </row>
    <row r="171" spans="2:12" ht="15.75" customHeight="1" x14ac:dyDescent="0.2">
      <c r="B171" s="2"/>
      <c r="C171" s="3"/>
      <c r="D171" s="4"/>
      <c r="E171" s="5"/>
      <c r="F171" s="2"/>
      <c r="G171" s="2"/>
      <c r="H171" s="2"/>
      <c r="I171" s="6"/>
      <c r="J171" s="6"/>
      <c r="K171" s="2"/>
      <c r="L171" s="2"/>
    </row>
    <row r="172" spans="2:12" ht="15.75" customHeight="1" x14ac:dyDescent="0.2">
      <c r="B172" s="2"/>
      <c r="C172" s="3"/>
      <c r="D172" s="4"/>
      <c r="E172" s="5"/>
      <c r="F172" s="2"/>
      <c r="G172" s="2"/>
      <c r="H172" s="2"/>
      <c r="I172" s="6"/>
      <c r="J172" s="6"/>
      <c r="K172" s="2"/>
      <c r="L172" s="2"/>
    </row>
    <row r="173" spans="2:12" ht="15.75" customHeight="1" x14ac:dyDescent="0.2">
      <c r="B173" s="2"/>
      <c r="C173" s="3"/>
      <c r="D173" s="4"/>
      <c r="E173" s="5"/>
      <c r="F173" s="2"/>
      <c r="G173" s="2"/>
      <c r="H173" s="2"/>
      <c r="I173" s="6"/>
      <c r="J173" s="6"/>
      <c r="K173" s="2"/>
      <c r="L173" s="2"/>
    </row>
    <row r="174" spans="2:12" ht="15.75" customHeight="1" x14ac:dyDescent="0.2">
      <c r="B174" s="2"/>
      <c r="C174" s="3"/>
      <c r="D174" s="4"/>
      <c r="E174" s="5"/>
      <c r="F174" s="2"/>
      <c r="G174" s="2"/>
      <c r="H174" s="2"/>
      <c r="I174" s="6"/>
      <c r="J174" s="6"/>
      <c r="K174" s="2"/>
      <c r="L174" s="2"/>
    </row>
    <row r="175" spans="2:12" ht="15.75" customHeight="1" x14ac:dyDescent="0.2">
      <c r="B175" s="2"/>
      <c r="C175" s="3"/>
      <c r="D175" s="4"/>
      <c r="E175" s="5"/>
      <c r="F175" s="2"/>
      <c r="G175" s="2"/>
      <c r="H175" s="2"/>
      <c r="I175" s="6"/>
      <c r="J175" s="6"/>
      <c r="K175" s="2"/>
      <c r="L175" s="2"/>
    </row>
    <row r="176" spans="2:12" ht="15.75" customHeight="1" x14ac:dyDescent="0.2">
      <c r="B176" s="2"/>
      <c r="C176" s="3"/>
      <c r="D176" s="4"/>
      <c r="E176" s="5"/>
      <c r="F176" s="2"/>
      <c r="G176" s="2"/>
      <c r="H176" s="2"/>
      <c r="I176" s="6"/>
      <c r="J176" s="6"/>
      <c r="K176" s="2"/>
      <c r="L176" s="2"/>
    </row>
    <row r="177" spans="2:12" ht="15.75" customHeight="1" x14ac:dyDescent="0.2">
      <c r="B177" s="2"/>
      <c r="C177" s="3"/>
      <c r="D177" s="4"/>
      <c r="E177" s="5"/>
      <c r="F177" s="2"/>
      <c r="G177" s="2"/>
      <c r="H177" s="2"/>
      <c r="I177" s="6"/>
      <c r="J177" s="6"/>
      <c r="K177" s="2"/>
      <c r="L177" s="2"/>
    </row>
    <row r="178" spans="2:12" ht="15.75" customHeight="1" x14ac:dyDescent="0.2">
      <c r="B178" s="2"/>
      <c r="C178" s="3"/>
      <c r="D178" s="4"/>
      <c r="E178" s="5"/>
      <c r="F178" s="2"/>
      <c r="G178" s="2"/>
      <c r="H178" s="2"/>
      <c r="I178" s="6"/>
      <c r="J178" s="6"/>
      <c r="K178" s="2"/>
      <c r="L178" s="2"/>
    </row>
    <row r="179" spans="2:12" ht="15.75" customHeight="1" x14ac:dyDescent="0.2">
      <c r="B179" s="2"/>
      <c r="C179" s="3"/>
      <c r="D179" s="4"/>
      <c r="E179" s="5"/>
      <c r="F179" s="2"/>
      <c r="G179" s="2"/>
      <c r="H179" s="2"/>
      <c r="I179" s="6"/>
      <c r="J179" s="6"/>
      <c r="K179" s="2"/>
      <c r="L179" s="2"/>
    </row>
    <row r="180" spans="2:12" ht="15.75" customHeight="1" x14ac:dyDescent="0.2">
      <c r="B180" s="2"/>
      <c r="C180" s="3"/>
      <c r="D180" s="4"/>
      <c r="E180" s="5"/>
      <c r="F180" s="2"/>
      <c r="G180" s="2"/>
      <c r="H180" s="2"/>
      <c r="I180" s="6"/>
      <c r="J180" s="6"/>
      <c r="K180" s="2"/>
      <c r="L180" s="2"/>
    </row>
    <row r="181" spans="2:12" ht="15.75" customHeight="1" x14ac:dyDescent="0.2">
      <c r="B181" s="2"/>
      <c r="C181" s="3"/>
      <c r="D181" s="4"/>
      <c r="E181" s="5"/>
      <c r="F181" s="2"/>
      <c r="G181" s="2"/>
      <c r="H181" s="2"/>
      <c r="I181" s="6"/>
      <c r="J181" s="6"/>
      <c r="K181" s="2"/>
      <c r="L181" s="2"/>
    </row>
    <row r="182" spans="2:12" ht="15.75" customHeight="1" x14ac:dyDescent="0.2">
      <c r="B182" s="2"/>
      <c r="C182" s="3"/>
      <c r="D182" s="4"/>
      <c r="E182" s="5"/>
      <c r="F182" s="2"/>
      <c r="G182" s="2"/>
      <c r="H182" s="2"/>
      <c r="I182" s="6"/>
      <c r="J182" s="6"/>
      <c r="K182" s="2"/>
      <c r="L182" s="2"/>
    </row>
    <row r="183" spans="2:12" ht="15.75" customHeight="1" x14ac:dyDescent="0.2">
      <c r="B183" s="2"/>
      <c r="C183" s="3"/>
      <c r="D183" s="4"/>
      <c r="E183" s="5"/>
      <c r="F183" s="2"/>
      <c r="G183" s="2"/>
      <c r="H183" s="2"/>
      <c r="I183" s="6"/>
      <c r="J183" s="6"/>
      <c r="K183" s="2"/>
      <c r="L183" s="2"/>
    </row>
    <row r="184" spans="2:12" ht="15.75" customHeight="1" x14ac:dyDescent="0.2">
      <c r="B184" s="2"/>
      <c r="C184" s="3"/>
      <c r="D184" s="4"/>
      <c r="E184" s="5"/>
      <c r="F184" s="2"/>
      <c r="G184" s="2"/>
      <c r="H184" s="2"/>
      <c r="I184" s="6"/>
      <c r="J184" s="6"/>
      <c r="K184" s="2"/>
      <c r="L184" s="2"/>
    </row>
    <row r="185" spans="2:12" ht="15.75" customHeight="1" x14ac:dyDescent="0.2">
      <c r="B185" s="2"/>
      <c r="C185" s="3"/>
      <c r="D185" s="4"/>
      <c r="E185" s="5"/>
      <c r="F185" s="2"/>
      <c r="G185" s="2"/>
      <c r="H185" s="2"/>
      <c r="I185" s="6"/>
      <c r="J185" s="6"/>
      <c r="K185" s="2"/>
      <c r="L185" s="2"/>
    </row>
    <row r="186" spans="2:12" ht="15.75" customHeight="1" x14ac:dyDescent="0.2">
      <c r="B186" s="2"/>
      <c r="C186" s="3"/>
      <c r="D186" s="4"/>
      <c r="E186" s="5"/>
      <c r="F186" s="2"/>
      <c r="G186" s="2"/>
      <c r="H186" s="2"/>
      <c r="I186" s="6"/>
      <c r="J186" s="6"/>
      <c r="K186" s="2"/>
      <c r="L186" s="2"/>
    </row>
    <row r="187" spans="2:12" ht="15.75" customHeight="1" x14ac:dyDescent="0.2">
      <c r="B187" s="2"/>
      <c r="C187" s="3"/>
      <c r="D187" s="4"/>
      <c r="E187" s="5"/>
      <c r="F187" s="2"/>
      <c r="G187" s="2"/>
      <c r="H187" s="2"/>
      <c r="I187" s="6"/>
      <c r="J187" s="6"/>
      <c r="K187" s="2"/>
      <c r="L187" s="2"/>
    </row>
    <row r="188" spans="2:12" ht="15.75" customHeight="1" x14ac:dyDescent="0.2">
      <c r="B188" s="2"/>
      <c r="C188" s="3"/>
      <c r="D188" s="4"/>
      <c r="E188" s="5"/>
      <c r="F188" s="2"/>
      <c r="G188" s="2"/>
      <c r="H188" s="2"/>
      <c r="I188" s="6"/>
      <c r="J188" s="6"/>
      <c r="K188" s="2"/>
      <c r="L188" s="2"/>
    </row>
    <row r="189" spans="2:12" ht="15.75" customHeight="1" x14ac:dyDescent="0.2">
      <c r="B189" s="2"/>
      <c r="C189" s="3"/>
      <c r="D189" s="4"/>
      <c r="E189" s="5"/>
      <c r="F189" s="2"/>
      <c r="G189" s="2"/>
      <c r="H189" s="2"/>
      <c r="I189" s="6"/>
      <c r="J189" s="6"/>
      <c r="K189" s="2"/>
      <c r="L189" s="2"/>
    </row>
    <row r="190" spans="2:12" ht="15.75" customHeight="1" x14ac:dyDescent="0.2">
      <c r="B190" s="2"/>
      <c r="C190" s="3"/>
      <c r="D190" s="4"/>
      <c r="E190" s="5"/>
      <c r="F190" s="2"/>
      <c r="G190" s="2"/>
      <c r="H190" s="2"/>
      <c r="I190" s="6"/>
      <c r="J190" s="6"/>
      <c r="K190" s="2"/>
      <c r="L190" s="2"/>
    </row>
    <row r="191" spans="2:12" ht="15.75" customHeight="1" x14ac:dyDescent="0.2">
      <c r="B191" s="2"/>
      <c r="C191" s="3"/>
      <c r="D191" s="4"/>
      <c r="E191" s="5"/>
      <c r="F191" s="2"/>
      <c r="G191" s="2"/>
      <c r="H191" s="2"/>
      <c r="I191" s="6"/>
      <c r="J191" s="6"/>
      <c r="K191" s="2"/>
      <c r="L191" s="2"/>
    </row>
    <row r="192" spans="2:12" ht="15.75" customHeight="1" x14ac:dyDescent="0.2">
      <c r="B192" s="2"/>
      <c r="C192" s="3"/>
      <c r="D192" s="4"/>
      <c r="E192" s="5"/>
      <c r="F192" s="2"/>
      <c r="G192" s="2"/>
      <c r="H192" s="2"/>
      <c r="I192" s="6"/>
      <c r="J192" s="6"/>
      <c r="K192" s="2"/>
      <c r="L192" s="2"/>
    </row>
    <row r="193" spans="2:12" ht="15.75" customHeight="1" x14ac:dyDescent="0.2">
      <c r="B193" s="2"/>
      <c r="C193" s="3"/>
      <c r="D193" s="4"/>
      <c r="E193" s="5"/>
      <c r="F193" s="2"/>
      <c r="G193" s="2"/>
      <c r="H193" s="2"/>
      <c r="I193" s="6"/>
      <c r="J193" s="6"/>
      <c r="K193" s="2"/>
      <c r="L193" s="2"/>
    </row>
    <row r="194" spans="2:12" ht="15.75" customHeight="1" x14ac:dyDescent="0.2">
      <c r="B194" s="2"/>
      <c r="C194" s="3"/>
      <c r="D194" s="4"/>
      <c r="E194" s="5"/>
      <c r="F194" s="2"/>
      <c r="G194" s="2"/>
      <c r="H194" s="2"/>
      <c r="I194" s="6"/>
      <c r="J194" s="6"/>
      <c r="K194" s="2"/>
      <c r="L194" s="2"/>
    </row>
    <row r="195" spans="2:12" ht="15.75" customHeight="1" x14ac:dyDescent="0.2">
      <c r="B195" s="2"/>
      <c r="C195" s="3"/>
      <c r="D195" s="4"/>
      <c r="E195" s="5"/>
      <c r="F195" s="2"/>
      <c r="G195" s="2"/>
      <c r="H195" s="2"/>
      <c r="I195" s="6"/>
      <c r="J195" s="6"/>
      <c r="K195" s="2"/>
      <c r="L195" s="2"/>
    </row>
    <row r="196" spans="2:12" ht="15.75" customHeight="1" x14ac:dyDescent="0.2">
      <c r="B196" s="2"/>
      <c r="C196" s="3"/>
      <c r="D196" s="4"/>
      <c r="E196" s="5"/>
      <c r="F196" s="2"/>
      <c r="G196" s="2"/>
      <c r="H196" s="2"/>
      <c r="I196" s="6"/>
      <c r="J196" s="6"/>
      <c r="K196" s="2"/>
      <c r="L196" s="2"/>
    </row>
    <row r="197" spans="2:12" ht="15.75" customHeight="1" x14ac:dyDescent="0.2">
      <c r="B197" s="2"/>
      <c r="C197" s="3"/>
      <c r="D197" s="4"/>
      <c r="E197" s="5"/>
      <c r="F197" s="2"/>
      <c r="G197" s="2"/>
      <c r="H197" s="2"/>
      <c r="I197" s="6"/>
      <c r="J197" s="6"/>
      <c r="K197" s="2"/>
      <c r="L197" s="2"/>
    </row>
    <row r="198" spans="2:12" ht="15.75" customHeight="1" x14ac:dyDescent="0.2">
      <c r="B198" s="2"/>
      <c r="C198" s="3"/>
      <c r="D198" s="4"/>
      <c r="E198" s="5"/>
      <c r="F198" s="2"/>
      <c r="G198" s="2"/>
      <c r="H198" s="2"/>
      <c r="I198" s="6"/>
      <c r="J198" s="6"/>
      <c r="K198" s="2"/>
      <c r="L198" s="2"/>
    </row>
    <row r="199" spans="2:12" ht="15.75" customHeight="1" x14ac:dyDescent="0.2">
      <c r="B199" s="2"/>
      <c r="C199" s="3"/>
      <c r="D199" s="4"/>
      <c r="E199" s="5"/>
      <c r="F199" s="2"/>
      <c r="G199" s="2"/>
      <c r="H199" s="2"/>
      <c r="I199" s="6"/>
      <c r="J199" s="6"/>
      <c r="K199" s="2"/>
      <c r="L199" s="2"/>
    </row>
    <row r="200" spans="2:12" ht="15.75" customHeight="1" x14ac:dyDescent="0.2">
      <c r="B200" s="2"/>
      <c r="C200" s="3"/>
      <c r="D200" s="4"/>
      <c r="E200" s="5"/>
      <c r="F200" s="2"/>
      <c r="G200" s="2"/>
      <c r="H200" s="2"/>
      <c r="I200" s="6"/>
      <c r="J200" s="6"/>
      <c r="K200" s="2"/>
      <c r="L200" s="2"/>
    </row>
    <row r="201" spans="2:12" ht="15.75" customHeight="1" x14ac:dyDescent="0.2">
      <c r="B201" s="2"/>
      <c r="C201" s="3"/>
      <c r="D201" s="4"/>
      <c r="E201" s="5"/>
      <c r="F201" s="2"/>
      <c r="G201" s="2"/>
      <c r="H201" s="2"/>
      <c r="I201" s="6"/>
      <c r="J201" s="6"/>
      <c r="K201" s="2"/>
      <c r="L201" s="2"/>
    </row>
    <row r="202" spans="2:12" ht="15.75" customHeight="1" x14ac:dyDescent="0.2">
      <c r="B202" s="2"/>
      <c r="C202" s="3"/>
      <c r="D202" s="4"/>
      <c r="E202" s="5"/>
      <c r="F202" s="2"/>
      <c r="G202" s="2"/>
      <c r="H202" s="2"/>
      <c r="I202" s="6"/>
      <c r="J202" s="6"/>
      <c r="K202" s="2"/>
      <c r="L202" s="2"/>
    </row>
    <row r="203" spans="2:12" ht="15.75" customHeight="1" x14ac:dyDescent="0.2">
      <c r="B203" s="2"/>
      <c r="C203" s="3"/>
      <c r="D203" s="4"/>
      <c r="E203" s="5"/>
      <c r="F203" s="2"/>
      <c r="G203" s="2"/>
      <c r="H203" s="2"/>
      <c r="I203" s="6"/>
      <c r="J203" s="6"/>
      <c r="K203" s="2"/>
      <c r="L203" s="2"/>
    </row>
    <row r="204" spans="2:12" ht="15.75" customHeight="1" x14ac:dyDescent="0.2">
      <c r="B204" s="2"/>
      <c r="C204" s="3"/>
      <c r="D204" s="4"/>
      <c r="E204" s="5"/>
      <c r="F204" s="2"/>
      <c r="G204" s="2"/>
      <c r="H204" s="2"/>
      <c r="I204" s="6"/>
      <c r="J204" s="6"/>
      <c r="K204" s="2"/>
      <c r="L204" s="2"/>
    </row>
    <row r="205" spans="2:12" ht="15.75" customHeight="1" x14ac:dyDescent="0.2">
      <c r="B205" s="2"/>
      <c r="C205" s="3"/>
      <c r="D205" s="4"/>
      <c r="E205" s="5"/>
      <c r="F205" s="2"/>
      <c r="G205" s="2"/>
      <c r="H205" s="2"/>
      <c r="I205" s="6"/>
      <c r="J205" s="6"/>
      <c r="K205" s="2"/>
      <c r="L205" s="2"/>
    </row>
    <row r="206" spans="2:12" ht="15.75" customHeight="1" x14ac:dyDescent="0.2">
      <c r="B206" s="2"/>
      <c r="C206" s="3"/>
      <c r="D206" s="4"/>
      <c r="E206" s="5"/>
      <c r="F206" s="2"/>
      <c r="G206" s="2"/>
      <c r="H206" s="2"/>
      <c r="I206" s="6"/>
      <c r="J206" s="6"/>
      <c r="K206" s="2"/>
      <c r="L206" s="2"/>
    </row>
    <row r="207" spans="2:12" ht="15.75" customHeight="1" x14ac:dyDescent="0.2">
      <c r="B207" s="2"/>
      <c r="C207" s="3"/>
      <c r="D207" s="4"/>
      <c r="E207" s="5"/>
      <c r="F207" s="2"/>
      <c r="G207" s="2"/>
      <c r="H207" s="2"/>
      <c r="I207" s="6"/>
      <c r="J207" s="6"/>
      <c r="K207" s="2"/>
      <c r="L207" s="2"/>
    </row>
    <row r="208" spans="2:12" ht="15.75" customHeight="1" x14ac:dyDescent="0.2">
      <c r="B208" s="2"/>
      <c r="C208" s="3"/>
      <c r="D208" s="4"/>
      <c r="E208" s="5"/>
      <c r="F208" s="2"/>
      <c r="G208" s="2"/>
      <c r="H208" s="2"/>
      <c r="I208" s="6"/>
      <c r="J208" s="6"/>
      <c r="K208" s="2"/>
      <c r="L208" s="2"/>
    </row>
    <row r="209" spans="2:12" ht="15.75" customHeight="1" x14ac:dyDescent="0.2">
      <c r="B209" s="2"/>
      <c r="C209" s="3"/>
      <c r="D209" s="4"/>
      <c r="E209" s="5"/>
      <c r="F209" s="2"/>
      <c r="G209" s="2"/>
      <c r="H209" s="2"/>
      <c r="I209" s="6"/>
      <c r="J209" s="6"/>
      <c r="K209" s="2"/>
      <c r="L209" s="2"/>
    </row>
    <row r="210" spans="2:12" ht="15.75" customHeight="1" x14ac:dyDescent="0.2">
      <c r="B210" s="2"/>
      <c r="C210" s="3"/>
      <c r="D210" s="4"/>
      <c r="E210" s="5"/>
      <c r="F210" s="2"/>
      <c r="G210" s="2"/>
      <c r="H210" s="2"/>
      <c r="I210" s="6"/>
      <c r="J210" s="6"/>
      <c r="K210" s="2"/>
      <c r="L210" s="2"/>
    </row>
    <row r="211" spans="2:12" ht="15.75" customHeight="1" x14ac:dyDescent="0.2">
      <c r="B211" s="2"/>
      <c r="C211" s="3"/>
      <c r="D211" s="4"/>
      <c r="E211" s="5"/>
      <c r="F211" s="2"/>
      <c r="G211" s="2"/>
      <c r="H211" s="2"/>
      <c r="I211" s="6"/>
      <c r="J211" s="6"/>
      <c r="K211" s="2"/>
      <c r="L211" s="2"/>
    </row>
    <row r="212" spans="2:12" ht="15.75" customHeight="1" x14ac:dyDescent="0.2">
      <c r="B212" s="2"/>
      <c r="C212" s="3"/>
      <c r="D212" s="4"/>
      <c r="E212" s="5"/>
      <c r="F212" s="2"/>
      <c r="G212" s="2"/>
      <c r="H212" s="2"/>
      <c r="I212" s="6"/>
      <c r="J212" s="6"/>
      <c r="K212" s="2"/>
      <c r="L212" s="2"/>
    </row>
    <row r="213" spans="2:12" ht="15.75" customHeight="1" x14ac:dyDescent="0.2">
      <c r="B213" s="2"/>
      <c r="C213" s="3"/>
      <c r="D213" s="4"/>
      <c r="E213" s="5"/>
      <c r="F213" s="2"/>
      <c r="G213" s="2"/>
      <c r="H213" s="2"/>
      <c r="I213" s="6"/>
      <c r="J213" s="6"/>
      <c r="K213" s="2"/>
      <c r="L213" s="2"/>
    </row>
    <row r="214" spans="2:12" ht="15.75" customHeight="1" x14ac:dyDescent="0.2">
      <c r="B214" s="2"/>
      <c r="C214" s="3"/>
      <c r="D214" s="4"/>
      <c r="E214" s="5"/>
      <c r="F214" s="2"/>
      <c r="G214" s="2"/>
      <c r="H214" s="2"/>
      <c r="I214" s="6"/>
      <c r="J214" s="6"/>
      <c r="K214" s="2"/>
      <c r="L214" s="2"/>
    </row>
    <row r="215" spans="2:12" ht="15.75" customHeight="1" x14ac:dyDescent="0.2">
      <c r="B215" s="2"/>
      <c r="C215" s="3"/>
      <c r="D215" s="4"/>
      <c r="E215" s="5"/>
      <c r="F215" s="2"/>
      <c r="G215" s="2"/>
      <c r="H215" s="2"/>
      <c r="I215" s="6"/>
      <c r="J215" s="6"/>
      <c r="K215" s="2"/>
      <c r="L215" s="2"/>
    </row>
    <row r="216" spans="2:12" ht="15.75" customHeight="1" x14ac:dyDescent="0.2">
      <c r="B216" s="2"/>
      <c r="C216" s="3"/>
      <c r="D216" s="4"/>
      <c r="E216" s="5"/>
      <c r="F216" s="2"/>
      <c r="G216" s="2"/>
      <c r="H216" s="2"/>
      <c r="I216" s="6"/>
      <c r="J216" s="6"/>
      <c r="K216" s="2"/>
      <c r="L216" s="2"/>
    </row>
    <row r="217" spans="2:12" ht="15.75" customHeight="1" x14ac:dyDescent="0.2">
      <c r="B217" s="2"/>
      <c r="C217" s="3"/>
      <c r="D217" s="4"/>
      <c r="E217" s="5"/>
      <c r="F217" s="2"/>
      <c r="G217" s="2"/>
      <c r="H217" s="2"/>
      <c r="I217" s="6"/>
      <c r="J217" s="6"/>
      <c r="K217" s="2"/>
      <c r="L217" s="2"/>
    </row>
    <row r="218" spans="2:12" ht="15.75" customHeight="1" x14ac:dyDescent="0.2">
      <c r="B218" s="2"/>
      <c r="C218" s="3"/>
      <c r="D218" s="4"/>
      <c r="E218" s="5"/>
      <c r="F218" s="2"/>
      <c r="G218" s="2"/>
      <c r="H218" s="2"/>
      <c r="I218" s="6"/>
      <c r="J218" s="6"/>
      <c r="K218" s="2"/>
      <c r="L218" s="2"/>
    </row>
    <row r="219" spans="2:12" ht="15.75" customHeight="1" x14ac:dyDescent="0.2">
      <c r="B219" s="2"/>
      <c r="C219" s="3"/>
      <c r="D219" s="4"/>
      <c r="E219" s="5"/>
      <c r="F219" s="2"/>
      <c r="G219" s="2"/>
      <c r="H219" s="2"/>
      <c r="I219" s="6"/>
      <c r="J219" s="6"/>
      <c r="K219" s="2"/>
      <c r="L219" s="2"/>
    </row>
    <row r="220" spans="2:12" ht="15.75" customHeight="1" x14ac:dyDescent="0.2">
      <c r="B220" s="2"/>
      <c r="C220" s="3"/>
      <c r="D220" s="4"/>
      <c r="E220" s="5"/>
      <c r="F220" s="2"/>
      <c r="G220" s="2"/>
      <c r="H220" s="2"/>
      <c r="I220" s="6"/>
      <c r="J220" s="6"/>
      <c r="K220" s="2"/>
      <c r="L220" s="2"/>
    </row>
    <row r="221" spans="2:12" ht="15.75" customHeight="1" x14ac:dyDescent="0.2">
      <c r="B221" s="2"/>
      <c r="C221" s="3"/>
      <c r="D221" s="4"/>
      <c r="E221" s="5"/>
      <c r="F221" s="2"/>
      <c r="G221" s="2"/>
      <c r="H221" s="2"/>
      <c r="I221" s="6"/>
      <c r="J221" s="6"/>
      <c r="K221" s="2"/>
      <c r="L221" s="2"/>
    </row>
    <row r="222" spans="2:12" ht="15.75" customHeight="1" x14ac:dyDescent="0.2">
      <c r="B222" s="2"/>
      <c r="C222" s="3"/>
      <c r="D222" s="4"/>
      <c r="E222" s="5"/>
      <c r="F222" s="2"/>
      <c r="G222" s="2"/>
      <c r="H222" s="2"/>
      <c r="I222" s="6"/>
      <c r="J222" s="6"/>
      <c r="K222" s="2"/>
      <c r="L222" s="2"/>
    </row>
    <row r="223" spans="2:12" ht="15.75" customHeight="1" x14ac:dyDescent="0.2">
      <c r="B223" s="2"/>
      <c r="C223" s="3"/>
      <c r="D223" s="4"/>
      <c r="E223" s="5"/>
      <c r="F223" s="2"/>
      <c r="G223" s="2"/>
      <c r="H223" s="2"/>
      <c r="I223" s="6"/>
      <c r="J223" s="6"/>
      <c r="K223" s="2"/>
      <c r="L223" s="2"/>
    </row>
    <row r="224" spans="2:12" ht="15.75" customHeight="1" x14ac:dyDescent="0.2">
      <c r="B224" s="2"/>
      <c r="C224" s="3"/>
      <c r="D224" s="4"/>
      <c r="E224" s="5"/>
      <c r="F224" s="2"/>
      <c r="G224" s="2"/>
      <c r="H224" s="2"/>
      <c r="I224" s="6"/>
      <c r="J224" s="6"/>
      <c r="K224" s="2"/>
      <c r="L224" s="2"/>
    </row>
    <row r="225" spans="2:12" ht="15.75" customHeight="1" x14ac:dyDescent="0.2">
      <c r="B225" s="2"/>
      <c r="C225" s="3"/>
      <c r="D225" s="4"/>
      <c r="E225" s="5"/>
      <c r="F225" s="2"/>
      <c r="G225" s="2"/>
      <c r="H225" s="2"/>
      <c r="I225" s="6"/>
      <c r="J225" s="6"/>
      <c r="K225" s="2"/>
      <c r="L225" s="2"/>
    </row>
    <row r="226" spans="2:12" ht="15.75" customHeight="1" x14ac:dyDescent="0.2">
      <c r="B226" s="2"/>
      <c r="C226" s="3"/>
      <c r="D226" s="4"/>
      <c r="E226" s="5"/>
      <c r="F226" s="2"/>
      <c r="G226" s="2"/>
      <c r="H226" s="2"/>
      <c r="I226" s="6"/>
      <c r="J226" s="6"/>
      <c r="K226" s="2"/>
      <c r="L226" s="2"/>
    </row>
    <row r="227" spans="2:12" ht="15.75" customHeight="1" x14ac:dyDescent="0.2">
      <c r="B227" s="2"/>
      <c r="C227" s="3"/>
      <c r="D227" s="4"/>
      <c r="E227" s="5"/>
      <c r="F227" s="2"/>
      <c r="G227" s="2"/>
      <c r="H227" s="2"/>
      <c r="I227" s="6"/>
      <c r="J227" s="6"/>
      <c r="K227" s="2"/>
      <c r="L227" s="2"/>
    </row>
    <row r="228" spans="2:12" ht="15.75" customHeight="1" x14ac:dyDescent="0.2">
      <c r="B228" s="2"/>
      <c r="C228" s="3"/>
      <c r="D228" s="4"/>
      <c r="E228" s="5"/>
      <c r="F228" s="2"/>
      <c r="G228" s="2"/>
      <c r="H228" s="2"/>
      <c r="I228" s="6"/>
      <c r="J228" s="6"/>
      <c r="K228" s="2"/>
      <c r="L228" s="2"/>
    </row>
    <row r="229" spans="2:12" ht="15.75" customHeight="1" x14ac:dyDescent="0.2">
      <c r="B229" s="2"/>
      <c r="C229" s="3"/>
      <c r="D229" s="4"/>
      <c r="E229" s="5"/>
      <c r="F229" s="2"/>
      <c r="G229" s="2"/>
      <c r="H229" s="2"/>
      <c r="I229" s="6"/>
      <c r="J229" s="6"/>
      <c r="K229" s="2"/>
      <c r="L229" s="2"/>
    </row>
    <row r="230" spans="2:12" ht="15.75" customHeight="1" x14ac:dyDescent="0.2">
      <c r="B230" s="2"/>
      <c r="C230" s="3"/>
      <c r="D230" s="4"/>
      <c r="E230" s="5"/>
      <c r="F230" s="2"/>
      <c r="G230" s="2"/>
      <c r="H230" s="2"/>
      <c r="I230" s="6"/>
      <c r="J230" s="6"/>
      <c r="K230" s="2"/>
      <c r="L230" s="2"/>
    </row>
    <row r="231" spans="2:12" ht="15.75" customHeight="1" x14ac:dyDescent="0.2">
      <c r="B231" s="2"/>
      <c r="C231" s="3"/>
      <c r="D231" s="4"/>
      <c r="E231" s="5"/>
      <c r="F231" s="2"/>
      <c r="G231" s="2"/>
      <c r="H231" s="2"/>
      <c r="I231" s="6"/>
      <c r="J231" s="6"/>
      <c r="K231" s="2"/>
      <c r="L231" s="2"/>
    </row>
    <row r="232" spans="2:12" ht="15.75" customHeight="1" x14ac:dyDescent="0.2">
      <c r="B232" s="2"/>
      <c r="C232" s="3"/>
      <c r="D232" s="4"/>
      <c r="E232" s="5"/>
      <c r="F232" s="2"/>
      <c r="G232" s="2"/>
      <c r="H232" s="2"/>
      <c r="I232" s="6"/>
      <c r="J232" s="6"/>
      <c r="K232" s="2"/>
      <c r="L232" s="2"/>
    </row>
    <row r="233" spans="2:12" ht="15.75" customHeight="1" x14ac:dyDescent="0.2">
      <c r="B233" s="2"/>
      <c r="C233" s="3"/>
      <c r="D233" s="4"/>
      <c r="E233" s="5"/>
      <c r="F233" s="2"/>
      <c r="G233" s="2"/>
      <c r="H233" s="2"/>
      <c r="I233" s="6"/>
      <c r="J233" s="6"/>
      <c r="K233" s="2"/>
      <c r="L233" s="2"/>
    </row>
    <row r="234" spans="2:12" ht="15.75" customHeight="1" x14ac:dyDescent="0.2">
      <c r="B234" s="2"/>
      <c r="C234" s="3"/>
      <c r="D234" s="4"/>
      <c r="E234" s="5"/>
      <c r="F234" s="2"/>
      <c r="G234" s="2"/>
      <c r="H234" s="2"/>
      <c r="I234" s="6"/>
      <c r="J234" s="6"/>
      <c r="K234" s="2"/>
      <c r="L234" s="2"/>
    </row>
    <row r="235" spans="2:12" ht="15.75" customHeight="1" x14ac:dyDescent="0.2">
      <c r="B235" s="2"/>
      <c r="C235" s="3"/>
      <c r="D235" s="4"/>
      <c r="E235" s="5"/>
      <c r="F235" s="2"/>
      <c r="G235" s="2"/>
      <c r="H235" s="2"/>
      <c r="I235" s="6"/>
      <c r="J235" s="6"/>
      <c r="K235" s="2"/>
      <c r="L235" s="2"/>
    </row>
    <row r="236" spans="2:12" ht="15.75" customHeight="1" x14ac:dyDescent="0.2">
      <c r="B236" s="2"/>
      <c r="C236" s="3"/>
      <c r="D236" s="4"/>
      <c r="E236" s="5"/>
      <c r="F236" s="2"/>
      <c r="G236" s="2"/>
      <c r="H236" s="2"/>
      <c r="I236" s="6"/>
      <c r="J236" s="6"/>
      <c r="K236" s="2"/>
      <c r="L236" s="2"/>
    </row>
    <row r="237" spans="2:12" ht="15.75" customHeight="1" x14ac:dyDescent="0.2">
      <c r="B237" s="2"/>
      <c r="C237" s="3"/>
      <c r="D237" s="4"/>
      <c r="E237" s="5"/>
      <c r="F237" s="2"/>
      <c r="G237" s="2"/>
      <c r="H237" s="2"/>
      <c r="I237" s="6"/>
      <c r="J237" s="6"/>
      <c r="K237" s="2"/>
      <c r="L237" s="2"/>
    </row>
    <row r="238" spans="2:12" ht="15.75" customHeight="1" x14ac:dyDescent="0.2">
      <c r="B238" s="2"/>
      <c r="C238" s="3"/>
      <c r="D238" s="4"/>
      <c r="E238" s="5"/>
      <c r="F238" s="2"/>
      <c r="G238" s="2"/>
      <c r="H238" s="2"/>
      <c r="I238" s="6"/>
      <c r="J238" s="6"/>
      <c r="K238" s="2"/>
      <c r="L238" s="2"/>
    </row>
    <row r="239" spans="2:12" ht="15.75" customHeight="1" x14ac:dyDescent="0.2">
      <c r="B239" s="2"/>
      <c r="C239" s="3"/>
      <c r="D239" s="4"/>
      <c r="E239" s="5"/>
      <c r="F239" s="2"/>
      <c r="G239" s="2"/>
      <c r="H239" s="2"/>
      <c r="I239" s="6"/>
      <c r="J239" s="6"/>
      <c r="K239" s="2"/>
      <c r="L239" s="2"/>
    </row>
    <row r="240" spans="2:12" ht="15.75" customHeight="1" x14ac:dyDescent="0.2">
      <c r="B240" s="2"/>
      <c r="C240" s="3"/>
      <c r="D240" s="4"/>
      <c r="E240" s="5"/>
      <c r="F240" s="2"/>
      <c r="G240" s="2"/>
      <c r="H240" s="2"/>
      <c r="I240" s="6"/>
      <c r="J240" s="6"/>
      <c r="K240" s="2"/>
      <c r="L240" s="2"/>
    </row>
    <row r="241" spans="2:12" ht="15.75" customHeight="1" x14ac:dyDescent="0.2">
      <c r="B241" s="2"/>
      <c r="C241" s="3"/>
      <c r="D241" s="4"/>
      <c r="E241" s="5"/>
      <c r="F241" s="2"/>
      <c r="G241" s="2"/>
      <c r="H241" s="2"/>
      <c r="I241" s="6"/>
      <c r="J241" s="6"/>
      <c r="K241" s="2"/>
      <c r="L241" s="2"/>
    </row>
    <row r="242" spans="2:12" ht="15.75" customHeight="1" x14ac:dyDescent="0.2">
      <c r="B242" s="2"/>
      <c r="C242" s="3"/>
      <c r="D242" s="4"/>
      <c r="E242" s="5"/>
      <c r="F242" s="2"/>
      <c r="G242" s="2"/>
      <c r="H242" s="2"/>
      <c r="I242" s="6"/>
      <c r="J242" s="6"/>
      <c r="K242" s="2"/>
      <c r="L242" s="2"/>
    </row>
    <row r="243" spans="2:12" ht="15.75" customHeight="1" x14ac:dyDescent="0.2">
      <c r="B243" s="2"/>
      <c r="C243" s="3"/>
      <c r="D243" s="4"/>
      <c r="E243" s="5"/>
      <c r="F243" s="2"/>
      <c r="G243" s="2"/>
      <c r="H243" s="2"/>
      <c r="I243" s="6"/>
      <c r="J243" s="6"/>
      <c r="K243" s="2"/>
      <c r="L243" s="2"/>
    </row>
    <row r="244" spans="2:12" ht="15.75" customHeight="1" x14ac:dyDescent="0.2">
      <c r="B244" s="2"/>
      <c r="C244" s="3"/>
      <c r="D244" s="4"/>
      <c r="E244" s="5"/>
      <c r="F244" s="2"/>
      <c r="G244" s="2"/>
      <c r="H244" s="2"/>
      <c r="I244" s="6"/>
      <c r="J244" s="6"/>
      <c r="K244" s="2"/>
      <c r="L244" s="2"/>
    </row>
    <row r="245" spans="2:12" ht="15.75" customHeight="1" x14ac:dyDescent="0.2">
      <c r="B245" s="2"/>
      <c r="C245" s="3"/>
      <c r="D245" s="4"/>
      <c r="E245" s="5"/>
      <c r="F245" s="2"/>
      <c r="G245" s="2"/>
      <c r="H245" s="2"/>
      <c r="I245" s="6"/>
      <c r="J245" s="6"/>
      <c r="K245" s="2"/>
      <c r="L245" s="2"/>
    </row>
    <row r="246" spans="2:12" ht="15.75" customHeight="1" x14ac:dyDescent="0.2">
      <c r="B246" s="2"/>
      <c r="C246" s="3"/>
      <c r="D246" s="4"/>
      <c r="E246" s="5"/>
      <c r="F246" s="2"/>
      <c r="G246" s="2"/>
      <c r="H246" s="2"/>
      <c r="I246" s="6"/>
      <c r="J246" s="6"/>
      <c r="K246" s="2"/>
      <c r="L246" s="2"/>
    </row>
    <row r="247" spans="2:12" ht="15.75" customHeight="1" x14ac:dyDescent="0.2">
      <c r="B247" s="2"/>
      <c r="C247" s="3"/>
      <c r="D247" s="4"/>
      <c r="E247" s="5"/>
      <c r="F247" s="2"/>
      <c r="G247" s="2"/>
      <c r="H247" s="2"/>
      <c r="I247" s="6"/>
      <c r="J247" s="6"/>
      <c r="K247" s="2"/>
      <c r="L247" s="2"/>
    </row>
    <row r="248" spans="2:12" ht="15.75" customHeight="1" x14ac:dyDescent="0.2">
      <c r="B248" s="2"/>
      <c r="C248" s="3"/>
      <c r="D248" s="4"/>
      <c r="E248" s="5"/>
      <c r="F248" s="2"/>
      <c r="G248" s="2"/>
      <c r="H248" s="2"/>
      <c r="I248" s="6"/>
      <c r="J248" s="6"/>
      <c r="K248" s="2"/>
      <c r="L248" s="2"/>
    </row>
    <row r="249" spans="2:12" ht="15.75" customHeight="1" x14ac:dyDescent="0.2">
      <c r="B249" s="2"/>
      <c r="C249" s="3"/>
      <c r="D249" s="4"/>
      <c r="E249" s="5"/>
      <c r="F249" s="2"/>
      <c r="G249" s="2"/>
      <c r="H249" s="2"/>
      <c r="I249" s="6"/>
      <c r="J249" s="6"/>
      <c r="K249" s="2"/>
      <c r="L249" s="2"/>
    </row>
    <row r="250" spans="2:12" ht="15.75" customHeight="1" x14ac:dyDescent="0.2">
      <c r="B250" s="2"/>
      <c r="C250" s="3"/>
      <c r="D250" s="4"/>
      <c r="E250" s="5"/>
      <c r="F250" s="2"/>
      <c r="G250" s="2"/>
      <c r="H250" s="2"/>
      <c r="I250" s="6"/>
      <c r="J250" s="6"/>
      <c r="K250" s="2"/>
      <c r="L250" s="2"/>
    </row>
    <row r="251" spans="2:12" ht="15.75" customHeight="1" x14ac:dyDescent="0.2">
      <c r="B251" s="2"/>
      <c r="C251" s="3"/>
      <c r="D251" s="4"/>
      <c r="E251" s="5"/>
      <c r="F251" s="2"/>
      <c r="G251" s="2"/>
      <c r="H251" s="2"/>
      <c r="I251" s="6"/>
      <c r="J251" s="6"/>
      <c r="K251" s="2"/>
      <c r="L251" s="2"/>
    </row>
    <row r="252" spans="2:12" ht="15.75" customHeight="1" x14ac:dyDescent="0.2">
      <c r="B252" s="2"/>
      <c r="C252" s="3"/>
      <c r="D252" s="4"/>
      <c r="E252" s="5"/>
      <c r="F252" s="2"/>
      <c r="G252" s="2"/>
      <c r="H252" s="2"/>
      <c r="I252" s="6"/>
      <c r="J252" s="6"/>
      <c r="K252" s="2"/>
      <c r="L252" s="2"/>
    </row>
    <row r="253" spans="2:12" ht="15.75" customHeight="1" x14ac:dyDescent="0.2">
      <c r="B253" s="2"/>
      <c r="C253" s="3"/>
      <c r="D253" s="4"/>
      <c r="E253" s="5"/>
      <c r="F253" s="2"/>
      <c r="G253" s="2"/>
      <c r="H253" s="2"/>
      <c r="I253" s="6"/>
      <c r="J253" s="6"/>
      <c r="K253" s="2"/>
      <c r="L253" s="2"/>
    </row>
    <row r="254" spans="2:12" ht="15.75" customHeight="1" x14ac:dyDescent="0.2">
      <c r="B254" s="2"/>
      <c r="C254" s="3"/>
      <c r="D254" s="4"/>
      <c r="E254" s="5"/>
      <c r="F254" s="2"/>
      <c r="G254" s="2"/>
      <c r="H254" s="2"/>
      <c r="I254" s="6"/>
      <c r="J254" s="6"/>
      <c r="K254" s="2"/>
      <c r="L254" s="2"/>
    </row>
    <row r="255" spans="2:12" ht="15.75" customHeight="1" x14ac:dyDescent="0.2">
      <c r="B255" s="2"/>
      <c r="C255" s="3"/>
      <c r="D255" s="4"/>
      <c r="E255" s="5"/>
      <c r="F255" s="2"/>
      <c r="G255" s="2"/>
      <c r="H255" s="2"/>
      <c r="I255" s="6"/>
      <c r="J255" s="6"/>
      <c r="K255" s="2"/>
      <c r="L255" s="2"/>
    </row>
    <row r="256" spans="2:12" ht="15.75" customHeight="1" x14ac:dyDescent="0.2">
      <c r="B256" s="2"/>
      <c r="C256" s="3"/>
      <c r="D256" s="4"/>
      <c r="E256" s="5"/>
      <c r="F256" s="2"/>
      <c r="G256" s="2"/>
      <c r="H256" s="2"/>
      <c r="I256" s="6"/>
      <c r="J256" s="6"/>
      <c r="K256" s="2"/>
      <c r="L256" s="2"/>
    </row>
    <row r="257" spans="2:12" ht="15.75" customHeight="1" x14ac:dyDescent="0.2">
      <c r="B257" s="2"/>
      <c r="C257" s="3"/>
      <c r="D257" s="4"/>
      <c r="E257" s="5"/>
      <c r="F257" s="2"/>
      <c r="G257" s="2"/>
      <c r="H257" s="2"/>
      <c r="I257" s="6"/>
      <c r="J257" s="6"/>
      <c r="K257" s="2"/>
      <c r="L257" s="2"/>
    </row>
    <row r="258" spans="2:12" ht="15.75" customHeight="1" x14ac:dyDescent="0.2">
      <c r="B258" s="2"/>
      <c r="C258" s="3"/>
      <c r="D258" s="4"/>
      <c r="E258" s="5"/>
      <c r="F258" s="2"/>
      <c r="G258" s="2"/>
      <c r="H258" s="2"/>
      <c r="I258" s="6"/>
      <c r="J258" s="6"/>
      <c r="K258" s="2"/>
      <c r="L258" s="2"/>
    </row>
    <row r="259" spans="2:12" ht="15.75" customHeight="1" x14ac:dyDescent="0.2">
      <c r="B259" s="2"/>
      <c r="C259" s="3"/>
      <c r="D259" s="4"/>
      <c r="E259" s="5"/>
      <c r="F259" s="2"/>
      <c r="G259" s="2"/>
      <c r="H259" s="2"/>
      <c r="I259" s="6"/>
      <c r="J259" s="6"/>
      <c r="K259" s="2"/>
      <c r="L259" s="2"/>
    </row>
    <row r="260" spans="2:12" ht="15.75" customHeight="1" x14ac:dyDescent="0.2">
      <c r="B260" s="2"/>
      <c r="C260" s="3"/>
      <c r="D260" s="4"/>
      <c r="E260" s="5"/>
      <c r="F260" s="2"/>
      <c r="G260" s="2"/>
      <c r="H260" s="2"/>
      <c r="I260" s="6"/>
      <c r="J260" s="6"/>
      <c r="K260" s="2"/>
      <c r="L260" s="2"/>
    </row>
    <row r="261" spans="2:12" ht="15.75" customHeight="1" x14ac:dyDescent="0.2">
      <c r="B261" s="2"/>
      <c r="C261" s="3"/>
      <c r="D261" s="4"/>
      <c r="E261" s="5"/>
      <c r="F261" s="2"/>
      <c r="G261" s="2"/>
      <c r="H261" s="2"/>
      <c r="I261" s="6"/>
      <c r="J261" s="6"/>
      <c r="K261" s="2"/>
      <c r="L261" s="2"/>
    </row>
    <row r="262" spans="2:12" ht="15.75" customHeight="1" x14ac:dyDescent="0.2">
      <c r="B262" s="2"/>
      <c r="C262" s="3"/>
      <c r="D262" s="4"/>
      <c r="E262" s="5"/>
      <c r="F262" s="2"/>
      <c r="G262" s="2"/>
      <c r="H262" s="2"/>
      <c r="I262" s="6"/>
      <c r="J262" s="6"/>
      <c r="K262" s="2"/>
      <c r="L262" s="2"/>
    </row>
    <row r="263" spans="2:12" ht="15.75" customHeight="1" x14ac:dyDescent="0.2">
      <c r="B263" s="2"/>
      <c r="C263" s="3"/>
      <c r="D263" s="4"/>
      <c r="E263" s="5"/>
      <c r="F263" s="2"/>
      <c r="G263" s="2"/>
      <c r="H263" s="2"/>
      <c r="I263" s="6"/>
      <c r="J263" s="6"/>
      <c r="K263" s="2"/>
      <c r="L263" s="2"/>
    </row>
    <row r="264" spans="2:12" ht="15.75" customHeight="1" x14ac:dyDescent="0.2">
      <c r="B264" s="2"/>
      <c r="C264" s="3"/>
      <c r="D264" s="4"/>
      <c r="E264" s="5"/>
      <c r="F264" s="2"/>
      <c r="G264" s="2"/>
      <c r="H264" s="2"/>
      <c r="I264" s="6"/>
      <c r="J264" s="6"/>
      <c r="K264" s="2"/>
      <c r="L264" s="2"/>
    </row>
    <row r="265" spans="2:12" ht="15.75" customHeight="1" x14ac:dyDescent="0.2">
      <c r="B265" s="2"/>
      <c r="C265" s="3"/>
      <c r="D265" s="4"/>
      <c r="E265" s="5"/>
      <c r="F265" s="2"/>
      <c r="G265" s="2"/>
      <c r="H265" s="2"/>
      <c r="I265" s="6"/>
      <c r="J265" s="6"/>
      <c r="K265" s="2"/>
      <c r="L265" s="2"/>
    </row>
    <row r="266" spans="2:12" ht="15.75" customHeight="1" x14ac:dyDescent="0.2">
      <c r="B266" s="2"/>
      <c r="C266" s="3"/>
      <c r="D266" s="4"/>
      <c r="E266" s="5"/>
      <c r="F266" s="2"/>
      <c r="G266" s="2"/>
      <c r="H266" s="2"/>
      <c r="I266" s="6"/>
      <c r="J266" s="6"/>
      <c r="K266" s="2"/>
      <c r="L266" s="2"/>
    </row>
    <row r="267" spans="2:12" ht="15.75" customHeight="1" x14ac:dyDescent="0.2">
      <c r="B267" s="2"/>
      <c r="C267" s="3"/>
      <c r="D267" s="4"/>
      <c r="E267" s="5"/>
      <c r="F267" s="2"/>
      <c r="G267" s="2"/>
      <c r="H267" s="2"/>
      <c r="I267" s="6"/>
      <c r="J267" s="6"/>
      <c r="K267" s="2"/>
      <c r="L267" s="2"/>
    </row>
    <row r="268" spans="2:12" ht="15.75" customHeight="1" x14ac:dyDescent="0.2">
      <c r="B268" s="2"/>
      <c r="C268" s="3"/>
      <c r="D268" s="4"/>
      <c r="E268" s="5"/>
      <c r="F268" s="2"/>
      <c r="G268" s="2"/>
      <c r="H268" s="2"/>
      <c r="I268" s="6"/>
      <c r="J268" s="6"/>
      <c r="K268" s="2"/>
      <c r="L268" s="2"/>
    </row>
    <row r="269" spans="2:12" ht="15.75" customHeight="1" x14ac:dyDescent="0.2">
      <c r="B269" s="2"/>
      <c r="C269" s="3"/>
      <c r="D269" s="4"/>
      <c r="E269" s="5"/>
      <c r="F269" s="2"/>
      <c r="G269" s="2"/>
      <c r="H269" s="2"/>
      <c r="I269" s="6"/>
      <c r="J269" s="6"/>
      <c r="K269" s="2"/>
      <c r="L269" s="2"/>
    </row>
    <row r="270" spans="2:12" ht="15.75" customHeight="1" x14ac:dyDescent="0.2">
      <c r="B270" s="2"/>
      <c r="C270" s="3"/>
      <c r="D270" s="4"/>
      <c r="E270" s="5"/>
      <c r="F270" s="2"/>
      <c r="G270" s="2"/>
      <c r="H270" s="2"/>
      <c r="I270" s="6"/>
      <c r="J270" s="6"/>
      <c r="K270" s="2"/>
      <c r="L270" s="2"/>
    </row>
    <row r="271" spans="2:12" ht="15.75" customHeight="1" x14ac:dyDescent="0.2">
      <c r="B271" s="2"/>
      <c r="C271" s="3"/>
      <c r="D271" s="4"/>
      <c r="E271" s="5"/>
      <c r="F271" s="2"/>
      <c r="G271" s="2"/>
      <c r="H271" s="2"/>
      <c r="I271" s="6"/>
      <c r="J271" s="6"/>
      <c r="K271" s="2"/>
      <c r="L271" s="2"/>
    </row>
    <row r="272" spans="2:12" ht="15.75" customHeight="1" x14ac:dyDescent="0.2">
      <c r="B272" s="2"/>
      <c r="C272" s="3"/>
      <c r="D272" s="4"/>
      <c r="E272" s="5"/>
      <c r="F272" s="2"/>
      <c r="G272" s="2"/>
      <c r="H272" s="2"/>
      <c r="I272" s="6"/>
      <c r="J272" s="6"/>
      <c r="K272" s="2"/>
      <c r="L272" s="2"/>
    </row>
    <row r="273" spans="2:12" ht="15.75" customHeight="1" x14ac:dyDescent="0.2">
      <c r="B273" s="2"/>
      <c r="C273" s="3"/>
      <c r="D273" s="4"/>
      <c r="E273" s="5"/>
      <c r="F273" s="2"/>
      <c r="G273" s="2"/>
      <c r="H273" s="2"/>
      <c r="I273" s="6"/>
      <c r="J273" s="6"/>
      <c r="K273" s="2"/>
      <c r="L273" s="2"/>
    </row>
    <row r="274" spans="2:12" ht="15.75" customHeight="1" x14ac:dyDescent="0.2">
      <c r="B274" s="2"/>
      <c r="C274" s="3"/>
      <c r="D274" s="4"/>
      <c r="E274" s="5"/>
      <c r="F274" s="2"/>
      <c r="G274" s="2"/>
      <c r="H274" s="2"/>
      <c r="I274" s="6"/>
      <c r="J274" s="6"/>
      <c r="K274" s="2"/>
      <c r="L274" s="2"/>
    </row>
    <row r="275" spans="2:12" ht="15.75" customHeight="1" x14ac:dyDescent="0.2">
      <c r="B275" s="2"/>
      <c r="C275" s="3"/>
      <c r="D275" s="4"/>
      <c r="E275" s="5"/>
      <c r="F275" s="2"/>
      <c r="G275" s="2"/>
      <c r="H275" s="2"/>
      <c r="I275" s="6"/>
      <c r="J275" s="6"/>
      <c r="K275" s="2"/>
      <c r="L275" s="2"/>
    </row>
    <row r="276" spans="2:12" ht="15.75" customHeight="1" x14ac:dyDescent="0.2">
      <c r="B276" s="2"/>
      <c r="C276" s="3"/>
      <c r="D276" s="4"/>
      <c r="E276" s="5"/>
      <c r="F276" s="2"/>
      <c r="G276" s="2"/>
      <c r="H276" s="2"/>
      <c r="I276" s="6"/>
      <c r="J276" s="6"/>
      <c r="K276" s="2"/>
      <c r="L276" s="2"/>
    </row>
    <row r="277" spans="2:12" ht="15.75" customHeight="1" x14ac:dyDescent="0.2">
      <c r="B277" s="2"/>
      <c r="C277" s="3"/>
      <c r="D277" s="4"/>
      <c r="E277" s="5"/>
      <c r="F277" s="2"/>
      <c r="G277" s="2"/>
      <c r="H277" s="2"/>
      <c r="I277" s="6"/>
      <c r="J277" s="6"/>
      <c r="K277" s="2"/>
      <c r="L277" s="2"/>
    </row>
    <row r="278" spans="2:12" ht="15.75" customHeight="1" x14ac:dyDescent="0.2">
      <c r="B278" s="2"/>
      <c r="C278" s="3"/>
      <c r="D278" s="4"/>
      <c r="E278" s="5"/>
      <c r="F278" s="2"/>
      <c r="G278" s="2"/>
      <c r="H278" s="2"/>
      <c r="I278" s="6"/>
      <c r="J278" s="6"/>
      <c r="K278" s="2"/>
      <c r="L278" s="2"/>
    </row>
    <row r="279" spans="2:12" ht="15.75" customHeight="1" x14ac:dyDescent="0.2">
      <c r="B279" s="2"/>
      <c r="C279" s="3"/>
      <c r="D279" s="4"/>
      <c r="E279" s="5"/>
      <c r="F279" s="2"/>
      <c r="G279" s="2"/>
      <c r="H279" s="2"/>
      <c r="I279" s="6"/>
      <c r="J279" s="6"/>
      <c r="K279" s="2"/>
      <c r="L279" s="2"/>
    </row>
    <row r="280" spans="2:12" ht="15.75" customHeight="1" x14ac:dyDescent="0.2">
      <c r="B280" s="2"/>
      <c r="C280" s="3"/>
      <c r="D280" s="4"/>
      <c r="E280" s="5"/>
      <c r="F280" s="2"/>
      <c r="G280" s="2"/>
      <c r="H280" s="2"/>
      <c r="I280" s="6"/>
      <c r="J280" s="6"/>
      <c r="K280" s="2"/>
      <c r="L280" s="2"/>
    </row>
    <row r="281" spans="2:12" ht="15.75" customHeight="1" x14ac:dyDescent="0.2">
      <c r="B281" s="2"/>
      <c r="C281" s="3"/>
      <c r="D281" s="4"/>
      <c r="E281" s="5"/>
      <c r="F281" s="2"/>
      <c r="G281" s="2"/>
      <c r="H281" s="2"/>
      <c r="I281" s="6"/>
      <c r="J281" s="6"/>
      <c r="K281" s="2"/>
      <c r="L281" s="2"/>
    </row>
    <row r="282" spans="2:12" ht="15.75" customHeight="1" x14ac:dyDescent="0.2">
      <c r="B282" s="2"/>
      <c r="C282" s="3"/>
      <c r="D282" s="4"/>
      <c r="E282" s="5"/>
      <c r="F282" s="2"/>
      <c r="G282" s="2"/>
      <c r="H282" s="2"/>
      <c r="I282" s="6"/>
      <c r="J282" s="6"/>
      <c r="K282" s="2"/>
      <c r="L282" s="2"/>
    </row>
    <row r="283" spans="2:12" ht="15.75" customHeight="1" x14ac:dyDescent="0.2">
      <c r="B283" s="2"/>
      <c r="C283" s="3"/>
      <c r="D283" s="4"/>
      <c r="E283" s="5"/>
      <c r="F283" s="2"/>
      <c r="G283" s="2"/>
      <c r="H283" s="2"/>
      <c r="I283" s="6"/>
      <c r="J283" s="6"/>
      <c r="K283" s="2"/>
      <c r="L283" s="2"/>
    </row>
    <row r="284" spans="2:12" ht="15.75" customHeight="1" x14ac:dyDescent="0.2">
      <c r="B284" s="2"/>
      <c r="C284" s="3"/>
      <c r="D284" s="4"/>
      <c r="E284" s="5"/>
      <c r="F284" s="2"/>
      <c r="G284" s="2"/>
      <c r="H284" s="2"/>
      <c r="I284" s="6"/>
      <c r="J284" s="6"/>
      <c r="K284" s="2"/>
      <c r="L284" s="2"/>
    </row>
    <row r="285" spans="2:12" ht="15.75" customHeight="1" x14ac:dyDescent="0.2">
      <c r="B285" s="2"/>
      <c r="C285" s="3"/>
      <c r="D285" s="4"/>
      <c r="E285" s="5"/>
      <c r="F285" s="2"/>
      <c r="G285" s="2"/>
      <c r="H285" s="2"/>
      <c r="I285" s="6"/>
      <c r="J285" s="6"/>
      <c r="K285" s="2"/>
      <c r="L285" s="2"/>
    </row>
    <row r="286" spans="2:12" ht="15.75" customHeight="1" x14ac:dyDescent="0.2">
      <c r="B286" s="2"/>
      <c r="C286" s="3"/>
      <c r="D286" s="4"/>
      <c r="E286" s="5"/>
      <c r="F286" s="2"/>
      <c r="G286" s="2"/>
      <c r="H286" s="2"/>
      <c r="I286" s="6"/>
      <c r="J286" s="6"/>
      <c r="K286" s="2"/>
      <c r="L286" s="2"/>
    </row>
    <row r="287" spans="2:12" ht="15.75" customHeight="1" x14ac:dyDescent="0.2">
      <c r="B287" s="2"/>
      <c r="C287" s="3"/>
      <c r="D287" s="4"/>
      <c r="E287" s="5"/>
      <c r="F287" s="2"/>
      <c r="G287" s="2"/>
      <c r="H287" s="2"/>
      <c r="I287" s="6"/>
      <c r="J287" s="6"/>
      <c r="K287" s="2"/>
      <c r="L287" s="2"/>
    </row>
    <row r="288" spans="2:12" ht="15.75" customHeight="1" x14ac:dyDescent="0.2">
      <c r="B288" s="2"/>
      <c r="C288" s="3"/>
      <c r="D288" s="4"/>
      <c r="E288" s="5"/>
      <c r="F288" s="2"/>
      <c r="G288" s="2"/>
      <c r="H288" s="2"/>
      <c r="I288" s="6"/>
      <c r="J288" s="6"/>
      <c r="K288" s="2"/>
      <c r="L288" s="2"/>
    </row>
    <row r="289" spans="2:12" ht="15.75" customHeight="1" x14ac:dyDescent="0.2">
      <c r="B289" s="2"/>
      <c r="C289" s="3"/>
      <c r="D289" s="4"/>
      <c r="E289" s="5"/>
      <c r="F289" s="2"/>
      <c r="G289" s="2"/>
      <c r="H289" s="2"/>
      <c r="I289" s="6"/>
      <c r="J289" s="6"/>
      <c r="K289" s="2"/>
      <c r="L289" s="2"/>
    </row>
    <row r="290" spans="2:12" ht="15.75" customHeight="1" x14ac:dyDescent="0.2">
      <c r="B290" s="2"/>
      <c r="C290" s="3"/>
      <c r="D290" s="4"/>
      <c r="E290" s="5"/>
      <c r="F290" s="2"/>
      <c r="G290" s="2"/>
      <c r="H290" s="2"/>
      <c r="I290" s="6"/>
      <c r="J290" s="6"/>
      <c r="K290" s="2"/>
      <c r="L290" s="2"/>
    </row>
    <row r="291" spans="2:12" ht="15.75" customHeight="1" x14ac:dyDescent="0.2">
      <c r="B291" s="2"/>
      <c r="C291" s="3"/>
      <c r="D291" s="4"/>
      <c r="E291" s="5"/>
      <c r="F291" s="2"/>
      <c r="G291" s="2"/>
      <c r="H291" s="2"/>
      <c r="I291" s="6"/>
      <c r="J291" s="6"/>
      <c r="K291" s="2"/>
      <c r="L291" s="2"/>
    </row>
    <row r="292" spans="2:12" ht="15.75" customHeight="1" x14ac:dyDescent="0.2">
      <c r="B292" s="2"/>
      <c r="C292" s="3"/>
      <c r="D292" s="4"/>
      <c r="E292" s="5"/>
      <c r="F292" s="2"/>
      <c r="G292" s="2"/>
      <c r="H292" s="2"/>
      <c r="I292" s="6"/>
      <c r="J292" s="6"/>
      <c r="K292" s="2"/>
      <c r="L292" s="2"/>
    </row>
    <row r="293" spans="2:12" ht="15.75" customHeight="1" x14ac:dyDescent="0.2">
      <c r="B293" s="2"/>
      <c r="C293" s="3"/>
      <c r="D293" s="4"/>
      <c r="E293" s="5"/>
      <c r="F293" s="2"/>
      <c r="G293" s="2"/>
      <c r="H293" s="2"/>
      <c r="I293" s="6"/>
      <c r="J293" s="6"/>
      <c r="K293" s="2"/>
      <c r="L293" s="2"/>
    </row>
    <row r="294" spans="2:12" ht="15.75" customHeight="1" x14ac:dyDescent="0.2">
      <c r="B294" s="2"/>
      <c r="C294" s="3"/>
      <c r="D294" s="4"/>
      <c r="E294" s="5"/>
      <c r="F294" s="2"/>
      <c r="G294" s="2"/>
      <c r="H294" s="2"/>
      <c r="I294" s="6"/>
      <c r="J294" s="6"/>
      <c r="K294" s="2"/>
      <c r="L294" s="2"/>
    </row>
    <row r="295" spans="2:12" ht="15.75" customHeight="1" x14ac:dyDescent="0.2">
      <c r="B295" s="2"/>
      <c r="C295" s="3"/>
      <c r="D295" s="4"/>
      <c r="E295" s="5"/>
      <c r="F295" s="2"/>
      <c r="G295" s="2"/>
      <c r="H295" s="2"/>
      <c r="I295" s="6"/>
      <c r="J295" s="6"/>
      <c r="K295" s="2"/>
      <c r="L295" s="2"/>
    </row>
    <row r="296" spans="2:12" ht="15.75" customHeight="1" x14ac:dyDescent="0.2">
      <c r="B296" s="2"/>
      <c r="C296" s="3"/>
      <c r="D296" s="4"/>
      <c r="E296" s="5"/>
      <c r="F296" s="2"/>
      <c r="G296" s="2"/>
      <c r="H296" s="2"/>
      <c r="I296" s="6"/>
      <c r="J296" s="6"/>
      <c r="K296" s="2"/>
      <c r="L296" s="2"/>
    </row>
    <row r="297" spans="2:12" ht="15.75" customHeight="1" x14ac:dyDescent="0.2">
      <c r="B297" s="2"/>
      <c r="C297" s="3"/>
      <c r="D297" s="4"/>
      <c r="E297" s="5"/>
      <c r="F297" s="2"/>
      <c r="G297" s="2"/>
      <c r="H297" s="2"/>
      <c r="I297" s="6"/>
      <c r="J297" s="6"/>
      <c r="K297" s="2"/>
      <c r="L297" s="2"/>
    </row>
    <row r="298" spans="2:12" ht="15.75" customHeight="1" x14ac:dyDescent="0.2">
      <c r="B298" s="2"/>
      <c r="C298" s="3"/>
      <c r="D298" s="4"/>
      <c r="E298" s="5"/>
      <c r="F298" s="2"/>
      <c r="G298" s="2"/>
      <c r="H298" s="2"/>
      <c r="I298" s="6"/>
      <c r="J298" s="6"/>
      <c r="K298" s="2"/>
      <c r="L298" s="2"/>
    </row>
    <row r="299" spans="2:12" ht="15.75" customHeight="1" x14ac:dyDescent="0.2">
      <c r="B299" s="2"/>
      <c r="C299" s="3"/>
      <c r="D299" s="4"/>
      <c r="E299" s="5"/>
      <c r="F299" s="2"/>
      <c r="G299" s="2"/>
      <c r="H299" s="2"/>
      <c r="I299" s="6"/>
      <c r="J299" s="6"/>
      <c r="K299" s="2"/>
      <c r="L299" s="2"/>
    </row>
    <row r="300" spans="2:12" ht="15.75" customHeight="1" x14ac:dyDescent="0.2">
      <c r="B300" s="2"/>
      <c r="C300" s="3"/>
      <c r="D300" s="4"/>
      <c r="E300" s="5"/>
      <c r="F300" s="2"/>
      <c r="G300" s="2"/>
      <c r="H300" s="2"/>
      <c r="I300" s="6"/>
      <c r="J300" s="6"/>
      <c r="K300" s="2"/>
      <c r="L300" s="2"/>
    </row>
    <row r="301" spans="2:12" ht="15.75" customHeight="1" x14ac:dyDescent="0.2">
      <c r="B301" s="2"/>
      <c r="C301" s="3"/>
      <c r="D301" s="4"/>
      <c r="E301" s="5"/>
      <c r="F301" s="2"/>
      <c r="G301" s="2"/>
      <c r="H301" s="2"/>
      <c r="I301" s="6"/>
      <c r="J301" s="6"/>
      <c r="K301" s="2"/>
      <c r="L301" s="2"/>
    </row>
    <row r="302" spans="2:12" ht="15.75" customHeight="1" x14ac:dyDescent="0.2">
      <c r="B302" s="2"/>
      <c r="C302" s="3"/>
      <c r="D302" s="4"/>
      <c r="E302" s="5"/>
      <c r="F302" s="2"/>
      <c r="G302" s="2"/>
      <c r="H302" s="2"/>
      <c r="I302" s="6"/>
      <c r="J302" s="6"/>
      <c r="K302" s="2"/>
      <c r="L302" s="2"/>
    </row>
    <row r="303" spans="2:12" ht="15.75" customHeight="1" x14ac:dyDescent="0.2">
      <c r="B303" s="2"/>
      <c r="C303" s="3"/>
      <c r="D303" s="4"/>
      <c r="E303" s="5"/>
      <c r="F303" s="2"/>
      <c r="G303" s="2"/>
      <c r="H303" s="2"/>
      <c r="I303" s="6"/>
      <c r="J303" s="6"/>
      <c r="K303" s="2"/>
      <c r="L303" s="2"/>
    </row>
    <row r="304" spans="2:12" ht="15.75" customHeight="1" x14ac:dyDescent="0.2">
      <c r="B304" s="2"/>
      <c r="C304" s="3"/>
      <c r="D304" s="4"/>
      <c r="E304" s="5"/>
      <c r="F304" s="2"/>
      <c r="G304" s="2"/>
      <c r="H304" s="2"/>
      <c r="I304" s="6"/>
      <c r="J304" s="6"/>
      <c r="K304" s="2"/>
      <c r="L304" s="2"/>
    </row>
    <row r="305" spans="2:12" ht="15.75" customHeight="1" x14ac:dyDescent="0.2">
      <c r="B305" s="2"/>
      <c r="C305" s="3"/>
      <c r="D305" s="4"/>
      <c r="E305" s="5"/>
      <c r="F305" s="2"/>
      <c r="G305" s="2"/>
      <c r="H305" s="2"/>
      <c r="I305" s="6"/>
      <c r="J305" s="6"/>
      <c r="K305" s="2"/>
      <c r="L305" s="2"/>
    </row>
    <row r="306" spans="2:12" ht="15.75" customHeight="1" x14ac:dyDescent="0.2">
      <c r="B306" s="2"/>
      <c r="C306" s="3"/>
      <c r="D306" s="4"/>
      <c r="E306" s="5"/>
      <c r="F306" s="2"/>
      <c r="G306" s="2"/>
      <c r="H306" s="2"/>
      <c r="I306" s="6"/>
      <c r="J306" s="6"/>
      <c r="K306" s="2"/>
      <c r="L306" s="2"/>
    </row>
    <row r="307" spans="2:12" ht="15.75" customHeight="1" x14ac:dyDescent="0.2">
      <c r="B307" s="2"/>
      <c r="C307" s="3"/>
      <c r="D307" s="4"/>
      <c r="E307" s="5"/>
      <c r="F307" s="2"/>
      <c r="G307" s="2"/>
      <c r="H307" s="2"/>
      <c r="I307" s="6"/>
      <c r="J307" s="6"/>
      <c r="K307" s="2"/>
      <c r="L307" s="2"/>
    </row>
    <row r="308" spans="2:12" ht="15.75" customHeight="1" x14ac:dyDescent="0.2">
      <c r="B308" s="2"/>
      <c r="C308" s="3"/>
      <c r="D308" s="4"/>
      <c r="E308" s="5"/>
      <c r="F308" s="2"/>
      <c r="G308" s="2"/>
      <c r="H308" s="2"/>
      <c r="I308" s="6"/>
      <c r="J308" s="6"/>
      <c r="K308" s="2"/>
      <c r="L308" s="2"/>
    </row>
    <row r="309" spans="2:12" ht="15.75" customHeight="1" x14ac:dyDescent="0.2">
      <c r="B309" s="2"/>
      <c r="C309" s="3"/>
      <c r="D309" s="4"/>
      <c r="E309" s="5"/>
      <c r="F309" s="2"/>
      <c r="G309" s="2"/>
      <c r="H309" s="2"/>
      <c r="I309" s="6"/>
      <c r="J309" s="6"/>
      <c r="K309" s="2"/>
      <c r="L309" s="2"/>
    </row>
    <row r="310" spans="2:12" ht="15.75" customHeight="1" x14ac:dyDescent="0.2">
      <c r="B310" s="2"/>
      <c r="C310" s="3"/>
      <c r="D310" s="4"/>
      <c r="E310" s="5"/>
      <c r="F310" s="2"/>
      <c r="G310" s="2"/>
      <c r="H310" s="2"/>
      <c r="I310" s="6"/>
      <c r="J310" s="6"/>
      <c r="K310" s="2"/>
      <c r="L310" s="2"/>
    </row>
    <row r="311" spans="2:12" ht="15.75" customHeight="1" x14ac:dyDescent="0.2">
      <c r="B311" s="2"/>
      <c r="C311" s="3"/>
      <c r="D311" s="4"/>
      <c r="E311" s="5"/>
      <c r="F311" s="2"/>
      <c r="G311" s="2"/>
      <c r="H311" s="2"/>
      <c r="I311" s="6"/>
      <c r="J311" s="6"/>
      <c r="K311" s="2"/>
      <c r="L311" s="2"/>
    </row>
    <row r="312" spans="2:12" ht="15.75" customHeight="1" x14ac:dyDescent="0.2">
      <c r="B312" s="2"/>
      <c r="C312" s="3"/>
      <c r="D312" s="4"/>
      <c r="E312" s="5"/>
      <c r="F312" s="2"/>
      <c r="G312" s="2"/>
      <c r="H312" s="2"/>
      <c r="I312" s="6"/>
      <c r="J312" s="6"/>
      <c r="K312" s="2"/>
      <c r="L312" s="2"/>
    </row>
    <row r="313" spans="2:12" ht="15.75" customHeight="1" x14ac:dyDescent="0.2">
      <c r="B313" s="2"/>
      <c r="C313" s="3"/>
      <c r="D313" s="4"/>
      <c r="E313" s="5"/>
      <c r="F313" s="2"/>
      <c r="G313" s="2"/>
      <c r="H313" s="2"/>
      <c r="I313" s="6"/>
      <c r="J313" s="6"/>
      <c r="K313" s="2"/>
      <c r="L313" s="2"/>
    </row>
    <row r="314" spans="2:12" ht="15.75" customHeight="1" x14ac:dyDescent="0.2">
      <c r="B314" s="2"/>
      <c r="C314" s="3"/>
      <c r="D314" s="4"/>
      <c r="E314" s="5"/>
      <c r="F314" s="2"/>
      <c r="G314" s="2"/>
      <c r="H314" s="2"/>
      <c r="I314" s="6"/>
      <c r="J314" s="6"/>
      <c r="K314" s="2"/>
      <c r="L314" s="2"/>
    </row>
    <row r="315" spans="2:12" ht="15.75" customHeight="1" x14ac:dyDescent="0.2">
      <c r="B315" s="2"/>
      <c r="C315" s="3"/>
      <c r="D315" s="4"/>
      <c r="E315" s="5"/>
      <c r="F315" s="2"/>
      <c r="G315" s="2"/>
      <c r="H315" s="2"/>
      <c r="I315" s="6"/>
      <c r="J315" s="6"/>
      <c r="K315" s="2"/>
      <c r="L315" s="2"/>
    </row>
    <row r="316" spans="2:12" ht="15.75" customHeight="1" x14ac:dyDescent="0.2">
      <c r="B316" s="2"/>
      <c r="C316" s="3"/>
      <c r="D316" s="4"/>
      <c r="E316" s="5"/>
      <c r="F316" s="2"/>
      <c r="G316" s="2"/>
      <c r="H316" s="2"/>
      <c r="I316" s="6"/>
      <c r="J316" s="6"/>
      <c r="K316" s="2"/>
      <c r="L316" s="2"/>
    </row>
    <row r="317" spans="2:12" ht="15.75" customHeight="1" x14ac:dyDescent="0.2">
      <c r="B317" s="2"/>
      <c r="C317" s="3"/>
      <c r="D317" s="4"/>
      <c r="E317" s="5"/>
      <c r="F317" s="2"/>
      <c r="G317" s="2"/>
      <c r="H317" s="2"/>
      <c r="I317" s="6"/>
      <c r="J317" s="6"/>
      <c r="K317" s="2"/>
      <c r="L317" s="2"/>
    </row>
    <row r="318" spans="2:12" ht="15.75" customHeight="1" x14ac:dyDescent="0.2">
      <c r="B318" s="2"/>
      <c r="C318" s="3"/>
      <c r="D318" s="4"/>
      <c r="E318" s="5"/>
      <c r="F318" s="2"/>
      <c r="G318" s="2"/>
      <c r="H318" s="2"/>
      <c r="I318" s="6"/>
      <c r="J318" s="6"/>
      <c r="K318" s="2"/>
      <c r="L318" s="2"/>
    </row>
    <row r="319" spans="2:12" ht="15.75" customHeight="1" x14ac:dyDescent="0.2">
      <c r="B319" s="2"/>
      <c r="C319" s="3"/>
      <c r="D319" s="4"/>
      <c r="E319" s="5"/>
      <c r="F319" s="2"/>
      <c r="G319" s="2"/>
      <c r="H319" s="2"/>
      <c r="I319" s="6"/>
      <c r="J319" s="6"/>
      <c r="K319" s="2"/>
      <c r="L319" s="2"/>
    </row>
    <row r="320" spans="2:12" ht="15.75" customHeight="1" x14ac:dyDescent="0.2">
      <c r="B320" s="2"/>
      <c r="C320" s="3"/>
      <c r="D320" s="4"/>
      <c r="E320" s="5"/>
      <c r="F320" s="2"/>
      <c r="G320" s="2"/>
      <c r="H320" s="2"/>
      <c r="I320" s="6"/>
      <c r="J320" s="6"/>
      <c r="K320" s="2"/>
      <c r="L320" s="2"/>
    </row>
    <row r="321" spans="2:12" ht="15.75" customHeight="1" x14ac:dyDescent="0.2">
      <c r="B321" s="2"/>
      <c r="C321" s="3"/>
      <c r="D321" s="4"/>
      <c r="E321" s="5"/>
      <c r="F321" s="2"/>
      <c r="G321" s="2"/>
      <c r="H321" s="2"/>
      <c r="I321" s="6"/>
      <c r="J321" s="6"/>
      <c r="K321" s="2"/>
      <c r="L321" s="2"/>
    </row>
    <row r="322" spans="2:12" ht="15.75" customHeight="1" x14ac:dyDescent="0.2">
      <c r="B322" s="2"/>
      <c r="C322" s="3"/>
      <c r="D322" s="4"/>
      <c r="E322" s="5"/>
      <c r="F322" s="2"/>
      <c r="G322" s="2"/>
      <c r="H322" s="2"/>
      <c r="I322" s="6"/>
      <c r="J322" s="6"/>
      <c r="K322" s="2"/>
      <c r="L322" s="2"/>
    </row>
    <row r="323" spans="2:12" ht="15.75" customHeight="1" x14ac:dyDescent="0.2">
      <c r="B323" s="2"/>
      <c r="C323" s="3"/>
      <c r="D323" s="4"/>
      <c r="E323" s="5"/>
      <c r="F323" s="2"/>
      <c r="G323" s="2"/>
      <c r="H323" s="2"/>
      <c r="I323" s="6"/>
      <c r="J323" s="6"/>
      <c r="K323" s="2"/>
      <c r="L323" s="2"/>
    </row>
    <row r="324" spans="2:12" ht="15.75" customHeight="1" x14ac:dyDescent="0.2">
      <c r="B324" s="2"/>
      <c r="C324" s="3"/>
      <c r="D324" s="4"/>
      <c r="E324" s="5"/>
      <c r="F324" s="2"/>
      <c r="G324" s="2"/>
      <c r="H324" s="2"/>
      <c r="I324" s="6"/>
      <c r="J324" s="6"/>
      <c r="K324" s="2"/>
      <c r="L324" s="2"/>
    </row>
    <row r="325" spans="2:12" ht="15.75" customHeight="1" x14ac:dyDescent="0.2">
      <c r="B325" s="2"/>
      <c r="C325" s="3"/>
      <c r="D325" s="4"/>
      <c r="E325" s="5"/>
      <c r="F325" s="2"/>
      <c r="G325" s="2"/>
      <c r="H325" s="2"/>
      <c r="I325" s="6"/>
      <c r="J325" s="6"/>
      <c r="K325" s="2"/>
      <c r="L325" s="2"/>
    </row>
    <row r="326" spans="2:12" ht="15.75" customHeight="1" x14ac:dyDescent="0.2">
      <c r="B326" s="2"/>
      <c r="C326" s="3"/>
      <c r="D326" s="4"/>
      <c r="E326" s="5"/>
      <c r="F326" s="2"/>
      <c r="G326" s="2"/>
      <c r="H326" s="2"/>
      <c r="I326" s="6"/>
      <c r="J326" s="6"/>
      <c r="K326" s="2"/>
      <c r="L326" s="2"/>
    </row>
    <row r="327" spans="2:12" ht="15.75" customHeight="1" x14ac:dyDescent="0.2">
      <c r="B327" s="2"/>
      <c r="C327" s="3"/>
      <c r="D327" s="4"/>
      <c r="E327" s="5"/>
      <c r="F327" s="2"/>
      <c r="G327" s="2"/>
      <c r="H327" s="2"/>
      <c r="I327" s="6"/>
      <c r="J327" s="6"/>
      <c r="K327" s="2"/>
      <c r="L327" s="2"/>
    </row>
    <row r="328" spans="2:12" ht="15.75" customHeight="1" x14ac:dyDescent="0.2">
      <c r="B328" s="2"/>
      <c r="C328" s="3"/>
      <c r="D328" s="4"/>
      <c r="E328" s="5"/>
      <c r="F328" s="2"/>
      <c r="G328" s="2"/>
      <c r="H328" s="2"/>
      <c r="I328" s="6"/>
      <c r="J328" s="6"/>
      <c r="K328" s="2"/>
      <c r="L328" s="2"/>
    </row>
    <row r="329" spans="2:12" ht="15.75" customHeight="1" x14ac:dyDescent="0.2">
      <c r="B329" s="2"/>
      <c r="C329" s="3"/>
      <c r="D329" s="4"/>
      <c r="E329" s="5"/>
      <c r="F329" s="2"/>
      <c r="G329" s="2"/>
      <c r="H329" s="2"/>
      <c r="I329" s="6"/>
      <c r="J329" s="6"/>
      <c r="K329" s="2"/>
      <c r="L329" s="2"/>
    </row>
    <row r="330" spans="2:12" ht="15.75" customHeight="1" x14ac:dyDescent="0.2">
      <c r="B330" s="2"/>
      <c r="C330" s="3"/>
      <c r="D330" s="4"/>
      <c r="E330" s="5"/>
      <c r="F330" s="2"/>
      <c r="G330" s="2"/>
      <c r="H330" s="2"/>
      <c r="I330" s="6"/>
      <c r="J330" s="6"/>
      <c r="K330" s="2"/>
      <c r="L330" s="2"/>
    </row>
    <row r="331" spans="2:12" ht="15.75" customHeight="1" x14ac:dyDescent="0.2">
      <c r="B331" s="2"/>
      <c r="C331" s="3"/>
      <c r="D331" s="4"/>
      <c r="E331" s="5"/>
      <c r="F331" s="2"/>
      <c r="G331" s="2"/>
      <c r="H331" s="2"/>
      <c r="I331" s="6"/>
      <c r="J331" s="6"/>
      <c r="K331" s="2"/>
      <c r="L331" s="2"/>
    </row>
    <row r="332" spans="2:12" ht="15.75" customHeight="1" x14ac:dyDescent="0.2">
      <c r="B332" s="2"/>
      <c r="C332" s="3"/>
      <c r="D332" s="4"/>
      <c r="E332" s="5"/>
      <c r="F332" s="2"/>
      <c r="G332" s="2"/>
      <c r="H332" s="2"/>
      <c r="I332" s="6"/>
      <c r="J332" s="6"/>
      <c r="K332" s="2"/>
      <c r="L332" s="2"/>
    </row>
    <row r="333" spans="2:12" ht="15.75" customHeight="1" x14ac:dyDescent="0.2">
      <c r="B333" s="2"/>
      <c r="C333" s="3"/>
      <c r="D333" s="4"/>
      <c r="E333" s="5"/>
      <c r="F333" s="2"/>
      <c r="G333" s="2"/>
      <c r="H333" s="2"/>
      <c r="I333" s="6"/>
      <c r="J333" s="6"/>
      <c r="K333" s="2"/>
      <c r="L333" s="2"/>
    </row>
    <row r="334" spans="2:12" ht="15.75" customHeight="1" x14ac:dyDescent="0.2">
      <c r="B334" s="2"/>
      <c r="C334" s="3"/>
      <c r="D334" s="4"/>
      <c r="E334" s="5"/>
      <c r="F334" s="2"/>
      <c r="G334" s="2"/>
      <c r="H334" s="2"/>
      <c r="I334" s="6"/>
      <c r="J334" s="6"/>
      <c r="K334" s="2"/>
      <c r="L334" s="2"/>
    </row>
    <row r="335" spans="2:12" ht="15.75" customHeight="1" x14ac:dyDescent="0.2">
      <c r="B335" s="2"/>
      <c r="C335" s="3"/>
      <c r="D335" s="4"/>
      <c r="E335" s="5"/>
      <c r="F335" s="2"/>
      <c r="G335" s="2"/>
      <c r="H335" s="2"/>
      <c r="I335" s="6"/>
      <c r="J335" s="6"/>
      <c r="K335" s="2"/>
      <c r="L335" s="2"/>
    </row>
    <row r="336" spans="2:12" ht="15.75" customHeight="1" x14ac:dyDescent="0.2">
      <c r="B336" s="2"/>
      <c r="C336" s="3"/>
      <c r="D336" s="4"/>
      <c r="E336" s="5"/>
      <c r="F336" s="2"/>
      <c r="G336" s="2"/>
      <c r="H336" s="2"/>
      <c r="I336" s="6"/>
      <c r="J336" s="6"/>
      <c r="K336" s="2"/>
      <c r="L336" s="2"/>
    </row>
    <row r="337" spans="2:12" ht="15.75" customHeight="1" x14ac:dyDescent="0.2">
      <c r="B337" s="2"/>
      <c r="C337" s="3"/>
      <c r="D337" s="4"/>
      <c r="E337" s="5"/>
      <c r="F337" s="2"/>
      <c r="G337" s="2"/>
      <c r="H337" s="2"/>
      <c r="I337" s="6"/>
      <c r="J337" s="6"/>
      <c r="K337" s="2"/>
      <c r="L337" s="2"/>
    </row>
    <row r="338" spans="2:12" ht="15.75" customHeight="1" x14ac:dyDescent="0.2">
      <c r="B338" s="2"/>
      <c r="C338" s="3"/>
      <c r="D338" s="4"/>
      <c r="E338" s="5"/>
      <c r="F338" s="2"/>
      <c r="G338" s="2"/>
      <c r="H338" s="2"/>
      <c r="I338" s="6"/>
      <c r="J338" s="6"/>
      <c r="K338" s="2"/>
      <c r="L338" s="2"/>
    </row>
    <row r="339" spans="2:12" ht="15.75" customHeight="1" x14ac:dyDescent="0.2">
      <c r="B339" s="2"/>
      <c r="C339" s="3"/>
      <c r="D339" s="4"/>
      <c r="E339" s="5"/>
      <c r="F339" s="2"/>
      <c r="G339" s="2"/>
      <c r="H339" s="2"/>
      <c r="I339" s="6"/>
      <c r="J339" s="6"/>
      <c r="K339" s="2"/>
      <c r="L339" s="2"/>
    </row>
    <row r="340" spans="2:12" ht="15.75" customHeight="1" x14ac:dyDescent="0.2">
      <c r="B340" s="2"/>
      <c r="C340" s="3"/>
      <c r="D340" s="4"/>
      <c r="E340" s="5"/>
      <c r="F340" s="2"/>
      <c r="G340" s="2"/>
      <c r="H340" s="2"/>
      <c r="I340" s="6"/>
      <c r="J340" s="6"/>
      <c r="K340" s="2"/>
      <c r="L340" s="2"/>
    </row>
    <row r="341" spans="2:12" ht="15.75" customHeight="1" x14ac:dyDescent="0.2">
      <c r="B341" s="2"/>
      <c r="C341" s="3"/>
      <c r="D341" s="4"/>
      <c r="E341" s="5"/>
      <c r="F341" s="2"/>
      <c r="G341" s="2"/>
      <c r="H341" s="2"/>
      <c r="I341" s="6"/>
      <c r="J341" s="6"/>
      <c r="K341" s="2"/>
      <c r="L341" s="2"/>
    </row>
    <row r="342" spans="2:12" ht="15.75" customHeight="1" x14ac:dyDescent="0.2">
      <c r="B342" s="2"/>
      <c r="C342" s="3"/>
      <c r="D342" s="4"/>
      <c r="E342" s="5"/>
      <c r="F342" s="2"/>
      <c r="G342" s="2"/>
      <c r="H342" s="2"/>
      <c r="I342" s="6"/>
      <c r="J342" s="6"/>
      <c r="K342" s="2"/>
      <c r="L342" s="2"/>
    </row>
    <row r="343" spans="2:12" ht="15.75" customHeight="1" x14ac:dyDescent="0.2">
      <c r="B343" s="2"/>
      <c r="C343" s="3"/>
      <c r="D343" s="4"/>
      <c r="E343" s="5"/>
      <c r="F343" s="2"/>
      <c r="G343" s="2"/>
      <c r="H343" s="2"/>
      <c r="I343" s="6"/>
      <c r="J343" s="6"/>
      <c r="K343" s="2"/>
      <c r="L343" s="2"/>
    </row>
    <row r="344" spans="2:12" ht="15.75" customHeight="1" x14ac:dyDescent="0.2">
      <c r="B344" s="2"/>
      <c r="C344" s="3"/>
      <c r="D344" s="4"/>
      <c r="E344" s="5"/>
      <c r="F344" s="2"/>
      <c r="G344" s="2"/>
      <c r="H344" s="2"/>
      <c r="I344" s="6"/>
      <c r="J344" s="6"/>
      <c r="K344" s="2"/>
      <c r="L344" s="2"/>
    </row>
    <row r="345" spans="2:12" ht="15.75" customHeight="1" x14ac:dyDescent="0.2">
      <c r="B345" s="2"/>
      <c r="C345" s="3"/>
      <c r="D345" s="4"/>
      <c r="E345" s="5"/>
      <c r="F345" s="2"/>
      <c r="G345" s="2"/>
      <c r="H345" s="2"/>
      <c r="I345" s="6"/>
      <c r="J345" s="6"/>
      <c r="K345" s="2"/>
      <c r="L345" s="2"/>
    </row>
    <row r="346" spans="2:12" ht="15.75" customHeight="1" x14ac:dyDescent="0.2">
      <c r="B346" s="2"/>
      <c r="C346" s="3"/>
      <c r="D346" s="4"/>
      <c r="E346" s="5"/>
      <c r="F346" s="2"/>
      <c r="G346" s="2"/>
      <c r="H346" s="2"/>
      <c r="I346" s="6"/>
      <c r="J346" s="6"/>
      <c r="K346" s="2"/>
      <c r="L346" s="2"/>
    </row>
    <row r="347" spans="2:12" ht="15.75" customHeight="1" x14ac:dyDescent="0.2">
      <c r="B347" s="2"/>
      <c r="C347" s="3"/>
      <c r="D347" s="4"/>
      <c r="E347" s="5"/>
      <c r="F347" s="2"/>
      <c r="G347" s="2"/>
      <c r="H347" s="2"/>
      <c r="I347" s="6"/>
      <c r="J347" s="6"/>
      <c r="K347" s="2"/>
      <c r="L347" s="2"/>
    </row>
    <row r="348" spans="2:12" ht="15.75" customHeight="1" x14ac:dyDescent="0.2">
      <c r="B348" s="2"/>
      <c r="C348" s="3"/>
      <c r="D348" s="4"/>
      <c r="E348" s="5"/>
      <c r="F348" s="2"/>
      <c r="G348" s="2"/>
      <c r="H348" s="2"/>
      <c r="I348" s="6"/>
      <c r="J348" s="6"/>
      <c r="K348" s="2"/>
      <c r="L348" s="2"/>
    </row>
    <row r="349" spans="2:12" ht="15.75" customHeight="1" x14ac:dyDescent="0.2">
      <c r="B349" s="2"/>
      <c r="C349" s="3"/>
      <c r="D349" s="4"/>
      <c r="E349" s="5"/>
      <c r="F349" s="2"/>
      <c r="G349" s="2"/>
      <c r="H349" s="2"/>
      <c r="I349" s="6"/>
      <c r="J349" s="6"/>
      <c r="K349" s="2"/>
      <c r="L349" s="2"/>
    </row>
    <row r="350" spans="2:12" ht="15.75" customHeight="1" x14ac:dyDescent="0.2">
      <c r="B350" s="2"/>
      <c r="C350" s="3"/>
      <c r="D350" s="4"/>
      <c r="E350" s="5"/>
      <c r="F350" s="2"/>
      <c r="G350" s="2"/>
      <c r="H350" s="2"/>
      <c r="I350" s="6"/>
      <c r="J350" s="6"/>
      <c r="K350" s="2"/>
      <c r="L350" s="2"/>
    </row>
    <row r="351" spans="2:12" ht="15.75" customHeight="1" x14ac:dyDescent="0.2">
      <c r="B351" s="2"/>
      <c r="C351" s="3"/>
      <c r="D351" s="4"/>
      <c r="E351" s="5"/>
      <c r="F351" s="2"/>
      <c r="G351" s="2"/>
      <c r="H351" s="2"/>
      <c r="I351" s="6"/>
      <c r="J351" s="6"/>
      <c r="K351" s="2"/>
      <c r="L351" s="2"/>
    </row>
    <row r="352" spans="2:12" ht="15.75" customHeight="1" x14ac:dyDescent="0.2">
      <c r="B352" s="2"/>
      <c r="C352" s="3"/>
      <c r="D352" s="4"/>
      <c r="E352" s="5"/>
      <c r="F352" s="2"/>
      <c r="G352" s="2"/>
      <c r="H352" s="2"/>
      <c r="I352" s="6"/>
      <c r="J352" s="6"/>
      <c r="K352" s="2"/>
      <c r="L352" s="2"/>
    </row>
    <row r="353" spans="2:12" ht="15.75" customHeight="1" x14ac:dyDescent="0.2">
      <c r="B353" s="2"/>
      <c r="C353" s="3"/>
      <c r="D353" s="4"/>
      <c r="E353" s="5"/>
      <c r="F353" s="2"/>
      <c r="G353" s="2"/>
      <c r="H353" s="2"/>
      <c r="I353" s="6"/>
      <c r="J353" s="6"/>
      <c r="K353" s="2"/>
      <c r="L353" s="2"/>
    </row>
    <row r="354" spans="2:12" ht="15.75" customHeight="1" x14ac:dyDescent="0.2">
      <c r="B354" s="2"/>
      <c r="C354" s="3"/>
      <c r="D354" s="4"/>
      <c r="E354" s="5"/>
      <c r="F354" s="2"/>
      <c r="G354" s="2"/>
      <c r="H354" s="2"/>
      <c r="I354" s="6"/>
      <c r="J354" s="6"/>
      <c r="K354" s="2"/>
      <c r="L354" s="2"/>
    </row>
    <row r="355" spans="2:12" ht="15.75" customHeight="1" x14ac:dyDescent="0.2">
      <c r="B355" s="2"/>
      <c r="C355" s="3"/>
      <c r="D355" s="4"/>
      <c r="E355" s="5"/>
      <c r="F355" s="2"/>
      <c r="G355" s="2"/>
      <c r="H355" s="2"/>
      <c r="I355" s="6"/>
      <c r="J355" s="6"/>
      <c r="K355" s="2"/>
      <c r="L355" s="2"/>
    </row>
    <row r="356" spans="2:12" ht="15.75" customHeight="1" x14ac:dyDescent="0.2">
      <c r="B356" s="2"/>
      <c r="C356" s="3"/>
      <c r="D356" s="4"/>
      <c r="E356" s="5"/>
      <c r="F356" s="2"/>
      <c r="G356" s="2"/>
      <c r="H356" s="2"/>
      <c r="I356" s="6"/>
      <c r="J356" s="6"/>
      <c r="K356" s="2"/>
      <c r="L356" s="2"/>
    </row>
    <row r="357" spans="2:12" ht="15.75" customHeight="1" x14ac:dyDescent="0.2">
      <c r="B357" s="2"/>
      <c r="C357" s="3"/>
      <c r="D357" s="4"/>
      <c r="E357" s="5"/>
      <c r="F357" s="2"/>
      <c r="G357" s="2"/>
      <c r="H357" s="2"/>
      <c r="I357" s="6"/>
      <c r="J357" s="6"/>
      <c r="K357" s="2"/>
      <c r="L357" s="2"/>
    </row>
    <row r="358" spans="2:12" ht="15.75" customHeight="1" x14ac:dyDescent="0.2">
      <c r="B358" s="2"/>
      <c r="C358" s="3"/>
      <c r="D358" s="4"/>
      <c r="E358" s="5"/>
      <c r="F358" s="2"/>
      <c r="G358" s="2"/>
      <c r="H358" s="2"/>
      <c r="I358" s="6"/>
      <c r="J358" s="6"/>
      <c r="K358" s="2"/>
      <c r="L358" s="2"/>
    </row>
    <row r="359" spans="2:12" ht="15.75" customHeight="1" x14ac:dyDescent="0.2">
      <c r="B359" s="2"/>
      <c r="C359" s="3"/>
      <c r="D359" s="4"/>
      <c r="E359" s="5"/>
      <c r="F359" s="2"/>
      <c r="G359" s="2"/>
      <c r="H359" s="2"/>
      <c r="I359" s="6"/>
      <c r="J359" s="6"/>
      <c r="K359" s="2"/>
      <c r="L359" s="2"/>
    </row>
    <row r="360" spans="2:12" ht="15.75" customHeight="1" x14ac:dyDescent="0.2">
      <c r="B360" s="2"/>
      <c r="C360" s="3"/>
      <c r="D360" s="4"/>
      <c r="E360" s="5"/>
      <c r="F360" s="2"/>
      <c r="G360" s="2"/>
      <c r="H360" s="2"/>
      <c r="I360" s="6"/>
      <c r="J360" s="6"/>
      <c r="K360" s="2"/>
      <c r="L360" s="2"/>
    </row>
    <row r="361" spans="2:12" ht="15.75" customHeight="1" x14ac:dyDescent="0.2">
      <c r="B361" s="2"/>
      <c r="C361" s="3"/>
      <c r="D361" s="4"/>
      <c r="E361" s="5"/>
      <c r="F361" s="2"/>
      <c r="G361" s="2"/>
      <c r="H361" s="2"/>
      <c r="I361" s="6"/>
      <c r="J361" s="6"/>
      <c r="K361" s="2"/>
      <c r="L361" s="2"/>
    </row>
    <row r="362" spans="2:12" ht="15.75" customHeight="1" x14ac:dyDescent="0.2">
      <c r="B362" s="2"/>
      <c r="C362" s="3"/>
      <c r="D362" s="4"/>
      <c r="E362" s="5"/>
      <c r="F362" s="2"/>
      <c r="G362" s="2"/>
      <c r="H362" s="2"/>
      <c r="I362" s="6"/>
      <c r="J362" s="6"/>
      <c r="K362" s="2"/>
      <c r="L362" s="2"/>
    </row>
    <row r="363" spans="2:12" ht="15.75" customHeight="1" x14ac:dyDescent="0.2">
      <c r="B363" s="2"/>
      <c r="C363" s="3"/>
      <c r="D363" s="4"/>
      <c r="E363" s="5"/>
      <c r="F363" s="2"/>
      <c r="G363" s="2"/>
      <c r="H363" s="2"/>
      <c r="I363" s="6"/>
      <c r="J363" s="6"/>
      <c r="K363" s="2"/>
      <c r="L363" s="2"/>
    </row>
    <row r="364" spans="2:12" ht="15.75" customHeight="1" x14ac:dyDescent="0.2">
      <c r="B364" s="2"/>
      <c r="C364" s="3"/>
      <c r="D364" s="4"/>
      <c r="E364" s="5"/>
      <c r="F364" s="2"/>
      <c r="G364" s="2"/>
      <c r="H364" s="2"/>
      <c r="I364" s="6"/>
      <c r="J364" s="6"/>
      <c r="K364" s="2"/>
      <c r="L364" s="2"/>
    </row>
    <row r="365" spans="2:12" ht="15.75" customHeight="1" x14ac:dyDescent="0.2">
      <c r="B365" s="2"/>
      <c r="C365" s="3"/>
      <c r="D365" s="4"/>
      <c r="E365" s="5"/>
      <c r="F365" s="2"/>
      <c r="G365" s="2"/>
      <c r="H365" s="2"/>
      <c r="I365" s="6"/>
      <c r="J365" s="6"/>
      <c r="K365" s="2"/>
      <c r="L365" s="2"/>
    </row>
    <row r="366" spans="2:12" ht="15.75" customHeight="1" x14ac:dyDescent="0.2">
      <c r="B366" s="2"/>
      <c r="C366" s="3"/>
      <c r="D366" s="4"/>
      <c r="E366" s="5"/>
      <c r="F366" s="2"/>
      <c r="G366" s="2"/>
      <c r="H366" s="2"/>
      <c r="I366" s="6"/>
      <c r="J366" s="6"/>
      <c r="K366" s="2"/>
      <c r="L366" s="2"/>
    </row>
    <row r="367" spans="2:12" ht="15.75" customHeight="1" x14ac:dyDescent="0.2">
      <c r="B367" s="2"/>
      <c r="C367" s="3"/>
      <c r="D367" s="4"/>
      <c r="E367" s="5"/>
      <c r="F367" s="2"/>
      <c r="G367" s="2"/>
      <c r="H367" s="2"/>
      <c r="I367" s="6"/>
      <c r="J367" s="6"/>
      <c r="K367" s="2"/>
      <c r="L367" s="2"/>
    </row>
    <row r="368" spans="2:12" ht="15.75" customHeight="1" x14ac:dyDescent="0.2">
      <c r="B368" s="2"/>
      <c r="C368" s="3"/>
      <c r="D368" s="4"/>
      <c r="E368" s="5"/>
      <c r="F368" s="2"/>
      <c r="G368" s="2"/>
      <c r="H368" s="2"/>
      <c r="I368" s="6"/>
      <c r="J368" s="6"/>
      <c r="K368" s="2"/>
      <c r="L368" s="2"/>
    </row>
    <row r="369" spans="2:12" ht="15.75" customHeight="1" x14ac:dyDescent="0.2">
      <c r="B369" s="2"/>
      <c r="C369" s="3"/>
      <c r="D369" s="4"/>
      <c r="E369" s="5"/>
      <c r="F369" s="2"/>
      <c r="G369" s="2"/>
      <c r="H369" s="2"/>
      <c r="I369" s="6"/>
      <c r="J369" s="6"/>
      <c r="K369" s="2"/>
      <c r="L369" s="2"/>
    </row>
    <row r="370" spans="2:12" ht="15.75" customHeight="1" x14ac:dyDescent="0.2">
      <c r="B370" s="2"/>
      <c r="C370" s="3"/>
      <c r="D370" s="4"/>
      <c r="E370" s="5"/>
      <c r="F370" s="2"/>
      <c r="G370" s="2"/>
      <c r="H370" s="2"/>
      <c r="I370" s="6"/>
      <c r="J370" s="6"/>
      <c r="K370" s="2"/>
      <c r="L370" s="2"/>
    </row>
    <row r="371" spans="2:12" ht="15.75" customHeight="1" x14ac:dyDescent="0.2">
      <c r="B371" s="2"/>
      <c r="C371" s="3"/>
      <c r="D371" s="4"/>
      <c r="E371" s="5"/>
      <c r="F371" s="2"/>
      <c r="G371" s="2"/>
      <c r="H371" s="2"/>
      <c r="I371" s="6"/>
      <c r="J371" s="6"/>
      <c r="K371" s="2"/>
      <c r="L371" s="2"/>
    </row>
    <row r="372" spans="2:12" ht="15.75" customHeight="1" x14ac:dyDescent="0.2">
      <c r="B372" s="2"/>
      <c r="C372" s="3"/>
      <c r="D372" s="4"/>
      <c r="E372" s="5"/>
      <c r="F372" s="2"/>
      <c r="G372" s="2"/>
      <c r="H372" s="2"/>
      <c r="I372" s="6"/>
      <c r="J372" s="6"/>
      <c r="K372" s="2"/>
      <c r="L372" s="2"/>
    </row>
    <row r="373" spans="2:12" ht="15.75" customHeight="1" x14ac:dyDescent="0.2">
      <c r="B373" s="2"/>
      <c r="C373" s="3"/>
      <c r="D373" s="4"/>
      <c r="E373" s="5"/>
      <c r="F373" s="2"/>
      <c r="G373" s="2"/>
      <c r="H373" s="2"/>
      <c r="I373" s="6"/>
      <c r="J373" s="6"/>
      <c r="K373" s="2"/>
      <c r="L373" s="2"/>
    </row>
    <row r="374" spans="2:12" ht="15.75" customHeight="1" x14ac:dyDescent="0.2">
      <c r="B374" s="2"/>
      <c r="C374" s="3"/>
      <c r="D374" s="4"/>
      <c r="E374" s="5"/>
      <c r="F374" s="2"/>
      <c r="G374" s="2"/>
      <c r="H374" s="2"/>
      <c r="I374" s="6"/>
      <c r="J374" s="6"/>
      <c r="K374" s="2"/>
      <c r="L374" s="2"/>
    </row>
    <row r="375" spans="2:12" ht="15.75" customHeight="1" x14ac:dyDescent="0.2">
      <c r="B375" s="2"/>
      <c r="C375" s="3"/>
      <c r="D375" s="4"/>
      <c r="E375" s="5"/>
      <c r="F375" s="2"/>
      <c r="G375" s="2"/>
      <c r="H375" s="2"/>
      <c r="I375" s="6"/>
      <c r="J375" s="6"/>
      <c r="K375" s="2"/>
      <c r="L375" s="2"/>
    </row>
    <row r="376" spans="2:12" ht="15.75" customHeight="1" x14ac:dyDescent="0.2">
      <c r="B376" s="2"/>
      <c r="C376" s="3"/>
      <c r="D376" s="4"/>
      <c r="E376" s="5"/>
      <c r="F376" s="2"/>
      <c r="G376" s="2"/>
      <c r="H376" s="2"/>
      <c r="I376" s="6"/>
      <c r="J376" s="6"/>
      <c r="K376" s="2"/>
      <c r="L376" s="2"/>
    </row>
    <row r="377" spans="2:12" ht="15.75" customHeight="1" x14ac:dyDescent="0.2">
      <c r="B377" s="2"/>
      <c r="C377" s="3"/>
      <c r="D377" s="4"/>
      <c r="E377" s="5"/>
      <c r="F377" s="2"/>
      <c r="G377" s="2"/>
      <c r="H377" s="2"/>
      <c r="I377" s="6"/>
      <c r="J377" s="6"/>
      <c r="K377" s="2"/>
      <c r="L377" s="2"/>
    </row>
    <row r="378" spans="2:12" ht="15.75" customHeight="1" x14ac:dyDescent="0.2">
      <c r="B378" s="2"/>
      <c r="C378" s="3"/>
      <c r="D378" s="4"/>
      <c r="E378" s="5"/>
      <c r="F378" s="2"/>
      <c r="G378" s="2"/>
      <c r="H378" s="2"/>
      <c r="I378" s="6"/>
      <c r="J378" s="6"/>
      <c r="K378" s="2"/>
      <c r="L378" s="2"/>
    </row>
    <row r="379" spans="2:12" ht="15.75" customHeight="1" x14ac:dyDescent="0.2">
      <c r="B379" s="2"/>
      <c r="C379" s="3"/>
      <c r="D379" s="4"/>
      <c r="E379" s="5"/>
      <c r="F379" s="2"/>
      <c r="G379" s="2"/>
      <c r="H379" s="2"/>
      <c r="I379" s="6"/>
      <c r="J379" s="6"/>
      <c r="K379" s="2"/>
      <c r="L379" s="2"/>
    </row>
    <row r="380" spans="2:12" ht="15.75" customHeight="1" x14ac:dyDescent="0.2">
      <c r="B380" s="2"/>
      <c r="C380" s="3"/>
      <c r="D380" s="4"/>
      <c r="E380" s="5"/>
      <c r="F380" s="2"/>
      <c r="G380" s="2"/>
      <c r="H380" s="2"/>
      <c r="I380" s="6"/>
      <c r="J380" s="6"/>
      <c r="K380" s="2"/>
      <c r="L380" s="2"/>
    </row>
    <row r="381" spans="2:12" ht="15.75" customHeight="1" x14ac:dyDescent="0.2">
      <c r="B381" s="2"/>
      <c r="C381" s="3"/>
      <c r="D381" s="4"/>
      <c r="E381" s="5"/>
      <c r="F381" s="2"/>
      <c r="G381" s="2"/>
      <c r="H381" s="2"/>
      <c r="I381" s="6"/>
      <c r="J381" s="6"/>
      <c r="K381" s="2"/>
      <c r="L381" s="2"/>
    </row>
    <row r="382" spans="2:12" ht="15.75" customHeight="1" x14ac:dyDescent="0.2">
      <c r="B382" s="2"/>
      <c r="C382" s="3"/>
      <c r="D382" s="4"/>
      <c r="E382" s="5"/>
      <c r="F382" s="2"/>
      <c r="G382" s="2"/>
      <c r="H382" s="2"/>
      <c r="I382" s="6"/>
      <c r="J382" s="6"/>
      <c r="K382" s="2"/>
      <c r="L382" s="2"/>
    </row>
    <row r="383" spans="2:12" ht="15.75" customHeight="1" x14ac:dyDescent="0.2">
      <c r="B383" s="2"/>
      <c r="C383" s="3"/>
      <c r="D383" s="4"/>
      <c r="E383" s="5"/>
      <c r="F383" s="2"/>
      <c r="G383" s="2"/>
      <c r="H383" s="2"/>
      <c r="I383" s="6"/>
      <c r="J383" s="6"/>
      <c r="K383" s="2"/>
      <c r="L383" s="2"/>
    </row>
    <row r="384" spans="2:12" ht="15.75" customHeight="1" x14ac:dyDescent="0.2">
      <c r="B384" s="2"/>
      <c r="C384" s="3"/>
      <c r="D384" s="4"/>
      <c r="E384" s="5"/>
      <c r="F384" s="2"/>
      <c r="G384" s="2"/>
      <c r="H384" s="2"/>
      <c r="I384" s="6"/>
      <c r="J384" s="6"/>
      <c r="K384" s="2"/>
      <c r="L384" s="2"/>
    </row>
    <row r="385" spans="2:12" ht="15.75" customHeight="1" x14ac:dyDescent="0.2">
      <c r="B385" s="2"/>
      <c r="C385" s="3"/>
      <c r="D385" s="4"/>
      <c r="E385" s="5"/>
      <c r="F385" s="2"/>
      <c r="G385" s="2"/>
      <c r="H385" s="2"/>
      <c r="I385" s="6"/>
      <c r="J385" s="6"/>
      <c r="K385" s="2"/>
      <c r="L385" s="2"/>
    </row>
    <row r="386" spans="2:12" ht="15.75" customHeight="1" x14ac:dyDescent="0.2">
      <c r="B386" s="2"/>
      <c r="C386" s="3"/>
      <c r="D386" s="4"/>
      <c r="E386" s="5"/>
      <c r="F386" s="2"/>
      <c r="G386" s="2"/>
      <c r="H386" s="2"/>
      <c r="I386" s="6"/>
      <c r="J386" s="6"/>
      <c r="K386" s="2"/>
      <c r="L386" s="2"/>
    </row>
    <row r="387" spans="2:12" ht="15.75" customHeight="1" x14ac:dyDescent="0.2">
      <c r="B387" s="2"/>
      <c r="C387" s="3"/>
      <c r="D387" s="4"/>
      <c r="E387" s="5"/>
      <c r="F387" s="2"/>
      <c r="G387" s="2"/>
      <c r="H387" s="2"/>
      <c r="I387" s="6"/>
      <c r="J387" s="6"/>
      <c r="K387" s="2"/>
      <c r="L387" s="2"/>
    </row>
    <row r="388" spans="2:12" ht="15.75" customHeight="1" x14ac:dyDescent="0.2">
      <c r="B388" s="2"/>
      <c r="C388" s="3"/>
      <c r="D388" s="4"/>
      <c r="E388" s="5"/>
      <c r="F388" s="2"/>
      <c r="G388" s="2"/>
      <c r="H388" s="2"/>
      <c r="I388" s="6"/>
      <c r="J388" s="6"/>
      <c r="K388" s="2"/>
      <c r="L388" s="2"/>
    </row>
    <row r="389" spans="2:12" ht="15.75" customHeight="1" x14ac:dyDescent="0.2">
      <c r="B389" s="2"/>
      <c r="C389" s="3"/>
      <c r="D389" s="4"/>
      <c r="E389" s="5"/>
      <c r="F389" s="2"/>
      <c r="G389" s="2"/>
      <c r="H389" s="2"/>
      <c r="I389" s="6"/>
      <c r="J389" s="6"/>
      <c r="K389" s="2"/>
      <c r="L389" s="2"/>
    </row>
    <row r="390" spans="2:12" ht="15.75" customHeight="1" x14ac:dyDescent="0.2">
      <c r="B390" s="2"/>
      <c r="C390" s="3"/>
      <c r="D390" s="4"/>
      <c r="E390" s="5"/>
      <c r="F390" s="2"/>
      <c r="G390" s="2"/>
      <c r="H390" s="2"/>
      <c r="I390" s="6"/>
      <c r="J390" s="6"/>
      <c r="K390" s="2"/>
      <c r="L390" s="2"/>
    </row>
    <row r="391" spans="2:12" ht="15.75" customHeight="1" x14ac:dyDescent="0.2">
      <c r="B391" s="2"/>
      <c r="C391" s="3"/>
      <c r="D391" s="4"/>
      <c r="E391" s="5"/>
      <c r="F391" s="2"/>
      <c r="G391" s="2"/>
      <c r="H391" s="2"/>
      <c r="I391" s="6"/>
      <c r="J391" s="6"/>
      <c r="K391" s="2"/>
      <c r="L391" s="2"/>
    </row>
    <row r="392" spans="2:12" ht="15.75" customHeight="1" x14ac:dyDescent="0.2">
      <c r="B392" s="2"/>
      <c r="C392" s="3"/>
      <c r="D392" s="4"/>
      <c r="E392" s="5"/>
      <c r="F392" s="2"/>
      <c r="G392" s="2"/>
      <c r="H392" s="2"/>
      <c r="I392" s="6"/>
      <c r="J392" s="6"/>
      <c r="K392" s="2"/>
      <c r="L392" s="2"/>
    </row>
    <row r="393" spans="2:12" ht="15.75" customHeight="1" x14ac:dyDescent="0.2">
      <c r="B393" s="2"/>
      <c r="C393" s="3"/>
      <c r="D393" s="4"/>
      <c r="E393" s="5"/>
      <c r="F393" s="2"/>
      <c r="G393" s="2"/>
      <c r="H393" s="2"/>
      <c r="I393" s="6"/>
      <c r="J393" s="6"/>
      <c r="K393" s="2"/>
      <c r="L393" s="2"/>
    </row>
    <row r="394" spans="2:12" ht="15.75" customHeight="1" x14ac:dyDescent="0.2">
      <c r="B394" s="2"/>
      <c r="C394" s="3"/>
      <c r="D394" s="4"/>
      <c r="E394" s="5"/>
      <c r="F394" s="2"/>
      <c r="G394" s="2"/>
      <c r="H394" s="2"/>
      <c r="I394" s="6"/>
      <c r="J394" s="6"/>
      <c r="K394" s="2"/>
      <c r="L394" s="2"/>
    </row>
    <row r="395" spans="2:12" ht="15.75" customHeight="1" x14ac:dyDescent="0.2">
      <c r="B395" s="2"/>
      <c r="C395" s="3"/>
      <c r="D395" s="4"/>
      <c r="E395" s="5"/>
      <c r="F395" s="2"/>
      <c r="G395" s="2"/>
      <c r="H395" s="2"/>
      <c r="I395" s="6"/>
      <c r="J395" s="6"/>
      <c r="K395" s="2"/>
      <c r="L395" s="2"/>
    </row>
    <row r="396" spans="2:12" ht="15.75" customHeight="1" x14ac:dyDescent="0.2">
      <c r="B396" s="2"/>
      <c r="C396" s="3"/>
      <c r="D396" s="4"/>
      <c r="E396" s="5"/>
      <c r="F396" s="2"/>
      <c r="G396" s="2"/>
      <c r="H396" s="2"/>
      <c r="I396" s="6"/>
      <c r="J396" s="6"/>
      <c r="K396" s="2"/>
      <c r="L396" s="2"/>
    </row>
    <row r="397" spans="2:12" ht="15.75" customHeight="1" x14ac:dyDescent="0.2">
      <c r="B397" s="2"/>
      <c r="C397" s="3"/>
      <c r="D397" s="4"/>
      <c r="E397" s="5"/>
      <c r="F397" s="2"/>
      <c r="G397" s="2"/>
      <c r="H397" s="2"/>
      <c r="I397" s="6"/>
      <c r="J397" s="6"/>
      <c r="K397" s="2"/>
      <c r="L397" s="2"/>
    </row>
    <row r="398" spans="2:12" ht="15.75" customHeight="1" x14ac:dyDescent="0.2">
      <c r="B398" s="2"/>
      <c r="C398" s="3"/>
      <c r="D398" s="4"/>
      <c r="E398" s="5"/>
      <c r="F398" s="2"/>
      <c r="G398" s="2"/>
      <c r="H398" s="2"/>
      <c r="I398" s="6"/>
      <c r="J398" s="6"/>
      <c r="K398" s="2"/>
      <c r="L398" s="2"/>
    </row>
    <row r="399" spans="2:12" ht="15.75" customHeight="1" x14ac:dyDescent="0.2">
      <c r="B399" s="2"/>
      <c r="C399" s="3"/>
      <c r="D399" s="4"/>
      <c r="E399" s="5"/>
      <c r="F399" s="2"/>
      <c r="G399" s="2"/>
      <c r="H399" s="2"/>
      <c r="I399" s="6"/>
      <c r="J399" s="6"/>
      <c r="K399" s="2"/>
      <c r="L399" s="2"/>
    </row>
    <row r="400" spans="2:12" ht="15.75" customHeight="1" x14ac:dyDescent="0.2">
      <c r="B400" s="2"/>
      <c r="C400" s="3"/>
      <c r="D400" s="4"/>
      <c r="E400" s="5"/>
      <c r="F400" s="2"/>
      <c r="G400" s="2"/>
      <c r="H400" s="2"/>
      <c r="I400" s="6"/>
      <c r="J400" s="6"/>
      <c r="K400" s="2"/>
      <c r="L400" s="2"/>
    </row>
    <row r="401" spans="2:12" ht="15.75" customHeight="1" x14ac:dyDescent="0.2">
      <c r="B401" s="2"/>
      <c r="C401" s="3"/>
      <c r="D401" s="4"/>
      <c r="E401" s="5"/>
      <c r="F401" s="2"/>
      <c r="G401" s="2"/>
      <c r="H401" s="2"/>
      <c r="I401" s="6"/>
      <c r="J401" s="6"/>
      <c r="K401" s="2"/>
      <c r="L401" s="2"/>
    </row>
    <row r="402" spans="2:12" ht="15.75" customHeight="1" x14ac:dyDescent="0.2">
      <c r="B402" s="2"/>
      <c r="C402" s="3"/>
      <c r="D402" s="4"/>
      <c r="E402" s="5"/>
      <c r="F402" s="2"/>
      <c r="G402" s="2"/>
      <c r="H402" s="2"/>
      <c r="I402" s="6"/>
      <c r="J402" s="6"/>
      <c r="K402" s="2"/>
      <c r="L402" s="2"/>
    </row>
    <row r="403" spans="2:12" ht="15.75" customHeight="1" x14ac:dyDescent="0.2">
      <c r="B403" s="2"/>
      <c r="C403" s="3"/>
      <c r="D403" s="4"/>
      <c r="E403" s="5"/>
      <c r="F403" s="2"/>
      <c r="G403" s="2"/>
      <c r="H403" s="2"/>
      <c r="I403" s="6"/>
      <c r="J403" s="6"/>
      <c r="K403" s="2"/>
      <c r="L403" s="2"/>
    </row>
    <row r="404" spans="2:12" ht="15.75" customHeight="1" x14ac:dyDescent="0.2">
      <c r="B404" s="2"/>
      <c r="C404" s="3"/>
      <c r="D404" s="4"/>
      <c r="E404" s="5"/>
      <c r="F404" s="2"/>
      <c r="G404" s="2"/>
      <c r="H404" s="2"/>
      <c r="I404" s="6"/>
      <c r="J404" s="6"/>
      <c r="K404" s="2"/>
      <c r="L404" s="2"/>
    </row>
    <row r="405" spans="2:12" ht="15.75" customHeight="1" x14ac:dyDescent="0.2">
      <c r="B405" s="2"/>
      <c r="C405" s="3"/>
      <c r="D405" s="4"/>
      <c r="E405" s="5"/>
      <c r="F405" s="2"/>
      <c r="G405" s="2"/>
      <c r="H405" s="2"/>
      <c r="I405" s="6"/>
      <c r="J405" s="6"/>
      <c r="K405" s="2"/>
      <c r="L405" s="2"/>
    </row>
    <row r="406" spans="2:12" ht="15.75" customHeight="1" x14ac:dyDescent="0.2">
      <c r="B406" s="2"/>
      <c r="C406" s="3"/>
      <c r="D406" s="4"/>
      <c r="E406" s="5"/>
      <c r="F406" s="2"/>
      <c r="G406" s="2"/>
      <c r="H406" s="2"/>
      <c r="I406" s="6"/>
      <c r="J406" s="6"/>
      <c r="K406" s="2"/>
      <c r="L406" s="2"/>
    </row>
    <row r="407" spans="2:12" ht="15.75" customHeight="1" x14ac:dyDescent="0.2">
      <c r="B407" s="2"/>
      <c r="C407" s="3"/>
      <c r="D407" s="4"/>
      <c r="E407" s="5"/>
      <c r="F407" s="2"/>
      <c r="G407" s="2"/>
      <c r="H407" s="2"/>
      <c r="I407" s="6"/>
      <c r="J407" s="6"/>
      <c r="K407" s="2"/>
      <c r="L407" s="2"/>
    </row>
    <row r="408" spans="2:12" ht="15.75" customHeight="1" x14ac:dyDescent="0.2">
      <c r="B408" s="2"/>
      <c r="C408" s="3"/>
      <c r="D408" s="4"/>
      <c r="E408" s="5"/>
      <c r="F408" s="2"/>
      <c r="G408" s="2"/>
      <c r="H408" s="2"/>
      <c r="I408" s="6"/>
      <c r="J408" s="6"/>
      <c r="K408" s="2"/>
      <c r="L408" s="2"/>
    </row>
    <row r="409" spans="2:12" ht="15.75" customHeight="1" x14ac:dyDescent="0.2">
      <c r="B409" s="2"/>
      <c r="C409" s="3"/>
      <c r="D409" s="4"/>
      <c r="E409" s="5"/>
      <c r="F409" s="2"/>
      <c r="G409" s="2"/>
      <c r="H409" s="2"/>
      <c r="I409" s="6"/>
      <c r="J409" s="6"/>
      <c r="K409" s="2"/>
      <c r="L409" s="2"/>
    </row>
    <row r="410" spans="2:12" ht="15.75" customHeight="1" x14ac:dyDescent="0.2">
      <c r="B410" s="2"/>
      <c r="C410" s="3"/>
      <c r="D410" s="4"/>
      <c r="E410" s="5"/>
      <c r="F410" s="2"/>
      <c r="G410" s="2"/>
      <c r="H410" s="2"/>
      <c r="I410" s="6"/>
      <c r="J410" s="6"/>
      <c r="K410" s="2"/>
      <c r="L410" s="2"/>
    </row>
    <row r="411" spans="2:12" ht="15.75" customHeight="1" x14ac:dyDescent="0.2">
      <c r="B411" s="2"/>
      <c r="C411" s="3"/>
      <c r="D411" s="4"/>
      <c r="E411" s="5"/>
      <c r="F411" s="2"/>
      <c r="G411" s="2"/>
      <c r="H411" s="2"/>
      <c r="I411" s="6"/>
      <c r="J411" s="6"/>
      <c r="K411" s="2"/>
      <c r="L411" s="2"/>
    </row>
    <row r="412" spans="2:12" ht="15.75" customHeight="1" x14ac:dyDescent="0.2">
      <c r="B412" s="2"/>
      <c r="C412" s="3"/>
      <c r="D412" s="4"/>
      <c r="E412" s="5"/>
      <c r="F412" s="2"/>
      <c r="G412" s="2"/>
      <c r="H412" s="2"/>
      <c r="I412" s="6"/>
      <c r="J412" s="6"/>
      <c r="K412" s="2"/>
      <c r="L412" s="2"/>
    </row>
    <row r="413" spans="2:12" ht="15.75" customHeight="1" x14ac:dyDescent="0.2">
      <c r="B413" s="2"/>
      <c r="C413" s="3"/>
      <c r="D413" s="4"/>
      <c r="E413" s="5"/>
      <c r="F413" s="2"/>
      <c r="G413" s="2"/>
      <c r="H413" s="2"/>
      <c r="I413" s="6"/>
      <c r="J413" s="6"/>
      <c r="K413" s="2"/>
      <c r="L413" s="2"/>
    </row>
    <row r="414" spans="2:12" ht="15.75" customHeight="1" x14ac:dyDescent="0.2">
      <c r="B414" s="2"/>
      <c r="C414" s="3"/>
      <c r="D414" s="4"/>
      <c r="E414" s="5"/>
      <c r="F414" s="2"/>
      <c r="G414" s="2"/>
      <c r="H414" s="2"/>
      <c r="I414" s="6"/>
      <c r="J414" s="6"/>
      <c r="K414" s="2"/>
      <c r="L414" s="2"/>
    </row>
    <row r="415" spans="2:12" ht="15.75" customHeight="1" x14ac:dyDescent="0.2">
      <c r="B415" s="2"/>
      <c r="C415" s="3"/>
      <c r="D415" s="4"/>
      <c r="E415" s="5"/>
      <c r="F415" s="2"/>
      <c r="G415" s="2"/>
      <c r="H415" s="2"/>
      <c r="I415" s="6"/>
      <c r="J415" s="6"/>
      <c r="K415" s="2"/>
      <c r="L415" s="2"/>
    </row>
    <row r="416" spans="2:12" ht="15.75" customHeight="1" x14ac:dyDescent="0.2">
      <c r="B416" s="2"/>
      <c r="C416" s="3"/>
      <c r="D416" s="4"/>
      <c r="E416" s="5"/>
      <c r="F416" s="2"/>
      <c r="G416" s="2"/>
      <c r="H416" s="2"/>
      <c r="I416" s="6"/>
      <c r="J416" s="6"/>
      <c r="K416" s="2"/>
      <c r="L416" s="2"/>
    </row>
    <row r="417" spans="2:12" ht="15.75" customHeight="1" x14ac:dyDescent="0.2">
      <c r="B417" s="2"/>
      <c r="C417" s="3"/>
      <c r="D417" s="4"/>
      <c r="E417" s="5"/>
      <c r="F417" s="2"/>
      <c r="G417" s="2"/>
      <c r="H417" s="2"/>
      <c r="I417" s="6"/>
      <c r="J417" s="6"/>
      <c r="K417" s="2"/>
      <c r="L417" s="2"/>
    </row>
    <row r="418" spans="2:12" ht="15.75" customHeight="1" x14ac:dyDescent="0.2">
      <c r="B418" s="2"/>
      <c r="C418" s="3"/>
      <c r="D418" s="4"/>
      <c r="E418" s="5"/>
      <c r="F418" s="2"/>
      <c r="G418" s="2"/>
      <c r="H418" s="2"/>
      <c r="I418" s="6"/>
      <c r="J418" s="6"/>
      <c r="K418" s="2"/>
      <c r="L418" s="2"/>
    </row>
    <row r="419" spans="2:12" ht="15.75" customHeight="1" x14ac:dyDescent="0.2">
      <c r="B419" s="2"/>
      <c r="C419" s="3"/>
      <c r="D419" s="4"/>
      <c r="E419" s="5"/>
      <c r="F419" s="2"/>
      <c r="G419" s="2"/>
      <c r="H419" s="2"/>
      <c r="I419" s="6"/>
      <c r="J419" s="6"/>
      <c r="K419" s="2"/>
      <c r="L419" s="2"/>
    </row>
    <row r="420" spans="2:12" ht="15.75" customHeight="1" x14ac:dyDescent="0.2">
      <c r="B420" s="2"/>
      <c r="C420" s="3"/>
      <c r="D420" s="4"/>
      <c r="E420" s="5"/>
      <c r="F420" s="2"/>
      <c r="G420" s="2"/>
      <c r="H420" s="2"/>
      <c r="I420" s="6"/>
      <c r="J420" s="6"/>
      <c r="K420" s="2"/>
      <c r="L420" s="2"/>
    </row>
    <row r="421" spans="2:12" ht="15.75" customHeight="1" x14ac:dyDescent="0.2">
      <c r="B421" s="2"/>
      <c r="C421" s="3"/>
      <c r="D421" s="4"/>
      <c r="E421" s="5"/>
      <c r="F421" s="2"/>
      <c r="G421" s="2"/>
      <c r="H421" s="2"/>
      <c r="I421" s="6"/>
      <c r="J421" s="6"/>
      <c r="K421" s="2"/>
      <c r="L421" s="2"/>
    </row>
    <row r="422" spans="2:12" ht="15.75" customHeight="1" x14ac:dyDescent="0.2">
      <c r="B422" s="2"/>
      <c r="C422" s="3"/>
      <c r="D422" s="4"/>
      <c r="E422" s="5"/>
      <c r="F422" s="2"/>
      <c r="G422" s="2"/>
      <c r="H422" s="2"/>
      <c r="I422" s="6"/>
      <c r="J422" s="6"/>
      <c r="K422" s="2"/>
      <c r="L422" s="2"/>
    </row>
    <row r="423" spans="2:12" ht="15.75" customHeight="1" x14ac:dyDescent="0.2">
      <c r="B423" s="2"/>
      <c r="C423" s="3"/>
      <c r="D423" s="4"/>
      <c r="E423" s="5"/>
      <c r="F423" s="2"/>
      <c r="G423" s="2"/>
      <c r="H423" s="2"/>
      <c r="I423" s="6"/>
      <c r="J423" s="6"/>
      <c r="K423" s="2"/>
      <c r="L423" s="2"/>
    </row>
    <row r="424" spans="2:12" ht="15.75" customHeight="1" x14ac:dyDescent="0.2">
      <c r="B424" s="2"/>
      <c r="C424" s="3"/>
      <c r="D424" s="4"/>
      <c r="E424" s="5"/>
      <c r="F424" s="2"/>
      <c r="G424" s="2"/>
      <c r="H424" s="2"/>
      <c r="I424" s="6"/>
      <c r="J424" s="6"/>
      <c r="K424" s="2"/>
      <c r="L424" s="2"/>
    </row>
    <row r="425" spans="2:12" ht="15.75" customHeight="1" x14ac:dyDescent="0.2">
      <c r="B425" s="2"/>
      <c r="C425" s="3"/>
      <c r="D425" s="4"/>
      <c r="E425" s="5"/>
      <c r="F425" s="2"/>
      <c r="G425" s="2"/>
      <c r="H425" s="2"/>
      <c r="I425" s="6"/>
      <c r="J425" s="6"/>
      <c r="K425" s="2"/>
      <c r="L425" s="2"/>
    </row>
    <row r="426" spans="2:12" ht="15.75" customHeight="1" x14ac:dyDescent="0.2">
      <c r="B426" s="2"/>
      <c r="C426" s="3"/>
      <c r="D426" s="4"/>
      <c r="E426" s="5"/>
      <c r="F426" s="2"/>
      <c r="G426" s="2"/>
      <c r="H426" s="2"/>
      <c r="I426" s="6"/>
      <c r="J426" s="6"/>
      <c r="K426" s="2"/>
      <c r="L426" s="2"/>
    </row>
    <row r="427" spans="2:12" ht="15.75" customHeight="1" x14ac:dyDescent="0.2">
      <c r="B427" s="2"/>
      <c r="C427" s="3"/>
      <c r="D427" s="4"/>
      <c r="E427" s="5"/>
      <c r="F427" s="2"/>
      <c r="G427" s="2"/>
      <c r="H427" s="2"/>
      <c r="I427" s="6"/>
      <c r="J427" s="6"/>
      <c r="K427" s="2"/>
      <c r="L427" s="2"/>
    </row>
    <row r="428" spans="2:12" ht="15.75" customHeight="1" x14ac:dyDescent="0.2">
      <c r="B428" s="2"/>
      <c r="C428" s="3"/>
      <c r="D428" s="4"/>
      <c r="E428" s="5"/>
      <c r="F428" s="2"/>
      <c r="G428" s="2"/>
      <c r="H428" s="2"/>
      <c r="I428" s="6"/>
      <c r="J428" s="6"/>
      <c r="K428" s="2"/>
      <c r="L428" s="2"/>
    </row>
    <row r="429" spans="2:12" ht="15.75" customHeight="1" x14ac:dyDescent="0.2">
      <c r="B429" s="2"/>
      <c r="C429" s="3"/>
      <c r="D429" s="4"/>
      <c r="E429" s="5"/>
      <c r="F429" s="2"/>
      <c r="G429" s="2"/>
      <c r="H429" s="2"/>
      <c r="I429" s="6"/>
      <c r="J429" s="6"/>
      <c r="K429" s="2"/>
      <c r="L429" s="2"/>
    </row>
    <row r="430" spans="2:12" ht="15.75" customHeight="1" x14ac:dyDescent="0.2">
      <c r="B430" s="2"/>
      <c r="C430" s="3"/>
      <c r="D430" s="4"/>
      <c r="E430" s="5"/>
      <c r="F430" s="2"/>
      <c r="G430" s="2"/>
      <c r="H430" s="2"/>
      <c r="I430" s="6"/>
      <c r="J430" s="6"/>
      <c r="K430" s="2"/>
      <c r="L430" s="2"/>
    </row>
    <row r="431" spans="2:12" ht="15.75" customHeight="1" x14ac:dyDescent="0.2">
      <c r="B431" s="2"/>
      <c r="C431" s="3"/>
      <c r="D431" s="4"/>
      <c r="E431" s="5"/>
      <c r="F431" s="2"/>
      <c r="G431" s="2"/>
      <c r="H431" s="2"/>
      <c r="I431" s="6"/>
      <c r="J431" s="6"/>
      <c r="K431" s="2"/>
      <c r="L431" s="2"/>
    </row>
    <row r="432" spans="2:12" ht="15.75" customHeight="1" x14ac:dyDescent="0.2">
      <c r="B432" s="2"/>
      <c r="C432" s="3"/>
      <c r="D432" s="4"/>
      <c r="E432" s="5"/>
      <c r="F432" s="2"/>
      <c r="G432" s="2"/>
      <c r="H432" s="2"/>
      <c r="I432" s="6"/>
      <c r="J432" s="6"/>
      <c r="K432" s="2"/>
      <c r="L432" s="2"/>
    </row>
    <row r="433" spans="2:12" ht="15.75" customHeight="1" x14ac:dyDescent="0.2">
      <c r="B433" s="2"/>
      <c r="C433" s="3"/>
      <c r="D433" s="4"/>
      <c r="E433" s="5"/>
      <c r="F433" s="2"/>
      <c r="G433" s="2"/>
      <c r="H433" s="2"/>
      <c r="I433" s="6"/>
      <c r="J433" s="6"/>
      <c r="K433" s="2"/>
      <c r="L433" s="2"/>
    </row>
    <row r="434" spans="2:12" ht="15.75" customHeight="1" x14ac:dyDescent="0.2">
      <c r="B434" s="2"/>
      <c r="C434" s="3"/>
      <c r="D434" s="4"/>
      <c r="E434" s="5"/>
      <c r="F434" s="2"/>
      <c r="G434" s="2"/>
      <c r="H434" s="2"/>
      <c r="I434" s="6"/>
      <c r="J434" s="6"/>
      <c r="K434" s="2"/>
      <c r="L434" s="2"/>
    </row>
    <row r="435" spans="2:12" ht="15.75" customHeight="1" x14ac:dyDescent="0.2">
      <c r="B435" s="2"/>
      <c r="C435" s="3"/>
      <c r="D435" s="4"/>
      <c r="E435" s="5"/>
      <c r="F435" s="2"/>
      <c r="G435" s="2"/>
      <c r="H435" s="2"/>
      <c r="I435" s="6"/>
      <c r="J435" s="6"/>
      <c r="K435" s="2"/>
      <c r="L435" s="2"/>
    </row>
    <row r="436" spans="2:12" ht="15.75" customHeight="1" x14ac:dyDescent="0.2">
      <c r="B436" s="2"/>
      <c r="C436" s="3"/>
      <c r="D436" s="4"/>
      <c r="E436" s="5"/>
      <c r="F436" s="2"/>
      <c r="G436" s="2"/>
      <c r="H436" s="2"/>
      <c r="I436" s="6"/>
      <c r="J436" s="6"/>
      <c r="K436" s="2"/>
      <c r="L436" s="2"/>
    </row>
    <row r="437" spans="2:12" ht="15.75" customHeight="1" x14ac:dyDescent="0.2">
      <c r="B437" s="2"/>
      <c r="C437" s="3"/>
      <c r="D437" s="4"/>
      <c r="E437" s="5"/>
      <c r="F437" s="2"/>
      <c r="G437" s="2"/>
      <c r="H437" s="2"/>
      <c r="I437" s="6"/>
      <c r="J437" s="6"/>
      <c r="K437" s="2"/>
      <c r="L437" s="2"/>
    </row>
    <row r="438" spans="2:12" ht="15.75" customHeight="1" x14ac:dyDescent="0.2">
      <c r="B438" s="2"/>
      <c r="C438" s="3"/>
      <c r="D438" s="4"/>
      <c r="E438" s="5"/>
      <c r="F438" s="2"/>
      <c r="G438" s="2"/>
      <c r="H438" s="2"/>
      <c r="I438" s="6"/>
      <c r="J438" s="6"/>
      <c r="K438" s="2"/>
      <c r="L438" s="2"/>
    </row>
    <row r="439" spans="2:12" ht="15.75" customHeight="1" x14ac:dyDescent="0.2">
      <c r="B439" s="2"/>
      <c r="C439" s="3"/>
      <c r="D439" s="4"/>
      <c r="E439" s="5"/>
      <c r="F439" s="2"/>
      <c r="G439" s="2"/>
      <c r="H439" s="2"/>
      <c r="I439" s="6"/>
      <c r="J439" s="6"/>
      <c r="K439" s="2"/>
      <c r="L439" s="2"/>
    </row>
    <row r="440" spans="2:12" ht="15.75" customHeight="1" x14ac:dyDescent="0.2">
      <c r="B440" s="2"/>
      <c r="C440" s="3"/>
      <c r="D440" s="4"/>
      <c r="E440" s="5"/>
      <c r="F440" s="2"/>
      <c r="G440" s="2"/>
      <c r="H440" s="2"/>
      <c r="I440" s="6"/>
      <c r="J440" s="6"/>
      <c r="K440" s="2"/>
      <c r="L440" s="2"/>
    </row>
    <row r="441" spans="2:12" ht="15.75" customHeight="1" x14ac:dyDescent="0.2">
      <c r="B441" s="2"/>
      <c r="C441" s="3"/>
      <c r="D441" s="4"/>
      <c r="E441" s="5"/>
      <c r="F441" s="2"/>
      <c r="G441" s="2"/>
      <c r="H441" s="2"/>
      <c r="I441" s="6"/>
      <c r="J441" s="6"/>
      <c r="K441" s="2"/>
      <c r="L441" s="2"/>
    </row>
    <row r="442" spans="2:12" ht="15.75" customHeight="1" x14ac:dyDescent="0.2">
      <c r="B442" s="2"/>
      <c r="C442" s="3"/>
      <c r="D442" s="4"/>
      <c r="E442" s="5"/>
      <c r="F442" s="2"/>
      <c r="G442" s="2"/>
      <c r="H442" s="2"/>
      <c r="I442" s="6"/>
      <c r="J442" s="6"/>
      <c r="K442" s="2"/>
      <c r="L442" s="2"/>
    </row>
    <row r="443" spans="2:12" ht="15.75" customHeight="1" x14ac:dyDescent="0.2">
      <c r="B443" s="2"/>
      <c r="C443" s="3"/>
      <c r="D443" s="4"/>
      <c r="E443" s="5"/>
      <c r="F443" s="2"/>
      <c r="G443" s="2"/>
      <c r="H443" s="2"/>
      <c r="I443" s="6"/>
      <c r="J443" s="6"/>
      <c r="K443" s="2"/>
      <c r="L443" s="2"/>
    </row>
    <row r="444" spans="2:12" ht="15.75" customHeight="1" x14ac:dyDescent="0.2">
      <c r="B444" s="2"/>
      <c r="C444" s="3"/>
      <c r="D444" s="4"/>
      <c r="E444" s="5"/>
      <c r="F444" s="2"/>
      <c r="G444" s="2"/>
      <c r="H444" s="2"/>
      <c r="I444" s="6"/>
      <c r="J444" s="6"/>
      <c r="K444" s="2"/>
      <c r="L444" s="2"/>
    </row>
    <row r="445" spans="2:12" ht="15.75" customHeight="1" x14ac:dyDescent="0.2">
      <c r="B445" s="2"/>
      <c r="C445" s="3"/>
      <c r="D445" s="4"/>
      <c r="E445" s="5"/>
      <c r="F445" s="2"/>
      <c r="G445" s="2"/>
      <c r="H445" s="2"/>
      <c r="I445" s="6"/>
      <c r="J445" s="6"/>
      <c r="K445" s="2"/>
      <c r="L445" s="2"/>
    </row>
    <row r="446" spans="2:12" ht="15.75" customHeight="1" x14ac:dyDescent="0.2">
      <c r="B446" s="2"/>
      <c r="C446" s="3"/>
      <c r="D446" s="4"/>
      <c r="E446" s="5"/>
      <c r="F446" s="2"/>
      <c r="G446" s="2"/>
      <c r="H446" s="2"/>
      <c r="I446" s="6"/>
      <c r="J446" s="6"/>
      <c r="K446" s="2"/>
      <c r="L446" s="2"/>
    </row>
    <row r="447" spans="2:12" ht="15.75" customHeight="1" x14ac:dyDescent="0.2">
      <c r="B447" s="2"/>
      <c r="C447" s="3"/>
      <c r="D447" s="4"/>
      <c r="E447" s="5"/>
      <c r="F447" s="2"/>
      <c r="G447" s="2"/>
      <c r="H447" s="2"/>
      <c r="I447" s="6"/>
      <c r="J447" s="6"/>
      <c r="K447" s="2"/>
      <c r="L447" s="2"/>
    </row>
    <row r="448" spans="2:12" ht="15.75" customHeight="1" x14ac:dyDescent="0.2">
      <c r="B448" s="2"/>
      <c r="C448" s="3"/>
      <c r="D448" s="4"/>
      <c r="E448" s="5"/>
      <c r="F448" s="2"/>
      <c r="G448" s="2"/>
      <c r="H448" s="2"/>
      <c r="I448" s="6"/>
      <c r="J448" s="6"/>
      <c r="K448" s="2"/>
      <c r="L448" s="2"/>
    </row>
    <row r="449" spans="2:12" ht="15.75" customHeight="1" x14ac:dyDescent="0.2">
      <c r="B449" s="2"/>
      <c r="C449" s="3"/>
      <c r="D449" s="4"/>
      <c r="E449" s="5"/>
      <c r="F449" s="2"/>
      <c r="G449" s="2"/>
      <c r="H449" s="2"/>
      <c r="I449" s="6"/>
      <c r="J449" s="6"/>
      <c r="K449" s="2"/>
      <c r="L449" s="2"/>
    </row>
    <row r="450" spans="2:12" ht="15.75" customHeight="1" x14ac:dyDescent="0.2">
      <c r="B450" s="2"/>
      <c r="C450" s="3"/>
      <c r="D450" s="4"/>
      <c r="E450" s="5"/>
      <c r="F450" s="2"/>
      <c r="G450" s="2"/>
      <c r="H450" s="2"/>
      <c r="I450" s="6"/>
      <c r="J450" s="6"/>
      <c r="K450" s="2"/>
      <c r="L450" s="2"/>
    </row>
    <row r="451" spans="2:12" ht="15.75" customHeight="1" x14ac:dyDescent="0.2">
      <c r="B451" s="2"/>
      <c r="C451" s="3"/>
      <c r="D451" s="4"/>
      <c r="E451" s="5"/>
      <c r="F451" s="2"/>
      <c r="G451" s="2"/>
      <c r="H451" s="2"/>
      <c r="I451" s="6"/>
      <c r="J451" s="6"/>
      <c r="K451" s="2"/>
      <c r="L451" s="2"/>
    </row>
    <row r="452" spans="2:12" ht="15.75" customHeight="1" x14ac:dyDescent="0.2">
      <c r="B452" s="2"/>
      <c r="C452" s="3"/>
      <c r="D452" s="4"/>
      <c r="E452" s="5"/>
      <c r="F452" s="2"/>
      <c r="G452" s="2"/>
      <c r="H452" s="2"/>
      <c r="I452" s="6"/>
      <c r="J452" s="6"/>
      <c r="K452" s="2"/>
      <c r="L452" s="2"/>
    </row>
    <row r="453" spans="2:12" ht="15.75" customHeight="1" x14ac:dyDescent="0.2">
      <c r="B453" s="2"/>
      <c r="C453" s="3"/>
      <c r="D453" s="4"/>
      <c r="E453" s="5"/>
      <c r="F453" s="2"/>
      <c r="G453" s="2"/>
      <c r="H453" s="2"/>
      <c r="I453" s="6"/>
      <c r="J453" s="6"/>
      <c r="K453" s="2"/>
      <c r="L453" s="2"/>
    </row>
    <row r="454" spans="2:12" ht="15.75" customHeight="1" x14ac:dyDescent="0.2">
      <c r="B454" s="2"/>
      <c r="C454" s="3"/>
      <c r="D454" s="4"/>
      <c r="E454" s="5"/>
      <c r="F454" s="2"/>
      <c r="G454" s="2"/>
      <c r="H454" s="2"/>
      <c r="I454" s="6"/>
      <c r="J454" s="6"/>
      <c r="K454" s="2"/>
      <c r="L454" s="2"/>
    </row>
    <row r="455" spans="2:12" ht="15.75" customHeight="1" x14ac:dyDescent="0.2">
      <c r="B455" s="2"/>
      <c r="C455" s="3"/>
      <c r="D455" s="4"/>
      <c r="E455" s="5"/>
      <c r="F455" s="2"/>
      <c r="G455" s="2"/>
      <c r="H455" s="2"/>
      <c r="I455" s="6"/>
      <c r="J455" s="6"/>
      <c r="K455" s="2"/>
      <c r="L455" s="2"/>
    </row>
    <row r="456" spans="2:12" ht="15.75" customHeight="1" x14ac:dyDescent="0.2">
      <c r="B456" s="2"/>
      <c r="C456" s="3"/>
      <c r="D456" s="4"/>
      <c r="E456" s="5"/>
      <c r="F456" s="2"/>
      <c r="G456" s="2"/>
      <c r="H456" s="2"/>
      <c r="I456" s="6"/>
      <c r="J456" s="6"/>
      <c r="K456" s="2"/>
      <c r="L456" s="2"/>
    </row>
    <row r="457" spans="2:12" ht="15.75" customHeight="1" x14ac:dyDescent="0.2">
      <c r="B457" s="2"/>
      <c r="C457" s="3"/>
      <c r="D457" s="4"/>
      <c r="E457" s="5"/>
      <c r="F457" s="2"/>
      <c r="G457" s="2"/>
      <c r="H457" s="2"/>
      <c r="I457" s="6"/>
      <c r="J457" s="6"/>
      <c r="K457" s="2"/>
      <c r="L457" s="2"/>
    </row>
    <row r="458" spans="2:12" ht="15.75" customHeight="1" x14ac:dyDescent="0.2">
      <c r="B458" s="2"/>
      <c r="C458" s="3"/>
      <c r="D458" s="4"/>
      <c r="E458" s="5"/>
      <c r="F458" s="2"/>
      <c r="G458" s="2"/>
      <c r="H458" s="2"/>
      <c r="I458" s="6"/>
      <c r="J458" s="6"/>
      <c r="K458" s="2"/>
      <c r="L458" s="2"/>
    </row>
    <row r="459" spans="2:12" ht="15.75" customHeight="1" x14ac:dyDescent="0.2">
      <c r="B459" s="2"/>
      <c r="C459" s="3"/>
      <c r="D459" s="4"/>
      <c r="E459" s="5"/>
      <c r="F459" s="2"/>
      <c r="G459" s="2"/>
      <c r="H459" s="2"/>
      <c r="I459" s="6"/>
      <c r="J459" s="6"/>
      <c r="K459" s="2"/>
      <c r="L459" s="2"/>
    </row>
    <row r="460" spans="2:12" ht="15.75" customHeight="1" x14ac:dyDescent="0.2">
      <c r="B460" s="2"/>
      <c r="C460" s="3"/>
      <c r="D460" s="4"/>
      <c r="E460" s="5"/>
      <c r="F460" s="2"/>
      <c r="G460" s="2"/>
      <c r="H460" s="2"/>
      <c r="I460" s="6"/>
      <c r="J460" s="6"/>
      <c r="K460" s="2"/>
      <c r="L460" s="2"/>
    </row>
    <row r="461" spans="2:12" ht="15.75" customHeight="1" x14ac:dyDescent="0.2">
      <c r="B461" s="2"/>
      <c r="C461" s="3"/>
      <c r="D461" s="4"/>
      <c r="E461" s="5"/>
      <c r="F461" s="2"/>
      <c r="G461" s="2"/>
      <c r="H461" s="2"/>
      <c r="I461" s="6"/>
      <c r="J461" s="6"/>
      <c r="K461" s="2"/>
      <c r="L461" s="2"/>
    </row>
    <row r="462" spans="2:12" ht="15.75" customHeight="1" x14ac:dyDescent="0.2">
      <c r="B462" s="2"/>
      <c r="C462" s="3"/>
      <c r="D462" s="4"/>
      <c r="E462" s="5"/>
      <c r="F462" s="2"/>
      <c r="G462" s="2"/>
      <c r="H462" s="2"/>
      <c r="I462" s="6"/>
      <c r="J462" s="6"/>
      <c r="K462" s="2"/>
      <c r="L462" s="2"/>
    </row>
    <row r="463" spans="2:12" ht="15.75" customHeight="1" x14ac:dyDescent="0.2">
      <c r="B463" s="2"/>
      <c r="C463" s="3"/>
      <c r="D463" s="4"/>
      <c r="E463" s="5"/>
      <c r="F463" s="2"/>
      <c r="G463" s="2"/>
      <c r="H463" s="2"/>
      <c r="I463" s="6"/>
      <c r="J463" s="6"/>
      <c r="K463" s="2"/>
      <c r="L463" s="2"/>
    </row>
    <row r="464" spans="2:12" ht="15.75" customHeight="1" x14ac:dyDescent="0.2">
      <c r="B464" s="2"/>
      <c r="C464" s="3"/>
      <c r="D464" s="4"/>
      <c r="E464" s="5"/>
      <c r="F464" s="2"/>
      <c r="G464" s="2"/>
      <c r="H464" s="2"/>
      <c r="I464" s="6"/>
      <c r="J464" s="6"/>
      <c r="K464" s="2"/>
      <c r="L464" s="2"/>
    </row>
    <row r="465" spans="2:12" ht="15.75" customHeight="1" x14ac:dyDescent="0.2">
      <c r="B465" s="2"/>
      <c r="C465" s="3"/>
      <c r="D465" s="4"/>
      <c r="E465" s="5"/>
      <c r="F465" s="2"/>
      <c r="G465" s="2"/>
      <c r="H465" s="2"/>
      <c r="I465" s="6"/>
      <c r="J465" s="6"/>
      <c r="K465" s="2"/>
      <c r="L465" s="2"/>
    </row>
    <row r="466" spans="2:12" ht="15.75" customHeight="1" x14ac:dyDescent="0.2">
      <c r="B466" s="2"/>
      <c r="C466" s="3"/>
      <c r="D466" s="4"/>
      <c r="E466" s="5"/>
      <c r="F466" s="2"/>
      <c r="G466" s="2"/>
      <c r="H466" s="2"/>
      <c r="I466" s="6"/>
      <c r="J466" s="6"/>
      <c r="K466" s="2"/>
      <c r="L466" s="2"/>
    </row>
    <row r="467" spans="2:12" ht="15.75" customHeight="1" x14ac:dyDescent="0.2">
      <c r="B467" s="2"/>
      <c r="C467" s="3"/>
      <c r="D467" s="4"/>
      <c r="E467" s="5"/>
      <c r="F467" s="2"/>
      <c r="G467" s="2"/>
      <c r="H467" s="2"/>
      <c r="I467" s="6"/>
      <c r="J467" s="6"/>
      <c r="K467" s="2"/>
      <c r="L467" s="2"/>
    </row>
    <row r="468" spans="2:12" ht="15.75" customHeight="1" x14ac:dyDescent="0.2">
      <c r="B468" s="2"/>
      <c r="C468" s="3"/>
      <c r="D468" s="4"/>
      <c r="E468" s="5"/>
      <c r="F468" s="2"/>
      <c r="G468" s="2"/>
      <c r="H468" s="2"/>
      <c r="I468" s="6"/>
      <c r="J468" s="6"/>
      <c r="K468" s="2"/>
      <c r="L468" s="2"/>
    </row>
    <row r="469" spans="2:12" ht="15.75" customHeight="1" x14ac:dyDescent="0.2">
      <c r="B469" s="2"/>
      <c r="C469" s="3"/>
      <c r="D469" s="4"/>
      <c r="E469" s="5"/>
      <c r="F469" s="2"/>
      <c r="G469" s="2"/>
      <c r="H469" s="2"/>
      <c r="I469" s="6"/>
      <c r="J469" s="6"/>
      <c r="K469" s="2"/>
      <c r="L469" s="2"/>
    </row>
    <row r="470" spans="2:12" ht="15.75" customHeight="1" x14ac:dyDescent="0.2">
      <c r="B470" s="2"/>
      <c r="C470" s="3"/>
      <c r="D470" s="4"/>
      <c r="E470" s="5"/>
      <c r="F470" s="2"/>
      <c r="G470" s="2"/>
      <c r="H470" s="2"/>
      <c r="I470" s="6"/>
      <c r="J470" s="6"/>
      <c r="K470" s="2"/>
      <c r="L470" s="2"/>
    </row>
    <row r="471" spans="2:12" ht="15.75" customHeight="1" x14ac:dyDescent="0.2">
      <c r="B471" s="2"/>
      <c r="C471" s="3"/>
      <c r="D471" s="4"/>
      <c r="E471" s="5"/>
      <c r="F471" s="2"/>
      <c r="G471" s="2"/>
      <c r="H471" s="2"/>
      <c r="I471" s="6"/>
      <c r="J471" s="6"/>
      <c r="K471" s="2"/>
      <c r="L471" s="2"/>
    </row>
    <row r="472" spans="2:12" ht="15.75" customHeight="1" x14ac:dyDescent="0.2">
      <c r="B472" s="2"/>
      <c r="C472" s="3"/>
      <c r="D472" s="4"/>
      <c r="E472" s="5"/>
      <c r="F472" s="2"/>
      <c r="G472" s="2"/>
      <c r="H472" s="2"/>
      <c r="I472" s="6"/>
      <c r="J472" s="6"/>
      <c r="K472" s="2"/>
      <c r="L472" s="2"/>
    </row>
    <row r="473" spans="2:12" ht="15.75" customHeight="1" x14ac:dyDescent="0.2">
      <c r="B473" s="2"/>
      <c r="C473" s="3"/>
      <c r="D473" s="4"/>
      <c r="E473" s="5"/>
      <c r="F473" s="2"/>
      <c r="G473" s="2"/>
      <c r="H473" s="2"/>
      <c r="I473" s="6"/>
      <c r="J473" s="6"/>
      <c r="K473" s="2"/>
      <c r="L473" s="2"/>
    </row>
    <row r="474" spans="2:12" ht="15.75" customHeight="1" x14ac:dyDescent="0.2">
      <c r="B474" s="2"/>
      <c r="C474" s="3"/>
      <c r="D474" s="4"/>
      <c r="E474" s="5"/>
      <c r="F474" s="2"/>
      <c r="G474" s="2"/>
      <c r="H474" s="2"/>
      <c r="I474" s="6"/>
      <c r="J474" s="6"/>
      <c r="K474" s="2"/>
      <c r="L474" s="2"/>
    </row>
    <row r="475" spans="2:12" ht="15.75" customHeight="1" x14ac:dyDescent="0.2">
      <c r="B475" s="2"/>
      <c r="C475" s="3"/>
      <c r="D475" s="4"/>
      <c r="E475" s="5"/>
      <c r="F475" s="2"/>
      <c r="G475" s="2"/>
      <c r="H475" s="2"/>
      <c r="I475" s="6"/>
      <c r="J475" s="6"/>
      <c r="K475" s="2"/>
      <c r="L475" s="2"/>
    </row>
    <row r="476" spans="2:12" ht="15.75" customHeight="1" x14ac:dyDescent="0.2">
      <c r="B476" s="2"/>
      <c r="C476" s="3"/>
      <c r="D476" s="4"/>
      <c r="E476" s="5"/>
      <c r="F476" s="2"/>
      <c r="G476" s="2"/>
      <c r="H476" s="2"/>
      <c r="I476" s="6"/>
      <c r="J476" s="6"/>
      <c r="K476" s="2"/>
      <c r="L476" s="2"/>
    </row>
    <row r="477" spans="2:12" ht="15.75" customHeight="1" x14ac:dyDescent="0.2">
      <c r="B477" s="2"/>
      <c r="C477" s="3"/>
      <c r="D477" s="4"/>
      <c r="E477" s="5"/>
      <c r="F477" s="2"/>
      <c r="G477" s="2"/>
      <c r="H477" s="2"/>
      <c r="I477" s="6"/>
      <c r="J477" s="6"/>
      <c r="K477" s="2"/>
      <c r="L477" s="2"/>
    </row>
    <row r="478" spans="2:12" ht="15.75" customHeight="1" x14ac:dyDescent="0.2">
      <c r="B478" s="2"/>
      <c r="C478" s="3"/>
      <c r="D478" s="4"/>
      <c r="E478" s="5"/>
      <c r="F478" s="2"/>
      <c r="G478" s="2"/>
      <c r="H478" s="2"/>
      <c r="I478" s="6"/>
      <c r="J478" s="6"/>
      <c r="K478" s="2"/>
      <c r="L478" s="2"/>
    </row>
    <row r="479" spans="2:12" ht="15.75" customHeight="1" x14ac:dyDescent="0.2">
      <c r="B479" s="2"/>
      <c r="C479" s="3"/>
      <c r="D479" s="4"/>
      <c r="E479" s="5"/>
      <c r="F479" s="2"/>
      <c r="G479" s="2"/>
      <c r="H479" s="2"/>
      <c r="I479" s="6"/>
      <c r="J479" s="6"/>
      <c r="K479" s="2"/>
      <c r="L479" s="2"/>
    </row>
    <row r="480" spans="2:12" ht="15.75" customHeight="1" x14ac:dyDescent="0.2">
      <c r="B480" s="2"/>
      <c r="C480" s="3"/>
      <c r="D480" s="4"/>
      <c r="E480" s="5"/>
      <c r="F480" s="2"/>
      <c r="G480" s="2"/>
      <c r="H480" s="2"/>
      <c r="I480" s="6"/>
      <c r="J480" s="6"/>
      <c r="K480" s="2"/>
      <c r="L480" s="2"/>
    </row>
    <row r="481" spans="2:12" ht="15.75" customHeight="1" x14ac:dyDescent="0.2">
      <c r="B481" s="2"/>
      <c r="C481" s="3"/>
      <c r="D481" s="4"/>
      <c r="E481" s="5"/>
      <c r="F481" s="2"/>
      <c r="G481" s="2"/>
      <c r="H481" s="2"/>
      <c r="I481" s="6"/>
      <c r="J481" s="6"/>
      <c r="K481" s="2"/>
      <c r="L481" s="2"/>
    </row>
    <row r="482" spans="2:12" ht="15.75" customHeight="1" x14ac:dyDescent="0.2">
      <c r="B482" s="2"/>
      <c r="C482" s="3"/>
      <c r="D482" s="4"/>
      <c r="E482" s="5"/>
      <c r="F482" s="2"/>
      <c r="G482" s="2"/>
      <c r="H482" s="2"/>
      <c r="I482" s="6"/>
      <c r="J482" s="6"/>
      <c r="K482" s="2"/>
      <c r="L482" s="2"/>
    </row>
    <row r="483" spans="2:12" ht="15.75" customHeight="1" x14ac:dyDescent="0.2">
      <c r="B483" s="2"/>
      <c r="C483" s="3"/>
      <c r="D483" s="4"/>
      <c r="E483" s="5"/>
      <c r="F483" s="2"/>
      <c r="G483" s="2"/>
      <c r="H483" s="2"/>
      <c r="I483" s="6"/>
      <c r="J483" s="6"/>
      <c r="K483" s="2"/>
      <c r="L483" s="2"/>
    </row>
    <row r="484" spans="2:12" ht="15.75" customHeight="1" x14ac:dyDescent="0.2">
      <c r="B484" s="2"/>
      <c r="C484" s="3"/>
      <c r="D484" s="4"/>
      <c r="E484" s="5"/>
      <c r="F484" s="2"/>
      <c r="G484" s="2"/>
      <c r="H484" s="2"/>
      <c r="I484" s="6"/>
      <c r="J484" s="6"/>
      <c r="K484" s="2"/>
      <c r="L484" s="2"/>
    </row>
    <row r="485" spans="2:12" ht="15.75" customHeight="1" x14ac:dyDescent="0.2">
      <c r="B485" s="2"/>
      <c r="C485" s="3"/>
      <c r="D485" s="4"/>
      <c r="E485" s="5"/>
      <c r="F485" s="2"/>
      <c r="G485" s="2"/>
      <c r="H485" s="2"/>
      <c r="I485" s="6"/>
      <c r="J485" s="6"/>
      <c r="K485" s="2"/>
      <c r="L485" s="2"/>
    </row>
    <row r="486" spans="2:12" ht="15.75" customHeight="1" x14ac:dyDescent="0.2">
      <c r="B486" s="2"/>
      <c r="C486" s="3"/>
      <c r="D486" s="4"/>
      <c r="E486" s="5"/>
      <c r="F486" s="2"/>
      <c r="G486" s="2"/>
      <c r="H486" s="2"/>
      <c r="I486" s="6"/>
      <c r="J486" s="6"/>
      <c r="K486" s="2"/>
      <c r="L486" s="2"/>
    </row>
    <row r="487" spans="2:12" ht="15.75" customHeight="1" x14ac:dyDescent="0.2">
      <c r="B487" s="2"/>
      <c r="C487" s="3"/>
      <c r="D487" s="4"/>
      <c r="E487" s="5"/>
      <c r="F487" s="2"/>
      <c r="G487" s="2"/>
      <c r="H487" s="2"/>
      <c r="I487" s="6"/>
      <c r="J487" s="6"/>
      <c r="K487" s="2"/>
      <c r="L487" s="2"/>
    </row>
    <row r="488" spans="2:12" ht="15.75" customHeight="1" x14ac:dyDescent="0.2">
      <c r="B488" s="2"/>
      <c r="C488" s="3"/>
      <c r="D488" s="4"/>
      <c r="E488" s="5"/>
      <c r="F488" s="2"/>
      <c r="G488" s="2"/>
      <c r="H488" s="2"/>
      <c r="I488" s="6"/>
      <c r="J488" s="6"/>
      <c r="K488" s="2"/>
      <c r="L488" s="2"/>
    </row>
    <row r="489" spans="2:12" ht="15.75" customHeight="1" x14ac:dyDescent="0.2">
      <c r="B489" s="2"/>
      <c r="C489" s="3"/>
      <c r="D489" s="4"/>
      <c r="E489" s="5"/>
      <c r="F489" s="2"/>
      <c r="G489" s="2"/>
      <c r="H489" s="2"/>
      <c r="I489" s="6"/>
      <c r="J489" s="6"/>
      <c r="K489" s="2"/>
      <c r="L489" s="2"/>
    </row>
    <row r="490" spans="2:12" ht="15.75" customHeight="1" x14ac:dyDescent="0.2">
      <c r="B490" s="2"/>
      <c r="C490" s="3"/>
      <c r="D490" s="4"/>
      <c r="E490" s="5"/>
      <c r="F490" s="2"/>
      <c r="G490" s="2"/>
      <c r="H490" s="2"/>
      <c r="I490" s="6"/>
      <c r="J490" s="6"/>
      <c r="K490" s="2"/>
      <c r="L490" s="2"/>
    </row>
    <row r="491" spans="2:12" ht="15.75" customHeight="1" x14ac:dyDescent="0.2">
      <c r="B491" s="2"/>
      <c r="C491" s="3"/>
      <c r="D491" s="4"/>
      <c r="E491" s="5"/>
      <c r="F491" s="2"/>
      <c r="G491" s="2"/>
      <c r="H491" s="2"/>
      <c r="I491" s="6"/>
      <c r="J491" s="6"/>
      <c r="K491" s="2"/>
      <c r="L491" s="2"/>
    </row>
    <row r="492" spans="2:12" ht="15.75" customHeight="1" x14ac:dyDescent="0.2">
      <c r="B492" s="2"/>
      <c r="C492" s="3"/>
      <c r="D492" s="4"/>
      <c r="E492" s="5"/>
      <c r="F492" s="2"/>
      <c r="G492" s="2"/>
      <c r="H492" s="2"/>
      <c r="I492" s="6"/>
      <c r="J492" s="6"/>
      <c r="K492" s="2"/>
      <c r="L492" s="2"/>
    </row>
    <row r="493" spans="2:12" ht="15.75" customHeight="1" x14ac:dyDescent="0.2">
      <c r="B493" s="2"/>
      <c r="C493" s="3"/>
      <c r="D493" s="4"/>
      <c r="E493" s="5"/>
      <c r="F493" s="2"/>
      <c r="G493" s="2"/>
      <c r="H493" s="2"/>
      <c r="I493" s="6"/>
      <c r="J493" s="6"/>
      <c r="K493" s="2"/>
      <c r="L493" s="2"/>
    </row>
    <row r="494" spans="2:12" ht="15.75" customHeight="1" x14ac:dyDescent="0.2">
      <c r="B494" s="2"/>
      <c r="C494" s="3"/>
      <c r="D494" s="4"/>
      <c r="E494" s="5"/>
      <c r="F494" s="2"/>
      <c r="G494" s="2"/>
      <c r="H494" s="2"/>
      <c r="I494" s="6"/>
      <c r="J494" s="6"/>
      <c r="K494" s="2"/>
      <c r="L494" s="2"/>
    </row>
    <row r="495" spans="2:12" ht="15.75" customHeight="1" x14ac:dyDescent="0.2">
      <c r="B495" s="2"/>
      <c r="C495" s="3"/>
      <c r="D495" s="4"/>
      <c r="E495" s="5"/>
      <c r="F495" s="2"/>
      <c r="G495" s="2"/>
      <c r="H495" s="2"/>
      <c r="I495" s="6"/>
      <c r="J495" s="6"/>
      <c r="K495" s="2"/>
      <c r="L495" s="2"/>
    </row>
    <row r="496" spans="2:12" ht="15.75" customHeight="1" x14ac:dyDescent="0.2">
      <c r="B496" s="2"/>
      <c r="C496" s="3"/>
      <c r="D496" s="4"/>
      <c r="E496" s="5"/>
      <c r="F496" s="2"/>
      <c r="G496" s="2"/>
      <c r="H496" s="2"/>
      <c r="I496" s="6"/>
      <c r="J496" s="6"/>
      <c r="K496" s="2"/>
      <c r="L496" s="2"/>
    </row>
    <row r="497" spans="2:12" ht="15.75" customHeight="1" x14ac:dyDescent="0.2">
      <c r="B497" s="2"/>
      <c r="C497" s="3"/>
      <c r="D497" s="4"/>
      <c r="E497" s="5"/>
      <c r="F497" s="2"/>
      <c r="G497" s="2"/>
      <c r="H497" s="2"/>
      <c r="I497" s="6"/>
      <c r="J497" s="6"/>
      <c r="K497" s="2"/>
      <c r="L497" s="2"/>
    </row>
    <row r="498" spans="2:12" ht="15.75" customHeight="1" x14ac:dyDescent="0.2">
      <c r="B498" s="2"/>
      <c r="C498" s="3"/>
      <c r="D498" s="4"/>
      <c r="E498" s="5"/>
      <c r="F498" s="2"/>
      <c r="G498" s="2"/>
      <c r="H498" s="2"/>
      <c r="I498" s="6"/>
      <c r="J498" s="6"/>
      <c r="K498" s="2"/>
      <c r="L498" s="2"/>
    </row>
    <row r="499" spans="2:12" ht="15.75" customHeight="1" x14ac:dyDescent="0.2">
      <c r="B499" s="2"/>
      <c r="C499" s="3"/>
      <c r="D499" s="4"/>
      <c r="E499" s="5"/>
      <c r="F499" s="2"/>
      <c r="G499" s="2"/>
      <c r="H499" s="2"/>
      <c r="I499" s="6"/>
      <c r="J499" s="6"/>
      <c r="K499" s="2"/>
      <c r="L499" s="2"/>
    </row>
    <row r="500" spans="2:12" ht="15.75" customHeight="1" x14ac:dyDescent="0.2">
      <c r="B500" s="2"/>
      <c r="C500" s="3"/>
      <c r="D500" s="4"/>
      <c r="E500" s="5"/>
      <c r="F500" s="2"/>
      <c r="G500" s="2"/>
      <c r="H500" s="2"/>
      <c r="I500" s="6"/>
      <c r="J500" s="6"/>
      <c r="K500" s="2"/>
      <c r="L500" s="2"/>
    </row>
    <row r="501" spans="2:12" ht="15.75" customHeight="1" x14ac:dyDescent="0.2">
      <c r="B501" s="2"/>
      <c r="C501" s="3"/>
      <c r="D501" s="4"/>
      <c r="E501" s="5"/>
      <c r="F501" s="2"/>
      <c r="G501" s="2"/>
      <c r="H501" s="2"/>
      <c r="I501" s="6"/>
      <c r="J501" s="6"/>
      <c r="K501" s="2"/>
      <c r="L501" s="2"/>
    </row>
    <row r="502" spans="2:12" ht="15.75" customHeight="1" x14ac:dyDescent="0.2">
      <c r="B502" s="2"/>
      <c r="C502" s="3"/>
      <c r="D502" s="4"/>
      <c r="E502" s="5"/>
      <c r="F502" s="2"/>
      <c r="G502" s="2"/>
      <c r="H502" s="2"/>
      <c r="I502" s="6"/>
      <c r="J502" s="6"/>
      <c r="K502" s="2"/>
      <c r="L502" s="2"/>
    </row>
    <row r="503" spans="2:12" ht="15.75" customHeight="1" x14ac:dyDescent="0.2">
      <c r="B503" s="2"/>
      <c r="C503" s="3"/>
      <c r="D503" s="4"/>
      <c r="E503" s="5"/>
      <c r="F503" s="2"/>
      <c r="G503" s="2"/>
      <c r="H503" s="2"/>
      <c r="I503" s="6"/>
      <c r="J503" s="6"/>
      <c r="K503" s="2"/>
      <c r="L503" s="2"/>
    </row>
    <row r="504" spans="2:12" ht="15.75" customHeight="1" x14ac:dyDescent="0.2">
      <c r="B504" s="2"/>
      <c r="C504" s="3"/>
      <c r="D504" s="4"/>
      <c r="E504" s="5"/>
      <c r="F504" s="2"/>
      <c r="G504" s="2"/>
      <c r="H504" s="2"/>
      <c r="I504" s="6"/>
      <c r="J504" s="6"/>
      <c r="K504" s="2"/>
      <c r="L504" s="2"/>
    </row>
    <row r="505" spans="2:12" ht="15.75" customHeight="1" x14ac:dyDescent="0.2">
      <c r="B505" s="2"/>
      <c r="C505" s="3"/>
      <c r="D505" s="4"/>
      <c r="E505" s="5"/>
      <c r="F505" s="2"/>
      <c r="G505" s="2"/>
      <c r="H505" s="2"/>
      <c r="I505" s="6"/>
      <c r="J505" s="6"/>
      <c r="K505" s="2"/>
      <c r="L505" s="2"/>
    </row>
    <row r="506" spans="2:12" ht="15.75" customHeight="1" x14ac:dyDescent="0.2">
      <c r="B506" s="2"/>
      <c r="C506" s="3"/>
      <c r="D506" s="4"/>
      <c r="E506" s="5"/>
      <c r="F506" s="2"/>
      <c r="G506" s="2"/>
      <c r="H506" s="2"/>
      <c r="I506" s="6"/>
      <c r="J506" s="6"/>
      <c r="K506" s="2"/>
      <c r="L506" s="2"/>
    </row>
    <row r="507" spans="2:12" ht="15.75" customHeight="1" x14ac:dyDescent="0.2">
      <c r="B507" s="2"/>
      <c r="C507" s="3"/>
      <c r="D507" s="4"/>
      <c r="E507" s="5"/>
      <c r="F507" s="2"/>
      <c r="G507" s="2"/>
      <c r="H507" s="2"/>
      <c r="I507" s="6"/>
      <c r="J507" s="6"/>
      <c r="K507" s="2"/>
      <c r="L507" s="2"/>
    </row>
    <row r="508" spans="2:12" ht="15.75" customHeight="1" x14ac:dyDescent="0.2">
      <c r="B508" s="2"/>
      <c r="C508" s="3"/>
      <c r="D508" s="4"/>
      <c r="E508" s="5"/>
      <c r="F508" s="2"/>
      <c r="G508" s="2"/>
      <c r="H508" s="2"/>
      <c r="I508" s="6"/>
      <c r="J508" s="6"/>
      <c r="K508" s="2"/>
      <c r="L508" s="2"/>
    </row>
    <row r="509" spans="2:12" ht="15.75" customHeight="1" x14ac:dyDescent="0.2">
      <c r="B509" s="2"/>
      <c r="C509" s="3"/>
      <c r="D509" s="4"/>
      <c r="E509" s="5"/>
      <c r="F509" s="2"/>
      <c r="G509" s="2"/>
      <c r="H509" s="2"/>
      <c r="I509" s="6"/>
      <c r="J509" s="6"/>
      <c r="K509" s="2"/>
      <c r="L509" s="2"/>
    </row>
    <row r="510" spans="2:12" ht="15.75" customHeight="1" x14ac:dyDescent="0.2">
      <c r="B510" s="2"/>
      <c r="C510" s="3"/>
      <c r="D510" s="4"/>
      <c r="E510" s="5"/>
      <c r="F510" s="2"/>
      <c r="G510" s="2"/>
      <c r="H510" s="2"/>
      <c r="I510" s="6"/>
      <c r="J510" s="6"/>
      <c r="K510" s="2"/>
      <c r="L510" s="2"/>
    </row>
    <row r="511" spans="2:12" ht="15.75" customHeight="1" x14ac:dyDescent="0.2">
      <c r="B511" s="2"/>
      <c r="C511" s="3"/>
      <c r="D511" s="4"/>
      <c r="E511" s="5"/>
      <c r="F511" s="2"/>
      <c r="G511" s="2"/>
      <c r="H511" s="2"/>
      <c r="I511" s="6"/>
      <c r="J511" s="6"/>
      <c r="K511" s="2"/>
      <c r="L511" s="2"/>
    </row>
    <row r="512" spans="2:12" ht="15.75" customHeight="1" x14ac:dyDescent="0.2">
      <c r="B512" s="2"/>
      <c r="C512" s="3"/>
      <c r="D512" s="4"/>
      <c r="E512" s="5"/>
      <c r="F512" s="2"/>
      <c r="G512" s="2"/>
      <c r="H512" s="2"/>
      <c r="I512" s="6"/>
      <c r="J512" s="6"/>
      <c r="K512" s="2"/>
      <c r="L512" s="2"/>
    </row>
    <row r="513" spans="2:12" ht="15.75" customHeight="1" x14ac:dyDescent="0.2">
      <c r="B513" s="2"/>
      <c r="C513" s="3"/>
      <c r="D513" s="4"/>
      <c r="E513" s="5"/>
      <c r="F513" s="2"/>
      <c r="G513" s="2"/>
      <c r="H513" s="2"/>
      <c r="I513" s="6"/>
      <c r="J513" s="6"/>
      <c r="K513" s="2"/>
      <c r="L513" s="2"/>
    </row>
    <row r="514" spans="2:12" ht="15.75" customHeight="1" x14ac:dyDescent="0.2">
      <c r="B514" s="2"/>
      <c r="C514" s="3"/>
      <c r="D514" s="4"/>
      <c r="E514" s="5"/>
      <c r="F514" s="2"/>
      <c r="G514" s="2"/>
      <c r="H514" s="2"/>
      <c r="I514" s="6"/>
      <c r="J514" s="6"/>
      <c r="K514" s="2"/>
      <c r="L514" s="2"/>
    </row>
    <row r="515" spans="2:12" ht="15.75" customHeight="1" x14ac:dyDescent="0.2">
      <c r="B515" s="2"/>
      <c r="C515" s="3"/>
      <c r="D515" s="4"/>
      <c r="E515" s="5"/>
      <c r="F515" s="2"/>
      <c r="G515" s="2"/>
      <c r="H515" s="2"/>
      <c r="I515" s="6"/>
      <c r="J515" s="6"/>
      <c r="K515" s="2"/>
      <c r="L515" s="2"/>
    </row>
    <row r="516" spans="2:12" ht="15.75" customHeight="1" x14ac:dyDescent="0.2">
      <c r="B516" s="2"/>
      <c r="C516" s="3"/>
      <c r="D516" s="4"/>
      <c r="E516" s="5"/>
      <c r="F516" s="2"/>
      <c r="G516" s="2"/>
      <c r="H516" s="2"/>
      <c r="I516" s="6"/>
      <c r="J516" s="6"/>
      <c r="K516" s="2"/>
      <c r="L516" s="2"/>
    </row>
    <row r="517" spans="2:12" ht="15.75" customHeight="1" x14ac:dyDescent="0.2">
      <c r="B517" s="2"/>
      <c r="C517" s="3"/>
      <c r="D517" s="4"/>
      <c r="E517" s="5"/>
      <c r="F517" s="2"/>
      <c r="G517" s="2"/>
      <c r="H517" s="2"/>
      <c r="I517" s="6"/>
      <c r="J517" s="6"/>
      <c r="K517" s="2"/>
      <c r="L517" s="2"/>
    </row>
    <row r="518" spans="2:12" ht="15.75" customHeight="1" x14ac:dyDescent="0.2">
      <c r="B518" s="2"/>
      <c r="C518" s="3"/>
      <c r="D518" s="4"/>
      <c r="E518" s="5"/>
      <c r="F518" s="2"/>
      <c r="G518" s="2"/>
      <c r="H518" s="2"/>
      <c r="I518" s="6"/>
      <c r="J518" s="6"/>
      <c r="K518" s="2"/>
      <c r="L518" s="2"/>
    </row>
    <row r="519" spans="2:12" ht="15.75" customHeight="1" x14ac:dyDescent="0.2">
      <c r="B519" s="2"/>
      <c r="C519" s="3"/>
      <c r="D519" s="4"/>
      <c r="E519" s="5"/>
      <c r="F519" s="2"/>
      <c r="G519" s="2"/>
      <c r="H519" s="2"/>
      <c r="I519" s="6"/>
      <c r="J519" s="6"/>
      <c r="K519" s="2"/>
      <c r="L519" s="2"/>
    </row>
    <row r="520" spans="2:12" ht="15.75" customHeight="1" x14ac:dyDescent="0.2">
      <c r="B520" s="2"/>
      <c r="C520" s="3"/>
      <c r="D520" s="4"/>
      <c r="E520" s="5"/>
      <c r="F520" s="2"/>
      <c r="G520" s="2"/>
      <c r="H520" s="2"/>
      <c r="I520" s="6"/>
      <c r="J520" s="6"/>
      <c r="K520" s="2"/>
      <c r="L520" s="2"/>
    </row>
    <row r="521" spans="2:12" ht="15.75" customHeight="1" x14ac:dyDescent="0.2">
      <c r="B521" s="2"/>
      <c r="C521" s="3"/>
      <c r="D521" s="4"/>
      <c r="E521" s="5"/>
      <c r="F521" s="2"/>
      <c r="G521" s="2"/>
      <c r="H521" s="2"/>
      <c r="I521" s="6"/>
      <c r="J521" s="6"/>
      <c r="K521" s="2"/>
      <c r="L521" s="2"/>
    </row>
    <row r="522" spans="2:12" ht="15.75" customHeight="1" x14ac:dyDescent="0.2">
      <c r="B522" s="2"/>
      <c r="C522" s="3"/>
      <c r="D522" s="4"/>
      <c r="E522" s="5"/>
      <c r="F522" s="2"/>
      <c r="G522" s="2"/>
      <c r="H522" s="2"/>
      <c r="I522" s="6"/>
      <c r="J522" s="6"/>
      <c r="K522" s="2"/>
      <c r="L522" s="2"/>
    </row>
    <row r="523" spans="2:12" ht="15.75" customHeight="1" x14ac:dyDescent="0.2">
      <c r="B523" s="2"/>
      <c r="C523" s="3"/>
      <c r="D523" s="4"/>
      <c r="E523" s="5"/>
      <c r="F523" s="2"/>
      <c r="G523" s="2"/>
      <c r="H523" s="2"/>
      <c r="I523" s="6"/>
      <c r="J523" s="6"/>
      <c r="K523" s="2"/>
      <c r="L523" s="2"/>
    </row>
    <row r="524" spans="2:12" ht="15.75" customHeight="1" x14ac:dyDescent="0.2">
      <c r="B524" s="2"/>
      <c r="C524" s="3"/>
      <c r="D524" s="4"/>
      <c r="E524" s="5"/>
      <c r="F524" s="2"/>
      <c r="G524" s="2"/>
      <c r="H524" s="2"/>
      <c r="I524" s="6"/>
      <c r="J524" s="6"/>
      <c r="K524" s="2"/>
      <c r="L524" s="2"/>
    </row>
    <row r="525" spans="2:12" ht="15.75" customHeight="1" x14ac:dyDescent="0.2">
      <c r="B525" s="2"/>
      <c r="C525" s="3"/>
      <c r="D525" s="4"/>
      <c r="E525" s="5"/>
      <c r="F525" s="2"/>
      <c r="G525" s="2"/>
      <c r="H525" s="2"/>
      <c r="I525" s="6"/>
      <c r="J525" s="6"/>
      <c r="K525" s="2"/>
      <c r="L525" s="2"/>
    </row>
    <row r="526" spans="2:12" ht="15.75" customHeight="1" x14ac:dyDescent="0.2">
      <c r="B526" s="2"/>
      <c r="C526" s="3"/>
      <c r="D526" s="4"/>
      <c r="E526" s="5"/>
      <c r="F526" s="2"/>
      <c r="G526" s="2"/>
      <c r="H526" s="2"/>
      <c r="I526" s="6"/>
      <c r="J526" s="6"/>
      <c r="K526" s="2"/>
      <c r="L526" s="2"/>
    </row>
    <row r="527" spans="2:12" ht="15.75" customHeight="1" x14ac:dyDescent="0.2">
      <c r="B527" s="2"/>
      <c r="C527" s="3"/>
      <c r="D527" s="4"/>
      <c r="E527" s="5"/>
      <c r="F527" s="2"/>
      <c r="G527" s="2"/>
      <c r="H527" s="2"/>
      <c r="I527" s="6"/>
      <c r="J527" s="6"/>
      <c r="K527" s="2"/>
      <c r="L527" s="2"/>
    </row>
    <row r="528" spans="2:12" ht="15.75" customHeight="1" x14ac:dyDescent="0.2">
      <c r="B528" s="2"/>
      <c r="C528" s="3"/>
      <c r="D528" s="4"/>
      <c r="E528" s="5"/>
      <c r="F528" s="2"/>
      <c r="G528" s="2"/>
      <c r="H528" s="2"/>
      <c r="I528" s="6"/>
      <c r="J528" s="6"/>
      <c r="K528" s="2"/>
      <c r="L528" s="2"/>
    </row>
    <row r="529" spans="2:12" ht="15.75" customHeight="1" x14ac:dyDescent="0.2">
      <c r="B529" s="2"/>
      <c r="C529" s="3"/>
      <c r="D529" s="4"/>
      <c r="E529" s="5"/>
      <c r="F529" s="2"/>
      <c r="G529" s="2"/>
      <c r="H529" s="2"/>
      <c r="I529" s="6"/>
      <c r="J529" s="6"/>
      <c r="K529" s="2"/>
      <c r="L529" s="2"/>
    </row>
    <row r="530" spans="2:12" ht="15.75" customHeight="1" x14ac:dyDescent="0.2">
      <c r="B530" s="2"/>
      <c r="C530" s="3"/>
      <c r="D530" s="4"/>
      <c r="E530" s="5"/>
      <c r="F530" s="2"/>
      <c r="G530" s="2"/>
      <c r="H530" s="2"/>
      <c r="I530" s="6"/>
      <c r="J530" s="6"/>
      <c r="K530" s="2"/>
      <c r="L530" s="2"/>
    </row>
    <row r="531" spans="2:12" ht="15.75" customHeight="1" x14ac:dyDescent="0.2">
      <c r="B531" s="2"/>
      <c r="C531" s="3"/>
      <c r="D531" s="4"/>
      <c r="E531" s="5"/>
      <c r="F531" s="2"/>
      <c r="G531" s="2"/>
      <c r="H531" s="2"/>
      <c r="I531" s="6"/>
      <c r="J531" s="6"/>
      <c r="K531" s="2"/>
      <c r="L531" s="2"/>
    </row>
    <row r="532" spans="2:12" ht="15.75" customHeight="1" x14ac:dyDescent="0.2">
      <c r="B532" s="2"/>
      <c r="C532" s="3"/>
      <c r="D532" s="4"/>
      <c r="E532" s="5"/>
      <c r="F532" s="2"/>
      <c r="G532" s="2"/>
      <c r="H532" s="2"/>
      <c r="I532" s="6"/>
      <c r="J532" s="6"/>
      <c r="K532" s="2"/>
      <c r="L532" s="2"/>
    </row>
    <row r="533" spans="2:12" ht="15.75" customHeight="1" x14ac:dyDescent="0.2">
      <c r="B533" s="2"/>
      <c r="C533" s="3"/>
      <c r="D533" s="4"/>
      <c r="E533" s="5"/>
      <c r="F533" s="2"/>
      <c r="G533" s="2"/>
      <c r="H533" s="2"/>
      <c r="I533" s="6"/>
      <c r="J533" s="6"/>
      <c r="K533" s="2"/>
      <c r="L533" s="2"/>
    </row>
    <row r="534" spans="2:12" ht="15.75" customHeight="1" x14ac:dyDescent="0.2">
      <c r="B534" s="2"/>
      <c r="C534" s="3"/>
      <c r="D534" s="4"/>
      <c r="E534" s="5"/>
      <c r="F534" s="2"/>
      <c r="G534" s="2"/>
      <c r="H534" s="2"/>
      <c r="I534" s="6"/>
      <c r="J534" s="6"/>
      <c r="K534" s="2"/>
      <c r="L534" s="2"/>
    </row>
    <row r="535" spans="2:12" ht="15.75" customHeight="1" x14ac:dyDescent="0.2">
      <c r="B535" s="2"/>
      <c r="C535" s="3"/>
      <c r="D535" s="4"/>
      <c r="E535" s="5"/>
      <c r="F535" s="2"/>
      <c r="G535" s="2"/>
      <c r="H535" s="2"/>
      <c r="I535" s="6"/>
      <c r="J535" s="6"/>
      <c r="K535" s="2"/>
      <c r="L535" s="2"/>
    </row>
    <row r="536" spans="2:12" ht="15.75" customHeight="1" x14ac:dyDescent="0.2">
      <c r="B536" s="2"/>
      <c r="C536" s="3"/>
      <c r="D536" s="4"/>
      <c r="E536" s="5"/>
      <c r="F536" s="2"/>
      <c r="G536" s="2"/>
      <c r="H536" s="2"/>
      <c r="I536" s="6"/>
      <c r="J536" s="6"/>
      <c r="K536" s="2"/>
      <c r="L536" s="2"/>
    </row>
    <row r="537" spans="2:12" ht="15.75" customHeight="1" x14ac:dyDescent="0.2">
      <c r="B537" s="2"/>
      <c r="C537" s="3"/>
      <c r="D537" s="4"/>
      <c r="E537" s="5"/>
      <c r="F537" s="2"/>
      <c r="G537" s="2"/>
      <c r="H537" s="2"/>
      <c r="I537" s="6"/>
      <c r="J537" s="6"/>
      <c r="K537" s="2"/>
      <c r="L537" s="2"/>
    </row>
    <row r="538" spans="2:12" ht="15.75" customHeight="1" x14ac:dyDescent="0.2">
      <c r="B538" s="2"/>
      <c r="C538" s="3"/>
      <c r="D538" s="4"/>
      <c r="E538" s="5"/>
      <c r="F538" s="2"/>
      <c r="G538" s="2"/>
      <c r="H538" s="2"/>
      <c r="I538" s="6"/>
      <c r="J538" s="6"/>
      <c r="K538" s="2"/>
      <c r="L538" s="2"/>
    </row>
    <row r="539" spans="2:12" ht="15.75" customHeight="1" x14ac:dyDescent="0.2">
      <c r="B539" s="2"/>
      <c r="C539" s="3"/>
      <c r="D539" s="4"/>
      <c r="E539" s="5"/>
      <c r="F539" s="2"/>
      <c r="G539" s="2"/>
      <c r="H539" s="2"/>
      <c r="I539" s="6"/>
      <c r="J539" s="6"/>
      <c r="K539" s="2"/>
      <c r="L539" s="2"/>
    </row>
    <row r="540" spans="2:12" ht="15.75" customHeight="1" x14ac:dyDescent="0.2">
      <c r="B540" s="2"/>
      <c r="C540" s="3"/>
      <c r="D540" s="4"/>
      <c r="E540" s="5"/>
      <c r="F540" s="2"/>
      <c r="G540" s="2"/>
      <c r="H540" s="2"/>
      <c r="I540" s="6"/>
      <c r="J540" s="6"/>
      <c r="K540" s="2"/>
      <c r="L540" s="2"/>
    </row>
    <row r="541" spans="2:12" ht="15.75" customHeight="1" x14ac:dyDescent="0.2">
      <c r="B541" s="2"/>
      <c r="C541" s="3"/>
      <c r="D541" s="4"/>
      <c r="E541" s="5"/>
      <c r="F541" s="2"/>
      <c r="G541" s="2"/>
      <c r="H541" s="2"/>
      <c r="I541" s="6"/>
      <c r="J541" s="6"/>
      <c r="K541" s="2"/>
      <c r="L541" s="2"/>
    </row>
    <row r="542" spans="2:12" ht="15.75" customHeight="1" x14ac:dyDescent="0.2">
      <c r="B542" s="2"/>
      <c r="C542" s="3"/>
      <c r="D542" s="4"/>
      <c r="E542" s="5"/>
      <c r="F542" s="2"/>
      <c r="G542" s="2"/>
      <c r="H542" s="2"/>
      <c r="I542" s="6"/>
      <c r="J542" s="6"/>
      <c r="K542" s="2"/>
      <c r="L542" s="2"/>
    </row>
    <row r="543" spans="2:12" ht="15.75" customHeight="1" x14ac:dyDescent="0.2">
      <c r="B543" s="2"/>
      <c r="C543" s="3"/>
      <c r="D543" s="4"/>
      <c r="E543" s="5"/>
      <c r="F543" s="2"/>
      <c r="G543" s="2"/>
      <c r="H543" s="2"/>
      <c r="I543" s="6"/>
      <c r="J543" s="6"/>
      <c r="K543" s="2"/>
      <c r="L543" s="2"/>
    </row>
    <row r="544" spans="2:12" ht="15.75" customHeight="1" x14ac:dyDescent="0.2">
      <c r="B544" s="2"/>
      <c r="C544" s="3"/>
      <c r="D544" s="4"/>
      <c r="E544" s="5"/>
      <c r="F544" s="2"/>
      <c r="G544" s="2"/>
      <c r="H544" s="2"/>
      <c r="I544" s="6"/>
      <c r="J544" s="6"/>
      <c r="K544" s="2"/>
      <c r="L544" s="2"/>
    </row>
    <row r="545" spans="2:12" ht="15.75" customHeight="1" x14ac:dyDescent="0.2">
      <c r="B545" s="2"/>
      <c r="C545" s="3"/>
      <c r="D545" s="4"/>
      <c r="E545" s="5"/>
      <c r="F545" s="2"/>
      <c r="G545" s="2"/>
      <c r="H545" s="2"/>
      <c r="I545" s="6"/>
      <c r="J545" s="6"/>
      <c r="K545" s="2"/>
      <c r="L545" s="2"/>
    </row>
    <row r="546" spans="2:12" ht="15.75" customHeight="1" x14ac:dyDescent="0.2">
      <c r="B546" s="2"/>
      <c r="C546" s="3"/>
      <c r="D546" s="4"/>
      <c r="E546" s="5"/>
      <c r="F546" s="2"/>
      <c r="G546" s="2"/>
      <c r="H546" s="2"/>
      <c r="I546" s="6"/>
      <c r="J546" s="6"/>
      <c r="K546" s="2"/>
      <c r="L546" s="2"/>
    </row>
    <row r="547" spans="2:12" ht="15.75" customHeight="1" x14ac:dyDescent="0.2">
      <c r="B547" s="2"/>
      <c r="C547" s="3"/>
      <c r="D547" s="4"/>
      <c r="E547" s="5"/>
      <c r="F547" s="2"/>
      <c r="G547" s="2"/>
      <c r="H547" s="2"/>
      <c r="I547" s="6"/>
      <c r="J547" s="6"/>
      <c r="K547" s="2"/>
      <c r="L547" s="2"/>
    </row>
    <row r="548" spans="2:12" ht="15.75" customHeight="1" x14ac:dyDescent="0.2">
      <c r="B548" s="2"/>
      <c r="C548" s="3"/>
      <c r="D548" s="4"/>
      <c r="E548" s="5"/>
      <c r="F548" s="2"/>
      <c r="G548" s="2"/>
      <c r="H548" s="2"/>
      <c r="I548" s="6"/>
      <c r="J548" s="6"/>
      <c r="K548" s="2"/>
      <c r="L548" s="2"/>
    </row>
    <row r="549" spans="2:12" ht="15.75" customHeight="1" x14ac:dyDescent="0.2">
      <c r="B549" s="2"/>
      <c r="C549" s="3"/>
      <c r="D549" s="4"/>
      <c r="E549" s="5"/>
      <c r="F549" s="2"/>
      <c r="G549" s="2"/>
      <c r="H549" s="2"/>
      <c r="I549" s="6"/>
      <c r="J549" s="6"/>
      <c r="K549" s="2"/>
      <c r="L549" s="2"/>
    </row>
    <row r="550" spans="2:12" ht="15.75" customHeight="1" x14ac:dyDescent="0.2">
      <c r="B550" s="2"/>
      <c r="C550" s="3"/>
      <c r="D550" s="4"/>
      <c r="E550" s="5"/>
      <c r="F550" s="2"/>
      <c r="G550" s="2"/>
      <c r="H550" s="2"/>
      <c r="I550" s="6"/>
      <c r="J550" s="6"/>
      <c r="K550" s="2"/>
      <c r="L550" s="2"/>
    </row>
    <row r="551" spans="2:12" ht="15.75" customHeight="1" x14ac:dyDescent="0.2">
      <c r="B551" s="2"/>
      <c r="C551" s="3"/>
      <c r="D551" s="4"/>
      <c r="E551" s="5"/>
      <c r="F551" s="2"/>
      <c r="G551" s="2"/>
      <c r="H551" s="2"/>
      <c r="I551" s="6"/>
      <c r="J551" s="6"/>
      <c r="K551" s="2"/>
      <c r="L551" s="2"/>
    </row>
    <row r="552" spans="2:12" ht="15.75" customHeight="1" x14ac:dyDescent="0.2">
      <c r="B552" s="2"/>
      <c r="C552" s="3"/>
      <c r="D552" s="4"/>
      <c r="E552" s="5"/>
      <c r="F552" s="2"/>
      <c r="G552" s="2"/>
      <c r="H552" s="2"/>
      <c r="I552" s="6"/>
      <c r="J552" s="6"/>
      <c r="K552" s="2"/>
      <c r="L552" s="2"/>
    </row>
    <row r="553" spans="2:12" ht="15.75" customHeight="1" x14ac:dyDescent="0.2">
      <c r="B553" s="2"/>
      <c r="C553" s="3"/>
      <c r="D553" s="4"/>
      <c r="E553" s="5"/>
      <c r="F553" s="2"/>
      <c r="G553" s="2"/>
      <c r="H553" s="2"/>
      <c r="I553" s="6"/>
      <c r="J553" s="6"/>
      <c r="K553" s="2"/>
      <c r="L553" s="2"/>
    </row>
    <row r="554" spans="2:12" ht="15.75" customHeight="1" x14ac:dyDescent="0.2">
      <c r="B554" s="2"/>
      <c r="C554" s="3"/>
      <c r="D554" s="4"/>
      <c r="E554" s="5"/>
      <c r="F554" s="2"/>
      <c r="G554" s="2"/>
      <c r="H554" s="2"/>
      <c r="I554" s="6"/>
      <c r="J554" s="6"/>
      <c r="K554" s="2"/>
      <c r="L554" s="2"/>
    </row>
    <row r="555" spans="2:12" ht="15.75" customHeight="1" x14ac:dyDescent="0.2">
      <c r="B555" s="2"/>
      <c r="C555" s="3"/>
      <c r="D555" s="4"/>
      <c r="E555" s="5"/>
      <c r="F555" s="2"/>
      <c r="G555" s="2"/>
      <c r="H555" s="2"/>
      <c r="I555" s="6"/>
      <c r="J555" s="6"/>
      <c r="K555" s="2"/>
      <c r="L555" s="2"/>
    </row>
    <row r="556" spans="2:12" ht="15.75" customHeight="1" x14ac:dyDescent="0.2">
      <c r="B556" s="2"/>
      <c r="C556" s="3"/>
      <c r="D556" s="4"/>
      <c r="E556" s="5"/>
      <c r="F556" s="2"/>
      <c r="G556" s="2"/>
      <c r="H556" s="2"/>
      <c r="I556" s="6"/>
      <c r="J556" s="6"/>
      <c r="K556" s="2"/>
      <c r="L556" s="2"/>
    </row>
    <row r="557" spans="2:12" ht="15.75" customHeight="1" x14ac:dyDescent="0.2">
      <c r="B557" s="2"/>
      <c r="C557" s="3"/>
      <c r="D557" s="4"/>
      <c r="E557" s="5"/>
      <c r="F557" s="2"/>
      <c r="G557" s="2"/>
      <c r="H557" s="2"/>
      <c r="I557" s="6"/>
      <c r="J557" s="6"/>
      <c r="K557" s="2"/>
      <c r="L557" s="2"/>
    </row>
    <row r="558" spans="2:12" ht="15.75" customHeight="1" x14ac:dyDescent="0.2">
      <c r="B558" s="2"/>
      <c r="C558" s="3"/>
      <c r="D558" s="4"/>
      <c r="E558" s="5"/>
      <c r="F558" s="2"/>
      <c r="G558" s="2"/>
      <c r="H558" s="2"/>
      <c r="I558" s="6"/>
      <c r="J558" s="6"/>
      <c r="K558" s="2"/>
      <c r="L558" s="2"/>
    </row>
    <row r="559" spans="2:12" ht="15.75" customHeight="1" x14ac:dyDescent="0.2">
      <c r="B559" s="2"/>
      <c r="C559" s="3"/>
      <c r="D559" s="4"/>
      <c r="E559" s="5"/>
      <c r="F559" s="2"/>
      <c r="G559" s="2"/>
      <c r="H559" s="2"/>
      <c r="I559" s="6"/>
      <c r="J559" s="6"/>
      <c r="K559" s="2"/>
      <c r="L559" s="2"/>
    </row>
    <row r="560" spans="2:12" ht="15.75" customHeight="1" x14ac:dyDescent="0.2">
      <c r="B560" s="2"/>
      <c r="C560" s="3"/>
      <c r="D560" s="4"/>
      <c r="E560" s="5"/>
      <c r="F560" s="2"/>
      <c r="G560" s="2"/>
      <c r="H560" s="2"/>
      <c r="I560" s="6"/>
      <c r="J560" s="6"/>
      <c r="K560" s="2"/>
      <c r="L560" s="2"/>
    </row>
    <row r="561" spans="2:12" ht="15.75" customHeight="1" x14ac:dyDescent="0.2">
      <c r="B561" s="2"/>
      <c r="C561" s="3"/>
      <c r="D561" s="4"/>
      <c r="E561" s="5"/>
      <c r="F561" s="2"/>
      <c r="G561" s="2"/>
      <c r="H561" s="2"/>
      <c r="I561" s="6"/>
      <c r="J561" s="6"/>
      <c r="K561" s="2"/>
      <c r="L561" s="2"/>
    </row>
    <row r="562" spans="2:12" ht="15.75" customHeight="1" x14ac:dyDescent="0.2">
      <c r="B562" s="2"/>
      <c r="C562" s="3"/>
      <c r="D562" s="4"/>
      <c r="E562" s="5"/>
      <c r="F562" s="2"/>
      <c r="G562" s="2"/>
      <c r="H562" s="2"/>
      <c r="I562" s="6"/>
      <c r="J562" s="6"/>
      <c r="K562" s="2"/>
      <c r="L562" s="2"/>
    </row>
    <row r="563" spans="2:12" ht="15.75" customHeight="1" x14ac:dyDescent="0.2">
      <c r="B563" s="2"/>
      <c r="C563" s="3"/>
      <c r="D563" s="4"/>
      <c r="E563" s="5"/>
      <c r="F563" s="2"/>
      <c r="G563" s="2"/>
      <c r="H563" s="2"/>
      <c r="I563" s="6"/>
      <c r="J563" s="6"/>
      <c r="K563" s="2"/>
      <c r="L563" s="2"/>
    </row>
    <row r="564" spans="2:12" ht="15.75" customHeight="1" x14ac:dyDescent="0.2">
      <c r="B564" s="2"/>
      <c r="C564" s="3"/>
      <c r="D564" s="4"/>
      <c r="E564" s="5"/>
      <c r="F564" s="2"/>
      <c r="G564" s="2"/>
      <c r="H564" s="2"/>
      <c r="I564" s="6"/>
      <c r="J564" s="6"/>
      <c r="K564" s="2"/>
      <c r="L564" s="2"/>
    </row>
    <row r="565" spans="2:12" ht="15.75" customHeight="1" x14ac:dyDescent="0.2">
      <c r="B565" s="2"/>
      <c r="C565" s="3"/>
      <c r="D565" s="4"/>
      <c r="E565" s="5"/>
      <c r="F565" s="2"/>
      <c r="G565" s="2"/>
      <c r="H565" s="2"/>
      <c r="I565" s="6"/>
      <c r="J565" s="6"/>
      <c r="K565" s="2"/>
      <c r="L565" s="2"/>
    </row>
    <row r="566" spans="2:12" ht="15.75" customHeight="1" x14ac:dyDescent="0.2">
      <c r="B566" s="2"/>
      <c r="C566" s="3"/>
      <c r="D566" s="4"/>
      <c r="E566" s="5"/>
      <c r="F566" s="2"/>
      <c r="G566" s="2"/>
      <c r="H566" s="2"/>
      <c r="I566" s="6"/>
      <c r="J566" s="6"/>
      <c r="K566" s="2"/>
      <c r="L566" s="2"/>
    </row>
    <row r="567" spans="2:12" ht="15.75" customHeight="1" x14ac:dyDescent="0.2">
      <c r="B567" s="2"/>
      <c r="C567" s="3"/>
      <c r="D567" s="4"/>
      <c r="E567" s="5"/>
      <c r="F567" s="2"/>
      <c r="G567" s="2"/>
      <c r="H567" s="2"/>
      <c r="I567" s="6"/>
      <c r="J567" s="6"/>
      <c r="K567" s="2"/>
      <c r="L567" s="2"/>
    </row>
    <row r="568" spans="2:12" ht="15.75" customHeight="1" x14ac:dyDescent="0.2">
      <c r="B568" s="2"/>
      <c r="C568" s="3"/>
      <c r="D568" s="4"/>
      <c r="E568" s="5"/>
      <c r="F568" s="2"/>
      <c r="G568" s="2"/>
      <c r="H568" s="2"/>
      <c r="I568" s="6"/>
      <c r="J568" s="6"/>
      <c r="K568" s="2"/>
      <c r="L568" s="2"/>
    </row>
    <row r="569" spans="2:12" ht="15.75" customHeight="1" x14ac:dyDescent="0.2">
      <c r="B569" s="2"/>
      <c r="C569" s="3"/>
      <c r="D569" s="4"/>
      <c r="E569" s="5"/>
      <c r="F569" s="2"/>
      <c r="G569" s="2"/>
      <c r="H569" s="2"/>
      <c r="I569" s="6"/>
      <c r="J569" s="6"/>
      <c r="K569" s="2"/>
      <c r="L569" s="2"/>
    </row>
    <row r="570" spans="2:12" ht="15.75" customHeight="1" x14ac:dyDescent="0.2">
      <c r="B570" s="2"/>
      <c r="C570" s="3"/>
      <c r="D570" s="4"/>
      <c r="E570" s="5"/>
      <c r="F570" s="2"/>
      <c r="G570" s="2"/>
      <c r="H570" s="2"/>
      <c r="I570" s="6"/>
      <c r="J570" s="6"/>
      <c r="K570" s="2"/>
      <c r="L570" s="2"/>
    </row>
    <row r="571" spans="2:12" ht="15.75" customHeight="1" x14ac:dyDescent="0.2">
      <c r="B571" s="2"/>
      <c r="C571" s="3"/>
      <c r="D571" s="4"/>
      <c r="E571" s="5"/>
      <c r="F571" s="2"/>
      <c r="G571" s="2"/>
      <c r="H571" s="2"/>
      <c r="I571" s="6"/>
      <c r="J571" s="6"/>
      <c r="K571" s="2"/>
      <c r="L571" s="2"/>
    </row>
    <row r="572" spans="2:12" ht="15.75" customHeight="1" x14ac:dyDescent="0.2">
      <c r="B572" s="2"/>
      <c r="C572" s="3"/>
      <c r="D572" s="4"/>
      <c r="E572" s="5"/>
      <c r="F572" s="2"/>
      <c r="G572" s="2"/>
      <c r="H572" s="2"/>
      <c r="I572" s="6"/>
      <c r="J572" s="6"/>
      <c r="K572" s="2"/>
      <c r="L572" s="2"/>
    </row>
    <row r="573" spans="2:12" ht="15.75" customHeight="1" x14ac:dyDescent="0.2">
      <c r="B573" s="2"/>
      <c r="C573" s="3"/>
      <c r="D573" s="4"/>
      <c r="E573" s="5"/>
      <c r="F573" s="2"/>
      <c r="G573" s="2"/>
      <c r="H573" s="2"/>
      <c r="I573" s="6"/>
      <c r="J573" s="6"/>
      <c r="K573" s="2"/>
      <c r="L573" s="2"/>
    </row>
    <row r="574" spans="2:12" ht="15.75" customHeight="1" x14ac:dyDescent="0.2">
      <c r="B574" s="2"/>
      <c r="C574" s="3"/>
      <c r="D574" s="4"/>
      <c r="E574" s="5"/>
      <c r="F574" s="2"/>
      <c r="G574" s="2"/>
      <c r="H574" s="2"/>
      <c r="I574" s="6"/>
      <c r="J574" s="6"/>
      <c r="K574" s="2"/>
      <c r="L574" s="2"/>
    </row>
    <row r="575" spans="2:12" ht="15.75" customHeight="1" x14ac:dyDescent="0.2">
      <c r="B575" s="2"/>
      <c r="C575" s="3"/>
      <c r="D575" s="4"/>
      <c r="E575" s="5"/>
      <c r="F575" s="2"/>
      <c r="G575" s="2"/>
      <c r="H575" s="2"/>
      <c r="I575" s="6"/>
      <c r="J575" s="6"/>
      <c r="K575" s="2"/>
      <c r="L575" s="2"/>
    </row>
    <row r="576" spans="2:12" ht="15.75" customHeight="1" x14ac:dyDescent="0.2">
      <c r="B576" s="2"/>
      <c r="C576" s="3"/>
      <c r="D576" s="4"/>
      <c r="E576" s="5"/>
      <c r="F576" s="2"/>
      <c r="G576" s="2"/>
      <c r="H576" s="2"/>
      <c r="I576" s="6"/>
      <c r="J576" s="6"/>
      <c r="K576" s="2"/>
      <c r="L576" s="2"/>
    </row>
    <row r="577" spans="2:12" ht="15.75" customHeight="1" x14ac:dyDescent="0.2">
      <c r="B577" s="2"/>
      <c r="C577" s="3"/>
      <c r="D577" s="4"/>
      <c r="E577" s="5"/>
      <c r="F577" s="2"/>
      <c r="G577" s="2"/>
      <c r="H577" s="2"/>
      <c r="I577" s="6"/>
      <c r="J577" s="6"/>
      <c r="K577" s="2"/>
      <c r="L577" s="2"/>
    </row>
    <row r="578" spans="2:12" ht="15.75" customHeight="1" x14ac:dyDescent="0.2">
      <c r="B578" s="2"/>
      <c r="C578" s="3"/>
      <c r="D578" s="4"/>
      <c r="E578" s="5"/>
      <c r="F578" s="2"/>
      <c r="G578" s="2"/>
      <c r="H578" s="2"/>
      <c r="I578" s="6"/>
      <c r="J578" s="6"/>
      <c r="K578" s="2"/>
      <c r="L578" s="2"/>
    </row>
    <row r="579" spans="2:12" ht="15.75" customHeight="1" x14ac:dyDescent="0.2">
      <c r="B579" s="2"/>
      <c r="C579" s="3"/>
      <c r="D579" s="4"/>
      <c r="E579" s="5"/>
      <c r="F579" s="2"/>
      <c r="G579" s="2"/>
      <c r="H579" s="2"/>
      <c r="I579" s="6"/>
      <c r="J579" s="6"/>
      <c r="K579" s="2"/>
      <c r="L579" s="2"/>
    </row>
    <row r="580" spans="2:12" ht="15.75" customHeight="1" x14ac:dyDescent="0.2">
      <c r="B580" s="2"/>
      <c r="C580" s="3"/>
      <c r="D580" s="4"/>
      <c r="E580" s="5"/>
      <c r="F580" s="2"/>
      <c r="G580" s="2"/>
      <c r="H580" s="2"/>
      <c r="I580" s="6"/>
      <c r="J580" s="6"/>
      <c r="K580" s="2"/>
      <c r="L580" s="2"/>
    </row>
    <row r="581" spans="2:12" ht="15.75" customHeight="1" x14ac:dyDescent="0.2">
      <c r="B581" s="2"/>
      <c r="C581" s="3"/>
      <c r="D581" s="4"/>
      <c r="E581" s="5"/>
      <c r="F581" s="2"/>
      <c r="G581" s="2"/>
      <c r="H581" s="2"/>
      <c r="I581" s="6"/>
      <c r="J581" s="6"/>
      <c r="K581" s="2"/>
      <c r="L581" s="2"/>
    </row>
    <row r="582" spans="2:12" ht="15.75" customHeight="1" x14ac:dyDescent="0.2">
      <c r="B582" s="2"/>
      <c r="C582" s="3"/>
      <c r="D582" s="4"/>
      <c r="E582" s="5"/>
      <c r="F582" s="2"/>
      <c r="G582" s="2"/>
      <c r="H582" s="2"/>
      <c r="I582" s="6"/>
      <c r="J582" s="6"/>
      <c r="K582" s="2"/>
      <c r="L582" s="2"/>
    </row>
    <row r="583" spans="2:12" ht="15.75" customHeight="1" x14ac:dyDescent="0.2">
      <c r="B583" s="2"/>
      <c r="C583" s="3"/>
      <c r="D583" s="4"/>
      <c r="E583" s="5"/>
      <c r="F583" s="2"/>
      <c r="G583" s="2"/>
      <c r="H583" s="2"/>
      <c r="I583" s="6"/>
      <c r="J583" s="6"/>
      <c r="K583" s="2"/>
      <c r="L583" s="2"/>
    </row>
    <row r="584" spans="2:12" ht="15.75" customHeight="1" x14ac:dyDescent="0.2">
      <c r="B584" s="2"/>
      <c r="C584" s="3"/>
      <c r="D584" s="4"/>
      <c r="E584" s="5"/>
      <c r="F584" s="2"/>
      <c r="G584" s="2"/>
      <c r="H584" s="2"/>
      <c r="I584" s="6"/>
      <c r="J584" s="6"/>
      <c r="K584" s="2"/>
      <c r="L584" s="2"/>
    </row>
    <row r="585" spans="2:12" ht="15.75" customHeight="1" x14ac:dyDescent="0.2">
      <c r="B585" s="2"/>
      <c r="C585" s="3"/>
      <c r="D585" s="4"/>
      <c r="E585" s="5"/>
      <c r="F585" s="2"/>
      <c r="G585" s="2"/>
      <c r="H585" s="2"/>
      <c r="I585" s="6"/>
      <c r="J585" s="6"/>
      <c r="K585" s="2"/>
      <c r="L585" s="2"/>
    </row>
    <row r="586" spans="2:12" ht="15.75" customHeight="1" x14ac:dyDescent="0.2">
      <c r="B586" s="2"/>
      <c r="C586" s="3"/>
      <c r="D586" s="4"/>
      <c r="E586" s="5"/>
      <c r="F586" s="2"/>
      <c r="G586" s="2"/>
      <c r="H586" s="2"/>
      <c r="I586" s="6"/>
      <c r="J586" s="6"/>
      <c r="K586" s="2"/>
      <c r="L586" s="2"/>
    </row>
    <row r="587" spans="2:12" ht="15.75" customHeight="1" x14ac:dyDescent="0.2">
      <c r="B587" s="2"/>
      <c r="C587" s="3"/>
      <c r="D587" s="4"/>
      <c r="E587" s="5"/>
      <c r="F587" s="2"/>
      <c r="G587" s="2"/>
      <c r="H587" s="2"/>
      <c r="I587" s="6"/>
      <c r="J587" s="6"/>
      <c r="K587" s="2"/>
      <c r="L587" s="2"/>
    </row>
    <row r="588" spans="2:12" ht="15.75" customHeight="1" x14ac:dyDescent="0.2">
      <c r="B588" s="2"/>
      <c r="C588" s="3"/>
      <c r="D588" s="4"/>
      <c r="E588" s="5"/>
      <c r="F588" s="2"/>
      <c r="G588" s="2"/>
      <c r="H588" s="2"/>
      <c r="I588" s="6"/>
      <c r="J588" s="6"/>
      <c r="K588" s="2"/>
      <c r="L588" s="2"/>
    </row>
    <row r="589" spans="2:12" ht="15.75" customHeight="1" x14ac:dyDescent="0.2">
      <c r="B589" s="2"/>
      <c r="C589" s="3"/>
      <c r="D589" s="4"/>
      <c r="E589" s="5"/>
      <c r="F589" s="2"/>
      <c r="G589" s="2"/>
      <c r="H589" s="2"/>
      <c r="I589" s="6"/>
      <c r="J589" s="6"/>
      <c r="K589" s="2"/>
      <c r="L589" s="2"/>
    </row>
    <row r="590" spans="2:12" ht="15.75" customHeight="1" x14ac:dyDescent="0.2">
      <c r="B590" s="2"/>
      <c r="C590" s="3"/>
      <c r="D590" s="4"/>
      <c r="E590" s="5"/>
      <c r="F590" s="2"/>
      <c r="G590" s="2"/>
      <c r="H590" s="2"/>
      <c r="I590" s="6"/>
      <c r="J590" s="6"/>
      <c r="K590" s="2"/>
      <c r="L590" s="2"/>
    </row>
    <row r="591" spans="2:12" ht="15.75" customHeight="1" x14ac:dyDescent="0.2">
      <c r="B591" s="2"/>
      <c r="C591" s="3"/>
      <c r="D591" s="4"/>
      <c r="E591" s="5"/>
      <c r="F591" s="2"/>
      <c r="G591" s="2"/>
      <c r="H591" s="2"/>
      <c r="I591" s="6"/>
      <c r="J591" s="6"/>
      <c r="K591" s="2"/>
      <c r="L591" s="2"/>
    </row>
    <row r="592" spans="2:12" ht="15.75" customHeight="1" x14ac:dyDescent="0.2">
      <c r="B592" s="2"/>
      <c r="C592" s="3"/>
      <c r="D592" s="4"/>
      <c r="E592" s="5"/>
      <c r="F592" s="2"/>
      <c r="G592" s="2"/>
      <c r="H592" s="2"/>
      <c r="I592" s="6"/>
      <c r="J592" s="6"/>
      <c r="K592" s="2"/>
      <c r="L592" s="2"/>
    </row>
    <row r="593" spans="2:12" ht="15.75" customHeight="1" x14ac:dyDescent="0.2">
      <c r="B593" s="2"/>
      <c r="C593" s="3"/>
      <c r="D593" s="4"/>
      <c r="E593" s="5"/>
      <c r="F593" s="2"/>
      <c r="G593" s="2"/>
      <c r="H593" s="2"/>
      <c r="I593" s="6"/>
      <c r="J593" s="6"/>
      <c r="K593" s="2"/>
      <c r="L593" s="2"/>
    </row>
    <row r="594" spans="2:12" ht="15.75" customHeight="1" x14ac:dyDescent="0.2">
      <c r="B594" s="2"/>
      <c r="C594" s="3"/>
      <c r="D594" s="4"/>
      <c r="E594" s="5"/>
      <c r="F594" s="2"/>
      <c r="G594" s="2"/>
      <c r="H594" s="2"/>
      <c r="I594" s="6"/>
      <c r="J594" s="6"/>
      <c r="K594" s="2"/>
      <c r="L594" s="2"/>
    </row>
    <row r="595" spans="2:12" ht="15.75" customHeight="1" x14ac:dyDescent="0.2">
      <c r="B595" s="2"/>
      <c r="C595" s="3"/>
      <c r="D595" s="4"/>
      <c r="E595" s="5"/>
      <c r="F595" s="2"/>
      <c r="G595" s="2"/>
      <c r="H595" s="2"/>
      <c r="I595" s="6"/>
      <c r="J595" s="6"/>
      <c r="K595" s="2"/>
      <c r="L595" s="2"/>
    </row>
    <row r="596" spans="2:12" ht="15.75" customHeight="1" x14ac:dyDescent="0.2">
      <c r="B596" s="2"/>
      <c r="C596" s="3"/>
      <c r="D596" s="4"/>
      <c r="E596" s="5"/>
      <c r="F596" s="2"/>
      <c r="G596" s="2"/>
      <c r="H596" s="2"/>
      <c r="I596" s="6"/>
      <c r="J596" s="6"/>
      <c r="K596" s="2"/>
      <c r="L596" s="2"/>
    </row>
    <row r="597" spans="2:12" ht="15.75" customHeight="1" x14ac:dyDescent="0.2">
      <c r="B597" s="2"/>
      <c r="C597" s="3"/>
      <c r="D597" s="4"/>
      <c r="E597" s="5"/>
      <c r="F597" s="2"/>
      <c r="G597" s="2"/>
      <c r="H597" s="2"/>
      <c r="I597" s="6"/>
      <c r="J597" s="6"/>
      <c r="K597" s="2"/>
      <c r="L597" s="2"/>
    </row>
    <row r="598" spans="2:12" ht="15.75" customHeight="1" x14ac:dyDescent="0.2">
      <c r="B598" s="2"/>
      <c r="C598" s="3"/>
      <c r="D598" s="4"/>
      <c r="E598" s="5"/>
      <c r="F598" s="2"/>
      <c r="G598" s="2"/>
      <c r="H598" s="2"/>
      <c r="I598" s="6"/>
      <c r="J598" s="6"/>
      <c r="K598" s="2"/>
      <c r="L598" s="2"/>
    </row>
    <row r="599" spans="2:12" ht="15.75" customHeight="1" x14ac:dyDescent="0.2">
      <c r="B599" s="2"/>
      <c r="C599" s="3"/>
      <c r="D599" s="4"/>
      <c r="E599" s="5"/>
      <c r="F599" s="2"/>
      <c r="G599" s="2"/>
      <c r="H599" s="2"/>
      <c r="I599" s="6"/>
      <c r="J599" s="6"/>
      <c r="K599" s="2"/>
      <c r="L599" s="2"/>
    </row>
    <row r="600" spans="2:12" ht="15.75" customHeight="1" x14ac:dyDescent="0.2">
      <c r="B600" s="2"/>
      <c r="C600" s="3"/>
      <c r="D600" s="4"/>
      <c r="E600" s="5"/>
      <c r="F600" s="2"/>
      <c r="G600" s="2"/>
      <c r="H600" s="2"/>
      <c r="I600" s="6"/>
      <c r="J600" s="6"/>
      <c r="K600" s="2"/>
      <c r="L600" s="2"/>
    </row>
    <row r="601" spans="2:12" ht="15.75" customHeight="1" x14ac:dyDescent="0.2">
      <c r="B601" s="2"/>
      <c r="C601" s="3"/>
      <c r="D601" s="4"/>
      <c r="E601" s="5"/>
      <c r="F601" s="2"/>
      <c r="G601" s="2"/>
      <c r="H601" s="2"/>
      <c r="I601" s="6"/>
      <c r="J601" s="6"/>
      <c r="K601" s="2"/>
      <c r="L601" s="2"/>
    </row>
    <row r="602" spans="2:12" ht="15.75" customHeight="1" x14ac:dyDescent="0.2">
      <c r="B602" s="2"/>
      <c r="C602" s="3"/>
      <c r="D602" s="4"/>
      <c r="E602" s="5"/>
      <c r="F602" s="2"/>
      <c r="G602" s="2"/>
      <c r="H602" s="2"/>
      <c r="I602" s="6"/>
      <c r="J602" s="6"/>
      <c r="K602" s="2"/>
      <c r="L602" s="2"/>
    </row>
    <row r="603" spans="2:12" ht="15.75" customHeight="1" x14ac:dyDescent="0.2">
      <c r="B603" s="2"/>
      <c r="C603" s="3"/>
      <c r="D603" s="4"/>
      <c r="E603" s="5"/>
      <c r="F603" s="2"/>
      <c r="G603" s="2"/>
      <c r="H603" s="2"/>
      <c r="I603" s="6"/>
      <c r="J603" s="6"/>
      <c r="K603" s="2"/>
      <c r="L603" s="2"/>
    </row>
    <row r="604" spans="2:12" ht="15.75" customHeight="1" x14ac:dyDescent="0.2">
      <c r="B604" s="2"/>
      <c r="C604" s="3"/>
      <c r="D604" s="4"/>
      <c r="E604" s="5"/>
      <c r="F604" s="2"/>
      <c r="G604" s="2"/>
      <c r="H604" s="2"/>
      <c r="I604" s="6"/>
      <c r="J604" s="6"/>
      <c r="K604" s="2"/>
      <c r="L604" s="2"/>
    </row>
    <row r="605" spans="2:12" ht="15.75" customHeight="1" x14ac:dyDescent="0.2">
      <c r="B605" s="2"/>
      <c r="C605" s="3"/>
      <c r="D605" s="4"/>
      <c r="E605" s="5"/>
      <c r="F605" s="2"/>
      <c r="G605" s="2"/>
      <c r="H605" s="2"/>
      <c r="I605" s="6"/>
      <c r="J605" s="6"/>
      <c r="K605" s="2"/>
      <c r="L605" s="2"/>
    </row>
    <row r="606" spans="2:12" ht="15.75" customHeight="1" x14ac:dyDescent="0.2">
      <c r="B606" s="2"/>
      <c r="C606" s="3"/>
      <c r="D606" s="4"/>
      <c r="E606" s="5"/>
      <c r="F606" s="2"/>
      <c r="G606" s="2"/>
      <c r="H606" s="2"/>
      <c r="I606" s="6"/>
      <c r="J606" s="6"/>
      <c r="K606" s="2"/>
      <c r="L606" s="2"/>
    </row>
    <row r="607" spans="2:12" ht="15.75" customHeight="1" x14ac:dyDescent="0.2">
      <c r="B607" s="2"/>
      <c r="C607" s="3"/>
      <c r="D607" s="4"/>
      <c r="E607" s="5"/>
      <c r="F607" s="2"/>
      <c r="G607" s="2"/>
      <c r="H607" s="2"/>
      <c r="I607" s="6"/>
      <c r="J607" s="6"/>
      <c r="K607" s="2"/>
      <c r="L607" s="2"/>
    </row>
    <row r="608" spans="2:12" ht="15.75" customHeight="1" x14ac:dyDescent="0.2">
      <c r="B608" s="2"/>
      <c r="C608" s="3"/>
      <c r="D608" s="4"/>
      <c r="E608" s="5"/>
      <c r="F608" s="2"/>
      <c r="G608" s="2"/>
      <c r="H608" s="2"/>
      <c r="I608" s="6"/>
      <c r="J608" s="6"/>
      <c r="K608" s="2"/>
      <c r="L608" s="2"/>
    </row>
    <row r="609" spans="2:12" ht="15.75" customHeight="1" x14ac:dyDescent="0.2">
      <c r="B609" s="2"/>
      <c r="C609" s="3"/>
      <c r="D609" s="4"/>
      <c r="E609" s="5"/>
      <c r="F609" s="2"/>
      <c r="G609" s="2"/>
      <c r="H609" s="2"/>
      <c r="I609" s="6"/>
      <c r="J609" s="6"/>
      <c r="K609" s="2"/>
      <c r="L609" s="2"/>
    </row>
    <row r="610" spans="2:12" ht="15.75" customHeight="1" x14ac:dyDescent="0.2">
      <c r="B610" s="2"/>
      <c r="C610" s="3"/>
      <c r="D610" s="4"/>
      <c r="E610" s="5"/>
      <c r="F610" s="2"/>
      <c r="G610" s="2"/>
      <c r="H610" s="2"/>
      <c r="I610" s="6"/>
      <c r="J610" s="6"/>
      <c r="K610" s="2"/>
      <c r="L610" s="2"/>
    </row>
    <row r="611" spans="2:12" ht="15.75" customHeight="1" x14ac:dyDescent="0.2">
      <c r="B611" s="2"/>
      <c r="C611" s="3"/>
      <c r="D611" s="4"/>
      <c r="E611" s="5"/>
      <c r="F611" s="2"/>
      <c r="G611" s="2"/>
      <c r="H611" s="2"/>
      <c r="I611" s="6"/>
      <c r="J611" s="6"/>
      <c r="K611" s="2"/>
      <c r="L611" s="2"/>
    </row>
    <row r="612" spans="2:12" ht="15.75" customHeight="1" x14ac:dyDescent="0.2">
      <c r="B612" s="2"/>
      <c r="C612" s="3"/>
      <c r="D612" s="4"/>
      <c r="E612" s="5"/>
      <c r="F612" s="2"/>
      <c r="G612" s="2"/>
      <c r="H612" s="2"/>
      <c r="I612" s="6"/>
      <c r="J612" s="6"/>
      <c r="K612" s="2"/>
      <c r="L612" s="2"/>
    </row>
    <row r="613" spans="2:12" ht="15.75" customHeight="1" x14ac:dyDescent="0.2">
      <c r="B613" s="2"/>
      <c r="C613" s="3"/>
      <c r="D613" s="4"/>
      <c r="E613" s="5"/>
      <c r="F613" s="2"/>
      <c r="G613" s="2"/>
      <c r="H613" s="2"/>
      <c r="I613" s="6"/>
      <c r="J613" s="6"/>
      <c r="K613" s="2"/>
      <c r="L613" s="2"/>
    </row>
    <row r="614" spans="2:12" ht="15.75" customHeight="1" x14ac:dyDescent="0.2">
      <c r="B614" s="2"/>
      <c r="C614" s="3"/>
      <c r="D614" s="4"/>
      <c r="E614" s="5"/>
      <c r="F614" s="2"/>
      <c r="G614" s="2"/>
      <c r="H614" s="2"/>
      <c r="I614" s="6"/>
      <c r="J614" s="6"/>
      <c r="K614" s="2"/>
      <c r="L614" s="2"/>
    </row>
    <row r="615" spans="2:12" ht="15.75" customHeight="1" x14ac:dyDescent="0.2">
      <c r="B615" s="2"/>
      <c r="C615" s="3"/>
      <c r="D615" s="4"/>
      <c r="E615" s="5"/>
      <c r="F615" s="2"/>
      <c r="G615" s="2"/>
      <c r="H615" s="2"/>
      <c r="I615" s="6"/>
      <c r="J615" s="6"/>
      <c r="K615" s="2"/>
      <c r="L615" s="2"/>
    </row>
    <row r="616" spans="2:12" ht="15.75" customHeight="1" x14ac:dyDescent="0.2">
      <c r="B616" s="2"/>
      <c r="C616" s="3"/>
      <c r="D616" s="4"/>
      <c r="E616" s="5"/>
      <c r="F616" s="2"/>
      <c r="G616" s="2"/>
      <c r="H616" s="2"/>
      <c r="I616" s="6"/>
      <c r="J616" s="6"/>
      <c r="K616" s="2"/>
      <c r="L616" s="2"/>
    </row>
    <row r="617" spans="2:12" ht="15.75" customHeight="1" x14ac:dyDescent="0.2">
      <c r="B617" s="2"/>
      <c r="C617" s="3"/>
      <c r="D617" s="4"/>
      <c r="E617" s="5"/>
      <c r="F617" s="2"/>
      <c r="G617" s="2"/>
      <c r="H617" s="2"/>
      <c r="I617" s="6"/>
      <c r="J617" s="6"/>
      <c r="K617" s="2"/>
      <c r="L617" s="2"/>
    </row>
    <row r="618" spans="2:12" ht="15.75" customHeight="1" x14ac:dyDescent="0.2">
      <c r="B618" s="2"/>
      <c r="C618" s="3"/>
      <c r="D618" s="4"/>
      <c r="E618" s="5"/>
      <c r="F618" s="2"/>
      <c r="G618" s="2"/>
      <c r="H618" s="2"/>
      <c r="I618" s="6"/>
      <c r="J618" s="6"/>
      <c r="K618" s="2"/>
      <c r="L618" s="2"/>
    </row>
    <row r="619" spans="2:12" ht="15.75" customHeight="1" x14ac:dyDescent="0.2">
      <c r="B619" s="2"/>
      <c r="C619" s="3"/>
      <c r="D619" s="4"/>
      <c r="E619" s="5"/>
      <c r="F619" s="2"/>
      <c r="G619" s="2"/>
      <c r="H619" s="2"/>
      <c r="I619" s="6"/>
      <c r="J619" s="6"/>
      <c r="K619" s="2"/>
      <c r="L619" s="2"/>
    </row>
    <row r="620" spans="2:12" ht="15.75" customHeight="1" x14ac:dyDescent="0.2">
      <c r="B620" s="2"/>
      <c r="C620" s="3"/>
      <c r="D620" s="4"/>
      <c r="E620" s="5"/>
      <c r="F620" s="2"/>
      <c r="G620" s="2"/>
      <c r="H620" s="2"/>
      <c r="I620" s="6"/>
      <c r="J620" s="6"/>
      <c r="K620" s="2"/>
      <c r="L620" s="2"/>
    </row>
    <row r="621" spans="2:12" ht="15.75" customHeight="1" x14ac:dyDescent="0.2">
      <c r="B621" s="2"/>
      <c r="C621" s="3"/>
      <c r="D621" s="4"/>
      <c r="E621" s="5"/>
      <c r="F621" s="2"/>
      <c r="G621" s="2"/>
      <c r="H621" s="2"/>
      <c r="I621" s="6"/>
      <c r="J621" s="6"/>
      <c r="K621" s="2"/>
      <c r="L621" s="2"/>
    </row>
    <row r="622" spans="2:12" ht="15.75" customHeight="1" x14ac:dyDescent="0.2">
      <c r="B622" s="2"/>
      <c r="C622" s="3"/>
      <c r="D622" s="4"/>
      <c r="E622" s="5"/>
      <c r="F622" s="2"/>
      <c r="G622" s="2"/>
      <c r="H622" s="2"/>
      <c r="I622" s="6"/>
      <c r="J622" s="6"/>
      <c r="K622" s="2"/>
      <c r="L622" s="2"/>
    </row>
    <row r="623" spans="2:12" ht="15.75" customHeight="1" x14ac:dyDescent="0.2">
      <c r="B623" s="2"/>
      <c r="C623" s="3"/>
      <c r="D623" s="4"/>
      <c r="E623" s="5"/>
      <c r="F623" s="2"/>
      <c r="G623" s="2"/>
      <c r="H623" s="2"/>
      <c r="I623" s="6"/>
      <c r="J623" s="6"/>
      <c r="K623" s="2"/>
      <c r="L623" s="2"/>
    </row>
    <row r="624" spans="2:12" ht="15.75" customHeight="1" x14ac:dyDescent="0.2">
      <c r="B624" s="2"/>
      <c r="C624" s="3"/>
      <c r="D624" s="4"/>
      <c r="E624" s="5"/>
      <c r="F624" s="2"/>
      <c r="G624" s="2"/>
      <c r="H624" s="2"/>
      <c r="I624" s="6"/>
      <c r="J624" s="6"/>
      <c r="K624" s="2"/>
      <c r="L624" s="2"/>
    </row>
    <row r="625" spans="2:12" ht="15.75" customHeight="1" x14ac:dyDescent="0.2">
      <c r="B625" s="2"/>
      <c r="C625" s="3"/>
      <c r="D625" s="4"/>
      <c r="E625" s="5"/>
      <c r="F625" s="2"/>
      <c r="G625" s="2"/>
      <c r="H625" s="2"/>
      <c r="I625" s="6"/>
      <c r="J625" s="6"/>
      <c r="K625" s="2"/>
      <c r="L625" s="2"/>
    </row>
    <row r="626" spans="2:12" ht="15.75" customHeight="1" x14ac:dyDescent="0.2">
      <c r="B626" s="2"/>
      <c r="C626" s="3"/>
      <c r="D626" s="4"/>
      <c r="E626" s="5"/>
      <c r="F626" s="2"/>
      <c r="G626" s="2"/>
      <c r="H626" s="2"/>
      <c r="I626" s="6"/>
      <c r="J626" s="6"/>
      <c r="K626" s="2"/>
      <c r="L626" s="2"/>
    </row>
    <row r="627" spans="2:12" ht="15.75" customHeight="1" x14ac:dyDescent="0.2">
      <c r="B627" s="2"/>
      <c r="C627" s="3"/>
      <c r="D627" s="4"/>
      <c r="E627" s="5"/>
      <c r="F627" s="2"/>
      <c r="G627" s="2"/>
      <c r="H627" s="2"/>
      <c r="I627" s="6"/>
      <c r="J627" s="6"/>
      <c r="K627" s="2"/>
      <c r="L627" s="2"/>
    </row>
    <row r="628" spans="2:12" ht="15.75" customHeight="1" x14ac:dyDescent="0.2">
      <c r="B628" s="2"/>
      <c r="C628" s="3"/>
      <c r="D628" s="4"/>
      <c r="E628" s="5"/>
      <c r="F628" s="2"/>
      <c r="G628" s="2"/>
      <c r="H628" s="2"/>
      <c r="I628" s="6"/>
      <c r="J628" s="6"/>
      <c r="K628" s="2"/>
      <c r="L628" s="2"/>
    </row>
    <row r="629" spans="2:12" ht="15.75" customHeight="1" x14ac:dyDescent="0.2">
      <c r="B629" s="2"/>
      <c r="C629" s="3"/>
      <c r="D629" s="4"/>
      <c r="E629" s="5"/>
      <c r="F629" s="2"/>
      <c r="G629" s="2"/>
      <c r="H629" s="2"/>
      <c r="I629" s="6"/>
      <c r="J629" s="6"/>
      <c r="K629" s="2"/>
      <c r="L629" s="2"/>
    </row>
    <row r="630" spans="2:12" ht="15.75" customHeight="1" x14ac:dyDescent="0.2">
      <c r="B630" s="2"/>
      <c r="C630" s="3"/>
      <c r="D630" s="4"/>
      <c r="E630" s="5"/>
      <c r="F630" s="2"/>
      <c r="G630" s="2"/>
      <c r="H630" s="2"/>
      <c r="I630" s="6"/>
      <c r="J630" s="6"/>
      <c r="K630" s="2"/>
      <c r="L630" s="2"/>
    </row>
    <row r="631" spans="2:12" ht="15.75" customHeight="1" x14ac:dyDescent="0.2">
      <c r="B631" s="2"/>
      <c r="C631" s="3"/>
      <c r="D631" s="4"/>
      <c r="E631" s="5"/>
      <c r="F631" s="2"/>
      <c r="G631" s="2"/>
      <c r="H631" s="2"/>
      <c r="I631" s="6"/>
      <c r="J631" s="6"/>
      <c r="K631" s="2"/>
      <c r="L631" s="2"/>
    </row>
    <row r="632" spans="2:12" ht="15.75" customHeight="1" x14ac:dyDescent="0.2">
      <c r="B632" s="2"/>
      <c r="C632" s="3"/>
      <c r="D632" s="4"/>
      <c r="E632" s="5"/>
      <c r="F632" s="2"/>
      <c r="G632" s="2"/>
      <c r="H632" s="2"/>
      <c r="I632" s="6"/>
      <c r="J632" s="6"/>
      <c r="K632" s="2"/>
      <c r="L632" s="2"/>
    </row>
    <row r="633" spans="2:12" ht="15.75" customHeight="1" x14ac:dyDescent="0.2">
      <c r="B633" s="2"/>
      <c r="C633" s="3"/>
      <c r="D633" s="4"/>
      <c r="E633" s="5"/>
      <c r="F633" s="2"/>
      <c r="G633" s="2"/>
      <c r="H633" s="2"/>
      <c r="I633" s="6"/>
      <c r="J633" s="6"/>
      <c r="K633" s="2"/>
      <c r="L633" s="2"/>
    </row>
    <row r="634" spans="2:12" ht="15.75" customHeight="1" x14ac:dyDescent="0.2">
      <c r="B634" s="2"/>
      <c r="C634" s="3"/>
      <c r="D634" s="4"/>
      <c r="E634" s="5"/>
      <c r="F634" s="2"/>
      <c r="G634" s="2"/>
      <c r="H634" s="2"/>
      <c r="I634" s="6"/>
      <c r="J634" s="6"/>
      <c r="K634" s="2"/>
      <c r="L634" s="2"/>
    </row>
    <row r="635" spans="2:12" ht="15.75" customHeight="1" x14ac:dyDescent="0.2">
      <c r="B635" s="2"/>
      <c r="C635" s="3"/>
      <c r="D635" s="4"/>
      <c r="E635" s="5"/>
      <c r="F635" s="2"/>
      <c r="G635" s="2"/>
      <c r="H635" s="2"/>
      <c r="I635" s="6"/>
      <c r="J635" s="6"/>
      <c r="K635" s="2"/>
      <c r="L635" s="2"/>
    </row>
    <row r="636" spans="2:12" ht="15.75" customHeight="1" x14ac:dyDescent="0.2">
      <c r="B636" s="2"/>
      <c r="C636" s="3"/>
      <c r="D636" s="4"/>
      <c r="E636" s="5"/>
      <c r="F636" s="2"/>
      <c r="G636" s="2"/>
      <c r="H636" s="2"/>
      <c r="I636" s="6"/>
      <c r="J636" s="6"/>
      <c r="K636" s="2"/>
      <c r="L636" s="2"/>
    </row>
    <row r="637" spans="2:12" ht="15.75" customHeight="1" x14ac:dyDescent="0.2">
      <c r="B637" s="2"/>
      <c r="C637" s="3"/>
      <c r="D637" s="4"/>
      <c r="E637" s="5"/>
      <c r="F637" s="2"/>
      <c r="G637" s="2"/>
      <c r="H637" s="2"/>
      <c r="I637" s="6"/>
      <c r="J637" s="6"/>
      <c r="K637" s="2"/>
      <c r="L637" s="2"/>
    </row>
    <row r="638" spans="2:12" ht="15.75" customHeight="1" x14ac:dyDescent="0.2">
      <c r="B638" s="2"/>
      <c r="C638" s="3"/>
      <c r="D638" s="4"/>
      <c r="E638" s="5"/>
      <c r="F638" s="2"/>
      <c r="G638" s="2"/>
      <c r="H638" s="2"/>
      <c r="I638" s="6"/>
      <c r="J638" s="6"/>
      <c r="K638" s="2"/>
      <c r="L638" s="2"/>
    </row>
    <row r="639" spans="2:12" ht="15.75" customHeight="1" x14ac:dyDescent="0.2">
      <c r="B639" s="2"/>
      <c r="C639" s="3"/>
      <c r="D639" s="4"/>
      <c r="E639" s="5"/>
      <c r="F639" s="2"/>
      <c r="G639" s="2"/>
      <c r="H639" s="2"/>
      <c r="I639" s="6"/>
      <c r="J639" s="6"/>
      <c r="K639" s="2"/>
      <c r="L639" s="2"/>
    </row>
    <row r="640" spans="2:12" ht="15.75" customHeight="1" x14ac:dyDescent="0.2">
      <c r="B640" s="2"/>
      <c r="C640" s="3"/>
      <c r="D640" s="4"/>
      <c r="E640" s="5"/>
      <c r="F640" s="2"/>
      <c r="G640" s="2"/>
      <c r="H640" s="2"/>
      <c r="I640" s="6"/>
      <c r="J640" s="6"/>
      <c r="K640" s="2"/>
      <c r="L640" s="2"/>
    </row>
    <row r="641" spans="2:12" ht="15.75" customHeight="1" x14ac:dyDescent="0.2">
      <c r="B641" s="2"/>
      <c r="C641" s="3"/>
      <c r="D641" s="4"/>
      <c r="E641" s="5"/>
      <c r="F641" s="2"/>
      <c r="G641" s="2"/>
      <c r="H641" s="2"/>
      <c r="I641" s="6"/>
      <c r="J641" s="6"/>
      <c r="K641" s="2"/>
      <c r="L641" s="2"/>
    </row>
    <row r="642" spans="2:12" ht="15.75" customHeight="1" x14ac:dyDescent="0.2">
      <c r="B642" s="2"/>
      <c r="C642" s="3"/>
      <c r="D642" s="4"/>
      <c r="E642" s="5"/>
      <c r="F642" s="2"/>
      <c r="G642" s="2"/>
      <c r="H642" s="2"/>
      <c r="I642" s="6"/>
      <c r="J642" s="6"/>
      <c r="K642" s="2"/>
      <c r="L642" s="2"/>
    </row>
    <row r="643" spans="2:12" ht="15.75" customHeight="1" x14ac:dyDescent="0.2">
      <c r="B643" s="2"/>
      <c r="C643" s="3"/>
      <c r="D643" s="4"/>
      <c r="E643" s="5"/>
      <c r="F643" s="2"/>
      <c r="G643" s="2"/>
      <c r="H643" s="2"/>
      <c r="I643" s="6"/>
      <c r="J643" s="6"/>
      <c r="K643" s="2"/>
      <c r="L643" s="2"/>
    </row>
    <row r="644" spans="2:12" ht="15.75" customHeight="1" x14ac:dyDescent="0.2">
      <c r="B644" s="2"/>
      <c r="C644" s="3"/>
      <c r="D644" s="4"/>
      <c r="E644" s="5"/>
      <c r="F644" s="2"/>
      <c r="G644" s="2"/>
      <c r="H644" s="2"/>
      <c r="I644" s="6"/>
      <c r="J644" s="6"/>
      <c r="K644" s="2"/>
      <c r="L644" s="2"/>
    </row>
    <row r="645" spans="2:12" ht="15.75" customHeight="1" x14ac:dyDescent="0.2">
      <c r="B645" s="2"/>
      <c r="C645" s="3"/>
      <c r="D645" s="4"/>
      <c r="E645" s="5"/>
      <c r="F645" s="2"/>
      <c r="G645" s="2"/>
      <c r="H645" s="2"/>
      <c r="I645" s="6"/>
      <c r="J645" s="6"/>
      <c r="K645" s="2"/>
      <c r="L645" s="2"/>
    </row>
    <row r="646" spans="2:12" ht="15.75" customHeight="1" x14ac:dyDescent="0.2">
      <c r="B646" s="2"/>
      <c r="C646" s="3"/>
      <c r="D646" s="4"/>
      <c r="E646" s="5"/>
      <c r="F646" s="2"/>
      <c r="G646" s="2"/>
      <c r="H646" s="2"/>
      <c r="I646" s="6"/>
      <c r="J646" s="6"/>
      <c r="K646" s="2"/>
      <c r="L646" s="2"/>
    </row>
    <row r="647" spans="2:12" ht="15.75" customHeight="1" x14ac:dyDescent="0.2">
      <c r="B647" s="2"/>
      <c r="C647" s="3"/>
      <c r="D647" s="4"/>
      <c r="E647" s="5"/>
      <c r="F647" s="2"/>
      <c r="G647" s="2"/>
      <c r="H647" s="2"/>
      <c r="I647" s="6"/>
      <c r="J647" s="6"/>
      <c r="K647" s="2"/>
      <c r="L647" s="2"/>
    </row>
    <row r="648" spans="2:12" ht="15.75" customHeight="1" x14ac:dyDescent="0.2">
      <c r="B648" s="2"/>
      <c r="C648" s="3"/>
      <c r="D648" s="4"/>
      <c r="E648" s="5"/>
      <c r="F648" s="2"/>
      <c r="G648" s="2"/>
      <c r="H648" s="2"/>
      <c r="I648" s="6"/>
      <c r="J648" s="6"/>
      <c r="K648" s="2"/>
      <c r="L648" s="2"/>
    </row>
    <row r="649" spans="2:12" ht="15.75" customHeight="1" x14ac:dyDescent="0.2">
      <c r="B649" s="2"/>
      <c r="C649" s="3"/>
      <c r="D649" s="4"/>
      <c r="E649" s="5"/>
      <c r="F649" s="2"/>
      <c r="G649" s="2"/>
      <c r="H649" s="2"/>
      <c r="I649" s="6"/>
      <c r="J649" s="6"/>
      <c r="K649" s="2"/>
      <c r="L649" s="2"/>
    </row>
    <row r="650" spans="2:12" ht="15.75" customHeight="1" x14ac:dyDescent="0.2">
      <c r="B650" s="2"/>
      <c r="C650" s="3"/>
      <c r="D650" s="4"/>
      <c r="E650" s="5"/>
      <c r="F650" s="2"/>
      <c r="G650" s="2"/>
      <c r="H650" s="2"/>
      <c r="I650" s="6"/>
      <c r="J650" s="6"/>
      <c r="K650" s="2"/>
      <c r="L650" s="2"/>
    </row>
    <row r="651" spans="2:12" ht="15.75" customHeight="1" x14ac:dyDescent="0.2">
      <c r="B651" s="2"/>
      <c r="C651" s="3"/>
      <c r="D651" s="4"/>
      <c r="E651" s="5"/>
      <c r="F651" s="2"/>
      <c r="G651" s="2"/>
      <c r="H651" s="2"/>
      <c r="I651" s="6"/>
      <c r="J651" s="6"/>
      <c r="K651" s="2"/>
      <c r="L651" s="2"/>
    </row>
    <row r="652" spans="2:12" ht="15.75" customHeight="1" x14ac:dyDescent="0.2">
      <c r="B652" s="2"/>
      <c r="C652" s="3"/>
      <c r="D652" s="4"/>
      <c r="E652" s="5"/>
      <c r="F652" s="2"/>
      <c r="G652" s="2"/>
      <c r="H652" s="2"/>
      <c r="I652" s="6"/>
      <c r="J652" s="6"/>
      <c r="K652" s="2"/>
      <c r="L652" s="2"/>
    </row>
    <row r="653" spans="2:12" ht="15.75" customHeight="1" x14ac:dyDescent="0.2">
      <c r="B653" s="2"/>
      <c r="C653" s="3"/>
      <c r="D653" s="4"/>
      <c r="E653" s="5"/>
      <c r="F653" s="2"/>
      <c r="G653" s="2"/>
      <c r="H653" s="2"/>
      <c r="I653" s="6"/>
      <c r="J653" s="6"/>
      <c r="K653" s="2"/>
      <c r="L653" s="2"/>
    </row>
    <row r="654" spans="2:12" ht="15.75" customHeight="1" x14ac:dyDescent="0.2">
      <c r="B654" s="2"/>
      <c r="C654" s="3"/>
      <c r="D654" s="4"/>
      <c r="E654" s="5"/>
      <c r="F654" s="2"/>
      <c r="G654" s="2"/>
      <c r="H654" s="2"/>
      <c r="I654" s="6"/>
      <c r="J654" s="6"/>
      <c r="K654" s="2"/>
      <c r="L654" s="2"/>
    </row>
    <row r="655" spans="2:12" ht="15.75" customHeight="1" x14ac:dyDescent="0.2">
      <c r="B655" s="2"/>
      <c r="C655" s="3"/>
      <c r="D655" s="4"/>
      <c r="E655" s="5"/>
      <c r="F655" s="2"/>
      <c r="G655" s="2"/>
      <c r="H655" s="2"/>
      <c r="I655" s="6"/>
      <c r="J655" s="6"/>
      <c r="K655" s="2"/>
      <c r="L655" s="2"/>
    </row>
    <row r="656" spans="2:12" ht="15.75" customHeight="1" x14ac:dyDescent="0.2">
      <c r="B656" s="2"/>
      <c r="C656" s="3"/>
      <c r="D656" s="4"/>
      <c r="E656" s="5"/>
      <c r="F656" s="2"/>
      <c r="G656" s="2"/>
      <c r="H656" s="2"/>
      <c r="I656" s="6"/>
      <c r="J656" s="6"/>
      <c r="K656" s="2"/>
      <c r="L656" s="2"/>
    </row>
    <row r="657" spans="2:12" ht="15.75" customHeight="1" x14ac:dyDescent="0.2">
      <c r="B657" s="2"/>
      <c r="C657" s="3"/>
      <c r="D657" s="4"/>
      <c r="E657" s="5"/>
      <c r="F657" s="2"/>
      <c r="G657" s="2"/>
      <c r="H657" s="2"/>
      <c r="I657" s="6"/>
      <c r="J657" s="6"/>
      <c r="K657" s="2"/>
      <c r="L657" s="2"/>
    </row>
    <row r="658" spans="2:12" ht="15.75" customHeight="1" x14ac:dyDescent="0.2">
      <c r="B658" s="2"/>
      <c r="C658" s="3"/>
      <c r="D658" s="4"/>
      <c r="E658" s="5"/>
      <c r="F658" s="2"/>
      <c r="G658" s="2"/>
      <c r="H658" s="2"/>
      <c r="I658" s="6"/>
      <c r="J658" s="6"/>
      <c r="K658" s="2"/>
      <c r="L658" s="2"/>
    </row>
    <row r="659" spans="2:12" ht="15.75" customHeight="1" x14ac:dyDescent="0.2">
      <c r="B659" s="2"/>
      <c r="C659" s="3"/>
      <c r="D659" s="4"/>
      <c r="E659" s="5"/>
      <c r="F659" s="2"/>
      <c r="G659" s="2"/>
      <c r="H659" s="2"/>
      <c r="I659" s="6"/>
      <c r="J659" s="6"/>
      <c r="K659" s="2"/>
      <c r="L659" s="2"/>
    </row>
    <row r="660" spans="2:12" ht="15.75" customHeight="1" x14ac:dyDescent="0.2">
      <c r="B660" s="2"/>
      <c r="C660" s="3"/>
      <c r="D660" s="4"/>
      <c r="E660" s="5"/>
      <c r="F660" s="2"/>
      <c r="G660" s="2"/>
      <c r="H660" s="2"/>
      <c r="I660" s="6"/>
      <c r="J660" s="6"/>
      <c r="K660" s="2"/>
      <c r="L660" s="2"/>
    </row>
    <row r="661" spans="2:12" ht="15.75" customHeight="1" x14ac:dyDescent="0.2">
      <c r="B661" s="2"/>
      <c r="C661" s="3"/>
      <c r="D661" s="4"/>
      <c r="E661" s="5"/>
      <c r="F661" s="2"/>
      <c r="G661" s="2"/>
      <c r="H661" s="2"/>
      <c r="I661" s="6"/>
      <c r="J661" s="6"/>
      <c r="K661" s="2"/>
      <c r="L661" s="2"/>
    </row>
    <row r="662" spans="2:12" ht="15.75" customHeight="1" x14ac:dyDescent="0.2">
      <c r="B662" s="2"/>
      <c r="C662" s="3"/>
      <c r="D662" s="4"/>
      <c r="E662" s="5"/>
      <c r="F662" s="2"/>
      <c r="G662" s="2"/>
      <c r="H662" s="2"/>
      <c r="I662" s="6"/>
      <c r="J662" s="6"/>
      <c r="K662" s="2"/>
      <c r="L662" s="2"/>
    </row>
    <row r="663" spans="2:12" ht="15.75" customHeight="1" x14ac:dyDescent="0.2">
      <c r="B663" s="2"/>
      <c r="C663" s="3"/>
      <c r="D663" s="4"/>
      <c r="E663" s="5"/>
      <c r="F663" s="2"/>
      <c r="G663" s="2"/>
      <c r="H663" s="2"/>
      <c r="I663" s="6"/>
      <c r="J663" s="6"/>
      <c r="K663" s="2"/>
      <c r="L663" s="2"/>
    </row>
    <row r="664" spans="2:12" ht="15.75" customHeight="1" x14ac:dyDescent="0.2">
      <c r="B664" s="2"/>
      <c r="C664" s="3"/>
      <c r="D664" s="4"/>
      <c r="E664" s="5"/>
      <c r="F664" s="2"/>
      <c r="G664" s="2"/>
      <c r="H664" s="2"/>
      <c r="I664" s="6"/>
      <c r="J664" s="6"/>
      <c r="K664" s="2"/>
      <c r="L664" s="2"/>
    </row>
    <row r="665" spans="2:12" ht="15.75" customHeight="1" x14ac:dyDescent="0.2">
      <c r="B665" s="2"/>
      <c r="C665" s="3"/>
      <c r="D665" s="4"/>
      <c r="E665" s="5"/>
      <c r="F665" s="2"/>
      <c r="G665" s="2"/>
      <c r="H665" s="2"/>
      <c r="I665" s="6"/>
      <c r="J665" s="6"/>
      <c r="K665" s="2"/>
      <c r="L665" s="2"/>
    </row>
    <row r="666" spans="2:12" ht="15.75" customHeight="1" x14ac:dyDescent="0.2">
      <c r="B666" s="2"/>
      <c r="C666" s="3"/>
      <c r="D666" s="4"/>
      <c r="E666" s="5"/>
      <c r="F666" s="2"/>
      <c r="G666" s="2"/>
      <c r="H666" s="2"/>
      <c r="I666" s="6"/>
      <c r="J666" s="6"/>
      <c r="K666" s="2"/>
      <c r="L666" s="2"/>
    </row>
    <row r="667" spans="2:12" ht="15.75" customHeight="1" x14ac:dyDescent="0.2">
      <c r="B667" s="2"/>
      <c r="C667" s="3"/>
      <c r="D667" s="4"/>
      <c r="E667" s="5"/>
      <c r="F667" s="2"/>
      <c r="G667" s="2"/>
      <c r="H667" s="2"/>
      <c r="I667" s="6"/>
      <c r="J667" s="6"/>
      <c r="K667" s="2"/>
      <c r="L667" s="2"/>
    </row>
    <row r="668" spans="2:12" ht="15.75" customHeight="1" x14ac:dyDescent="0.2">
      <c r="B668" s="2"/>
      <c r="C668" s="3"/>
      <c r="D668" s="4"/>
      <c r="E668" s="5"/>
      <c r="F668" s="2"/>
      <c r="G668" s="2"/>
      <c r="H668" s="2"/>
      <c r="I668" s="6"/>
      <c r="J668" s="6"/>
      <c r="K668" s="2"/>
      <c r="L668" s="2"/>
    </row>
    <row r="669" spans="2:12" ht="15.75" customHeight="1" x14ac:dyDescent="0.2">
      <c r="B669" s="2"/>
      <c r="C669" s="3"/>
      <c r="D669" s="4"/>
      <c r="E669" s="5"/>
      <c r="F669" s="2"/>
      <c r="G669" s="2"/>
      <c r="H669" s="2"/>
      <c r="I669" s="6"/>
      <c r="J669" s="6"/>
      <c r="K669" s="2"/>
      <c r="L669" s="2"/>
    </row>
    <row r="670" spans="2:12" ht="15.75" customHeight="1" x14ac:dyDescent="0.2">
      <c r="B670" s="2"/>
      <c r="C670" s="3"/>
      <c r="D670" s="4"/>
      <c r="E670" s="5"/>
      <c r="F670" s="2"/>
      <c r="G670" s="2"/>
      <c r="H670" s="2"/>
      <c r="I670" s="6"/>
      <c r="J670" s="6"/>
      <c r="K670" s="2"/>
      <c r="L670" s="2"/>
    </row>
    <row r="671" spans="2:12" ht="15.75" customHeight="1" x14ac:dyDescent="0.2">
      <c r="B671" s="2"/>
      <c r="C671" s="3"/>
      <c r="D671" s="4"/>
      <c r="E671" s="5"/>
      <c r="F671" s="2"/>
      <c r="G671" s="2"/>
      <c r="H671" s="2"/>
      <c r="I671" s="6"/>
      <c r="J671" s="6"/>
      <c r="K671" s="2"/>
      <c r="L671" s="2"/>
    </row>
    <row r="672" spans="2:12" ht="15.75" customHeight="1" x14ac:dyDescent="0.2">
      <c r="B672" s="2"/>
      <c r="C672" s="3"/>
      <c r="D672" s="4"/>
      <c r="E672" s="5"/>
      <c r="F672" s="2"/>
      <c r="G672" s="2"/>
      <c r="H672" s="2"/>
      <c r="I672" s="6"/>
      <c r="J672" s="6"/>
      <c r="K672" s="2"/>
      <c r="L672" s="2"/>
    </row>
    <row r="673" spans="2:12" ht="15.75" customHeight="1" x14ac:dyDescent="0.2">
      <c r="B673" s="2"/>
      <c r="C673" s="3"/>
      <c r="D673" s="4"/>
      <c r="E673" s="5"/>
      <c r="F673" s="2"/>
      <c r="G673" s="2"/>
      <c r="H673" s="2"/>
      <c r="I673" s="6"/>
      <c r="J673" s="6"/>
      <c r="K673" s="2"/>
      <c r="L673" s="2"/>
    </row>
    <row r="674" spans="2:12" ht="15.75" customHeight="1" x14ac:dyDescent="0.2">
      <c r="B674" s="2"/>
      <c r="C674" s="3"/>
      <c r="D674" s="4"/>
      <c r="E674" s="5"/>
      <c r="F674" s="2"/>
      <c r="G674" s="2"/>
      <c r="H674" s="2"/>
      <c r="I674" s="6"/>
      <c r="J674" s="6"/>
      <c r="K674" s="2"/>
      <c r="L674" s="2"/>
    </row>
    <row r="675" spans="2:12" ht="15.75" customHeight="1" x14ac:dyDescent="0.2">
      <c r="B675" s="2"/>
      <c r="C675" s="3"/>
      <c r="D675" s="4"/>
      <c r="E675" s="5"/>
      <c r="F675" s="2"/>
      <c r="G675" s="2"/>
      <c r="H675" s="2"/>
      <c r="I675" s="6"/>
      <c r="J675" s="6"/>
      <c r="K675" s="2"/>
      <c r="L675" s="2"/>
    </row>
    <row r="676" spans="2:12" ht="15.75" customHeight="1" x14ac:dyDescent="0.2">
      <c r="B676" s="2"/>
      <c r="C676" s="3"/>
      <c r="D676" s="4"/>
      <c r="E676" s="5"/>
      <c r="F676" s="2"/>
      <c r="G676" s="2"/>
      <c r="H676" s="2"/>
      <c r="I676" s="6"/>
      <c r="J676" s="6"/>
      <c r="K676" s="2"/>
      <c r="L676" s="2"/>
    </row>
    <row r="677" spans="2:12" ht="15.75" customHeight="1" x14ac:dyDescent="0.2">
      <c r="B677" s="2"/>
      <c r="C677" s="3"/>
      <c r="D677" s="4"/>
      <c r="E677" s="5"/>
      <c r="F677" s="2"/>
      <c r="G677" s="2"/>
      <c r="H677" s="2"/>
      <c r="I677" s="6"/>
      <c r="J677" s="6"/>
      <c r="K677" s="2"/>
      <c r="L677" s="2"/>
    </row>
    <row r="678" spans="2:12" ht="15.75" customHeight="1" x14ac:dyDescent="0.2">
      <c r="B678" s="2"/>
      <c r="C678" s="3"/>
      <c r="D678" s="4"/>
      <c r="E678" s="5"/>
      <c r="F678" s="2"/>
      <c r="G678" s="2"/>
      <c r="H678" s="2"/>
      <c r="I678" s="6"/>
      <c r="J678" s="6"/>
      <c r="K678" s="2"/>
      <c r="L678" s="2"/>
    </row>
    <row r="679" spans="2:12" ht="15.75" customHeight="1" x14ac:dyDescent="0.2">
      <c r="B679" s="2"/>
      <c r="C679" s="3"/>
      <c r="D679" s="4"/>
      <c r="E679" s="5"/>
      <c r="F679" s="2"/>
      <c r="G679" s="2"/>
      <c r="H679" s="2"/>
      <c r="I679" s="6"/>
      <c r="J679" s="6"/>
      <c r="K679" s="2"/>
      <c r="L679" s="2"/>
    </row>
    <row r="680" spans="2:12" ht="15.75" customHeight="1" x14ac:dyDescent="0.2">
      <c r="B680" s="2"/>
      <c r="C680" s="3"/>
      <c r="D680" s="4"/>
      <c r="E680" s="5"/>
      <c r="F680" s="2"/>
      <c r="G680" s="2"/>
      <c r="H680" s="2"/>
      <c r="I680" s="6"/>
      <c r="J680" s="6"/>
      <c r="K680" s="2"/>
      <c r="L680" s="2"/>
    </row>
    <row r="681" spans="2:12" ht="15.75" customHeight="1" x14ac:dyDescent="0.2">
      <c r="B681" s="2"/>
      <c r="C681" s="3"/>
      <c r="D681" s="4"/>
      <c r="E681" s="5"/>
      <c r="F681" s="2"/>
      <c r="G681" s="2"/>
      <c r="H681" s="2"/>
      <c r="I681" s="6"/>
      <c r="J681" s="6"/>
      <c r="K681" s="2"/>
      <c r="L681" s="2"/>
    </row>
    <row r="682" spans="2:12" ht="15.75" customHeight="1" x14ac:dyDescent="0.2">
      <c r="B682" s="2"/>
      <c r="C682" s="3"/>
      <c r="D682" s="4"/>
      <c r="E682" s="5"/>
      <c r="F682" s="2"/>
      <c r="G682" s="2"/>
      <c r="H682" s="2"/>
      <c r="I682" s="6"/>
      <c r="J682" s="6"/>
      <c r="K682" s="2"/>
      <c r="L682" s="2"/>
    </row>
    <row r="683" spans="2:12" ht="15.75" customHeight="1" x14ac:dyDescent="0.2">
      <c r="B683" s="2"/>
      <c r="C683" s="3"/>
      <c r="D683" s="4"/>
      <c r="E683" s="5"/>
      <c r="F683" s="2"/>
      <c r="G683" s="2"/>
      <c r="H683" s="2"/>
      <c r="I683" s="6"/>
      <c r="J683" s="6"/>
      <c r="K683" s="2"/>
      <c r="L683" s="2"/>
    </row>
    <row r="684" spans="2:12" ht="15.75" customHeight="1" x14ac:dyDescent="0.2">
      <c r="B684" s="2"/>
      <c r="C684" s="3"/>
      <c r="D684" s="4"/>
      <c r="E684" s="5"/>
      <c r="F684" s="2"/>
      <c r="G684" s="2"/>
      <c r="H684" s="2"/>
      <c r="I684" s="6"/>
      <c r="J684" s="6"/>
      <c r="K684" s="2"/>
      <c r="L684" s="2"/>
    </row>
    <row r="685" spans="2:12" ht="15.75" customHeight="1" x14ac:dyDescent="0.2">
      <c r="B685" s="2"/>
      <c r="C685" s="3"/>
      <c r="D685" s="4"/>
      <c r="E685" s="5"/>
      <c r="F685" s="2"/>
      <c r="G685" s="2"/>
      <c r="H685" s="2"/>
      <c r="I685" s="6"/>
      <c r="J685" s="6"/>
      <c r="K685" s="2"/>
      <c r="L685" s="2"/>
    </row>
    <row r="686" spans="2:12" ht="15.75" customHeight="1" x14ac:dyDescent="0.2">
      <c r="B686" s="2"/>
      <c r="C686" s="3"/>
      <c r="D686" s="4"/>
      <c r="E686" s="5"/>
      <c r="F686" s="2"/>
      <c r="G686" s="2"/>
      <c r="H686" s="2"/>
      <c r="I686" s="6"/>
      <c r="J686" s="6"/>
      <c r="K686" s="2"/>
      <c r="L686" s="2"/>
    </row>
    <row r="687" spans="2:12" ht="15.75" customHeight="1" x14ac:dyDescent="0.2">
      <c r="B687" s="2"/>
      <c r="C687" s="3"/>
      <c r="D687" s="4"/>
      <c r="E687" s="5"/>
      <c r="F687" s="2"/>
      <c r="G687" s="2"/>
      <c r="H687" s="2"/>
      <c r="I687" s="6"/>
      <c r="J687" s="6"/>
      <c r="K687" s="2"/>
      <c r="L687" s="2"/>
    </row>
    <row r="688" spans="2:12" ht="15.75" customHeight="1" x14ac:dyDescent="0.2">
      <c r="B688" s="2"/>
      <c r="C688" s="3"/>
      <c r="D688" s="4"/>
      <c r="E688" s="5"/>
      <c r="F688" s="2"/>
      <c r="G688" s="2"/>
      <c r="H688" s="2"/>
      <c r="I688" s="6"/>
      <c r="J688" s="6"/>
      <c r="K688" s="2"/>
      <c r="L688" s="2"/>
    </row>
    <row r="689" spans="2:12" ht="15.75" customHeight="1" x14ac:dyDescent="0.2">
      <c r="B689" s="2"/>
      <c r="C689" s="3"/>
      <c r="D689" s="4"/>
      <c r="E689" s="5"/>
      <c r="F689" s="2"/>
      <c r="G689" s="2"/>
      <c r="H689" s="2"/>
      <c r="I689" s="6"/>
      <c r="J689" s="6"/>
      <c r="K689" s="2"/>
      <c r="L689" s="2"/>
    </row>
    <row r="690" spans="2:12" ht="15.75" customHeight="1" x14ac:dyDescent="0.2">
      <c r="B690" s="2"/>
      <c r="C690" s="3"/>
      <c r="D690" s="4"/>
      <c r="E690" s="5"/>
      <c r="F690" s="2"/>
      <c r="G690" s="2"/>
      <c r="H690" s="2"/>
      <c r="I690" s="6"/>
      <c r="J690" s="6"/>
      <c r="K690" s="2"/>
      <c r="L690" s="2"/>
    </row>
    <row r="691" spans="2:12" ht="15.75" customHeight="1" x14ac:dyDescent="0.2">
      <c r="B691" s="2"/>
      <c r="C691" s="3"/>
      <c r="D691" s="4"/>
      <c r="E691" s="5"/>
      <c r="F691" s="2"/>
      <c r="G691" s="2"/>
      <c r="H691" s="2"/>
      <c r="I691" s="6"/>
      <c r="J691" s="6"/>
      <c r="K691" s="2"/>
      <c r="L691" s="2"/>
    </row>
    <row r="692" spans="2:12" ht="15.75" customHeight="1" x14ac:dyDescent="0.2">
      <c r="B692" s="2"/>
      <c r="C692" s="3"/>
      <c r="D692" s="4"/>
      <c r="E692" s="5"/>
      <c r="F692" s="2"/>
      <c r="G692" s="2"/>
      <c r="H692" s="2"/>
      <c r="I692" s="6"/>
      <c r="J692" s="6"/>
      <c r="K692" s="2"/>
      <c r="L692" s="2"/>
    </row>
    <row r="693" spans="2:12" ht="15.75" customHeight="1" x14ac:dyDescent="0.2">
      <c r="B693" s="2"/>
      <c r="C693" s="3"/>
      <c r="D693" s="4"/>
      <c r="E693" s="5"/>
      <c r="F693" s="2"/>
      <c r="G693" s="2"/>
      <c r="H693" s="2"/>
      <c r="I693" s="6"/>
      <c r="J693" s="6"/>
      <c r="K693" s="2"/>
      <c r="L693" s="2"/>
    </row>
    <row r="694" spans="2:12" ht="15.75" customHeight="1" x14ac:dyDescent="0.2">
      <c r="B694" s="2"/>
      <c r="C694" s="3"/>
      <c r="D694" s="4"/>
      <c r="E694" s="5"/>
      <c r="F694" s="2"/>
      <c r="G694" s="2"/>
      <c r="H694" s="2"/>
      <c r="I694" s="6"/>
      <c r="J694" s="6"/>
      <c r="K694" s="2"/>
      <c r="L694" s="2"/>
    </row>
    <row r="695" spans="2:12" ht="15.75" customHeight="1" x14ac:dyDescent="0.2">
      <c r="B695" s="2"/>
      <c r="C695" s="3"/>
      <c r="D695" s="4"/>
      <c r="E695" s="5"/>
      <c r="F695" s="2"/>
      <c r="G695" s="2"/>
      <c r="H695" s="2"/>
      <c r="I695" s="6"/>
      <c r="J695" s="6"/>
      <c r="K695" s="2"/>
      <c r="L695" s="2"/>
    </row>
    <row r="696" spans="2:12" ht="15.75" customHeight="1" x14ac:dyDescent="0.2">
      <c r="B696" s="2"/>
      <c r="C696" s="3"/>
      <c r="D696" s="4"/>
      <c r="E696" s="5"/>
      <c r="F696" s="2"/>
      <c r="G696" s="2"/>
      <c r="H696" s="2"/>
      <c r="I696" s="6"/>
      <c r="J696" s="6"/>
      <c r="K696" s="2"/>
      <c r="L696" s="2"/>
    </row>
    <row r="697" spans="2:12" ht="15.75" customHeight="1" x14ac:dyDescent="0.2">
      <c r="B697" s="2"/>
      <c r="C697" s="3"/>
      <c r="D697" s="4"/>
      <c r="E697" s="5"/>
      <c r="F697" s="2"/>
      <c r="G697" s="2"/>
      <c r="H697" s="2"/>
      <c r="I697" s="6"/>
      <c r="J697" s="6"/>
      <c r="K697" s="2"/>
      <c r="L697" s="2"/>
    </row>
    <row r="698" spans="2:12" ht="15.75" customHeight="1" x14ac:dyDescent="0.2">
      <c r="B698" s="2"/>
      <c r="C698" s="3"/>
      <c r="D698" s="4"/>
      <c r="E698" s="5"/>
      <c r="F698" s="2"/>
      <c r="G698" s="2"/>
      <c r="H698" s="2"/>
      <c r="I698" s="6"/>
      <c r="J698" s="6"/>
      <c r="K698" s="2"/>
      <c r="L698" s="2"/>
    </row>
    <row r="699" spans="2:12" ht="15.75" customHeight="1" x14ac:dyDescent="0.2">
      <c r="B699" s="2"/>
      <c r="C699" s="3"/>
      <c r="D699" s="4"/>
      <c r="E699" s="5"/>
      <c r="F699" s="2"/>
      <c r="G699" s="2"/>
      <c r="H699" s="2"/>
      <c r="I699" s="6"/>
      <c r="J699" s="6"/>
      <c r="K699" s="2"/>
      <c r="L699" s="2"/>
    </row>
    <row r="700" spans="2:12" ht="15.75" customHeight="1" x14ac:dyDescent="0.2">
      <c r="B700" s="2"/>
      <c r="C700" s="3"/>
      <c r="D700" s="4"/>
      <c r="E700" s="5"/>
      <c r="F700" s="2"/>
      <c r="G700" s="2"/>
      <c r="H700" s="2"/>
      <c r="I700" s="6"/>
      <c r="J700" s="6"/>
      <c r="K700" s="2"/>
      <c r="L700" s="2"/>
    </row>
    <row r="701" spans="2:12" ht="15.75" customHeight="1" x14ac:dyDescent="0.2">
      <c r="B701" s="2"/>
      <c r="C701" s="3"/>
      <c r="D701" s="4"/>
      <c r="E701" s="5"/>
      <c r="F701" s="2"/>
      <c r="G701" s="2"/>
      <c r="H701" s="2"/>
      <c r="I701" s="6"/>
      <c r="J701" s="6"/>
      <c r="K701" s="2"/>
      <c r="L701" s="2"/>
    </row>
    <row r="702" spans="2:12" ht="15.75" customHeight="1" x14ac:dyDescent="0.2">
      <c r="B702" s="2"/>
      <c r="C702" s="3"/>
      <c r="D702" s="4"/>
      <c r="E702" s="5"/>
      <c r="F702" s="2"/>
      <c r="G702" s="2"/>
      <c r="H702" s="2"/>
      <c r="I702" s="6"/>
      <c r="J702" s="6"/>
      <c r="K702" s="2"/>
      <c r="L702" s="2"/>
    </row>
    <row r="703" spans="2:12" ht="15.75" customHeight="1" x14ac:dyDescent="0.2">
      <c r="B703" s="2"/>
      <c r="C703" s="3"/>
      <c r="D703" s="4"/>
      <c r="E703" s="5"/>
      <c r="F703" s="2"/>
      <c r="G703" s="2"/>
      <c r="H703" s="2"/>
      <c r="I703" s="6"/>
      <c r="J703" s="6"/>
      <c r="K703" s="2"/>
      <c r="L703" s="2"/>
    </row>
    <row r="704" spans="2:12" ht="15.75" customHeight="1" x14ac:dyDescent="0.2">
      <c r="B704" s="2"/>
      <c r="C704" s="3"/>
      <c r="D704" s="4"/>
      <c r="E704" s="5"/>
      <c r="F704" s="2"/>
      <c r="G704" s="2"/>
      <c r="H704" s="2"/>
      <c r="I704" s="6"/>
      <c r="J704" s="6"/>
      <c r="K704" s="2"/>
      <c r="L704" s="2"/>
    </row>
    <row r="705" spans="2:12" ht="15.75" customHeight="1" x14ac:dyDescent="0.2">
      <c r="B705" s="2"/>
      <c r="C705" s="3"/>
      <c r="D705" s="4"/>
      <c r="E705" s="5"/>
      <c r="F705" s="2"/>
      <c r="G705" s="2"/>
      <c r="H705" s="2"/>
      <c r="I705" s="6"/>
      <c r="J705" s="6"/>
      <c r="K705" s="2"/>
      <c r="L705" s="2"/>
    </row>
    <row r="706" spans="2:12" ht="15.75" customHeight="1" x14ac:dyDescent="0.2">
      <c r="B706" s="2"/>
      <c r="C706" s="3"/>
      <c r="D706" s="4"/>
      <c r="E706" s="5"/>
      <c r="F706" s="2"/>
      <c r="G706" s="2"/>
      <c r="H706" s="2"/>
      <c r="I706" s="6"/>
      <c r="J706" s="6"/>
      <c r="K706" s="2"/>
      <c r="L706" s="2"/>
    </row>
    <row r="707" spans="2:12" ht="15.75" customHeight="1" x14ac:dyDescent="0.2">
      <c r="B707" s="2"/>
      <c r="C707" s="3"/>
      <c r="D707" s="4"/>
      <c r="E707" s="5"/>
      <c r="F707" s="2"/>
      <c r="G707" s="2"/>
      <c r="H707" s="2"/>
      <c r="I707" s="6"/>
      <c r="J707" s="6"/>
      <c r="K707" s="2"/>
      <c r="L707" s="2"/>
    </row>
    <row r="708" spans="2:12" ht="15.75" customHeight="1" x14ac:dyDescent="0.2">
      <c r="B708" s="2"/>
      <c r="C708" s="3"/>
      <c r="D708" s="4"/>
      <c r="E708" s="5"/>
      <c r="F708" s="2"/>
      <c r="G708" s="2"/>
      <c r="H708" s="2"/>
      <c r="I708" s="6"/>
      <c r="J708" s="6"/>
      <c r="K708" s="2"/>
      <c r="L708" s="2"/>
    </row>
    <row r="709" spans="2:12" ht="15.75" customHeight="1" x14ac:dyDescent="0.2">
      <c r="B709" s="2"/>
      <c r="C709" s="3"/>
      <c r="D709" s="4"/>
      <c r="E709" s="5"/>
      <c r="F709" s="2"/>
      <c r="G709" s="2"/>
      <c r="H709" s="2"/>
      <c r="I709" s="6"/>
      <c r="J709" s="6"/>
      <c r="K709" s="2"/>
      <c r="L709" s="2"/>
    </row>
    <row r="710" spans="2:12" ht="15.75" customHeight="1" x14ac:dyDescent="0.2">
      <c r="B710" s="2"/>
      <c r="C710" s="3"/>
      <c r="D710" s="4"/>
      <c r="E710" s="5"/>
      <c r="F710" s="2"/>
      <c r="G710" s="2"/>
      <c r="H710" s="2"/>
      <c r="I710" s="6"/>
      <c r="J710" s="6"/>
      <c r="K710" s="2"/>
      <c r="L710" s="2"/>
    </row>
    <row r="711" spans="2:12" ht="15.75" customHeight="1" x14ac:dyDescent="0.2">
      <c r="B711" s="2"/>
      <c r="C711" s="3"/>
      <c r="D711" s="4"/>
      <c r="E711" s="5"/>
      <c r="F711" s="2"/>
      <c r="G711" s="2"/>
      <c r="H711" s="2"/>
      <c r="I711" s="6"/>
      <c r="J711" s="6"/>
      <c r="K711" s="2"/>
      <c r="L711" s="2"/>
    </row>
    <row r="712" spans="2:12" ht="15.75" customHeight="1" x14ac:dyDescent="0.2">
      <c r="B712" s="2"/>
      <c r="C712" s="3"/>
      <c r="D712" s="4"/>
      <c r="E712" s="5"/>
      <c r="F712" s="2"/>
      <c r="G712" s="2"/>
      <c r="H712" s="2"/>
      <c r="I712" s="6"/>
      <c r="J712" s="6"/>
      <c r="K712" s="2"/>
      <c r="L712" s="2"/>
    </row>
    <row r="713" spans="2:12" ht="15.75" customHeight="1" x14ac:dyDescent="0.2">
      <c r="B713" s="2"/>
      <c r="C713" s="3"/>
      <c r="D713" s="4"/>
      <c r="E713" s="5"/>
      <c r="F713" s="2"/>
      <c r="G713" s="2"/>
      <c r="H713" s="2"/>
      <c r="I713" s="6"/>
      <c r="J713" s="6"/>
      <c r="K713" s="2"/>
      <c r="L713" s="2"/>
    </row>
    <row r="714" spans="2:12" ht="15.75" customHeight="1" x14ac:dyDescent="0.2">
      <c r="B714" s="2"/>
      <c r="C714" s="3"/>
      <c r="D714" s="4"/>
      <c r="E714" s="5"/>
      <c r="F714" s="2"/>
      <c r="G714" s="2"/>
      <c r="H714" s="2"/>
      <c r="I714" s="6"/>
      <c r="J714" s="6"/>
      <c r="K714" s="2"/>
      <c r="L714" s="2"/>
    </row>
    <row r="715" spans="2:12" ht="15.75" customHeight="1" x14ac:dyDescent="0.2">
      <c r="B715" s="2"/>
      <c r="C715" s="3"/>
      <c r="D715" s="4"/>
      <c r="E715" s="5"/>
      <c r="F715" s="2"/>
      <c r="G715" s="2"/>
      <c r="H715" s="2"/>
      <c r="I715" s="6"/>
      <c r="J715" s="6"/>
      <c r="K715" s="2"/>
      <c r="L715" s="2"/>
    </row>
    <row r="716" spans="2:12" ht="15.75" customHeight="1" x14ac:dyDescent="0.2">
      <c r="B716" s="2"/>
      <c r="C716" s="3"/>
      <c r="D716" s="4"/>
      <c r="E716" s="5"/>
      <c r="F716" s="2"/>
      <c r="G716" s="2"/>
      <c r="H716" s="2"/>
      <c r="I716" s="6"/>
      <c r="J716" s="6"/>
      <c r="K716" s="2"/>
      <c r="L716" s="2"/>
    </row>
    <row r="717" spans="2:12" ht="15.75" customHeight="1" x14ac:dyDescent="0.2">
      <c r="B717" s="2"/>
      <c r="C717" s="3"/>
      <c r="D717" s="4"/>
      <c r="E717" s="5"/>
      <c r="F717" s="2"/>
      <c r="G717" s="2"/>
      <c r="H717" s="2"/>
      <c r="I717" s="6"/>
      <c r="J717" s="6"/>
      <c r="K717" s="2"/>
      <c r="L717" s="2"/>
    </row>
    <row r="718" spans="2:12" ht="15.75" customHeight="1" x14ac:dyDescent="0.2">
      <c r="B718" s="2"/>
      <c r="C718" s="3"/>
      <c r="D718" s="4"/>
      <c r="E718" s="5"/>
      <c r="F718" s="2"/>
      <c r="G718" s="2"/>
      <c r="H718" s="2"/>
      <c r="I718" s="6"/>
      <c r="J718" s="6"/>
      <c r="K718" s="2"/>
      <c r="L718" s="2"/>
    </row>
    <row r="719" spans="2:12" ht="15.75" customHeight="1" x14ac:dyDescent="0.2">
      <c r="B719" s="2"/>
      <c r="C719" s="3"/>
      <c r="D719" s="4"/>
      <c r="E719" s="5"/>
      <c r="F719" s="2"/>
      <c r="G719" s="2"/>
      <c r="H719" s="2"/>
      <c r="I719" s="6"/>
      <c r="J719" s="6"/>
      <c r="K719" s="2"/>
      <c r="L719" s="2"/>
    </row>
    <row r="720" spans="2:12" ht="15.75" customHeight="1" x14ac:dyDescent="0.2">
      <c r="B720" s="2"/>
      <c r="C720" s="3"/>
      <c r="D720" s="4"/>
      <c r="E720" s="5"/>
      <c r="F720" s="2"/>
      <c r="G720" s="2"/>
      <c r="H720" s="2"/>
      <c r="I720" s="6"/>
      <c r="J720" s="6"/>
      <c r="K720" s="2"/>
      <c r="L720" s="2"/>
    </row>
    <row r="721" spans="2:12" ht="15.75" customHeight="1" x14ac:dyDescent="0.2">
      <c r="B721" s="2"/>
      <c r="C721" s="3"/>
      <c r="D721" s="4"/>
      <c r="E721" s="5"/>
      <c r="F721" s="2"/>
      <c r="G721" s="2"/>
      <c r="H721" s="2"/>
      <c r="I721" s="6"/>
      <c r="J721" s="6"/>
      <c r="K721" s="2"/>
      <c r="L721" s="2"/>
    </row>
    <row r="722" spans="2:12" ht="15.75" customHeight="1" x14ac:dyDescent="0.2">
      <c r="B722" s="2"/>
      <c r="C722" s="3"/>
      <c r="D722" s="4"/>
      <c r="E722" s="5"/>
      <c r="F722" s="2"/>
      <c r="G722" s="2"/>
      <c r="H722" s="2"/>
      <c r="I722" s="6"/>
      <c r="J722" s="6"/>
      <c r="K722" s="2"/>
      <c r="L722" s="2"/>
    </row>
    <row r="723" spans="2:12" ht="15.75" customHeight="1" x14ac:dyDescent="0.2">
      <c r="B723" s="2"/>
      <c r="C723" s="3"/>
      <c r="D723" s="4"/>
      <c r="E723" s="5"/>
      <c r="F723" s="2"/>
      <c r="G723" s="2"/>
      <c r="H723" s="2"/>
      <c r="I723" s="6"/>
      <c r="J723" s="6"/>
      <c r="K723" s="2"/>
      <c r="L723" s="2"/>
    </row>
    <row r="724" spans="2:12" ht="15.75" customHeight="1" x14ac:dyDescent="0.2">
      <c r="B724" s="2"/>
      <c r="C724" s="3"/>
      <c r="D724" s="4"/>
      <c r="E724" s="5"/>
      <c r="F724" s="2"/>
      <c r="G724" s="2"/>
      <c r="H724" s="2"/>
      <c r="I724" s="6"/>
      <c r="J724" s="6"/>
      <c r="K724" s="2"/>
      <c r="L724" s="2"/>
    </row>
    <row r="725" spans="2:12" ht="15.75" customHeight="1" x14ac:dyDescent="0.2">
      <c r="B725" s="2"/>
      <c r="C725" s="3"/>
      <c r="D725" s="4"/>
      <c r="E725" s="5"/>
      <c r="F725" s="2"/>
      <c r="G725" s="2"/>
      <c r="H725" s="2"/>
      <c r="I725" s="6"/>
      <c r="J725" s="6"/>
      <c r="K725" s="2"/>
      <c r="L725" s="2"/>
    </row>
    <row r="726" spans="2:12" ht="15.75" customHeight="1" x14ac:dyDescent="0.2">
      <c r="B726" s="2"/>
      <c r="C726" s="3"/>
      <c r="D726" s="4"/>
      <c r="E726" s="5"/>
      <c r="F726" s="2"/>
      <c r="G726" s="2"/>
      <c r="H726" s="2"/>
      <c r="I726" s="6"/>
      <c r="J726" s="6"/>
      <c r="K726" s="2"/>
      <c r="L726" s="2"/>
    </row>
    <row r="727" spans="2:12" ht="15.75" customHeight="1" x14ac:dyDescent="0.2">
      <c r="B727" s="2"/>
      <c r="C727" s="3"/>
      <c r="D727" s="4"/>
      <c r="E727" s="5"/>
      <c r="F727" s="2"/>
      <c r="G727" s="2"/>
      <c r="H727" s="2"/>
      <c r="I727" s="6"/>
      <c r="J727" s="6"/>
      <c r="K727" s="2"/>
      <c r="L727" s="2"/>
    </row>
    <row r="728" spans="2:12" ht="15.75" customHeight="1" x14ac:dyDescent="0.2">
      <c r="B728" s="2"/>
      <c r="C728" s="3"/>
      <c r="D728" s="4"/>
      <c r="E728" s="5"/>
      <c r="F728" s="2"/>
      <c r="G728" s="2"/>
      <c r="H728" s="2"/>
      <c r="I728" s="6"/>
      <c r="J728" s="6"/>
      <c r="K728" s="2"/>
      <c r="L728" s="2"/>
    </row>
    <row r="729" spans="2:12" ht="15.75" customHeight="1" x14ac:dyDescent="0.2">
      <c r="B729" s="2"/>
      <c r="C729" s="3"/>
      <c r="D729" s="4"/>
      <c r="E729" s="5"/>
      <c r="F729" s="2"/>
      <c r="G729" s="2"/>
      <c r="H729" s="2"/>
      <c r="I729" s="6"/>
      <c r="J729" s="6"/>
      <c r="K729" s="2"/>
      <c r="L729" s="2"/>
    </row>
    <row r="730" spans="2:12" ht="15.75" customHeight="1" x14ac:dyDescent="0.2">
      <c r="B730" s="2"/>
      <c r="C730" s="3"/>
      <c r="D730" s="4"/>
      <c r="E730" s="5"/>
      <c r="F730" s="2"/>
      <c r="G730" s="2"/>
      <c r="H730" s="2"/>
      <c r="I730" s="6"/>
      <c r="J730" s="6"/>
      <c r="K730" s="2"/>
      <c r="L730" s="2"/>
    </row>
    <row r="731" spans="2:12" ht="15.75" customHeight="1" x14ac:dyDescent="0.2">
      <c r="B731" s="2"/>
      <c r="C731" s="3"/>
      <c r="D731" s="4"/>
      <c r="E731" s="5"/>
      <c r="F731" s="2"/>
      <c r="G731" s="2"/>
      <c r="H731" s="2"/>
      <c r="I731" s="6"/>
      <c r="J731" s="6"/>
      <c r="K731" s="2"/>
      <c r="L731" s="2"/>
    </row>
    <row r="732" spans="2:12" ht="15.75" customHeight="1" x14ac:dyDescent="0.2">
      <c r="B732" s="2"/>
      <c r="C732" s="3"/>
      <c r="D732" s="4"/>
      <c r="E732" s="5"/>
      <c r="F732" s="2"/>
      <c r="G732" s="2"/>
      <c r="H732" s="2"/>
      <c r="I732" s="6"/>
      <c r="J732" s="6"/>
      <c r="K732" s="2"/>
      <c r="L732" s="2"/>
    </row>
    <row r="733" spans="2:12" ht="15.75" customHeight="1" x14ac:dyDescent="0.2">
      <c r="B733" s="2"/>
      <c r="C733" s="3"/>
      <c r="D733" s="4"/>
      <c r="E733" s="5"/>
      <c r="F733" s="2"/>
      <c r="G733" s="2"/>
      <c r="H733" s="2"/>
      <c r="I733" s="6"/>
      <c r="J733" s="6"/>
      <c r="K733" s="2"/>
      <c r="L733" s="2"/>
    </row>
    <row r="734" spans="2:12" ht="15.75" customHeight="1" x14ac:dyDescent="0.2">
      <c r="B734" s="2"/>
      <c r="C734" s="3"/>
      <c r="D734" s="4"/>
      <c r="E734" s="5"/>
      <c r="F734" s="2"/>
      <c r="G734" s="2"/>
      <c r="H734" s="2"/>
      <c r="I734" s="6"/>
      <c r="J734" s="6"/>
      <c r="K734" s="2"/>
      <c r="L734" s="2"/>
    </row>
    <row r="735" spans="2:12" ht="15.75" customHeight="1" x14ac:dyDescent="0.2">
      <c r="B735" s="2"/>
      <c r="C735" s="3"/>
      <c r="D735" s="4"/>
      <c r="E735" s="5"/>
      <c r="F735" s="2"/>
      <c r="G735" s="2"/>
      <c r="H735" s="2"/>
      <c r="I735" s="6"/>
      <c r="J735" s="6"/>
      <c r="K735" s="2"/>
      <c r="L735" s="2"/>
    </row>
    <row r="736" spans="2:12" ht="15.75" customHeight="1" x14ac:dyDescent="0.2">
      <c r="B736" s="2"/>
      <c r="C736" s="3"/>
      <c r="D736" s="4"/>
      <c r="E736" s="5"/>
      <c r="F736" s="2"/>
      <c r="G736" s="2"/>
      <c r="H736" s="2"/>
      <c r="I736" s="6"/>
      <c r="J736" s="6"/>
      <c r="K736" s="2"/>
      <c r="L736" s="2"/>
    </row>
    <row r="737" spans="2:12" ht="15.75" customHeight="1" x14ac:dyDescent="0.2">
      <c r="B737" s="2"/>
      <c r="C737" s="3"/>
      <c r="D737" s="4"/>
      <c r="E737" s="5"/>
      <c r="F737" s="2"/>
      <c r="G737" s="2"/>
      <c r="H737" s="2"/>
      <c r="I737" s="6"/>
      <c r="J737" s="6"/>
      <c r="K737" s="2"/>
      <c r="L737" s="2"/>
    </row>
    <row r="738" spans="2:12" ht="15.75" customHeight="1" x14ac:dyDescent="0.2">
      <c r="B738" s="2"/>
      <c r="C738" s="3"/>
      <c r="D738" s="4"/>
      <c r="E738" s="5"/>
      <c r="F738" s="2"/>
      <c r="G738" s="2"/>
      <c r="H738" s="2"/>
      <c r="I738" s="6"/>
      <c r="J738" s="6"/>
      <c r="K738" s="2"/>
      <c r="L738" s="2"/>
    </row>
    <row r="739" spans="2:12" ht="15.75" customHeight="1" x14ac:dyDescent="0.2">
      <c r="B739" s="2"/>
      <c r="C739" s="3"/>
      <c r="D739" s="4"/>
      <c r="E739" s="5"/>
      <c r="F739" s="2"/>
      <c r="G739" s="2"/>
      <c r="H739" s="2"/>
      <c r="I739" s="6"/>
      <c r="J739" s="6"/>
      <c r="K739" s="2"/>
      <c r="L739" s="2"/>
    </row>
    <row r="740" spans="2:12" ht="15.75" customHeight="1" x14ac:dyDescent="0.2">
      <c r="B740" s="2"/>
      <c r="C740" s="3"/>
      <c r="D740" s="4"/>
      <c r="E740" s="5"/>
      <c r="F740" s="2"/>
      <c r="G740" s="2"/>
      <c r="H740" s="2"/>
      <c r="I740" s="6"/>
      <c r="J740" s="6"/>
      <c r="K740" s="2"/>
      <c r="L740" s="2"/>
    </row>
    <row r="741" spans="2:12" ht="15.75" customHeight="1" x14ac:dyDescent="0.2">
      <c r="B741" s="2"/>
      <c r="C741" s="3"/>
      <c r="D741" s="4"/>
      <c r="E741" s="5"/>
      <c r="F741" s="2"/>
      <c r="G741" s="2"/>
      <c r="H741" s="2"/>
      <c r="I741" s="6"/>
      <c r="J741" s="6"/>
      <c r="K741" s="2"/>
      <c r="L741" s="2"/>
    </row>
    <row r="742" spans="2:12" ht="15.75" customHeight="1" x14ac:dyDescent="0.2">
      <c r="B742" s="2"/>
      <c r="C742" s="3"/>
      <c r="D742" s="4"/>
      <c r="E742" s="5"/>
      <c r="F742" s="2"/>
      <c r="G742" s="2"/>
      <c r="H742" s="2"/>
      <c r="I742" s="6"/>
      <c r="J742" s="6"/>
      <c r="K742" s="2"/>
      <c r="L742" s="2"/>
    </row>
    <row r="743" spans="2:12" ht="15.75" customHeight="1" x14ac:dyDescent="0.2">
      <c r="B743" s="2"/>
      <c r="C743" s="3"/>
      <c r="D743" s="4"/>
      <c r="E743" s="5"/>
      <c r="F743" s="2"/>
      <c r="G743" s="2"/>
      <c r="H743" s="2"/>
      <c r="I743" s="6"/>
      <c r="J743" s="6"/>
      <c r="K743" s="2"/>
      <c r="L743" s="2"/>
    </row>
    <row r="744" spans="2:12" ht="15.75" customHeight="1" x14ac:dyDescent="0.2">
      <c r="B744" s="2"/>
      <c r="C744" s="3"/>
      <c r="D744" s="4"/>
      <c r="E744" s="5"/>
      <c r="F744" s="2"/>
      <c r="G744" s="2"/>
      <c r="H744" s="2"/>
      <c r="I744" s="6"/>
      <c r="J744" s="6"/>
      <c r="K744" s="2"/>
      <c r="L744" s="2"/>
    </row>
    <row r="745" spans="2:12" ht="15.75" customHeight="1" x14ac:dyDescent="0.2">
      <c r="B745" s="2"/>
      <c r="C745" s="3"/>
      <c r="D745" s="4"/>
      <c r="E745" s="5"/>
      <c r="F745" s="2"/>
      <c r="G745" s="2"/>
      <c r="H745" s="2"/>
      <c r="I745" s="6"/>
      <c r="J745" s="6"/>
      <c r="K745" s="2"/>
      <c r="L745" s="2"/>
    </row>
    <row r="746" spans="2:12" ht="15.75" customHeight="1" x14ac:dyDescent="0.2">
      <c r="B746" s="2"/>
      <c r="C746" s="3"/>
      <c r="D746" s="4"/>
      <c r="E746" s="5"/>
      <c r="F746" s="2"/>
      <c r="G746" s="2"/>
      <c r="H746" s="2"/>
      <c r="I746" s="6"/>
      <c r="J746" s="6"/>
      <c r="K746" s="2"/>
      <c r="L746" s="2"/>
    </row>
    <row r="747" spans="2:12" ht="15.75" customHeight="1" x14ac:dyDescent="0.2">
      <c r="B747" s="2"/>
      <c r="C747" s="3"/>
      <c r="D747" s="4"/>
      <c r="E747" s="5"/>
      <c r="F747" s="2"/>
      <c r="G747" s="2"/>
      <c r="H747" s="2"/>
      <c r="I747" s="6"/>
      <c r="J747" s="6"/>
      <c r="K747" s="2"/>
      <c r="L747" s="2"/>
    </row>
    <row r="748" spans="2:12" ht="15.75" customHeight="1" x14ac:dyDescent="0.2">
      <c r="B748" s="2"/>
      <c r="C748" s="3"/>
      <c r="D748" s="4"/>
      <c r="E748" s="5"/>
      <c r="F748" s="2"/>
      <c r="G748" s="2"/>
      <c r="H748" s="2"/>
      <c r="I748" s="6"/>
      <c r="J748" s="6"/>
      <c r="K748" s="2"/>
      <c r="L748" s="2"/>
    </row>
    <row r="749" spans="2:12" ht="15.75" customHeight="1" x14ac:dyDescent="0.2">
      <c r="B749" s="2"/>
      <c r="C749" s="3"/>
      <c r="D749" s="4"/>
      <c r="E749" s="5"/>
      <c r="F749" s="2"/>
      <c r="G749" s="2"/>
      <c r="H749" s="2"/>
      <c r="I749" s="6"/>
      <c r="J749" s="6"/>
      <c r="K749" s="2"/>
      <c r="L749" s="2"/>
    </row>
    <row r="750" spans="2:12" ht="15.75" customHeight="1" x14ac:dyDescent="0.2">
      <c r="B750" s="2"/>
      <c r="C750" s="3"/>
      <c r="D750" s="4"/>
      <c r="E750" s="5"/>
      <c r="F750" s="2"/>
      <c r="G750" s="2"/>
      <c r="H750" s="2"/>
      <c r="I750" s="6"/>
      <c r="J750" s="6"/>
      <c r="K750" s="2"/>
      <c r="L750" s="2"/>
    </row>
    <row r="751" spans="2:12" ht="15.75" customHeight="1" x14ac:dyDescent="0.2">
      <c r="B751" s="2"/>
      <c r="C751" s="3"/>
      <c r="D751" s="4"/>
      <c r="E751" s="5"/>
      <c r="F751" s="2"/>
      <c r="G751" s="2"/>
      <c r="H751" s="2"/>
      <c r="I751" s="6"/>
      <c r="J751" s="6"/>
      <c r="K751" s="2"/>
      <c r="L751" s="2"/>
    </row>
    <row r="752" spans="2:12" ht="15.75" customHeight="1" x14ac:dyDescent="0.2">
      <c r="B752" s="2"/>
      <c r="C752" s="3"/>
      <c r="D752" s="4"/>
      <c r="E752" s="5"/>
      <c r="F752" s="2"/>
      <c r="G752" s="2"/>
      <c r="H752" s="2"/>
      <c r="I752" s="6"/>
      <c r="J752" s="6"/>
      <c r="K752" s="2"/>
      <c r="L752" s="2"/>
    </row>
    <row r="753" spans="2:12" ht="15.75" customHeight="1" x14ac:dyDescent="0.2">
      <c r="B753" s="2"/>
      <c r="C753" s="3"/>
      <c r="D753" s="4"/>
      <c r="E753" s="5"/>
      <c r="F753" s="2"/>
      <c r="G753" s="2"/>
      <c r="H753" s="2"/>
      <c r="I753" s="6"/>
      <c r="J753" s="6"/>
      <c r="K753" s="2"/>
      <c r="L753" s="2"/>
    </row>
    <row r="754" spans="2:12" ht="15.75" customHeight="1" x14ac:dyDescent="0.2">
      <c r="B754" s="2"/>
      <c r="C754" s="3"/>
      <c r="D754" s="4"/>
      <c r="E754" s="5"/>
      <c r="F754" s="2"/>
      <c r="G754" s="2"/>
      <c r="H754" s="2"/>
      <c r="I754" s="6"/>
      <c r="J754" s="6"/>
      <c r="K754" s="2"/>
      <c r="L754" s="2"/>
    </row>
    <row r="755" spans="2:12" ht="15.75" customHeight="1" x14ac:dyDescent="0.2">
      <c r="B755" s="2"/>
      <c r="C755" s="3"/>
      <c r="D755" s="4"/>
      <c r="E755" s="5"/>
      <c r="F755" s="2"/>
      <c r="G755" s="2"/>
      <c r="H755" s="2"/>
      <c r="I755" s="6"/>
      <c r="J755" s="6"/>
      <c r="K755" s="2"/>
      <c r="L755" s="2"/>
    </row>
    <row r="756" spans="2:12" ht="15.75" customHeight="1" x14ac:dyDescent="0.2">
      <c r="B756" s="2"/>
      <c r="C756" s="3"/>
      <c r="D756" s="4"/>
      <c r="E756" s="5"/>
      <c r="F756" s="2"/>
      <c r="G756" s="2"/>
      <c r="H756" s="2"/>
      <c r="I756" s="6"/>
      <c r="J756" s="6"/>
      <c r="K756" s="2"/>
      <c r="L756" s="2"/>
    </row>
    <row r="757" spans="2:12" ht="15.75" customHeight="1" x14ac:dyDescent="0.2">
      <c r="B757" s="2"/>
      <c r="C757" s="3"/>
      <c r="D757" s="4"/>
      <c r="E757" s="5"/>
      <c r="F757" s="2"/>
      <c r="G757" s="2"/>
      <c r="H757" s="2"/>
      <c r="I757" s="6"/>
      <c r="J757" s="6"/>
      <c r="K757" s="2"/>
      <c r="L757" s="2"/>
    </row>
    <row r="758" spans="2:12" ht="15.75" customHeight="1" x14ac:dyDescent="0.2">
      <c r="B758" s="2"/>
      <c r="C758" s="3"/>
      <c r="D758" s="4"/>
      <c r="E758" s="5"/>
      <c r="F758" s="2"/>
      <c r="G758" s="2"/>
      <c r="H758" s="2"/>
      <c r="I758" s="6"/>
      <c r="J758" s="6"/>
      <c r="K758" s="2"/>
      <c r="L758" s="2"/>
    </row>
    <row r="759" spans="2:12" ht="15.75" customHeight="1" x14ac:dyDescent="0.2">
      <c r="B759" s="2"/>
      <c r="C759" s="3"/>
      <c r="D759" s="4"/>
      <c r="E759" s="5"/>
      <c r="F759" s="2"/>
      <c r="G759" s="2"/>
      <c r="H759" s="2"/>
      <c r="I759" s="6"/>
      <c r="J759" s="6"/>
      <c r="K759" s="2"/>
      <c r="L759" s="2"/>
    </row>
    <row r="760" spans="2:12" ht="15.75" customHeight="1" x14ac:dyDescent="0.2">
      <c r="B760" s="2"/>
      <c r="C760" s="3"/>
      <c r="D760" s="4"/>
      <c r="E760" s="5"/>
      <c r="F760" s="2"/>
      <c r="G760" s="2"/>
      <c r="H760" s="2"/>
      <c r="I760" s="6"/>
      <c r="J760" s="6"/>
      <c r="K760" s="2"/>
      <c r="L760" s="2"/>
    </row>
    <row r="761" spans="2:12" ht="15.75" customHeight="1" x14ac:dyDescent="0.2">
      <c r="B761" s="2"/>
      <c r="C761" s="3"/>
      <c r="D761" s="4"/>
      <c r="E761" s="5"/>
      <c r="F761" s="2"/>
      <c r="G761" s="2"/>
      <c r="H761" s="2"/>
      <c r="I761" s="6"/>
      <c r="J761" s="6"/>
      <c r="K761" s="2"/>
      <c r="L761" s="2"/>
    </row>
    <row r="762" spans="2:12" ht="15.75" customHeight="1" x14ac:dyDescent="0.2">
      <c r="B762" s="2"/>
      <c r="C762" s="3"/>
      <c r="D762" s="4"/>
      <c r="E762" s="5"/>
      <c r="F762" s="2"/>
      <c r="G762" s="2"/>
      <c r="H762" s="2"/>
      <c r="I762" s="6"/>
      <c r="J762" s="6"/>
      <c r="K762" s="2"/>
      <c r="L762" s="2"/>
    </row>
    <row r="763" spans="2:12" ht="15.75" customHeight="1" x14ac:dyDescent="0.2">
      <c r="B763" s="2"/>
      <c r="C763" s="3"/>
      <c r="D763" s="4"/>
      <c r="E763" s="5"/>
      <c r="F763" s="2"/>
      <c r="G763" s="2"/>
      <c r="H763" s="2"/>
      <c r="I763" s="6"/>
      <c r="J763" s="6"/>
      <c r="K763" s="2"/>
      <c r="L763" s="2"/>
    </row>
    <row r="764" spans="2:12" ht="15.75" customHeight="1" x14ac:dyDescent="0.2">
      <c r="B764" s="2"/>
      <c r="C764" s="3"/>
      <c r="D764" s="4"/>
      <c r="E764" s="5"/>
      <c r="F764" s="2"/>
      <c r="G764" s="2"/>
      <c r="H764" s="2"/>
      <c r="I764" s="6"/>
      <c r="J764" s="6"/>
      <c r="K764" s="2"/>
      <c r="L764" s="2"/>
    </row>
    <row r="765" spans="2:12" ht="15.75" customHeight="1" x14ac:dyDescent="0.2">
      <c r="B765" s="2"/>
      <c r="C765" s="3"/>
      <c r="D765" s="4"/>
      <c r="E765" s="5"/>
      <c r="F765" s="2"/>
      <c r="G765" s="2"/>
      <c r="H765" s="2"/>
      <c r="I765" s="6"/>
      <c r="J765" s="6"/>
      <c r="K765" s="2"/>
      <c r="L765" s="2"/>
    </row>
    <row r="766" spans="2:12" ht="15.75" customHeight="1" x14ac:dyDescent="0.2">
      <c r="B766" s="2"/>
      <c r="C766" s="3"/>
      <c r="D766" s="4"/>
      <c r="E766" s="5"/>
      <c r="F766" s="2"/>
      <c r="G766" s="2"/>
      <c r="H766" s="2"/>
      <c r="I766" s="6"/>
      <c r="J766" s="6"/>
      <c r="K766" s="2"/>
      <c r="L766" s="2"/>
    </row>
    <row r="767" spans="2:12" ht="15.75" customHeight="1" x14ac:dyDescent="0.2">
      <c r="B767" s="2"/>
      <c r="C767" s="3"/>
      <c r="D767" s="4"/>
      <c r="E767" s="5"/>
      <c r="F767" s="2"/>
      <c r="G767" s="2"/>
      <c r="H767" s="2"/>
      <c r="I767" s="6"/>
      <c r="J767" s="6"/>
      <c r="K767" s="2"/>
      <c r="L767" s="2"/>
    </row>
    <row r="768" spans="2:12" ht="15.75" customHeight="1" x14ac:dyDescent="0.2">
      <c r="B768" s="2"/>
      <c r="C768" s="3"/>
      <c r="D768" s="4"/>
      <c r="E768" s="5"/>
      <c r="F768" s="2"/>
      <c r="G768" s="2"/>
      <c r="H768" s="2"/>
      <c r="I768" s="6"/>
      <c r="J768" s="6"/>
      <c r="K768" s="2"/>
      <c r="L768" s="2"/>
    </row>
    <row r="769" spans="2:12" ht="15.75" customHeight="1" x14ac:dyDescent="0.2">
      <c r="B769" s="2"/>
      <c r="C769" s="3"/>
      <c r="D769" s="4"/>
      <c r="E769" s="5"/>
      <c r="F769" s="2"/>
      <c r="G769" s="2"/>
      <c r="H769" s="2"/>
      <c r="I769" s="6"/>
      <c r="J769" s="6"/>
      <c r="K769" s="2"/>
      <c r="L769" s="2"/>
    </row>
    <row r="770" spans="2:12" ht="15.75" customHeight="1" x14ac:dyDescent="0.2">
      <c r="B770" s="2"/>
      <c r="C770" s="3"/>
      <c r="D770" s="4"/>
      <c r="E770" s="5"/>
      <c r="F770" s="2"/>
      <c r="G770" s="2"/>
      <c r="H770" s="2"/>
      <c r="I770" s="6"/>
      <c r="J770" s="6"/>
      <c r="K770" s="2"/>
      <c r="L770" s="2"/>
    </row>
    <row r="771" spans="2:12" ht="15.75" customHeight="1" x14ac:dyDescent="0.2">
      <c r="B771" s="2"/>
      <c r="C771" s="3"/>
      <c r="D771" s="4"/>
      <c r="E771" s="5"/>
      <c r="F771" s="2"/>
      <c r="G771" s="2"/>
      <c r="H771" s="2"/>
      <c r="I771" s="6"/>
      <c r="J771" s="6"/>
      <c r="K771" s="2"/>
      <c r="L771" s="2"/>
    </row>
    <row r="772" spans="2:12" ht="15.75" customHeight="1" x14ac:dyDescent="0.2">
      <c r="B772" s="2"/>
      <c r="C772" s="3"/>
      <c r="D772" s="4"/>
      <c r="E772" s="5"/>
      <c r="F772" s="2"/>
      <c r="G772" s="2"/>
      <c r="H772" s="2"/>
      <c r="I772" s="6"/>
      <c r="J772" s="6"/>
      <c r="K772" s="2"/>
      <c r="L772" s="2"/>
    </row>
    <row r="773" spans="2:12" ht="15.75" customHeight="1" x14ac:dyDescent="0.2">
      <c r="B773" s="2"/>
      <c r="C773" s="3"/>
      <c r="D773" s="4"/>
      <c r="E773" s="5"/>
      <c r="F773" s="2"/>
      <c r="G773" s="2"/>
      <c r="H773" s="2"/>
      <c r="I773" s="6"/>
      <c r="J773" s="6"/>
      <c r="K773" s="2"/>
      <c r="L773" s="2"/>
    </row>
    <row r="774" spans="2:12" ht="15.75" customHeight="1" x14ac:dyDescent="0.2">
      <c r="B774" s="2"/>
      <c r="C774" s="3"/>
      <c r="D774" s="4"/>
      <c r="E774" s="5"/>
      <c r="F774" s="2"/>
      <c r="G774" s="2"/>
      <c r="H774" s="2"/>
      <c r="I774" s="6"/>
      <c r="J774" s="6"/>
      <c r="K774" s="2"/>
      <c r="L774" s="2"/>
    </row>
    <row r="775" spans="2:12" ht="15.75" customHeight="1" x14ac:dyDescent="0.2">
      <c r="B775" s="2"/>
      <c r="C775" s="3"/>
      <c r="D775" s="4"/>
      <c r="E775" s="5"/>
      <c r="F775" s="2"/>
      <c r="G775" s="2"/>
      <c r="H775" s="2"/>
      <c r="I775" s="6"/>
      <c r="J775" s="6"/>
      <c r="K775" s="2"/>
      <c r="L775" s="2"/>
    </row>
    <row r="776" spans="2:12" ht="15.75" customHeight="1" x14ac:dyDescent="0.2">
      <c r="B776" s="2"/>
      <c r="C776" s="3"/>
      <c r="D776" s="4"/>
      <c r="E776" s="5"/>
      <c r="F776" s="2"/>
      <c r="G776" s="2"/>
      <c r="H776" s="2"/>
      <c r="I776" s="6"/>
      <c r="J776" s="6"/>
      <c r="K776" s="2"/>
      <c r="L776" s="2"/>
    </row>
    <row r="777" spans="2:12" ht="15.75" customHeight="1" x14ac:dyDescent="0.2">
      <c r="B777" s="2"/>
      <c r="C777" s="3"/>
      <c r="D777" s="4"/>
      <c r="E777" s="5"/>
      <c r="F777" s="2"/>
      <c r="G777" s="2"/>
      <c r="H777" s="2"/>
      <c r="I777" s="6"/>
      <c r="J777" s="6"/>
      <c r="K777" s="2"/>
      <c r="L777" s="2"/>
    </row>
    <row r="778" spans="2:12" ht="15.75" customHeight="1" x14ac:dyDescent="0.2">
      <c r="B778" s="2"/>
      <c r="C778" s="3"/>
      <c r="D778" s="4"/>
      <c r="E778" s="5"/>
      <c r="F778" s="2"/>
      <c r="G778" s="2"/>
      <c r="H778" s="2"/>
      <c r="I778" s="6"/>
      <c r="J778" s="6"/>
      <c r="K778" s="2"/>
      <c r="L778" s="2"/>
    </row>
    <row r="779" spans="2:12" ht="15.75" customHeight="1" x14ac:dyDescent="0.2">
      <c r="B779" s="2"/>
      <c r="C779" s="3"/>
      <c r="D779" s="4"/>
      <c r="E779" s="5"/>
      <c r="F779" s="2"/>
      <c r="G779" s="2"/>
      <c r="H779" s="2"/>
      <c r="I779" s="6"/>
      <c r="J779" s="6"/>
      <c r="K779" s="2"/>
      <c r="L779" s="2"/>
    </row>
    <row r="780" spans="2:12" ht="15.75" customHeight="1" x14ac:dyDescent="0.2">
      <c r="B780" s="2"/>
      <c r="C780" s="3"/>
      <c r="D780" s="4"/>
      <c r="E780" s="5"/>
      <c r="F780" s="2"/>
      <c r="G780" s="2"/>
      <c r="H780" s="2"/>
      <c r="I780" s="6"/>
      <c r="J780" s="6"/>
      <c r="K780" s="2"/>
      <c r="L780" s="2"/>
    </row>
    <row r="781" spans="2:12" ht="15.75" customHeight="1" x14ac:dyDescent="0.2">
      <c r="B781" s="2"/>
      <c r="C781" s="3"/>
      <c r="D781" s="4"/>
      <c r="E781" s="5"/>
      <c r="F781" s="2"/>
      <c r="G781" s="2"/>
      <c r="H781" s="2"/>
      <c r="I781" s="6"/>
      <c r="J781" s="6"/>
      <c r="K781" s="2"/>
      <c r="L781" s="2"/>
    </row>
    <row r="782" spans="2:12" ht="15.75" customHeight="1" x14ac:dyDescent="0.2">
      <c r="B782" s="2"/>
      <c r="C782" s="3"/>
      <c r="D782" s="4"/>
      <c r="E782" s="5"/>
      <c r="F782" s="2"/>
      <c r="G782" s="2"/>
      <c r="H782" s="2"/>
      <c r="I782" s="6"/>
      <c r="J782" s="6"/>
      <c r="K782" s="2"/>
      <c r="L782" s="2"/>
    </row>
    <row r="783" spans="2:12" ht="15.75" customHeight="1" x14ac:dyDescent="0.2">
      <c r="B783" s="2"/>
      <c r="C783" s="3"/>
      <c r="D783" s="4"/>
      <c r="E783" s="5"/>
      <c r="F783" s="2"/>
      <c r="G783" s="2"/>
      <c r="H783" s="2"/>
      <c r="I783" s="6"/>
      <c r="J783" s="6"/>
      <c r="K783" s="2"/>
      <c r="L783" s="2"/>
    </row>
    <row r="784" spans="2:12" ht="15.75" customHeight="1" x14ac:dyDescent="0.2">
      <c r="B784" s="2"/>
      <c r="C784" s="3"/>
      <c r="D784" s="4"/>
      <c r="E784" s="5"/>
      <c r="F784" s="2"/>
      <c r="G784" s="2"/>
      <c r="H784" s="2"/>
      <c r="I784" s="6"/>
      <c r="J784" s="6"/>
      <c r="K784" s="2"/>
      <c r="L784" s="2"/>
    </row>
    <row r="785" spans="2:12" ht="15.75" customHeight="1" x14ac:dyDescent="0.2">
      <c r="B785" s="2"/>
      <c r="C785" s="3"/>
      <c r="D785" s="4"/>
      <c r="E785" s="5"/>
      <c r="F785" s="2"/>
      <c r="G785" s="2"/>
      <c r="H785" s="2"/>
      <c r="I785" s="6"/>
      <c r="J785" s="6"/>
      <c r="K785" s="2"/>
      <c r="L785" s="2"/>
    </row>
    <row r="786" spans="2:12" ht="15.75" customHeight="1" x14ac:dyDescent="0.2">
      <c r="B786" s="2"/>
      <c r="C786" s="3"/>
      <c r="D786" s="4"/>
      <c r="E786" s="5"/>
      <c r="F786" s="2"/>
      <c r="G786" s="2"/>
      <c r="H786" s="2"/>
      <c r="I786" s="6"/>
      <c r="J786" s="6"/>
      <c r="K786" s="2"/>
      <c r="L786" s="2"/>
    </row>
    <row r="787" spans="2:12" ht="15.75" customHeight="1" x14ac:dyDescent="0.2">
      <c r="B787" s="2"/>
      <c r="C787" s="3"/>
      <c r="D787" s="4"/>
      <c r="E787" s="5"/>
      <c r="F787" s="2"/>
      <c r="G787" s="2"/>
      <c r="H787" s="2"/>
      <c r="I787" s="6"/>
      <c r="J787" s="6"/>
      <c r="K787" s="2"/>
      <c r="L787" s="2"/>
    </row>
    <row r="788" spans="2:12" ht="15.75" customHeight="1" x14ac:dyDescent="0.2">
      <c r="B788" s="2"/>
      <c r="C788" s="3"/>
      <c r="D788" s="4"/>
      <c r="E788" s="5"/>
      <c r="F788" s="2"/>
      <c r="G788" s="2"/>
      <c r="H788" s="2"/>
      <c r="I788" s="6"/>
      <c r="J788" s="6"/>
      <c r="K788" s="2"/>
      <c r="L788" s="2"/>
    </row>
    <row r="789" spans="2:12" ht="15.75" customHeight="1" x14ac:dyDescent="0.2">
      <c r="B789" s="2"/>
      <c r="C789" s="3"/>
      <c r="D789" s="4"/>
      <c r="E789" s="5"/>
      <c r="F789" s="2"/>
      <c r="G789" s="2"/>
      <c r="H789" s="2"/>
      <c r="I789" s="6"/>
      <c r="J789" s="6"/>
      <c r="K789" s="2"/>
      <c r="L789" s="2"/>
    </row>
    <row r="790" spans="2:12" ht="15.75" customHeight="1" x14ac:dyDescent="0.2">
      <c r="B790" s="2"/>
      <c r="C790" s="3"/>
      <c r="D790" s="4"/>
      <c r="E790" s="5"/>
      <c r="F790" s="2"/>
      <c r="G790" s="2"/>
      <c r="H790" s="2"/>
      <c r="I790" s="6"/>
      <c r="J790" s="6"/>
      <c r="K790" s="2"/>
      <c r="L790" s="2"/>
    </row>
    <row r="791" spans="2:12" ht="15.75" customHeight="1" x14ac:dyDescent="0.2">
      <c r="B791" s="2"/>
      <c r="C791" s="3"/>
      <c r="D791" s="4"/>
      <c r="E791" s="5"/>
      <c r="F791" s="2"/>
      <c r="G791" s="2"/>
      <c r="H791" s="2"/>
      <c r="I791" s="6"/>
      <c r="J791" s="6"/>
      <c r="K791" s="2"/>
      <c r="L791" s="2"/>
    </row>
    <row r="792" spans="2:12" ht="15.75" customHeight="1" x14ac:dyDescent="0.2">
      <c r="B792" s="2"/>
      <c r="C792" s="3"/>
      <c r="D792" s="4"/>
      <c r="E792" s="5"/>
      <c r="F792" s="2"/>
      <c r="G792" s="2"/>
      <c r="H792" s="2"/>
      <c r="I792" s="6"/>
      <c r="J792" s="6"/>
      <c r="K792" s="2"/>
      <c r="L792" s="2"/>
    </row>
    <row r="793" spans="2:12" ht="15.75" customHeight="1" x14ac:dyDescent="0.2">
      <c r="B793" s="2"/>
      <c r="C793" s="3"/>
      <c r="D793" s="4"/>
      <c r="E793" s="5"/>
      <c r="F793" s="2"/>
      <c r="G793" s="2"/>
      <c r="H793" s="2"/>
      <c r="I793" s="6"/>
      <c r="J793" s="6"/>
      <c r="K793" s="2"/>
      <c r="L793" s="2"/>
    </row>
    <row r="794" spans="2:12" ht="15.75" customHeight="1" x14ac:dyDescent="0.2">
      <c r="B794" s="2"/>
      <c r="C794" s="3"/>
      <c r="D794" s="4"/>
      <c r="E794" s="5"/>
      <c r="F794" s="2"/>
      <c r="G794" s="2"/>
      <c r="H794" s="2"/>
      <c r="I794" s="6"/>
      <c r="J794" s="6"/>
      <c r="K794" s="2"/>
      <c r="L794" s="2"/>
    </row>
    <row r="795" spans="2:12" ht="15.75" customHeight="1" x14ac:dyDescent="0.2">
      <c r="B795" s="2"/>
      <c r="C795" s="3"/>
      <c r="D795" s="4"/>
      <c r="E795" s="5"/>
      <c r="F795" s="2"/>
      <c r="G795" s="2"/>
      <c r="H795" s="2"/>
      <c r="I795" s="6"/>
      <c r="J795" s="6"/>
      <c r="K795" s="2"/>
      <c r="L795" s="2"/>
    </row>
    <row r="796" spans="2:12" ht="15.75" customHeight="1" x14ac:dyDescent="0.2">
      <c r="B796" s="2"/>
      <c r="C796" s="3"/>
      <c r="D796" s="4"/>
      <c r="E796" s="5"/>
      <c r="F796" s="2"/>
      <c r="G796" s="2"/>
      <c r="H796" s="2"/>
      <c r="I796" s="6"/>
      <c r="J796" s="6"/>
      <c r="K796" s="2"/>
      <c r="L796" s="2"/>
    </row>
    <row r="797" spans="2:12" ht="15.75" customHeight="1" x14ac:dyDescent="0.2">
      <c r="B797" s="2"/>
      <c r="C797" s="3"/>
      <c r="D797" s="4"/>
      <c r="E797" s="5"/>
      <c r="F797" s="2"/>
      <c r="G797" s="2"/>
      <c r="H797" s="2"/>
      <c r="I797" s="6"/>
      <c r="J797" s="6"/>
      <c r="K797" s="2"/>
      <c r="L797" s="2"/>
    </row>
    <row r="798" spans="2:12" ht="15.75" customHeight="1" x14ac:dyDescent="0.2">
      <c r="B798" s="2"/>
      <c r="C798" s="3"/>
      <c r="D798" s="4"/>
      <c r="E798" s="5"/>
      <c r="F798" s="2"/>
      <c r="G798" s="2"/>
      <c r="H798" s="2"/>
      <c r="I798" s="6"/>
      <c r="J798" s="6"/>
      <c r="K798" s="2"/>
      <c r="L798" s="2"/>
    </row>
    <row r="799" spans="2:12" ht="15.75" customHeight="1" x14ac:dyDescent="0.2">
      <c r="B799" s="2"/>
      <c r="C799" s="3"/>
      <c r="D799" s="4"/>
      <c r="E799" s="5"/>
      <c r="F799" s="2"/>
      <c r="G799" s="2"/>
      <c r="H799" s="2"/>
      <c r="I799" s="6"/>
      <c r="J799" s="6"/>
      <c r="K799" s="2"/>
      <c r="L799" s="2"/>
    </row>
    <row r="800" spans="2:12" ht="15.75" customHeight="1" x14ac:dyDescent="0.2">
      <c r="B800" s="2"/>
      <c r="C800" s="3"/>
      <c r="D800" s="4"/>
      <c r="E800" s="5"/>
      <c r="F800" s="2"/>
      <c r="G800" s="2"/>
      <c r="H800" s="2"/>
      <c r="I800" s="6"/>
      <c r="J800" s="6"/>
      <c r="K800" s="2"/>
      <c r="L800" s="2"/>
    </row>
    <row r="801" spans="2:12" ht="15.75" customHeight="1" x14ac:dyDescent="0.2">
      <c r="B801" s="2"/>
      <c r="C801" s="3"/>
      <c r="D801" s="4"/>
      <c r="E801" s="5"/>
      <c r="F801" s="2"/>
      <c r="G801" s="2"/>
      <c r="H801" s="2"/>
      <c r="I801" s="6"/>
      <c r="J801" s="6"/>
      <c r="K801" s="2"/>
      <c r="L801" s="2"/>
    </row>
    <row r="802" spans="2:12" ht="15.75" customHeight="1" x14ac:dyDescent="0.2">
      <c r="B802" s="2"/>
      <c r="C802" s="3"/>
      <c r="D802" s="4"/>
      <c r="E802" s="5"/>
      <c r="F802" s="2"/>
      <c r="G802" s="2"/>
      <c r="H802" s="2"/>
      <c r="I802" s="6"/>
      <c r="J802" s="6"/>
      <c r="K802" s="2"/>
      <c r="L802" s="2"/>
    </row>
    <row r="803" spans="2:12" ht="15.75" customHeight="1" x14ac:dyDescent="0.2">
      <c r="B803" s="2"/>
      <c r="C803" s="3"/>
      <c r="D803" s="4"/>
      <c r="E803" s="5"/>
      <c r="F803" s="2"/>
      <c r="G803" s="2"/>
      <c r="H803" s="2"/>
      <c r="I803" s="6"/>
      <c r="J803" s="6"/>
      <c r="K803" s="2"/>
      <c r="L803" s="2"/>
    </row>
    <row r="804" spans="2:12" ht="15.75" customHeight="1" x14ac:dyDescent="0.2">
      <c r="B804" s="2"/>
      <c r="C804" s="3"/>
      <c r="D804" s="4"/>
      <c r="E804" s="5"/>
      <c r="F804" s="2"/>
      <c r="G804" s="2"/>
      <c r="H804" s="2"/>
      <c r="I804" s="6"/>
      <c r="J804" s="6"/>
      <c r="K804" s="2"/>
      <c r="L804" s="2"/>
    </row>
    <row r="805" spans="2:12" ht="15.75" customHeight="1" x14ac:dyDescent="0.2">
      <c r="B805" s="2"/>
      <c r="C805" s="3"/>
      <c r="D805" s="4"/>
      <c r="E805" s="5"/>
      <c r="F805" s="2"/>
      <c r="G805" s="2"/>
      <c r="H805" s="2"/>
      <c r="I805" s="6"/>
      <c r="J805" s="6"/>
      <c r="K805" s="2"/>
      <c r="L805" s="2"/>
    </row>
    <row r="806" spans="2:12" ht="15.75" customHeight="1" x14ac:dyDescent="0.2">
      <c r="B806" s="2"/>
      <c r="C806" s="3"/>
      <c r="D806" s="4"/>
      <c r="E806" s="5"/>
      <c r="F806" s="2"/>
      <c r="G806" s="2"/>
      <c r="H806" s="2"/>
      <c r="I806" s="6"/>
      <c r="J806" s="6"/>
      <c r="K806" s="2"/>
      <c r="L806" s="2"/>
    </row>
    <row r="807" spans="2:12" ht="15.75" customHeight="1" x14ac:dyDescent="0.2">
      <c r="B807" s="2"/>
      <c r="C807" s="3"/>
      <c r="D807" s="4"/>
      <c r="E807" s="5"/>
      <c r="F807" s="2"/>
      <c r="G807" s="2"/>
      <c r="H807" s="2"/>
      <c r="I807" s="6"/>
      <c r="J807" s="6"/>
      <c r="K807" s="2"/>
      <c r="L807" s="2"/>
    </row>
    <row r="808" spans="2:12" ht="15.75" customHeight="1" x14ac:dyDescent="0.2">
      <c r="B808" s="2"/>
      <c r="C808" s="3"/>
      <c r="D808" s="4"/>
      <c r="E808" s="5"/>
      <c r="F808" s="2"/>
      <c r="G808" s="2"/>
      <c r="H808" s="2"/>
      <c r="I808" s="6"/>
      <c r="J808" s="6"/>
      <c r="K808" s="2"/>
      <c r="L808" s="2"/>
    </row>
    <row r="809" spans="2:12" ht="15.75" customHeight="1" x14ac:dyDescent="0.2">
      <c r="B809" s="2"/>
      <c r="C809" s="3"/>
      <c r="D809" s="4"/>
      <c r="E809" s="5"/>
      <c r="F809" s="2"/>
      <c r="G809" s="2"/>
      <c r="H809" s="2"/>
      <c r="I809" s="6"/>
      <c r="J809" s="6"/>
      <c r="K809" s="2"/>
      <c r="L809" s="2"/>
    </row>
    <row r="810" spans="2:12" ht="15.75" customHeight="1" x14ac:dyDescent="0.2">
      <c r="B810" s="2"/>
      <c r="C810" s="3"/>
      <c r="D810" s="4"/>
      <c r="E810" s="5"/>
      <c r="F810" s="2"/>
      <c r="G810" s="2"/>
      <c r="H810" s="2"/>
      <c r="I810" s="6"/>
      <c r="J810" s="6"/>
      <c r="K810" s="2"/>
      <c r="L810" s="2"/>
    </row>
    <row r="811" spans="2:12" ht="15.75" customHeight="1" x14ac:dyDescent="0.2">
      <c r="B811" s="2"/>
      <c r="C811" s="3"/>
      <c r="D811" s="4"/>
      <c r="E811" s="5"/>
      <c r="F811" s="2"/>
      <c r="G811" s="2"/>
      <c r="H811" s="2"/>
      <c r="I811" s="6"/>
      <c r="J811" s="6"/>
      <c r="K811" s="2"/>
      <c r="L811" s="2"/>
    </row>
    <row r="812" spans="2:12" ht="15.75" customHeight="1" x14ac:dyDescent="0.2">
      <c r="B812" s="2"/>
      <c r="C812" s="3"/>
      <c r="D812" s="4"/>
      <c r="E812" s="5"/>
      <c r="F812" s="2"/>
      <c r="G812" s="2"/>
      <c r="H812" s="2"/>
      <c r="I812" s="6"/>
      <c r="J812" s="6"/>
      <c r="K812" s="2"/>
      <c r="L812" s="2"/>
    </row>
    <row r="813" spans="2:12" ht="15.75" customHeight="1" x14ac:dyDescent="0.2">
      <c r="B813" s="2"/>
      <c r="C813" s="3"/>
      <c r="D813" s="4"/>
      <c r="E813" s="5"/>
      <c r="F813" s="2"/>
      <c r="G813" s="2"/>
      <c r="H813" s="2"/>
      <c r="I813" s="6"/>
      <c r="J813" s="6"/>
      <c r="K813" s="2"/>
      <c r="L813" s="2"/>
    </row>
    <row r="814" spans="2:12" ht="15.75" customHeight="1" x14ac:dyDescent="0.2">
      <c r="B814" s="2"/>
      <c r="C814" s="3"/>
      <c r="D814" s="4"/>
      <c r="E814" s="5"/>
      <c r="F814" s="2"/>
      <c r="G814" s="2"/>
      <c r="H814" s="2"/>
      <c r="I814" s="6"/>
      <c r="J814" s="6"/>
      <c r="K814" s="2"/>
      <c r="L814" s="2"/>
    </row>
    <row r="815" spans="2:12" ht="15.75" customHeight="1" x14ac:dyDescent="0.2">
      <c r="B815" s="2"/>
      <c r="C815" s="3"/>
      <c r="D815" s="4"/>
      <c r="E815" s="5"/>
      <c r="F815" s="2"/>
      <c r="G815" s="2"/>
      <c r="H815" s="2"/>
      <c r="I815" s="6"/>
      <c r="J815" s="6"/>
      <c r="K815" s="2"/>
      <c r="L815" s="2"/>
    </row>
    <row r="816" spans="2:12" ht="15.75" customHeight="1" x14ac:dyDescent="0.2">
      <c r="B816" s="2"/>
      <c r="C816" s="3"/>
      <c r="D816" s="4"/>
      <c r="E816" s="5"/>
      <c r="F816" s="2"/>
      <c r="G816" s="2"/>
      <c r="H816" s="2"/>
      <c r="I816" s="6"/>
      <c r="J816" s="6"/>
      <c r="K816" s="2"/>
      <c r="L816" s="2"/>
    </row>
    <row r="817" spans="2:12" ht="15.75" customHeight="1" x14ac:dyDescent="0.2">
      <c r="B817" s="2"/>
      <c r="C817" s="3"/>
      <c r="D817" s="4"/>
      <c r="E817" s="5"/>
      <c r="F817" s="2"/>
      <c r="G817" s="2"/>
      <c r="H817" s="2"/>
      <c r="I817" s="6"/>
      <c r="J817" s="6"/>
      <c r="K817" s="2"/>
      <c r="L817" s="2"/>
    </row>
    <row r="818" spans="2:12" ht="15.75" customHeight="1" x14ac:dyDescent="0.2">
      <c r="B818" s="2"/>
      <c r="C818" s="3"/>
      <c r="D818" s="4"/>
      <c r="E818" s="5"/>
      <c r="F818" s="2"/>
      <c r="G818" s="2"/>
      <c r="H818" s="2"/>
      <c r="I818" s="6"/>
      <c r="J818" s="6"/>
      <c r="K818" s="2"/>
      <c r="L818" s="2"/>
    </row>
    <row r="819" spans="2:12" ht="15.75" customHeight="1" x14ac:dyDescent="0.2">
      <c r="B819" s="2"/>
      <c r="C819" s="3"/>
      <c r="D819" s="4"/>
      <c r="E819" s="5"/>
      <c r="F819" s="2"/>
      <c r="G819" s="2"/>
      <c r="H819" s="2"/>
      <c r="I819" s="6"/>
      <c r="J819" s="6"/>
      <c r="K819" s="2"/>
      <c r="L819" s="2"/>
    </row>
    <row r="820" spans="2:12" ht="15.75" customHeight="1" x14ac:dyDescent="0.2">
      <c r="B820" s="2"/>
      <c r="C820" s="3"/>
      <c r="D820" s="4"/>
      <c r="E820" s="5"/>
      <c r="F820" s="2"/>
      <c r="G820" s="2"/>
      <c r="H820" s="2"/>
      <c r="I820" s="6"/>
      <c r="J820" s="6"/>
      <c r="K820" s="2"/>
      <c r="L820" s="2"/>
    </row>
    <row r="821" spans="2:12" ht="15.75" customHeight="1" x14ac:dyDescent="0.2">
      <c r="B821" s="2"/>
      <c r="C821" s="3"/>
      <c r="D821" s="4"/>
      <c r="E821" s="5"/>
      <c r="F821" s="2"/>
      <c r="G821" s="2"/>
      <c r="H821" s="2"/>
      <c r="I821" s="6"/>
      <c r="J821" s="6"/>
      <c r="K821" s="2"/>
      <c r="L821" s="2"/>
    </row>
    <row r="822" spans="2:12" ht="15.75" customHeight="1" x14ac:dyDescent="0.2">
      <c r="B822" s="2"/>
      <c r="C822" s="3"/>
      <c r="D822" s="4"/>
      <c r="E822" s="5"/>
      <c r="F822" s="2"/>
      <c r="G822" s="2"/>
      <c r="H822" s="2"/>
      <c r="I822" s="6"/>
      <c r="J822" s="6"/>
      <c r="K822" s="2"/>
      <c r="L822" s="2"/>
    </row>
    <row r="823" spans="2:12" ht="15.75" customHeight="1" x14ac:dyDescent="0.2">
      <c r="B823" s="2"/>
      <c r="C823" s="3"/>
      <c r="D823" s="4"/>
      <c r="E823" s="5"/>
      <c r="F823" s="2"/>
      <c r="G823" s="2"/>
      <c r="H823" s="2"/>
      <c r="I823" s="6"/>
      <c r="J823" s="6"/>
      <c r="K823" s="2"/>
      <c r="L823" s="2"/>
    </row>
    <row r="824" spans="2:12" ht="15.75" customHeight="1" x14ac:dyDescent="0.2">
      <c r="B824" s="2"/>
      <c r="C824" s="3"/>
      <c r="D824" s="4"/>
      <c r="E824" s="5"/>
      <c r="F824" s="2"/>
      <c r="G824" s="2"/>
      <c r="H824" s="2"/>
      <c r="I824" s="6"/>
      <c r="J824" s="6"/>
      <c r="K824" s="2"/>
      <c r="L824" s="2"/>
    </row>
    <row r="825" spans="2:12" ht="15.75" customHeight="1" x14ac:dyDescent="0.2">
      <c r="B825" s="2"/>
      <c r="C825" s="3"/>
      <c r="D825" s="4"/>
      <c r="E825" s="5"/>
      <c r="F825" s="2"/>
      <c r="G825" s="2"/>
      <c r="H825" s="2"/>
      <c r="I825" s="6"/>
      <c r="J825" s="6"/>
      <c r="K825" s="2"/>
      <c r="L825" s="2"/>
    </row>
    <row r="826" spans="2:12" ht="15.75" customHeight="1" x14ac:dyDescent="0.2">
      <c r="B826" s="2"/>
      <c r="C826" s="3"/>
      <c r="D826" s="4"/>
      <c r="E826" s="5"/>
      <c r="F826" s="2"/>
      <c r="G826" s="2"/>
      <c r="H826" s="2"/>
      <c r="I826" s="6"/>
      <c r="J826" s="6"/>
      <c r="K826" s="2"/>
      <c r="L826" s="2"/>
    </row>
    <row r="827" spans="2:12" ht="15.75" customHeight="1" x14ac:dyDescent="0.2">
      <c r="B827" s="2"/>
      <c r="C827" s="3"/>
      <c r="D827" s="4"/>
      <c r="E827" s="5"/>
      <c r="F827" s="2"/>
      <c r="G827" s="2"/>
      <c r="H827" s="2"/>
      <c r="I827" s="6"/>
      <c r="J827" s="6"/>
      <c r="K827" s="2"/>
      <c r="L827" s="2"/>
    </row>
    <row r="828" spans="2:12" ht="15.75" customHeight="1" x14ac:dyDescent="0.2">
      <c r="B828" s="2"/>
      <c r="C828" s="3"/>
      <c r="D828" s="4"/>
      <c r="E828" s="5"/>
      <c r="F828" s="2"/>
      <c r="G828" s="2"/>
      <c r="H828" s="2"/>
      <c r="I828" s="6"/>
      <c r="J828" s="6"/>
      <c r="K828" s="2"/>
      <c r="L828" s="2"/>
    </row>
    <row r="829" spans="2:12" ht="15.75" customHeight="1" x14ac:dyDescent="0.2">
      <c r="B829" s="2"/>
      <c r="C829" s="3"/>
      <c r="D829" s="4"/>
      <c r="E829" s="5"/>
      <c r="F829" s="2"/>
      <c r="G829" s="2"/>
      <c r="H829" s="2"/>
      <c r="I829" s="6"/>
      <c r="J829" s="6"/>
      <c r="K829" s="2"/>
      <c r="L829" s="2"/>
    </row>
    <row r="830" spans="2:12" ht="15.75" customHeight="1" x14ac:dyDescent="0.2">
      <c r="B830" s="2"/>
      <c r="C830" s="3"/>
      <c r="D830" s="4"/>
      <c r="E830" s="5"/>
      <c r="F830" s="2"/>
      <c r="G830" s="2"/>
      <c r="H830" s="2"/>
      <c r="I830" s="6"/>
      <c r="J830" s="6"/>
      <c r="K830" s="2"/>
      <c r="L830" s="2"/>
    </row>
    <row r="831" spans="2:12" ht="15.75" customHeight="1" x14ac:dyDescent="0.2">
      <c r="B831" s="2"/>
      <c r="C831" s="3"/>
      <c r="D831" s="4"/>
      <c r="E831" s="5"/>
      <c r="F831" s="2"/>
      <c r="G831" s="2"/>
      <c r="H831" s="2"/>
      <c r="I831" s="6"/>
      <c r="J831" s="6"/>
      <c r="K831" s="2"/>
      <c r="L831" s="2"/>
    </row>
    <row r="832" spans="2:12" ht="15.75" customHeight="1" x14ac:dyDescent="0.2">
      <c r="B832" s="2"/>
      <c r="C832" s="3"/>
      <c r="D832" s="4"/>
      <c r="E832" s="5"/>
      <c r="F832" s="2"/>
      <c r="G832" s="2"/>
      <c r="H832" s="2"/>
      <c r="I832" s="6"/>
      <c r="J832" s="6"/>
      <c r="K832" s="2"/>
      <c r="L832" s="2"/>
    </row>
    <row r="833" spans="2:12" ht="15.75" customHeight="1" x14ac:dyDescent="0.2">
      <c r="B833" s="2"/>
      <c r="C833" s="3"/>
      <c r="D833" s="4"/>
      <c r="E833" s="5"/>
      <c r="F833" s="2"/>
      <c r="G833" s="2"/>
      <c r="H833" s="2"/>
      <c r="I833" s="6"/>
      <c r="J833" s="6"/>
      <c r="K833" s="2"/>
      <c r="L833" s="2"/>
    </row>
    <row r="834" spans="2:12" ht="15.75" customHeight="1" x14ac:dyDescent="0.2">
      <c r="B834" s="2"/>
      <c r="C834" s="3"/>
      <c r="D834" s="4"/>
      <c r="E834" s="5"/>
      <c r="F834" s="2"/>
      <c r="G834" s="2"/>
      <c r="H834" s="2"/>
      <c r="I834" s="6"/>
      <c r="J834" s="6"/>
      <c r="K834" s="2"/>
      <c r="L834" s="2"/>
    </row>
    <row r="835" spans="2:12" ht="15.75" customHeight="1" x14ac:dyDescent="0.2">
      <c r="B835" s="2"/>
      <c r="C835" s="3"/>
      <c r="D835" s="4"/>
      <c r="E835" s="5"/>
      <c r="F835" s="2"/>
      <c r="G835" s="2"/>
      <c r="H835" s="2"/>
      <c r="I835" s="6"/>
      <c r="J835" s="6"/>
      <c r="K835" s="2"/>
      <c r="L835" s="2"/>
    </row>
    <row r="836" spans="2:12" ht="15.75" customHeight="1" x14ac:dyDescent="0.2">
      <c r="B836" s="2"/>
      <c r="C836" s="3"/>
      <c r="D836" s="4"/>
      <c r="E836" s="5"/>
      <c r="F836" s="2"/>
      <c r="G836" s="2"/>
      <c r="H836" s="2"/>
      <c r="I836" s="6"/>
      <c r="J836" s="6"/>
      <c r="K836" s="2"/>
      <c r="L836" s="2"/>
    </row>
    <row r="837" spans="2:12" ht="15.75" customHeight="1" x14ac:dyDescent="0.2">
      <c r="B837" s="2"/>
      <c r="C837" s="3"/>
      <c r="D837" s="4"/>
      <c r="E837" s="5"/>
      <c r="F837" s="2"/>
      <c r="G837" s="2"/>
      <c r="H837" s="2"/>
      <c r="I837" s="6"/>
      <c r="J837" s="6"/>
      <c r="K837" s="2"/>
      <c r="L837" s="2"/>
    </row>
    <row r="838" spans="2:12" ht="15.75" customHeight="1" x14ac:dyDescent="0.2">
      <c r="B838" s="2"/>
      <c r="C838" s="3"/>
      <c r="D838" s="4"/>
      <c r="E838" s="5"/>
      <c r="F838" s="2"/>
      <c r="G838" s="2"/>
      <c r="H838" s="2"/>
      <c r="I838" s="6"/>
      <c r="J838" s="6"/>
      <c r="K838" s="2"/>
      <c r="L838" s="2"/>
    </row>
    <row r="839" spans="2:12" ht="15.75" customHeight="1" x14ac:dyDescent="0.2">
      <c r="B839" s="2"/>
      <c r="C839" s="3"/>
      <c r="D839" s="4"/>
      <c r="E839" s="5"/>
      <c r="F839" s="2"/>
      <c r="G839" s="2"/>
      <c r="H839" s="2"/>
      <c r="I839" s="6"/>
      <c r="J839" s="6"/>
      <c r="K839" s="2"/>
      <c r="L839" s="2"/>
    </row>
    <row r="840" spans="2:12" ht="15.75" customHeight="1" x14ac:dyDescent="0.2">
      <c r="B840" s="2"/>
      <c r="C840" s="3"/>
      <c r="D840" s="4"/>
      <c r="E840" s="5"/>
      <c r="F840" s="2"/>
      <c r="G840" s="2"/>
      <c r="H840" s="2"/>
      <c r="I840" s="6"/>
      <c r="J840" s="6"/>
      <c r="K840" s="2"/>
      <c r="L840" s="2"/>
    </row>
    <row r="841" spans="2:12" ht="15.75" customHeight="1" x14ac:dyDescent="0.2">
      <c r="B841" s="2"/>
      <c r="C841" s="3"/>
      <c r="D841" s="4"/>
      <c r="E841" s="5"/>
      <c r="F841" s="2"/>
      <c r="G841" s="2"/>
      <c r="H841" s="2"/>
      <c r="I841" s="6"/>
      <c r="J841" s="6"/>
      <c r="K841" s="2"/>
      <c r="L841" s="2"/>
    </row>
    <row r="842" spans="2:12" ht="15.75" customHeight="1" x14ac:dyDescent="0.2">
      <c r="B842" s="2"/>
      <c r="C842" s="3"/>
      <c r="D842" s="4"/>
      <c r="E842" s="5"/>
      <c r="F842" s="2"/>
      <c r="G842" s="2"/>
      <c r="H842" s="2"/>
      <c r="I842" s="6"/>
      <c r="J842" s="6"/>
      <c r="K842" s="2"/>
      <c r="L842" s="2"/>
    </row>
    <row r="843" spans="2:12" ht="15.75" customHeight="1" x14ac:dyDescent="0.2">
      <c r="B843" s="2"/>
      <c r="C843" s="3"/>
      <c r="D843" s="4"/>
      <c r="E843" s="5"/>
      <c r="F843" s="2"/>
      <c r="G843" s="2"/>
      <c r="H843" s="2"/>
      <c r="I843" s="6"/>
      <c r="J843" s="6"/>
      <c r="K843" s="2"/>
      <c r="L843" s="2"/>
    </row>
    <row r="844" spans="2:12" ht="15.75" customHeight="1" x14ac:dyDescent="0.2">
      <c r="B844" s="2"/>
      <c r="C844" s="3"/>
      <c r="D844" s="4"/>
      <c r="E844" s="5"/>
      <c r="F844" s="2"/>
      <c r="G844" s="2"/>
      <c r="H844" s="2"/>
      <c r="I844" s="6"/>
      <c r="J844" s="6"/>
      <c r="K844" s="2"/>
      <c r="L844" s="2"/>
    </row>
    <row r="845" spans="2:12" ht="15.75" customHeight="1" x14ac:dyDescent="0.2">
      <c r="B845" s="2"/>
      <c r="C845" s="3"/>
      <c r="D845" s="4"/>
      <c r="E845" s="5"/>
      <c r="F845" s="2"/>
      <c r="G845" s="2"/>
      <c r="H845" s="2"/>
      <c r="I845" s="6"/>
      <c r="J845" s="6"/>
      <c r="K845" s="2"/>
      <c r="L845" s="2"/>
    </row>
    <row r="846" spans="2:12" ht="15.75" customHeight="1" x14ac:dyDescent="0.2">
      <c r="B846" s="2"/>
      <c r="C846" s="3"/>
      <c r="D846" s="4"/>
      <c r="E846" s="5"/>
      <c r="F846" s="2"/>
      <c r="G846" s="2"/>
      <c r="H846" s="2"/>
      <c r="I846" s="6"/>
      <c r="J846" s="6"/>
      <c r="K846" s="2"/>
      <c r="L846" s="2"/>
    </row>
    <row r="847" spans="2:12" ht="15.75" customHeight="1" x14ac:dyDescent="0.2">
      <c r="B847" s="2"/>
      <c r="C847" s="3"/>
      <c r="D847" s="4"/>
      <c r="E847" s="5"/>
      <c r="F847" s="2"/>
      <c r="G847" s="2"/>
      <c r="H847" s="2"/>
      <c r="I847" s="6"/>
      <c r="J847" s="6"/>
      <c r="K847" s="2"/>
      <c r="L847" s="2"/>
    </row>
    <row r="848" spans="2:12" ht="15.75" customHeight="1" x14ac:dyDescent="0.2">
      <c r="B848" s="2"/>
      <c r="C848" s="3"/>
      <c r="D848" s="4"/>
      <c r="E848" s="5"/>
      <c r="F848" s="2"/>
      <c r="G848" s="2"/>
      <c r="H848" s="2"/>
      <c r="I848" s="6"/>
      <c r="J848" s="6"/>
      <c r="K848" s="2"/>
      <c r="L848" s="2"/>
    </row>
    <row r="849" spans="2:12" ht="15.75" customHeight="1" x14ac:dyDescent="0.2">
      <c r="B849" s="2"/>
      <c r="C849" s="3"/>
      <c r="D849" s="4"/>
      <c r="E849" s="5"/>
      <c r="F849" s="2"/>
      <c r="G849" s="2"/>
      <c r="H849" s="2"/>
      <c r="I849" s="6"/>
      <c r="J849" s="6"/>
      <c r="K849" s="2"/>
      <c r="L849" s="2"/>
    </row>
    <row r="850" spans="2:12" ht="15.75" customHeight="1" x14ac:dyDescent="0.2">
      <c r="B850" s="2"/>
      <c r="C850" s="3"/>
      <c r="D850" s="4"/>
      <c r="E850" s="5"/>
      <c r="F850" s="2"/>
      <c r="G850" s="2"/>
      <c r="H850" s="2"/>
      <c r="I850" s="6"/>
      <c r="J850" s="6"/>
      <c r="K850" s="2"/>
      <c r="L850" s="2"/>
    </row>
    <row r="851" spans="2:12" ht="15.75" customHeight="1" x14ac:dyDescent="0.2">
      <c r="B851" s="2"/>
      <c r="C851" s="3"/>
      <c r="D851" s="4"/>
      <c r="E851" s="5"/>
      <c r="F851" s="2"/>
      <c r="G851" s="2"/>
      <c r="H851" s="2"/>
      <c r="I851" s="6"/>
      <c r="J851" s="6"/>
      <c r="K851" s="2"/>
      <c r="L851" s="2"/>
    </row>
    <row r="852" spans="2:12" ht="15.75" customHeight="1" x14ac:dyDescent="0.2">
      <c r="B852" s="2"/>
      <c r="C852" s="3"/>
      <c r="D852" s="4"/>
      <c r="E852" s="5"/>
      <c r="F852" s="2"/>
      <c r="G852" s="2"/>
      <c r="H852" s="2"/>
      <c r="I852" s="6"/>
      <c r="J852" s="6"/>
      <c r="K852" s="2"/>
      <c r="L852" s="2"/>
    </row>
    <row r="853" spans="2:12" ht="15.75" customHeight="1" x14ac:dyDescent="0.2">
      <c r="B853" s="2"/>
      <c r="C853" s="3"/>
      <c r="D853" s="4"/>
      <c r="E853" s="5"/>
      <c r="F853" s="2"/>
      <c r="G853" s="2"/>
      <c r="H853" s="2"/>
      <c r="I853" s="6"/>
      <c r="J853" s="6"/>
      <c r="K853" s="2"/>
      <c r="L853" s="2"/>
    </row>
    <row r="854" spans="2:12" ht="15.75" customHeight="1" x14ac:dyDescent="0.2">
      <c r="B854" s="2"/>
      <c r="C854" s="3"/>
      <c r="D854" s="4"/>
      <c r="E854" s="5"/>
      <c r="F854" s="2"/>
      <c r="G854" s="2"/>
      <c r="H854" s="2"/>
      <c r="I854" s="6"/>
      <c r="J854" s="6"/>
      <c r="K854" s="2"/>
      <c r="L854" s="2"/>
    </row>
    <row r="855" spans="2:12" ht="15.75" customHeight="1" x14ac:dyDescent="0.2">
      <c r="B855" s="2"/>
      <c r="C855" s="3"/>
      <c r="D855" s="4"/>
      <c r="E855" s="5"/>
      <c r="F855" s="2"/>
      <c r="G855" s="2"/>
      <c r="H855" s="2"/>
      <c r="I855" s="6"/>
      <c r="J855" s="6"/>
      <c r="K855" s="2"/>
      <c r="L855" s="2"/>
    </row>
    <row r="856" spans="2:12" ht="15.75" customHeight="1" x14ac:dyDescent="0.2">
      <c r="B856" s="2"/>
      <c r="C856" s="3"/>
      <c r="D856" s="4"/>
      <c r="E856" s="5"/>
      <c r="F856" s="2"/>
      <c r="G856" s="2"/>
      <c r="H856" s="2"/>
      <c r="I856" s="6"/>
      <c r="J856" s="6"/>
      <c r="K856" s="2"/>
      <c r="L856" s="2"/>
    </row>
    <row r="857" spans="2:12" ht="15.75" customHeight="1" x14ac:dyDescent="0.2">
      <c r="B857" s="2"/>
      <c r="C857" s="3"/>
      <c r="D857" s="4"/>
      <c r="E857" s="5"/>
      <c r="F857" s="2"/>
      <c r="G857" s="2"/>
      <c r="H857" s="2"/>
      <c r="I857" s="6"/>
      <c r="J857" s="6"/>
      <c r="K857" s="2"/>
      <c r="L857" s="2"/>
    </row>
    <row r="858" spans="2:12" ht="15.75" customHeight="1" x14ac:dyDescent="0.2">
      <c r="B858" s="2"/>
      <c r="C858" s="3"/>
      <c r="D858" s="4"/>
      <c r="E858" s="5"/>
      <c r="F858" s="2"/>
      <c r="G858" s="2"/>
      <c r="H858" s="2"/>
      <c r="I858" s="6"/>
      <c r="J858" s="6"/>
      <c r="K858" s="2"/>
      <c r="L858" s="2"/>
    </row>
    <row r="859" spans="2:12" ht="15.75" customHeight="1" x14ac:dyDescent="0.2">
      <c r="B859" s="2"/>
      <c r="C859" s="3"/>
      <c r="D859" s="4"/>
      <c r="E859" s="5"/>
      <c r="F859" s="2"/>
      <c r="G859" s="2"/>
      <c r="H859" s="2"/>
      <c r="I859" s="6"/>
      <c r="J859" s="6"/>
      <c r="K859" s="2"/>
      <c r="L859" s="2"/>
    </row>
    <row r="860" spans="2:12" ht="15.75" customHeight="1" x14ac:dyDescent="0.2">
      <c r="B860" s="2"/>
      <c r="C860" s="3"/>
      <c r="D860" s="4"/>
      <c r="E860" s="5"/>
      <c r="F860" s="2"/>
      <c r="G860" s="2"/>
      <c r="H860" s="2"/>
      <c r="I860" s="6"/>
      <c r="J860" s="6"/>
      <c r="K860" s="2"/>
      <c r="L860" s="2"/>
    </row>
    <row r="861" spans="2:12" ht="15.75" customHeight="1" x14ac:dyDescent="0.2">
      <c r="B861" s="2"/>
      <c r="C861" s="3"/>
      <c r="D861" s="4"/>
      <c r="E861" s="5"/>
      <c r="F861" s="2"/>
      <c r="G861" s="2"/>
      <c r="H861" s="2"/>
      <c r="I861" s="6"/>
      <c r="J861" s="6"/>
      <c r="K861" s="2"/>
      <c r="L861" s="2"/>
    </row>
    <row r="862" spans="2:12" ht="15.75" customHeight="1" x14ac:dyDescent="0.2">
      <c r="B862" s="2"/>
      <c r="C862" s="3"/>
      <c r="D862" s="4"/>
      <c r="E862" s="5"/>
      <c r="F862" s="2"/>
      <c r="G862" s="2"/>
      <c r="H862" s="2"/>
      <c r="I862" s="6"/>
      <c r="J862" s="6"/>
      <c r="K862" s="2"/>
      <c r="L862" s="2"/>
    </row>
    <row r="863" spans="2:12" ht="15.75" customHeight="1" x14ac:dyDescent="0.2">
      <c r="B863" s="2"/>
      <c r="C863" s="3"/>
      <c r="D863" s="4"/>
      <c r="E863" s="5"/>
      <c r="F863" s="2"/>
      <c r="G863" s="2"/>
      <c r="H863" s="2"/>
      <c r="I863" s="6"/>
      <c r="J863" s="6"/>
      <c r="K863" s="2"/>
      <c r="L863" s="2"/>
    </row>
    <row r="864" spans="2:12" ht="15.75" customHeight="1" x14ac:dyDescent="0.2">
      <c r="B864" s="2"/>
      <c r="C864" s="3"/>
      <c r="D864" s="4"/>
      <c r="E864" s="5"/>
      <c r="F864" s="2"/>
      <c r="G864" s="2"/>
      <c r="H864" s="2"/>
      <c r="I864" s="6"/>
      <c r="J864" s="6"/>
      <c r="K864" s="2"/>
      <c r="L864" s="2"/>
    </row>
    <row r="865" spans="2:12" ht="15.75" customHeight="1" x14ac:dyDescent="0.2">
      <c r="B865" s="2"/>
      <c r="C865" s="3"/>
      <c r="D865" s="4"/>
      <c r="E865" s="5"/>
      <c r="F865" s="2"/>
      <c r="G865" s="2"/>
      <c r="H865" s="2"/>
      <c r="I865" s="6"/>
      <c r="J865" s="6"/>
      <c r="K865" s="2"/>
      <c r="L865" s="2"/>
    </row>
    <row r="866" spans="2:12" ht="15.75" customHeight="1" x14ac:dyDescent="0.2">
      <c r="B866" s="2"/>
      <c r="C866" s="3"/>
      <c r="D866" s="4"/>
      <c r="E866" s="5"/>
      <c r="F866" s="2"/>
      <c r="G866" s="2"/>
      <c r="H866" s="2"/>
      <c r="I866" s="6"/>
      <c r="J866" s="6"/>
      <c r="K866" s="2"/>
      <c r="L866" s="2"/>
    </row>
    <row r="867" spans="2:12" ht="15.75" customHeight="1" x14ac:dyDescent="0.2">
      <c r="B867" s="2"/>
      <c r="C867" s="3"/>
      <c r="D867" s="4"/>
      <c r="E867" s="5"/>
      <c r="F867" s="2"/>
      <c r="G867" s="2"/>
      <c r="H867" s="2"/>
      <c r="I867" s="6"/>
      <c r="J867" s="6"/>
      <c r="K867" s="2"/>
      <c r="L867" s="2"/>
    </row>
    <row r="868" spans="2:12" ht="15.75" customHeight="1" x14ac:dyDescent="0.2">
      <c r="B868" s="2"/>
      <c r="C868" s="3"/>
      <c r="D868" s="4"/>
      <c r="E868" s="5"/>
      <c r="F868" s="2"/>
      <c r="G868" s="2"/>
      <c r="H868" s="2"/>
      <c r="I868" s="6"/>
      <c r="J868" s="6"/>
      <c r="K868" s="2"/>
      <c r="L868" s="2"/>
    </row>
    <row r="869" spans="2:12" ht="15.75" customHeight="1" x14ac:dyDescent="0.2">
      <c r="B869" s="2"/>
      <c r="C869" s="3"/>
      <c r="D869" s="4"/>
      <c r="E869" s="5"/>
      <c r="F869" s="2"/>
      <c r="G869" s="2"/>
      <c r="H869" s="2"/>
      <c r="I869" s="6"/>
      <c r="J869" s="6"/>
      <c r="K869" s="2"/>
      <c r="L869" s="2"/>
    </row>
    <row r="870" spans="2:12" ht="15.75" customHeight="1" x14ac:dyDescent="0.2">
      <c r="B870" s="2"/>
      <c r="C870" s="3"/>
      <c r="D870" s="4"/>
      <c r="E870" s="5"/>
      <c r="F870" s="2"/>
      <c r="G870" s="2"/>
      <c r="H870" s="2"/>
      <c r="I870" s="6"/>
      <c r="J870" s="6"/>
      <c r="K870" s="2"/>
      <c r="L870" s="2"/>
    </row>
    <row r="871" spans="2:12" ht="15.75" customHeight="1" x14ac:dyDescent="0.2">
      <c r="B871" s="2"/>
      <c r="C871" s="3"/>
      <c r="D871" s="4"/>
      <c r="E871" s="5"/>
      <c r="F871" s="2"/>
      <c r="G871" s="2"/>
      <c r="H871" s="2"/>
      <c r="I871" s="6"/>
      <c r="J871" s="6"/>
      <c r="K871" s="2"/>
      <c r="L871" s="2"/>
    </row>
    <row r="872" spans="2:12" ht="15.75" customHeight="1" x14ac:dyDescent="0.2">
      <c r="B872" s="2"/>
      <c r="C872" s="3"/>
      <c r="D872" s="4"/>
      <c r="E872" s="5"/>
      <c r="F872" s="2"/>
      <c r="G872" s="2"/>
      <c r="H872" s="2"/>
      <c r="I872" s="6"/>
      <c r="J872" s="6"/>
      <c r="K872" s="2"/>
      <c r="L872" s="2"/>
    </row>
    <row r="873" spans="2:12" ht="15.75" customHeight="1" x14ac:dyDescent="0.2">
      <c r="B873" s="2"/>
      <c r="C873" s="3"/>
      <c r="D873" s="4"/>
      <c r="E873" s="5"/>
      <c r="F873" s="2"/>
      <c r="G873" s="2"/>
      <c r="H873" s="2"/>
      <c r="I873" s="6"/>
      <c r="J873" s="6"/>
      <c r="K873" s="2"/>
      <c r="L873" s="2"/>
    </row>
    <row r="874" spans="2:12" ht="15.75" customHeight="1" x14ac:dyDescent="0.2">
      <c r="B874" s="2"/>
      <c r="C874" s="3"/>
      <c r="D874" s="4"/>
      <c r="E874" s="5"/>
      <c r="F874" s="2"/>
      <c r="G874" s="2"/>
      <c r="H874" s="2"/>
      <c r="I874" s="6"/>
      <c r="J874" s="6"/>
      <c r="K874" s="2"/>
      <c r="L874" s="2"/>
    </row>
    <row r="875" spans="2:12" ht="15.75" customHeight="1" x14ac:dyDescent="0.2">
      <c r="B875" s="2"/>
      <c r="C875" s="3"/>
      <c r="D875" s="4"/>
      <c r="E875" s="5"/>
      <c r="F875" s="2"/>
      <c r="G875" s="2"/>
      <c r="H875" s="2"/>
      <c r="I875" s="6"/>
      <c r="J875" s="6"/>
      <c r="K875" s="2"/>
      <c r="L875" s="2"/>
    </row>
    <row r="876" spans="2:12" ht="15.75" customHeight="1" x14ac:dyDescent="0.2">
      <c r="B876" s="2"/>
      <c r="C876" s="3"/>
      <c r="D876" s="4"/>
      <c r="E876" s="5"/>
      <c r="F876" s="2"/>
      <c r="G876" s="2"/>
      <c r="H876" s="2"/>
      <c r="I876" s="6"/>
      <c r="J876" s="6"/>
      <c r="K876" s="2"/>
      <c r="L876" s="2"/>
    </row>
    <row r="877" spans="2:12" ht="15.75" customHeight="1" x14ac:dyDescent="0.2">
      <c r="B877" s="2"/>
      <c r="C877" s="3"/>
      <c r="D877" s="4"/>
      <c r="E877" s="5"/>
      <c r="F877" s="2"/>
      <c r="G877" s="2"/>
      <c r="H877" s="2"/>
      <c r="I877" s="6"/>
      <c r="J877" s="6"/>
      <c r="K877" s="2"/>
      <c r="L877" s="2"/>
    </row>
    <row r="878" spans="2:12" ht="15.75" customHeight="1" x14ac:dyDescent="0.2">
      <c r="B878" s="2"/>
      <c r="C878" s="3"/>
      <c r="D878" s="4"/>
      <c r="E878" s="5"/>
      <c r="F878" s="2"/>
      <c r="G878" s="2"/>
      <c r="H878" s="2"/>
      <c r="I878" s="6"/>
      <c r="J878" s="6"/>
      <c r="K878" s="2"/>
      <c r="L878" s="2"/>
    </row>
    <row r="879" spans="2:12" ht="15.75" customHeight="1" x14ac:dyDescent="0.2">
      <c r="B879" s="2"/>
      <c r="C879" s="3"/>
      <c r="D879" s="4"/>
      <c r="E879" s="5"/>
      <c r="F879" s="2"/>
      <c r="G879" s="2"/>
      <c r="H879" s="2"/>
      <c r="I879" s="6"/>
      <c r="J879" s="6"/>
      <c r="K879" s="2"/>
      <c r="L879" s="2"/>
    </row>
    <row r="880" spans="2:12" ht="15.75" customHeight="1" x14ac:dyDescent="0.2">
      <c r="B880" s="2"/>
      <c r="C880" s="3"/>
      <c r="D880" s="4"/>
      <c r="E880" s="5"/>
      <c r="F880" s="2"/>
      <c r="G880" s="2"/>
      <c r="H880" s="2"/>
      <c r="I880" s="6"/>
      <c r="J880" s="6"/>
      <c r="K880" s="2"/>
      <c r="L880" s="2"/>
    </row>
    <row r="881" spans="2:12" ht="15.75" customHeight="1" x14ac:dyDescent="0.2">
      <c r="B881" s="2"/>
      <c r="C881" s="3"/>
      <c r="D881" s="4"/>
      <c r="E881" s="5"/>
      <c r="F881" s="2"/>
      <c r="G881" s="2"/>
      <c r="H881" s="2"/>
      <c r="I881" s="6"/>
      <c r="J881" s="6"/>
      <c r="K881" s="2"/>
      <c r="L881" s="2"/>
    </row>
    <row r="882" spans="2:12" ht="15.75" customHeight="1" x14ac:dyDescent="0.2">
      <c r="B882" s="2"/>
      <c r="C882" s="3"/>
      <c r="D882" s="4"/>
      <c r="E882" s="5"/>
      <c r="F882" s="2"/>
      <c r="G882" s="2"/>
      <c r="H882" s="2"/>
      <c r="I882" s="6"/>
      <c r="J882" s="6"/>
      <c r="K882" s="2"/>
      <c r="L882" s="2"/>
    </row>
    <row r="883" spans="2:12" ht="15.75" customHeight="1" x14ac:dyDescent="0.2">
      <c r="B883" s="2"/>
      <c r="C883" s="3"/>
      <c r="D883" s="4"/>
      <c r="E883" s="5"/>
      <c r="F883" s="2"/>
      <c r="G883" s="2"/>
      <c r="H883" s="2"/>
      <c r="I883" s="6"/>
      <c r="J883" s="6"/>
      <c r="K883" s="2"/>
      <c r="L883" s="2"/>
    </row>
    <row r="884" spans="2:12" ht="15.75" customHeight="1" x14ac:dyDescent="0.2">
      <c r="B884" s="2"/>
      <c r="C884" s="3"/>
      <c r="D884" s="4"/>
      <c r="E884" s="5"/>
      <c r="F884" s="2"/>
      <c r="G884" s="2"/>
      <c r="H884" s="2"/>
      <c r="I884" s="6"/>
      <c r="J884" s="6"/>
      <c r="K884" s="2"/>
      <c r="L884" s="2"/>
    </row>
    <row r="885" spans="2:12" ht="15.75" customHeight="1" x14ac:dyDescent="0.2">
      <c r="B885" s="2"/>
      <c r="C885" s="3"/>
      <c r="D885" s="4"/>
      <c r="E885" s="5"/>
      <c r="F885" s="2"/>
      <c r="G885" s="2"/>
      <c r="H885" s="2"/>
      <c r="I885" s="6"/>
      <c r="J885" s="6"/>
      <c r="K885" s="2"/>
      <c r="L885" s="2"/>
    </row>
    <row r="886" spans="2:12" ht="15.75" customHeight="1" x14ac:dyDescent="0.2">
      <c r="B886" s="2"/>
      <c r="C886" s="3"/>
      <c r="D886" s="4"/>
      <c r="E886" s="5"/>
      <c r="F886" s="2"/>
      <c r="G886" s="2"/>
      <c r="H886" s="2"/>
      <c r="I886" s="6"/>
      <c r="J886" s="6"/>
      <c r="K886" s="2"/>
      <c r="L886" s="2"/>
    </row>
    <row r="887" spans="2:12" ht="15.75" customHeight="1" x14ac:dyDescent="0.2">
      <c r="B887" s="2"/>
      <c r="C887" s="3"/>
      <c r="D887" s="4"/>
      <c r="E887" s="5"/>
      <c r="F887" s="2"/>
      <c r="G887" s="2"/>
      <c r="H887" s="2"/>
      <c r="I887" s="6"/>
      <c r="J887" s="6"/>
      <c r="K887" s="2"/>
      <c r="L887" s="2"/>
    </row>
    <row r="888" spans="2:12" ht="15.75" customHeight="1" x14ac:dyDescent="0.2">
      <c r="B888" s="2"/>
      <c r="C888" s="3"/>
      <c r="D888" s="4"/>
      <c r="E888" s="5"/>
      <c r="F888" s="2"/>
      <c r="G888" s="2"/>
      <c r="H888" s="2"/>
      <c r="I888" s="6"/>
      <c r="J888" s="6"/>
      <c r="K888" s="2"/>
      <c r="L888" s="2"/>
    </row>
    <row r="889" spans="2:12" ht="15.75" customHeight="1" x14ac:dyDescent="0.2">
      <c r="B889" s="2"/>
      <c r="C889" s="3"/>
      <c r="D889" s="4"/>
      <c r="E889" s="5"/>
      <c r="F889" s="2"/>
      <c r="G889" s="2"/>
      <c r="H889" s="2"/>
      <c r="I889" s="6"/>
      <c r="J889" s="6"/>
      <c r="K889" s="2"/>
      <c r="L889" s="2"/>
    </row>
    <row r="890" spans="2:12" ht="15.75" customHeight="1" x14ac:dyDescent="0.2">
      <c r="B890" s="2"/>
      <c r="C890" s="3"/>
      <c r="D890" s="4"/>
      <c r="E890" s="5"/>
      <c r="F890" s="2"/>
      <c r="G890" s="2"/>
      <c r="H890" s="2"/>
      <c r="I890" s="6"/>
      <c r="J890" s="6"/>
      <c r="K890" s="2"/>
      <c r="L890" s="2"/>
    </row>
    <row r="891" spans="2:12" ht="15.75" customHeight="1" x14ac:dyDescent="0.2">
      <c r="B891" s="2"/>
      <c r="C891" s="3"/>
      <c r="D891" s="4"/>
      <c r="E891" s="5"/>
      <c r="F891" s="2"/>
      <c r="G891" s="2"/>
      <c r="H891" s="2"/>
      <c r="I891" s="6"/>
      <c r="J891" s="6"/>
      <c r="K891" s="2"/>
      <c r="L891" s="2"/>
    </row>
    <row r="892" spans="2:12" ht="15.75" customHeight="1" x14ac:dyDescent="0.2">
      <c r="B892" s="2"/>
      <c r="C892" s="3"/>
      <c r="D892" s="4"/>
      <c r="E892" s="5"/>
      <c r="F892" s="2"/>
      <c r="G892" s="2"/>
      <c r="H892" s="2"/>
      <c r="I892" s="6"/>
      <c r="J892" s="6"/>
      <c r="K892" s="2"/>
      <c r="L892" s="2"/>
    </row>
    <row r="893" spans="2:12" ht="15.75" customHeight="1" x14ac:dyDescent="0.2">
      <c r="B893" s="2"/>
      <c r="C893" s="3"/>
      <c r="D893" s="4"/>
      <c r="E893" s="5"/>
      <c r="F893" s="2"/>
      <c r="G893" s="2"/>
      <c r="H893" s="2"/>
      <c r="I893" s="6"/>
      <c r="J893" s="6"/>
      <c r="K893" s="2"/>
      <c r="L893" s="2"/>
    </row>
    <row r="894" spans="2:12" ht="15.75" customHeight="1" x14ac:dyDescent="0.2">
      <c r="B894" s="2"/>
      <c r="C894" s="3"/>
      <c r="D894" s="4"/>
      <c r="E894" s="5"/>
      <c r="F894" s="2"/>
      <c r="G894" s="2"/>
      <c r="H894" s="2"/>
      <c r="I894" s="6"/>
      <c r="J894" s="6"/>
      <c r="K894" s="2"/>
      <c r="L894" s="2"/>
    </row>
    <row r="895" spans="2:12" ht="15.75" customHeight="1" x14ac:dyDescent="0.2">
      <c r="B895" s="2"/>
      <c r="C895" s="3"/>
      <c r="D895" s="4"/>
      <c r="E895" s="5"/>
      <c r="F895" s="2"/>
      <c r="G895" s="2"/>
      <c r="H895" s="2"/>
      <c r="I895" s="6"/>
      <c r="J895" s="6"/>
      <c r="K895" s="2"/>
      <c r="L895" s="2"/>
    </row>
    <row r="896" spans="2:12" ht="15.75" customHeight="1" x14ac:dyDescent="0.2">
      <c r="B896" s="2"/>
      <c r="C896" s="3"/>
      <c r="D896" s="4"/>
      <c r="E896" s="5"/>
      <c r="F896" s="2"/>
      <c r="G896" s="2"/>
      <c r="H896" s="2"/>
      <c r="I896" s="6"/>
      <c r="J896" s="6"/>
      <c r="K896" s="2"/>
      <c r="L896" s="2"/>
    </row>
    <row r="897" spans="2:12" ht="15.75" customHeight="1" x14ac:dyDescent="0.2">
      <c r="B897" s="2"/>
      <c r="C897" s="3"/>
      <c r="D897" s="4"/>
      <c r="E897" s="5"/>
      <c r="F897" s="2"/>
      <c r="G897" s="2"/>
      <c r="H897" s="2"/>
      <c r="I897" s="6"/>
      <c r="J897" s="6"/>
      <c r="K897" s="2"/>
      <c r="L897" s="2"/>
    </row>
    <row r="898" spans="2:12" ht="15.75" customHeight="1" x14ac:dyDescent="0.2">
      <c r="B898" s="2"/>
      <c r="C898" s="3"/>
      <c r="D898" s="4"/>
      <c r="E898" s="5"/>
      <c r="F898" s="2"/>
      <c r="G898" s="2"/>
      <c r="H898" s="2"/>
      <c r="I898" s="6"/>
      <c r="J898" s="6"/>
      <c r="K898" s="2"/>
      <c r="L898" s="2"/>
    </row>
    <row r="899" spans="2:12" ht="15.75" customHeight="1" x14ac:dyDescent="0.2">
      <c r="B899" s="2"/>
      <c r="C899" s="3"/>
      <c r="D899" s="4"/>
      <c r="E899" s="5"/>
      <c r="F899" s="2"/>
      <c r="G899" s="2"/>
      <c r="H899" s="2"/>
      <c r="I899" s="6"/>
      <c r="J899" s="6"/>
      <c r="K899" s="2"/>
      <c r="L899" s="2"/>
    </row>
    <row r="900" spans="2:12" ht="15.75" customHeight="1" x14ac:dyDescent="0.2">
      <c r="B900" s="2"/>
      <c r="C900" s="3"/>
      <c r="D900" s="4"/>
      <c r="E900" s="5"/>
      <c r="F900" s="2"/>
      <c r="G900" s="2"/>
      <c r="H900" s="2"/>
      <c r="I900" s="6"/>
      <c r="J900" s="6"/>
      <c r="K900" s="2"/>
      <c r="L900" s="2"/>
    </row>
    <row r="901" spans="2:12" ht="15.75" customHeight="1" x14ac:dyDescent="0.2">
      <c r="B901" s="2"/>
      <c r="C901" s="3"/>
      <c r="D901" s="4"/>
      <c r="E901" s="5"/>
      <c r="F901" s="2"/>
      <c r="G901" s="2"/>
      <c r="H901" s="2"/>
      <c r="I901" s="6"/>
      <c r="J901" s="6"/>
      <c r="K901" s="2"/>
      <c r="L901" s="2"/>
    </row>
    <row r="902" spans="2:12" ht="15.75" customHeight="1" x14ac:dyDescent="0.2">
      <c r="B902" s="2"/>
      <c r="C902" s="3"/>
      <c r="D902" s="4"/>
      <c r="E902" s="5"/>
      <c r="F902" s="2"/>
      <c r="G902" s="2"/>
      <c r="H902" s="2"/>
      <c r="I902" s="6"/>
      <c r="J902" s="6"/>
      <c r="K902" s="2"/>
      <c r="L902" s="2"/>
    </row>
    <row r="903" spans="2:12" ht="15.75" customHeight="1" x14ac:dyDescent="0.2">
      <c r="B903" s="2"/>
      <c r="C903" s="3"/>
      <c r="D903" s="4"/>
      <c r="E903" s="5"/>
      <c r="F903" s="2"/>
      <c r="G903" s="2"/>
      <c r="H903" s="2"/>
      <c r="I903" s="6"/>
      <c r="J903" s="6"/>
      <c r="K903" s="2"/>
      <c r="L903" s="2"/>
    </row>
    <row r="904" spans="2:12" ht="15.75" customHeight="1" x14ac:dyDescent="0.2">
      <c r="B904" s="2"/>
      <c r="C904" s="3"/>
      <c r="D904" s="4"/>
      <c r="E904" s="5"/>
      <c r="F904" s="2"/>
      <c r="G904" s="2"/>
      <c r="H904" s="2"/>
      <c r="I904" s="6"/>
      <c r="J904" s="6"/>
      <c r="K904" s="2"/>
      <c r="L904" s="2"/>
    </row>
    <row r="905" spans="2:12" ht="15.75" customHeight="1" x14ac:dyDescent="0.2">
      <c r="B905" s="2"/>
      <c r="C905" s="3"/>
      <c r="D905" s="4"/>
      <c r="E905" s="5"/>
      <c r="F905" s="2"/>
      <c r="G905" s="2"/>
      <c r="H905" s="2"/>
      <c r="I905" s="6"/>
      <c r="J905" s="6"/>
      <c r="K905" s="2"/>
      <c r="L905" s="2"/>
    </row>
    <row r="906" spans="2:12" ht="15.75" customHeight="1" x14ac:dyDescent="0.2">
      <c r="B906" s="2"/>
      <c r="C906" s="3"/>
      <c r="D906" s="4"/>
      <c r="E906" s="5"/>
      <c r="F906" s="2"/>
      <c r="G906" s="2"/>
      <c r="H906" s="2"/>
      <c r="I906" s="6"/>
      <c r="J906" s="6"/>
      <c r="K906" s="2"/>
      <c r="L906" s="2"/>
    </row>
    <row r="907" spans="2:12" ht="15.75" customHeight="1" x14ac:dyDescent="0.2">
      <c r="B907" s="2"/>
      <c r="C907" s="3"/>
      <c r="D907" s="4"/>
      <c r="E907" s="5"/>
      <c r="F907" s="2"/>
      <c r="G907" s="2"/>
      <c r="H907" s="2"/>
      <c r="I907" s="6"/>
      <c r="J907" s="6"/>
      <c r="K907" s="2"/>
      <c r="L907" s="2"/>
    </row>
    <row r="908" spans="2:12" ht="15.75" customHeight="1" x14ac:dyDescent="0.2">
      <c r="B908" s="2"/>
      <c r="C908" s="3"/>
      <c r="D908" s="4"/>
      <c r="E908" s="5"/>
      <c r="F908" s="2"/>
      <c r="G908" s="2"/>
      <c r="H908" s="2"/>
      <c r="I908" s="6"/>
      <c r="J908" s="6"/>
      <c r="K908" s="2"/>
      <c r="L908" s="2"/>
    </row>
    <row r="909" spans="2:12" ht="15.75" customHeight="1" x14ac:dyDescent="0.2">
      <c r="B909" s="2"/>
      <c r="C909" s="3"/>
      <c r="D909" s="4"/>
      <c r="E909" s="5"/>
      <c r="F909" s="2"/>
      <c r="G909" s="2"/>
      <c r="H909" s="2"/>
      <c r="I909" s="6"/>
      <c r="J909" s="6"/>
      <c r="K909" s="2"/>
      <c r="L909" s="2"/>
    </row>
    <row r="910" spans="2:12" ht="15.75" customHeight="1" x14ac:dyDescent="0.2">
      <c r="B910" s="2"/>
      <c r="C910" s="3"/>
      <c r="D910" s="4"/>
      <c r="E910" s="5"/>
      <c r="F910" s="2"/>
      <c r="G910" s="2"/>
      <c r="H910" s="2"/>
      <c r="I910" s="6"/>
      <c r="J910" s="6"/>
      <c r="K910" s="2"/>
      <c r="L910" s="2"/>
    </row>
    <row r="911" spans="2:12" ht="15.75" customHeight="1" x14ac:dyDescent="0.2">
      <c r="B911" s="2"/>
      <c r="C911" s="3"/>
      <c r="D911" s="4"/>
      <c r="E911" s="5"/>
      <c r="F911" s="2"/>
      <c r="G911" s="2"/>
      <c r="H911" s="2"/>
      <c r="I911" s="6"/>
      <c r="J911" s="6"/>
      <c r="K911" s="2"/>
      <c r="L911" s="2"/>
    </row>
    <row r="912" spans="2:12" ht="15.75" customHeight="1" x14ac:dyDescent="0.2">
      <c r="B912" s="2"/>
      <c r="C912" s="3"/>
      <c r="D912" s="4"/>
      <c r="E912" s="5"/>
      <c r="F912" s="2"/>
      <c r="G912" s="2"/>
      <c r="H912" s="2"/>
      <c r="I912" s="6"/>
      <c r="J912" s="6"/>
      <c r="K912" s="2"/>
      <c r="L912" s="2"/>
    </row>
    <row r="913" spans="2:12" ht="15.75" customHeight="1" x14ac:dyDescent="0.2">
      <c r="B913" s="2"/>
      <c r="C913" s="3"/>
      <c r="D913" s="4"/>
      <c r="E913" s="5"/>
      <c r="F913" s="2"/>
      <c r="G913" s="2"/>
      <c r="H913" s="2"/>
      <c r="I913" s="6"/>
      <c r="J913" s="6"/>
      <c r="K913" s="2"/>
      <c r="L913" s="2"/>
    </row>
    <row r="914" spans="2:12" ht="15.75" customHeight="1" x14ac:dyDescent="0.2">
      <c r="B914" s="2"/>
      <c r="C914" s="3"/>
      <c r="D914" s="4"/>
      <c r="E914" s="5"/>
      <c r="F914" s="2"/>
      <c r="G914" s="2"/>
      <c r="H914" s="2"/>
      <c r="I914" s="6"/>
      <c r="J914" s="6"/>
      <c r="K914" s="2"/>
      <c r="L914" s="2"/>
    </row>
    <row r="915" spans="2:12" ht="15.75" customHeight="1" x14ac:dyDescent="0.2">
      <c r="B915" s="2"/>
      <c r="C915" s="3"/>
      <c r="D915" s="4"/>
      <c r="E915" s="5"/>
      <c r="F915" s="2"/>
      <c r="G915" s="2"/>
      <c r="H915" s="2"/>
      <c r="I915" s="6"/>
      <c r="J915" s="6"/>
      <c r="K915" s="2"/>
      <c r="L915" s="2"/>
    </row>
    <row r="916" spans="2:12" ht="15.75" customHeight="1" x14ac:dyDescent="0.2">
      <c r="B916" s="2"/>
      <c r="C916" s="3"/>
      <c r="D916" s="4"/>
      <c r="E916" s="5"/>
      <c r="F916" s="2"/>
      <c r="G916" s="2"/>
      <c r="H916" s="2"/>
      <c r="I916" s="6"/>
      <c r="J916" s="6"/>
      <c r="K916" s="2"/>
      <c r="L916" s="2"/>
    </row>
    <row r="917" spans="2:12" ht="15.75" customHeight="1" x14ac:dyDescent="0.2">
      <c r="B917" s="2"/>
      <c r="C917" s="3"/>
      <c r="D917" s="4"/>
      <c r="E917" s="5"/>
      <c r="F917" s="2"/>
      <c r="G917" s="2"/>
      <c r="H917" s="2"/>
      <c r="I917" s="6"/>
      <c r="J917" s="6"/>
      <c r="K917" s="2"/>
      <c r="L917" s="2"/>
    </row>
    <row r="918" spans="2:12" ht="15.75" customHeight="1" x14ac:dyDescent="0.2">
      <c r="B918" s="2"/>
      <c r="C918" s="3"/>
      <c r="D918" s="4"/>
      <c r="E918" s="5"/>
      <c r="F918" s="2"/>
      <c r="G918" s="2"/>
      <c r="H918" s="2"/>
      <c r="I918" s="6"/>
      <c r="J918" s="6"/>
      <c r="K918" s="2"/>
      <c r="L918" s="2"/>
    </row>
    <row r="919" spans="2:12" ht="15.75" customHeight="1" x14ac:dyDescent="0.2">
      <c r="B919" s="2"/>
      <c r="C919" s="3"/>
      <c r="D919" s="4"/>
      <c r="E919" s="5"/>
      <c r="F919" s="2"/>
      <c r="G919" s="2"/>
      <c r="H919" s="2"/>
      <c r="I919" s="6"/>
      <c r="J919" s="6"/>
      <c r="K919" s="2"/>
      <c r="L919" s="2"/>
    </row>
    <row r="920" spans="2:12" ht="15.75" customHeight="1" x14ac:dyDescent="0.2">
      <c r="B920" s="2"/>
      <c r="C920" s="3"/>
      <c r="D920" s="4"/>
      <c r="E920" s="5"/>
      <c r="F920" s="2"/>
      <c r="G920" s="2"/>
      <c r="H920" s="2"/>
      <c r="I920" s="6"/>
      <c r="J920" s="6"/>
      <c r="K920" s="2"/>
      <c r="L920" s="2"/>
    </row>
    <row r="921" spans="2:12" ht="15.75" customHeight="1" x14ac:dyDescent="0.2">
      <c r="B921" s="2"/>
      <c r="C921" s="3"/>
      <c r="D921" s="4"/>
      <c r="E921" s="5"/>
      <c r="F921" s="2"/>
      <c r="G921" s="2"/>
      <c r="H921" s="2"/>
      <c r="I921" s="6"/>
      <c r="J921" s="6"/>
      <c r="K921" s="2"/>
      <c r="L921" s="2"/>
    </row>
    <row r="922" spans="2:12" ht="15.75" customHeight="1" x14ac:dyDescent="0.2">
      <c r="B922" s="2"/>
      <c r="C922" s="3"/>
      <c r="D922" s="4"/>
      <c r="E922" s="5"/>
      <c r="F922" s="2"/>
      <c r="G922" s="2"/>
      <c r="H922" s="2"/>
      <c r="I922" s="6"/>
      <c r="J922" s="6"/>
      <c r="K922" s="2"/>
      <c r="L922" s="2"/>
    </row>
    <row r="923" spans="2:12" ht="15.75" customHeight="1" x14ac:dyDescent="0.2">
      <c r="B923" s="2"/>
      <c r="C923" s="3"/>
      <c r="D923" s="4"/>
      <c r="E923" s="5"/>
      <c r="F923" s="2"/>
      <c r="G923" s="2"/>
      <c r="H923" s="2"/>
      <c r="I923" s="6"/>
      <c r="J923" s="6"/>
      <c r="K923" s="2"/>
      <c r="L923" s="2"/>
    </row>
    <row r="924" spans="2:12" ht="15.75" customHeight="1" x14ac:dyDescent="0.2">
      <c r="B924" s="2"/>
      <c r="C924" s="3"/>
      <c r="D924" s="4"/>
      <c r="E924" s="5"/>
      <c r="F924" s="2"/>
      <c r="G924" s="2"/>
      <c r="H924" s="2"/>
      <c r="I924" s="6"/>
      <c r="J924" s="6"/>
      <c r="K924" s="2"/>
      <c r="L924" s="2"/>
    </row>
    <row r="925" spans="2:12" ht="15.75" customHeight="1" x14ac:dyDescent="0.2">
      <c r="B925" s="2"/>
      <c r="C925" s="3"/>
      <c r="D925" s="4"/>
      <c r="E925" s="5"/>
      <c r="F925" s="2"/>
      <c r="G925" s="2"/>
      <c r="H925" s="2"/>
      <c r="I925" s="6"/>
      <c r="J925" s="6"/>
      <c r="K925" s="2"/>
      <c r="L925" s="2"/>
    </row>
    <row r="926" spans="2:12" ht="15.75" customHeight="1" x14ac:dyDescent="0.2">
      <c r="B926" s="2"/>
      <c r="C926" s="3"/>
      <c r="D926" s="4"/>
      <c r="E926" s="5"/>
      <c r="F926" s="2"/>
      <c r="G926" s="2"/>
      <c r="H926" s="2"/>
      <c r="I926" s="6"/>
      <c r="J926" s="6"/>
      <c r="K926" s="2"/>
      <c r="L926" s="2"/>
    </row>
    <row r="927" spans="2:12" ht="15.75" customHeight="1" x14ac:dyDescent="0.2">
      <c r="B927" s="2"/>
      <c r="C927" s="3"/>
      <c r="D927" s="4"/>
      <c r="E927" s="5"/>
      <c r="F927" s="2"/>
      <c r="G927" s="2"/>
      <c r="H927" s="2"/>
      <c r="I927" s="6"/>
      <c r="J927" s="6"/>
      <c r="K927" s="2"/>
      <c r="L927" s="2"/>
    </row>
    <row r="928" spans="2:12" ht="15.75" customHeight="1" x14ac:dyDescent="0.2">
      <c r="B928" s="2"/>
      <c r="C928" s="3"/>
      <c r="D928" s="4"/>
      <c r="E928" s="5"/>
      <c r="F928" s="2"/>
      <c r="G928" s="2"/>
      <c r="H928" s="2"/>
      <c r="I928" s="6"/>
      <c r="J928" s="6"/>
      <c r="K928" s="2"/>
      <c r="L928" s="2"/>
    </row>
    <row r="929" spans="2:12" ht="15.75" customHeight="1" x14ac:dyDescent="0.2">
      <c r="B929" s="2"/>
      <c r="C929" s="3"/>
      <c r="D929" s="4"/>
      <c r="E929" s="5"/>
      <c r="F929" s="2"/>
      <c r="G929" s="2"/>
      <c r="H929" s="2"/>
      <c r="I929" s="6"/>
      <c r="J929" s="6"/>
      <c r="K929" s="2"/>
      <c r="L929" s="2"/>
    </row>
    <row r="930" spans="2:12" ht="15.75" customHeight="1" x14ac:dyDescent="0.2">
      <c r="B930" s="2"/>
      <c r="C930" s="3"/>
      <c r="D930" s="4"/>
      <c r="E930" s="5"/>
      <c r="F930" s="2"/>
      <c r="G930" s="2"/>
      <c r="H930" s="2"/>
      <c r="I930" s="6"/>
      <c r="J930" s="6"/>
      <c r="K930" s="2"/>
      <c r="L930" s="2"/>
    </row>
    <row r="931" spans="2:12" ht="15.75" customHeight="1" x14ac:dyDescent="0.2">
      <c r="B931" s="2"/>
      <c r="C931" s="3"/>
      <c r="D931" s="4"/>
      <c r="E931" s="5"/>
      <c r="F931" s="2"/>
      <c r="G931" s="2"/>
      <c r="H931" s="2"/>
      <c r="I931" s="6"/>
      <c r="J931" s="6"/>
      <c r="K931" s="2"/>
      <c r="L931" s="2"/>
    </row>
    <row r="932" spans="2:12" ht="15.75" customHeight="1" x14ac:dyDescent="0.2">
      <c r="B932" s="2"/>
      <c r="C932" s="3"/>
      <c r="D932" s="4"/>
      <c r="E932" s="5"/>
      <c r="F932" s="2"/>
      <c r="G932" s="2"/>
      <c r="H932" s="2"/>
      <c r="I932" s="6"/>
      <c r="J932" s="6"/>
      <c r="K932" s="2"/>
      <c r="L932" s="2"/>
    </row>
    <row r="933" spans="2:12" ht="15.75" customHeight="1" x14ac:dyDescent="0.2">
      <c r="B933" s="2"/>
      <c r="C933" s="3"/>
      <c r="D933" s="4"/>
      <c r="E933" s="5"/>
      <c r="F933" s="2"/>
      <c r="G933" s="2"/>
      <c r="H933" s="2"/>
      <c r="I933" s="6"/>
      <c r="J933" s="6"/>
      <c r="K933" s="2"/>
      <c r="L933" s="2"/>
    </row>
    <row r="934" spans="2:12" ht="15.75" customHeight="1" x14ac:dyDescent="0.2">
      <c r="B934" s="2"/>
      <c r="C934" s="3"/>
      <c r="D934" s="4"/>
      <c r="E934" s="5"/>
      <c r="F934" s="2"/>
      <c r="G934" s="2"/>
      <c r="H934" s="2"/>
      <c r="I934" s="6"/>
      <c r="J934" s="6"/>
      <c r="K934" s="2"/>
      <c r="L934" s="2"/>
    </row>
    <row r="935" spans="2:12" ht="15.75" customHeight="1" x14ac:dyDescent="0.2">
      <c r="B935" s="2"/>
      <c r="C935" s="3"/>
      <c r="D935" s="4"/>
      <c r="E935" s="5"/>
      <c r="F935" s="2"/>
      <c r="G935" s="2"/>
      <c r="H935" s="2"/>
      <c r="I935" s="6"/>
      <c r="J935" s="6"/>
      <c r="K935" s="2"/>
      <c r="L935" s="2"/>
    </row>
    <row r="936" spans="2:12" ht="15.75" customHeight="1" x14ac:dyDescent="0.2">
      <c r="B936" s="2"/>
      <c r="C936" s="3"/>
      <c r="D936" s="4"/>
      <c r="E936" s="5"/>
      <c r="F936" s="2"/>
      <c r="G936" s="2"/>
      <c r="H936" s="2"/>
      <c r="I936" s="6"/>
      <c r="J936" s="6"/>
      <c r="K936" s="2"/>
      <c r="L936" s="2"/>
    </row>
    <row r="937" spans="2:12" ht="15.75" customHeight="1" x14ac:dyDescent="0.2">
      <c r="B937" s="2"/>
      <c r="C937" s="3"/>
      <c r="D937" s="4"/>
      <c r="E937" s="5"/>
      <c r="F937" s="2"/>
      <c r="G937" s="2"/>
      <c r="H937" s="2"/>
      <c r="I937" s="6"/>
      <c r="J937" s="6"/>
      <c r="K937" s="2"/>
      <c r="L937" s="2"/>
    </row>
    <row r="938" spans="2:12" ht="15.75" customHeight="1" x14ac:dyDescent="0.2">
      <c r="B938" s="2"/>
      <c r="C938" s="3"/>
      <c r="D938" s="4"/>
      <c r="E938" s="5"/>
      <c r="F938" s="2"/>
      <c r="G938" s="2"/>
      <c r="H938" s="2"/>
      <c r="I938" s="6"/>
      <c r="J938" s="6"/>
      <c r="K938" s="2"/>
      <c r="L938" s="2"/>
    </row>
    <row r="939" spans="2:12" ht="15.75" customHeight="1" x14ac:dyDescent="0.2">
      <c r="B939" s="2"/>
      <c r="C939" s="3"/>
      <c r="D939" s="4"/>
      <c r="E939" s="5"/>
      <c r="F939" s="2"/>
      <c r="G939" s="2"/>
      <c r="H939" s="2"/>
      <c r="I939" s="6"/>
      <c r="J939" s="6"/>
      <c r="K939" s="2"/>
      <c r="L939" s="2"/>
    </row>
    <row r="940" spans="2:12" ht="15.75" customHeight="1" x14ac:dyDescent="0.2">
      <c r="B940" s="2"/>
      <c r="C940" s="3"/>
      <c r="D940" s="4"/>
      <c r="E940" s="5"/>
      <c r="F940" s="2"/>
      <c r="G940" s="2"/>
      <c r="H940" s="2"/>
      <c r="I940" s="6"/>
      <c r="J940" s="6"/>
      <c r="K940" s="2"/>
      <c r="L940" s="2"/>
    </row>
    <row r="941" spans="2:12" ht="15.75" customHeight="1" x14ac:dyDescent="0.2">
      <c r="B941" s="2"/>
      <c r="C941" s="3"/>
      <c r="D941" s="4"/>
      <c r="E941" s="5"/>
      <c r="F941" s="2"/>
      <c r="G941" s="2"/>
      <c r="H941" s="2"/>
      <c r="I941" s="6"/>
      <c r="J941" s="6"/>
      <c r="K941" s="2"/>
      <c r="L941" s="2"/>
    </row>
    <row r="942" spans="2:12" ht="15.75" customHeight="1" x14ac:dyDescent="0.2">
      <c r="B942" s="2"/>
      <c r="C942" s="3"/>
      <c r="D942" s="4"/>
      <c r="E942" s="5"/>
      <c r="F942" s="2"/>
      <c r="G942" s="2"/>
      <c r="H942" s="2"/>
      <c r="I942" s="6"/>
      <c r="J942" s="6"/>
      <c r="K942" s="2"/>
      <c r="L942" s="2"/>
    </row>
    <row r="943" spans="2:12" ht="15.75" customHeight="1" x14ac:dyDescent="0.2">
      <c r="B943" s="2"/>
      <c r="C943" s="3"/>
      <c r="D943" s="4"/>
      <c r="E943" s="5"/>
      <c r="F943" s="2"/>
      <c r="G943" s="2"/>
      <c r="H943" s="2"/>
      <c r="I943" s="6"/>
      <c r="J943" s="6"/>
      <c r="K943" s="2"/>
      <c r="L943" s="2"/>
    </row>
    <row r="944" spans="2:12" ht="15.75" customHeight="1" x14ac:dyDescent="0.2">
      <c r="B944" s="2"/>
      <c r="C944" s="3"/>
      <c r="D944" s="4"/>
      <c r="E944" s="5"/>
      <c r="F944" s="2"/>
      <c r="G944" s="2"/>
      <c r="H944" s="2"/>
      <c r="I944" s="6"/>
      <c r="J944" s="6"/>
      <c r="K944" s="2"/>
      <c r="L944" s="2"/>
    </row>
    <row r="945" spans="2:12" ht="15.75" customHeight="1" x14ac:dyDescent="0.2">
      <c r="B945" s="2"/>
      <c r="C945" s="3"/>
      <c r="D945" s="4"/>
      <c r="E945" s="5"/>
      <c r="F945" s="2"/>
      <c r="G945" s="2"/>
      <c r="H945" s="2"/>
      <c r="I945" s="6"/>
      <c r="J945" s="6"/>
      <c r="K945" s="2"/>
      <c r="L945" s="2"/>
    </row>
    <row r="946" spans="2:12" ht="15.75" customHeight="1" x14ac:dyDescent="0.2">
      <c r="B946" s="2"/>
      <c r="C946" s="3"/>
      <c r="D946" s="4"/>
      <c r="E946" s="5"/>
      <c r="F946" s="2"/>
      <c r="G946" s="2"/>
      <c r="H946" s="2"/>
      <c r="I946" s="6"/>
      <c r="J946" s="6"/>
      <c r="K946" s="2"/>
      <c r="L946" s="2"/>
    </row>
    <row r="947" spans="2:12" ht="15.75" customHeight="1" x14ac:dyDescent="0.2">
      <c r="B947" s="2"/>
      <c r="C947" s="3"/>
      <c r="D947" s="4"/>
      <c r="E947" s="5"/>
      <c r="F947" s="2"/>
      <c r="G947" s="2"/>
      <c r="H947" s="2"/>
      <c r="I947" s="6"/>
      <c r="J947" s="6"/>
      <c r="K947" s="2"/>
      <c r="L947" s="2"/>
    </row>
    <row r="948" spans="2:12" ht="15.75" customHeight="1" x14ac:dyDescent="0.2">
      <c r="B948" s="2"/>
      <c r="C948" s="3"/>
      <c r="D948" s="4"/>
      <c r="E948" s="5"/>
      <c r="F948" s="2"/>
      <c r="G948" s="2"/>
      <c r="H948" s="2"/>
      <c r="I948" s="6"/>
      <c r="J948" s="6"/>
      <c r="K948" s="2"/>
      <c r="L948" s="2"/>
    </row>
    <row r="949" spans="2:12" ht="15.75" customHeight="1" x14ac:dyDescent="0.2">
      <c r="B949" s="2"/>
      <c r="C949" s="3"/>
      <c r="D949" s="4"/>
      <c r="E949" s="5"/>
      <c r="F949" s="2"/>
      <c r="G949" s="2"/>
      <c r="H949" s="2"/>
      <c r="I949" s="6"/>
      <c r="J949" s="6"/>
      <c r="K949" s="2"/>
      <c r="L949" s="2"/>
    </row>
    <row r="950" spans="2:12" ht="15.75" customHeight="1" x14ac:dyDescent="0.2">
      <c r="B950" s="2"/>
      <c r="C950" s="3"/>
      <c r="D950" s="4"/>
      <c r="E950" s="5"/>
      <c r="F950" s="2"/>
      <c r="G950" s="2"/>
      <c r="H950" s="2"/>
      <c r="I950" s="6"/>
      <c r="J950" s="6"/>
      <c r="K950" s="2"/>
      <c r="L950" s="2"/>
    </row>
    <row r="951" spans="2:12" ht="15.75" customHeight="1" x14ac:dyDescent="0.2">
      <c r="B951" s="2"/>
      <c r="C951" s="3"/>
      <c r="D951" s="4"/>
      <c r="E951" s="5"/>
      <c r="F951" s="2"/>
      <c r="G951" s="2"/>
      <c r="H951" s="2"/>
      <c r="I951" s="6"/>
      <c r="J951" s="6"/>
      <c r="K951" s="2"/>
      <c r="L951" s="2"/>
    </row>
    <row r="952" spans="2:12" ht="15.75" customHeight="1" x14ac:dyDescent="0.2">
      <c r="B952" s="2"/>
      <c r="C952" s="3"/>
      <c r="D952" s="4"/>
      <c r="E952" s="5"/>
      <c r="F952" s="2"/>
      <c r="G952" s="2"/>
      <c r="H952" s="2"/>
      <c r="I952" s="6"/>
      <c r="J952" s="6"/>
      <c r="K952" s="2"/>
      <c r="L952" s="2"/>
    </row>
    <row r="953" spans="2:12" ht="15.75" customHeight="1" x14ac:dyDescent="0.2">
      <c r="B953" s="2"/>
      <c r="C953" s="3"/>
      <c r="D953" s="4"/>
      <c r="E953" s="5"/>
      <c r="F953" s="2"/>
      <c r="G953" s="2"/>
      <c r="H953" s="2"/>
      <c r="I953" s="6"/>
      <c r="J953" s="6"/>
      <c r="K953" s="2"/>
      <c r="L953" s="2"/>
    </row>
    <row r="954" spans="2:12" ht="15.75" customHeight="1" x14ac:dyDescent="0.2">
      <c r="B954" s="2"/>
      <c r="C954" s="3"/>
      <c r="D954" s="4"/>
      <c r="E954" s="5"/>
      <c r="F954" s="2"/>
      <c r="G954" s="2"/>
      <c r="H954" s="2"/>
      <c r="I954" s="6"/>
      <c r="J954" s="6"/>
      <c r="K954" s="2"/>
      <c r="L954" s="2"/>
    </row>
    <row r="955" spans="2:12" ht="15.75" customHeight="1" x14ac:dyDescent="0.2">
      <c r="B955" s="2"/>
      <c r="C955" s="3"/>
      <c r="D955" s="4"/>
      <c r="E955" s="5"/>
      <c r="F955" s="2"/>
      <c r="G955" s="2"/>
      <c r="H955" s="2"/>
      <c r="I955" s="6"/>
      <c r="J955" s="6"/>
      <c r="K955" s="2"/>
      <c r="L955" s="2"/>
    </row>
    <row r="956" spans="2:12" ht="15.75" customHeight="1" x14ac:dyDescent="0.2">
      <c r="B956" s="2"/>
      <c r="C956" s="3"/>
      <c r="D956" s="4"/>
      <c r="E956" s="5"/>
      <c r="F956" s="2"/>
      <c r="G956" s="2"/>
      <c r="H956" s="2"/>
      <c r="I956" s="6"/>
      <c r="J956" s="6"/>
      <c r="K956" s="2"/>
      <c r="L956" s="2"/>
    </row>
    <row r="957" spans="2:12" ht="15.75" customHeight="1" x14ac:dyDescent="0.2">
      <c r="B957" s="2"/>
      <c r="C957" s="3"/>
      <c r="D957" s="4"/>
      <c r="E957" s="5"/>
      <c r="F957" s="2"/>
      <c r="G957" s="2"/>
      <c r="H957" s="2"/>
      <c r="I957" s="6"/>
      <c r="J957" s="6"/>
      <c r="K957" s="2"/>
      <c r="L957" s="2"/>
    </row>
    <row r="958" spans="2:12" ht="15.75" customHeight="1" x14ac:dyDescent="0.2">
      <c r="B958" s="2"/>
      <c r="C958" s="3"/>
      <c r="D958" s="4"/>
      <c r="E958" s="5"/>
      <c r="F958" s="2"/>
      <c r="G958" s="2"/>
      <c r="H958" s="2"/>
      <c r="I958" s="6"/>
      <c r="J958" s="6"/>
      <c r="K958" s="2"/>
      <c r="L958" s="2"/>
    </row>
    <row r="959" spans="2:12" ht="15.75" customHeight="1" x14ac:dyDescent="0.2">
      <c r="B959" s="2"/>
      <c r="C959" s="3"/>
      <c r="D959" s="4"/>
      <c r="E959" s="5"/>
      <c r="F959" s="2"/>
      <c r="G959" s="2"/>
      <c r="H959" s="2"/>
      <c r="I959" s="6"/>
      <c r="J959" s="6"/>
      <c r="K959" s="2"/>
      <c r="L959" s="2"/>
    </row>
    <row r="960" spans="2:12" ht="15.75" customHeight="1" x14ac:dyDescent="0.2">
      <c r="B960" s="2"/>
      <c r="C960" s="3"/>
      <c r="D960" s="4"/>
      <c r="E960" s="5"/>
      <c r="F960" s="2"/>
      <c r="G960" s="2"/>
      <c r="H960" s="2"/>
      <c r="I960" s="6"/>
      <c r="J960" s="6"/>
      <c r="K960" s="2"/>
      <c r="L960" s="2"/>
    </row>
    <row r="961" spans="2:12" ht="15.75" customHeight="1" x14ac:dyDescent="0.2">
      <c r="B961" s="2"/>
      <c r="C961" s="3"/>
      <c r="D961" s="4"/>
      <c r="E961" s="5"/>
      <c r="F961" s="2"/>
      <c r="G961" s="2"/>
      <c r="H961" s="2"/>
      <c r="I961" s="6"/>
      <c r="J961" s="6"/>
      <c r="K961" s="2"/>
      <c r="L961" s="2"/>
    </row>
    <row r="962" spans="2:12" ht="15.75" customHeight="1" x14ac:dyDescent="0.2">
      <c r="B962" s="2"/>
      <c r="C962" s="3"/>
      <c r="D962" s="4"/>
      <c r="E962" s="5"/>
      <c r="F962" s="2"/>
      <c r="G962" s="2"/>
      <c r="H962" s="2"/>
      <c r="I962" s="6"/>
      <c r="J962" s="6"/>
      <c r="K962" s="2"/>
      <c r="L962" s="2"/>
    </row>
    <row r="963" spans="2:12" ht="15.75" customHeight="1" x14ac:dyDescent="0.2">
      <c r="B963" s="2"/>
      <c r="C963" s="3"/>
      <c r="D963" s="4"/>
      <c r="E963" s="5"/>
      <c r="F963" s="2"/>
      <c r="G963" s="2"/>
      <c r="H963" s="2"/>
      <c r="I963" s="6"/>
      <c r="J963" s="6"/>
      <c r="K963" s="2"/>
      <c r="L963" s="2"/>
    </row>
    <row r="964" spans="2:12" ht="15.75" customHeight="1" x14ac:dyDescent="0.2">
      <c r="B964" s="2"/>
      <c r="C964" s="3"/>
      <c r="D964" s="4"/>
      <c r="E964" s="5"/>
      <c r="F964" s="2"/>
      <c r="G964" s="2"/>
      <c r="H964" s="2"/>
      <c r="I964" s="6"/>
      <c r="J964" s="6"/>
      <c r="K964" s="2"/>
      <c r="L964" s="2"/>
    </row>
    <row r="965" spans="2:12" ht="15.75" customHeight="1" x14ac:dyDescent="0.2">
      <c r="B965" s="2"/>
      <c r="C965" s="3"/>
      <c r="D965" s="4"/>
      <c r="E965" s="5"/>
      <c r="F965" s="2"/>
      <c r="G965" s="2"/>
      <c r="H965" s="2"/>
      <c r="I965" s="6"/>
      <c r="J965" s="6"/>
      <c r="K965" s="2"/>
      <c r="L965" s="2"/>
    </row>
    <row r="966" spans="2:12" ht="15.75" customHeight="1" x14ac:dyDescent="0.2">
      <c r="B966" s="2"/>
      <c r="C966" s="3"/>
      <c r="D966" s="4"/>
      <c r="E966" s="5"/>
      <c r="F966" s="2"/>
      <c r="G966" s="2"/>
      <c r="H966" s="2"/>
      <c r="I966" s="6"/>
      <c r="J966" s="6"/>
      <c r="K966" s="2"/>
      <c r="L966" s="2"/>
    </row>
    <row r="967" spans="2:12" ht="15.75" customHeight="1" x14ac:dyDescent="0.2">
      <c r="B967" s="2"/>
      <c r="C967" s="3"/>
      <c r="D967" s="4"/>
      <c r="E967" s="5"/>
      <c r="F967" s="2"/>
      <c r="G967" s="2"/>
      <c r="H967" s="2"/>
      <c r="I967" s="6"/>
      <c r="J967" s="6"/>
      <c r="K967" s="2"/>
      <c r="L967" s="2"/>
    </row>
    <row r="968" spans="2:12" ht="15.75" customHeight="1" x14ac:dyDescent="0.2">
      <c r="B968" s="2"/>
      <c r="C968" s="3"/>
      <c r="D968" s="4"/>
      <c r="E968" s="5"/>
      <c r="F968" s="2"/>
      <c r="G968" s="2"/>
      <c r="H968" s="2"/>
      <c r="I968" s="6"/>
      <c r="J968" s="6"/>
      <c r="K968" s="2"/>
      <c r="L968" s="2"/>
    </row>
    <row r="969" spans="2:12" ht="15.75" customHeight="1" x14ac:dyDescent="0.2">
      <c r="B969" s="2"/>
      <c r="C969" s="3"/>
      <c r="D969" s="4"/>
      <c r="E969" s="5"/>
      <c r="F969" s="2"/>
      <c r="G969" s="2"/>
      <c r="H969" s="2"/>
      <c r="I969" s="6"/>
      <c r="J969" s="6"/>
      <c r="K969" s="2"/>
      <c r="L969" s="2"/>
    </row>
    <row r="970" spans="2:12" ht="15.75" customHeight="1" x14ac:dyDescent="0.2">
      <c r="B970" s="2"/>
      <c r="C970" s="3"/>
      <c r="D970" s="4"/>
      <c r="E970" s="5"/>
      <c r="F970" s="2"/>
      <c r="G970" s="2"/>
      <c r="H970" s="2"/>
      <c r="I970" s="6"/>
      <c r="J970" s="6"/>
      <c r="K970" s="2"/>
      <c r="L970" s="2"/>
    </row>
    <row r="971" spans="2:12" ht="15.75" customHeight="1" x14ac:dyDescent="0.2">
      <c r="B971" s="2"/>
      <c r="C971" s="3"/>
      <c r="D971" s="4"/>
      <c r="E971" s="5"/>
      <c r="F971" s="2"/>
      <c r="G971" s="2"/>
      <c r="H971" s="2"/>
      <c r="I971" s="6"/>
      <c r="J971" s="6"/>
      <c r="K971" s="2"/>
      <c r="L971" s="2"/>
    </row>
    <row r="972" spans="2:12" ht="15.75" customHeight="1" x14ac:dyDescent="0.2">
      <c r="B972" s="2"/>
      <c r="C972" s="3"/>
      <c r="D972" s="4"/>
      <c r="E972" s="5"/>
      <c r="F972" s="2"/>
      <c r="G972" s="2"/>
      <c r="H972" s="2"/>
      <c r="I972" s="6"/>
      <c r="J972" s="6"/>
      <c r="K972" s="2"/>
      <c r="L972" s="2"/>
    </row>
    <row r="973" spans="2:12" ht="15.75" customHeight="1" x14ac:dyDescent="0.2">
      <c r="B973" s="2"/>
      <c r="C973" s="3"/>
      <c r="D973" s="4"/>
      <c r="E973" s="5"/>
      <c r="F973" s="2"/>
      <c r="G973" s="2"/>
      <c r="H973" s="2"/>
      <c r="I973" s="6"/>
      <c r="J973" s="6"/>
      <c r="K973" s="2"/>
      <c r="L973" s="2"/>
    </row>
    <row r="974" spans="2:12" ht="15.75" customHeight="1" x14ac:dyDescent="0.2">
      <c r="B974" s="2"/>
      <c r="C974" s="3"/>
      <c r="D974" s="4"/>
      <c r="E974" s="5"/>
      <c r="F974" s="2"/>
      <c r="G974" s="2"/>
      <c r="H974" s="2"/>
      <c r="I974" s="6"/>
      <c r="J974" s="6"/>
      <c r="K974" s="2"/>
      <c r="L974" s="2"/>
    </row>
    <row r="975" spans="2:12" ht="15.75" customHeight="1" x14ac:dyDescent="0.2">
      <c r="B975" s="2"/>
      <c r="C975" s="3"/>
      <c r="D975" s="4"/>
      <c r="E975" s="5"/>
      <c r="F975" s="2"/>
      <c r="G975" s="2"/>
      <c r="H975" s="2"/>
      <c r="I975" s="6"/>
      <c r="J975" s="6"/>
      <c r="K975" s="2"/>
      <c r="L975" s="2"/>
    </row>
    <row r="976" spans="2:12" ht="15.75" customHeight="1" x14ac:dyDescent="0.2">
      <c r="B976" s="2"/>
      <c r="C976" s="3"/>
      <c r="D976" s="4"/>
      <c r="E976" s="5"/>
      <c r="F976" s="2"/>
      <c r="G976" s="2"/>
      <c r="H976" s="2"/>
      <c r="I976" s="6"/>
      <c r="J976" s="6"/>
      <c r="K976" s="2"/>
      <c r="L976" s="2"/>
    </row>
    <row r="977" spans="2:12" ht="15.75" customHeight="1" x14ac:dyDescent="0.2">
      <c r="B977" s="2"/>
      <c r="C977" s="3"/>
      <c r="D977" s="4"/>
      <c r="E977" s="5"/>
      <c r="F977" s="2"/>
      <c r="G977" s="2"/>
      <c r="H977" s="2"/>
      <c r="I977" s="6"/>
      <c r="J977" s="6"/>
      <c r="K977" s="2"/>
      <c r="L977" s="2"/>
    </row>
    <row r="978" spans="2:12" ht="15.75" customHeight="1" x14ac:dyDescent="0.2">
      <c r="B978" s="2"/>
      <c r="C978" s="3"/>
      <c r="D978" s="4"/>
      <c r="E978" s="5"/>
      <c r="F978" s="2"/>
      <c r="G978" s="2"/>
      <c r="H978" s="2"/>
      <c r="I978" s="6"/>
      <c r="J978" s="6"/>
      <c r="K978" s="2"/>
      <c r="L978" s="2"/>
    </row>
    <row r="979" spans="2:12" ht="15.75" customHeight="1" x14ac:dyDescent="0.2">
      <c r="B979" s="2"/>
      <c r="C979" s="3"/>
      <c r="D979" s="4"/>
      <c r="E979" s="5"/>
      <c r="F979" s="2"/>
      <c r="G979" s="2"/>
      <c r="H979" s="2"/>
      <c r="I979" s="6"/>
      <c r="J979" s="6"/>
      <c r="K979" s="2"/>
      <c r="L979" s="2"/>
    </row>
    <row r="980" spans="2:12" ht="15.75" customHeight="1" x14ac:dyDescent="0.2">
      <c r="B980" s="2"/>
      <c r="C980" s="3"/>
      <c r="D980" s="4"/>
      <c r="E980" s="5"/>
      <c r="F980" s="2"/>
      <c r="G980" s="2"/>
      <c r="H980" s="2"/>
      <c r="I980" s="6"/>
      <c r="J980" s="6"/>
      <c r="K980" s="2"/>
      <c r="L980" s="2"/>
    </row>
    <row r="981" spans="2:12" ht="15.75" customHeight="1" x14ac:dyDescent="0.2">
      <c r="B981" s="2"/>
      <c r="C981" s="3"/>
      <c r="D981" s="4"/>
      <c r="E981" s="5"/>
      <c r="F981" s="2"/>
      <c r="G981" s="2"/>
      <c r="H981" s="2"/>
      <c r="I981" s="6"/>
      <c r="J981" s="6"/>
      <c r="K981" s="2"/>
      <c r="L981" s="2"/>
    </row>
    <row r="982" spans="2:12" ht="15.75" customHeight="1" x14ac:dyDescent="0.2">
      <c r="B982" s="2"/>
      <c r="C982" s="3"/>
      <c r="D982" s="4"/>
      <c r="E982" s="5"/>
      <c r="F982" s="2"/>
      <c r="G982" s="2"/>
      <c r="H982" s="2"/>
      <c r="I982" s="6"/>
      <c r="J982" s="6"/>
      <c r="K982" s="2"/>
      <c r="L982" s="2"/>
    </row>
    <row r="983" spans="2:12" ht="15.75" customHeight="1" x14ac:dyDescent="0.2">
      <c r="B983" s="2"/>
      <c r="C983" s="3"/>
      <c r="D983" s="4"/>
      <c r="E983" s="5"/>
      <c r="F983" s="2"/>
      <c r="G983" s="2"/>
      <c r="H983" s="2"/>
      <c r="I983" s="6"/>
      <c r="J983" s="6"/>
      <c r="K983" s="2"/>
      <c r="L983" s="2"/>
    </row>
    <row r="984" spans="2:12" ht="15.75" customHeight="1" x14ac:dyDescent="0.2">
      <c r="B984" s="2"/>
      <c r="C984" s="3"/>
      <c r="D984" s="4"/>
      <c r="E984" s="5"/>
      <c r="F984" s="2"/>
      <c r="G984" s="2"/>
      <c r="H984" s="2"/>
      <c r="I984" s="6"/>
      <c r="J984" s="6"/>
      <c r="K984" s="2"/>
      <c r="L984" s="2"/>
    </row>
    <row r="985" spans="2:12" ht="15.75" customHeight="1" x14ac:dyDescent="0.2">
      <c r="B985" s="2"/>
      <c r="C985" s="3"/>
      <c r="D985" s="4"/>
      <c r="E985" s="5"/>
      <c r="F985" s="2"/>
      <c r="G985" s="2"/>
      <c r="H985" s="2"/>
      <c r="I985" s="6"/>
      <c r="J985" s="6"/>
      <c r="K985" s="2"/>
      <c r="L985" s="2"/>
    </row>
    <row r="986" spans="2:12" ht="15.75" customHeight="1" x14ac:dyDescent="0.2">
      <c r="B986" s="2"/>
      <c r="C986" s="3"/>
      <c r="D986" s="4"/>
      <c r="E986" s="5"/>
      <c r="F986" s="2"/>
      <c r="G986" s="2"/>
      <c r="H986" s="2"/>
      <c r="I986" s="6"/>
      <c r="J986" s="6"/>
      <c r="K986" s="2"/>
      <c r="L986" s="2"/>
    </row>
    <row r="987" spans="2:12" ht="15.75" customHeight="1" x14ac:dyDescent="0.2">
      <c r="B987" s="2"/>
      <c r="C987" s="3"/>
      <c r="D987" s="4"/>
      <c r="E987" s="5"/>
      <c r="F987" s="2"/>
      <c r="G987" s="2"/>
      <c r="H987" s="2"/>
      <c r="I987" s="6"/>
      <c r="J987" s="6"/>
      <c r="K987" s="2"/>
      <c r="L987" s="2"/>
    </row>
    <row r="988" spans="2:12" ht="15.75" customHeight="1" x14ac:dyDescent="0.2">
      <c r="B988" s="2"/>
      <c r="C988" s="3"/>
      <c r="D988" s="4"/>
      <c r="E988" s="5"/>
      <c r="F988" s="2"/>
      <c r="G988" s="2"/>
      <c r="H988" s="2"/>
      <c r="I988" s="6"/>
      <c r="J988" s="6"/>
      <c r="K988" s="2"/>
      <c r="L988" s="2"/>
    </row>
    <row r="989" spans="2:12" ht="15.75" customHeight="1" x14ac:dyDescent="0.2">
      <c r="B989" s="2"/>
      <c r="C989" s="3"/>
      <c r="D989" s="4"/>
      <c r="E989" s="5"/>
      <c r="F989" s="2"/>
      <c r="G989" s="2"/>
      <c r="H989" s="2"/>
      <c r="I989" s="6"/>
      <c r="J989" s="6"/>
      <c r="K989" s="2"/>
      <c r="L989" s="2"/>
    </row>
    <row r="990" spans="2:12" ht="15.75" customHeight="1" x14ac:dyDescent="0.2">
      <c r="B990" s="2"/>
      <c r="C990" s="3"/>
      <c r="D990" s="4"/>
      <c r="E990" s="5"/>
      <c r="F990" s="2"/>
      <c r="G990" s="2"/>
      <c r="H990" s="2"/>
      <c r="I990" s="6"/>
      <c r="J990" s="6"/>
      <c r="K990" s="2"/>
      <c r="L990" s="2"/>
    </row>
    <row r="991" spans="2:12" ht="15.75" customHeight="1" x14ac:dyDescent="0.2">
      <c r="B991" s="2"/>
      <c r="C991" s="3"/>
      <c r="D991" s="4"/>
      <c r="E991" s="5"/>
      <c r="F991" s="2"/>
      <c r="G991" s="2"/>
      <c r="H991" s="2"/>
      <c r="I991" s="6"/>
      <c r="J991" s="6"/>
      <c r="K991" s="2"/>
      <c r="L991" s="2"/>
    </row>
    <row r="992" spans="2:12" ht="15.75" customHeight="1" x14ac:dyDescent="0.2">
      <c r="B992" s="2"/>
      <c r="C992" s="3"/>
      <c r="D992" s="4"/>
      <c r="E992" s="5"/>
      <c r="F992" s="2"/>
      <c r="G992" s="2"/>
      <c r="H992" s="2"/>
      <c r="I992" s="6"/>
      <c r="J992" s="6"/>
      <c r="K992" s="2"/>
      <c r="L992" s="2"/>
    </row>
    <row r="993" spans="2:12" ht="15.75" customHeight="1" x14ac:dyDescent="0.2">
      <c r="B993" s="2"/>
      <c r="C993" s="3"/>
      <c r="D993" s="4"/>
      <c r="E993" s="5"/>
      <c r="F993" s="2"/>
      <c r="G993" s="2"/>
      <c r="H993" s="2"/>
      <c r="I993" s="6"/>
      <c r="J993" s="6"/>
      <c r="K993" s="2"/>
      <c r="L993" s="2"/>
    </row>
    <row r="994" spans="2:12" ht="15.75" customHeight="1" x14ac:dyDescent="0.2">
      <c r="B994" s="2"/>
      <c r="C994" s="3"/>
      <c r="D994" s="4"/>
      <c r="E994" s="5"/>
      <c r="F994" s="2"/>
      <c r="G994" s="2"/>
      <c r="H994" s="2"/>
      <c r="I994" s="6"/>
      <c r="J994" s="6"/>
      <c r="K994" s="2"/>
      <c r="L994" s="2"/>
    </row>
    <row r="995" spans="2:12" ht="15.75" customHeight="1" x14ac:dyDescent="0.2">
      <c r="B995" s="2"/>
      <c r="C995" s="3"/>
      <c r="D995" s="4"/>
      <c r="E995" s="5"/>
      <c r="F995" s="2"/>
      <c r="G995" s="2"/>
      <c r="H995" s="2"/>
      <c r="I995" s="6"/>
      <c r="J995" s="6"/>
      <c r="K995" s="2"/>
      <c r="L995" s="2"/>
    </row>
    <row r="996" spans="2:12" ht="15.75" customHeight="1" x14ac:dyDescent="0.2">
      <c r="B996" s="2"/>
      <c r="C996" s="3"/>
      <c r="D996" s="4"/>
      <c r="E996" s="5"/>
      <c r="F996" s="2"/>
      <c r="G996" s="2"/>
      <c r="H996" s="2"/>
      <c r="I996" s="6"/>
      <c r="J996" s="6"/>
      <c r="K996" s="2"/>
      <c r="L996" s="2"/>
    </row>
    <row r="997" spans="2:12" ht="15.75" customHeight="1" x14ac:dyDescent="0.2">
      <c r="B997" s="2"/>
      <c r="C997" s="3"/>
      <c r="D997" s="4"/>
      <c r="E997" s="5"/>
      <c r="F997" s="2"/>
      <c r="G997" s="2"/>
      <c r="H997" s="2"/>
      <c r="I997" s="6"/>
      <c r="J997" s="6"/>
      <c r="K997" s="2"/>
      <c r="L997" s="2"/>
    </row>
    <row r="998" spans="2:12" ht="15.75" customHeight="1" x14ac:dyDescent="0.2">
      <c r="B998" s="2"/>
      <c r="C998" s="3"/>
      <c r="D998" s="4"/>
      <c r="E998" s="5"/>
      <c r="F998" s="2"/>
      <c r="G998" s="2"/>
      <c r="H998" s="2"/>
      <c r="I998" s="6"/>
      <c r="J998" s="6"/>
      <c r="K998" s="2"/>
      <c r="L998" s="2"/>
    </row>
    <row r="999" spans="2:12" ht="15.75" customHeight="1" x14ac:dyDescent="0.2">
      <c r="B999" s="2"/>
      <c r="C999" s="3"/>
      <c r="D999" s="4"/>
      <c r="E999" s="5"/>
      <c r="F999" s="2"/>
      <c r="G999" s="2"/>
      <c r="H999" s="2"/>
      <c r="I999" s="6"/>
      <c r="J999" s="6"/>
      <c r="K999" s="2"/>
      <c r="L999" s="2"/>
    </row>
    <row r="1000" spans="2:12" ht="15.75" customHeight="1" x14ac:dyDescent="0.2">
      <c r="B1000" s="2"/>
      <c r="C1000" s="3"/>
      <c r="D1000" s="4"/>
      <c r="E1000" s="5"/>
      <c r="F1000" s="2"/>
      <c r="G1000" s="2"/>
      <c r="H1000" s="2"/>
      <c r="I1000" s="6"/>
      <c r="J1000" s="6"/>
      <c r="K1000" s="2"/>
      <c r="L1000" s="2"/>
    </row>
  </sheetData>
  <mergeCells count="2">
    <mergeCell ref="C14:E14"/>
    <mergeCell ref="C13:E13"/>
  </mergeCells>
  <hyperlinks>
    <hyperlink ref="D58" r:id="rId1" xr:uid="{00000000-0004-0000-0200-000000000000}"/>
  </hyperlinks>
  <pageMargins left="0.75" right="0.75" top="1" bottom="1" header="0" footer="0"/>
  <pageSetup orientation="landscape"/>
  <headerFooter>
    <oddFooter>&amp;L000000	&amp;P</oddFooter>
  </headerFooter>
  <extLst>
    <ext xmlns:x14="http://schemas.microsoft.com/office/spreadsheetml/2009/9/main" uri="{CCE6A557-97BC-4b89-ADB6-D9C93CAAB3DF}">
      <x14:dataValidations xmlns:xm="http://schemas.microsoft.com/office/excel/2006/main" count="1">
        <x14:dataValidation type="list" showErrorMessage="1" xr:uid="{00000000-0002-0000-0200-000000000000}">
          <x14:formula1>
            <xm:f>'Auto Responses'!$J$3:$J$4</xm:f>
          </x14:formula1>
          <xm:sqref>C20:C28 C30:C37 C39:C62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636C"/>
  </sheetPr>
  <dimension ref="A1:Z1000"/>
  <sheetViews>
    <sheetView showGridLines="0" topLeftCell="A2" workbookViewId="0"/>
  </sheetViews>
  <sheetFormatPr baseColWidth="10" defaultColWidth="9.125" defaultRowHeight="15" customHeight="1" x14ac:dyDescent="0.2"/>
  <cols>
    <col min="1" max="1" width="8.25" style="310" customWidth="1"/>
    <col min="2" max="2" width="55.125" style="310" customWidth="1"/>
    <col min="3" max="3" width="18.875" style="310" customWidth="1"/>
    <col min="4" max="4" width="55.75" style="310" customWidth="1"/>
    <col min="5" max="5" width="32" style="310" customWidth="1"/>
    <col min="6" max="6" width="30.75" style="310" customWidth="1"/>
    <col min="7" max="7" width="18.125" style="310" customWidth="1"/>
    <col min="8" max="10" width="18.125" style="310" hidden="1" customWidth="1"/>
    <col min="11" max="11" width="4.5" style="310" hidden="1" customWidth="1"/>
    <col min="12" max="12" width="6.625" style="310" hidden="1" customWidth="1"/>
    <col min="13" max="26" width="10.5" style="310" customWidth="1"/>
  </cols>
  <sheetData>
    <row r="1" spans="1:26" ht="221" hidden="1" x14ac:dyDescent="0.15">
      <c r="A1" s="58" t="s">
        <v>0</v>
      </c>
      <c r="B1" s="2"/>
      <c r="C1" s="3"/>
      <c r="D1" s="4"/>
      <c r="E1" s="5"/>
      <c r="F1" s="2"/>
      <c r="G1" s="2"/>
      <c r="H1" s="2"/>
      <c r="I1" s="6"/>
      <c r="J1" s="6"/>
      <c r="K1" s="2"/>
      <c r="L1" s="2"/>
      <c r="M1" s="58"/>
      <c r="N1" s="58"/>
      <c r="O1" s="58"/>
      <c r="P1" s="58"/>
      <c r="Q1" s="58"/>
      <c r="R1" s="58"/>
      <c r="S1" s="58"/>
      <c r="T1" s="58"/>
      <c r="U1" s="58"/>
      <c r="V1" s="58"/>
      <c r="W1" s="58"/>
      <c r="X1" s="58"/>
      <c r="Y1" s="58"/>
      <c r="Z1" s="58"/>
    </row>
    <row r="2" spans="1:26" ht="36" customHeight="1" x14ac:dyDescent="0.15">
      <c r="A2" s="7" t="s">
        <v>183</v>
      </c>
      <c r="B2" s="7"/>
      <c r="C2" s="8"/>
      <c r="D2" s="9"/>
      <c r="E2" s="10"/>
      <c r="F2" s="10" t="str">
        <f>'Auto Responses'!$A$36</f>
        <v>Version 4.1.0</v>
      </c>
      <c r="G2" s="2"/>
      <c r="H2" s="2"/>
      <c r="I2" s="6"/>
      <c r="J2" s="2"/>
      <c r="K2" s="2"/>
      <c r="L2" s="2"/>
      <c r="M2" s="58"/>
      <c r="N2" s="58"/>
      <c r="O2" s="58"/>
      <c r="P2" s="58"/>
      <c r="Q2" s="58"/>
      <c r="R2" s="58"/>
      <c r="S2" s="58"/>
      <c r="T2" s="58"/>
      <c r="U2" s="58"/>
      <c r="V2" s="58"/>
      <c r="W2" s="58"/>
      <c r="X2" s="58"/>
      <c r="Y2" s="58"/>
      <c r="Z2" s="58"/>
    </row>
    <row r="3" spans="1:26" ht="28.5" customHeight="1" x14ac:dyDescent="0.15">
      <c r="A3" s="11" t="s">
        <v>2</v>
      </c>
      <c r="B3" s="12"/>
      <c r="C3" s="13">
        <f>'START HERE'!$C$3</f>
        <v>0</v>
      </c>
      <c r="D3" s="14"/>
      <c r="E3" s="15"/>
      <c r="F3" s="16"/>
      <c r="G3" s="2"/>
      <c r="H3" s="2"/>
      <c r="I3" s="6"/>
      <c r="J3" s="2"/>
      <c r="K3" s="2"/>
      <c r="L3" s="2"/>
      <c r="M3" s="2"/>
      <c r="N3" s="2"/>
      <c r="O3" s="2"/>
      <c r="P3" s="2"/>
      <c r="Q3" s="2"/>
      <c r="R3" s="2"/>
      <c r="S3" s="2"/>
      <c r="T3" s="2"/>
      <c r="U3" s="2"/>
      <c r="V3" s="2"/>
      <c r="W3" s="2"/>
      <c r="X3" s="2"/>
      <c r="Y3" s="2"/>
      <c r="Z3" s="2"/>
    </row>
    <row r="4" spans="1:26" ht="36" customHeight="1" x14ac:dyDescent="0.15">
      <c r="A4" s="17" t="s">
        <v>3</v>
      </c>
      <c r="B4" s="18"/>
      <c r="C4" s="19"/>
      <c r="D4" s="20"/>
      <c r="E4" s="21"/>
      <c r="F4" s="21"/>
      <c r="G4" s="2"/>
      <c r="H4" s="2"/>
      <c r="I4" s="6"/>
      <c r="J4" s="2"/>
      <c r="K4" s="2"/>
      <c r="L4" s="2"/>
      <c r="M4" s="2"/>
      <c r="N4" s="2"/>
      <c r="O4" s="2"/>
      <c r="P4" s="2"/>
      <c r="Q4" s="2"/>
      <c r="R4" s="2"/>
      <c r="S4" s="2"/>
      <c r="T4" s="2"/>
      <c r="U4" s="2"/>
      <c r="V4" s="2"/>
      <c r="W4" s="2"/>
      <c r="X4" s="2"/>
      <c r="Y4" s="2"/>
      <c r="Z4" s="2"/>
    </row>
    <row r="5" spans="1:26" ht="19.5" customHeight="1" x14ac:dyDescent="0.15">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spans="1:26" ht="19.5" customHeight="1" x14ac:dyDescent="0.15">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spans="1:26" ht="19.5" customHeight="1" x14ac:dyDescent="0.15">
      <c r="A7" s="22" t="str">
        <f>HLOOKUP($A$4,'Auto Responses'!$D$2:$D$8,4,0)&amp;""</f>
        <v xml:space="preserve">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spans="1:26" ht="19.5" customHeight="1" x14ac:dyDescent="0.15">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spans="1:26" ht="19.5" customHeight="1" x14ac:dyDescent="0.15">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spans="1:26" ht="19.5" customHeight="1" x14ac:dyDescent="0.15">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spans="1:26" ht="19.5" customHeight="1" x14ac:dyDescent="0.15">
      <c r="A11" s="29" t="str">
        <f>HLOOKUP($A$4,'Auto Responses'!$D$2:$D$9,8,0)&amp;""</f>
        <v>For full instructions, please visit educause.edu/HECVAT</v>
      </c>
      <c r="B11" s="23"/>
      <c r="C11" s="24"/>
      <c r="D11" s="25"/>
      <c r="E11" s="23"/>
      <c r="F11" s="30"/>
      <c r="G11" s="2"/>
      <c r="H11" s="2"/>
      <c r="I11" s="6"/>
      <c r="J11" s="2"/>
      <c r="K11" s="2"/>
      <c r="L11" s="2"/>
      <c r="M11" s="2"/>
      <c r="N11" s="2"/>
      <c r="O11" s="2"/>
      <c r="P11" s="2"/>
      <c r="Q11" s="2"/>
      <c r="R11" s="2"/>
      <c r="S11" s="2"/>
      <c r="T11" s="2"/>
      <c r="U11" s="2"/>
      <c r="V11" s="2"/>
      <c r="W11" s="2"/>
      <c r="X11" s="2"/>
      <c r="Y11" s="2"/>
      <c r="Z11" s="2"/>
    </row>
    <row r="12" spans="1:26" ht="36" customHeight="1" x14ac:dyDescent="0.15">
      <c r="A12" s="18" t="str">
        <f>VLOOKUP(LEFT($A13,4),'Auto Responses'!$N$4:$O$38,2,0)&amp;""</f>
        <v xml:space="preserve"> General Information</v>
      </c>
      <c r="B12" s="18"/>
      <c r="C12" s="19" t="s">
        <v>13</v>
      </c>
      <c r="D12" s="32"/>
      <c r="E12" s="33"/>
      <c r="F12" s="33"/>
      <c r="G12" s="2"/>
      <c r="H12" s="2"/>
      <c r="I12" s="6"/>
      <c r="J12" s="6"/>
      <c r="K12" s="2"/>
      <c r="L12" s="2"/>
      <c r="M12" s="2"/>
      <c r="N12" s="2"/>
      <c r="O12" s="2"/>
      <c r="P12" s="2"/>
      <c r="Q12" s="2"/>
      <c r="R12" s="2"/>
      <c r="S12" s="2"/>
      <c r="T12" s="2"/>
      <c r="U12" s="2"/>
      <c r="V12" s="2"/>
      <c r="W12" s="2"/>
      <c r="X12" s="2"/>
      <c r="Y12" s="2"/>
      <c r="Z12" s="2"/>
    </row>
    <row r="13" spans="1:26" ht="21.75" customHeight="1" x14ac:dyDescent="0.2">
      <c r="A13" s="34" t="s">
        <v>4</v>
      </c>
      <c r="B13" s="35" t="str">
        <f>VLOOKUP($A13,Questions!$A$2:$X$333,2,0)&amp;""</f>
        <v>Solution Provider Name</v>
      </c>
      <c r="C13" s="311" t="s">
        <v>34</v>
      </c>
      <c r="D13" s="312"/>
      <c r="E13" s="313"/>
      <c r="F13" s="16"/>
      <c r="G13" s="2"/>
      <c r="H13" s="2"/>
      <c r="I13" s="6"/>
      <c r="J13" s="6"/>
      <c r="K13" s="2"/>
      <c r="L13" s="2"/>
      <c r="M13" s="2"/>
      <c r="N13" s="2"/>
      <c r="O13" s="2"/>
      <c r="P13" s="2"/>
      <c r="Q13" s="2"/>
      <c r="R13" s="2"/>
      <c r="S13" s="2"/>
      <c r="T13" s="2"/>
      <c r="U13" s="2"/>
      <c r="V13" s="2"/>
      <c r="W13" s="2"/>
      <c r="X13" s="2"/>
      <c r="Y13" s="2"/>
      <c r="Z13" s="2"/>
    </row>
    <row r="14" spans="1:26" ht="21.75" customHeight="1" x14ac:dyDescent="0.2">
      <c r="A14" s="34" t="s">
        <v>5</v>
      </c>
      <c r="B14" s="35" t="str">
        <f>VLOOKUP($A14,Questions!$A$2:$X$333,2,0)&amp;""</f>
        <v>Solution Name</v>
      </c>
      <c r="C14" s="311" t="s">
        <v>34</v>
      </c>
      <c r="D14" s="312"/>
      <c r="E14" s="313"/>
      <c r="F14" s="16"/>
      <c r="G14" s="2"/>
      <c r="H14" s="2"/>
      <c r="I14" s="6"/>
      <c r="J14" s="6"/>
      <c r="K14" s="2"/>
      <c r="L14" s="2"/>
      <c r="M14" s="2"/>
      <c r="N14" s="2"/>
      <c r="O14" s="2"/>
      <c r="P14" s="2"/>
      <c r="Q14" s="2"/>
      <c r="R14" s="2"/>
      <c r="S14" s="2"/>
      <c r="T14" s="2"/>
      <c r="U14" s="2"/>
      <c r="V14" s="2"/>
      <c r="W14" s="2"/>
      <c r="X14" s="2"/>
      <c r="Y14" s="2"/>
      <c r="Z14" s="2"/>
    </row>
    <row r="15" spans="1:26" ht="21.75" customHeight="1" x14ac:dyDescent="0.15">
      <c r="A15" s="34" t="s">
        <v>6</v>
      </c>
      <c r="B15" s="35" t="str">
        <f>VLOOKUP($A15,Questions!$A$2:$X$333,2,0)&amp;""</f>
        <v>Solution Description</v>
      </c>
      <c r="C15" s="65" t="s">
        <v>35</v>
      </c>
      <c r="D15" s="37"/>
      <c r="E15" s="37"/>
      <c r="F15" s="16"/>
      <c r="G15" s="2"/>
      <c r="H15" s="2"/>
      <c r="I15" s="6"/>
      <c r="J15" s="6"/>
      <c r="K15" s="2"/>
      <c r="L15" s="2"/>
      <c r="M15" s="2"/>
      <c r="N15" s="2"/>
      <c r="O15" s="2"/>
      <c r="P15" s="2"/>
      <c r="Q15" s="2"/>
      <c r="R15" s="2"/>
      <c r="S15" s="2"/>
      <c r="T15" s="2"/>
      <c r="U15" s="2"/>
      <c r="V15" s="2"/>
      <c r="W15" s="2"/>
      <c r="X15" s="2"/>
      <c r="Y15" s="2"/>
      <c r="Z15" s="2"/>
    </row>
    <row r="16" spans="1:26" ht="21.75" customHeight="1" x14ac:dyDescent="0.15">
      <c r="A16" s="34" t="s">
        <v>11</v>
      </c>
      <c r="B16" s="35" t="str">
        <f>VLOOKUP($A16,Questions!$A$2:$X$333,2,0)&amp;""</f>
        <v>Country of Company Headquarters</v>
      </c>
      <c r="C16" s="36" t="s">
        <v>37</v>
      </c>
      <c r="D16" s="37"/>
      <c r="E16" s="37"/>
      <c r="F16" s="16"/>
      <c r="G16" s="2"/>
      <c r="H16" s="2"/>
      <c r="I16" s="6"/>
      <c r="J16" s="6"/>
      <c r="K16" s="2"/>
      <c r="L16" s="2"/>
      <c r="M16" s="2"/>
      <c r="N16" s="2"/>
      <c r="O16" s="2"/>
      <c r="P16" s="2"/>
      <c r="Q16" s="2"/>
      <c r="R16" s="2"/>
      <c r="S16" s="2"/>
      <c r="T16" s="2"/>
      <c r="U16" s="2"/>
      <c r="V16" s="2"/>
      <c r="W16" s="2"/>
      <c r="X16" s="2"/>
      <c r="Y16" s="2"/>
      <c r="Z16" s="2"/>
    </row>
    <row r="17" spans="1:26" ht="36.75" customHeight="1" x14ac:dyDescent="0.15">
      <c r="A17" s="18" t="str">
        <f>VLOOKUP(LEFT($A18,4),'Auto Responses'!$N$4:$O$38,2,0)&amp;""</f>
        <v xml:space="preserve"> Required Questions</v>
      </c>
      <c r="B17" s="40"/>
      <c r="C17" s="19" t="s">
        <v>13</v>
      </c>
      <c r="D17" s="19"/>
      <c r="E17" s="41" t="s">
        <v>15</v>
      </c>
      <c r="F17" s="50" t="s">
        <v>16</v>
      </c>
      <c r="G17" s="2"/>
      <c r="H17" s="2"/>
      <c r="I17" s="6"/>
      <c r="J17" s="6"/>
      <c r="K17" s="2"/>
      <c r="L17" s="2"/>
      <c r="M17" s="2"/>
      <c r="N17" s="2"/>
      <c r="O17" s="2"/>
      <c r="P17" s="2"/>
      <c r="Q17" s="2"/>
      <c r="R17" s="2"/>
      <c r="S17" s="2"/>
      <c r="T17" s="2"/>
      <c r="U17" s="2"/>
      <c r="V17" s="2"/>
      <c r="W17" s="2"/>
      <c r="X17" s="2"/>
      <c r="Y17" s="2"/>
      <c r="Z17" s="2"/>
    </row>
    <row r="18" spans="1:26" ht="38.25" customHeight="1" x14ac:dyDescent="0.15">
      <c r="A18" s="34" t="s">
        <v>23</v>
      </c>
      <c r="B18" s="43" t="str">
        <f>VLOOKUP($A18,Questions!$A$2:$X$333,2,0)</f>
        <v>Are you offering either a product or platform, as opposed to only offering a service</v>
      </c>
      <c r="C18" s="79" t="str">
        <f>VLOOKUP($A18,'START HERE'!$A$23:$F$36,3,0)&amp;""</f>
        <v/>
      </c>
      <c r="D18" s="80" t="str">
        <f>VLOOKUP($A18,'START HERE'!$A$23:$F$36,4,0)&amp;""</f>
        <v/>
      </c>
      <c r="E18" s="46" t="str">
        <f>IF($C18="Yes",VLOOKUP($A18,Questions!$A$2:$X$333,17,0)&amp;"",IF($C18="No",VLOOKUP($A18,Questions!$A$2:$X$333,16,0)&amp;"",VLOOKUP($A18,Questions!$A$2:$X$333,15,0)&amp;""))</f>
        <v xml:space="preserve"> </v>
      </c>
      <c r="F18" s="47" t="str">
        <f>VLOOKUP($A18,'Institution Evaluation'!$A$56:$F$346,6,0)&amp;""</f>
        <v/>
      </c>
      <c r="G18" s="49" t="s">
        <v>22</v>
      </c>
      <c r="H18" s="2"/>
      <c r="I18" s="6"/>
      <c r="J18" s="6"/>
      <c r="K18" s="2"/>
      <c r="L18" s="2"/>
      <c r="M18" s="2"/>
      <c r="N18" s="2"/>
      <c r="O18" s="2"/>
      <c r="P18" s="2"/>
      <c r="Q18" s="2"/>
      <c r="R18" s="2"/>
      <c r="S18" s="2"/>
      <c r="T18" s="2"/>
      <c r="U18" s="2"/>
      <c r="V18" s="2"/>
      <c r="W18" s="2"/>
      <c r="X18" s="2"/>
      <c r="Y18" s="2"/>
      <c r="Z18" s="2"/>
    </row>
    <row r="19" spans="1:26" ht="36.75" customHeight="1" x14ac:dyDescent="0.15">
      <c r="A19" s="18" t="str">
        <f>VLOOKUP(LEFT($A20,4),'Auto Responses'!$N$4:$O$38,2,0)&amp;""</f>
        <v xml:space="preserve"> Application/Service Security</v>
      </c>
      <c r="B19" s="40"/>
      <c r="C19" s="19" t="s">
        <v>13</v>
      </c>
      <c r="D19" s="19" t="s">
        <v>14</v>
      </c>
      <c r="E19" s="41" t="s">
        <v>15</v>
      </c>
      <c r="F19" s="50" t="s">
        <v>16</v>
      </c>
      <c r="G19" s="2"/>
      <c r="H19" s="2"/>
      <c r="I19" s="6"/>
      <c r="J19" s="6"/>
      <c r="K19" s="2"/>
      <c r="L19" s="2"/>
      <c r="M19" s="2"/>
      <c r="N19" s="2"/>
      <c r="O19" s="2"/>
      <c r="P19" s="2"/>
      <c r="Q19" s="2"/>
      <c r="R19" s="2"/>
      <c r="S19" s="2"/>
      <c r="T19" s="2"/>
      <c r="U19" s="2"/>
      <c r="V19" s="2"/>
      <c r="W19" s="2"/>
      <c r="X19" s="2"/>
      <c r="Y19" s="2"/>
      <c r="Z19" s="2"/>
    </row>
    <row r="20" spans="1:26" ht="97.5" customHeight="1" x14ac:dyDescent="0.15">
      <c r="A20" s="34" t="s">
        <v>184</v>
      </c>
      <c r="B20" s="43" t="str">
        <f>VLOOKUP($A20,Questions!$A$2:$X$333,2,0)</f>
        <v>Are access controls for institutional accounts based on structured rules, such as role-based access control (RBAC), attribute-based access control (ABAC), or policy-based access control (PBAC)?*</v>
      </c>
      <c r="C20" s="44" t="s">
        <v>39</v>
      </c>
      <c r="D20" s="67" t="s">
        <v>185</v>
      </c>
      <c r="E20" s="46" t="str">
        <f>IF($C$18="No",'Auto Responses'!$A$3,IF($C20="Yes",VLOOKUP($A20,Questions!$A$2:$X$333,17,0)&amp;"",IF($C20="No",VLOOKUP($A20,Questions!$A$2:$X$333,16,0)&amp;"",VLOOKUP($A20,Questions!$A$2:$X$333,15,0)&amp;"")))</f>
        <v>Describe available roles.</v>
      </c>
      <c r="F20" s="47" t="str">
        <f>VLOOKUP($A20,'Institution Evaluation'!$A$56:$F$346,6,0)&amp;""</f>
        <v/>
      </c>
      <c r="G20" s="2"/>
      <c r="H20" s="2"/>
      <c r="I20" s="6"/>
      <c r="J20" s="6"/>
      <c r="K20" s="2"/>
      <c r="L20" s="2"/>
      <c r="M20" s="2"/>
      <c r="N20" s="2"/>
      <c r="O20" s="2"/>
      <c r="P20" s="2"/>
      <c r="Q20" s="2"/>
      <c r="R20" s="2"/>
      <c r="S20" s="2"/>
      <c r="T20" s="2"/>
      <c r="U20" s="2"/>
      <c r="V20" s="2"/>
      <c r="W20" s="2"/>
      <c r="X20" s="2"/>
      <c r="Y20" s="2"/>
      <c r="Z20" s="2"/>
    </row>
    <row r="21" spans="1:26" ht="120.75" customHeight="1" x14ac:dyDescent="0.15">
      <c r="A21" s="34" t="s">
        <v>186</v>
      </c>
      <c r="B21" s="43" t="str">
        <f>VLOOKUP($A21,Questions!$A$2:$X$333,2,0)</f>
        <v>Are you using a web application firewall (WAF)?*</v>
      </c>
      <c r="C21" s="44" t="s">
        <v>39</v>
      </c>
      <c r="D21" s="84" t="s">
        <v>187</v>
      </c>
      <c r="E21" s="46" t="str">
        <f>IF($C$18="No",'Auto Responses'!$A$3,IF($C21="Yes",VLOOKUP($A21,Questions!$A$2:$X$333,17,0)&amp;"",IF($C21="No",VLOOKUP($A21,Questions!$A$2:$X$333,16,0)&amp;"",VLOOKUP($A21,Questions!$A$2:$X$333,15,0)&amp;"")))</f>
        <v>Describe the currently implemented WAF.</v>
      </c>
      <c r="F21" s="47" t="str">
        <f>VLOOKUP($A21,'Institution Evaluation'!$A$56:$F$346,6,0)&amp;""</f>
        <v/>
      </c>
      <c r="G21" s="2"/>
      <c r="H21" s="2"/>
      <c r="I21" s="6"/>
      <c r="J21" s="6"/>
      <c r="K21" s="2"/>
      <c r="L21" s="2"/>
      <c r="M21" s="2"/>
      <c r="N21" s="2"/>
      <c r="O21" s="2"/>
      <c r="P21" s="2"/>
      <c r="Q21" s="2"/>
      <c r="R21" s="2"/>
      <c r="S21" s="2"/>
      <c r="T21" s="2"/>
      <c r="U21" s="2"/>
      <c r="V21" s="2"/>
      <c r="W21" s="2"/>
      <c r="X21" s="2"/>
      <c r="Y21" s="2"/>
      <c r="Z21" s="2"/>
    </row>
    <row r="22" spans="1:26" ht="66.75" customHeight="1" x14ac:dyDescent="0.15">
      <c r="A22" s="34" t="s">
        <v>188</v>
      </c>
      <c r="B22" s="43" t="str">
        <f>VLOOKUP($A22,Questions!$A$2:$X$333,2,0)</f>
        <v>Are only currently supported operating system(s), software, and libraries leveraged by the system(s)/application(s) that will have access to institution's data?*</v>
      </c>
      <c r="C22" s="44" t="s">
        <v>39</v>
      </c>
      <c r="D22" s="84" t="s">
        <v>189</v>
      </c>
      <c r="E22" s="46" t="str">
        <f>IF($C$18="No",'Auto Responses'!$A$3,IF($C22="Yes",VLOOKUP($A22,Questions!$A$2:$X$333,17,0)&amp;"",IF($C22="No",VLOOKUP($A22,Questions!$A$2:$X$333,16,0)&amp;"",VLOOKUP($A22,Questions!$A$2:$X$333,15,0)&amp;"")))</f>
        <v>Please provide a list of all required dependencies.</v>
      </c>
      <c r="F22" s="47" t="str">
        <f>VLOOKUP($A22,'Institution Evaluation'!$A$56:$F$346,6,0)&amp;""</f>
        <v/>
      </c>
      <c r="G22" s="2"/>
      <c r="H22" s="2"/>
      <c r="I22" s="6"/>
      <c r="J22" s="6"/>
      <c r="K22" s="2"/>
      <c r="L22" s="2"/>
      <c r="M22" s="2"/>
      <c r="N22" s="2"/>
      <c r="O22" s="2"/>
      <c r="P22" s="2"/>
      <c r="Q22" s="2"/>
      <c r="R22" s="2"/>
      <c r="S22" s="2"/>
      <c r="T22" s="2"/>
      <c r="U22" s="2"/>
      <c r="V22" s="2"/>
      <c r="W22" s="2"/>
      <c r="X22" s="2"/>
      <c r="Y22" s="2"/>
      <c r="Z22" s="2"/>
    </row>
    <row r="23" spans="1:26" ht="38.25" customHeight="1" x14ac:dyDescent="0.15">
      <c r="A23" s="34" t="s">
        <v>190</v>
      </c>
      <c r="B23" s="43" t="str">
        <f>VLOOKUP($A23,Questions!$A$2:$X$333,2,0)</f>
        <v>Does your application require access to location or GPS data?</v>
      </c>
      <c r="C23" s="44" t="s">
        <v>39</v>
      </c>
      <c r="D23" s="84" t="s">
        <v>191</v>
      </c>
      <c r="E23" s="46" t="str">
        <f>IF($C$18="No",'Auto Responses'!$A$3,IF($C23="Yes",VLOOKUP($A23,Questions!$A$2:$X$333,17,0)&amp;"",IF($C23="No",VLOOKUP($A23,Questions!$A$2:$X$333,16,0)&amp;"",VLOOKUP($A23,Questions!$A$2:$X$333,15,0)&amp;"")))</f>
        <v>Please describe the reasons why in detail and state if that access can be limited to while your app is running.</v>
      </c>
      <c r="F23" s="47" t="str">
        <f>VLOOKUP($A23,'Institution Evaluation'!$A$56:$F$346,6,0)&amp;""</f>
        <v/>
      </c>
      <c r="G23" s="2"/>
      <c r="H23" s="2"/>
      <c r="I23" s="6"/>
      <c r="J23" s="6"/>
      <c r="K23" s="2"/>
      <c r="L23" s="2"/>
      <c r="M23" s="2"/>
      <c r="N23" s="2"/>
      <c r="O23" s="2"/>
      <c r="P23" s="2"/>
      <c r="Q23" s="2"/>
      <c r="R23" s="2"/>
      <c r="S23" s="2"/>
      <c r="T23" s="2"/>
      <c r="U23" s="2"/>
      <c r="V23" s="2"/>
      <c r="W23" s="2"/>
      <c r="X23" s="2"/>
      <c r="Y23" s="2"/>
      <c r="Z23" s="2"/>
    </row>
    <row r="24" spans="1:26" ht="50.25" customHeight="1" x14ac:dyDescent="0.15">
      <c r="A24" s="34" t="s">
        <v>192</v>
      </c>
      <c r="B24" s="43" t="str">
        <f>VLOOKUP($A24,Questions!$A$2:$X$333,2,0)</f>
        <v>Does your application provide separation of duties between security administration, system administration, and standard user functions?*</v>
      </c>
      <c r="C24" s="44" t="s">
        <v>39</v>
      </c>
      <c r="D24" s="84" t="s">
        <v>193</v>
      </c>
      <c r="E24" s="46" t="str">
        <f>IF($C$18="No",'Auto Responses'!$A$3,IF($C24="Yes",VLOOKUP($A24,Questions!$A$2:$X$333,17,0)&amp;"",IF($C24="No",VLOOKUP($A24,Questions!$A$2:$X$333,16,0)&amp;"",VLOOKUP($A24,Questions!$A$2:$X$333,15,0)&amp;"")))</f>
        <v>Describe or provide a reference to the facilities available in the system to provide separation of duties between security administration and system administration functions.</v>
      </c>
      <c r="F24" s="47" t="str">
        <f>VLOOKUP($A24,'Institution Evaluation'!$A$56:$F$346,6,0)&amp;""</f>
        <v/>
      </c>
      <c r="G24" s="2"/>
      <c r="H24" s="2"/>
      <c r="I24" s="6"/>
      <c r="J24" s="6"/>
      <c r="K24" s="2"/>
      <c r="L24" s="2"/>
      <c r="M24" s="2"/>
      <c r="N24" s="2"/>
      <c r="O24" s="2"/>
      <c r="P24" s="2"/>
      <c r="Q24" s="2"/>
      <c r="R24" s="2"/>
      <c r="S24" s="2"/>
      <c r="T24" s="2"/>
      <c r="U24" s="2"/>
      <c r="V24" s="2"/>
      <c r="W24" s="2"/>
      <c r="X24" s="2"/>
      <c r="Y24" s="2"/>
      <c r="Z24" s="2"/>
    </row>
    <row r="25" spans="1:26" ht="57.75" customHeight="1" x14ac:dyDescent="0.15">
      <c r="A25" s="34" t="s">
        <v>194</v>
      </c>
      <c r="B25" s="43" t="str">
        <f>VLOOKUP($A25,Questions!$A$2:$X$333,2,0)</f>
        <v>Do you subject your code to static code analysis and/or static application security testing prior to release?*</v>
      </c>
      <c r="C25" s="44" t="s">
        <v>39</v>
      </c>
      <c r="D25" s="84" t="s">
        <v>195</v>
      </c>
      <c r="E25" s="46" t="str">
        <f>IF($C$18="No",'Auto Responses'!$A$3,IF($C25="Yes",VLOOKUP($A25,Questions!$A$2:$X$333,17,0)&amp;"",IF($C25="No",VLOOKUP($A25,Questions!$A$2:$X$333,16,0)&amp;"",VLOOKUP($A25,Questions!$A$2:$X$333,15,0)&amp;"")))</f>
        <v>Provide a list of all tools utilized during static code analysis or static application security testing.</v>
      </c>
      <c r="F25" s="47" t="str">
        <f>VLOOKUP($A25,'Institution Evaluation'!$A$56:$F$346,6,0)&amp;""</f>
        <v/>
      </c>
      <c r="G25" s="2"/>
      <c r="H25" s="2"/>
      <c r="I25" s="6"/>
      <c r="J25" s="6"/>
      <c r="K25" s="2"/>
      <c r="L25" s="2"/>
      <c r="M25" s="2"/>
      <c r="N25" s="2"/>
      <c r="O25" s="2"/>
      <c r="P25" s="2"/>
      <c r="Q25" s="2"/>
      <c r="R25" s="2"/>
      <c r="S25" s="2"/>
      <c r="T25" s="2"/>
      <c r="U25" s="2"/>
      <c r="V25" s="2"/>
      <c r="W25" s="2"/>
      <c r="X25" s="2"/>
      <c r="Y25" s="2"/>
      <c r="Z25" s="2"/>
    </row>
    <row r="26" spans="1:26" ht="38.25" customHeight="1" x14ac:dyDescent="0.15">
      <c r="A26" s="34" t="s">
        <v>196</v>
      </c>
      <c r="B26" s="43" t="str">
        <f>VLOOKUP($A26,Questions!$A$2:$X$333,2,0)</f>
        <v>Do you have software testing processes (dynamic or static) that are established and followed?*</v>
      </c>
      <c r="C26" s="44" t="s">
        <v>39</v>
      </c>
      <c r="D26" s="84" t="s">
        <v>197</v>
      </c>
      <c r="E26" s="46" t="str">
        <f>IF($C$18="No",'Auto Responses'!$A$3,IF($C26="Yes",VLOOKUP($A26,Questions!$A$2:$X$333,17,0)&amp;"",IF($C26="No",VLOOKUP($A26,Questions!$A$2:$X$333,16,0)&amp;"",VLOOKUP($A26,Questions!$A$2:$X$333,15,0)&amp;"")))</f>
        <v>Describe testing processes, including but not limited to, development of test plans, personnel involved in the testing process, and authorized individual accountable for approval and certification of test results.</v>
      </c>
      <c r="F26" s="47" t="str">
        <f>VLOOKUP($A26,'Institution Evaluation'!$A$56:$F$346,6,0)&amp;""</f>
        <v/>
      </c>
      <c r="G26" s="2"/>
      <c r="H26" s="2"/>
      <c r="I26" s="6"/>
      <c r="J26" s="6"/>
      <c r="K26" s="2"/>
      <c r="L26" s="2"/>
      <c r="M26" s="2"/>
      <c r="N26" s="2"/>
      <c r="O26" s="2"/>
      <c r="P26" s="2"/>
      <c r="Q26" s="2"/>
      <c r="R26" s="2"/>
      <c r="S26" s="2"/>
      <c r="T26" s="2"/>
      <c r="U26" s="2"/>
      <c r="V26" s="2"/>
      <c r="W26" s="2"/>
      <c r="X26" s="2"/>
      <c r="Y26" s="2"/>
      <c r="Z26" s="2"/>
    </row>
    <row r="27" spans="1:26" ht="111" customHeight="1" x14ac:dyDescent="0.15">
      <c r="A27" s="34" t="s">
        <v>198</v>
      </c>
      <c r="B27" s="43" t="str">
        <f>VLOOKUP($A27,Questions!$A$2:$X$333,2,0)</f>
        <v>Are access controls for staff within your organization based on structured rules, such as RBAC, ABAC, or PBAC?</v>
      </c>
      <c r="C27" s="44" t="s">
        <v>39</v>
      </c>
      <c r="D27" s="84" t="s">
        <v>199</v>
      </c>
      <c r="E27" s="46" t="str">
        <f>IF($C$18="No",'Auto Responses'!$A$3,IF($C27="Yes",VLOOKUP($A27,Questions!$A$2:$X$333,17,0)&amp;"",IF($C27="No",VLOOKUP($A27,Questions!$A$2:$X$333,16,0)&amp;"",VLOOKUP($A27,Questions!$A$2:$X$333,15,0)&amp;"")))</f>
        <v/>
      </c>
      <c r="F27" s="47" t="str">
        <f>VLOOKUP($A27,'Institution Evaluation'!$A$56:$F$346,6,0)&amp;""</f>
        <v/>
      </c>
      <c r="G27" s="2"/>
      <c r="H27" s="2"/>
      <c r="I27" s="6"/>
      <c r="J27" s="6"/>
      <c r="K27" s="2"/>
      <c r="L27" s="2"/>
      <c r="M27" s="2"/>
      <c r="N27" s="2"/>
      <c r="O27" s="2"/>
      <c r="P27" s="2"/>
      <c r="Q27" s="2"/>
      <c r="R27" s="2"/>
      <c r="S27" s="2"/>
      <c r="T27" s="2"/>
      <c r="U27" s="2"/>
      <c r="V27" s="2"/>
      <c r="W27" s="2"/>
      <c r="X27" s="2"/>
      <c r="Y27" s="2"/>
      <c r="Z27" s="2"/>
    </row>
    <row r="28" spans="1:26" ht="38.25" customHeight="1" x14ac:dyDescent="0.15">
      <c r="A28" s="34" t="s">
        <v>200</v>
      </c>
      <c r="B28" s="43" t="str">
        <f>VLOOKUP($A28,Questions!$A$2:$X$333,2,0)</f>
        <v>Does the system provide data input validation and error messages?</v>
      </c>
      <c r="C28" s="44" t="s">
        <v>39</v>
      </c>
      <c r="D28" s="84" t="s">
        <v>201</v>
      </c>
      <c r="E28" s="46" t="str">
        <f>IF($C$18="No",'Auto Responses'!$A$3,IF($C28="Yes",VLOOKUP($A28,Questions!$A$2:$X$333,17,0)&amp;"",IF($C28="No",VLOOKUP($A28,Questions!$A$2:$X$333,16,0)&amp;"",VLOOKUP($A28,Questions!$A$2:$X$333,15,0)&amp;"")))</f>
        <v>Describe how your system(s) provide data input validation and error messages.</v>
      </c>
      <c r="F28" s="47" t="str">
        <f>VLOOKUP($A28,'Institution Evaluation'!$A$56:$F$346,6,0)&amp;""</f>
        <v/>
      </c>
      <c r="G28" s="2"/>
      <c r="H28" s="2"/>
      <c r="I28" s="6"/>
      <c r="J28" s="6"/>
      <c r="K28" s="2"/>
      <c r="L28" s="2"/>
      <c r="M28" s="2"/>
      <c r="N28" s="2"/>
      <c r="O28" s="2"/>
      <c r="P28" s="2"/>
      <c r="Q28" s="2"/>
      <c r="R28" s="2"/>
      <c r="S28" s="2"/>
      <c r="T28" s="2"/>
      <c r="U28" s="2"/>
      <c r="V28" s="2"/>
      <c r="W28" s="2"/>
      <c r="X28" s="2"/>
      <c r="Y28" s="2"/>
      <c r="Z28" s="2"/>
    </row>
    <row r="29" spans="1:26" ht="51.75" customHeight="1" x14ac:dyDescent="0.15">
      <c r="A29" s="34" t="s">
        <v>202</v>
      </c>
      <c r="B29" s="43" t="str">
        <f>VLOOKUP($A29,Questions!$A$2:$X$333,2,0)</f>
        <v>Do you have a process and implemented procedures for managing your software supply chain (e.g., libraries, repositories, frameworks, etc.)</v>
      </c>
      <c r="C29" s="44" t="s">
        <v>39</v>
      </c>
      <c r="D29" s="84" t="s">
        <v>203</v>
      </c>
      <c r="E29" s="46" t="str">
        <f>IF($C$18="No",'Auto Responses'!$A$3,IF($C29="Yes",VLOOKUP($A29,Questions!$A$2:$X$333,17,0)&amp;"",IF($C29="No",VLOOKUP($A29,Questions!$A$2:$X$333,16,0)&amp;"",VLOOKUP($A29,Questions!$A$2:$X$333,15,0)&amp;"")))</f>
        <v>Provide supporting documentation of your processes.</v>
      </c>
      <c r="F29" s="47" t="str">
        <f>VLOOKUP($A29,'Institution Evaluation'!$A$56:$F$346,6,0)&amp;""</f>
        <v/>
      </c>
      <c r="G29" s="2"/>
      <c r="H29" s="2"/>
      <c r="I29" s="6"/>
      <c r="J29" s="6"/>
      <c r="K29" s="2"/>
      <c r="L29" s="2"/>
      <c r="M29" s="2"/>
      <c r="N29" s="2"/>
      <c r="O29" s="2"/>
      <c r="P29" s="2"/>
      <c r="Q29" s="2"/>
      <c r="R29" s="2"/>
      <c r="S29" s="2"/>
      <c r="T29" s="2"/>
      <c r="U29" s="2"/>
      <c r="V29" s="2"/>
      <c r="W29" s="2"/>
      <c r="X29" s="2"/>
      <c r="Y29" s="2"/>
      <c r="Z29" s="2"/>
    </row>
    <row r="30" spans="1:26" ht="38.25" customHeight="1" x14ac:dyDescent="0.15">
      <c r="A30" s="34" t="s">
        <v>204</v>
      </c>
      <c r="B30" s="43" t="str">
        <f>VLOOKUP($A30,Questions!$A$2:$X$333,2,0)</f>
        <v>Have your developers been trained in secure coding techniques?</v>
      </c>
      <c r="C30" s="44" t="s">
        <v>39</v>
      </c>
      <c r="D30" s="84" t="s">
        <v>205</v>
      </c>
      <c r="E30" s="46" t="str">
        <f>IF($C$18="No",'Auto Responses'!$A$3,IF($C30="Yes",VLOOKUP($A30,Questions!$A$2:$X$333,17,0)&amp;"",IF($C30="No",VLOOKUP($A30,Questions!$A$2:$X$333,16,0)&amp;"",VLOOKUP($A30,Questions!$A$2:$X$333,15,0)&amp;"")))</f>
        <v>Summarize your secure coding training.</v>
      </c>
      <c r="F30" s="47" t="str">
        <f>VLOOKUP($A30,'Institution Evaluation'!$A$56:$F$346,6,0)&amp;""</f>
        <v/>
      </c>
      <c r="G30" s="2"/>
      <c r="H30" s="2"/>
      <c r="I30" s="6"/>
      <c r="J30" s="6"/>
      <c r="K30" s="2"/>
      <c r="L30" s="2"/>
      <c r="M30" s="2"/>
      <c r="N30" s="2"/>
      <c r="O30" s="2"/>
      <c r="P30" s="2"/>
      <c r="Q30" s="2"/>
      <c r="R30" s="2"/>
      <c r="S30" s="2"/>
      <c r="T30" s="2"/>
      <c r="U30" s="2"/>
      <c r="V30" s="2"/>
      <c r="W30" s="2"/>
      <c r="X30" s="2"/>
      <c r="Y30" s="2"/>
      <c r="Z30" s="2"/>
    </row>
    <row r="31" spans="1:26" ht="45.75" customHeight="1" x14ac:dyDescent="0.15">
      <c r="A31" s="34" t="s">
        <v>206</v>
      </c>
      <c r="B31" s="43" t="str">
        <f>VLOOKUP($A31,Questions!$A$2:$X$333,2,0)</f>
        <v>Was your application developed using secure coding techniques?</v>
      </c>
      <c r="C31" s="44" t="s">
        <v>39</v>
      </c>
      <c r="D31" s="45" t="s">
        <v>207</v>
      </c>
      <c r="E31" s="46" t="str">
        <f>IF($C$18="No",'Auto Responses'!$A$3,IF($C31="Yes",VLOOKUP($A31,Questions!$A$2:$X$333,17,0)&amp;"",IF($C31="No",VLOOKUP($A31,Questions!$A$2:$X$333,16,0)&amp;"",VLOOKUP($A31,Questions!$A$2:$X$333,15,0)&amp;"")))</f>
        <v>Summarize your secure coding practices.</v>
      </c>
      <c r="F31" s="47" t="str">
        <f>VLOOKUP($A31,'Institution Evaluation'!$A$56:$F$346,6,0)&amp;""</f>
        <v/>
      </c>
      <c r="G31" s="2"/>
      <c r="H31" s="2"/>
      <c r="I31" s="6"/>
      <c r="J31" s="6"/>
      <c r="K31" s="2"/>
      <c r="L31" s="2"/>
      <c r="M31" s="2"/>
      <c r="N31" s="2"/>
      <c r="O31" s="2"/>
      <c r="P31" s="2"/>
      <c r="Q31" s="2"/>
      <c r="R31" s="2"/>
      <c r="S31" s="2"/>
      <c r="T31" s="2"/>
      <c r="U31" s="2"/>
      <c r="V31" s="2"/>
      <c r="W31" s="2"/>
      <c r="X31" s="2"/>
      <c r="Y31" s="2"/>
      <c r="Z31" s="2"/>
    </row>
    <row r="32" spans="1:26" ht="48" customHeight="1" x14ac:dyDescent="0.15">
      <c r="A32" s="34" t="s">
        <v>208</v>
      </c>
      <c r="B32" s="43" t="str">
        <f>VLOOKUP($A32,Questions!$A$2:$X$333,2,0)</f>
        <v>If mobile, is the application available from a trusted source (e.g., App Store, Google Play Store)?</v>
      </c>
      <c r="C32" s="44" t="s">
        <v>39</v>
      </c>
      <c r="D32" s="45" t="s">
        <v>209</v>
      </c>
      <c r="E32" s="46" t="str">
        <f>IF($C$18="No",'Auto Responses'!$A$3,IF($C32="Yes",VLOOKUP($A32,Questions!$A$2:$X$333,17,0)&amp;"",IF($C32="No",VLOOKUP($A32,Questions!$A$2:$X$333,16,0)&amp;"",IF($C32="N/A",VLOOKUP($A32,Questions!$A$2:$X$333,18,0)&amp;"",VLOOKUP($A32,Questions!$A$2:$X$333,15,0)&amp;""))))</f>
        <v>State the application title as listed within the trusted source.</v>
      </c>
      <c r="F32" s="47" t="str">
        <f>VLOOKUP($A32,'Institution Evaluation'!$A$56:$F$346,6,0)&amp;""</f>
        <v/>
      </c>
      <c r="G32" s="2"/>
      <c r="H32" s="2"/>
      <c r="I32" s="6"/>
      <c r="J32" s="6"/>
      <c r="K32" s="2"/>
      <c r="L32" s="2"/>
      <c r="M32" s="2"/>
      <c r="N32" s="2"/>
      <c r="O32" s="2"/>
      <c r="P32" s="2"/>
      <c r="Q32" s="2"/>
      <c r="R32" s="2"/>
      <c r="S32" s="2"/>
      <c r="T32" s="2"/>
      <c r="U32" s="2"/>
      <c r="V32" s="2"/>
      <c r="W32" s="2"/>
      <c r="X32" s="2"/>
      <c r="Y32" s="2"/>
      <c r="Z32" s="2"/>
    </row>
    <row r="33" spans="1:26" ht="61.5" customHeight="1" x14ac:dyDescent="0.15">
      <c r="A33" s="34" t="s">
        <v>210</v>
      </c>
      <c r="B33" s="43" t="str">
        <f>VLOOKUP($A33,Questions!$A$2:$X$333,2,0)</f>
        <v>Do you have a fully implemented policy or procedure that details how your employees obtain administrator access to institutional instance of the application?</v>
      </c>
      <c r="C33" s="44" t="s">
        <v>39</v>
      </c>
      <c r="D33" s="45" t="s">
        <v>211</v>
      </c>
      <c r="E33" s="46" t="str">
        <f>IF($C$18="No",'Auto Responses'!$A$3,IF($C33="Yes",VLOOKUP($A33,Questions!$A$2:$X$333,17,0)&amp;"",IF($C33="No",VLOOKUP($A33,Questions!$A$2:$X$333,16,0)&amp;"",VLOOKUP($A33,Questions!$A$2:$X$333,15,0)&amp;"")))</f>
        <v>Describe or provide a reference that details how administrator access is handled (e.g., provisioning, principle of least privilege, deprovisioning, etc.).</v>
      </c>
      <c r="F33" s="47" t="str">
        <f>VLOOKUP($A33,'Institution Evaluation'!$A$56:$F$346,6,0)&amp;""</f>
        <v/>
      </c>
      <c r="G33" s="49" t="s">
        <v>22</v>
      </c>
      <c r="H33" s="2"/>
      <c r="I33" s="6"/>
      <c r="J33" s="6"/>
      <c r="K33" s="2"/>
      <c r="L33" s="2"/>
      <c r="M33" s="2"/>
      <c r="N33" s="2"/>
      <c r="O33" s="2"/>
      <c r="P33" s="2"/>
      <c r="Q33" s="2"/>
      <c r="R33" s="2"/>
      <c r="S33" s="2"/>
      <c r="T33" s="2"/>
      <c r="U33" s="2"/>
      <c r="V33" s="2"/>
      <c r="W33" s="2"/>
      <c r="X33" s="2"/>
      <c r="Y33" s="2"/>
      <c r="Z33" s="2"/>
    </row>
    <row r="34" spans="1:26" ht="36.75" customHeight="1" x14ac:dyDescent="0.15">
      <c r="A34" s="18" t="str">
        <f>VLOOKUP(LEFT($A35,4),'Auto Responses'!$N$4:$O$38,2,0)&amp;""</f>
        <v xml:space="preserve"> Datacenter</v>
      </c>
      <c r="B34" s="40"/>
      <c r="C34" s="19" t="s">
        <v>13</v>
      </c>
      <c r="D34" s="19" t="s">
        <v>14</v>
      </c>
      <c r="E34" s="41" t="s">
        <v>15</v>
      </c>
      <c r="F34" s="50" t="s">
        <v>16</v>
      </c>
      <c r="G34" s="2"/>
      <c r="H34" s="2"/>
      <c r="I34" s="6"/>
      <c r="J34" s="6"/>
      <c r="K34" s="2"/>
      <c r="L34" s="2"/>
      <c r="M34" s="2"/>
      <c r="N34" s="2"/>
      <c r="O34" s="2"/>
      <c r="P34" s="2"/>
      <c r="Q34" s="2"/>
      <c r="R34" s="2"/>
      <c r="S34" s="2"/>
      <c r="T34" s="2"/>
      <c r="U34" s="2"/>
      <c r="V34" s="2"/>
      <c r="W34" s="2"/>
      <c r="X34" s="2"/>
      <c r="Y34" s="2"/>
      <c r="Z34" s="2"/>
    </row>
    <row r="35" spans="1:26" ht="84" customHeight="1" x14ac:dyDescent="0.15">
      <c r="A35" s="34" t="s">
        <v>212</v>
      </c>
      <c r="B35" s="43" t="str">
        <f>VLOOKUP($A35,Questions!$A$2:$X$333,2,0)</f>
        <v>Select your hosting option.</v>
      </c>
      <c r="C35" s="85" t="s">
        <v>213</v>
      </c>
      <c r="D35" s="45"/>
      <c r="E35" s="46" t="str">
        <f>IF(OR($C35="",$C35="Other"),VLOOKUP($A35,Questions!$A$2:$X$333,15,0),"")&amp;""</f>
        <v/>
      </c>
      <c r="F35" s="47" t="str">
        <f>VLOOKUP($A35,'Institution Evaluation'!$A$56:$F$346,6,0)&amp;""</f>
        <v/>
      </c>
      <c r="G35" s="2"/>
      <c r="H35" s="2"/>
      <c r="I35" s="6"/>
      <c r="J35" s="6"/>
      <c r="K35" s="2"/>
      <c r="L35" s="2"/>
      <c r="M35" s="2"/>
      <c r="N35" s="2"/>
      <c r="O35" s="2"/>
      <c r="P35" s="2"/>
      <c r="Q35" s="2"/>
      <c r="R35" s="2"/>
      <c r="S35" s="2"/>
      <c r="T35" s="2"/>
      <c r="U35" s="2"/>
      <c r="V35" s="2"/>
      <c r="W35" s="2"/>
      <c r="X35" s="2"/>
      <c r="Y35" s="2"/>
      <c r="Z35" s="2"/>
    </row>
    <row r="36" spans="1:26" ht="53.25" customHeight="1" x14ac:dyDescent="0.15">
      <c r="A36" s="34" t="s">
        <v>214</v>
      </c>
      <c r="B36" s="43" t="str">
        <f>VLOOKUP($A36,Questions!$A$2:$X$333,2,0)</f>
        <v>Is a SOC 2 Type 2 report available for the hosting environment?</v>
      </c>
      <c r="C36" s="44" t="s">
        <v>39</v>
      </c>
      <c r="D36" s="69" t="s">
        <v>215</v>
      </c>
      <c r="E36" s="46" t="str">
        <f>IF($C$35="","",IF(OR($C$35='Auto Responses'!$J$20,$C$35='Auto Responses'!$J$21,$C$35='Auto Responses'!$J$22),'Auto Responses'!$A$26,IF($C36="Yes",VLOOKUP($A36,Questions!$A$2:$X$333,17,0)&amp;"",IF($C36="No",VLOOKUP($A36,Questions!$A$2:$X$333,16,0)&amp;"",VLOOKUP($A36,Questions!$A$2:$X$333,15,0)&amp;""))))</f>
        <v>Based on the response to DCTR-01, this question does not apply to this product or service.</v>
      </c>
      <c r="F36" s="47" t="str">
        <f>VLOOKUP($A36,'Institution Evaluation'!$A$56:$F$346,6,0)&amp;""</f>
        <v/>
      </c>
      <c r="G36" s="2"/>
      <c r="H36" s="2"/>
      <c r="I36" s="6"/>
      <c r="J36" s="6"/>
      <c r="K36" s="2"/>
      <c r="L36" s="2"/>
      <c r="M36" s="2"/>
      <c r="N36" s="2"/>
      <c r="O36" s="2"/>
      <c r="P36" s="2"/>
      <c r="Q36" s="2"/>
      <c r="R36" s="2"/>
      <c r="S36" s="2"/>
      <c r="T36" s="2"/>
      <c r="U36" s="2"/>
      <c r="V36" s="2"/>
      <c r="W36" s="2"/>
      <c r="X36" s="2"/>
      <c r="Y36" s="2"/>
      <c r="Z36" s="2"/>
    </row>
    <row r="37" spans="1:26" ht="58.5" customHeight="1" x14ac:dyDescent="0.15">
      <c r="A37" s="34" t="s">
        <v>216</v>
      </c>
      <c r="B37" s="43" t="str">
        <f>VLOOKUP($A37,Questions!$A$2:$X$333,2,0)</f>
        <v>Are you generally able to accommodate storing each institution's data within its geographic region?</v>
      </c>
      <c r="C37" s="44" t="s">
        <v>39</v>
      </c>
      <c r="D37" s="45"/>
      <c r="E37" s="46" t="str">
        <f>IF($C$35="","",IF($C37="Yes",VLOOKUP($A37,Questions!$A$2:$X$333,17,0)&amp;"",IF($C37="No",VLOOKUP($A37,Questions!$A$2:$X$333,16,0)&amp;"",VLOOKUP($A37,Questions!$A$2:$X$333,15,0)&amp;"")))</f>
        <v/>
      </c>
      <c r="F37" s="47" t="str">
        <f>VLOOKUP($A37,'Institution Evaluation'!$A$56:$F$346,6,0)&amp;""</f>
        <v/>
      </c>
      <c r="G37" s="2"/>
      <c r="H37" s="2"/>
      <c r="I37" s="6"/>
      <c r="J37" s="6"/>
      <c r="K37" s="2"/>
      <c r="L37" s="2"/>
      <c r="M37" s="2"/>
      <c r="N37" s="2"/>
      <c r="O37" s="2"/>
      <c r="P37" s="2"/>
      <c r="Q37" s="2"/>
      <c r="R37" s="2"/>
      <c r="S37" s="2"/>
      <c r="T37" s="2"/>
      <c r="U37" s="2"/>
      <c r="V37" s="2"/>
      <c r="W37" s="2"/>
      <c r="X37" s="2"/>
      <c r="Y37" s="2"/>
      <c r="Z37" s="2"/>
    </row>
    <row r="38" spans="1:26" ht="53.25" customHeight="1" x14ac:dyDescent="0.15">
      <c r="A38" s="34" t="s">
        <v>217</v>
      </c>
      <c r="B38" s="43" t="str">
        <f>VLOOKUP($A38,Questions!$A$2:$X$333,2,0)</f>
        <v>Are the data centers staffed 24 hours a day, seven days a week (i.e., 24 x 7 x 365)?</v>
      </c>
      <c r="C38" s="44" t="s">
        <v>39</v>
      </c>
      <c r="D38" s="45" t="s">
        <v>218</v>
      </c>
      <c r="E38" s="46" t="str">
        <f>IF($C$35="","",IF(OR($C$35='Auto Responses'!$J$20,$C$35='Auto Responses'!$J$21,$C$35='Auto Responses'!$J$22),'Auto Responses'!$A$26,IF($C38="Yes",VLOOKUP($A38,Questions!$A$2:$X$333,17,0)&amp;"",IF($C38="No",VLOOKUP($A38,Questions!$A$2:$X$333,16,0)&amp;"",VLOOKUP($A38,Questions!$A$2:$X$333,15,0)&amp;""))))</f>
        <v>Based on the response to DCTR-01, this question does not apply to this product or service.</v>
      </c>
      <c r="F38" s="47" t="str">
        <f>VLOOKUP($A38,'Institution Evaluation'!$A$56:$F$346,6,0)&amp;""</f>
        <v/>
      </c>
      <c r="G38" s="2"/>
      <c r="H38" s="2"/>
      <c r="I38" s="6"/>
      <c r="J38" s="6"/>
      <c r="K38" s="2"/>
      <c r="L38" s="2"/>
      <c r="M38" s="2"/>
      <c r="N38" s="2"/>
      <c r="O38" s="2"/>
      <c r="P38" s="2"/>
      <c r="Q38" s="2"/>
      <c r="R38" s="2"/>
      <c r="S38" s="2"/>
      <c r="T38" s="2"/>
      <c r="U38" s="2"/>
      <c r="V38" s="2"/>
      <c r="W38" s="2"/>
      <c r="X38" s="2"/>
      <c r="Y38" s="2"/>
      <c r="Z38" s="2"/>
    </row>
    <row r="39" spans="1:26" ht="55.5" customHeight="1" x14ac:dyDescent="0.15">
      <c r="A39" s="34" t="s">
        <v>219</v>
      </c>
      <c r="B39" s="43" t="str">
        <f>VLOOKUP($A39,Questions!$A$2:$X$333,2,0)</f>
        <v>Are your servers separated from other companies via a physical barrier, such as a cage or hard walls?</v>
      </c>
      <c r="C39" s="44" t="s">
        <v>39</v>
      </c>
      <c r="D39" s="45" t="s">
        <v>220</v>
      </c>
      <c r="E39" s="46" t="str">
        <f>IF($C$35="","",IF(OR($C$35='Auto Responses'!$J$17,$C$35='Auto Responses'!$J$19,$C$35='Auto Responses'!$J$20,$C$35='Auto Responses'!$J$21,$C$35='Auto Responses'!$J$22),'Auto Responses'!$A$26,IF($C39="Yes",VLOOKUP($A39,Questions!$A$2:$X$333,17,0)&amp;"",IF($C39="No",VLOOKUP($A39,Questions!$A$2:$X$333,16,0)&amp;"",VLOOKUP($A39,Questions!$A$2:$X$333,15,0)&amp;""))))</f>
        <v>Based on the response to DCTR-01, this question does not apply to this product or service.</v>
      </c>
      <c r="F39" s="47" t="str">
        <f>VLOOKUP($A39,'Institution Evaluation'!$A$56:$F$346,6,0)&amp;""</f>
        <v/>
      </c>
      <c r="G39" s="2"/>
      <c r="H39" s="2"/>
      <c r="I39" s="6"/>
      <c r="J39" s="6"/>
      <c r="K39" s="2"/>
      <c r="L39" s="2"/>
      <c r="M39" s="2"/>
      <c r="N39" s="2"/>
      <c r="O39" s="2"/>
      <c r="P39" s="2"/>
      <c r="Q39" s="2"/>
      <c r="R39" s="2"/>
      <c r="S39" s="2"/>
      <c r="T39" s="2"/>
      <c r="U39" s="2"/>
      <c r="V39" s="2"/>
      <c r="W39" s="2"/>
      <c r="X39" s="2"/>
      <c r="Y39" s="2"/>
      <c r="Z39" s="2"/>
    </row>
    <row r="40" spans="1:26" ht="56.25" customHeight="1" x14ac:dyDescent="0.15">
      <c r="A40" s="34" t="s">
        <v>221</v>
      </c>
      <c r="B40" s="43" t="str">
        <f>VLOOKUP($A40,Questions!$A$2:$X$333,2,0)</f>
        <v>Does a physical barrier fully enclose the physical space, preventing unauthorized physical contact with any of your devices?*</v>
      </c>
      <c r="C40" s="44" t="s">
        <v>39</v>
      </c>
      <c r="D40" s="45"/>
      <c r="E40" s="46" t="str">
        <f>IF($C$35="","",IF(OR($C$35='Auto Responses'!$J$19,$C$35='Auto Responses'!$J$20,$C$35='Auto Responses'!$J$21,$C$35='Auto Responses'!$J$22),'Auto Responses'!$A$26,IF($C40="Yes",VLOOKUP($A40,Questions!$A$2:$X$333,17,0)&amp;"",IF($C40="No",VLOOKUP($A40,Questions!$A$2:$X$333,16,0)&amp;"",VLOOKUP($A40,Questions!$A$2:$X$333,15,0)&amp;""))))</f>
        <v>Based on the response to DCTR-01, this question does not apply to this product or service.</v>
      </c>
      <c r="F40" s="47" t="str">
        <f>VLOOKUP($A40,'Institution Evaluation'!$A$56:$F$346,6,0)&amp;""</f>
        <v/>
      </c>
      <c r="G40" s="2"/>
      <c r="H40" s="2"/>
      <c r="I40" s="6"/>
      <c r="J40" s="6"/>
      <c r="K40" s="2"/>
      <c r="L40" s="2"/>
      <c r="M40" s="2"/>
      <c r="N40" s="2"/>
      <c r="O40" s="2"/>
      <c r="P40" s="2"/>
      <c r="Q40" s="2"/>
      <c r="R40" s="2"/>
      <c r="S40" s="2"/>
      <c r="T40" s="2"/>
      <c r="U40" s="2"/>
      <c r="V40" s="2"/>
      <c r="W40" s="2"/>
      <c r="X40" s="2"/>
      <c r="Y40" s="2"/>
      <c r="Z40" s="2"/>
    </row>
    <row r="41" spans="1:26" ht="48.75" customHeight="1" x14ac:dyDescent="0.15">
      <c r="A41" s="34" t="s">
        <v>222</v>
      </c>
      <c r="B41" s="43" t="str">
        <f>VLOOKUP($A41,Questions!$A$2:$X$333,2,0)</f>
        <v>Are your primary and secondary data centers geographically diverse?</v>
      </c>
      <c r="C41" s="44" t="s">
        <v>39</v>
      </c>
      <c r="D41" s="45" t="s">
        <v>223</v>
      </c>
      <c r="E41" s="46" t="str">
        <f>IF($C$35="","",IF($C41="Yes",VLOOKUP($A41,Questions!$A$2:$X$333,17,0)&amp;"",IF($C41="No",VLOOKUP($A41,Questions!$A$2:$X$333,16,0)&amp;"",VLOOKUP($A41,Questions!$A$2:$X$333,15,0)&amp;"")))</f>
        <v>State your primary and secondary data center locations. For cloud infrastructures, state the primary and secondary zones.</v>
      </c>
      <c r="F41" s="47" t="str">
        <f>VLOOKUP($A41,'Institution Evaluation'!$A$56:$F$346,6,0)&amp;""</f>
        <v/>
      </c>
      <c r="G41" s="2"/>
      <c r="H41" s="2"/>
      <c r="I41" s="6"/>
      <c r="J41" s="6"/>
      <c r="K41" s="2"/>
      <c r="L41" s="2"/>
      <c r="M41" s="2"/>
      <c r="N41" s="2"/>
      <c r="O41" s="2"/>
      <c r="P41" s="2"/>
      <c r="Q41" s="2"/>
      <c r="R41" s="2"/>
      <c r="S41" s="2"/>
      <c r="T41" s="2"/>
      <c r="U41" s="2"/>
      <c r="V41" s="2"/>
      <c r="W41" s="2"/>
      <c r="X41" s="2"/>
      <c r="Y41" s="2"/>
      <c r="Z41" s="2"/>
    </row>
    <row r="42" spans="1:26" ht="48" customHeight="1" x14ac:dyDescent="0.15">
      <c r="A42" s="34" t="s">
        <v>224</v>
      </c>
      <c r="B42" s="43" t="str">
        <f>VLOOKUP($A42,Questions!$A$2:$X$333,2,0)</f>
        <v>Is the service hosted in a high-availability environment?</v>
      </c>
      <c r="C42" s="44" t="s">
        <v>39</v>
      </c>
      <c r="D42" s="45" t="s">
        <v>225</v>
      </c>
      <c r="E42" s="46" t="str">
        <f>IF($C$35="","",IF($C42="Yes",VLOOKUP($A42,Questions!$A$2:$X$333,17,0)&amp;"",IF($C42="No",VLOOKUP($A42,Questions!$A$2:$X$333,16,0)&amp;"",VLOOKUP($A42,Questions!$A$2:$X$333,15,0)&amp;"")))</f>
        <v>Provide a summary to support your response selection.</v>
      </c>
      <c r="F42" s="47" t="str">
        <f>VLOOKUP($A42,'Institution Evaluation'!$A$56:$F$346,6,0)&amp;""</f>
        <v/>
      </c>
      <c r="G42" s="2"/>
      <c r="H42" s="2"/>
      <c r="I42" s="6"/>
      <c r="J42" s="6"/>
      <c r="K42" s="2"/>
      <c r="L42" s="2"/>
      <c r="M42" s="2"/>
      <c r="N42" s="2"/>
      <c r="O42" s="2"/>
      <c r="P42" s="2"/>
      <c r="Q42" s="2"/>
      <c r="R42" s="2"/>
      <c r="S42" s="2"/>
      <c r="T42" s="2"/>
      <c r="U42" s="2"/>
      <c r="V42" s="2"/>
      <c r="W42" s="2"/>
      <c r="X42" s="2"/>
      <c r="Y42" s="2"/>
      <c r="Z42" s="2"/>
    </row>
    <row r="43" spans="1:26" ht="55.5" customHeight="1" x14ac:dyDescent="0.15">
      <c r="A43" s="34" t="s">
        <v>226</v>
      </c>
      <c r="B43" s="43" t="str">
        <f>VLOOKUP($A43,Questions!$A$2:$X$333,2,0)</f>
        <v>Is redundant power available for all data centers where institutional data will reside?</v>
      </c>
      <c r="C43" s="44" t="s">
        <v>39</v>
      </c>
      <c r="D43" s="45" t="s">
        <v>227</v>
      </c>
      <c r="E43" s="46" t="str">
        <f>IF($C$35="","",IF(OR($C$35='Auto Responses'!$J$20,$C$35='Auto Responses'!$J$21,$C$35='Auto Responses'!$J$22),'Auto Responses'!$A$26,IF($C43="Yes",VLOOKUP($A43,Questions!$A$2:$X$333,17,0)&amp;"",IF($C43="No",VLOOKUP($A43,Questions!$A$2:$X$333,16,0)&amp;"",VLOOKUP($A43,Questions!$A$2:$X$333,15,0)&amp;""))))</f>
        <v>Based on the response to DCTR-01, this question does not apply to this product or service.</v>
      </c>
      <c r="F43" s="47" t="str">
        <f>VLOOKUP($A43,'Institution Evaluation'!$A$56:$F$346,6,0)&amp;""</f>
        <v/>
      </c>
      <c r="G43" s="2"/>
      <c r="H43" s="2"/>
      <c r="I43" s="6"/>
      <c r="J43" s="6"/>
      <c r="K43" s="2"/>
      <c r="L43" s="2"/>
      <c r="M43" s="2"/>
      <c r="N43" s="2"/>
      <c r="O43" s="2"/>
      <c r="P43" s="2"/>
      <c r="Q43" s="2"/>
      <c r="R43" s="2"/>
      <c r="S43" s="2"/>
      <c r="T43" s="2"/>
      <c r="U43" s="2"/>
      <c r="V43" s="2"/>
      <c r="W43" s="2"/>
      <c r="X43" s="2"/>
      <c r="Y43" s="2"/>
      <c r="Z43" s="2"/>
    </row>
    <row r="44" spans="1:26" ht="56.25" customHeight="1" x14ac:dyDescent="0.15">
      <c r="A44" s="34" t="s">
        <v>228</v>
      </c>
      <c r="B44" s="43" t="str">
        <f>VLOOKUP($A44,Questions!$A$2:$X$333,2,0)</f>
        <v>Are redundant power strategies tested?*</v>
      </c>
      <c r="C44" s="44" t="s">
        <v>39</v>
      </c>
      <c r="D44" s="45" t="s">
        <v>229</v>
      </c>
      <c r="E44" s="46" t="str">
        <f>IF($C$35="","",IF(OR($C$35='Auto Responses'!$J$20,$C$35='Auto Responses'!$J$21,$C$35='Auto Responses'!$J$22),'Auto Responses'!$A$26,IF($C44="Yes",VLOOKUP($A44,Questions!$A$2:$X$333,17,0)&amp;"",IF($C44="No",VLOOKUP($A44,Questions!$A$2:$X$333,16,0)&amp;"",VLOOKUP($A44,Questions!$A$2:$X$333,15,0)&amp;""))))</f>
        <v>Based on the response to DCTR-01, this question does not apply to this product or service.</v>
      </c>
      <c r="F44" s="47" t="str">
        <f>VLOOKUP($A44,'Institution Evaluation'!$A$56:$F$346,6,0)&amp;""</f>
        <v/>
      </c>
      <c r="G44" s="2"/>
      <c r="H44" s="2"/>
      <c r="I44" s="6"/>
      <c r="J44" s="6"/>
      <c r="K44" s="2"/>
      <c r="L44" s="2"/>
      <c r="M44" s="2"/>
      <c r="N44" s="2"/>
      <c r="O44" s="2"/>
      <c r="P44" s="2"/>
      <c r="Q44" s="2"/>
      <c r="R44" s="2"/>
      <c r="S44" s="2"/>
      <c r="T44" s="2"/>
      <c r="U44" s="2"/>
      <c r="V44" s="2"/>
      <c r="W44" s="2"/>
      <c r="X44" s="2"/>
      <c r="Y44" s="2"/>
      <c r="Z44" s="2"/>
    </row>
    <row r="45" spans="1:26" ht="60" customHeight="1" x14ac:dyDescent="0.15">
      <c r="A45" s="34" t="s">
        <v>230</v>
      </c>
      <c r="B45" s="43" t="str">
        <f>VLOOKUP($A45,Questions!$A$2:$X$333,2,0)</f>
        <v>Does the center where the data will reside have cooling and fire-suppression systems that are active and regularly tested?</v>
      </c>
      <c r="C45" s="44" t="s">
        <v>39</v>
      </c>
      <c r="D45" s="45" t="s">
        <v>218</v>
      </c>
      <c r="E45" s="46" t="str">
        <f>IF($C$35="","",IF(OR($C$35='Auto Responses'!$J$19,$C$35='Auto Responses'!$J$20,$C$35='Auto Responses'!$J$21,$C$35='Auto Responses'!$J$22,$C$35='Auto Responses'!$J$23),'Auto Responses'!$A$26,IF($C45="Yes",VLOOKUP($A45,Questions!$A$2:$X$333,17,0)&amp;"",IF($C45="No",VLOOKUP($A45,Questions!$A$2:$X$333,16,0)&amp;"",VLOOKUP($A45,Questions!$A$2:$X$333,15,0)&amp;""))))</f>
        <v>Based on the response to DCTR-01, this question does not apply to this product or service.</v>
      </c>
      <c r="F45" s="47" t="str">
        <f>VLOOKUP($A45,'Institution Evaluation'!$A$56:$F$346,6,0)&amp;""</f>
        <v/>
      </c>
      <c r="G45" s="2"/>
      <c r="H45" s="2"/>
      <c r="I45" s="6"/>
      <c r="J45" s="6"/>
      <c r="K45" s="2"/>
      <c r="L45" s="2"/>
      <c r="M45" s="2"/>
      <c r="N45" s="2"/>
      <c r="O45" s="2"/>
      <c r="P45" s="2"/>
      <c r="Q45" s="2"/>
      <c r="R45" s="2"/>
      <c r="S45" s="2"/>
      <c r="T45" s="2"/>
      <c r="U45" s="2"/>
      <c r="V45" s="2"/>
      <c r="W45" s="2"/>
      <c r="X45" s="2"/>
      <c r="Y45" s="2"/>
      <c r="Z45" s="2"/>
    </row>
    <row r="46" spans="1:26" ht="55.5" customHeight="1" x14ac:dyDescent="0.15">
      <c r="A46" s="34" t="s">
        <v>231</v>
      </c>
      <c r="B46" s="43" t="str">
        <f>VLOOKUP($A46,Questions!$A$2:$X$333,2,0)</f>
        <v>Do you have Internet Service Provider (ISP) redundancy?</v>
      </c>
      <c r="C46" s="44" t="s">
        <v>39</v>
      </c>
      <c r="D46" s="45" t="s">
        <v>232</v>
      </c>
      <c r="E46" s="46" t="str">
        <f>IF($C$35="","",IF(OR($C$35='Auto Responses'!$J$20,$C$35='Auto Responses'!$J$21,$C$35='Auto Responses'!$J$22),'Auto Responses'!$A$26,IF($C46="Yes",VLOOKUP($A46,Questions!$A$2:$X$333,17,0)&amp;"",IF($C46="No",VLOOKUP($A46,Questions!$A$2:$X$333,16,0)&amp;"",VLOOKUP($A46,Questions!$A$2:$X$333,15,0)&amp;""))))</f>
        <v>Based on the response to DCTR-01, this question does not apply to this product or service.</v>
      </c>
      <c r="F46" s="47" t="str">
        <f>VLOOKUP($A46,'Institution Evaluation'!$A$56:$F$346,6,0)&amp;""</f>
        <v/>
      </c>
      <c r="G46" s="2"/>
      <c r="H46" s="2"/>
      <c r="I46" s="6"/>
      <c r="J46" s="6"/>
      <c r="K46" s="2"/>
      <c r="L46" s="2"/>
      <c r="M46" s="2"/>
      <c r="N46" s="2"/>
      <c r="O46" s="2"/>
      <c r="P46" s="2"/>
      <c r="Q46" s="2"/>
      <c r="R46" s="2"/>
      <c r="S46" s="2"/>
      <c r="T46" s="2"/>
      <c r="U46" s="2"/>
      <c r="V46" s="2"/>
      <c r="W46" s="2"/>
      <c r="X46" s="2"/>
      <c r="Y46" s="2"/>
      <c r="Z46" s="2"/>
    </row>
    <row r="47" spans="1:26" ht="56.25" customHeight="1" x14ac:dyDescent="0.15">
      <c r="A47" s="34" t="s">
        <v>233</v>
      </c>
      <c r="B47" s="43" t="str">
        <f>VLOOKUP($A47,Questions!$A$2:$X$333,2,0)</f>
        <v>Does every data center where the institution's data will reside have multiple telephone company or network provider entrances to the facility?</v>
      </c>
      <c r="C47" s="44" t="s">
        <v>39</v>
      </c>
      <c r="D47" s="45" t="s">
        <v>234</v>
      </c>
      <c r="E47" s="46" t="str">
        <f>IF($C$35="","",IF(OR($C$35='Auto Responses'!$J$20,$C$35='Auto Responses'!$J$21,$C$35='Auto Responses'!$J$22),'Auto Responses'!$A$26,IF($C47="Yes",VLOOKUP($A47,Questions!$A$2:$X$333,17,0)&amp;"",IF($C47="No",VLOOKUP($A47,Questions!$A$2:$X$333,16,0)&amp;"",VLOOKUP($A47,Questions!$A$2:$X$333,15,0)&amp;""))))</f>
        <v>Based on the response to DCTR-01, this question does not apply to this product or service.</v>
      </c>
      <c r="F47" s="47" t="str">
        <f>VLOOKUP($A47,'Institution Evaluation'!$A$56:$F$346,6,0)&amp;""</f>
        <v/>
      </c>
      <c r="G47" s="2"/>
      <c r="H47" s="2"/>
      <c r="I47" s="6"/>
      <c r="J47" s="6"/>
      <c r="K47" s="2"/>
      <c r="L47" s="2"/>
      <c r="M47" s="2"/>
      <c r="N47" s="2"/>
      <c r="O47" s="2"/>
      <c r="P47" s="2"/>
      <c r="Q47" s="2"/>
      <c r="R47" s="2"/>
      <c r="S47" s="2"/>
      <c r="T47" s="2"/>
      <c r="U47" s="2"/>
      <c r="V47" s="2"/>
      <c r="W47" s="2"/>
      <c r="X47" s="2"/>
      <c r="Y47" s="2"/>
      <c r="Z47" s="2"/>
    </row>
    <row r="48" spans="1:26" ht="49.5" customHeight="1" x14ac:dyDescent="0.15">
      <c r="A48" s="34" t="s">
        <v>235</v>
      </c>
      <c r="B48" s="43" t="str">
        <f>VLOOKUP($A48,Questions!$A$2:$X$333,2,0)</f>
        <v>Do you require multifactor authentication for all administrative accounts in your environment?</v>
      </c>
      <c r="C48" s="44" t="s">
        <v>39</v>
      </c>
      <c r="D48" s="45" t="s">
        <v>236</v>
      </c>
      <c r="E48" s="46" t="str">
        <f>IF($C$35="","",IF($C48="Yes",VLOOKUP($A48,Questions!$A$2:$X$333,17,0)&amp;"",IF($C48="No",VLOOKUP($A48,Questions!$A$2:$X$333,16,0)&amp;"",VLOOKUP($A48,Questions!$A$2:$X$333,15,0)&amp;"")))</f>
        <v>State which model of MFA you are using.</v>
      </c>
      <c r="F48" s="47" t="str">
        <f>VLOOKUP($A48,'Institution Evaluation'!$A$56:$F$346,6,0)&amp;""</f>
        <v/>
      </c>
      <c r="G48" s="2"/>
      <c r="H48" s="2"/>
      <c r="I48" s="6"/>
      <c r="J48" s="6"/>
      <c r="K48" s="2"/>
      <c r="L48" s="2"/>
      <c r="M48" s="2"/>
      <c r="N48" s="2"/>
      <c r="O48" s="2"/>
      <c r="P48" s="2"/>
      <c r="Q48" s="2"/>
      <c r="R48" s="2"/>
      <c r="S48" s="2"/>
      <c r="T48" s="2"/>
      <c r="U48" s="2"/>
      <c r="V48" s="2"/>
      <c r="W48" s="2"/>
      <c r="X48" s="2"/>
      <c r="Y48" s="2"/>
      <c r="Z48" s="2"/>
    </row>
    <row r="49" spans="1:26" ht="54" customHeight="1" x14ac:dyDescent="0.15">
      <c r="A49" s="34" t="s">
        <v>237</v>
      </c>
      <c r="B49" s="43" t="str">
        <f>VLOOKUP($A49,Questions!$A$2:$X$333,2,0)</f>
        <v>Are you using your cloud provider's available hardening tools or pre-hardened images?</v>
      </c>
      <c r="C49" s="44" t="s">
        <v>39</v>
      </c>
      <c r="D49" s="45"/>
      <c r="E49" s="46" t="str">
        <f>IF($C$35="","",IF(OR($C$35='Auto Responses'!$J$17,$C$35='Auto Responses'!$J$18),'Auto Responses'!$A$26,IF($C49="Yes",VLOOKUP($A49,Questions!$A$2:$X$333,17,0)&amp;"",IF($C49="No",VLOOKUP($A49,Questions!$A$2:$X$333,16,0)&amp;"",VLOOKUP($A49,Questions!$A$2:$X$333,15,0)&amp;""))))</f>
        <v/>
      </c>
      <c r="F49" s="47" t="str">
        <f>VLOOKUP($A49,'Institution Evaluation'!$A$56:$F$346,6,0)&amp;""</f>
        <v/>
      </c>
      <c r="G49" s="2"/>
      <c r="H49" s="2"/>
      <c r="I49" s="6"/>
      <c r="J49" s="6"/>
      <c r="K49" s="2"/>
      <c r="L49" s="2"/>
      <c r="M49" s="2"/>
      <c r="N49" s="2"/>
      <c r="O49" s="2"/>
      <c r="P49" s="2"/>
      <c r="Q49" s="2"/>
      <c r="R49" s="2"/>
      <c r="S49" s="2"/>
      <c r="T49" s="2"/>
      <c r="U49" s="2"/>
      <c r="V49" s="2"/>
      <c r="W49" s="2"/>
      <c r="X49" s="2"/>
      <c r="Y49" s="2"/>
      <c r="Z49" s="2"/>
    </row>
    <row r="50" spans="1:26" ht="52.5" customHeight="1" x14ac:dyDescent="0.15">
      <c r="A50" s="34" t="s">
        <v>238</v>
      </c>
      <c r="B50" s="43" t="str">
        <f>VLOOKUP($A50,Questions!$A$2:$X$333,2,0)</f>
        <v>Does your cloud solution provider have access to your encryption keys?</v>
      </c>
      <c r="C50" s="44" t="s">
        <v>64</v>
      </c>
      <c r="D50" s="45"/>
      <c r="E50" s="46" t="str">
        <f>IF($C$35="","",IF(OR($C$35='Auto Responses'!$J$17,$C$35='Auto Responses'!$J$18),'Auto Responses'!$A$26,IF($C50="Yes",VLOOKUP($A50,Questions!$A$2:$X$333,17,0)&amp;"",IF($C50="No",VLOOKUP($A50,Questions!$A$2:$X$333,16,0)&amp;"",VLOOKUP($A50,Questions!$A$2:$X$333,15,0)&amp;""))))</f>
        <v/>
      </c>
      <c r="F50" s="47" t="str">
        <f>VLOOKUP($A50,'Institution Evaluation'!$A$56:$F$346,6,0)&amp;""</f>
        <v/>
      </c>
      <c r="G50" s="2"/>
      <c r="H50" s="2"/>
      <c r="I50" s="6"/>
      <c r="J50" s="6"/>
      <c r="K50" s="2"/>
      <c r="L50" s="2"/>
      <c r="M50" s="2"/>
      <c r="N50" s="2"/>
      <c r="O50" s="2"/>
      <c r="P50" s="2"/>
      <c r="Q50" s="2"/>
      <c r="R50" s="2"/>
      <c r="S50" s="2"/>
      <c r="T50" s="2"/>
      <c r="U50" s="2"/>
      <c r="V50" s="2"/>
      <c r="W50" s="2"/>
      <c r="X50" s="2"/>
      <c r="Y50" s="2"/>
      <c r="Z50" s="2"/>
    </row>
    <row r="51" spans="1:26" ht="36.75" customHeight="1" x14ac:dyDescent="0.15">
      <c r="A51" s="18" t="str">
        <f>VLOOKUP(LEFT($A52,4),'Auto Responses'!$N$4:$O$38,2,0)&amp;""</f>
        <v xml:space="preserve"> Firewalls, IDS, IPS, and Networking</v>
      </c>
      <c r="B51" s="40"/>
      <c r="C51" s="19" t="s">
        <v>13</v>
      </c>
      <c r="D51" s="19" t="s">
        <v>14</v>
      </c>
      <c r="E51" s="41" t="s">
        <v>15</v>
      </c>
      <c r="F51" s="50" t="s">
        <v>16</v>
      </c>
      <c r="G51" s="2"/>
      <c r="H51" s="2"/>
      <c r="I51" s="6"/>
      <c r="J51" s="6"/>
      <c r="K51" s="2"/>
      <c r="L51" s="2"/>
      <c r="M51" s="2"/>
      <c r="N51" s="2"/>
      <c r="O51" s="2"/>
      <c r="P51" s="2"/>
      <c r="Q51" s="2"/>
      <c r="R51" s="2"/>
      <c r="S51" s="2"/>
      <c r="T51" s="2"/>
      <c r="U51" s="2"/>
      <c r="V51" s="2"/>
      <c r="W51" s="2"/>
      <c r="X51" s="2"/>
      <c r="Y51" s="2"/>
      <c r="Z51" s="2"/>
    </row>
    <row r="52" spans="1:26" ht="38.25" customHeight="1" x14ac:dyDescent="0.15">
      <c r="A52" s="34" t="s">
        <v>239</v>
      </c>
      <c r="B52" s="43" t="str">
        <f>VLOOKUP($A52,Questions!$A$2:$X$333,2,0)</f>
        <v>Are you utilizing a stateful packet inspection (SPI) firewall?*</v>
      </c>
      <c r="C52" s="44" t="s">
        <v>39</v>
      </c>
      <c r="D52" s="45" t="s">
        <v>240</v>
      </c>
      <c r="E52" s="46" t="str">
        <f>IF($C$18="No",'Auto Responses'!$A$3,IF($C52="Yes",VLOOKUP($A52,Questions!$A$2:$X$333,17,0)&amp;"",IF($C52="No",VLOOKUP($A52,Questions!$A$2:$X$333,16,0)&amp;"",VLOOKUP($A52,Questions!$A$2:$X$333,15,0)&amp;"")))</f>
        <v>Describe the currently implemented SPI firewall.</v>
      </c>
      <c r="F52" s="47" t="str">
        <f>VLOOKUP($A52,'Institution Evaluation'!$A$56:$F$346,6,0)&amp;""</f>
        <v/>
      </c>
      <c r="G52" s="2"/>
      <c r="H52" s="2"/>
      <c r="I52" s="6"/>
      <c r="J52" s="6"/>
      <c r="K52" s="2"/>
      <c r="L52" s="2"/>
      <c r="M52" s="2"/>
      <c r="N52" s="2"/>
      <c r="O52" s="2"/>
      <c r="P52" s="2"/>
      <c r="Q52" s="2"/>
      <c r="R52" s="2"/>
      <c r="S52" s="2"/>
      <c r="T52" s="2"/>
      <c r="U52" s="2"/>
      <c r="V52" s="2"/>
      <c r="W52" s="2"/>
      <c r="X52" s="2"/>
      <c r="Y52" s="2"/>
      <c r="Z52" s="2"/>
    </row>
    <row r="53" spans="1:26" ht="38.25" customHeight="1" x14ac:dyDescent="0.15">
      <c r="A53" s="34" t="s">
        <v>241</v>
      </c>
      <c r="B53" s="43" t="str">
        <f>VLOOKUP($A53,Questions!$A$2:$X$333,2,0)</f>
        <v>Do you have a documented policy for firewall change requests?*</v>
      </c>
      <c r="C53" s="44" t="s">
        <v>39</v>
      </c>
      <c r="D53" s="45" t="s">
        <v>242</v>
      </c>
      <c r="E53" s="46" t="str">
        <f>IF($C$18="No",'Auto Responses'!$A$3,IF($C53="Yes",VLOOKUP($A53,Questions!$A$2:$X$333,17,0)&amp;"",IF($C53="No",VLOOKUP($A53,Questions!$A$2:$X$333,16,0)&amp;"",VLOOKUP($A53,Questions!$A$2:$X$333,15,0)&amp;"")))</f>
        <v>Describe your documented firewall change request policy.</v>
      </c>
      <c r="F53" s="47" t="str">
        <f>VLOOKUP($A53,'Institution Evaluation'!$A$56:$F$346,6,0)&amp;""</f>
        <v/>
      </c>
      <c r="G53" s="2"/>
      <c r="H53" s="2"/>
      <c r="I53" s="6"/>
      <c r="J53" s="6"/>
      <c r="K53" s="2"/>
      <c r="L53" s="2"/>
      <c r="M53" s="2"/>
      <c r="N53" s="2"/>
      <c r="O53" s="2"/>
      <c r="P53" s="2"/>
      <c r="Q53" s="2"/>
      <c r="R53" s="2"/>
      <c r="S53" s="2"/>
      <c r="T53" s="2"/>
      <c r="U53" s="2"/>
      <c r="V53" s="2"/>
      <c r="W53" s="2"/>
      <c r="X53" s="2"/>
      <c r="Y53" s="2"/>
      <c r="Z53" s="2"/>
    </row>
    <row r="54" spans="1:26" ht="38.25" customHeight="1" x14ac:dyDescent="0.15">
      <c r="A54" s="34" t="s">
        <v>243</v>
      </c>
      <c r="B54" s="43" t="str">
        <f>VLOOKUP($A54,Questions!$A$2:$X$333,2,0)</f>
        <v>Have you implemented an intrusion detection system (network-based)?*</v>
      </c>
      <c r="C54" s="44" t="s">
        <v>39</v>
      </c>
      <c r="D54" s="45" t="s">
        <v>244</v>
      </c>
      <c r="E54" s="46" t="str">
        <f>IF($C$18="No",'Auto Responses'!$A$3,IF($C54="Yes",VLOOKUP($A54,Questions!$A$2:$X$333,17,0)&amp;"",IF($C54="No",VLOOKUP($A54,Questions!$A$2:$X$333,16,0)&amp;"",VLOOKUP($A54,Questions!$A$2:$X$333,15,0)&amp;"")))</f>
        <v>Describe the currently implemented IDS.</v>
      </c>
      <c r="F54" s="47" t="str">
        <f>VLOOKUP($A54,'Institution Evaluation'!$A$56:$F$346,6,0)&amp;""</f>
        <v/>
      </c>
      <c r="G54" s="2"/>
      <c r="H54" s="2"/>
      <c r="I54" s="6"/>
      <c r="J54" s="6"/>
      <c r="K54" s="2"/>
      <c r="L54" s="2"/>
      <c r="M54" s="2"/>
      <c r="N54" s="2"/>
      <c r="O54" s="2"/>
      <c r="P54" s="2"/>
      <c r="Q54" s="2"/>
      <c r="R54" s="2"/>
      <c r="S54" s="2"/>
      <c r="T54" s="2"/>
      <c r="U54" s="2"/>
      <c r="V54" s="2"/>
      <c r="W54" s="2"/>
      <c r="X54" s="2"/>
      <c r="Y54" s="2"/>
      <c r="Z54" s="2"/>
    </row>
    <row r="55" spans="1:26" ht="38.25" customHeight="1" x14ac:dyDescent="0.15">
      <c r="A55" s="34" t="s">
        <v>245</v>
      </c>
      <c r="B55" s="43" t="str">
        <f>VLOOKUP($A55,Questions!$A$2:$X$333,2,0)</f>
        <v>Do you employ host-based intrusion detection?*</v>
      </c>
      <c r="C55" s="44" t="s">
        <v>39</v>
      </c>
      <c r="D55" s="45" t="s">
        <v>244</v>
      </c>
      <c r="E55" s="46" t="str">
        <f>IF($C$18="No",'Auto Responses'!$A$3,IF($C55="Yes",VLOOKUP($A55,Questions!$A$2:$X$333,17,0)&amp;"",IF($C55="No",VLOOKUP($A55,Questions!$A$2:$X$333,16,0)&amp;"",IF($C55="N/A",VLOOKUP($A55,Questions!$A$2:$X$333,18,0)&amp;"",VLOOKUP($A55,Questions!$A$2:$X$333,15,0)&amp;""))))</f>
        <v>Describe the currently implemented host-based IDS solution(s).</v>
      </c>
      <c r="F55" s="47" t="str">
        <f>VLOOKUP($A55,'Institution Evaluation'!$A$56:$F$346,6,0)&amp;""</f>
        <v/>
      </c>
      <c r="G55" s="2"/>
      <c r="H55" s="2"/>
      <c r="I55" s="6"/>
      <c r="J55" s="6"/>
      <c r="K55" s="2"/>
      <c r="L55" s="2"/>
      <c r="M55" s="2"/>
      <c r="N55" s="2"/>
      <c r="O55" s="2"/>
      <c r="P55" s="2"/>
      <c r="Q55" s="2"/>
      <c r="R55" s="2"/>
      <c r="S55" s="2"/>
      <c r="T55" s="2"/>
      <c r="U55" s="2"/>
      <c r="V55" s="2"/>
      <c r="W55" s="2"/>
      <c r="X55" s="2"/>
      <c r="Y55" s="2"/>
      <c r="Z55" s="2"/>
    </row>
    <row r="56" spans="1:26" ht="38.25" customHeight="1" x14ac:dyDescent="0.15">
      <c r="A56" s="34" t="s">
        <v>246</v>
      </c>
      <c r="B56" s="43" t="str">
        <f>VLOOKUP($A56,Questions!$A$2:$X$333,2,0)</f>
        <v>Are audit logs available for all changes to the network, firewall, IDS, and IPS systems?*</v>
      </c>
      <c r="C56" s="44" t="s">
        <v>39</v>
      </c>
      <c r="D56" s="45" t="s">
        <v>247</v>
      </c>
      <c r="E56" s="46" t="str">
        <f>IF($C$18="No",'Auto Responses'!$A$3,IF($C56="Yes",VLOOKUP($A56,Questions!$A$2:$X$333,17,0)&amp;"",IF($C56="No",VLOOKUP($A56,Questions!$A$2:$X$333,16,0)&amp;"",VLOOKUP($A56,Questions!$A$2:$X$333,15,0)&amp;"")))</f>
        <v>Describe your current network systems logging strategy.</v>
      </c>
      <c r="F56" s="47" t="str">
        <f>VLOOKUP($A56,'Institution Evaluation'!$A$56:$F$346,6,0)&amp;""</f>
        <v/>
      </c>
      <c r="G56" s="2"/>
      <c r="H56" s="2"/>
      <c r="I56" s="6"/>
      <c r="J56" s="6"/>
      <c r="K56" s="2"/>
      <c r="L56" s="2"/>
      <c r="M56" s="2"/>
      <c r="N56" s="2"/>
      <c r="O56" s="2"/>
      <c r="P56" s="2"/>
      <c r="Q56" s="2"/>
      <c r="R56" s="2"/>
      <c r="S56" s="2"/>
      <c r="T56" s="2"/>
      <c r="U56" s="2"/>
      <c r="V56" s="2"/>
      <c r="W56" s="2"/>
      <c r="X56" s="2"/>
      <c r="Y56" s="2"/>
      <c r="Z56" s="2"/>
    </row>
    <row r="57" spans="1:26" ht="48" customHeight="1" x14ac:dyDescent="0.15">
      <c r="A57" s="34" t="s">
        <v>248</v>
      </c>
      <c r="B57" s="43" t="str">
        <f>VLOOKUP($A57,Questions!$A$2:$X$333,2,0)</f>
        <v>Is authority for firewall change approval documented? Please list approver names or titles in Additional Info.</v>
      </c>
      <c r="C57" s="44" t="s">
        <v>39</v>
      </c>
      <c r="D57" s="45" t="s">
        <v>249</v>
      </c>
      <c r="E57" s="46" t="str">
        <f>IF($C$18="No",'Auto Responses'!$A$3,IF($C57="Yes",VLOOKUP($A57,Questions!$A$2:$X$333,17,0)&amp;"",IF($C57="No",VLOOKUP($A57,Questions!$A$2:$X$333,16,0)&amp;"",VLOOKUP($A57,Questions!$A$2:$X$333,15,0)&amp;"")))</f>
        <v>List approver names or titles.</v>
      </c>
      <c r="F57" s="47" t="str">
        <f>VLOOKUP($A57,'Institution Evaluation'!$A$56:$F$346,6,0)&amp;""</f>
        <v/>
      </c>
      <c r="G57" s="2"/>
      <c r="H57" s="2"/>
      <c r="I57" s="6"/>
      <c r="J57" s="6"/>
      <c r="K57" s="2"/>
      <c r="L57" s="2"/>
      <c r="M57" s="2"/>
      <c r="N57" s="2"/>
      <c r="O57" s="2"/>
      <c r="P57" s="2"/>
      <c r="Q57" s="2"/>
      <c r="R57" s="2"/>
      <c r="S57" s="2"/>
      <c r="T57" s="2"/>
      <c r="U57" s="2"/>
      <c r="V57" s="2"/>
      <c r="W57" s="2"/>
      <c r="X57" s="2"/>
      <c r="Y57" s="2"/>
      <c r="Z57" s="2"/>
    </row>
    <row r="58" spans="1:26" ht="38.25" customHeight="1" x14ac:dyDescent="0.15">
      <c r="A58" s="34" t="s">
        <v>250</v>
      </c>
      <c r="B58" s="43" t="str">
        <f>VLOOKUP($A58,Questions!$A$2:$X$333,2,0)</f>
        <v>Have you implemented an intrusion prevention system (network-based)?</v>
      </c>
      <c r="C58" s="44" t="s">
        <v>39</v>
      </c>
      <c r="D58" s="86" t="s">
        <v>251</v>
      </c>
      <c r="E58" s="46" t="str">
        <f>IF($C$18="No",'Auto Responses'!$A$3,IF($C58="Yes",VLOOKUP($A58,Questions!$A$2:$X$333,17,0)&amp;"",IF($C58="No",VLOOKUP($A58,Questions!$A$2:$X$333,16,0)&amp;"",VLOOKUP($A58,Questions!$A$2:$X$333,15,0)&amp;"")))</f>
        <v>Describe the currently implemented IPS.</v>
      </c>
      <c r="F58" s="47" t="str">
        <f>VLOOKUP($A58,'Institution Evaluation'!$A$56:$F$346,6,0)&amp;""</f>
        <v/>
      </c>
      <c r="G58" s="2"/>
      <c r="H58" s="2"/>
      <c r="I58" s="6"/>
      <c r="J58" s="6"/>
      <c r="K58" s="2"/>
      <c r="L58" s="2"/>
      <c r="M58" s="2"/>
      <c r="N58" s="2"/>
      <c r="O58" s="2"/>
      <c r="P58" s="2"/>
      <c r="Q58" s="2"/>
      <c r="R58" s="2"/>
      <c r="S58" s="2"/>
      <c r="T58" s="2"/>
      <c r="U58" s="2"/>
      <c r="V58" s="2"/>
      <c r="W58" s="2"/>
      <c r="X58" s="2"/>
      <c r="Y58" s="2"/>
      <c r="Z58" s="2"/>
    </row>
    <row r="59" spans="1:26" ht="38.25" customHeight="1" x14ac:dyDescent="0.15">
      <c r="A59" s="34" t="s">
        <v>252</v>
      </c>
      <c r="B59" s="43" t="str">
        <f>VLOOKUP($A59,Questions!$A$2:$X$333,2,0)</f>
        <v>Do you employ host-based intrusion prevention?</v>
      </c>
      <c r="C59" s="44" t="s">
        <v>39</v>
      </c>
      <c r="D59" s="45" t="s">
        <v>253</v>
      </c>
      <c r="E59" s="46" t="str">
        <f>IF($C$18="No",'Auto Responses'!$A$3,IF($C59="Yes",VLOOKUP($A59,Questions!$A$2:$X$333,17,0)&amp;"",IF($C59="No",VLOOKUP($A59,Questions!$A$2:$X$333,16,0)&amp;"",IF($C59="N/A",VLOOKUP($A59,Questions!$A$2:$X$333,18,0)&amp;"",VLOOKUP($A59,Questions!$A$2:$X$333,15,0)&amp;""))))</f>
        <v>Describe the currently implemented host-based IPS solution(s).</v>
      </c>
      <c r="F59" s="47" t="str">
        <f>VLOOKUP($A59,'Institution Evaluation'!$A$56:$F$346,6,0)&amp;""</f>
        <v/>
      </c>
      <c r="G59" s="2"/>
      <c r="H59" s="2"/>
      <c r="I59" s="6"/>
      <c r="J59" s="6"/>
      <c r="K59" s="2"/>
      <c r="L59" s="2"/>
      <c r="M59" s="2"/>
      <c r="N59" s="2"/>
      <c r="O59" s="2"/>
      <c r="P59" s="2"/>
      <c r="Q59" s="2"/>
      <c r="R59" s="2"/>
      <c r="S59" s="2"/>
      <c r="T59" s="2"/>
      <c r="U59" s="2"/>
      <c r="V59" s="2"/>
      <c r="W59" s="2"/>
      <c r="X59" s="2"/>
      <c r="Y59" s="2"/>
      <c r="Z59" s="2"/>
    </row>
    <row r="60" spans="1:26" ht="38.25" customHeight="1" x14ac:dyDescent="0.15">
      <c r="A60" s="34" t="s">
        <v>254</v>
      </c>
      <c r="B60" s="43" t="str">
        <f>VLOOKUP($A60,Questions!$A$2:$X$333,2,0)</f>
        <v>Are you employing any next-generation persistent threat (NGPT) monitoring?</v>
      </c>
      <c r="C60" s="44" t="s">
        <v>39</v>
      </c>
      <c r="D60" s="45" t="s">
        <v>255</v>
      </c>
      <c r="E60" s="46" t="str">
        <f>IF($C$18="No",'Auto Responses'!$A$3,IF($C60="Yes",VLOOKUP($A60,Questions!$A$2:$X$333,17,0)&amp;"",IF($C60="No",VLOOKUP($A60,Questions!$A$2:$X$333,16,0)&amp;"",VLOOKUP($A60,Questions!$A$2:$X$333,15,0)&amp;"")))</f>
        <v>Describe your NGPT monitoring strategy.</v>
      </c>
      <c r="F60" s="47" t="str">
        <f>VLOOKUP($A60,'Institution Evaluation'!$A$56:$F$346,6,0)&amp;""</f>
        <v/>
      </c>
      <c r="G60" s="2"/>
      <c r="H60" s="2"/>
      <c r="I60" s="6"/>
      <c r="J60" s="6"/>
      <c r="K60" s="2"/>
      <c r="L60" s="2"/>
      <c r="M60" s="2"/>
      <c r="N60" s="2"/>
      <c r="O60" s="2"/>
      <c r="P60" s="2"/>
      <c r="Q60" s="2"/>
      <c r="R60" s="2"/>
      <c r="S60" s="2"/>
      <c r="T60" s="2"/>
      <c r="U60" s="2"/>
      <c r="V60" s="2"/>
      <c r="W60" s="2"/>
      <c r="X60" s="2"/>
      <c r="Y60" s="2"/>
      <c r="Z60" s="2"/>
    </row>
    <row r="61" spans="1:26" ht="60" customHeight="1" x14ac:dyDescent="0.15">
      <c r="A61" s="34" t="s">
        <v>256</v>
      </c>
      <c r="B61" s="43" t="str">
        <f>VLOOKUP($A61,Questions!$A$2:$X$333,2,0)</f>
        <v>Is intrusion monitoring performed internally or by a third-party service?</v>
      </c>
      <c r="C61" s="81" t="s">
        <v>39</v>
      </c>
      <c r="D61" s="45" t="s">
        <v>129</v>
      </c>
      <c r="E61" s="46" t="str">
        <f>IF($C$18="No",'Auto Responses'!$A$3,IF($C61="Yes",VLOOKUP($A61,Questions!$A$2:$X$333,17,0)&amp;"",IF($C61="No",VLOOKUP($A61,Questions!$A$2:$X$333,16,0)&amp;"",VLOOKUP($A61,Questions!$A$2:$X$333,15,0)&amp;"")))</f>
        <v/>
      </c>
      <c r="F61" s="47" t="str">
        <f>VLOOKUP($A61,'Institution Evaluation'!$A$56:$F$346,6,0)&amp;""</f>
        <v/>
      </c>
      <c r="G61" s="2"/>
      <c r="H61" s="2"/>
      <c r="I61" s="6"/>
      <c r="J61" s="6"/>
      <c r="K61" s="2"/>
      <c r="L61" s="2"/>
      <c r="M61" s="2"/>
      <c r="N61" s="2"/>
      <c r="O61" s="2"/>
      <c r="P61" s="2"/>
      <c r="Q61" s="2"/>
      <c r="R61" s="2"/>
      <c r="S61" s="2"/>
      <c r="T61" s="2"/>
      <c r="U61" s="2"/>
      <c r="V61" s="2"/>
      <c r="W61" s="2"/>
      <c r="X61" s="2"/>
      <c r="Y61" s="2"/>
      <c r="Z61" s="2"/>
    </row>
    <row r="62" spans="1:26" ht="36" customHeight="1" x14ac:dyDescent="0.15">
      <c r="A62" s="34" t="s">
        <v>257</v>
      </c>
      <c r="B62" s="43" t="str">
        <f>VLOOKUP($A62,Questions!$A$2:$X$333,2,0)</f>
        <v>Do you monitor for intrusions on a 24 x 7 x 365 basis?</v>
      </c>
      <c r="C62" s="44" t="s">
        <v>39</v>
      </c>
      <c r="D62" s="45" t="s">
        <v>258</v>
      </c>
      <c r="E62" s="46" t="str">
        <f>IF($C$18="No",'Auto Responses'!$A$3,IF($C62="Yes",VLOOKUP($A62,Questions!$A$2:$X$333,17,0)&amp;"",IF($C62="No",VLOOKUP($A62,Questions!$A$2:$X$333,16,0)&amp;"",VLOOKUP($A62,Questions!$A$2:$X$333,15,0)&amp;"")))</f>
        <v>Provide a brief summary of this activity.</v>
      </c>
      <c r="F62" s="47" t="str">
        <f>VLOOKUP($A62,'Institution Evaluation'!$A$56:$F$346,6,0)&amp;""</f>
        <v/>
      </c>
      <c r="G62" s="49" t="s">
        <v>22</v>
      </c>
      <c r="H62" s="2"/>
      <c r="I62" s="6"/>
      <c r="J62" s="6"/>
      <c r="K62" s="2"/>
      <c r="L62" s="2"/>
      <c r="M62" s="2"/>
      <c r="N62" s="2"/>
      <c r="O62" s="2"/>
      <c r="P62" s="2"/>
      <c r="Q62" s="2"/>
      <c r="R62" s="2"/>
      <c r="S62" s="2"/>
      <c r="T62" s="2"/>
      <c r="U62" s="2"/>
      <c r="V62" s="2"/>
      <c r="W62" s="2"/>
      <c r="X62" s="2"/>
      <c r="Y62" s="2"/>
      <c r="Z62" s="2"/>
    </row>
    <row r="63" spans="1:26" ht="36.75" customHeight="1" x14ac:dyDescent="0.15">
      <c r="A63" s="18" t="str">
        <f>VLOOKUP(LEFT($A64,4),'Auto Responses'!$N$4:$O$38,2,0)&amp;""</f>
        <v xml:space="preserve"> Incident Handling</v>
      </c>
      <c r="B63" s="40"/>
      <c r="C63" s="19" t="s">
        <v>13</v>
      </c>
      <c r="D63" s="19" t="s">
        <v>14</v>
      </c>
      <c r="E63" s="41" t="s">
        <v>15</v>
      </c>
      <c r="F63" s="50" t="s">
        <v>16</v>
      </c>
      <c r="G63" s="2"/>
      <c r="H63" s="2"/>
      <c r="I63" s="6"/>
      <c r="J63" s="6"/>
      <c r="K63" s="2"/>
      <c r="L63" s="2"/>
      <c r="M63" s="2"/>
      <c r="N63" s="2"/>
      <c r="O63" s="2"/>
      <c r="P63" s="2"/>
      <c r="Q63" s="2"/>
      <c r="R63" s="2"/>
      <c r="S63" s="2"/>
      <c r="T63" s="2"/>
      <c r="U63" s="2"/>
      <c r="V63" s="2"/>
      <c r="W63" s="2"/>
      <c r="X63" s="2"/>
      <c r="Y63" s="2"/>
      <c r="Z63" s="2"/>
    </row>
    <row r="64" spans="1:26" ht="27" customHeight="1" x14ac:dyDescent="0.15">
      <c r="A64" s="34" t="s">
        <v>259</v>
      </c>
      <c r="B64" s="43" t="str">
        <f>VLOOKUP($A64,Questions!$A$2:$X$333,2,0)</f>
        <v>Do you have a formal incident response plan?</v>
      </c>
      <c r="C64" s="44" t="s">
        <v>39</v>
      </c>
      <c r="D64" s="45" t="s">
        <v>260</v>
      </c>
      <c r="E64" s="46" t="str">
        <f>IF($C$18="No",'Auto Responses'!$A$3,IF($C64="Yes",VLOOKUP($A64,Questions!$A$2:$X$333,17,0)&amp;"",IF($C64="No",VLOOKUP($A64,Questions!$A$2:$X$333,16,0)&amp;"",VLOOKUP($A64,Questions!$A$2:$X$333,15,0)&amp;"")))</f>
        <v>Summarize or provide a link to your formal incident response plan.</v>
      </c>
      <c r="F64" s="47" t="str">
        <f>VLOOKUP($A64,'Institution Evaluation'!$A$56:$F$346,6,0)&amp;""</f>
        <v/>
      </c>
      <c r="G64" s="2"/>
      <c r="H64" s="2"/>
      <c r="I64" s="6"/>
      <c r="J64" s="6"/>
      <c r="K64" s="2"/>
      <c r="L64" s="2"/>
      <c r="M64" s="2"/>
      <c r="N64" s="2"/>
      <c r="O64" s="2"/>
      <c r="P64" s="2"/>
      <c r="Q64" s="2"/>
      <c r="R64" s="2"/>
      <c r="S64" s="2"/>
      <c r="T64" s="2"/>
      <c r="U64" s="2"/>
      <c r="V64" s="2"/>
      <c r="W64" s="2"/>
      <c r="X64" s="2"/>
      <c r="Y64" s="2"/>
      <c r="Z64" s="2"/>
    </row>
    <row r="65" spans="1:26" ht="40.5" customHeight="1" x14ac:dyDescent="0.15">
      <c r="A65" s="34" t="s">
        <v>261</v>
      </c>
      <c r="B65" s="43" t="str">
        <f>VLOOKUP($A65,Questions!$A$2:$X$333,2,0)</f>
        <v>Do you either have an internal incident response team or retain an external team?</v>
      </c>
      <c r="C65" s="44" t="s">
        <v>39</v>
      </c>
      <c r="D65" s="45" t="s">
        <v>262</v>
      </c>
      <c r="E65" s="46" t="str">
        <f>IF($C$18="No",'Auto Responses'!$A$3,IF($C65="Yes",VLOOKUP($A65,Questions!$A$2:$X$333,17,0)&amp;"",IF($C65="No",VLOOKUP($A65,Questions!$A$2:$X$333,16,0)&amp;"",VLOOKUP($A65,Questions!$A$2:$X$333,15,0)&amp;"")))</f>
        <v>Summarize your incident response and reporting processes.</v>
      </c>
      <c r="F65" s="47" t="str">
        <f>VLOOKUP($A65,'Institution Evaluation'!$A$56:$F$346,6,0)&amp;""</f>
        <v/>
      </c>
      <c r="G65" s="2"/>
      <c r="H65" s="2"/>
      <c r="I65" s="6"/>
      <c r="J65" s="6"/>
      <c r="K65" s="2"/>
      <c r="L65" s="2"/>
      <c r="M65" s="2"/>
      <c r="N65" s="2"/>
      <c r="O65" s="2"/>
      <c r="P65" s="2"/>
      <c r="Q65" s="2"/>
      <c r="R65" s="2"/>
      <c r="S65" s="2"/>
      <c r="T65" s="2"/>
      <c r="U65" s="2"/>
      <c r="V65" s="2"/>
      <c r="W65" s="2"/>
      <c r="X65" s="2"/>
      <c r="Y65" s="2"/>
      <c r="Z65" s="2"/>
    </row>
    <row r="66" spans="1:26" ht="46.5" customHeight="1" x14ac:dyDescent="0.15">
      <c r="A66" s="34" t="s">
        <v>263</v>
      </c>
      <c r="B66" s="43" t="str">
        <f>VLOOKUP($A66,Questions!$A$2:$X$333,2,0)</f>
        <v>Do you have the capability to respond to incidents on a 24 x 7 x 365 basis?</v>
      </c>
      <c r="C66" s="44" t="s">
        <v>39</v>
      </c>
      <c r="D66" s="45" t="s">
        <v>262</v>
      </c>
      <c r="E66" s="46" t="str">
        <f>IF($C$18="No",'Auto Responses'!$A$3,IF($C66="Yes",VLOOKUP($A66,Questions!$A$2:$X$333,17,0)&amp;"",IF($C66="No",VLOOKUP($A66,Questions!$A$2:$X$333,16,0)&amp;"",VLOOKUP($A66,Questions!$A$2:$X$333,15,0)&amp;"")))</f>
        <v>Summarize your internal approach or reference your third-party contractor.</v>
      </c>
      <c r="F66" s="47" t="str">
        <f>VLOOKUP($A66,'Institution Evaluation'!$A$56:$F$346,6,0)&amp;""</f>
        <v/>
      </c>
      <c r="G66" s="2"/>
      <c r="H66" s="2"/>
      <c r="I66" s="6"/>
      <c r="J66" s="6"/>
      <c r="K66" s="2"/>
      <c r="L66" s="2"/>
      <c r="M66" s="2"/>
      <c r="N66" s="2"/>
      <c r="O66" s="2"/>
      <c r="P66" s="2"/>
      <c r="Q66" s="2"/>
      <c r="R66" s="2"/>
      <c r="S66" s="2"/>
      <c r="T66" s="2"/>
      <c r="U66" s="2"/>
      <c r="V66" s="2"/>
      <c r="W66" s="2"/>
      <c r="X66" s="2"/>
      <c r="Y66" s="2"/>
      <c r="Z66" s="2"/>
    </row>
    <row r="67" spans="1:26" ht="48" customHeight="1" x14ac:dyDescent="0.15">
      <c r="A67" s="34" t="s">
        <v>264</v>
      </c>
      <c r="B67" s="43" t="str">
        <f>VLOOKUP($A67,Questions!$A$2:$X$333,2,0)</f>
        <v>Do you carry cyber-risk insurance to protect against unforeseen service outages, data that is lost or stolen, and security incidents?</v>
      </c>
      <c r="C67" s="44" t="s">
        <v>39</v>
      </c>
      <c r="D67" s="45" t="s">
        <v>265</v>
      </c>
      <c r="E67" s="46" t="str">
        <f>IF($C$18="No",'Auto Responses'!$A$3,IF($C67="Yes",VLOOKUP($A67,Questions!$A$2:$X$333,17,0)&amp;"",IF($C67="No",VLOOKUP($A67,Questions!$A$2:$X$333,16,0)&amp;"",VLOOKUP($A67,Questions!$A$2:$X$333,15,0)&amp;"")))</f>
        <v>Describe the coverage in place for this solution.</v>
      </c>
      <c r="F67" s="47" t="str">
        <f>VLOOKUP($A67,'Institution Evaluation'!$A$56:$F$346,6,0)&amp;""</f>
        <v/>
      </c>
      <c r="G67" s="49" t="s">
        <v>22</v>
      </c>
      <c r="H67" s="2"/>
      <c r="I67" s="6"/>
      <c r="J67" s="6"/>
      <c r="K67" s="2"/>
      <c r="L67" s="2"/>
      <c r="M67" s="2"/>
      <c r="N67" s="2"/>
      <c r="O67" s="2"/>
      <c r="P67" s="2"/>
      <c r="Q67" s="2"/>
      <c r="R67" s="2"/>
      <c r="S67" s="2"/>
      <c r="T67" s="2"/>
      <c r="U67" s="2"/>
      <c r="V67" s="2"/>
      <c r="W67" s="2"/>
      <c r="X67" s="2"/>
      <c r="Y67" s="2"/>
      <c r="Z67" s="2"/>
    </row>
    <row r="68" spans="1:26" ht="36.75" customHeight="1" x14ac:dyDescent="0.15">
      <c r="A68" s="18" t="str">
        <f>VLOOKUP(LEFT($A69,4),'Auto Responses'!$N$4:$O$38,2,0)&amp;""</f>
        <v xml:space="preserve"> Vulnerability Management</v>
      </c>
      <c r="B68" s="40"/>
      <c r="C68" s="19" t="s">
        <v>13</v>
      </c>
      <c r="D68" s="19" t="s">
        <v>14</v>
      </c>
      <c r="E68" s="41" t="s">
        <v>15</v>
      </c>
      <c r="F68" s="50" t="s">
        <v>16</v>
      </c>
      <c r="G68" s="2"/>
      <c r="H68" s="2"/>
      <c r="I68" s="6"/>
      <c r="J68" s="6"/>
      <c r="K68" s="2"/>
      <c r="L68" s="2"/>
      <c r="M68" s="2"/>
      <c r="N68" s="2"/>
      <c r="O68" s="2"/>
      <c r="P68" s="2"/>
      <c r="Q68" s="2"/>
      <c r="R68" s="2"/>
      <c r="S68" s="2"/>
      <c r="T68" s="2"/>
      <c r="U68" s="2"/>
      <c r="V68" s="2"/>
      <c r="W68" s="2"/>
      <c r="X68" s="2"/>
      <c r="Y68" s="2"/>
      <c r="Z68" s="2"/>
    </row>
    <row r="69" spans="1:26" ht="60.75" customHeight="1" x14ac:dyDescent="0.15">
      <c r="A69" s="34" t="s">
        <v>266</v>
      </c>
      <c r="B69" s="43" t="str">
        <f>VLOOKUP($A69,Questions!$A$2:$X$333,2,0)</f>
        <v>Are your systems and applications scanned with an authenticated user account for vulnerabilities (that are remediated) prior to new releases?*</v>
      </c>
      <c r="C69" s="44" t="s">
        <v>39</v>
      </c>
      <c r="D69" s="45" t="s">
        <v>267</v>
      </c>
      <c r="E69" s="46" t="str">
        <f>IF($C$18="No",'Auto Responses'!$A$3,IF($C69="Yes",VLOOKUP($A69,Questions!$A$2:$X$333,17,0)&amp;"",IF($C69="No",VLOOKUP($A69,Questions!$A$2:$X$333,16,0)&amp;"",VLOOKUP($A69,Questions!$A$2:$X$333,15,0)&amp;"")))</f>
        <v>Provide a brief description.</v>
      </c>
      <c r="F69" s="47" t="str">
        <f>VLOOKUP($A69,'Institution Evaluation'!$A$56:$F$346,6,0)&amp;""</f>
        <v/>
      </c>
      <c r="G69" s="2"/>
      <c r="H69" s="2"/>
      <c r="I69" s="6"/>
      <c r="J69" s="6"/>
      <c r="K69" s="2"/>
      <c r="L69" s="2"/>
      <c r="M69" s="2"/>
      <c r="N69" s="2"/>
      <c r="O69" s="2"/>
      <c r="P69" s="2"/>
      <c r="Q69" s="2"/>
      <c r="R69" s="2"/>
      <c r="S69" s="2"/>
      <c r="T69" s="2"/>
      <c r="U69" s="2"/>
      <c r="V69" s="2"/>
      <c r="W69" s="2"/>
      <c r="X69" s="2"/>
      <c r="Y69" s="2"/>
      <c r="Z69" s="2"/>
    </row>
    <row r="70" spans="1:26" ht="36.75" customHeight="1" x14ac:dyDescent="0.15">
      <c r="A70" s="34" t="s">
        <v>268</v>
      </c>
      <c r="B70" s="43" t="str">
        <f>VLOOKUP($A70,Questions!$A$2:$X$333,2,0)</f>
        <v>Will you provide results of application and system vulnerability scans to the institution?*</v>
      </c>
      <c r="C70" s="44" t="s">
        <v>39</v>
      </c>
      <c r="D70" s="45" t="s">
        <v>269</v>
      </c>
      <c r="E70" s="46" t="str">
        <f>IF($C$18="No",'Auto Responses'!$A$3,IF($C70="Yes",VLOOKUP($A70,Questions!$A$2:$X$333,17,0)&amp;"",IF($C70="No",VLOOKUP($A70,Questions!$A$2:$X$333,16,0)&amp;"",VLOOKUP($A70,Questions!$A$2:$X$333,15,0)&amp;"")))</f>
        <v>Provide a reference to security scan documentation.</v>
      </c>
      <c r="F70" s="47" t="str">
        <f>VLOOKUP($A70,'Institution Evaluation'!$A$56:$F$346,6,0)&amp;""</f>
        <v/>
      </c>
      <c r="G70" s="2"/>
      <c r="H70" s="2"/>
      <c r="I70" s="6"/>
      <c r="J70" s="6"/>
      <c r="K70" s="2"/>
      <c r="L70" s="2"/>
      <c r="M70" s="2"/>
      <c r="N70" s="2"/>
      <c r="O70" s="2"/>
      <c r="P70" s="2"/>
      <c r="Q70" s="2"/>
      <c r="R70" s="2"/>
      <c r="S70" s="2"/>
      <c r="T70" s="2"/>
      <c r="U70" s="2"/>
      <c r="V70" s="2"/>
      <c r="W70" s="2"/>
      <c r="X70" s="2"/>
      <c r="Y70" s="2"/>
      <c r="Z70" s="2"/>
    </row>
    <row r="71" spans="1:26" ht="51.75" customHeight="1" x14ac:dyDescent="0.15">
      <c r="A71" s="34" t="s">
        <v>270</v>
      </c>
      <c r="B71" s="43" t="str">
        <f>VLOOKUP($A71,Questions!$A$2:$X$333,2,0)</f>
        <v>Will you allow the institution to perform its own vulnerability testing and/or scanning of your systems and/or application, provided that testing is performed at a mutually agreed upon time and date?*</v>
      </c>
      <c r="C71" s="44" t="s">
        <v>39</v>
      </c>
      <c r="D71" s="45" t="s">
        <v>271</v>
      </c>
      <c r="E71" s="46" t="str">
        <f>IF($C$18="No",'Auto Responses'!$A$3,IF($C71="Yes",VLOOKUP($A71,Questions!$A$2:$X$333,17,0)&amp;"",IF($C71="No",VLOOKUP($A71,Questions!$A$2:$X$333,16,0)&amp;"",VLOOKUP($A71,Questions!$A$2:$X$333,15,0)&amp;"")))</f>
        <v>Provide reference to the process or procedure to set up security testing times and scopes.</v>
      </c>
      <c r="F71" s="47" t="str">
        <f>VLOOKUP($A71,'Institution Evaluation'!$A$56:$F$346,6,0)&amp;""</f>
        <v/>
      </c>
      <c r="G71" s="2"/>
      <c r="H71" s="2"/>
      <c r="I71" s="6"/>
      <c r="J71" s="6"/>
      <c r="K71" s="2"/>
      <c r="L71" s="2"/>
      <c r="M71" s="2"/>
      <c r="N71" s="2"/>
      <c r="O71" s="2"/>
      <c r="P71" s="2"/>
      <c r="Q71" s="2"/>
      <c r="R71" s="2"/>
      <c r="S71" s="2"/>
      <c r="T71" s="2"/>
      <c r="U71" s="2"/>
      <c r="V71" s="2"/>
      <c r="W71" s="2"/>
      <c r="X71" s="2"/>
      <c r="Y71" s="2"/>
      <c r="Z71" s="2"/>
    </row>
    <row r="72" spans="1:26" ht="54" customHeight="1" x14ac:dyDescent="0.15">
      <c r="A72" s="34" t="s">
        <v>272</v>
      </c>
      <c r="B72" s="43" t="str">
        <f>VLOOKUP($A72,Questions!$A$2:$X$333,2,0)</f>
        <v>Have your systems and applications had a third-party security assessment completed in the last year?</v>
      </c>
      <c r="C72" s="44" t="s">
        <v>39</v>
      </c>
      <c r="D72" s="45" t="s">
        <v>267</v>
      </c>
      <c r="E72" s="46" t="str">
        <f>IF($C$18="No",'Auto Responses'!$A$3,IF($C72="Yes",VLOOKUP($A72,Questions!$A$2:$X$333,17,0)&amp;"",IF($C72="No",VLOOKUP($A72,Questions!$A$2:$X$333,16,0)&amp;"",VLOOKUP($A72,Questions!$A$2:$X$333,15,0)&amp;"")))</f>
        <v>Provide the results with this document (link or attached), if possible. State the date of the last completed third-party security assessment.</v>
      </c>
      <c r="F72" s="47" t="str">
        <f>VLOOKUP($A72,'Institution Evaluation'!$A$56:$F$346,6,0)&amp;""</f>
        <v/>
      </c>
      <c r="G72" s="2"/>
      <c r="H72" s="2"/>
      <c r="I72" s="6"/>
      <c r="J72" s="6"/>
      <c r="K72" s="2"/>
      <c r="L72" s="2"/>
      <c r="M72" s="2"/>
      <c r="N72" s="2"/>
      <c r="O72" s="2"/>
      <c r="P72" s="2"/>
      <c r="Q72" s="2"/>
      <c r="R72" s="2"/>
      <c r="S72" s="2"/>
      <c r="T72" s="2"/>
      <c r="U72" s="2"/>
      <c r="V72" s="2"/>
      <c r="W72" s="2"/>
      <c r="X72" s="2"/>
      <c r="Y72" s="2"/>
      <c r="Z72" s="2"/>
    </row>
    <row r="73" spans="1:26" ht="60" customHeight="1" x14ac:dyDescent="0.15">
      <c r="A73" s="34" t="s">
        <v>273</v>
      </c>
      <c r="B73" s="43" t="str">
        <f>VLOOKUP($A73,Questions!$A$2:$X$333,2,0)</f>
        <v>Do you regularly scan for common web application security vulnerabilities (e.g., SQL injection, XSS, XSRF, etc.)?</v>
      </c>
      <c r="C73" s="44" t="s">
        <v>39</v>
      </c>
      <c r="D73" s="45" t="s">
        <v>267</v>
      </c>
      <c r="E73" s="46" t="str">
        <f>IF($C$18="No",'Auto Responses'!$A$3,IF($C73="Yes",VLOOKUP($A73,Questions!$A$2:$X$333,17,0)&amp;"",IF($C73="No",VLOOKUP($A73,Questions!$A$2:$X$333,16,0)&amp;"",VLOOKUP($A73,Questions!$A$2:$X$333,15,0)&amp;"")))</f>
        <v/>
      </c>
      <c r="F73" s="47" t="str">
        <f>VLOOKUP($A73,'Institution Evaluation'!$A$56:$F$346,6,0)&amp;""</f>
        <v/>
      </c>
      <c r="G73" s="2"/>
      <c r="H73" s="2"/>
      <c r="I73" s="6"/>
      <c r="J73" s="6"/>
      <c r="K73" s="2"/>
      <c r="L73" s="2"/>
      <c r="M73" s="2"/>
      <c r="N73" s="2"/>
      <c r="O73" s="2"/>
      <c r="P73" s="2"/>
      <c r="Q73" s="2"/>
      <c r="R73" s="2"/>
      <c r="S73" s="2"/>
      <c r="T73" s="2"/>
      <c r="U73" s="2"/>
      <c r="V73" s="2"/>
      <c r="W73" s="2"/>
      <c r="X73" s="2"/>
      <c r="Y73" s="2"/>
      <c r="Z73" s="2"/>
    </row>
    <row r="74" spans="1:26" ht="56.25" customHeight="1" x14ac:dyDescent="0.15">
      <c r="A74" s="34" t="s">
        <v>274</v>
      </c>
      <c r="B74" s="43" t="str">
        <f>VLOOKUP($A74,Questions!$A$2:$X$333,2,0)</f>
        <v>Are your systems and applications regularly scanned externally for vulnerabilities?</v>
      </c>
      <c r="C74" s="44" t="s">
        <v>39</v>
      </c>
      <c r="D74" s="45" t="s">
        <v>267</v>
      </c>
      <c r="E74" s="46" t="str">
        <f>IF($C$18="No",'Auto Responses'!$A$3,IF($C74="Yes",VLOOKUP($A74,Questions!$A$2:$X$333,17,0)&amp;"",IF($C74="No",VLOOKUP($A74,Questions!$A$2:$X$333,16,0)&amp;"",VLOOKUP($A74,Questions!$A$2:$X$333,15,0)&amp;"")))</f>
        <v>Decribe your external application vulnerability scanning strategy.</v>
      </c>
      <c r="F74" s="47" t="str">
        <f>VLOOKUP($A74,'Institution Evaluation'!$A$56:$F$346,6,0)&amp;""</f>
        <v/>
      </c>
      <c r="G74" s="49" t="s">
        <v>22</v>
      </c>
      <c r="H74" s="6"/>
      <c r="I74" s="2"/>
      <c r="J74" s="2"/>
      <c r="K74" s="2"/>
      <c r="L74" s="2"/>
      <c r="M74" s="2"/>
      <c r="N74" s="2"/>
      <c r="O74" s="2"/>
      <c r="P74" s="2"/>
      <c r="Q74" s="2"/>
      <c r="R74" s="2"/>
      <c r="S74" s="2"/>
      <c r="T74" s="2"/>
      <c r="U74" s="2"/>
      <c r="V74" s="2"/>
      <c r="W74" s="2"/>
      <c r="X74" s="2"/>
      <c r="Y74" s="2"/>
      <c r="Z74" s="2"/>
    </row>
    <row r="75" spans="1:26" ht="36.75" customHeight="1" x14ac:dyDescent="0.15">
      <c r="A75" s="59" t="s">
        <v>32</v>
      </c>
      <c r="B75" s="54"/>
      <c r="C75" s="55"/>
      <c r="D75" s="56"/>
      <c r="E75" s="57"/>
      <c r="F75" s="58"/>
      <c r="G75" s="49"/>
      <c r="H75" s="6"/>
      <c r="I75" s="2"/>
      <c r="J75" s="2"/>
      <c r="K75" s="2"/>
      <c r="L75" s="2"/>
      <c r="M75" s="2"/>
      <c r="N75" s="2"/>
      <c r="O75" s="2"/>
      <c r="P75" s="2"/>
      <c r="Q75" s="2"/>
      <c r="R75" s="2"/>
      <c r="S75" s="2"/>
      <c r="T75" s="2"/>
      <c r="U75" s="2"/>
      <c r="V75" s="2"/>
      <c r="W75" s="2"/>
      <c r="X75" s="2"/>
      <c r="Y75" s="2"/>
      <c r="Z75" s="2"/>
    </row>
    <row r="76" spans="1:26" ht="15" hidden="1" customHeight="1" x14ac:dyDescent="0.15">
      <c r="A76" s="58"/>
      <c r="B76" s="2"/>
      <c r="C76" s="3"/>
      <c r="D76" s="4"/>
      <c r="E76" s="5"/>
      <c r="F76" s="2"/>
      <c r="G76" s="2"/>
      <c r="H76" s="2"/>
      <c r="I76" s="6"/>
      <c r="J76" s="6"/>
      <c r="K76" s="2"/>
      <c r="L76" s="2"/>
      <c r="M76" s="2"/>
      <c r="N76" s="2"/>
      <c r="O76" s="2"/>
      <c r="P76" s="2"/>
      <c r="Q76" s="2"/>
      <c r="R76" s="2"/>
      <c r="S76" s="2"/>
      <c r="T76" s="2"/>
      <c r="U76" s="2"/>
      <c r="V76" s="2"/>
      <c r="W76" s="2"/>
      <c r="X76" s="2"/>
      <c r="Y76" s="2"/>
      <c r="Z76" s="2"/>
    </row>
    <row r="77" spans="1:26" ht="15" hidden="1" customHeight="1" x14ac:dyDescent="0.15">
      <c r="A77" s="2"/>
      <c r="B77" s="3"/>
      <c r="C77" s="83"/>
      <c r="D77" s="5"/>
      <c r="E77" s="2"/>
      <c r="F77" s="2"/>
      <c r="G77" s="2"/>
      <c r="H77" s="6"/>
      <c r="I77" s="2"/>
      <c r="J77" s="2"/>
      <c r="K77" s="2"/>
      <c r="L77" s="58"/>
      <c r="M77" s="58"/>
      <c r="N77" s="58"/>
      <c r="O77" s="58"/>
      <c r="P77" s="58"/>
      <c r="Q77" s="58"/>
      <c r="R77" s="58"/>
      <c r="S77" s="58"/>
      <c r="T77" s="58"/>
      <c r="U77" s="58"/>
      <c r="V77" s="58"/>
      <c r="W77" s="58"/>
      <c r="X77" s="58"/>
      <c r="Y77" s="58"/>
      <c r="Z77" s="58"/>
    </row>
    <row r="78" spans="1:26" ht="16" hidden="1" x14ac:dyDescent="0.15">
      <c r="A78" s="34" t="e">
        <f>#REF!</f>
        <v>#REF!</v>
      </c>
      <c r="B78" s="2"/>
      <c r="C78" s="3"/>
      <c r="D78" s="4"/>
      <c r="E78" s="5"/>
      <c r="F78" s="2"/>
      <c r="G78" s="2"/>
      <c r="H78" s="2"/>
      <c r="I78" s="6"/>
      <c r="J78" s="6"/>
      <c r="K78" s="2"/>
      <c r="L78" s="2"/>
      <c r="M78" s="58"/>
      <c r="N78" s="58"/>
      <c r="O78" s="58"/>
      <c r="P78" s="58"/>
      <c r="Q78" s="58"/>
      <c r="R78" s="58"/>
      <c r="S78" s="58"/>
      <c r="T78" s="58"/>
      <c r="U78" s="58"/>
      <c r="V78" s="58"/>
      <c r="W78" s="58"/>
      <c r="X78" s="58"/>
      <c r="Y78" s="58"/>
      <c r="Z78" s="58"/>
    </row>
    <row r="79" spans="1:26" ht="16" hidden="1" x14ac:dyDescent="0.15">
      <c r="A79" s="34" t="e">
        <f>#REF!</f>
        <v>#REF!</v>
      </c>
      <c r="B79" s="2"/>
      <c r="C79" s="3"/>
      <c r="D79" s="4"/>
      <c r="E79" s="5"/>
      <c r="F79" s="2"/>
      <c r="G79" s="2"/>
      <c r="H79" s="2"/>
      <c r="I79" s="6"/>
      <c r="J79" s="6"/>
      <c r="K79" s="2"/>
      <c r="L79" s="2"/>
      <c r="M79" s="58"/>
      <c r="N79" s="58"/>
      <c r="O79" s="58"/>
      <c r="P79" s="58"/>
      <c r="Q79" s="58"/>
      <c r="R79" s="58"/>
      <c r="S79" s="58"/>
      <c r="T79" s="58"/>
      <c r="U79" s="58"/>
      <c r="V79" s="58"/>
      <c r="W79" s="58"/>
      <c r="X79" s="58"/>
      <c r="Y79" s="58"/>
      <c r="Z79" s="58"/>
    </row>
    <row r="80" spans="1:26" ht="16" hidden="1" x14ac:dyDescent="0.15">
      <c r="A80" s="34" t="e">
        <f>#REF!</f>
        <v>#REF!</v>
      </c>
      <c r="B80" s="2"/>
      <c r="C80" s="3"/>
      <c r="D80" s="4"/>
      <c r="E80" s="5"/>
      <c r="F80" s="2"/>
      <c r="G80" s="2"/>
      <c r="H80" s="2"/>
      <c r="I80" s="6"/>
      <c r="J80" s="6"/>
      <c r="K80" s="2"/>
      <c r="L80" s="2"/>
      <c r="M80" s="58"/>
      <c r="N80" s="58"/>
      <c r="O80" s="58"/>
      <c r="P80" s="58"/>
      <c r="Q80" s="58"/>
      <c r="R80" s="58"/>
      <c r="S80" s="58"/>
      <c r="T80" s="58"/>
      <c r="U80" s="58"/>
      <c r="V80" s="58"/>
      <c r="W80" s="58"/>
      <c r="X80" s="58"/>
      <c r="Y80" s="58"/>
      <c r="Z80" s="58"/>
    </row>
    <row r="81" spans="1:26" ht="16" hidden="1" x14ac:dyDescent="0.15">
      <c r="A81" s="34" t="e">
        <f>#REF!</f>
        <v>#REF!</v>
      </c>
      <c r="B81" s="2"/>
      <c r="C81" s="3"/>
      <c r="D81" s="4"/>
      <c r="E81" s="5"/>
      <c r="F81" s="2"/>
      <c r="G81" s="2"/>
      <c r="H81" s="2"/>
      <c r="I81" s="6"/>
      <c r="J81" s="6"/>
      <c r="K81" s="2"/>
      <c r="L81" s="2"/>
      <c r="M81" s="58"/>
      <c r="N81" s="58"/>
      <c r="O81" s="58"/>
      <c r="P81" s="58"/>
      <c r="Q81" s="58"/>
      <c r="R81" s="58"/>
      <c r="S81" s="58"/>
      <c r="T81" s="58"/>
      <c r="U81" s="58"/>
      <c r="V81" s="58"/>
      <c r="W81" s="58"/>
      <c r="X81" s="58"/>
      <c r="Y81" s="58"/>
      <c r="Z81" s="58"/>
    </row>
    <row r="82" spans="1:26" ht="16" hidden="1" x14ac:dyDescent="0.15">
      <c r="A82" s="34" t="e">
        <f>#REF!</f>
        <v>#REF!</v>
      </c>
      <c r="B82" s="2"/>
      <c r="C82" s="3"/>
      <c r="D82" s="4"/>
      <c r="E82" s="5"/>
      <c r="F82" s="2"/>
      <c r="G82" s="2"/>
      <c r="H82" s="2"/>
      <c r="I82" s="6"/>
      <c r="J82" s="6"/>
      <c r="K82" s="2"/>
      <c r="L82" s="2"/>
      <c r="M82" s="58"/>
      <c r="N82" s="58"/>
      <c r="O82" s="58"/>
      <c r="P82" s="58"/>
      <c r="Q82" s="58"/>
      <c r="R82" s="58"/>
      <c r="S82" s="58"/>
      <c r="T82" s="58"/>
      <c r="U82" s="58"/>
      <c r="V82" s="58"/>
      <c r="W82" s="58"/>
      <c r="X82" s="58"/>
      <c r="Y82" s="58"/>
      <c r="Z82" s="58"/>
    </row>
    <row r="83" spans="1:26" ht="16" hidden="1" x14ac:dyDescent="0.15">
      <c r="A83" s="34" t="e">
        <f>#REF!</f>
        <v>#REF!</v>
      </c>
      <c r="B83" s="2"/>
      <c r="C83" s="3"/>
      <c r="D83" s="4"/>
      <c r="E83" s="5"/>
      <c r="F83" s="2"/>
      <c r="G83" s="2"/>
      <c r="H83" s="2"/>
      <c r="I83" s="6"/>
      <c r="J83" s="6"/>
      <c r="K83" s="2"/>
      <c r="L83" s="2"/>
      <c r="M83" s="58"/>
      <c r="N83" s="58"/>
      <c r="O83" s="58"/>
      <c r="P83" s="58"/>
      <c r="Q83" s="58"/>
      <c r="R83" s="58"/>
      <c r="S83" s="58"/>
      <c r="T83" s="58"/>
      <c r="U83" s="58"/>
      <c r="V83" s="58"/>
      <c r="W83" s="58"/>
      <c r="X83" s="58"/>
      <c r="Y83" s="58"/>
      <c r="Z83" s="58"/>
    </row>
    <row r="84" spans="1:26" ht="16" hidden="1" x14ac:dyDescent="0.15">
      <c r="A84" s="34" t="e">
        <f>#REF!</f>
        <v>#REF!</v>
      </c>
      <c r="B84" s="2"/>
      <c r="C84" s="3"/>
      <c r="D84" s="4"/>
      <c r="E84" s="5"/>
      <c r="F84" s="2"/>
      <c r="G84" s="2"/>
      <c r="H84" s="2"/>
      <c r="I84" s="6"/>
      <c r="J84" s="6"/>
      <c r="K84" s="2"/>
      <c r="L84" s="2"/>
      <c r="M84" s="58"/>
      <c r="N84" s="58"/>
      <c r="O84" s="58"/>
      <c r="P84" s="58"/>
      <c r="Q84" s="58"/>
      <c r="R84" s="58"/>
      <c r="S84" s="58"/>
      <c r="T84" s="58"/>
      <c r="U84" s="58"/>
      <c r="V84" s="58"/>
      <c r="W84" s="58"/>
      <c r="X84" s="58"/>
      <c r="Y84" s="58"/>
      <c r="Z84" s="58"/>
    </row>
    <row r="85" spans="1:26" ht="15.75" customHeight="1" x14ac:dyDescent="0.15">
      <c r="A85" s="58"/>
      <c r="B85" s="2"/>
      <c r="C85" s="3"/>
      <c r="D85" s="4"/>
      <c r="E85" s="5"/>
      <c r="F85" s="2"/>
      <c r="G85" s="2"/>
      <c r="H85" s="2"/>
      <c r="I85" s="6"/>
      <c r="J85" s="6"/>
      <c r="K85" s="2"/>
      <c r="L85" s="2"/>
      <c r="M85" s="58"/>
      <c r="N85" s="58"/>
      <c r="O85" s="58"/>
      <c r="P85" s="58"/>
      <c r="Q85" s="58"/>
      <c r="R85" s="58"/>
      <c r="S85" s="58"/>
      <c r="T85" s="58"/>
      <c r="U85" s="58"/>
      <c r="V85" s="58"/>
      <c r="W85" s="58"/>
      <c r="X85" s="58"/>
      <c r="Y85" s="58"/>
      <c r="Z85" s="58"/>
    </row>
    <row r="86" spans="1:26" ht="15.75" customHeight="1" x14ac:dyDescent="0.15">
      <c r="A86" s="58"/>
      <c r="B86" s="2"/>
      <c r="C86" s="3"/>
      <c r="D86" s="4"/>
      <c r="E86" s="5"/>
      <c r="F86" s="2"/>
      <c r="G86" s="2"/>
      <c r="H86" s="2"/>
      <c r="I86" s="6"/>
      <c r="J86" s="6"/>
      <c r="K86" s="2"/>
      <c r="L86" s="2"/>
      <c r="M86" s="58"/>
      <c r="N86" s="58"/>
      <c r="O86" s="58"/>
      <c r="P86" s="58"/>
      <c r="Q86" s="58"/>
      <c r="R86" s="58"/>
      <c r="S86" s="58"/>
      <c r="T86" s="58"/>
      <c r="U86" s="58"/>
      <c r="V86" s="58"/>
      <c r="W86" s="58"/>
      <c r="X86" s="58"/>
      <c r="Y86" s="58"/>
      <c r="Z86" s="58"/>
    </row>
    <row r="87" spans="1:26" ht="15.75" customHeight="1" x14ac:dyDescent="0.15">
      <c r="A87" s="58"/>
      <c r="B87" s="2"/>
      <c r="C87" s="3"/>
      <c r="D87" s="4"/>
      <c r="E87" s="5"/>
      <c r="F87" s="2"/>
      <c r="G87" s="2"/>
      <c r="H87" s="2"/>
      <c r="I87" s="6"/>
      <c r="J87" s="6"/>
      <c r="K87" s="2"/>
      <c r="L87" s="2"/>
      <c r="M87" s="58"/>
      <c r="N87" s="58"/>
      <c r="O87" s="58"/>
      <c r="P87" s="58"/>
      <c r="Q87" s="58"/>
      <c r="R87" s="58"/>
      <c r="S87" s="58"/>
      <c r="T87" s="58"/>
      <c r="U87" s="58"/>
      <c r="V87" s="58"/>
      <c r="W87" s="58"/>
      <c r="X87" s="58"/>
      <c r="Y87" s="58"/>
      <c r="Z87" s="58"/>
    </row>
    <row r="88" spans="1:26" ht="15.75" customHeight="1" x14ac:dyDescent="0.15">
      <c r="A88" s="58"/>
      <c r="B88" s="2"/>
      <c r="C88" s="3"/>
      <c r="D88" s="4"/>
      <c r="E88" s="5"/>
      <c r="F88" s="2"/>
      <c r="G88" s="2"/>
      <c r="H88" s="2"/>
      <c r="I88" s="6"/>
      <c r="J88" s="6"/>
      <c r="K88" s="2"/>
      <c r="L88" s="2"/>
      <c r="M88" s="58"/>
      <c r="N88" s="58"/>
      <c r="O88" s="58"/>
      <c r="P88" s="58"/>
      <c r="Q88" s="58"/>
      <c r="R88" s="58"/>
      <c r="S88" s="58"/>
      <c r="T88" s="58"/>
      <c r="U88" s="58"/>
      <c r="V88" s="58"/>
      <c r="W88" s="58"/>
      <c r="X88" s="58"/>
      <c r="Y88" s="58"/>
      <c r="Z88" s="58"/>
    </row>
    <row r="89" spans="1:26" ht="15.75" customHeight="1" x14ac:dyDescent="0.15">
      <c r="A89" s="58"/>
      <c r="B89" s="2"/>
      <c r="C89" s="3"/>
      <c r="D89" s="4"/>
      <c r="E89" s="5"/>
      <c r="F89" s="2"/>
      <c r="G89" s="2"/>
      <c r="H89" s="2"/>
      <c r="I89" s="6"/>
      <c r="J89" s="6"/>
      <c r="K89" s="2"/>
      <c r="L89" s="2"/>
      <c r="M89" s="58"/>
      <c r="N89" s="58"/>
      <c r="O89" s="58"/>
      <c r="P89" s="58"/>
      <c r="Q89" s="58"/>
      <c r="R89" s="58"/>
      <c r="S89" s="58"/>
      <c r="T89" s="58"/>
      <c r="U89" s="58"/>
      <c r="V89" s="58"/>
      <c r="W89" s="58"/>
      <c r="X89" s="58"/>
      <c r="Y89" s="58"/>
      <c r="Z89" s="58"/>
    </row>
    <row r="90" spans="1:26" ht="15.75" customHeight="1" x14ac:dyDescent="0.15">
      <c r="A90" s="58"/>
      <c r="B90" s="2"/>
      <c r="C90" s="3"/>
      <c r="D90" s="4"/>
      <c r="E90" s="5"/>
      <c r="F90" s="2"/>
      <c r="G90" s="2"/>
      <c r="H90" s="2"/>
      <c r="I90" s="6"/>
      <c r="J90" s="6"/>
      <c r="K90" s="2"/>
      <c r="L90" s="2"/>
      <c r="M90" s="58"/>
      <c r="N90" s="58"/>
      <c r="O90" s="58"/>
      <c r="P90" s="58"/>
      <c r="Q90" s="58"/>
      <c r="R90" s="58"/>
      <c r="S90" s="58"/>
      <c r="T90" s="58"/>
      <c r="U90" s="58"/>
      <c r="V90" s="58"/>
      <c r="W90" s="58"/>
      <c r="X90" s="58"/>
      <c r="Y90" s="58"/>
      <c r="Z90" s="58"/>
    </row>
    <row r="91" spans="1:26" ht="15.75" customHeight="1" x14ac:dyDescent="0.15">
      <c r="A91" s="58"/>
      <c r="B91" s="2"/>
      <c r="C91" s="3"/>
      <c r="D91" s="4"/>
      <c r="E91" s="5"/>
      <c r="F91" s="2"/>
      <c r="G91" s="2"/>
      <c r="H91" s="2"/>
      <c r="I91" s="6"/>
      <c r="J91" s="6"/>
      <c r="K91" s="2"/>
      <c r="L91" s="2"/>
      <c r="M91" s="58"/>
      <c r="N91" s="58"/>
      <c r="O91" s="58"/>
      <c r="P91" s="58"/>
      <c r="Q91" s="58"/>
      <c r="R91" s="58"/>
      <c r="S91" s="58"/>
      <c r="T91" s="58"/>
      <c r="U91" s="58"/>
      <c r="V91" s="58"/>
      <c r="W91" s="58"/>
      <c r="X91" s="58"/>
      <c r="Y91" s="58"/>
      <c r="Z91" s="58"/>
    </row>
    <row r="92" spans="1:26" ht="15.75" customHeight="1" x14ac:dyDescent="0.15">
      <c r="A92" s="58"/>
      <c r="B92" s="2"/>
      <c r="C92" s="3"/>
      <c r="D92" s="4"/>
      <c r="E92" s="5"/>
      <c r="F92" s="2"/>
      <c r="G92" s="2"/>
      <c r="H92" s="2"/>
      <c r="I92" s="6"/>
      <c r="J92" s="6"/>
      <c r="K92" s="2"/>
      <c r="L92" s="2"/>
      <c r="M92" s="58"/>
      <c r="N92" s="58"/>
      <c r="O92" s="58"/>
      <c r="P92" s="58"/>
      <c r="Q92" s="58"/>
      <c r="R92" s="58"/>
      <c r="S92" s="58"/>
      <c r="T92" s="58"/>
      <c r="U92" s="58"/>
      <c r="V92" s="58"/>
      <c r="W92" s="58"/>
      <c r="X92" s="58"/>
      <c r="Y92" s="58"/>
      <c r="Z92" s="58"/>
    </row>
    <row r="93" spans="1:26" ht="15.75" customHeight="1" x14ac:dyDescent="0.15">
      <c r="A93" s="58"/>
      <c r="B93" s="2"/>
      <c r="C93" s="3"/>
      <c r="D93" s="4"/>
      <c r="E93" s="5"/>
      <c r="F93" s="2"/>
      <c r="G93" s="2"/>
      <c r="H93" s="2"/>
      <c r="I93" s="6"/>
      <c r="J93" s="6"/>
      <c r="K93" s="2"/>
      <c r="L93" s="2"/>
      <c r="M93" s="58"/>
      <c r="N93" s="58"/>
      <c r="O93" s="58"/>
      <c r="P93" s="58"/>
      <c r="Q93" s="58"/>
      <c r="R93" s="58"/>
      <c r="S93" s="58"/>
      <c r="T93" s="58"/>
      <c r="U93" s="58"/>
      <c r="V93" s="58"/>
      <c r="W93" s="58"/>
      <c r="X93" s="58"/>
      <c r="Y93" s="58"/>
      <c r="Z93" s="58"/>
    </row>
    <row r="94" spans="1:26" ht="15.75" customHeight="1" x14ac:dyDescent="0.15">
      <c r="A94" s="58"/>
      <c r="B94" s="2"/>
      <c r="C94" s="3"/>
      <c r="D94" s="4"/>
      <c r="E94" s="5"/>
      <c r="F94" s="2"/>
      <c r="G94" s="2"/>
      <c r="H94" s="2"/>
      <c r="I94" s="6"/>
      <c r="J94" s="6"/>
      <c r="K94" s="2"/>
      <c r="L94" s="2"/>
      <c r="M94" s="58"/>
      <c r="N94" s="58"/>
      <c r="O94" s="58"/>
      <c r="P94" s="58"/>
      <c r="Q94" s="58"/>
      <c r="R94" s="58"/>
      <c r="S94" s="58"/>
      <c r="T94" s="58"/>
      <c r="U94" s="58"/>
      <c r="V94" s="58"/>
      <c r="W94" s="58"/>
      <c r="X94" s="58"/>
      <c r="Y94" s="58"/>
      <c r="Z94" s="58"/>
    </row>
    <row r="95" spans="1:26" ht="15.75" customHeight="1" x14ac:dyDescent="0.15">
      <c r="A95" s="58"/>
      <c r="B95" s="2"/>
      <c r="C95" s="3"/>
      <c r="D95" s="4"/>
      <c r="E95" s="5"/>
      <c r="F95" s="2"/>
      <c r="G95" s="2"/>
      <c r="H95" s="2"/>
      <c r="I95" s="6"/>
      <c r="J95" s="6"/>
      <c r="K95" s="2"/>
      <c r="L95" s="2"/>
      <c r="M95" s="58"/>
      <c r="N95" s="58"/>
      <c r="O95" s="58"/>
      <c r="P95" s="58"/>
      <c r="Q95" s="58"/>
      <c r="R95" s="58"/>
      <c r="S95" s="58"/>
      <c r="T95" s="58"/>
      <c r="U95" s="58"/>
      <c r="V95" s="58"/>
      <c r="W95" s="58"/>
      <c r="X95" s="58"/>
      <c r="Y95" s="58"/>
      <c r="Z95" s="58"/>
    </row>
    <row r="96" spans="1:26" ht="15.75" customHeight="1" x14ac:dyDescent="0.15">
      <c r="A96" s="58"/>
      <c r="B96" s="2"/>
      <c r="C96" s="3"/>
      <c r="D96" s="4"/>
      <c r="E96" s="5"/>
      <c r="F96" s="2"/>
      <c r="G96" s="2"/>
      <c r="H96" s="2"/>
      <c r="I96" s="6"/>
      <c r="J96" s="6"/>
      <c r="K96" s="2"/>
      <c r="L96" s="2"/>
      <c r="M96" s="58"/>
      <c r="N96" s="58"/>
      <c r="O96" s="58"/>
      <c r="P96" s="58"/>
      <c r="Q96" s="58"/>
      <c r="R96" s="58"/>
      <c r="S96" s="58"/>
      <c r="T96" s="58"/>
      <c r="U96" s="58"/>
      <c r="V96" s="58"/>
      <c r="W96" s="58"/>
      <c r="X96" s="58"/>
      <c r="Y96" s="58"/>
      <c r="Z96" s="58"/>
    </row>
    <row r="97" spans="1:26" ht="15.75" customHeight="1" x14ac:dyDescent="0.15">
      <c r="A97" s="58"/>
      <c r="B97" s="2"/>
      <c r="C97" s="3"/>
      <c r="D97" s="4"/>
      <c r="E97" s="5"/>
      <c r="F97" s="2"/>
      <c r="G97" s="2"/>
      <c r="H97" s="2"/>
      <c r="I97" s="6"/>
      <c r="J97" s="6"/>
      <c r="K97" s="2"/>
      <c r="L97" s="2"/>
      <c r="M97" s="58"/>
      <c r="N97" s="58"/>
      <c r="O97" s="58"/>
      <c r="P97" s="58"/>
      <c r="Q97" s="58"/>
      <c r="R97" s="58"/>
      <c r="S97" s="58"/>
      <c r="T97" s="58"/>
      <c r="U97" s="58"/>
      <c r="V97" s="58"/>
      <c r="W97" s="58"/>
      <c r="X97" s="58"/>
      <c r="Y97" s="58"/>
      <c r="Z97" s="58"/>
    </row>
    <row r="98" spans="1:26" ht="15.75" customHeight="1" x14ac:dyDescent="0.15">
      <c r="A98" s="58"/>
      <c r="B98" s="2"/>
      <c r="C98" s="3"/>
      <c r="D98" s="4"/>
      <c r="E98" s="5"/>
      <c r="F98" s="2"/>
      <c r="G98" s="2"/>
      <c r="H98" s="2"/>
      <c r="I98" s="6"/>
      <c r="J98" s="6"/>
      <c r="K98" s="2"/>
      <c r="L98" s="2"/>
      <c r="M98" s="58"/>
      <c r="N98" s="58"/>
      <c r="O98" s="58"/>
      <c r="P98" s="58"/>
      <c r="Q98" s="58"/>
      <c r="R98" s="58"/>
      <c r="S98" s="58"/>
      <c r="T98" s="58"/>
      <c r="U98" s="58"/>
      <c r="V98" s="58"/>
      <c r="W98" s="58"/>
      <c r="X98" s="58"/>
      <c r="Y98" s="58"/>
      <c r="Z98" s="58"/>
    </row>
    <row r="99" spans="1:26" ht="15.75" customHeight="1" x14ac:dyDescent="0.15">
      <c r="A99" s="58"/>
      <c r="B99" s="2"/>
      <c r="C99" s="3"/>
      <c r="D99" s="4"/>
      <c r="E99" s="5"/>
      <c r="F99" s="2"/>
      <c r="G99" s="2"/>
      <c r="H99" s="2"/>
      <c r="I99" s="6"/>
      <c r="J99" s="6"/>
      <c r="K99" s="2"/>
      <c r="L99" s="2"/>
      <c r="M99" s="58"/>
      <c r="N99" s="58"/>
      <c r="O99" s="58"/>
      <c r="P99" s="58"/>
      <c r="Q99" s="58"/>
      <c r="R99" s="58"/>
      <c r="S99" s="58"/>
      <c r="T99" s="58"/>
      <c r="U99" s="58"/>
      <c r="V99" s="58"/>
      <c r="W99" s="58"/>
      <c r="X99" s="58"/>
      <c r="Y99" s="58"/>
      <c r="Z99" s="58"/>
    </row>
    <row r="100" spans="1:26" ht="15.75" customHeight="1" x14ac:dyDescent="0.15">
      <c r="A100" s="58"/>
      <c r="B100" s="2"/>
      <c r="C100" s="3"/>
      <c r="D100" s="4"/>
      <c r="E100" s="5"/>
      <c r="F100" s="2"/>
      <c r="G100" s="2"/>
      <c r="H100" s="2"/>
      <c r="I100" s="6"/>
      <c r="J100" s="6"/>
      <c r="K100" s="2"/>
      <c r="L100" s="2"/>
      <c r="M100" s="58"/>
      <c r="N100" s="58"/>
      <c r="O100" s="58"/>
      <c r="P100" s="58"/>
      <c r="Q100" s="58"/>
      <c r="R100" s="58"/>
      <c r="S100" s="58"/>
      <c r="T100" s="58"/>
      <c r="U100" s="58"/>
      <c r="V100" s="58"/>
      <c r="W100" s="58"/>
      <c r="X100" s="58"/>
      <c r="Y100" s="58"/>
      <c r="Z100" s="58"/>
    </row>
    <row r="101" spans="1:26" ht="15.75" customHeight="1" x14ac:dyDescent="0.15">
      <c r="A101" s="58"/>
      <c r="B101" s="2"/>
      <c r="C101" s="3"/>
      <c r="D101" s="4"/>
      <c r="E101" s="5"/>
      <c r="F101" s="2"/>
      <c r="G101" s="2"/>
      <c r="H101" s="2"/>
      <c r="I101" s="6"/>
      <c r="J101" s="6"/>
      <c r="K101" s="2"/>
      <c r="L101" s="2"/>
      <c r="M101" s="58"/>
      <c r="N101" s="58"/>
      <c r="O101" s="58"/>
      <c r="P101" s="58"/>
      <c r="Q101" s="58"/>
      <c r="R101" s="58"/>
      <c r="S101" s="58"/>
      <c r="T101" s="58"/>
      <c r="U101" s="58"/>
      <c r="V101" s="58"/>
      <c r="W101" s="58"/>
      <c r="X101" s="58"/>
      <c r="Y101" s="58"/>
      <c r="Z101" s="58"/>
    </row>
    <row r="102" spans="1:26" ht="15.75" customHeight="1" x14ac:dyDescent="0.15">
      <c r="A102" s="58"/>
      <c r="B102" s="2"/>
      <c r="C102" s="3"/>
      <c r="D102" s="4"/>
      <c r="E102" s="5"/>
      <c r="F102" s="2"/>
      <c r="G102" s="2"/>
      <c r="H102" s="2"/>
      <c r="I102" s="6"/>
      <c r="J102" s="6"/>
      <c r="K102" s="2"/>
      <c r="L102" s="2"/>
      <c r="M102" s="58"/>
      <c r="N102" s="58"/>
      <c r="O102" s="58"/>
      <c r="P102" s="58"/>
      <c r="Q102" s="58"/>
      <c r="R102" s="58"/>
      <c r="S102" s="58"/>
      <c r="T102" s="58"/>
      <c r="U102" s="58"/>
      <c r="V102" s="58"/>
      <c r="W102" s="58"/>
      <c r="X102" s="58"/>
      <c r="Y102" s="58"/>
      <c r="Z102" s="58"/>
    </row>
    <row r="103" spans="1:26" ht="15.75" customHeight="1" x14ac:dyDescent="0.15">
      <c r="A103" s="58"/>
      <c r="B103" s="2"/>
      <c r="C103" s="3"/>
      <c r="D103" s="4"/>
      <c r="E103" s="5"/>
      <c r="F103" s="2"/>
      <c r="G103" s="2"/>
      <c r="H103" s="2"/>
      <c r="I103" s="6"/>
      <c r="J103" s="6"/>
      <c r="K103" s="2"/>
      <c r="L103" s="2"/>
      <c r="M103" s="58"/>
      <c r="N103" s="58"/>
      <c r="O103" s="58"/>
      <c r="P103" s="58"/>
      <c r="Q103" s="58"/>
      <c r="R103" s="58"/>
      <c r="S103" s="58"/>
      <c r="T103" s="58"/>
      <c r="U103" s="58"/>
      <c r="V103" s="58"/>
      <c r="W103" s="58"/>
      <c r="X103" s="58"/>
      <c r="Y103" s="58"/>
      <c r="Z103" s="58"/>
    </row>
    <row r="104" spans="1:26" ht="15.75" customHeight="1" x14ac:dyDescent="0.15">
      <c r="A104" s="58"/>
      <c r="B104" s="2"/>
      <c r="C104" s="3"/>
      <c r="D104" s="4"/>
      <c r="E104" s="5"/>
      <c r="F104" s="2"/>
      <c r="G104" s="2"/>
      <c r="H104" s="2"/>
      <c r="I104" s="6"/>
      <c r="J104" s="6"/>
      <c r="K104" s="2"/>
      <c r="L104" s="2"/>
      <c r="M104" s="58"/>
      <c r="N104" s="58"/>
      <c r="O104" s="58"/>
      <c r="P104" s="58"/>
      <c r="Q104" s="58"/>
      <c r="R104" s="58"/>
      <c r="S104" s="58"/>
      <c r="T104" s="58"/>
      <c r="U104" s="58"/>
      <c r="V104" s="58"/>
      <c r="W104" s="58"/>
      <c r="X104" s="58"/>
      <c r="Y104" s="58"/>
      <c r="Z104" s="58"/>
    </row>
    <row r="105" spans="1:26" ht="15.75" customHeight="1" x14ac:dyDescent="0.15">
      <c r="A105" s="58"/>
      <c r="B105" s="2"/>
      <c r="C105" s="3"/>
      <c r="D105" s="4"/>
      <c r="E105" s="5"/>
      <c r="F105" s="2"/>
      <c r="G105" s="2"/>
      <c r="H105" s="2"/>
      <c r="I105" s="6"/>
      <c r="J105" s="6"/>
      <c r="K105" s="2"/>
      <c r="L105" s="2"/>
      <c r="M105" s="58"/>
      <c r="N105" s="58"/>
      <c r="O105" s="58"/>
      <c r="P105" s="58"/>
      <c r="Q105" s="58"/>
      <c r="R105" s="58"/>
      <c r="S105" s="58"/>
      <c r="T105" s="58"/>
      <c r="U105" s="58"/>
      <c r="V105" s="58"/>
      <c r="W105" s="58"/>
      <c r="X105" s="58"/>
      <c r="Y105" s="58"/>
      <c r="Z105" s="58"/>
    </row>
    <row r="106" spans="1:26" ht="15.75" customHeight="1" x14ac:dyDescent="0.15">
      <c r="A106" s="58"/>
      <c r="B106" s="2"/>
      <c r="C106" s="3"/>
      <c r="D106" s="4"/>
      <c r="E106" s="5"/>
      <c r="F106" s="2"/>
      <c r="G106" s="2"/>
      <c r="H106" s="2"/>
      <c r="I106" s="6"/>
      <c r="J106" s="6"/>
      <c r="K106" s="2"/>
      <c r="L106" s="2"/>
      <c r="M106" s="58"/>
      <c r="N106" s="58"/>
      <c r="O106" s="58"/>
      <c r="P106" s="58"/>
      <c r="Q106" s="58"/>
      <c r="R106" s="58"/>
      <c r="S106" s="58"/>
      <c r="T106" s="58"/>
      <c r="U106" s="58"/>
      <c r="V106" s="58"/>
      <c r="W106" s="58"/>
      <c r="X106" s="58"/>
      <c r="Y106" s="58"/>
      <c r="Z106" s="58"/>
    </row>
    <row r="107" spans="1:26" ht="15.75" customHeight="1" x14ac:dyDescent="0.15">
      <c r="A107" s="58"/>
      <c r="B107" s="2"/>
      <c r="C107" s="3"/>
      <c r="D107" s="4"/>
      <c r="E107" s="5"/>
      <c r="F107" s="2"/>
      <c r="G107" s="2"/>
      <c r="H107" s="2"/>
      <c r="I107" s="6"/>
      <c r="J107" s="6"/>
      <c r="K107" s="2"/>
      <c r="L107" s="2"/>
      <c r="M107" s="58"/>
      <c r="N107" s="58"/>
      <c r="O107" s="58"/>
      <c r="P107" s="58"/>
      <c r="Q107" s="58"/>
      <c r="R107" s="58"/>
      <c r="S107" s="58"/>
      <c r="T107" s="58"/>
      <c r="U107" s="58"/>
      <c r="V107" s="58"/>
      <c r="W107" s="58"/>
      <c r="X107" s="58"/>
      <c r="Y107" s="58"/>
      <c r="Z107" s="58"/>
    </row>
    <row r="108" spans="1:26" ht="15.75" customHeight="1" x14ac:dyDescent="0.15">
      <c r="A108" s="58"/>
      <c r="B108" s="2"/>
      <c r="C108" s="3"/>
      <c r="D108" s="4"/>
      <c r="E108" s="5"/>
      <c r="F108" s="2"/>
      <c r="G108" s="2"/>
      <c r="H108" s="2"/>
      <c r="I108" s="6"/>
      <c r="J108" s="6"/>
      <c r="K108" s="2"/>
      <c r="L108" s="2"/>
      <c r="M108" s="58"/>
      <c r="N108" s="58"/>
      <c r="O108" s="58"/>
      <c r="P108" s="58"/>
      <c r="Q108" s="58"/>
      <c r="R108" s="58"/>
      <c r="S108" s="58"/>
      <c r="T108" s="58"/>
      <c r="U108" s="58"/>
      <c r="V108" s="58"/>
      <c r="W108" s="58"/>
      <c r="X108" s="58"/>
      <c r="Y108" s="58"/>
      <c r="Z108" s="58"/>
    </row>
    <row r="109" spans="1:26" ht="15.75" customHeight="1" x14ac:dyDescent="0.15">
      <c r="A109" s="58"/>
      <c r="B109" s="2"/>
      <c r="C109" s="3"/>
      <c r="D109" s="4"/>
      <c r="E109" s="5"/>
      <c r="F109" s="2"/>
      <c r="G109" s="2"/>
      <c r="H109" s="2"/>
      <c r="I109" s="6"/>
      <c r="J109" s="6"/>
      <c r="K109" s="2"/>
      <c r="L109" s="2"/>
      <c r="M109" s="58"/>
      <c r="N109" s="58"/>
      <c r="O109" s="58"/>
      <c r="P109" s="58"/>
      <c r="Q109" s="58"/>
      <c r="R109" s="58"/>
      <c r="S109" s="58"/>
      <c r="T109" s="58"/>
      <c r="U109" s="58"/>
      <c r="V109" s="58"/>
      <c r="W109" s="58"/>
      <c r="X109" s="58"/>
      <c r="Y109" s="58"/>
      <c r="Z109" s="58"/>
    </row>
    <row r="110" spans="1:26" ht="15.75" customHeight="1" x14ac:dyDescent="0.15">
      <c r="A110" s="58"/>
      <c r="B110" s="2"/>
      <c r="C110" s="3"/>
      <c r="D110" s="4"/>
      <c r="E110" s="5"/>
      <c r="F110" s="2"/>
      <c r="G110" s="2"/>
      <c r="H110" s="2"/>
      <c r="I110" s="6"/>
      <c r="J110" s="6"/>
      <c r="K110" s="2"/>
      <c r="L110" s="2"/>
      <c r="M110" s="58"/>
      <c r="N110" s="58"/>
      <c r="O110" s="58"/>
      <c r="P110" s="58"/>
      <c r="Q110" s="58"/>
      <c r="R110" s="58"/>
      <c r="S110" s="58"/>
      <c r="T110" s="58"/>
      <c r="U110" s="58"/>
      <c r="V110" s="58"/>
      <c r="W110" s="58"/>
      <c r="X110" s="58"/>
      <c r="Y110" s="58"/>
      <c r="Z110" s="58"/>
    </row>
    <row r="111" spans="1:26" ht="15.75" customHeight="1" x14ac:dyDescent="0.15">
      <c r="A111" s="58"/>
      <c r="B111" s="2"/>
      <c r="C111" s="3"/>
      <c r="D111" s="4"/>
      <c r="E111" s="5"/>
      <c r="F111" s="2"/>
      <c r="G111" s="2"/>
      <c r="H111" s="2"/>
      <c r="I111" s="6"/>
      <c r="J111" s="6"/>
      <c r="K111" s="2"/>
      <c r="L111" s="2"/>
      <c r="M111" s="58"/>
      <c r="N111" s="58"/>
      <c r="O111" s="58"/>
      <c r="P111" s="58"/>
      <c r="Q111" s="58"/>
      <c r="R111" s="58"/>
      <c r="S111" s="58"/>
      <c r="T111" s="58"/>
      <c r="U111" s="58"/>
      <c r="V111" s="58"/>
      <c r="W111" s="58"/>
      <c r="X111" s="58"/>
      <c r="Y111" s="58"/>
      <c r="Z111" s="58"/>
    </row>
    <row r="112" spans="1:26" ht="15.75" customHeight="1" x14ac:dyDescent="0.15">
      <c r="A112" s="58"/>
      <c r="B112" s="2"/>
      <c r="C112" s="3"/>
      <c r="D112" s="4"/>
      <c r="E112" s="5"/>
      <c r="F112" s="2"/>
      <c r="G112" s="2"/>
      <c r="H112" s="2"/>
      <c r="I112" s="6"/>
      <c r="J112" s="6"/>
      <c r="K112" s="2"/>
      <c r="L112" s="2"/>
      <c r="M112" s="58"/>
      <c r="N112" s="58"/>
      <c r="O112" s="58"/>
      <c r="P112" s="58"/>
      <c r="Q112" s="58"/>
      <c r="R112" s="58"/>
      <c r="S112" s="58"/>
      <c r="T112" s="58"/>
      <c r="U112" s="58"/>
      <c r="V112" s="58"/>
      <c r="W112" s="58"/>
      <c r="X112" s="58"/>
      <c r="Y112" s="58"/>
      <c r="Z112" s="58"/>
    </row>
    <row r="113" spans="1:26" ht="15.75" customHeight="1" x14ac:dyDescent="0.15">
      <c r="A113" s="58"/>
      <c r="B113" s="2"/>
      <c r="C113" s="3"/>
      <c r="D113" s="4"/>
      <c r="E113" s="5"/>
      <c r="F113" s="2"/>
      <c r="G113" s="2"/>
      <c r="H113" s="2"/>
      <c r="I113" s="6"/>
      <c r="J113" s="6"/>
      <c r="K113" s="2"/>
      <c r="L113" s="2"/>
      <c r="M113" s="58"/>
      <c r="N113" s="58"/>
      <c r="O113" s="58"/>
      <c r="P113" s="58"/>
      <c r="Q113" s="58"/>
      <c r="R113" s="58"/>
      <c r="S113" s="58"/>
      <c r="T113" s="58"/>
      <c r="U113" s="58"/>
      <c r="V113" s="58"/>
      <c r="W113" s="58"/>
      <c r="X113" s="58"/>
      <c r="Y113" s="58"/>
      <c r="Z113" s="58"/>
    </row>
    <row r="114" spans="1:26" ht="15.75" customHeight="1" x14ac:dyDescent="0.15">
      <c r="A114" s="58"/>
      <c r="B114" s="2"/>
      <c r="C114" s="3"/>
      <c r="D114" s="4"/>
      <c r="E114" s="5"/>
      <c r="F114" s="2"/>
      <c r="G114" s="2"/>
      <c r="H114" s="2"/>
      <c r="I114" s="6"/>
      <c r="J114" s="6"/>
      <c r="K114" s="2"/>
      <c r="L114" s="2"/>
      <c r="M114" s="58"/>
      <c r="N114" s="58"/>
      <c r="O114" s="58"/>
      <c r="P114" s="58"/>
      <c r="Q114" s="58"/>
      <c r="R114" s="58"/>
      <c r="S114" s="58"/>
      <c r="T114" s="58"/>
      <c r="U114" s="58"/>
      <c r="V114" s="58"/>
      <c r="W114" s="58"/>
      <c r="X114" s="58"/>
      <c r="Y114" s="58"/>
      <c r="Z114" s="58"/>
    </row>
    <row r="115" spans="1:26" ht="15.75" customHeight="1" x14ac:dyDescent="0.15">
      <c r="A115" s="58"/>
      <c r="B115" s="2"/>
      <c r="C115" s="3"/>
      <c r="D115" s="4"/>
      <c r="E115" s="5"/>
      <c r="F115" s="2"/>
      <c r="G115" s="2"/>
      <c r="H115" s="2"/>
      <c r="I115" s="6"/>
      <c r="J115" s="6"/>
      <c r="K115" s="2"/>
      <c r="L115" s="2"/>
      <c r="M115" s="58"/>
      <c r="N115" s="58"/>
      <c r="O115" s="58"/>
      <c r="P115" s="58"/>
      <c r="Q115" s="58"/>
      <c r="R115" s="58"/>
      <c r="S115" s="58"/>
      <c r="T115" s="58"/>
      <c r="U115" s="58"/>
      <c r="V115" s="58"/>
      <c r="W115" s="58"/>
      <c r="X115" s="58"/>
      <c r="Y115" s="58"/>
      <c r="Z115" s="58"/>
    </row>
    <row r="116" spans="1:26" ht="15.75" customHeight="1" x14ac:dyDescent="0.15">
      <c r="A116" s="58"/>
      <c r="B116" s="2"/>
      <c r="C116" s="3"/>
      <c r="D116" s="4"/>
      <c r="E116" s="5"/>
      <c r="F116" s="2"/>
      <c r="G116" s="2"/>
      <c r="H116" s="2"/>
      <c r="I116" s="6"/>
      <c r="J116" s="6"/>
      <c r="K116" s="2"/>
      <c r="L116" s="2"/>
      <c r="M116" s="58"/>
      <c r="N116" s="58"/>
      <c r="O116" s="58"/>
      <c r="P116" s="58"/>
      <c r="Q116" s="58"/>
      <c r="R116" s="58"/>
      <c r="S116" s="58"/>
      <c r="T116" s="58"/>
      <c r="U116" s="58"/>
      <c r="V116" s="58"/>
      <c r="W116" s="58"/>
      <c r="X116" s="58"/>
      <c r="Y116" s="58"/>
      <c r="Z116" s="58"/>
    </row>
    <row r="117" spans="1:26" ht="15.75" customHeight="1" x14ac:dyDescent="0.15">
      <c r="A117" s="58"/>
      <c r="B117" s="2"/>
      <c r="C117" s="3"/>
      <c r="D117" s="4"/>
      <c r="E117" s="5"/>
      <c r="F117" s="2"/>
      <c r="G117" s="2"/>
      <c r="H117" s="2"/>
      <c r="I117" s="6"/>
      <c r="J117" s="6"/>
      <c r="K117" s="2"/>
      <c r="L117" s="2"/>
      <c r="M117" s="58"/>
      <c r="N117" s="58"/>
      <c r="O117" s="58"/>
      <c r="P117" s="58"/>
      <c r="Q117" s="58"/>
      <c r="R117" s="58"/>
      <c r="S117" s="58"/>
      <c r="T117" s="58"/>
      <c r="U117" s="58"/>
      <c r="V117" s="58"/>
      <c r="W117" s="58"/>
      <c r="X117" s="58"/>
      <c r="Y117" s="58"/>
      <c r="Z117" s="58"/>
    </row>
    <row r="118" spans="1:26" ht="15.75" customHeight="1" x14ac:dyDescent="0.15">
      <c r="A118" s="58"/>
      <c r="B118" s="2"/>
      <c r="C118" s="3"/>
      <c r="D118" s="4"/>
      <c r="E118" s="5"/>
      <c r="F118" s="2"/>
      <c r="G118" s="2"/>
      <c r="H118" s="2"/>
      <c r="I118" s="6"/>
      <c r="J118" s="6"/>
      <c r="K118" s="2"/>
      <c r="L118" s="2"/>
      <c r="M118" s="58"/>
      <c r="N118" s="58"/>
      <c r="O118" s="58"/>
      <c r="P118" s="58"/>
      <c r="Q118" s="58"/>
      <c r="R118" s="58"/>
      <c r="S118" s="58"/>
      <c r="T118" s="58"/>
      <c r="U118" s="58"/>
      <c r="V118" s="58"/>
      <c r="W118" s="58"/>
      <c r="X118" s="58"/>
      <c r="Y118" s="58"/>
      <c r="Z118" s="58"/>
    </row>
    <row r="119" spans="1:26" ht="15.75" customHeight="1" x14ac:dyDescent="0.15">
      <c r="A119" s="58"/>
      <c r="B119" s="2"/>
      <c r="C119" s="3"/>
      <c r="D119" s="4"/>
      <c r="E119" s="5"/>
      <c r="F119" s="2"/>
      <c r="G119" s="2"/>
      <c r="H119" s="2"/>
      <c r="I119" s="6"/>
      <c r="J119" s="6"/>
      <c r="K119" s="2"/>
      <c r="L119" s="2"/>
      <c r="M119" s="58"/>
      <c r="N119" s="58"/>
      <c r="O119" s="58"/>
      <c r="P119" s="58"/>
      <c r="Q119" s="58"/>
      <c r="R119" s="58"/>
      <c r="S119" s="58"/>
      <c r="T119" s="58"/>
      <c r="U119" s="58"/>
      <c r="V119" s="58"/>
      <c r="W119" s="58"/>
      <c r="X119" s="58"/>
      <c r="Y119" s="58"/>
      <c r="Z119" s="58"/>
    </row>
    <row r="120" spans="1:26" ht="15.75" customHeight="1" x14ac:dyDescent="0.15">
      <c r="A120" s="58"/>
      <c r="B120" s="2"/>
      <c r="C120" s="3"/>
      <c r="D120" s="4"/>
      <c r="E120" s="5"/>
      <c r="F120" s="2"/>
      <c r="G120" s="2"/>
      <c r="H120" s="2"/>
      <c r="I120" s="6"/>
      <c r="J120" s="6"/>
      <c r="K120" s="2"/>
      <c r="L120" s="2"/>
      <c r="M120" s="58"/>
      <c r="N120" s="58"/>
      <c r="O120" s="58"/>
      <c r="P120" s="58"/>
      <c r="Q120" s="58"/>
      <c r="R120" s="58"/>
      <c r="S120" s="58"/>
      <c r="T120" s="58"/>
      <c r="U120" s="58"/>
      <c r="V120" s="58"/>
      <c r="W120" s="58"/>
      <c r="X120" s="58"/>
      <c r="Y120" s="58"/>
      <c r="Z120" s="58"/>
    </row>
    <row r="121" spans="1:26" ht="15.75" customHeight="1" x14ac:dyDescent="0.15">
      <c r="A121" s="58"/>
      <c r="B121" s="2"/>
      <c r="C121" s="3"/>
      <c r="D121" s="4"/>
      <c r="E121" s="5"/>
      <c r="F121" s="2"/>
      <c r="G121" s="2"/>
      <c r="H121" s="2"/>
      <c r="I121" s="6"/>
      <c r="J121" s="6"/>
      <c r="K121" s="2"/>
      <c r="L121" s="2"/>
      <c r="M121" s="58"/>
      <c r="N121" s="58"/>
      <c r="O121" s="58"/>
      <c r="P121" s="58"/>
      <c r="Q121" s="58"/>
      <c r="R121" s="58"/>
      <c r="S121" s="58"/>
      <c r="T121" s="58"/>
      <c r="U121" s="58"/>
      <c r="V121" s="58"/>
      <c r="W121" s="58"/>
      <c r="X121" s="58"/>
      <c r="Y121" s="58"/>
      <c r="Z121" s="58"/>
    </row>
    <row r="122" spans="1:26" ht="15.75" customHeight="1" x14ac:dyDescent="0.15">
      <c r="A122" s="58"/>
      <c r="B122" s="2"/>
      <c r="C122" s="3"/>
      <c r="D122" s="4"/>
      <c r="E122" s="5"/>
      <c r="F122" s="2"/>
      <c r="G122" s="2"/>
      <c r="H122" s="2"/>
      <c r="I122" s="6"/>
      <c r="J122" s="6"/>
      <c r="K122" s="2"/>
      <c r="L122" s="2"/>
      <c r="M122" s="58"/>
      <c r="N122" s="58"/>
      <c r="O122" s="58"/>
      <c r="P122" s="58"/>
      <c r="Q122" s="58"/>
      <c r="R122" s="58"/>
      <c r="S122" s="58"/>
      <c r="T122" s="58"/>
      <c r="U122" s="58"/>
      <c r="V122" s="58"/>
      <c r="W122" s="58"/>
      <c r="X122" s="58"/>
      <c r="Y122" s="58"/>
      <c r="Z122" s="58"/>
    </row>
    <row r="123" spans="1:26" ht="15.75" customHeight="1" x14ac:dyDescent="0.15">
      <c r="A123" s="58"/>
      <c r="B123" s="2"/>
      <c r="C123" s="3"/>
      <c r="D123" s="4"/>
      <c r="E123" s="5"/>
      <c r="F123" s="2"/>
      <c r="G123" s="2"/>
      <c r="H123" s="2"/>
      <c r="I123" s="6"/>
      <c r="J123" s="6"/>
      <c r="K123" s="2"/>
      <c r="L123" s="2"/>
      <c r="M123" s="58"/>
      <c r="N123" s="58"/>
      <c r="O123" s="58"/>
      <c r="P123" s="58"/>
      <c r="Q123" s="58"/>
      <c r="R123" s="58"/>
      <c r="S123" s="58"/>
      <c r="T123" s="58"/>
      <c r="U123" s="58"/>
      <c r="V123" s="58"/>
      <c r="W123" s="58"/>
      <c r="X123" s="58"/>
      <c r="Y123" s="58"/>
      <c r="Z123" s="58"/>
    </row>
    <row r="124" spans="1:26" ht="15.75" customHeight="1" x14ac:dyDescent="0.15">
      <c r="A124" s="58"/>
      <c r="B124" s="2"/>
      <c r="C124" s="3"/>
      <c r="D124" s="4"/>
      <c r="E124" s="5"/>
      <c r="F124" s="2"/>
      <c r="G124" s="2"/>
      <c r="H124" s="2"/>
      <c r="I124" s="6"/>
      <c r="J124" s="6"/>
      <c r="K124" s="2"/>
      <c r="L124" s="2"/>
      <c r="M124" s="58"/>
      <c r="N124" s="58"/>
      <c r="O124" s="58"/>
      <c r="P124" s="58"/>
      <c r="Q124" s="58"/>
      <c r="R124" s="58"/>
      <c r="S124" s="58"/>
      <c r="T124" s="58"/>
      <c r="U124" s="58"/>
      <c r="V124" s="58"/>
      <c r="W124" s="58"/>
      <c r="X124" s="58"/>
      <c r="Y124" s="58"/>
      <c r="Z124" s="58"/>
    </row>
    <row r="125" spans="1:26" ht="15.75" customHeight="1" x14ac:dyDescent="0.15">
      <c r="A125" s="58"/>
      <c r="B125" s="2"/>
      <c r="C125" s="3"/>
      <c r="D125" s="4"/>
      <c r="E125" s="5"/>
      <c r="F125" s="2"/>
      <c r="G125" s="2"/>
      <c r="H125" s="2"/>
      <c r="I125" s="6"/>
      <c r="J125" s="6"/>
      <c r="K125" s="2"/>
      <c r="L125" s="2"/>
      <c r="M125" s="58"/>
      <c r="N125" s="58"/>
      <c r="O125" s="58"/>
      <c r="P125" s="58"/>
      <c r="Q125" s="58"/>
      <c r="R125" s="58"/>
      <c r="S125" s="58"/>
      <c r="T125" s="58"/>
      <c r="U125" s="58"/>
      <c r="V125" s="58"/>
      <c r="W125" s="58"/>
      <c r="X125" s="58"/>
      <c r="Y125" s="58"/>
      <c r="Z125" s="58"/>
    </row>
    <row r="126" spans="1:26" ht="15.75" customHeight="1" x14ac:dyDescent="0.15">
      <c r="A126" s="58"/>
      <c r="B126" s="2"/>
      <c r="C126" s="3"/>
      <c r="D126" s="4"/>
      <c r="E126" s="5"/>
      <c r="F126" s="2"/>
      <c r="G126" s="2"/>
      <c r="H126" s="2"/>
      <c r="I126" s="6"/>
      <c r="J126" s="6"/>
      <c r="K126" s="2"/>
      <c r="L126" s="2"/>
      <c r="M126" s="58"/>
      <c r="N126" s="58"/>
      <c r="O126" s="58"/>
      <c r="P126" s="58"/>
      <c r="Q126" s="58"/>
      <c r="R126" s="58"/>
      <c r="S126" s="58"/>
      <c r="T126" s="58"/>
      <c r="U126" s="58"/>
      <c r="V126" s="58"/>
      <c r="W126" s="58"/>
      <c r="X126" s="58"/>
      <c r="Y126" s="58"/>
      <c r="Z126" s="58"/>
    </row>
    <row r="127" spans="1:26" ht="15.75" customHeight="1" x14ac:dyDescent="0.15">
      <c r="A127" s="58"/>
      <c r="B127" s="2"/>
      <c r="C127" s="3"/>
      <c r="D127" s="4"/>
      <c r="E127" s="5"/>
      <c r="F127" s="2"/>
      <c r="G127" s="2"/>
      <c r="H127" s="2"/>
      <c r="I127" s="6"/>
      <c r="J127" s="6"/>
      <c r="K127" s="2"/>
      <c r="L127" s="2"/>
      <c r="M127" s="58"/>
      <c r="N127" s="58"/>
      <c r="O127" s="58"/>
      <c r="P127" s="58"/>
      <c r="Q127" s="58"/>
      <c r="R127" s="58"/>
      <c r="S127" s="58"/>
      <c r="T127" s="58"/>
      <c r="U127" s="58"/>
      <c r="V127" s="58"/>
      <c r="W127" s="58"/>
      <c r="X127" s="58"/>
      <c r="Y127" s="58"/>
      <c r="Z127" s="58"/>
    </row>
    <row r="128" spans="1:26" ht="15.75" customHeight="1" x14ac:dyDescent="0.15">
      <c r="A128" s="58"/>
      <c r="B128" s="2"/>
      <c r="C128" s="3"/>
      <c r="D128" s="4"/>
      <c r="E128" s="5"/>
      <c r="F128" s="2"/>
      <c r="G128" s="2"/>
      <c r="H128" s="2"/>
      <c r="I128" s="6"/>
      <c r="J128" s="6"/>
      <c r="K128" s="2"/>
      <c r="L128" s="2"/>
      <c r="M128" s="58"/>
      <c r="N128" s="58"/>
      <c r="O128" s="58"/>
      <c r="P128" s="58"/>
      <c r="Q128" s="58"/>
      <c r="R128" s="58"/>
      <c r="S128" s="58"/>
      <c r="T128" s="58"/>
      <c r="U128" s="58"/>
      <c r="V128" s="58"/>
      <c r="W128" s="58"/>
      <c r="X128" s="58"/>
      <c r="Y128" s="58"/>
      <c r="Z128" s="58"/>
    </row>
    <row r="129" spans="1:26" ht="15.75" customHeight="1" x14ac:dyDescent="0.15">
      <c r="A129" s="58"/>
      <c r="B129" s="2"/>
      <c r="C129" s="3"/>
      <c r="D129" s="4"/>
      <c r="E129" s="5"/>
      <c r="F129" s="2"/>
      <c r="G129" s="2"/>
      <c r="H129" s="2"/>
      <c r="I129" s="6"/>
      <c r="J129" s="6"/>
      <c r="K129" s="2"/>
      <c r="L129" s="2"/>
      <c r="M129" s="58"/>
      <c r="N129" s="58"/>
      <c r="O129" s="58"/>
      <c r="P129" s="58"/>
      <c r="Q129" s="58"/>
      <c r="R129" s="58"/>
      <c r="S129" s="58"/>
      <c r="T129" s="58"/>
      <c r="U129" s="58"/>
      <c r="V129" s="58"/>
      <c r="W129" s="58"/>
      <c r="X129" s="58"/>
      <c r="Y129" s="58"/>
      <c r="Z129" s="58"/>
    </row>
    <row r="130" spans="1:26" ht="15.75" customHeight="1" x14ac:dyDescent="0.15">
      <c r="A130" s="58"/>
      <c r="B130" s="2"/>
      <c r="C130" s="3"/>
      <c r="D130" s="4"/>
      <c r="E130" s="5"/>
      <c r="F130" s="2"/>
      <c r="G130" s="2"/>
      <c r="H130" s="2"/>
      <c r="I130" s="6"/>
      <c r="J130" s="6"/>
      <c r="K130" s="2"/>
      <c r="L130" s="2"/>
      <c r="M130" s="58"/>
      <c r="N130" s="58"/>
      <c r="O130" s="58"/>
      <c r="P130" s="58"/>
      <c r="Q130" s="58"/>
      <c r="R130" s="58"/>
      <c r="S130" s="58"/>
      <c r="T130" s="58"/>
      <c r="U130" s="58"/>
      <c r="V130" s="58"/>
      <c r="W130" s="58"/>
      <c r="X130" s="58"/>
      <c r="Y130" s="58"/>
      <c r="Z130" s="58"/>
    </row>
    <row r="131" spans="1:26" ht="15.75" customHeight="1" x14ac:dyDescent="0.15">
      <c r="A131" s="58"/>
      <c r="B131" s="2"/>
      <c r="C131" s="3"/>
      <c r="D131" s="4"/>
      <c r="E131" s="5"/>
      <c r="F131" s="2"/>
      <c r="G131" s="2"/>
      <c r="H131" s="2"/>
      <c r="I131" s="6"/>
      <c r="J131" s="6"/>
      <c r="K131" s="2"/>
      <c r="L131" s="2"/>
      <c r="M131" s="58"/>
      <c r="N131" s="58"/>
      <c r="O131" s="58"/>
      <c r="P131" s="58"/>
      <c r="Q131" s="58"/>
      <c r="R131" s="58"/>
      <c r="S131" s="58"/>
      <c r="T131" s="58"/>
      <c r="U131" s="58"/>
      <c r="V131" s="58"/>
      <c r="W131" s="58"/>
      <c r="X131" s="58"/>
      <c r="Y131" s="58"/>
      <c r="Z131" s="58"/>
    </row>
    <row r="132" spans="1:26" ht="15.75" customHeight="1" x14ac:dyDescent="0.15">
      <c r="A132" s="58"/>
      <c r="B132" s="2"/>
      <c r="C132" s="3"/>
      <c r="D132" s="4"/>
      <c r="E132" s="5"/>
      <c r="F132" s="2"/>
      <c r="G132" s="2"/>
      <c r="H132" s="2"/>
      <c r="I132" s="6"/>
      <c r="J132" s="6"/>
      <c r="K132" s="2"/>
      <c r="L132" s="2"/>
      <c r="M132" s="58"/>
      <c r="N132" s="58"/>
      <c r="O132" s="58"/>
      <c r="P132" s="58"/>
      <c r="Q132" s="58"/>
      <c r="R132" s="58"/>
      <c r="S132" s="58"/>
      <c r="T132" s="58"/>
      <c r="U132" s="58"/>
      <c r="V132" s="58"/>
      <c r="W132" s="58"/>
      <c r="X132" s="58"/>
      <c r="Y132" s="58"/>
      <c r="Z132" s="58"/>
    </row>
    <row r="133" spans="1:26" ht="15.75" customHeight="1" x14ac:dyDescent="0.15">
      <c r="A133" s="58"/>
      <c r="B133" s="2"/>
      <c r="C133" s="3"/>
      <c r="D133" s="4"/>
      <c r="E133" s="5"/>
      <c r="F133" s="2"/>
      <c r="G133" s="2"/>
      <c r="H133" s="2"/>
      <c r="I133" s="6"/>
      <c r="J133" s="6"/>
      <c r="K133" s="2"/>
      <c r="L133" s="2"/>
      <c r="M133" s="58"/>
      <c r="N133" s="58"/>
      <c r="O133" s="58"/>
      <c r="P133" s="58"/>
      <c r="Q133" s="58"/>
      <c r="R133" s="58"/>
      <c r="S133" s="58"/>
      <c r="T133" s="58"/>
      <c r="U133" s="58"/>
      <c r="V133" s="58"/>
      <c r="W133" s="58"/>
      <c r="X133" s="58"/>
      <c r="Y133" s="58"/>
      <c r="Z133" s="58"/>
    </row>
    <row r="134" spans="1:26" ht="15.75" customHeight="1" x14ac:dyDescent="0.15">
      <c r="A134" s="58"/>
      <c r="B134" s="2"/>
      <c r="C134" s="3"/>
      <c r="D134" s="4"/>
      <c r="E134" s="5"/>
      <c r="F134" s="2"/>
      <c r="G134" s="2"/>
      <c r="H134" s="2"/>
      <c r="I134" s="6"/>
      <c r="J134" s="6"/>
      <c r="K134" s="2"/>
      <c r="L134" s="2"/>
      <c r="M134" s="58"/>
      <c r="N134" s="58"/>
      <c r="O134" s="58"/>
      <c r="P134" s="58"/>
      <c r="Q134" s="58"/>
      <c r="R134" s="58"/>
      <c r="S134" s="58"/>
      <c r="T134" s="58"/>
      <c r="U134" s="58"/>
      <c r="V134" s="58"/>
      <c r="W134" s="58"/>
      <c r="X134" s="58"/>
      <c r="Y134" s="58"/>
      <c r="Z134" s="58"/>
    </row>
    <row r="135" spans="1:26" ht="15.75" customHeight="1" x14ac:dyDescent="0.15">
      <c r="A135" s="58"/>
      <c r="B135" s="2"/>
      <c r="C135" s="3"/>
      <c r="D135" s="4"/>
      <c r="E135" s="5"/>
      <c r="F135" s="2"/>
      <c r="G135" s="2"/>
      <c r="H135" s="2"/>
      <c r="I135" s="6"/>
      <c r="J135" s="6"/>
      <c r="K135" s="2"/>
      <c r="L135" s="2"/>
      <c r="M135" s="58"/>
      <c r="N135" s="58"/>
      <c r="O135" s="58"/>
      <c r="P135" s="58"/>
      <c r="Q135" s="58"/>
      <c r="R135" s="58"/>
      <c r="S135" s="58"/>
      <c r="T135" s="58"/>
      <c r="U135" s="58"/>
      <c r="V135" s="58"/>
      <c r="W135" s="58"/>
      <c r="X135" s="58"/>
      <c r="Y135" s="58"/>
      <c r="Z135" s="58"/>
    </row>
    <row r="136" spans="1:26" ht="15.75" customHeight="1" x14ac:dyDescent="0.15">
      <c r="A136" s="58"/>
      <c r="B136" s="2"/>
      <c r="C136" s="3"/>
      <c r="D136" s="4"/>
      <c r="E136" s="5"/>
      <c r="F136" s="2"/>
      <c r="G136" s="2"/>
      <c r="H136" s="2"/>
      <c r="I136" s="6"/>
      <c r="J136" s="6"/>
      <c r="K136" s="2"/>
      <c r="L136" s="2"/>
      <c r="M136" s="58"/>
      <c r="N136" s="58"/>
      <c r="O136" s="58"/>
      <c r="P136" s="58"/>
      <c r="Q136" s="58"/>
      <c r="R136" s="58"/>
      <c r="S136" s="58"/>
      <c r="T136" s="58"/>
      <c r="U136" s="58"/>
      <c r="V136" s="58"/>
      <c r="W136" s="58"/>
      <c r="X136" s="58"/>
      <c r="Y136" s="58"/>
      <c r="Z136" s="58"/>
    </row>
    <row r="137" spans="1:26" ht="15.75" customHeight="1" x14ac:dyDescent="0.15">
      <c r="A137" s="58"/>
      <c r="B137" s="2"/>
      <c r="C137" s="3"/>
      <c r="D137" s="4"/>
      <c r="E137" s="5"/>
      <c r="F137" s="2"/>
      <c r="G137" s="2"/>
      <c r="H137" s="2"/>
      <c r="I137" s="6"/>
      <c r="J137" s="6"/>
      <c r="K137" s="2"/>
      <c r="L137" s="2"/>
      <c r="M137" s="58"/>
      <c r="N137" s="58"/>
      <c r="O137" s="58"/>
      <c r="P137" s="58"/>
      <c r="Q137" s="58"/>
      <c r="R137" s="58"/>
      <c r="S137" s="58"/>
      <c r="T137" s="58"/>
      <c r="U137" s="58"/>
      <c r="V137" s="58"/>
      <c r="W137" s="58"/>
      <c r="X137" s="58"/>
      <c r="Y137" s="58"/>
      <c r="Z137" s="58"/>
    </row>
    <row r="138" spans="1:26" ht="15.75" customHeight="1" x14ac:dyDescent="0.15">
      <c r="A138" s="58"/>
      <c r="B138" s="2"/>
      <c r="C138" s="3"/>
      <c r="D138" s="4"/>
      <c r="E138" s="5"/>
      <c r="F138" s="2"/>
      <c r="G138" s="2"/>
      <c r="H138" s="2"/>
      <c r="I138" s="6"/>
      <c r="J138" s="6"/>
      <c r="K138" s="2"/>
      <c r="L138" s="2"/>
      <c r="M138" s="58"/>
      <c r="N138" s="58"/>
      <c r="O138" s="58"/>
      <c r="P138" s="58"/>
      <c r="Q138" s="58"/>
      <c r="R138" s="58"/>
      <c r="S138" s="58"/>
      <c r="T138" s="58"/>
      <c r="U138" s="58"/>
      <c r="V138" s="58"/>
      <c r="W138" s="58"/>
      <c r="X138" s="58"/>
      <c r="Y138" s="58"/>
      <c r="Z138" s="58"/>
    </row>
    <row r="139" spans="1:26" ht="15.75" customHeight="1" x14ac:dyDescent="0.15">
      <c r="A139" s="58"/>
      <c r="B139" s="2"/>
      <c r="C139" s="3"/>
      <c r="D139" s="4"/>
      <c r="E139" s="5"/>
      <c r="F139" s="2"/>
      <c r="G139" s="2"/>
      <c r="H139" s="2"/>
      <c r="I139" s="6"/>
      <c r="J139" s="6"/>
      <c r="K139" s="2"/>
      <c r="L139" s="2"/>
      <c r="M139" s="58"/>
      <c r="N139" s="58"/>
      <c r="O139" s="58"/>
      <c r="P139" s="58"/>
      <c r="Q139" s="58"/>
      <c r="R139" s="58"/>
      <c r="S139" s="58"/>
      <c r="T139" s="58"/>
      <c r="U139" s="58"/>
      <c r="V139" s="58"/>
      <c r="W139" s="58"/>
      <c r="X139" s="58"/>
      <c r="Y139" s="58"/>
      <c r="Z139" s="58"/>
    </row>
    <row r="140" spans="1:26" ht="15.75" customHeight="1" x14ac:dyDescent="0.15">
      <c r="A140" s="58"/>
      <c r="B140" s="2"/>
      <c r="C140" s="3"/>
      <c r="D140" s="4"/>
      <c r="E140" s="5"/>
      <c r="F140" s="2"/>
      <c r="G140" s="2"/>
      <c r="H140" s="2"/>
      <c r="I140" s="6"/>
      <c r="J140" s="6"/>
      <c r="K140" s="2"/>
      <c r="L140" s="2"/>
      <c r="M140" s="58"/>
      <c r="N140" s="58"/>
      <c r="O140" s="58"/>
      <c r="P140" s="58"/>
      <c r="Q140" s="58"/>
      <c r="R140" s="58"/>
      <c r="S140" s="58"/>
      <c r="T140" s="58"/>
      <c r="U140" s="58"/>
      <c r="V140" s="58"/>
      <c r="W140" s="58"/>
      <c r="X140" s="58"/>
      <c r="Y140" s="58"/>
      <c r="Z140" s="58"/>
    </row>
    <row r="141" spans="1:26" ht="15.75" customHeight="1" x14ac:dyDescent="0.15">
      <c r="A141" s="58"/>
      <c r="B141" s="2"/>
      <c r="C141" s="3"/>
      <c r="D141" s="4"/>
      <c r="E141" s="5"/>
      <c r="F141" s="2"/>
      <c r="G141" s="2"/>
      <c r="H141" s="2"/>
      <c r="I141" s="6"/>
      <c r="J141" s="6"/>
      <c r="K141" s="2"/>
      <c r="L141" s="2"/>
      <c r="M141" s="58"/>
      <c r="N141" s="58"/>
      <c r="O141" s="58"/>
      <c r="P141" s="58"/>
      <c r="Q141" s="58"/>
      <c r="R141" s="58"/>
      <c r="S141" s="58"/>
      <c r="T141" s="58"/>
      <c r="U141" s="58"/>
      <c r="V141" s="58"/>
      <c r="W141" s="58"/>
      <c r="X141" s="58"/>
      <c r="Y141" s="58"/>
      <c r="Z141" s="58"/>
    </row>
    <row r="142" spans="1:26" ht="15.75" customHeight="1" x14ac:dyDescent="0.15">
      <c r="A142" s="58"/>
      <c r="B142" s="2"/>
      <c r="C142" s="3"/>
      <c r="D142" s="4"/>
      <c r="E142" s="5"/>
      <c r="F142" s="2"/>
      <c r="G142" s="2"/>
      <c r="H142" s="2"/>
      <c r="I142" s="6"/>
      <c r="J142" s="6"/>
      <c r="K142" s="2"/>
      <c r="L142" s="2"/>
      <c r="M142" s="58"/>
      <c r="N142" s="58"/>
      <c r="O142" s="58"/>
      <c r="P142" s="58"/>
      <c r="Q142" s="58"/>
      <c r="R142" s="58"/>
      <c r="S142" s="58"/>
      <c r="T142" s="58"/>
      <c r="U142" s="58"/>
      <c r="V142" s="58"/>
      <c r="W142" s="58"/>
      <c r="X142" s="58"/>
      <c r="Y142" s="58"/>
      <c r="Z142" s="58"/>
    </row>
    <row r="143" spans="1:26" ht="15.75" customHeight="1" x14ac:dyDescent="0.15">
      <c r="A143" s="58"/>
      <c r="B143" s="2"/>
      <c r="C143" s="3"/>
      <c r="D143" s="4"/>
      <c r="E143" s="5"/>
      <c r="F143" s="2"/>
      <c r="G143" s="2"/>
      <c r="H143" s="2"/>
      <c r="I143" s="6"/>
      <c r="J143" s="6"/>
      <c r="K143" s="2"/>
      <c r="L143" s="2"/>
      <c r="M143" s="58"/>
      <c r="N143" s="58"/>
      <c r="O143" s="58"/>
      <c r="P143" s="58"/>
      <c r="Q143" s="58"/>
      <c r="R143" s="58"/>
      <c r="S143" s="58"/>
      <c r="T143" s="58"/>
      <c r="U143" s="58"/>
      <c r="V143" s="58"/>
      <c r="W143" s="58"/>
      <c r="X143" s="58"/>
      <c r="Y143" s="58"/>
      <c r="Z143" s="58"/>
    </row>
    <row r="144" spans="1:26" ht="15.75" customHeight="1" x14ac:dyDescent="0.15">
      <c r="A144" s="58"/>
      <c r="B144" s="2"/>
      <c r="C144" s="3"/>
      <c r="D144" s="4"/>
      <c r="E144" s="5"/>
      <c r="F144" s="2"/>
      <c r="G144" s="2"/>
      <c r="H144" s="2"/>
      <c r="I144" s="6"/>
      <c r="J144" s="6"/>
      <c r="K144" s="2"/>
      <c r="L144" s="2"/>
      <c r="M144" s="58"/>
      <c r="N144" s="58"/>
      <c r="O144" s="58"/>
      <c r="P144" s="58"/>
      <c r="Q144" s="58"/>
      <c r="R144" s="58"/>
      <c r="S144" s="58"/>
      <c r="T144" s="58"/>
      <c r="U144" s="58"/>
      <c r="V144" s="58"/>
      <c r="W144" s="58"/>
      <c r="X144" s="58"/>
      <c r="Y144" s="58"/>
      <c r="Z144" s="58"/>
    </row>
    <row r="145" spans="1:26" ht="15.75" customHeight="1" x14ac:dyDescent="0.15">
      <c r="A145" s="58"/>
      <c r="B145" s="2"/>
      <c r="C145" s="3"/>
      <c r="D145" s="4"/>
      <c r="E145" s="5"/>
      <c r="F145" s="2"/>
      <c r="G145" s="2"/>
      <c r="H145" s="2"/>
      <c r="I145" s="6"/>
      <c r="J145" s="6"/>
      <c r="K145" s="2"/>
      <c r="L145" s="2"/>
      <c r="M145" s="58"/>
      <c r="N145" s="58"/>
      <c r="O145" s="58"/>
      <c r="P145" s="58"/>
      <c r="Q145" s="58"/>
      <c r="R145" s="58"/>
      <c r="S145" s="58"/>
      <c r="T145" s="58"/>
      <c r="U145" s="58"/>
      <c r="V145" s="58"/>
      <c r="W145" s="58"/>
      <c r="X145" s="58"/>
      <c r="Y145" s="58"/>
      <c r="Z145" s="58"/>
    </row>
    <row r="146" spans="1:26" ht="15.75" customHeight="1" x14ac:dyDescent="0.15">
      <c r="A146" s="58"/>
      <c r="B146" s="2"/>
      <c r="C146" s="3"/>
      <c r="D146" s="4"/>
      <c r="E146" s="5"/>
      <c r="F146" s="2"/>
      <c r="G146" s="2"/>
      <c r="H146" s="2"/>
      <c r="I146" s="6"/>
      <c r="J146" s="6"/>
      <c r="K146" s="2"/>
      <c r="L146" s="2"/>
      <c r="M146" s="58"/>
      <c r="N146" s="58"/>
      <c r="O146" s="58"/>
      <c r="P146" s="58"/>
      <c r="Q146" s="58"/>
      <c r="R146" s="58"/>
      <c r="S146" s="58"/>
      <c r="T146" s="58"/>
      <c r="U146" s="58"/>
      <c r="V146" s="58"/>
      <c r="W146" s="58"/>
      <c r="X146" s="58"/>
      <c r="Y146" s="58"/>
      <c r="Z146" s="58"/>
    </row>
    <row r="147" spans="1:26" ht="15.75" customHeight="1" x14ac:dyDescent="0.15">
      <c r="A147" s="58"/>
      <c r="B147" s="2"/>
      <c r="C147" s="3"/>
      <c r="D147" s="4"/>
      <c r="E147" s="5"/>
      <c r="F147" s="2"/>
      <c r="G147" s="2"/>
      <c r="H147" s="2"/>
      <c r="I147" s="6"/>
      <c r="J147" s="6"/>
      <c r="K147" s="2"/>
      <c r="L147" s="2"/>
      <c r="M147" s="58"/>
      <c r="N147" s="58"/>
      <c r="O147" s="58"/>
      <c r="P147" s="58"/>
      <c r="Q147" s="58"/>
      <c r="R147" s="58"/>
      <c r="S147" s="58"/>
      <c r="T147" s="58"/>
      <c r="U147" s="58"/>
      <c r="V147" s="58"/>
      <c r="W147" s="58"/>
      <c r="X147" s="58"/>
      <c r="Y147" s="58"/>
      <c r="Z147" s="58"/>
    </row>
    <row r="148" spans="1:26" ht="15.75" customHeight="1" x14ac:dyDescent="0.15">
      <c r="A148" s="58"/>
      <c r="B148" s="2"/>
      <c r="C148" s="3"/>
      <c r="D148" s="4"/>
      <c r="E148" s="5"/>
      <c r="F148" s="2"/>
      <c r="G148" s="2"/>
      <c r="H148" s="2"/>
      <c r="I148" s="6"/>
      <c r="J148" s="6"/>
      <c r="K148" s="2"/>
      <c r="L148" s="2"/>
      <c r="M148" s="58"/>
      <c r="N148" s="58"/>
      <c r="O148" s="58"/>
      <c r="P148" s="58"/>
      <c r="Q148" s="58"/>
      <c r="R148" s="58"/>
      <c r="S148" s="58"/>
      <c r="T148" s="58"/>
      <c r="U148" s="58"/>
      <c r="V148" s="58"/>
      <c r="W148" s="58"/>
      <c r="X148" s="58"/>
      <c r="Y148" s="58"/>
      <c r="Z148" s="58"/>
    </row>
    <row r="149" spans="1:26" ht="15.75" customHeight="1" x14ac:dyDescent="0.15">
      <c r="A149" s="58"/>
      <c r="B149" s="2"/>
      <c r="C149" s="3"/>
      <c r="D149" s="4"/>
      <c r="E149" s="5"/>
      <c r="F149" s="2"/>
      <c r="G149" s="2"/>
      <c r="H149" s="2"/>
      <c r="I149" s="6"/>
      <c r="J149" s="6"/>
      <c r="K149" s="2"/>
      <c r="L149" s="2"/>
      <c r="M149" s="58"/>
      <c r="N149" s="58"/>
      <c r="O149" s="58"/>
      <c r="P149" s="58"/>
      <c r="Q149" s="58"/>
      <c r="R149" s="58"/>
      <c r="S149" s="58"/>
      <c r="T149" s="58"/>
      <c r="U149" s="58"/>
      <c r="V149" s="58"/>
      <c r="W149" s="58"/>
      <c r="X149" s="58"/>
      <c r="Y149" s="58"/>
      <c r="Z149" s="58"/>
    </row>
    <row r="150" spans="1:26" ht="15.75" customHeight="1" x14ac:dyDescent="0.15">
      <c r="A150" s="58"/>
      <c r="B150" s="2"/>
      <c r="C150" s="3"/>
      <c r="D150" s="4"/>
      <c r="E150" s="5"/>
      <c r="F150" s="2"/>
      <c r="G150" s="2"/>
      <c r="H150" s="2"/>
      <c r="I150" s="6"/>
      <c r="J150" s="6"/>
      <c r="K150" s="2"/>
      <c r="L150" s="2"/>
      <c r="M150" s="58"/>
      <c r="N150" s="58"/>
      <c r="O150" s="58"/>
      <c r="P150" s="58"/>
      <c r="Q150" s="58"/>
      <c r="R150" s="58"/>
      <c r="S150" s="58"/>
      <c r="T150" s="58"/>
      <c r="U150" s="58"/>
      <c r="V150" s="58"/>
      <c r="W150" s="58"/>
      <c r="X150" s="58"/>
      <c r="Y150" s="58"/>
      <c r="Z150" s="58"/>
    </row>
    <row r="151" spans="1:26" ht="15.75" customHeight="1" x14ac:dyDescent="0.15">
      <c r="A151" s="58"/>
      <c r="B151" s="2"/>
      <c r="C151" s="3"/>
      <c r="D151" s="4"/>
      <c r="E151" s="5"/>
      <c r="F151" s="2"/>
      <c r="G151" s="2"/>
      <c r="H151" s="2"/>
      <c r="I151" s="6"/>
      <c r="J151" s="6"/>
      <c r="K151" s="2"/>
      <c r="L151" s="2"/>
      <c r="M151" s="58"/>
      <c r="N151" s="58"/>
      <c r="O151" s="58"/>
      <c r="P151" s="58"/>
      <c r="Q151" s="58"/>
      <c r="R151" s="58"/>
      <c r="S151" s="58"/>
      <c r="T151" s="58"/>
      <c r="U151" s="58"/>
      <c r="V151" s="58"/>
      <c r="W151" s="58"/>
      <c r="X151" s="58"/>
      <c r="Y151" s="58"/>
      <c r="Z151" s="58"/>
    </row>
    <row r="152" spans="1:26" ht="15.75" customHeight="1" x14ac:dyDescent="0.15">
      <c r="A152" s="58"/>
      <c r="B152" s="2"/>
      <c r="C152" s="3"/>
      <c r="D152" s="4"/>
      <c r="E152" s="5"/>
      <c r="F152" s="2"/>
      <c r="G152" s="2"/>
      <c r="H152" s="2"/>
      <c r="I152" s="6"/>
      <c r="J152" s="6"/>
      <c r="K152" s="2"/>
      <c r="L152" s="2"/>
      <c r="M152" s="58"/>
      <c r="N152" s="58"/>
      <c r="O152" s="58"/>
      <c r="P152" s="58"/>
      <c r="Q152" s="58"/>
      <c r="R152" s="58"/>
      <c r="S152" s="58"/>
      <c r="T152" s="58"/>
      <c r="U152" s="58"/>
      <c r="V152" s="58"/>
      <c r="W152" s="58"/>
      <c r="X152" s="58"/>
      <c r="Y152" s="58"/>
      <c r="Z152" s="58"/>
    </row>
    <row r="153" spans="1:26" ht="15.75" customHeight="1" x14ac:dyDescent="0.15">
      <c r="A153" s="58"/>
      <c r="B153" s="2"/>
      <c r="C153" s="3"/>
      <c r="D153" s="4"/>
      <c r="E153" s="5"/>
      <c r="F153" s="2"/>
      <c r="G153" s="2"/>
      <c r="H153" s="2"/>
      <c r="I153" s="6"/>
      <c r="J153" s="6"/>
      <c r="K153" s="2"/>
      <c r="L153" s="2"/>
      <c r="M153" s="58"/>
      <c r="N153" s="58"/>
      <c r="O153" s="58"/>
      <c r="P153" s="58"/>
      <c r="Q153" s="58"/>
      <c r="R153" s="58"/>
      <c r="S153" s="58"/>
      <c r="T153" s="58"/>
      <c r="U153" s="58"/>
      <c r="V153" s="58"/>
      <c r="W153" s="58"/>
      <c r="X153" s="58"/>
      <c r="Y153" s="58"/>
      <c r="Z153" s="58"/>
    </row>
    <row r="154" spans="1:26" ht="15.75" customHeight="1" x14ac:dyDescent="0.15">
      <c r="A154" s="58"/>
      <c r="B154" s="2"/>
      <c r="C154" s="3"/>
      <c r="D154" s="4"/>
      <c r="E154" s="5"/>
      <c r="F154" s="2"/>
      <c r="G154" s="2"/>
      <c r="H154" s="2"/>
      <c r="I154" s="6"/>
      <c r="J154" s="6"/>
      <c r="K154" s="2"/>
      <c r="L154" s="2"/>
      <c r="M154" s="58"/>
      <c r="N154" s="58"/>
      <c r="O154" s="58"/>
      <c r="P154" s="58"/>
      <c r="Q154" s="58"/>
      <c r="R154" s="58"/>
      <c r="S154" s="58"/>
      <c r="T154" s="58"/>
      <c r="U154" s="58"/>
      <c r="V154" s="58"/>
      <c r="W154" s="58"/>
      <c r="X154" s="58"/>
      <c r="Y154" s="58"/>
      <c r="Z154" s="58"/>
    </row>
    <row r="155" spans="1:26" ht="15.75" customHeight="1" x14ac:dyDescent="0.15">
      <c r="A155" s="58"/>
      <c r="B155" s="2"/>
      <c r="C155" s="3"/>
      <c r="D155" s="4"/>
      <c r="E155" s="5"/>
      <c r="F155" s="2"/>
      <c r="G155" s="2"/>
      <c r="H155" s="2"/>
      <c r="I155" s="6"/>
      <c r="J155" s="6"/>
      <c r="K155" s="2"/>
      <c r="L155" s="2"/>
      <c r="M155" s="58"/>
      <c r="N155" s="58"/>
      <c r="O155" s="58"/>
      <c r="P155" s="58"/>
      <c r="Q155" s="58"/>
      <c r="R155" s="58"/>
      <c r="S155" s="58"/>
      <c r="T155" s="58"/>
      <c r="U155" s="58"/>
      <c r="V155" s="58"/>
      <c r="W155" s="58"/>
      <c r="X155" s="58"/>
      <c r="Y155" s="58"/>
      <c r="Z155" s="58"/>
    </row>
    <row r="156" spans="1:26" ht="15.75" customHeight="1" x14ac:dyDescent="0.15">
      <c r="A156" s="58"/>
      <c r="B156" s="2"/>
      <c r="C156" s="3"/>
      <c r="D156" s="4"/>
      <c r="E156" s="5"/>
      <c r="F156" s="2"/>
      <c r="G156" s="2"/>
      <c r="H156" s="2"/>
      <c r="I156" s="6"/>
      <c r="J156" s="6"/>
      <c r="K156" s="2"/>
      <c r="L156" s="2"/>
      <c r="M156" s="58"/>
      <c r="N156" s="58"/>
      <c r="O156" s="58"/>
      <c r="P156" s="58"/>
      <c r="Q156" s="58"/>
      <c r="R156" s="58"/>
      <c r="S156" s="58"/>
      <c r="T156" s="58"/>
      <c r="U156" s="58"/>
      <c r="V156" s="58"/>
      <c r="W156" s="58"/>
      <c r="X156" s="58"/>
      <c r="Y156" s="58"/>
      <c r="Z156" s="58"/>
    </row>
    <row r="157" spans="1:26" ht="15.75" customHeight="1" x14ac:dyDescent="0.15">
      <c r="A157" s="58"/>
      <c r="B157" s="2"/>
      <c r="C157" s="3"/>
      <c r="D157" s="4"/>
      <c r="E157" s="5"/>
      <c r="F157" s="2"/>
      <c r="G157" s="2"/>
      <c r="H157" s="2"/>
      <c r="I157" s="6"/>
      <c r="J157" s="6"/>
      <c r="K157" s="2"/>
      <c r="L157" s="2"/>
      <c r="M157" s="58"/>
      <c r="N157" s="58"/>
      <c r="O157" s="58"/>
      <c r="P157" s="58"/>
      <c r="Q157" s="58"/>
      <c r="R157" s="58"/>
      <c r="S157" s="58"/>
      <c r="T157" s="58"/>
      <c r="U157" s="58"/>
      <c r="V157" s="58"/>
      <c r="W157" s="58"/>
      <c r="X157" s="58"/>
      <c r="Y157" s="58"/>
      <c r="Z157" s="58"/>
    </row>
    <row r="158" spans="1:26" ht="15.75" customHeight="1" x14ac:dyDescent="0.15">
      <c r="A158" s="58"/>
      <c r="B158" s="2"/>
      <c r="C158" s="3"/>
      <c r="D158" s="4"/>
      <c r="E158" s="5"/>
      <c r="F158" s="2"/>
      <c r="G158" s="2"/>
      <c r="H158" s="2"/>
      <c r="I158" s="6"/>
      <c r="J158" s="6"/>
      <c r="K158" s="2"/>
      <c r="L158" s="2"/>
      <c r="M158" s="58"/>
      <c r="N158" s="58"/>
      <c r="O158" s="58"/>
      <c r="P158" s="58"/>
      <c r="Q158" s="58"/>
      <c r="R158" s="58"/>
      <c r="S158" s="58"/>
      <c r="T158" s="58"/>
      <c r="U158" s="58"/>
      <c r="V158" s="58"/>
      <c r="W158" s="58"/>
      <c r="X158" s="58"/>
      <c r="Y158" s="58"/>
      <c r="Z158" s="58"/>
    </row>
    <row r="159" spans="1:26" ht="15.75" customHeight="1" x14ac:dyDescent="0.15">
      <c r="A159" s="58"/>
      <c r="B159" s="2"/>
      <c r="C159" s="3"/>
      <c r="D159" s="4"/>
      <c r="E159" s="5"/>
      <c r="F159" s="2"/>
      <c r="G159" s="2"/>
      <c r="H159" s="2"/>
      <c r="I159" s="6"/>
      <c r="J159" s="6"/>
      <c r="K159" s="2"/>
      <c r="L159" s="2"/>
      <c r="M159" s="58"/>
      <c r="N159" s="58"/>
      <c r="O159" s="58"/>
      <c r="P159" s="58"/>
      <c r="Q159" s="58"/>
      <c r="R159" s="58"/>
      <c r="S159" s="58"/>
      <c r="T159" s="58"/>
      <c r="U159" s="58"/>
      <c r="V159" s="58"/>
      <c r="W159" s="58"/>
      <c r="X159" s="58"/>
      <c r="Y159" s="58"/>
      <c r="Z159" s="58"/>
    </row>
    <row r="160" spans="1:26" ht="15.75" customHeight="1" x14ac:dyDescent="0.15">
      <c r="A160" s="58"/>
      <c r="B160" s="2"/>
      <c r="C160" s="3"/>
      <c r="D160" s="4"/>
      <c r="E160" s="5"/>
      <c r="F160" s="2"/>
      <c r="G160" s="2"/>
      <c r="H160" s="2"/>
      <c r="I160" s="6"/>
      <c r="J160" s="6"/>
      <c r="K160" s="2"/>
      <c r="L160" s="2"/>
      <c r="M160" s="58"/>
      <c r="N160" s="58"/>
      <c r="O160" s="58"/>
      <c r="P160" s="58"/>
      <c r="Q160" s="58"/>
      <c r="R160" s="58"/>
      <c r="S160" s="58"/>
      <c r="T160" s="58"/>
      <c r="U160" s="58"/>
      <c r="V160" s="58"/>
      <c r="W160" s="58"/>
      <c r="X160" s="58"/>
      <c r="Y160" s="58"/>
      <c r="Z160" s="58"/>
    </row>
    <row r="161" spans="1:26" ht="15.75" customHeight="1" x14ac:dyDescent="0.15">
      <c r="A161" s="58"/>
      <c r="B161" s="2"/>
      <c r="C161" s="3"/>
      <c r="D161" s="4"/>
      <c r="E161" s="5"/>
      <c r="F161" s="2"/>
      <c r="G161" s="2"/>
      <c r="H161" s="2"/>
      <c r="I161" s="6"/>
      <c r="J161" s="6"/>
      <c r="K161" s="2"/>
      <c r="L161" s="2"/>
      <c r="M161" s="58"/>
      <c r="N161" s="58"/>
      <c r="O161" s="58"/>
      <c r="P161" s="58"/>
      <c r="Q161" s="58"/>
      <c r="R161" s="58"/>
      <c r="S161" s="58"/>
      <c r="T161" s="58"/>
      <c r="U161" s="58"/>
      <c r="V161" s="58"/>
      <c r="W161" s="58"/>
      <c r="X161" s="58"/>
      <c r="Y161" s="58"/>
      <c r="Z161" s="58"/>
    </row>
    <row r="162" spans="1:26" ht="15.75" customHeight="1" x14ac:dyDescent="0.15">
      <c r="A162" s="58"/>
      <c r="B162" s="2"/>
      <c r="C162" s="3"/>
      <c r="D162" s="4"/>
      <c r="E162" s="5"/>
      <c r="F162" s="2"/>
      <c r="G162" s="2"/>
      <c r="H162" s="2"/>
      <c r="I162" s="6"/>
      <c r="J162" s="6"/>
      <c r="K162" s="2"/>
      <c r="L162" s="2"/>
      <c r="M162" s="58"/>
      <c r="N162" s="58"/>
      <c r="O162" s="58"/>
      <c r="P162" s="58"/>
      <c r="Q162" s="58"/>
      <c r="R162" s="58"/>
      <c r="S162" s="58"/>
      <c r="T162" s="58"/>
      <c r="U162" s="58"/>
      <c r="V162" s="58"/>
      <c r="W162" s="58"/>
      <c r="X162" s="58"/>
      <c r="Y162" s="58"/>
      <c r="Z162" s="58"/>
    </row>
    <row r="163" spans="1:26" ht="15.75" customHeight="1" x14ac:dyDescent="0.15">
      <c r="A163" s="58"/>
      <c r="B163" s="2"/>
      <c r="C163" s="3"/>
      <c r="D163" s="4"/>
      <c r="E163" s="5"/>
      <c r="F163" s="2"/>
      <c r="G163" s="2"/>
      <c r="H163" s="2"/>
      <c r="I163" s="6"/>
      <c r="J163" s="6"/>
      <c r="K163" s="2"/>
      <c r="L163" s="2"/>
      <c r="M163" s="58"/>
      <c r="N163" s="58"/>
      <c r="O163" s="58"/>
      <c r="P163" s="58"/>
      <c r="Q163" s="58"/>
      <c r="R163" s="58"/>
      <c r="S163" s="58"/>
      <c r="T163" s="58"/>
      <c r="U163" s="58"/>
      <c r="V163" s="58"/>
      <c r="W163" s="58"/>
      <c r="X163" s="58"/>
      <c r="Y163" s="58"/>
      <c r="Z163" s="58"/>
    </row>
    <row r="164" spans="1:26" ht="15.75" customHeight="1" x14ac:dyDescent="0.15">
      <c r="A164" s="58"/>
      <c r="B164" s="2"/>
      <c r="C164" s="3"/>
      <c r="D164" s="4"/>
      <c r="E164" s="5"/>
      <c r="F164" s="2"/>
      <c r="G164" s="2"/>
      <c r="H164" s="2"/>
      <c r="I164" s="6"/>
      <c r="J164" s="6"/>
      <c r="K164" s="2"/>
      <c r="L164" s="2"/>
      <c r="M164" s="58"/>
      <c r="N164" s="58"/>
      <c r="O164" s="58"/>
      <c r="P164" s="58"/>
      <c r="Q164" s="58"/>
      <c r="R164" s="58"/>
      <c r="S164" s="58"/>
      <c r="T164" s="58"/>
      <c r="U164" s="58"/>
      <c r="V164" s="58"/>
      <c r="W164" s="58"/>
      <c r="X164" s="58"/>
      <c r="Y164" s="58"/>
      <c r="Z164" s="58"/>
    </row>
    <row r="165" spans="1:26" ht="15.75" customHeight="1" x14ac:dyDescent="0.15">
      <c r="A165" s="58"/>
      <c r="B165" s="2"/>
      <c r="C165" s="3"/>
      <c r="D165" s="4"/>
      <c r="E165" s="5"/>
      <c r="F165" s="2"/>
      <c r="G165" s="2"/>
      <c r="H165" s="2"/>
      <c r="I165" s="6"/>
      <c r="J165" s="6"/>
      <c r="K165" s="2"/>
      <c r="L165" s="2"/>
      <c r="M165" s="58"/>
      <c r="N165" s="58"/>
      <c r="O165" s="58"/>
      <c r="P165" s="58"/>
      <c r="Q165" s="58"/>
      <c r="R165" s="58"/>
      <c r="S165" s="58"/>
      <c r="T165" s="58"/>
      <c r="U165" s="58"/>
      <c r="V165" s="58"/>
      <c r="W165" s="58"/>
      <c r="X165" s="58"/>
      <c r="Y165" s="58"/>
      <c r="Z165" s="58"/>
    </row>
    <row r="166" spans="1:26" ht="15.75" customHeight="1" x14ac:dyDescent="0.15">
      <c r="A166" s="58"/>
      <c r="B166" s="2"/>
      <c r="C166" s="3"/>
      <c r="D166" s="4"/>
      <c r="E166" s="5"/>
      <c r="F166" s="2"/>
      <c r="G166" s="2"/>
      <c r="H166" s="2"/>
      <c r="I166" s="6"/>
      <c r="J166" s="6"/>
      <c r="K166" s="2"/>
      <c r="L166" s="2"/>
      <c r="M166" s="58"/>
      <c r="N166" s="58"/>
      <c r="O166" s="58"/>
      <c r="P166" s="58"/>
      <c r="Q166" s="58"/>
      <c r="R166" s="58"/>
      <c r="S166" s="58"/>
      <c r="T166" s="58"/>
      <c r="U166" s="58"/>
      <c r="V166" s="58"/>
      <c r="W166" s="58"/>
      <c r="X166" s="58"/>
      <c r="Y166" s="58"/>
      <c r="Z166" s="58"/>
    </row>
    <row r="167" spans="1:26" ht="15.75" customHeight="1" x14ac:dyDescent="0.15">
      <c r="A167" s="58"/>
      <c r="B167" s="2"/>
      <c r="C167" s="3"/>
      <c r="D167" s="4"/>
      <c r="E167" s="5"/>
      <c r="F167" s="2"/>
      <c r="G167" s="2"/>
      <c r="H167" s="2"/>
      <c r="I167" s="6"/>
      <c r="J167" s="6"/>
      <c r="K167" s="2"/>
      <c r="L167" s="2"/>
      <c r="M167" s="58"/>
      <c r="N167" s="58"/>
      <c r="O167" s="58"/>
      <c r="P167" s="58"/>
      <c r="Q167" s="58"/>
      <c r="R167" s="58"/>
      <c r="S167" s="58"/>
      <c r="T167" s="58"/>
      <c r="U167" s="58"/>
      <c r="V167" s="58"/>
      <c r="W167" s="58"/>
      <c r="X167" s="58"/>
      <c r="Y167" s="58"/>
      <c r="Z167" s="58"/>
    </row>
    <row r="168" spans="1:26" ht="15.75" customHeight="1" x14ac:dyDescent="0.15">
      <c r="A168" s="58"/>
      <c r="B168" s="2"/>
      <c r="C168" s="3"/>
      <c r="D168" s="4"/>
      <c r="E168" s="5"/>
      <c r="F168" s="2"/>
      <c r="G168" s="2"/>
      <c r="H168" s="2"/>
      <c r="I168" s="6"/>
      <c r="J168" s="6"/>
      <c r="K168" s="2"/>
      <c r="L168" s="2"/>
      <c r="M168" s="58"/>
      <c r="N168" s="58"/>
      <c r="O168" s="58"/>
      <c r="P168" s="58"/>
      <c r="Q168" s="58"/>
      <c r="R168" s="58"/>
      <c r="S168" s="58"/>
      <c r="T168" s="58"/>
      <c r="U168" s="58"/>
      <c r="V168" s="58"/>
      <c r="W168" s="58"/>
      <c r="X168" s="58"/>
      <c r="Y168" s="58"/>
      <c r="Z168" s="58"/>
    </row>
    <row r="169" spans="1:26" ht="15.75" customHeight="1" x14ac:dyDescent="0.15">
      <c r="A169" s="58"/>
      <c r="B169" s="2"/>
      <c r="C169" s="3"/>
      <c r="D169" s="4"/>
      <c r="E169" s="5"/>
      <c r="F169" s="2"/>
      <c r="G169" s="2"/>
      <c r="H169" s="2"/>
      <c r="I169" s="6"/>
      <c r="J169" s="6"/>
      <c r="K169" s="2"/>
      <c r="L169" s="2"/>
      <c r="M169" s="58"/>
      <c r="N169" s="58"/>
      <c r="O169" s="58"/>
      <c r="P169" s="58"/>
      <c r="Q169" s="58"/>
      <c r="R169" s="58"/>
      <c r="S169" s="58"/>
      <c r="T169" s="58"/>
      <c r="U169" s="58"/>
      <c r="V169" s="58"/>
      <c r="W169" s="58"/>
      <c r="X169" s="58"/>
      <c r="Y169" s="58"/>
      <c r="Z169" s="58"/>
    </row>
    <row r="170" spans="1:26" ht="15.75" customHeight="1" x14ac:dyDescent="0.15">
      <c r="A170" s="58"/>
      <c r="B170" s="2"/>
      <c r="C170" s="3"/>
      <c r="D170" s="4"/>
      <c r="E170" s="5"/>
      <c r="F170" s="2"/>
      <c r="G170" s="2"/>
      <c r="H170" s="2"/>
      <c r="I170" s="6"/>
      <c r="J170" s="6"/>
      <c r="K170" s="2"/>
      <c r="L170" s="2"/>
      <c r="M170" s="58"/>
      <c r="N170" s="58"/>
      <c r="O170" s="58"/>
      <c r="P170" s="58"/>
      <c r="Q170" s="58"/>
      <c r="R170" s="58"/>
      <c r="S170" s="58"/>
      <c r="T170" s="58"/>
      <c r="U170" s="58"/>
      <c r="V170" s="58"/>
      <c r="W170" s="58"/>
      <c r="X170" s="58"/>
      <c r="Y170" s="58"/>
      <c r="Z170" s="58"/>
    </row>
    <row r="171" spans="1:26" ht="15.75" customHeight="1" x14ac:dyDescent="0.15">
      <c r="A171" s="58"/>
      <c r="B171" s="2"/>
      <c r="C171" s="3"/>
      <c r="D171" s="4"/>
      <c r="E171" s="5"/>
      <c r="F171" s="2"/>
      <c r="G171" s="2"/>
      <c r="H171" s="2"/>
      <c r="I171" s="6"/>
      <c r="J171" s="6"/>
      <c r="K171" s="2"/>
      <c r="L171" s="2"/>
      <c r="M171" s="58"/>
      <c r="N171" s="58"/>
      <c r="O171" s="58"/>
      <c r="P171" s="58"/>
      <c r="Q171" s="58"/>
      <c r="R171" s="58"/>
      <c r="S171" s="58"/>
      <c r="T171" s="58"/>
      <c r="U171" s="58"/>
      <c r="V171" s="58"/>
      <c r="W171" s="58"/>
      <c r="X171" s="58"/>
      <c r="Y171" s="58"/>
      <c r="Z171" s="58"/>
    </row>
    <row r="172" spans="1:26" ht="15.75" customHeight="1" x14ac:dyDescent="0.15">
      <c r="A172" s="58"/>
      <c r="B172" s="2"/>
      <c r="C172" s="3"/>
      <c r="D172" s="4"/>
      <c r="E172" s="5"/>
      <c r="F172" s="2"/>
      <c r="G172" s="2"/>
      <c r="H172" s="2"/>
      <c r="I172" s="6"/>
      <c r="J172" s="6"/>
      <c r="K172" s="2"/>
      <c r="L172" s="2"/>
      <c r="M172" s="58"/>
      <c r="N172" s="58"/>
      <c r="O172" s="58"/>
      <c r="P172" s="58"/>
      <c r="Q172" s="58"/>
      <c r="R172" s="58"/>
      <c r="S172" s="58"/>
      <c r="T172" s="58"/>
      <c r="U172" s="58"/>
      <c r="V172" s="58"/>
      <c r="W172" s="58"/>
      <c r="X172" s="58"/>
      <c r="Y172" s="58"/>
      <c r="Z172" s="58"/>
    </row>
    <row r="173" spans="1:26" ht="15.75" customHeight="1" x14ac:dyDescent="0.15">
      <c r="A173" s="58"/>
      <c r="B173" s="2"/>
      <c r="C173" s="3"/>
      <c r="D173" s="4"/>
      <c r="E173" s="5"/>
      <c r="F173" s="2"/>
      <c r="G173" s="2"/>
      <c r="H173" s="2"/>
      <c r="I173" s="6"/>
      <c r="J173" s="6"/>
      <c r="K173" s="2"/>
      <c r="L173" s="2"/>
      <c r="M173" s="58"/>
      <c r="N173" s="58"/>
      <c r="O173" s="58"/>
      <c r="P173" s="58"/>
      <c r="Q173" s="58"/>
      <c r="R173" s="58"/>
      <c r="S173" s="58"/>
      <c r="T173" s="58"/>
      <c r="U173" s="58"/>
      <c r="V173" s="58"/>
      <c r="W173" s="58"/>
      <c r="X173" s="58"/>
      <c r="Y173" s="58"/>
      <c r="Z173" s="58"/>
    </row>
    <row r="174" spans="1:26" ht="15.75" customHeight="1" x14ac:dyDescent="0.15">
      <c r="A174" s="58"/>
      <c r="B174" s="2"/>
      <c r="C174" s="3"/>
      <c r="D174" s="4"/>
      <c r="E174" s="5"/>
      <c r="F174" s="2"/>
      <c r="G174" s="2"/>
      <c r="H174" s="2"/>
      <c r="I174" s="6"/>
      <c r="J174" s="6"/>
      <c r="K174" s="2"/>
      <c r="L174" s="2"/>
      <c r="M174" s="58"/>
      <c r="N174" s="58"/>
      <c r="O174" s="58"/>
      <c r="P174" s="58"/>
      <c r="Q174" s="58"/>
      <c r="R174" s="58"/>
      <c r="S174" s="58"/>
      <c r="T174" s="58"/>
      <c r="U174" s="58"/>
      <c r="V174" s="58"/>
      <c r="W174" s="58"/>
      <c r="X174" s="58"/>
      <c r="Y174" s="58"/>
      <c r="Z174" s="58"/>
    </row>
    <row r="175" spans="1:26" ht="15.75" customHeight="1" x14ac:dyDescent="0.15">
      <c r="A175" s="58"/>
      <c r="B175" s="2"/>
      <c r="C175" s="3"/>
      <c r="D175" s="4"/>
      <c r="E175" s="5"/>
      <c r="F175" s="2"/>
      <c r="G175" s="2"/>
      <c r="H175" s="2"/>
      <c r="I175" s="6"/>
      <c r="J175" s="6"/>
      <c r="K175" s="2"/>
      <c r="L175" s="2"/>
      <c r="M175" s="58"/>
      <c r="N175" s="58"/>
      <c r="O175" s="58"/>
      <c r="P175" s="58"/>
      <c r="Q175" s="58"/>
      <c r="R175" s="58"/>
      <c r="S175" s="58"/>
      <c r="T175" s="58"/>
      <c r="U175" s="58"/>
      <c r="V175" s="58"/>
      <c r="W175" s="58"/>
      <c r="X175" s="58"/>
      <c r="Y175" s="58"/>
      <c r="Z175" s="58"/>
    </row>
    <row r="176" spans="1:26" ht="15.75" customHeight="1" x14ac:dyDescent="0.15">
      <c r="A176" s="58"/>
      <c r="B176" s="2"/>
      <c r="C176" s="3"/>
      <c r="D176" s="4"/>
      <c r="E176" s="5"/>
      <c r="F176" s="2"/>
      <c r="G176" s="2"/>
      <c r="H176" s="2"/>
      <c r="I176" s="6"/>
      <c r="J176" s="6"/>
      <c r="K176" s="2"/>
      <c r="L176" s="2"/>
      <c r="M176" s="58"/>
      <c r="N176" s="58"/>
      <c r="O176" s="58"/>
      <c r="P176" s="58"/>
      <c r="Q176" s="58"/>
      <c r="R176" s="58"/>
      <c r="S176" s="58"/>
      <c r="T176" s="58"/>
      <c r="U176" s="58"/>
      <c r="V176" s="58"/>
      <c r="W176" s="58"/>
      <c r="X176" s="58"/>
      <c r="Y176" s="58"/>
      <c r="Z176" s="58"/>
    </row>
    <row r="177" spans="1:26" ht="15.75" customHeight="1" x14ac:dyDescent="0.15">
      <c r="A177" s="58"/>
      <c r="B177" s="2"/>
      <c r="C177" s="3"/>
      <c r="D177" s="4"/>
      <c r="E177" s="5"/>
      <c r="F177" s="2"/>
      <c r="G177" s="2"/>
      <c r="H177" s="2"/>
      <c r="I177" s="6"/>
      <c r="J177" s="6"/>
      <c r="K177" s="2"/>
      <c r="L177" s="2"/>
      <c r="M177" s="58"/>
      <c r="N177" s="58"/>
      <c r="O177" s="58"/>
      <c r="P177" s="58"/>
      <c r="Q177" s="58"/>
      <c r="R177" s="58"/>
      <c r="S177" s="58"/>
      <c r="T177" s="58"/>
      <c r="U177" s="58"/>
      <c r="V177" s="58"/>
      <c r="W177" s="58"/>
      <c r="X177" s="58"/>
      <c r="Y177" s="58"/>
      <c r="Z177" s="58"/>
    </row>
    <row r="178" spans="1:26" ht="15.75" customHeight="1" x14ac:dyDescent="0.15">
      <c r="A178" s="58"/>
      <c r="B178" s="2"/>
      <c r="C178" s="3"/>
      <c r="D178" s="4"/>
      <c r="E178" s="5"/>
      <c r="F178" s="2"/>
      <c r="G178" s="2"/>
      <c r="H178" s="2"/>
      <c r="I178" s="6"/>
      <c r="J178" s="6"/>
      <c r="K178" s="2"/>
      <c r="L178" s="2"/>
      <c r="M178" s="58"/>
      <c r="N178" s="58"/>
      <c r="O178" s="58"/>
      <c r="P178" s="58"/>
      <c r="Q178" s="58"/>
      <c r="R178" s="58"/>
      <c r="S178" s="58"/>
      <c r="T178" s="58"/>
      <c r="U178" s="58"/>
      <c r="V178" s="58"/>
      <c r="W178" s="58"/>
      <c r="X178" s="58"/>
      <c r="Y178" s="58"/>
      <c r="Z178" s="58"/>
    </row>
    <row r="179" spans="1:26" ht="15.75" customHeight="1" x14ac:dyDescent="0.15">
      <c r="A179" s="58"/>
      <c r="B179" s="2"/>
      <c r="C179" s="3"/>
      <c r="D179" s="4"/>
      <c r="E179" s="5"/>
      <c r="F179" s="2"/>
      <c r="G179" s="2"/>
      <c r="H179" s="2"/>
      <c r="I179" s="6"/>
      <c r="J179" s="6"/>
      <c r="K179" s="2"/>
      <c r="L179" s="2"/>
      <c r="M179" s="58"/>
      <c r="N179" s="58"/>
      <c r="O179" s="58"/>
      <c r="P179" s="58"/>
      <c r="Q179" s="58"/>
      <c r="R179" s="58"/>
      <c r="S179" s="58"/>
      <c r="T179" s="58"/>
      <c r="U179" s="58"/>
      <c r="V179" s="58"/>
      <c r="W179" s="58"/>
      <c r="X179" s="58"/>
      <c r="Y179" s="58"/>
      <c r="Z179" s="58"/>
    </row>
    <row r="180" spans="1:26" ht="15.75" customHeight="1" x14ac:dyDescent="0.15">
      <c r="A180" s="58"/>
      <c r="B180" s="2"/>
      <c r="C180" s="3"/>
      <c r="D180" s="4"/>
      <c r="E180" s="5"/>
      <c r="F180" s="2"/>
      <c r="G180" s="2"/>
      <c r="H180" s="2"/>
      <c r="I180" s="6"/>
      <c r="J180" s="6"/>
      <c r="K180" s="2"/>
      <c r="L180" s="2"/>
      <c r="M180" s="58"/>
      <c r="N180" s="58"/>
      <c r="O180" s="58"/>
      <c r="P180" s="58"/>
      <c r="Q180" s="58"/>
      <c r="R180" s="58"/>
      <c r="S180" s="58"/>
      <c r="T180" s="58"/>
      <c r="U180" s="58"/>
      <c r="V180" s="58"/>
      <c r="W180" s="58"/>
      <c r="X180" s="58"/>
      <c r="Y180" s="58"/>
      <c r="Z180" s="58"/>
    </row>
    <row r="181" spans="1:26" ht="15.75" customHeight="1" x14ac:dyDescent="0.15">
      <c r="A181" s="58"/>
      <c r="B181" s="2"/>
      <c r="C181" s="3"/>
      <c r="D181" s="4"/>
      <c r="E181" s="5"/>
      <c r="F181" s="2"/>
      <c r="G181" s="2"/>
      <c r="H181" s="2"/>
      <c r="I181" s="6"/>
      <c r="J181" s="6"/>
      <c r="K181" s="2"/>
      <c r="L181" s="2"/>
      <c r="M181" s="58"/>
      <c r="N181" s="58"/>
      <c r="O181" s="58"/>
      <c r="P181" s="58"/>
      <c r="Q181" s="58"/>
      <c r="R181" s="58"/>
      <c r="S181" s="58"/>
      <c r="T181" s="58"/>
      <c r="U181" s="58"/>
      <c r="V181" s="58"/>
      <c r="W181" s="58"/>
      <c r="X181" s="58"/>
      <c r="Y181" s="58"/>
      <c r="Z181" s="58"/>
    </row>
    <row r="182" spans="1:26" ht="15.75" customHeight="1" x14ac:dyDescent="0.15">
      <c r="A182" s="58"/>
      <c r="B182" s="2"/>
      <c r="C182" s="3"/>
      <c r="D182" s="4"/>
      <c r="E182" s="5"/>
      <c r="F182" s="2"/>
      <c r="G182" s="2"/>
      <c r="H182" s="2"/>
      <c r="I182" s="6"/>
      <c r="J182" s="6"/>
      <c r="K182" s="2"/>
      <c r="L182" s="2"/>
      <c r="M182" s="58"/>
      <c r="N182" s="58"/>
      <c r="O182" s="58"/>
      <c r="P182" s="58"/>
      <c r="Q182" s="58"/>
      <c r="R182" s="58"/>
      <c r="S182" s="58"/>
      <c r="T182" s="58"/>
      <c r="U182" s="58"/>
      <c r="V182" s="58"/>
      <c r="W182" s="58"/>
      <c r="X182" s="58"/>
      <c r="Y182" s="58"/>
      <c r="Z182" s="58"/>
    </row>
    <row r="183" spans="1:26" ht="15.75" customHeight="1" x14ac:dyDescent="0.15">
      <c r="A183" s="58"/>
      <c r="B183" s="2"/>
      <c r="C183" s="3"/>
      <c r="D183" s="4"/>
      <c r="E183" s="5"/>
      <c r="F183" s="2"/>
      <c r="G183" s="2"/>
      <c r="H183" s="2"/>
      <c r="I183" s="6"/>
      <c r="J183" s="6"/>
      <c r="K183" s="2"/>
      <c r="L183" s="2"/>
      <c r="M183" s="58"/>
      <c r="N183" s="58"/>
      <c r="O183" s="58"/>
      <c r="P183" s="58"/>
      <c r="Q183" s="58"/>
      <c r="R183" s="58"/>
      <c r="S183" s="58"/>
      <c r="T183" s="58"/>
      <c r="U183" s="58"/>
      <c r="V183" s="58"/>
      <c r="W183" s="58"/>
      <c r="X183" s="58"/>
      <c r="Y183" s="58"/>
      <c r="Z183" s="58"/>
    </row>
    <row r="184" spans="1:26" ht="15.75" customHeight="1" x14ac:dyDescent="0.15">
      <c r="A184" s="58"/>
      <c r="B184" s="2"/>
      <c r="C184" s="3"/>
      <c r="D184" s="4"/>
      <c r="E184" s="5"/>
      <c r="F184" s="2"/>
      <c r="G184" s="2"/>
      <c r="H184" s="2"/>
      <c r="I184" s="6"/>
      <c r="J184" s="6"/>
      <c r="K184" s="2"/>
      <c r="L184" s="2"/>
      <c r="M184" s="58"/>
      <c r="N184" s="58"/>
      <c r="O184" s="58"/>
      <c r="P184" s="58"/>
      <c r="Q184" s="58"/>
      <c r="R184" s="58"/>
      <c r="S184" s="58"/>
      <c r="T184" s="58"/>
      <c r="U184" s="58"/>
      <c r="V184" s="58"/>
      <c r="W184" s="58"/>
      <c r="X184" s="58"/>
      <c r="Y184" s="58"/>
      <c r="Z184" s="58"/>
    </row>
    <row r="185" spans="1:26" ht="15.75" customHeight="1" x14ac:dyDescent="0.15">
      <c r="A185" s="58"/>
      <c r="B185" s="2"/>
      <c r="C185" s="3"/>
      <c r="D185" s="4"/>
      <c r="E185" s="5"/>
      <c r="F185" s="2"/>
      <c r="G185" s="2"/>
      <c r="H185" s="2"/>
      <c r="I185" s="6"/>
      <c r="J185" s="6"/>
      <c r="K185" s="2"/>
      <c r="L185" s="2"/>
      <c r="M185" s="58"/>
      <c r="N185" s="58"/>
      <c r="O185" s="58"/>
      <c r="P185" s="58"/>
      <c r="Q185" s="58"/>
      <c r="R185" s="58"/>
      <c r="S185" s="58"/>
      <c r="T185" s="58"/>
      <c r="U185" s="58"/>
      <c r="V185" s="58"/>
      <c r="W185" s="58"/>
      <c r="X185" s="58"/>
      <c r="Y185" s="58"/>
      <c r="Z185" s="58"/>
    </row>
    <row r="186" spans="1:26" ht="15.75" customHeight="1" x14ac:dyDescent="0.15">
      <c r="A186" s="58"/>
      <c r="B186" s="2"/>
      <c r="C186" s="3"/>
      <c r="D186" s="4"/>
      <c r="E186" s="5"/>
      <c r="F186" s="2"/>
      <c r="G186" s="2"/>
      <c r="H186" s="2"/>
      <c r="I186" s="6"/>
      <c r="J186" s="6"/>
      <c r="K186" s="2"/>
      <c r="L186" s="2"/>
      <c r="M186" s="58"/>
      <c r="N186" s="58"/>
      <c r="O186" s="58"/>
      <c r="P186" s="58"/>
      <c r="Q186" s="58"/>
      <c r="R186" s="58"/>
      <c r="S186" s="58"/>
      <c r="T186" s="58"/>
      <c r="U186" s="58"/>
      <c r="V186" s="58"/>
      <c r="W186" s="58"/>
      <c r="X186" s="58"/>
      <c r="Y186" s="58"/>
      <c r="Z186" s="58"/>
    </row>
    <row r="187" spans="1:26" ht="15.75" customHeight="1" x14ac:dyDescent="0.15">
      <c r="A187" s="58"/>
      <c r="B187" s="2"/>
      <c r="C187" s="3"/>
      <c r="D187" s="4"/>
      <c r="E187" s="5"/>
      <c r="F187" s="2"/>
      <c r="G187" s="2"/>
      <c r="H187" s="2"/>
      <c r="I187" s="6"/>
      <c r="J187" s="6"/>
      <c r="K187" s="2"/>
      <c r="L187" s="2"/>
      <c r="M187" s="58"/>
      <c r="N187" s="58"/>
      <c r="O187" s="58"/>
      <c r="P187" s="58"/>
      <c r="Q187" s="58"/>
      <c r="R187" s="58"/>
      <c r="S187" s="58"/>
      <c r="T187" s="58"/>
      <c r="U187" s="58"/>
      <c r="V187" s="58"/>
      <c r="W187" s="58"/>
      <c r="X187" s="58"/>
      <c r="Y187" s="58"/>
      <c r="Z187" s="58"/>
    </row>
    <row r="188" spans="1:26" ht="15.75" customHeight="1" x14ac:dyDescent="0.15">
      <c r="A188" s="58"/>
      <c r="B188" s="2"/>
      <c r="C188" s="3"/>
      <c r="D188" s="4"/>
      <c r="E188" s="5"/>
      <c r="F188" s="2"/>
      <c r="G188" s="2"/>
      <c r="H188" s="2"/>
      <c r="I188" s="6"/>
      <c r="J188" s="6"/>
      <c r="K188" s="2"/>
      <c r="L188" s="2"/>
      <c r="M188" s="58"/>
      <c r="N188" s="58"/>
      <c r="O188" s="58"/>
      <c r="P188" s="58"/>
      <c r="Q188" s="58"/>
      <c r="R188" s="58"/>
      <c r="S188" s="58"/>
      <c r="T188" s="58"/>
      <c r="U188" s="58"/>
      <c r="V188" s="58"/>
      <c r="W188" s="58"/>
      <c r="X188" s="58"/>
      <c r="Y188" s="58"/>
      <c r="Z188" s="58"/>
    </row>
    <row r="189" spans="1:26" ht="15.75" customHeight="1" x14ac:dyDescent="0.15">
      <c r="A189" s="58"/>
      <c r="B189" s="2"/>
      <c r="C189" s="3"/>
      <c r="D189" s="4"/>
      <c r="E189" s="5"/>
      <c r="F189" s="2"/>
      <c r="G189" s="2"/>
      <c r="H189" s="2"/>
      <c r="I189" s="6"/>
      <c r="J189" s="6"/>
      <c r="K189" s="2"/>
      <c r="L189" s="2"/>
      <c r="M189" s="58"/>
      <c r="N189" s="58"/>
      <c r="O189" s="58"/>
      <c r="P189" s="58"/>
      <c r="Q189" s="58"/>
      <c r="R189" s="58"/>
      <c r="S189" s="58"/>
      <c r="T189" s="58"/>
      <c r="U189" s="58"/>
      <c r="V189" s="58"/>
      <c r="W189" s="58"/>
      <c r="X189" s="58"/>
      <c r="Y189" s="58"/>
      <c r="Z189" s="58"/>
    </row>
    <row r="190" spans="1:26" ht="15.75" customHeight="1" x14ac:dyDescent="0.15">
      <c r="A190" s="58"/>
      <c r="B190" s="2"/>
      <c r="C190" s="3"/>
      <c r="D190" s="4"/>
      <c r="E190" s="5"/>
      <c r="F190" s="2"/>
      <c r="G190" s="2"/>
      <c r="H190" s="2"/>
      <c r="I190" s="6"/>
      <c r="J190" s="6"/>
      <c r="K190" s="2"/>
      <c r="L190" s="2"/>
      <c r="M190" s="58"/>
      <c r="N190" s="58"/>
      <c r="O190" s="58"/>
      <c r="P190" s="58"/>
      <c r="Q190" s="58"/>
      <c r="R190" s="58"/>
      <c r="S190" s="58"/>
      <c r="T190" s="58"/>
      <c r="U190" s="58"/>
      <c r="V190" s="58"/>
      <c r="W190" s="58"/>
      <c r="X190" s="58"/>
      <c r="Y190" s="58"/>
      <c r="Z190" s="58"/>
    </row>
    <row r="191" spans="1:26" ht="15.75" customHeight="1" x14ac:dyDescent="0.15">
      <c r="A191" s="58"/>
      <c r="B191" s="2"/>
      <c r="C191" s="3"/>
      <c r="D191" s="4"/>
      <c r="E191" s="5"/>
      <c r="F191" s="2"/>
      <c r="G191" s="2"/>
      <c r="H191" s="2"/>
      <c r="I191" s="6"/>
      <c r="J191" s="6"/>
      <c r="K191" s="2"/>
      <c r="L191" s="2"/>
      <c r="M191" s="58"/>
      <c r="N191" s="58"/>
      <c r="O191" s="58"/>
      <c r="P191" s="58"/>
      <c r="Q191" s="58"/>
      <c r="R191" s="58"/>
      <c r="S191" s="58"/>
      <c r="T191" s="58"/>
      <c r="U191" s="58"/>
      <c r="V191" s="58"/>
      <c r="W191" s="58"/>
      <c r="X191" s="58"/>
      <c r="Y191" s="58"/>
      <c r="Z191" s="58"/>
    </row>
    <row r="192" spans="1:26" ht="15.75" customHeight="1" x14ac:dyDescent="0.15">
      <c r="A192" s="58"/>
      <c r="B192" s="2"/>
      <c r="C192" s="3"/>
      <c r="D192" s="4"/>
      <c r="E192" s="5"/>
      <c r="F192" s="2"/>
      <c r="G192" s="2"/>
      <c r="H192" s="2"/>
      <c r="I192" s="6"/>
      <c r="J192" s="6"/>
      <c r="K192" s="2"/>
      <c r="L192" s="2"/>
      <c r="M192" s="58"/>
      <c r="N192" s="58"/>
      <c r="O192" s="58"/>
      <c r="P192" s="58"/>
      <c r="Q192" s="58"/>
      <c r="R192" s="58"/>
      <c r="S192" s="58"/>
      <c r="T192" s="58"/>
      <c r="U192" s="58"/>
      <c r="V192" s="58"/>
      <c r="W192" s="58"/>
      <c r="X192" s="58"/>
      <c r="Y192" s="58"/>
      <c r="Z192" s="58"/>
    </row>
    <row r="193" spans="1:26" ht="15.75" customHeight="1" x14ac:dyDescent="0.15">
      <c r="A193" s="58"/>
      <c r="B193" s="2"/>
      <c r="C193" s="3"/>
      <c r="D193" s="4"/>
      <c r="E193" s="5"/>
      <c r="F193" s="2"/>
      <c r="G193" s="2"/>
      <c r="H193" s="2"/>
      <c r="I193" s="6"/>
      <c r="J193" s="6"/>
      <c r="K193" s="2"/>
      <c r="L193" s="2"/>
      <c r="M193" s="58"/>
      <c r="N193" s="58"/>
      <c r="O193" s="58"/>
      <c r="P193" s="58"/>
      <c r="Q193" s="58"/>
      <c r="R193" s="58"/>
      <c r="S193" s="58"/>
      <c r="T193" s="58"/>
      <c r="U193" s="58"/>
      <c r="V193" s="58"/>
      <c r="W193" s="58"/>
      <c r="X193" s="58"/>
      <c r="Y193" s="58"/>
      <c r="Z193" s="58"/>
    </row>
    <row r="194" spans="1:26" ht="15.75" customHeight="1" x14ac:dyDescent="0.15">
      <c r="A194" s="58"/>
      <c r="B194" s="2"/>
      <c r="C194" s="3"/>
      <c r="D194" s="4"/>
      <c r="E194" s="5"/>
      <c r="F194" s="2"/>
      <c r="G194" s="2"/>
      <c r="H194" s="2"/>
      <c r="I194" s="6"/>
      <c r="J194" s="6"/>
      <c r="K194" s="2"/>
      <c r="L194" s="2"/>
      <c r="M194" s="58"/>
      <c r="N194" s="58"/>
      <c r="O194" s="58"/>
      <c r="P194" s="58"/>
      <c r="Q194" s="58"/>
      <c r="R194" s="58"/>
      <c r="S194" s="58"/>
      <c r="T194" s="58"/>
      <c r="U194" s="58"/>
      <c r="V194" s="58"/>
      <c r="W194" s="58"/>
      <c r="X194" s="58"/>
      <c r="Y194" s="58"/>
      <c r="Z194" s="58"/>
    </row>
    <row r="195" spans="1:26" ht="15.75" customHeight="1" x14ac:dyDescent="0.15">
      <c r="A195" s="58"/>
      <c r="B195" s="2"/>
      <c r="C195" s="3"/>
      <c r="D195" s="4"/>
      <c r="E195" s="5"/>
      <c r="F195" s="2"/>
      <c r="G195" s="2"/>
      <c r="H195" s="2"/>
      <c r="I195" s="6"/>
      <c r="J195" s="6"/>
      <c r="K195" s="2"/>
      <c r="L195" s="2"/>
      <c r="M195" s="58"/>
      <c r="N195" s="58"/>
      <c r="O195" s="58"/>
      <c r="P195" s="58"/>
      <c r="Q195" s="58"/>
      <c r="R195" s="58"/>
      <c r="S195" s="58"/>
      <c r="T195" s="58"/>
      <c r="U195" s="58"/>
      <c r="V195" s="58"/>
      <c r="W195" s="58"/>
      <c r="X195" s="58"/>
      <c r="Y195" s="58"/>
      <c r="Z195" s="58"/>
    </row>
    <row r="196" spans="1:26" ht="15.75" customHeight="1" x14ac:dyDescent="0.15">
      <c r="A196" s="58"/>
      <c r="B196" s="2"/>
      <c r="C196" s="3"/>
      <c r="D196" s="4"/>
      <c r="E196" s="5"/>
      <c r="F196" s="2"/>
      <c r="G196" s="2"/>
      <c r="H196" s="2"/>
      <c r="I196" s="6"/>
      <c r="J196" s="6"/>
      <c r="K196" s="2"/>
      <c r="L196" s="2"/>
      <c r="M196" s="58"/>
      <c r="N196" s="58"/>
      <c r="O196" s="58"/>
      <c r="P196" s="58"/>
      <c r="Q196" s="58"/>
      <c r="R196" s="58"/>
      <c r="S196" s="58"/>
      <c r="T196" s="58"/>
      <c r="U196" s="58"/>
      <c r="V196" s="58"/>
      <c r="W196" s="58"/>
      <c r="X196" s="58"/>
      <c r="Y196" s="58"/>
      <c r="Z196" s="58"/>
    </row>
    <row r="197" spans="1:26" ht="15.75" customHeight="1" x14ac:dyDescent="0.15">
      <c r="A197" s="58"/>
      <c r="B197" s="2"/>
      <c r="C197" s="3"/>
      <c r="D197" s="4"/>
      <c r="E197" s="5"/>
      <c r="F197" s="2"/>
      <c r="G197" s="2"/>
      <c r="H197" s="2"/>
      <c r="I197" s="6"/>
      <c r="J197" s="6"/>
      <c r="K197" s="2"/>
      <c r="L197" s="2"/>
      <c r="M197" s="58"/>
      <c r="N197" s="58"/>
      <c r="O197" s="58"/>
      <c r="P197" s="58"/>
      <c r="Q197" s="58"/>
      <c r="R197" s="58"/>
      <c r="S197" s="58"/>
      <c r="T197" s="58"/>
      <c r="U197" s="58"/>
      <c r="V197" s="58"/>
      <c r="W197" s="58"/>
      <c r="X197" s="58"/>
      <c r="Y197" s="58"/>
      <c r="Z197" s="58"/>
    </row>
    <row r="198" spans="1:26" ht="15.75" customHeight="1" x14ac:dyDescent="0.15">
      <c r="A198" s="58"/>
      <c r="B198" s="2"/>
      <c r="C198" s="3"/>
      <c r="D198" s="4"/>
      <c r="E198" s="5"/>
      <c r="F198" s="2"/>
      <c r="G198" s="2"/>
      <c r="H198" s="2"/>
      <c r="I198" s="6"/>
      <c r="J198" s="6"/>
      <c r="K198" s="2"/>
      <c r="L198" s="2"/>
      <c r="M198" s="58"/>
      <c r="N198" s="58"/>
      <c r="O198" s="58"/>
      <c r="P198" s="58"/>
      <c r="Q198" s="58"/>
      <c r="R198" s="58"/>
      <c r="S198" s="58"/>
      <c r="T198" s="58"/>
      <c r="U198" s="58"/>
      <c r="V198" s="58"/>
      <c r="W198" s="58"/>
      <c r="X198" s="58"/>
      <c r="Y198" s="58"/>
      <c r="Z198" s="58"/>
    </row>
    <row r="199" spans="1:26" ht="15.75" customHeight="1" x14ac:dyDescent="0.15">
      <c r="A199" s="58"/>
      <c r="B199" s="2"/>
      <c r="C199" s="3"/>
      <c r="D199" s="4"/>
      <c r="E199" s="5"/>
      <c r="F199" s="2"/>
      <c r="G199" s="2"/>
      <c r="H199" s="2"/>
      <c r="I199" s="6"/>
      <c r="J199" s="6"/>
      <c r="K199" s="2"/>
      <c r="L199" s="2"/>
      <c r="M199" s="58"/>
      <c r="N199" s="58"/>
      <c r="O199" s="58"/>
      <c r="P199" s="58"/>
      <c r="Q199" s="58"/>
      <c r="R199" s="58"/>
      <c r="S199" s="58"/>
      <c r="T199" s="58"/>
      <c r="U199" s="58"/>
      <c r="V199" s="58"/>
      <c r="W199" s="58"/>
      <c r="X199" s="58"/>
      <c r="Y199" s="58"/>
      <c r="Z199" s="58"/>
    </row>
    <row r="200" spans="1:26" ht="15.75" customHeight="1" x14ac:dyDescent="0.15">
      <c r="A200" s="58"/>
      <c r="B200" s="2"/>
      <c r="C200" s="3"/>
      <c r="D200" s="4"/>
      <c r="E200" s="5"/>
      <c r="F200" s="2"/>
      <c r="G200" s="2"/>
      <c r="H200" s="2"/>
      <c r="I200" s="6"/>
      <c r="J200" s="6"/>
      <c r="K200" s="2"/>
      <c r="L200" s="2"/>
      <c r="M200" s="58"/>
      <c r="N200" s="58"/>
      <c r="O200" s="58"/>
      <c r="P200" s="58"/>
      <c r="Q200" s="58"/>
      <c r="R200" s="58"/>
      <c r="S200" s="58"/>
      <c r="T200" s="58"/>
      <c r="U200" s="58"/>
      <c r="V200" s="58"/>
      <c r="W200" s="58"/>
      <c r="X200" s="58"/>
      <c r="Y200" s="58"/>
      <c r="Z200" s="58"/>
    </row>
    <row r="201" spans="1:26" ht="15.75" customHeight="1" x14ac:dyDescent="0.15">
      <c r="A201" s="58"/>
      <c r="B201" s="2"/>
      <c r="C201" s="3"/>
      <c r="D201" s="4"/>
      <c r="E201" s="5"/>
      <c r="F201" s="2"/>
      <c r="G201" s="2"/>
      <c r="H201" s="2"/>
      <c r="I201" s="6"/>
      <c r="J201" s="6"/>
      <c r="K201" s="2"/>
      <c r="L201" s="2"/>
      <c r="M201" s="58"/>
      <c r="N201" s="58"/>
      <c r="O201" s="58"/>
      <c r="P201" s="58"/>
      <c r="Q201" s="58"/>
      <c r="R201" s="58"/>
      <c r="S201" s="58"/>
      <c r="T201" s="58"/>
      <c r="U201" s="58"/>
      <c r="V201" s="58"/>
      <c r="W201" s="58"/>
      <c r="X201" s="58"/>
      <c r="Y201" s="58"/>
      <c r="Z201" s="58"/>
    </row>
    <row r="202" spans="1:26" ht="15.75" customHeight="1" x14ac:dyDescent="0.15">
      <c r="A202" s="58"/>
      <c r="B202" s="2"/>
      <c r="C202" s="3"/>
      <c r="D202" s="4"/>
      <c r="E202" s="5"/>
      <c r="F202" s="2"/>
      <c r="G202" s="2"/>
      <c r="H202" s="2"/>
      <c r="I202" s="6"/>
      <c r="J202" s="6"/>
      <c r="K202" s="2"/>
      <c r="L202" s="2"/>
      <c r="M202" s="58"/>
      <c r="N202" s="58"/>
      <c r="O202" s="58"/>
      <c r="P202" s="58"/>
      <c r="Q202" s="58"/>
      <c r="R202" s="58"/>
      <c r="S202" s="58"/>
      <c r="T202" s="58"/>
      <c r="U202" s="58"/>
      <c r="V202" s="58"/>
      <c r="W202" s="58"/>
      <c r="X202" s="58"/>
      <c r="Y202" s="58"/>
      <c r="Z202" s="58"/>
    </row>
    <row r="203" spans="1:26" ht="15.75" customHeight="1" x14ac:dyDescent="0.15">
      <c r="A203" s="58"/>
      <c r="B203" s="2"/>
      <c r="C203" s="3"/>
      <c r="D203" s="4"/>
      <c r="E203" s="5"/>
      <c r="F203" s="2"/>
      <c r="G203" s="2"/>
      <c r="H203" s="2"/>
      <c r="I203" s="6"/>
      <c r="J203" s="6"/>
      <c r="K203" s="2"/>
      <c r="L203" s="2"/>
      <c r="M203" s="58"/>
      <c r="N203" s="58"/>
      <c r="O203" s="58"/>
      <c r="P203" s="58"/>
      <c r="Q203" s="58"/>
      <c r="R203" s="58"/>
      <c r="S203" s="58"/>
      <c r="T203" s="58"/>
      <c r="U203" s="58"/>
      <c r="V203" s="58"/>
      <c r="W203" s="58"/>
      <c r="X203" s="58"/>
      <c r="Y203" s="58"/>
      <c r="Z203" s="58"/>
    </row>
    <row r="204" spans="1:26" ht="15.75" customHeight="1" x14ac:dyDescent="0.15">
      <c r="A204" s="58"/>
      <c r="B204" s="2"/>
      <c r="C204" s="3"/>
      <c r="D204" s="4"/>
      <c r="E204" s="5"/>
      <c r="F204" s="2"/>
      <c r="G204" s="2"/>
      <c r="H204" s="2"/>
      <c r="I204" s="6"/>
      <c r="J204" s="6"/>
      <c r="K204" s="2"/>
      <c r="L204" s="2"/>
      <c r="M204" s="58"/>
      <c r="N204" s="58"/>
      <c r="O204" s="58"/>
      <c r="P204" s="58"/>
      <c r="Q204" s="58"/>
      <c r="R204" s="58"/>
      <c r="S204" s="58"/>
      <c r="T204" s="58"/>
      <c r="U204" s="58"/>
      <c r="V204" s="58"/>
      <c r="W204" s="58"/>
      <c r="X204" s="58"/>
      <c r="Y204" s="58"/>
      <c r="Z204" s="58"/>
    </row>
    <row r="205" spans="1:26" ht="15.75" customHeight="1" x14ac:dyDescent="0.15">
      <c r="A205" s="58"/>
      <c r="B205" s="2"/>
      <c r="C205" s="3"/>
      <c r="D205" s="4"/>
      <c r="E205" s="5"/>
      <c r="F205" s="2"/>
      <c r="G205" s="2"/>
      <c r="H205" s="2"/>
      <c r="I205" s="6"/>
      <c r="J205" s="6"/>
      <c r="K205" s="2"/>
      <c r="L205" s="2"/>
      <c r="M205" s="58"/>
      <c r="N205" s="58"/>
      <c r="O205" s="58"/>
      <c r="P205" s="58"/>
      <c r="Q205" s="58"/>
      <c r="R205" s="58"/>
      <c r="S205" s="58"/>
      <c r="T205" s="58"/>
      <c r="U205" s="58"/>
      <c r="V205" s="58"/>
      <c r="W205" s="58"/>
      <c r="X205" s="58"/>
      <c r="Y205" s="58"/>
      <c r="Z205" s="58"/>
    </row>
    <row r="206" spans="1:26" ht="15.75" customHeight="1" x14ac:dyDescent="0.15">
      <c r="A206" s="58"/>
      <c r="B206" s="2"/>
      <c r="C206" s="3"/>
      <c r="D206" s="4"/>
      <c r="E206" s="5"/>
      <c r="F206" s="2"/>
      <c r="G206" s="2"/>
      <c r="H206" s="2"/>
      <c r="I206" s="6"/>
      <c r="J206" s="6"/>
      <c r="K206" s="2"/>
      <c r="L206" s="2"/>
      <c r="M206" s="58"/>
      <c r="N206" s="58"/>
      <c r="O206" s="58"/>
      <c r="P206" s="58"/>
      <c r="Q206" s="58"/>
      <c r="R206" s="58"/>
      <c r="S206" s="58"/>
      <c r="T206" s="58"/>
      <c r="U206" s="58"/>
      <c r="V206" s="58"/>
      <c r="W206" s="58"/>
      <c r="X206" s="58"/>
      <c r="Y206" s="58"/>
      <c r="Z206" s="58"/>
    </row>
    <row r="207" spans="1:26" ht="15.75" customHeight="1" x14ac:dyDescent="0.15">
      <c r="A207" s="58"/>
      <c r="B207" s="2"/>
      <c r="C207" s="3"/>
      <c r="D207" s="4"/>
      <c r="E207" s="5"/>
      <c r="F207" s="2"/>
      <c r="G207" s="2"/>
      <c r="H207" s="2"/>
      <c r="I207" s="6"/>
      <c r="J207" s="6"/>
      <c r="K207" s="2"/>
      <c r="L207" s="2"/>
      <c r="M207" s="58"/>
      <c r="N207" s="58"/>
      <c r="O207" s="58"/>
      <c r="P207" s="58"/>
      <c r="Q207" s="58"/>
      <c r="R207" s="58"/>
      <c r="S207" s="58"/>
      <c r="T207" s="58"/>
      <c r="U207" s="58"/>
      <c r="V207" s="58"/>
      <c r="W207" s="58"/>
      <c r="X207" s="58"/>
      <c r="Y207" s="58"/>
      <c r="Z207" s="58"/>
    </row>
    <row r="208" spans="1:26" ht="15.75" customHeight="1" x14ac:dyDescent="0.15">
      <c r="A208" s="58"/>
      <c r="B208" s="2"/>
      <c r="C208" s="3"/>
      <c r="D208" s="4"/>
      <c r="E208" s="5"/>
      <c r="F208" s="2"/>
      <c r="G208" s="2"/>
      <c r="H208" s="2"/>
      <c r="I208" s="6"/>
      <c r="J208" s="6"/>
      <c r="K208" s="2"/>
      <c r="L208" s="2"/>
      <c r="M208" s="58"/>
      <c r="N208" s="58"/>
      <c r="O208" s="58"/>
      <c r="P208" s="58"/>
      <c r="Q208" s="58"/>
      <c r="R208" s="58"/>
      <c r="S208" s="58"/>
      <c r="T208" s="58"/>
      <c r="U208" s="58"/>
      <c r="V208" s="58"/>
      <c r="W208" s="58"/>
      <c r="X208" s="58"/>
      <c r="Y208" s="58"/>
      <c r="Z208" s="58"/>
    </row>
    <row r="209" spans="1:26" ht="15.75" customHeight="1" x14ac:dyDescent="0.15">
      <c r="A209" s="58"/>
      <c r="B209" s="2"/>
      <c r="C209" s="3"/>
      <c r="D209" s="4"/>
      <c r="E209" s="5"/>
      <c r="F209" s="2"/>
      <c r="G209" s="2"/>
      <c r="H209" s="2"/>
      <c r="I209" s="6"/>
      <c r="J209" s="6"/>
      <c r="K209" s="2"/>
      <c r="L209" s="2"/>
      <c r="M209" s="58"/>
      <c r="N209" s="58"/>
      <c r="O209" s="58"/>
      <c r="P209" s="58"/>
      <c r="Q209" s="58"/>
      <c r="R209" s="58"/>
      <c r="S209" s="58"/>
      <c r="T209" s="58"/>
      <c r="U209" s="58"/>
      <c r="V209" s="58"/>
      <c r="W209" s="58"/>
      <c r="X209" s="58"/>
      <c r="Y209" s="58"/>
      <c r="Z209" s="58"/>
    </row>
    <row r="210" spans="1:26" ht="15.75" customHeight="1" x14ac:dyDescent="0.15">
      <c r="A210" s="58"/>
      <c r="B210" s="2"/>
      <c r="C210" s="3"/>
      <c r="D210" s="4"/>
      <c r="E210" s="5"/>
      <c r="F210" s="2"/>
      <c r="G210" s="2"/>
      <c r="H210" s="2"/>
      <c r="I210" s="6"/>
      <c r="J210" s="6"/>
      <c r="K210" s="2"/>
      <c r="L210" s="2"/>
      <c r="M210" s="58"/>
      <c r="N210" s="58"/>
      <c r="O210" s="58"/>
      <c r="P210" s="58"/>
      <c r="Q210" s="58"/>
      <c r="R210" s="58"/>
      <c r="S210" s="58"/>
      <c r="T210" s="58"/>
      <c r="U210" s="58"/>
      <c r="V210" s="58"/>
      <c r="W210" s="58"/>
      <c r="X210" s="58"/>
      <c r="Y210" s="58"/>
      <c r="Z210" s="58"/>
    </row>
    <row r="211" spans="1:26" ht="15.75" customHeight="1" x14ac:dyDescent="0.15">
      <c r="A211" s="58"/>
      <c r="B211" s="2"/>
      <c r="C211" s="3"/>
      <c r="D211" s="4"/>
      <c r="E211" s="5"/>
      <c r="F211" s="2"/>
      <c r="G211" s="2"/>
      <c r="H211" s="2"/>
      <c r="I211" s="6"/>
      <c r="J211" s="6"/>
      <c r="K211" s="2"/>
      <c r="L211" s="2"/>
      <c r="M211" s="58"/>
      <c r="N211" s="58"/>
      <c r="O211" s="58"/>
      <c r="P211" s="58"/>
      <c r="Q211" s="58"/>
      <c r="R211" s="58"/>
      <c r="S211" s="58"/>
      <c r="T211" s="58"/>
      <c r="U211" s="58"/>
      <c r="V211" s="58"/>
      <c r="W211" s="58"/>
      <c r="X211" s="58"/>
      <c r="Y211" s="58"/>
      <c r="Z211" s="58"/>
    </row>
    <row r="212" spans="1:26" ht="15.75" customHeight="1" x14ac:dyDescent="0.15">
      <c r="A212" s="58"/>
      <c r="B212" s="2"/>
      <c r="C212" s="3"/>
      <c r="D212" s="4"/>
      <c r="E212" s="5"/>
      <c r="F212" s="2"/>
      <c r="G212" s="2"/>
      <c r="H212" s="2"/>
      <c r="I212" s="6"/>
      <c r="J212" s="6"/>
      <c r="K212" s="2"/>
      <c r="L212" s="2"/>
      <c r="M212" s="58"/>
      <c r="N212" s="58"/>
      <c r="O212" s="58"/>
      <c r="P212" s="58"/>
      <c r="Q212" s="58"/>
      <c r="R212" s="58"/>
      <c r="S212" s="58"/>
      <c r="T212" s="58"/>
      <c r="U212" s="58"/>
      <c r="V212" s="58"/>
      <c r="W212" s="58"/>
      <c r="X212" s="58"/>
      <c r="Y212" s="58"/>
      <c r="Z212" s="58"/>
    </row>
    <row r="213" spans="1:26" ht="15.75" customHeight="1" x14ac:dyDescent="0.15">
      <c r="A213" s="58"/>
      <c r="B213" s="2"/>
      <c r="C213" s="3"/>
      <c r="D213" s="4"/>
      <c r="E213" s="5"/>
      <c r="F213" s="2"/>
      <c r="G213" s="2"/>
      <c r="H213" s="2"/>
      <c r="I213" s="6"/>
      <c r="J213" s="6"/>
      <c r="K213" s="2"/>
      <c r="L213" s="2"/>
      <c r="M213" s="58"/>
      <c r="N213" s="58"/>
      <c r="O213" s="58"/>
      <c r="P213" s="58"/>
      <c r="Q213" s="58"/>
      <c r="R213" s="58"/>
      <c r="S213" s="58"/>
      <c r="T213" s="58"/>
      <c r="U213" s="58"/>
      <c r="V213" s="58"/>
      <c r="W213" s="58"/>
      <c r="X213" s="58"/>
      <c r="Y213" s="58"/>
      <c r="Z213" s="58"/>
    </row>
    <row r="214" spans="1:26" ht="15.75" customHeight="1" x14ac:dyDescent="0.15">
      <c r="A214" s="58"/>
      <c r="B214" s="2"/>
      <c r="C214" s="3"/>
      <c r="D214" s="4"/>
      <c r="E214" s="5"/>
      <c r="F214" s="2"/>
      <c r="G214" s="2"/>
      <c r="H214" s="2"/>
      <c r="I214" s="6"/>
      <c r="J214" s="6"/>
      <c r="K214" s="2"/>
      <c r="L214" s="2"/>
      <c r="M214" s="58"/>
      <c r="N214" s="58"/>
      <c r="O214" s="58"/>
      <c r="P214" s="58"/>
      <c r="Q214" s="58"/>
      <c r="R214" s="58"/>
      <c r="S214" s="58"/>
      <c r="T214" s="58"/>
      <c r="U214" s="58"/>
      <c r="V214" s="58"/>
      <c r="W214" s="58"/>
      <c r="X214" s="58"/>
      <c r="Y214" s="58"/>
      <c r="Z214" s="58"/>
    </row>
    <row r="215" spans="1:26" ht="15.75" customHeight="1" x14ac:dyDescent="0.15">
      <c r="A215" s="58"/>
      <c r="B215" s="2"/>
      <c r="C215" s="3"/>
      <c r="D215" s="4"/>
      <c r="E215" s="5"/>
      <c r="F215" s="2"/>
      <c r="G215" s="2"/>
      <c r="H215" s="2"/>
      <c r="I215" s="6"/>
      <c r="J215" s="6"/>
      <c r="K215" s="2"/>
      <c r="L215" s="2"/>
      <c r="M215" s="58"/>
      <c r="N215" s="58"/>
      <c r="O215" s="58"/>
      <c r="P215" s="58"/>
      <c r="Q215" s="58"/>
      <c r="R215" s="58"/>
      <c r="S215" s="58"/>
      <c r="T215" s="58"/>
      <c r="U215" s="58"/>
      <c r="V215" s="58"/>
      <c r="W215" s="58"/>
      <c r="X215" s="58"/>
      <c r="Y215" s="58"/>
      <c r="Z215" s="58"/>
    </row>
    <row r="216" spans="1:26" ht="15.75" customHeight="1" x14ac:dyDescent="0.15">
      <c r="A216" s="58"/>
      <c r="B216" s="2"/>
      <c r="C216" s="3"/>
      <c r="D216" s="4"/>
      <c r="E216" s="5"/>
      <c r="F216" s="2"/>
      <c r="G216" s="2"/>
      <c r="H216" s="2"/>
      <c r="I216" s="6"/>
      <c r="J216" s="6"/>
      <c r="K216" s="2"/>
      <c r="L216" s="2"/>
      <c r="M216" s="58"/>
      <c r="N216" s="58"/>
      <c r="O216" s="58"/>
      <c r="P216" s="58"/>
      <c r="Q216" s="58"/>
      <c r="R216" s="58"/>
      <c r="S216" s="58"/>
      <c r="T216" s="58"/>
      <c r="U216" s="58"/>
      <c r="V216" s="58"/>
      <c r="W216" s="58"/>
      <c r="X216" s="58"/>
      <c r="Y216" s="58"/>
      <c r="Z216" s="58"/>
    </row>
    <row r="217" spans="1:26" ht="15.75" customHeight="1" x14ac:dyDescent="0.15">
      <c r="A217" s="58"/>
      <c r="B217" s="2"/>
      <c r="C217" s="3"/>
      <c r="D217" s="4"/>
      <c r="E217" s="5"/>
      <c r="F217" s="2"/>
      <c r="G217" s="2"/>
      <c r="H217" s="2"/>
      <c r="I217" s="6"/>
      <c r="J217" s="6"/>
      <c r="K217" s="2"/>
      <c r="L217" s="2"/>
      <c r="M217" s="58"/>
      <c r="N217" s="58"/>
      <c r="O217" s="58"/>
      <c r="P217" s="58"/>
      <c r="Q217" s="58"/>
      <c r="R217" s="58"/>
      <c r="S217" s="58"/>
      <c r="T217" s="58"/>
      <c r="U217" s="58"/>
      <c r="V217" s="58"/>
      <c r="W217" s="58"/>
      <c r="X217" s="58"/>
      <c r="Y217" s="58"/>
      <c r="Z217" s="58"/>
    </row>
    <row r="218" spans="1:26" ht="15.75" customHeight="1" x14ac:dyDescent="0.15">
      <c r="A218" s="58"/>
      <c r="B218" s="2"/>
      <c r="C218" s="3"/>
      <c r="D218" s="4"/>
      <c r="E218" s="5"/>
      <c r="F218" s="2"/>
      <c r="G218" s="2"/>
      <c r="H218" s="2"/>
      <c r="I218" s="6"/>
      <c r="J218" s="6"/>
      <c r="K218" s="2"/>
      <c r="L218" s="2"/>
      <c r="M218" s="58"/>
      <c r="N218" s="58"/>
      <c r="O218" s="58"/>
      <c r="P218" s="58"/>
      <c r="Q218" s="58"/>
      <c r="R218" s="58"/>
      <c r="S218" s="58"/>
      <c r="T218" s="58"/>
      <c r="U218" s="58"/>
      <c r="V218" s="58"/>
      <c r="W218" s="58"/>
      <c r="X218" s="58"/>
      <c r="Y218" s="58"/>
      <c r="Z218" s="58"/>
    </row>
    <row r="219" spans="1:26" ht="15.75" customHeight="1" x14ac:dyDescent="0.15">
      <c r="A219" s="58"/>
      <c r="B219" s="2"/>
      <c r="C219" s="3"/>
      <c r="D219" s="4"/>
      <c r="E219" s="5"/>
      <c r="F219" s="2"/>
      <c r="G219" s="2"/>
      <c r="H219" s="2"/>
      <c r="I219" s="6"/>
      <c r="J219" s="6"/>
      <c r="K219" s="2"/>
      <c r="L219" s="2"/>
      <c r="M219" s="58"/>
      <c r="N219" s="58"/>
      <c r="O219" s="58"/>
      <c r="P219" s="58"/>
      <c r="Q219" s="58"/>
      <c r="R219" s="58"/>
      <c r="S219" s="58"/>
      <c r="T219" s="58"/>
      <c r="U219" s="58"/>
      <c r="V219" s="58"/>
      <c r="W219" s="58"/>
      <c r="X219" s="58"/>
      <c r="Y219" s="58"/>
      <c r="Z219" s="58"/>
    </row>
    <row r="220" spans="1:26" ht="15.75" customHeight="1" x14ac:dyDescent="0.15">
      <c r="A220" s="58"/>
      <c r="B220" s="2"/>
      <c r="C220" s="3"/>
      <c r="D220" s="4"/>
      <c r="E220" s="5"/>
      <c r="F220" s="2"/>
      <c r="G220" s="2"/>
      <c r="H220" s="2"/>
      <c r="I220" s="6"/>
      <c r="J220" s="6"/>
      <c r="K220" s="2"/>
      <c r="L220" s="2"/>
      <c r="M220" s="58"/>
      <c r="N220" s="58"/>
      <c r="O220" s="58"/>
      <c r="P220" s="58"/>
      <c r="Q220" s="58"/>
      <c r="R220" s="58"/>
      <c r="S220" s="58"/>
      <c r="T220" s="58"/>
      <c r="U220" s="58"/>
      <c r="V220" s="58"/>
      <c r="W220" s="58"/>
      <c r="X220" s="58"/>
      <c r="Y220" s="58"/>
      <c r="Z220" s="58"/>
    </row>
    <row r="221" spans="1:26" ht="15.75" customHeight="1" x14ac:dyDescent="0.15">
      <c r="A221" s="58"/>
      <c r="B221" s="2"/>
      <c r="C221" s="3"/>
      <c r="D221" s="4"/>
      <c r="E221" s="5"/>
      <c r="F221" s="2"/>
      <c r="G221" s="2"/>
      <c r="H221" s="2"/>
      <c r="I221" s="6"/>
      <c r="J221" s="6"/>
      <c r="K221" s="2"/>
      <c r="L221" s="2"/>
      <c r="M221" s="58"/>
      <c r="N221" s="58"/>
      <c r="O221" s="58"/>
      <c r="P221" s="58"/>
      <c r="Q221" s="58"/>
      <c r="R221" s="58"/>
      <c r="S221" s="58"/>
      <c r="T221" s="58"/>
      <c r="U221" s="58"/>
      <c r="V221" s="58"/>
      <c r="W221" s="58"/>
      <c r="X221" s="58"/>
      <c r="Y221" s="58"/>
      <c r="Z221" s="58"/>
    </row>
    <row r="222" spans="1:26" ht="15.75" customHeight="1" x14ac:dyDescent="0.15">
      <c r="A222" s="58"/>
      <c r="B222" s="2"/>
      <c r="C222" s="3"/>
      <c r="D222" s="4"/>
      <c r="E222" s="5"/>
      <c r="F222" s="2"/>
      <c r="G222" s="2"/>
      <c r="H222" s="2"/>
      <c r="I222" s="6"/>
      <c r="J222" s="6"/>
      <c r="K222" s="2"/>
      <c r="L222" s="2"/>
      <c r="M222" s="58"/>
      <c r="N222" s="58"/>
      <c r="O222" s="58"/>
      <c r="P222" s="58"/>
      <c r="Q222" s="58"/>
      <c r="R222" s="58"/>
      <c r="S222" s="58"/>
      <c r="T222" s="58"/>
      <c r="U222" s="58"/>
      <c r="V222" s="58"/>
      <c r="W222" s="58"/>
      <c r="X222" s="58"/>
      <c r="Y222" s="58"/>
      <c r="Z222" s="58"/>
    </row>
    <row r="223" spans="1:26" ht="15.75" customHeight="1" x14ac:dyDescent="0.15">
      <c r="A223" s="58"/>
      <c r="B223" s="2"/>
      <c r="C223" s="3"/>
      <c r="D223" s="4"/>
      <c r="E223" s="5"/>
      <c r="F223" s="2"/>
      <c r="G223" s="2"/>
      <c r="H223" s="2"/>
      <c r="I223" s="6"/>
      <c r="J223" s="6"/>
      <c r="K223" s="2"/>
      <c r="L223" s="2"/>
      <c r="M223" s="58"/>
      <c r="N223" s="58"/>
      <c r="O223" s="58"/>
      <c r="P223" s="58"/>
      <c r="Q223" s="58"/>
      <c r="R223" s="58"/>
      <c r="S223" s="58"/>
      <c r="T223" s="58"/>
      <c r="U223" s="58"/>
      <c r="V223" s="58"/>
      <c r="W223" s="58"/>
      <c r="X223" s="58"/>
      <c r="Y223" s="58"/>
      <c r="Z223" s="58"/>
    </row>
    <row r="224" spans="1:26" ht="15.75" customHeight="1" x14ac:dyDescent="0.15">
      <c r="A224" s="58"/>
      <c r="B224" s="2"/>
      <c r="C224" s="3"/>
      <c r="D224" s="4"/>
      <c r="E224" s="5"/>
      <c r="F224" s="2"/>
      <c r="G224" s="2"/>
      <c r="H224" s="2"/>
      <c r="I224" s="6"/>
      <c r="J224" s="6"/>
      <c r="K224" s="2"/>
      <c r="L224" s="2"/>
      <c r="M224" s="58"/>
      <c r="N224" s="58"/>
      <c r="O224" s="58"/>
      <c r="P224" s="58"/>
      <c r="Q224" s="58"/>
      <c r="R224" s="58"/>
      <c r="S224" s="58"/>
      <c r="T224" s="58"/>
      <c r="U224" s="58"/>
      <c r="V224" s="58"/>
      <c r="W224" s="58"/>
      <c r="X224" s="58"/>
      <c r="Y224" s="58"/>
      <c r="Z224" s="58"/>
    </row>
    <row r="225" spans="1:26" ht="15.75" customHeight="1" x14ac:dyDescent="0.15">
      <c r="A225" s="58"/>
      <c r="B225" s="2"/>
      <c r="C225" s="3"/>
      <c r="D225" s="4"/>
      <c r="E225" s="5"/>
      <c r="F225" s="2"/>
      <c r="G225" s="2"/>
      <c r="H225" s="2"/>
      <c r="I225" s="6"/>
      <c r="J225" s="6"/>
      <c r="K225" s="2"/>
      <c r="L225" s="2"/>
      <c r="M225" s="58"/>
      <c r="N225" s="58"/>
      <c r="O225" s="58"/>
      <c r="P225" s="58"/>
      <c r="Q225" s="58"/>
      <c r="R225" s="58"/>
      <c r="S225" s="58"/>
      <c r="T225" s="58"/>
      <c r="U225" s="58"/>
      <c r="V225" s="58"/>
      <c r="W225" s="58"/>
      <c r="X225" s="58"/>
      <c r="Y225" s="58"/>
      <c r="Z225" s="58"/>
    </row>
    <row r="226" spans="1:26" ht="15.75" customHeight="1" x14ac:dyDescent="0.15">
      <c r="A226" s="58"/>
      <c r="B226" s="2"/>
      <c r="C226" s="3"/>
      <c r="D226" s="4"/>
      <c r="E226" s="5"/>
      <c r="F226" s="2"/>
      <c r="G226" s="2"/>
      <c r="H226" s="2"/>
      <c r="I226" s="6"/>
      <c r="J226" s="6"/>
      <c r="K226" s="2"/>
      <c r="L226" s="2"/>
      <c r="M226" s="58"/>
      <c r="N226" s="58"/>
      <c r="O226" s="58"/>
      <c r="P226" s="58"/>
      <c r="Q226" s="58"/>
      <c r="R226" s="58"/>
      <c r="S226" s="58"/>
      <c r="T226" s="58"/>
      <c r="U226" s="58"/>
      <c r="V226" s="58"/>
      <c r="W226" s="58"/>
      <c r="X226" s="58"/>
      <c r="Y226" s="58"/>
      <c r="Z226" s="58"/>
    </row>
    <row r="227" spans="1:26" ht="15.75" customHeight="1" x14ac:dyDescent="0.15">
      <c r="A227" s="58"/>
      <c r="B227" s="2"/>
      <c r="C227" s="3"/>
      <c r="D227" s="4"/>
      <c r="E227" s="5"/>
      <c r="F227" s="2"/>
      <c r="G227" s="2"/>
      <c r="H227" s="2"/>
      <c r="I227" s="6"/>
      <c r="J227" s="6"/>
      <c r="K227" s="2"/>
      <c r="L227" s="2"/>
      <c r="M227" s="58"/>
      <c r="N227" s="58"/>
      <c r="O227" s="58"/>
      <c r="P227" s="58"/>
      <c r="Q227" s="58"/>
      <c r="R227" s="58"/>
      <c r="S227" s="58"/>
      <c r="T227" s="58"/>
      <c r="U227" s="58"/>
      <c r="V227" s="58"/>
      <c r="W227" s="58"/>
      <c r="X227" s="58"/>
      <c r="Y227" s="58"/>
      <c r="Z227" s="58"/>
    </row>
    <row r="228" spans="1:26" ht="15.75" customHeight="1" x14ac:dyDescent="0.15">
      <c r="A228" s="58"/>
      <c r="B228" s="2"/>
      <c r="C228" s="3"/>
      <c r="D228" s="4"/>
      <c r="E228" s="5"/>
      <c r="F228" s="2"/>
      <c r="G228" s="2"/>
      <c r="H228" s="2"/>
      <c r="I228" s="6"/>
      <c r="J228" s="6"/>
      <c r="K228" s="2"/>
      <c r="L228" s="2"/>
      <c r="M228" s="58"/>
      <c r="N228" s="58"/>
      <c r="O228" s="58"/>
      <c r="P228" s="58"/>
      <c r="Q228" s="58"/>
      <c r="R228" s="58"/>
      <c r="S228" s="58"/>
      <c r="T228" s="58"/>
      <c r="U228" s="58"/>
      <c r="V228" s="58"/>
      <c r="W228" s="58"/>
      <c r="X228" s="58"/>
      <c r="Y228" s="58"/>
      <c r="Z228" s="58"/>
    </row>
    <row r="229" spans="1:26" ht="15.75" customHeight="1" x14ac:dyDescent="0.15">
      <c r="A229" s="58"/>
      <c r="B229" s="2"/>
      <c r="C229" s="3"/>
      <c r="D229" s="4"/>
      <c r="E229" s="5"/>
      <c r="F229" s="2"/>
      <c r="G229" s="2"/>
      <c r="H229" s="2"/>
      <c r="I229" s="6"/>
      <c r="J229" s="6"/>
      <c r="K229" s="2"/>
      <c r="L229" s="2"/>
      <c r="M229" s="58"/>
      <c r="N229" s="58"/>
      <c r="O229" s="58"/>
      <c r="P229" s="58"/>
      <c r="Q229" s="58"/>
      <c r="R229" s="58"/>
      <c r="S229" s="58"/>
      <c r="T229" s="58"/>
      <c r="U229" s="58"/>
      <c r="V229" s="58"/>
      <c r="W229" s="58"/>
      <c r="X229" s="58"/>
      <c r="Y229" s="58"/>
      <c r="Z229" s="58"/>
    </row>
    <row r="230" spans="1:26" ht="15.75" customHeight="1" x14ac:dyDescent="0.15">
      <c r="A230" s="58"/>
      <c r="B230" s="2"/>
      <c r="C230" s="3"/>
      <c r="D230" s="4"/>
      <c r="E230" s="5"/>
      <c r="F230" s="2"/>
      <c r="G230" s="2"/>
      <c r="H230" s="2"/>
      <c r="I230" s="6"/>
      <c r="J230" s="6"/>
      <c r="K230" s="2"/>
      <c r="L230" s="2"/>
      <c r="M230" s="58"/>
      <c r="N230" s="58"/>
      <c r="O230" s="58"/>
      <c r="P230" s="58"/>
      <c r="Q230" s="58"/>
      <c r="R230" s="58"/>
      <c r="S230" s="58"/>
      <c r="T230" s="58"/>
      <c r="U230" s="58"/>
      <c r="V230" s="58"/>
      <c r="W230" s="58"/>
      <c r="X230" s="58"/>
      <c r="Y230" s="58"/>
      <c r="Z230" s="58"/>
    </row>
    <row r="231" spans="1:26" ht="15.75" customHeight="1" x14ac:dyDescent="0.15">
      <c r="A231" s="58"/>
      <c r="B231" s="2"/>
      <c r="C231" s="3"/>
      <c r="D231" s="4"/>
      <c r="E231" s="5"/>
      <c r="F231" s="2"/>
      <c r="G231" s="2"/>
      <c r="H231" s="2"/>
      <c r="I231" s="6"/>
      <c r="J231" s="6"/>
      <c r="K231" s="2"/>
      <c r="L231" s="2"/>
      <c r="M231" s="58"/>
      <c r="N231" s="58"/>
      <c r="O231" s="58"/>
      <c r="P231" s="58"/>
      <c r="Q231" s="58"/>
      <c r="R231" s="58"/>
      <c r="S231" s="58"/>
      <c r="T231" s="58"/>
      <c r="U231" s="58"/>
      <c r="V231" s="58"/>
      <c r="W231" s="58"/>
      <c r="X231" s="58"/>
      <c r="Y231" s="58"/>
      <c r="Z231" s="58"/>
    </row>
    <row r="232" spans="1:26" ht="15.75" customHeight="1" x14ac:dyDescent="0.15">
      <c r="A232" s="58"/>
      <c r="B232" s="2"/>
      <c r="C232" s="3"/>
      <c r="D232" s="4"/>
      <c r="E232" s="5"/>
      <c r="F232" s="2"/>
      <c r="G232" s="2"/>
      <c r="H232" s="2"/>
      <c r="I232" s="6"/>
      <c r="J232" s="6"/>
      <c r="K232" s="2"/>
      <c r="L232" s="2"/>
      <c r="M232" s="58"/>
      <c r="N232" s="58"/>
      <c r="O232" s="58"/>
      <c r="P232" s="58"/>
      <c r="Q232" s="58"/>
      <c r="R232" s="58"/>
      <c r="S232" s="58"/>
      <c r="T232" s="58"/>
      <c r="U232" s="58"/>
      <c r="V232" s="58"/>
      <c r="W232" s="58"/>
      <c r="X232" s="58"/>
      <c r="Y232" s="58"/>
      <c r="Z232" s="58"/>
    </row>
    <row r="233" spans="1:26" ht="15.75" customHeight="1" x14ac:dyDescent="0.15">
      <c r="A233" s="58"/>
      <c r="B233" s="2"/>
      <c r="C233" s="3"/>
      <c r="D233" s="4"/>
      <c r="E233" s="5"/>
      <c r="F233" s="2"/>
      <c r="G233" s="2"/>
      <c r="H233" s="2"/>
      <c r="I233" s="6"/>
      <c r="J233" s="6"/>
      <c r="K233" s="2"/>
      <c r="L233" s="2"/>
      <c r="M233" s="58"/>
      <c r="N233" s="58"/>
      <c r="O233" s="58"/>
      <c r="P233" s="58"/>
      <c r="Q233" s="58"/>
      <c r="R233" s="58"/>
      <c r="S233" s="58"/>
      <c r="T233" s="58"/>
      <c r="U233" s="58"/>
      <c r="V233" s="58"/>
      <c r="W233" s="58"/>
      <c r="X233" s="58"/>
      <c r="Y233" s="58"/>
      <c r="Z233" s="58"/>
    </row>
    <row r="234" spans="1:26" ht="15.75" customHeight="1" x14ac:dyDescent="0.15">
      <c r="A234" s="58"/>
      <c r="B234" s="2"/>
      <c r="C234" s="3"/>
      <c r="D234" s="4"/>
      <c r="E234" s="5"/>
      <c r="F234" s="2"/>
      <c r="G234" s="2"/>
      <c r="H234" s="2"/>
      <c r="I234" s="6"/>
      <c r="J234" s="6"/>
      <c r="K234" s="2"/>
      <c r="L234" s="2"/>
      <c r="M234" s="58"/>
      <c r="N234" s="58"/>
      <c r="O234" s="58"/>
      <c r="P234" s="58"/>
      <c r="Q234" s="58"/>
      <c r="R234" s="58"/>
      <c r="S234" s="58"/>
      <c r="T234" s="58"/>
      <c r="U234" s="58"/>
      <c r="V234" s="58"/>
      <c r="W234" s="58"/>
      <c r="X234" s="58"/>
      <c r="Y234" s="58"/>
      <c r="Z234" s="58"/>
    </row>
    <row r="235" spans="1:26" ht="15.75" customHeight="1" x14ac:dyDescent="0.15">
      <c r="A235" s="58"/>
      <c r="B235" s="2"/>
      <c r="C235" s="3"/>
      <c r="D235" s="4"/>
      <c r="E235" s="5"/>
      <c r="F235" s="2"/>
      <c r="G235" s="2"/>
      <c r="H235" s="2"/>
      <c r="I235" s="6"/>
      <c r="J235" s="6"/>
      <c r="K235" s="2"/>
      <c r="L235" s="2"/>
      <c r="M235" s="58"/>
      <c r="N235" s="58"/>
      <c r="O235" s="58"/>
      <c r="P235" s="58"/>
      <c r="Q235" s="58"/>
      <c r="R235" s="58"/>
      <c r="S235" s="58"/>
      <c r="T235" s="58"/>
      <c r="U235" s="58"/>
      <c r="V235" s="58"/>
      <c r="W235" s="58"/>
      <c r="X235" s="58"/>
      <c r="Y235" s="58"/>
      <c r="Z235" s="58"/>
    </row>
    <row r="236" spans="1:26" ht="15.75" customHeight="1" x14ac:dyDescent="0.15">
      <c r="A236" s="58"/>
      <c r="B236" s="2"/>
      <c r="C236" s="3"/>
      <c r="D236" s="4"/>
      <c r="E236" s="5"/>
      <c r="F236" s="2"/>
      <c r="G236" s="2"/>
      <c r="H236" s="2"/>
      <c r="I236" s="6"/>
      <c r="J236" s="6"/>
      <c r="K236" s="2"/>
      <c r="L236" s="2"/>
      <c r="M236" s="58"/>
      <c r="N236" s="58"/>
      <c r="O236" s="58"/>
      <c r="P236" s="58"/>
      <c r="Q236" s="58"/>
      <c r="R236" s="58"/>
      <c r="S236" s="58"/>
      <c r="T236" s="58"/>
      <c r="U236" s="58"/>
      <c r="V236" s="58"/>
      <c r="W236" s="58"/>
      <c r="X236" s="58"/>
      <c r="Y236" s="58"/>
      <c r="Z236" s="58"/>
    </row>
    <row r="237" spans="1:26" ht="15.75" customHeight="1" x14ac:dyDescent="0.15">
      <c r="A237" s="58"/>
      <c r="B237" s="2"/>
      <c r="C237" s="3"/>
      <c r="D237" s="4"/>
      <c r="E237" s="5"/>
      <c r="F237" s="2"/>
      <c r="G237" s="2"/>
      <c r="H237" s="2"/>
      <c r="I237" s="6"/>
      <c r="J237" s="6"/>
      <c r="K237" s="2"/>
      <c r="L237" s="2"/>
      <c r="M237" s="58"/>
      <c r="N237" s="58"/>
      <c r="O237" s="58"/>
      <c r="P237" s="58"/>
      <c r="Q237" s="58"/>
      <c r="R237" s="58"/>
      <c r="S237" s="58"/>
      <c r="T237" s="58"/>
      <c r="U237" s="58"/>
      <c r="V237" s="58"/>
      <c r="W237" s="58"/>
      <c r="X237" s="58"/>
      <c r="Y237" s="58"/>
      <c r="Z237" s="58"/>
    </row>
    <row r="238" spans="1:26" ht="15.75" customHeight="1" x14ac:dyDescent="0.15">
      <c r="A238" s="58"/>
      <c r="B238" s="2"/>
      <c r="C238" s="3"/>
      <c r="D238" s="4"/>
      <c r="E238" s="5"/>
      <c r="F238" s="2"/>
      <c r="G238" s="2"/>
      <c r="H238" s="2"/>
      <c r="I238" s="6"/>
      <c r="J238" s="6"/>
      <c r="K238" s="2"/>
      <c r="L238" s="2"/>
      <c r="M238" s="58"/>
      <c r="N238" s="58"/>
      <c r="O238" s="58"/>
      <c r="P238" s="58"/>
      <c r="Q238" s="58"/>
      <c r="R238" s="58"/>
      <c r="S238" s="58"/>
      <c r="T238" s="58"/>
      <c r="U238" s="58"/>
      <c r="V238" s="58"/>
      <c r="W238" s="58"/>
      <c r="X238" s="58"/>
      <c r="Y238" s="58"/>
      <c r="Z238" s="58"/>
    </row>
    <row r="239" spans="1:26" ht="15.75" customHeight="1" x14ac:dyDescent="0.15">
      <c r="A239" s="58"/>
      <c r="B239" s="2"/>
      <c r="C239" s="3"/>
      <c r="D239" s="4"/>
      <c r="E239" s="5"/>
      <c r="F239" s="2"/>
      <c r="G239" s="2"/>
      <c r="H239" s="2"/>
      <c r="I239" s="6"/>
      <c r="J239" s="6"/>
      <c r="K239" s="2"/>
      <c r="L239" s="2"/>
      <c r="M239" s="58"/>
      <c r="N239" s="58"/>
      <c r="O239" s="58"/>
      <c r="P239" s="58"/>
      <c r="Q239" s="58"/>
      <c r="R239" s="58"/>
      <c r="S239" s="58"/>
      <c r="T239" s="58"/>
      <c r="U239" s="58"/>
      <c r="V239" s="58"/>
      <c r="W239" s="58"/>
      <c r="X239" s="58"/>
      <c r="Y239" s="58"/>
      <c r="Z239" s="58"/>
    </row>
    <row r="240" spans="1:26" ht="15.75" customHeight="1" x14ac:dyDescent="0.15">
      <c r="A240" s="58"/>
      <c r="B240" s="2"/>
      <c r="C240" s="3"/>
      <c r="D240" s="4"/>
      <c r="E240" s="5"/>
      <c r="F240" s="2"/>
      <c r="G240" s="2"/>
      <c r="H240" s="2"/>
      <c r="I240" s="6"/>
      <c r="J240" s="6"/>
      <c r="K240" s="2"/>
      <c r="L240" s="2"/>
      <c r="M240" s="58"/>
      <c r="N240" s="58"/>
      <c r="O240" s="58"/>
      <c r="P240" s="58"/>
      <c r="Q240" s="58"/>
      <c r="R240" s="58"/>
      <c r="S240" s="58"/>
      <c r="T240" s="58"/>
      <c r="U240" s="58"/>
      <c r="V240" s="58"/>
      <c r="W240" s="58"/>
      <c r="X240" s="58"/>
      <c r="Y240" s="58"/>
      <c r="Z240" s="58"/>
    </row>
    <row r="241" spans="1:26" ht="15.75" customHeight="1" x14ac:dyDescent="0.15">
      <c r="A241" s="58"/>
      <c r="B241" s="2"/>
      <c r="C241" s="3"/>
      <c r="D241" s="4"/>
      <c r="E241" s="5"/>
      <c r="F241" s="2"/>
      <c r="G241" s="2"/>
      <c r="H241" s="2"/>
      <c r="I241" s="6"/>
      <c r="J241" s="6"/>
      <c r="K241" s="2"/>
      <c r="L241" s="2"/>
      <c r="M241" s="58"/>
      <c r="N241" s="58"/>
      <c r="O241" s="58"/>
      <c r="P241" s="58"/>
      <c r="Q241" s="58"/>
      <c r="R241" s="58"/>
      <c r="S241" s="58"/>
      <c r="T241" s="58"/>
      <c r="U241" s="58"/>
      <c r="V241" s="58"/>
      <c r="W241" s="58"/>
      <c r="X241" s="58"/>
      <c r="Y241" s="58"/>
      <c r="Z241" s="58"/>
    </row>
    <row r="242" spans="1:26" ht="15.75" customHeight="1" x14ac:dyDescent="0.15">
      <c r="A242" s="58"/>
      <c r="B242" s="2"/>
      <c r="C242" s="3"/>
      <c r="D242" s="4"/>
      <c r="E242" s="5"/>
      <c r="F242" s="2"/>
      <c r="G242" s="2"/>
      <c r="H242" s="2"/>
      <c r="I242" s="6"/>
      <c r="J242" s="6"/>
      <c r="K242" s="2"/>
      <c r="L242" s="2"/>
      <c r="M242" s="58"/>
      <c r="N242" s="58"/>
      <c r="O242" s="58"/>
      <c r="P242" s="58"/>
      <c r="Q242" s="58"/>
      <c r="R242" s="58"/>
      <c r="S242" s="58"/>
      <c r="T242" s="58"/>
      <c r="U242" s="58"/>
      <c r="V242" s="58"/>
      <c r="W242" s="58"/>
      <c r="X242" s="58"/>
      <c r="Y242" s="58"/>
      <c r="Z242" s="58"/>
    </row>
    <row r="243" spans="1:26" ht="15.75" customHeight="1" x14ac:dyDescent="0.15">
      <c r="A243" s="58"/>
      <c r="B243" s="2"/>
      <c r="C243" s="3"/>
      <c r="D243" s="4"/>
      <c r="E243" s="5"/>
      <c r="F243" s="2"/>
      <c r="G243" s="2"/>
      <c r="H243" s="2"/>
      <c r="I243" s="6"/>
      <c r="J243" s="6"/>
      <c r="K243" s="2"/>
      <c r="L243" s="2"/>
      <c r="M243" s="58"/>
      <c r="N243" s="58"/>
      <c r="O243" s="58"/>
      <c r="P243" s="58"/>
      <c r="Q243" s="58"/>
      <c r="R243" s="58"/>
      <c r="S243" s="58"/>
      <c r="T243" s="58"/>
      <c r="U243" s="58"/>
      <c r="V243" s="58"/>
      <c r="W243" s="58"/>
      <c r="X243" s="58"/>
      <c r="Y243" s="58"/>
      <c r="Z243" s="58"/>
    </row>
    <row r="244" spans="1:26" ht="15.75" customHeight="1" x14ac:dyDescent="0.15">
      <c r="A244" s="58"/>
      <c r="B244" s="2"/>
      <c r="C244" s="3"/>
      <c r="D244" s="4"/>
      <c r="E244" s="5"/>
      <c r="F244" s="2"/>
      <c r="G244" s="2"/>
      <c r="H244" s="2"/>
      <c r="I244" s="6"/>
      <c r="J244" s="6"/>
      <c r="K244" s="2"/>
      <c r="L244" s="2"/>
      <c r="M244" s="58"/>
      <c r="N244" s="58"/>
      <c r="O244" s="58"/>
      <c r="P244" s="58"/>
      <c r="Q244" s="58"/>
      <c r="R244" s="58"/>
      <c r="S244" s="58"/>
      <c r="T244" s="58"/>
      <c r="U244" s="58"/>
      <c r="V244" s="58"/>
      <c r="W244" s="58"/>
      <c r="X244" s="58"/>
      <c r="Y244" s="58"/>
      <c r="Z244" s="58"/>
    </row>
    <row r="245" spans="1:26" ht="15.75" customHeight="1" x14ac:dyDescent="0.15">
      <c r="A245" s="58"/>
      <c r="B245" s="2"/>
      <c r="C245" s="3"/>
      <c r="D245" s="4"/>
      <c r="E245" s="5"/>
      <c r="F245" s="2"/>
      <c r="G245" s="2"/>
      <c r="H245" s="2"/>
      <c r="I245" s="6"/>
      <c r="J245" s="6"/>
      <c r="K245" s="2"/>
      <c r="L245" s="2"/>
      <c r="M245" s="58"/>
      <c r="N245" s="58"/>
      <c r="O245" s="58"/>
      <c r="P245" s="58"/>
      <c r="Q245" s="58"/>
      <c r="R245" s="58"/>
      <c r="S245" s="58"/>
      <c r="T245" s="58"/>
      <c r="U245" s="58"/>
      <c r="V245" s="58"/>
      <c r="W245" s="58"/>
      <c r="X245" s="58"/>
      <c r="Y245" s="58"/>
      <c r="Z245" s="58"/>
    </row>
    <row r="246" spans="1:26" ht="15.75" customHeight="1" x14ac:dyDescent="0.15">
      <c r="A246" s="58"/>
      <c r="B246" s="2"/>
      <c r="C246" s="3"/>
      <c r="D246" s="4"/>
      <c r="E246" s="5"/>
      <c r="F246" s="2"/>
      <c r="G246" s="2"/>
      <c r="H246" s="2"/>
      <c r="I246" s="6"/>
      <c r="J246" s="6"/>
      <c r="K246" s="2"/>
      <c r="L246" s="2"/>
      <c r="M246" s="58"/>
      <c r="N246" s="58"/>
      <c r="O246" s="58"/>
      <c r="P246" s="58"/>
      <c r="Q246" s="58"/>
      <c r="R246" s="58"/>
      <c r="S246" s="58"/>
      <c r="T246" s="58"/>
      <c r="U246" s="58"/>
      <c r="V246" s="58"/>
      <c r="W246" s="58"/>
      <c r="X246" s="58"/>
      <c r="Y246" s="58"/>
      <c r="Z246" s="58"/>
    </row>
    <row r="247" spans="1:26" ht="15.75" customHeight="1" x14ac:dyDescent="0.15">
      <c r="A247" s="58"/>
      <c r="B247" s="2"/>
      <c r="C247" s="3"/>
      <c r="D247" s="4"/>
      <c r="E247" s="5"/>
      <c r="F247" s="2"/>
      <c r="G247" s="2"/>
      <c r="H247" s="2"/>
      <c r="I247" s="6"/>
      <c r="J247" s="6"/>
      <c r="K247" s="2"/>
      <c r="L247" s="2"/>
      <c r="M247" s="58"/>
      <c r="N247" s="58"/>
      <c r="O247" s="58"/>
      <c r="P247" s="58"/>
      <c r="Q247" s="58"/>
      <c r="R247" s="58"/>
      <c r="S247" s="58"/>
      <c r="T247" s="58"/>
      <c r="U247" s="58"/>
      <c r="V247" s="58"/>
      <c r="W247" s="58"/>
      <c r="X247" s="58"/>
      <c r="Y247" s="58"/>
      <c r="Z247" s="58"/>
    </row>
    <row r="248" spans="1:26" ht="15.75" customHeight="1" x14ac:dyDescent="0.15">
      <c r="A248" s="58"/>
      <c r="B248" s="2"/>
      <c r="C248" s="3"/>
      <c r="D248" s="4"/>
      <c r="E248" s="5"/>
      <c r="F248" s="2"/>
      <c r="G248" s="2"/>
      <c r="H248" s="2"/>
      <c r="I248" s="6"/>
      <c r="J248" s="6"/>
      <c r="K248" s="2"/>
      <c r="L248" s="2"/>
      <c r="M248" s="58"/>
      <c r="N248" s="58"/>
      <c r="O248" s="58"/>
      <c r="P248" s="58"/>
      <c r="Q248" s="58"/>
      <c r="R248" s="58"/>
      <c r="S248" s="58"/>
      <c r="T248" s="58"/>
      <c r="U248" s="58"/>
      <c r="V248" s="58"/>
      <c r="W248" s="58"/>
      <c r="X248" s="58"/>
      <c r="Y248" s="58"/>
      <c r="Z248" s="58"/>
    </row>
    <row r="249" spans="1:26" ht="15.75" customHeight="1" x14ac:dyDescent="0.15">
      <c r="A249" s="58"/>
      <c r="B249" s="2"/>
      <c r="C249" s="3"/>
      <c r="D249" s="4"/>
      <c r="E249" s="5"/>
      <c r="F249" s="2"/>
      <c r="G249" s="2"/>
      <c r="H249" s="2"/>
      <c r="I249" s="6"/>
      <c r="J249" s="6"/>
      <c r="K249" s="2"/>
      <c r="L249" s="2"/>
      <c r="M249" s="58"/>
      <c r="N249" s="58"/>
      <c r="O249" s="58"/>
      <c r="P249" s="58"/>
      <c r="Q249" s="58"/>
      <c r="R249" s="58"/>
      <c r="S249" s="58"/>
      <c r="T249" s="58"/>
      <c r="U249" s="58"/>
      <c r="V249" s="58"/>
      <c r="W249" s="58"/>
      <c r="X249" s="58"/>
      <c r="Y249" s="58"/>
      <c r="Z249" s="58"/>
    </row>
    <row r="250" spans="1:26" ht="15.75" customHeight="1" x14ac:dyDescent="0.15">
      <c r="A250" s="58"/>
      <c r="B250" s="2"/>
      <c r="C250" s="3"/>
      <c r="D250" s="4"/>
      <c r="E250" s="5"/>
      <c r="F250" s="2"/>
      <c r="G250" s="2"/>
      <c r="H250" s="2"/>
      <c r="I250" s="6"/>
      <c r="J250" s="6"/>
      <c r="K250" s="2"/>
      <c r="L250" s="2"/>
      <c r="M250" s="58"/>
      <c r="N250" s="58"/>
      <c r="O250" s="58"/>
      <c r="P250" s="58"/>
      <c r="Q250" s="58"/>
      <c r="R250" s="58"/>
      <c r="S250" s="58"/>
      <c r="T250" s="58"/>
      <c r="U250" s="58"/>
      <c r="V250" s="58"/>
      <c r="W250" s="58"/>
      <c r="X250" s="58"/>
      <c r="Y250" s="58"/>
      <c r="Z250" s="58"/>
    </row>
    <row r="251" spans="1:26" ht="15.75" customHeight="1" x14ac:dyDescent="0.15">
      <c r="A251" s="58"/>
      <c r="B251" s="2"/>
      <c r="C251" s="3"/>
      <c r="D251" s="4"/>
      <c r="E251" s="5"/>
      <c r="F251" s="2"/>
      <c r="G251" s="2"/>
      <c r="H251" s="2"/>
      <c r="I251" s="6"/>
      <c r="J251" s="6"/>
      <c r="K251" s="2"/>
      <c r="L251" s="2"/>
      <c r="M251" s="58"/>
      <c r="N251" s="58"/>
      <c r="O251" s="58"/>
      <c r="P251" s="58"/>
      <c r="Q251" s="58"/>
      <c r="R251" s="58"/>
      <c r="S251" s="58"/>
      <c r="T251" s="58"/>
      <c r="U251" s="58"/>
      <c r="V251" s="58"/>
      <c r="W251" s="58"/>
      <c r="X251" s="58"/>
      <c r="Y251" s="58"/>
      <c r="Z251" s="58"/>
    </row>
    <row r="252" spans="1:26" ht="15.75" customHeight="1" x14ac:dyDescent="0.15">
      <c r="A252" s="58"/>
      <c r="B252" s="2"/>
      <c r="C252" s="3"/>
      <c r="D252" s="4"/>
      <c r="E252" s="5"/>
      <c r="F252" s="2"/>
      <c r="G252" s="2"/>
      <c r="H252" s="2"/>
      <c r="I252" s="6"/>
      <c r="J252" s="6"/>
      <c r="K252" s="2"/>
      <c r="L252" s="2"/>
      <c r="M252" s="58"/>
      <c r="N252" s="58"/>
      <c r="O252" s="58"/>
      <c r="P252" s="58"/>
      <c r="Q252" s="58"/>
      <c r="R252" s="58"/>
      <c r="S252" s="58"/>
      <c r="T252" s="58"/>
      <c r="U252" s="58"/>
      <c r="V252" s="58"/>
      <c r="W252" s="58"/>
      <c r="X252" s="58"/>
      <c r="Y252" s="58"/>
      <c r="Z252" s="58"/>
    </row>
    <row r="253" spans="1:26" ht="15.75" customHeight="1" x14ac:dyDescent="0.15">
      <c r="A253" s="58"/>
      <c r="B253" s="2"/>
      <c r="C253" s="3"/>
      <c r="D253" s="4"/>
      <c r="E253" s="5"/>
      <c r="F253" s="2"/>
      <c r="G253" s="2"/>
      <c r="H253" s="2"/>
      <c r="I253" s="6"/>
      <c r="J253" s="6"/>
      <c r="K253" s="2"/>
      <c r="L253" s="2"/>
      <c r="M253" s="58"/>
      <c r="N253" s="58"/>
      <c r="O253" s="58"/>
      <c r="P253" s="58"/>
      <c r="Q253" s="58"/>
      <c r="R253" s="58"/>
      <c r="S253" s="58"/>
      <c r="T253" s="58"/>
      <c r="U253" s="58"/>
      <c r="V253" s="58"/>
      <c r="W253" s="58"/>
      <c r="X253" s="58"/>
      <c r="Y253" s="58"/>
      <c r="Z253" s="58"/>
    </row>
    <row r="254" spans="1:26" ht="15.75" customHeight="1" x14ac:dyDescent="0.15">
      <c r="A254" s="58"/>
      <c r="B254" s="2"/>
      <c r="C254" s="3"/>
      <c r="D254" s="4"/>
      <c r="E254" s="5"/>
      <c r="F254" s="2"/>
      <c r="G254" s="2"/>
      <c r="H254" s="2"/>
      <c r="I254" s="6"/>
      <c r="J254" s="6"/>
      <c r="K254" s="2"/>
      <c r="L254" s="2"/>
      <c r="M254" s="58"/>
      <c r="N254" s="58"/>
      <c r="O254" s="58"/>
      <c r="P254" s="58"/>
      <c r="Q254" s="58"/>
      <c r="R254" s="58"/>
      <c r="S254" s="58"/>
      <c r="T254" s="58"/>
      <c r="U254" s="58"/>
      <c r="V254" s="58"/>
      <c r="W254" s="58"/>
      <c r="X254" s="58"/>
      <c r="Y254" s="58"/>
      <c r="Z254" s="58"/>
    </row>
    <row r="255" spans="1:26" ht="15.75" customHeight="1" x14ac:dyDescent="0.15">
      <c r="A255" s="58"/>
      <c r="B255" s="2"/>
      <c r="C255" s="3"/>
      <c r="D255" s="4"/>
      <c r="E255" s="5"/>
      <c r="F255" s="2"/>
      <c r="G255" s="2"/>
      <c r="H255" s="2"/>
      <c r="I255" s="6"/>
      <c r="J255" s="6"/>
      <c r="K255" s="2"/>
      <c r="L255" s="2"/>
      <c r="M255" s="58"/>
      <c r="N255" s="58"/>
      <c r="O255" s="58"/>
      <c r="P255" s="58"/>
      <c r="Q255" s="58"/>
      <c r="R255" s="58"/>
      <c r="S255" s="58"/>
      <c r="T255" s="58"/>
      <c r="U255" s="58"/>
      <c r="V255" s="58"/>
      <c r="W255" s="58"/>
      <c r="X255" s="58"/>
      <c r="Y255" s="58"/>
      <c r="Z255" s="58"/>
    </row>
    <row r="256" spans="1:26" ht="15.75" customHeight="1" x14ac:dyDescent="0.15">
      <c r="A256" s="58"/>
      <c r="B256" s="2"/>
      <c r="C256" s="3"/>
      <c r="D256" s="4"/>
      <c r="E256" s="5"/>
      <c r="F256" s="2"/>
      <c r="G256" s="2"/>
      <c r="H256" s="2"/>
      <c r="I256" s="6"/>
      <c r="J256" s="6"/>
      <c r="K256" s="2"/>
      <c r="L256" s="2"/>
      <c r="M256" s="58"/>
      <c r="N256" s="58"/>
      <c r="O256" s="58"/>
      <c r="P256" s="58"/>
      <c r="Q256" s="58"/>
      <c r="R256" s="58"/>
      <c r="S256" s="58"/>
      <c r="T256" s="58"/>
      <c r="U256" s="58"/>
      <c r="V256" s="58"/>
      <c r="W256" s="58"/>
      <c r="X256" s="58"/>
      <c r="Y256" s="58"/>
      <c r="Z256" s="58"/>
    </row>
    <row r="257" spans="1:26" ht="15.75" customHeight="1" x14ac:dyDescent="0.15">
      <c r="A257" s="58"/>
      <c r="B257" s="2"/>
      <c r="C257" s="3"/>
      <c r="D257" s="4"/>
      <c r="E257" s="5"/>
      <c r="F257" s="2"/>
      <c r="G257" s="2"/>
      <c r="H257" s="2"/>
      <c r="I257" s="6"/>
      <c r="J257" s="6"/>
      <c r="K257" s="2"/>
      <c r="L257" s="2"/>
      <c r="M257" s="58"/>
      <c r="N257" s="58"/>
      <c r="O257" s="58"/>
      <c r="P257" s="58"/>
      <c r="Q257" s="58"/>
      <c r="R257" s="58"/>
      <c r="S257" s="58"/>
      <c r="T257" s="58"/>
      <c r="U257" s="58"/>
      <c r="V257" s="58"/>
      <c r="W257" s="58"/>
      <c r="X257" s="58"/>
      <c r="Y257" s="58"/>
      <c r="Z257" s="58"/>
    </row>
    <row r="258" spans="1:26" ht="15.75" customHeight="1" x14ac:dyDescent="0.15">
      <c r="A258" s="58"/>
      <c r="B258" s="2"/>
      <c r="C258" s="3"/>
      <c r="D258" s="4"/>
      <c r="E258" s="5"/>
      <c r="F258" s="2"/>
      <c r="G258" s="2"/>
      <c r="H258" s="2"/>
      <c r="I258" s="6"/>
      <c r="J258" s="6"/>
      <c r="K258" s="2"/>
      <c r="L258" s="2"/>
      <c r="M258" s="58"/>
      <c r="N258" s="58"/>
      <c r="O258" s="58"/>
      <c r="P258" s="58"/>
      <c r="Q258" s="58"/>
      <c r="R258" s="58"/>
      <c r="S258" s="58"/>
      <c r="T258" s="58"/>
      <c r="U258" s="58"/>
      <c r="V258" s="58"/>
      <c r="W258" s="58"/>
      <c r="X258" s="58"/>
      <c r="Y258" s="58"/>
      <c r="Z258" s="58"/>
    </row>
    <row r="259" spans="1:26" ht="15.75" customHeight="1" x14ac:dyDescent="0.15">
      <c r="A259" s="58"/>
      <c r="B259" s="2"/>
      <c r="C259" s="3"/>
      <c r="D259" s="4"/>
      <c r="E259" s="5"/>
      <c r="F259" s="2"/>
      <c r="G259" s="2"/>
      <c r="H259" s="2"/>
      <c r="I259" s="6"/>
      <c r="J259" s="6"/>
      <c r="K259" s="2"/>
      <c r="L259" s="2"/>
      <c r="M259" s="58"/>
      <c r="N259" s="58"/>
      <c r="O259" s="58"/>
      <c r="P259" s="58"/>
      <c r="Q259" s="58"/>
      <c r="R259" s="58"/>
      <c r="S259" s="58"/>
      <c r="T259" s="58"/>
      <c r="U259" s="58"/>
      <c r="V259" s="58"/>
      <c r="W259" s="58"/>
      <c r="X259" s="58"/>
      <c r="Y259" s="58"/>
      <c r="Z259" s="58"/>
    </row>
    <row r="260" spans="1:26" ht="15.75" customHeight="1" x14ac:dyDescent="0.15">
      <c r="A260" s="58"/>
      <c r="B260" s="2"/>
      <c r="C260" s="3"/>
      <c r="D260" s="4"/>
      <c r="E260" s="5"/>
      <c r="F260" s="2"/>
      <c r="G260" s="2"/>
      <c r="H260" s="2"/>
      <c r="I260" s="6"/>
      <c r="J260" s="6"/>
      <c r="K260" s="2"/>
      <c r="L260" s="2"/>
      <c r="M260" s="58"/>
      <c r="N260" s="58"/>
      <c r="O260" s="58"/>
      <c r="P260" s="58"/>
      <c r="Q260" s="58"/>
      <c r="R260" s="58"/>
      <c r="S260" s="58"/>
      <c r="T260" s="58"/>
      <c r="U260" s="58"/>
      <c r="V260" s="58"/>
      <c r="W260" s="58"/>
      <c r="X260" s="58"/>
      <c r="Y260" s="58"/>
      <c r="Z260" s="58"/>
    </row>
    <row r="261" spans="1:26" ht="15.75" customHeight="1" x14ac:dyDescent="0.15">
      <c r="A261" s="58"/>
      <c r="B261" s="2"/>
      <c r="C261" s="3"/>
      <c r="D261" s="4"/>
      <c r="E261" s="5"/>
      <c r="F261" s="2"/>
      <c r="G261" s="2"/>
      <c r="H261" s="2"/>
      <c r="I261" s="6"/>
      <c r="J261" s="6"/>
      <c r="K261" s="2"/>
      <c r="L261" s="2"/>
      <c r="M261" s="58"/>
      <c r="N261" s="58"/>
      <c r="O261" s="58"/>
      <c r="P261" s="58"/>
      <c r="Q261" s="58"/>
      <c r="R261" s="58"/>
      <c r="S261" s="58"/>
      <c r="T261" s="58"/>
      <c r="U261" s="58"/>
      <c r="V261" s="58"/>
      <c r="W261" s="58"/>
      <c r="X261" s="58"/>
      <c r="Y261" s="58"/>
      <c r="Z261" s="58"/>
    </row>
    <row r="262" spans="1:26" ht="15.75" customHeight="1" x14ac:dyDescent="0.15">
      <c r="A262" s="58"/>
      <c r="B262" s="2"/>
      <c r="C262" s="3"/>
      <c r="D262" s="4"/>
      <c r="E262" s="5"/>
      <c r="F262" s="2"/>
      <c r="G262" s="2"/>
      <c r="H262" s="2"/>
      <c r="I262" s="6"/>
      <c r="J262" s="6"/>
      <c r="K262" s="2"/>
      <c r="L262" s="2"/>
      <c r="M262" s="58"/>
      <c r="N262" s="58"/>
      <c r="O262" s="58"/>
      <c r="P262" s="58"/>
      <c r="Q262" s="58"/>
      <c r="R262" s="58"/>
      <c r="S262" s="58"/>
      <c r="T262" s="58"/>
      <c r="U262" s="58"/>
      <c r="V262" s="58"/>
      <c r="W262" s="58"/>
      <c r="X262" s="58"/>
      <c r="Y262" s="58"/>
      <c r="Z262" s="58"/>
    </row>
    <row r="263" spans="1:26" ht="15.75" customHeight="1" x14ac:dyDescent="0.15">
      <c r="A263" s="58"/>
      <c r="B263" s="2"/>
      <c r="C263" s="3"/>
      <c r="D263" s="4"/>
      <c r="E263" s="5"/>
      <c r="F263" s="2"/>
      <c r="G263" s="2"/>
      <c r="H263" s="2"/>
      <c r="I263" s="6"/>
      <c r="J263" s="6"/>
      <c r="K263" s="2"/>
      <c r="L263" s="2"/>
      <c r="M263" s="58"/>
      <c r="N263" s="58"/>
      <c r="O263" s="58"/>
      <c r="P263" s="58"/>
      <c r="Q263" s="58"/>
      <c r="R263" s="58"/>
      <c r="S263" s="58"/>
      <c r="T263" s="58"/>
      <c r="U263" s="58"/>
      <c r="V263" s="58"/>
      <c r="W263" s="58"/>
      <c r="X263" s="58"/>
      <c r="Y263" s="58"/>
      <c r="Z263" s="58"/>
    </row>
    <row r="264" spans="1:26" ht="15.75" customHeight="1" x14ac:dyDescent="0.15">
      <c r="A264" s="58"/>
      <c r="B264" s="2"/>
      <c r="C264" s="3"/>
      <c r="D264" s="4"/>
      <c r="E264" s="5"/>
      <c r="F264" s="2"/>
      <c r="G264" s="2"/>
      <c r="H264" s="2"/>
      <c r="I264" s="6"/>
      <c r="J264" s="6"/>
      <c r="K264" s="2"/>
      <c r="L264" s="2"/>
      <c r="M264" s="58"/>
      <c r="N264" s="58"/>
      <c r="O264" s="58"/>
      <c r="P264" s="58"/>
      <c r="Q264" s="58"/>
      <c r="R264" s="58"/>
      <c r="S264" s="58"/>
      <c r="T264" s="58"/>
      <c r="U264" s="58"/>
      <c r="V264" s="58"/>
      <c r="W264" s="58"/>
      <c r="X264" s="58"/>
      <c r="Y264" s="58"/>
      <c r="Z264" s="58"/>
    </row>
    <row r="265" spans="1:26" ht="15.75" customHeight="1" x14ac:dyDescent="0.15">
      <c r="A265" s="58"/>
      <c r="B265" s="2"/>
      <c r="C265" s="3"/>
      <c r="D265" s="4"/>
      <c r="E265" s="5"/>
      <c r="F265" s="2"/>
      <c r="G265" s="2"/>
      <c r="H265" s="2"/>
      <c r="I265" s="6"/>
      <c r="J265" s="6"/>
      <c r="K265" s="2"/>
      <c r="L265" s="2"/>
      <c r="M265" s="58"/>
      <c r="N265" s="58"/>
      <c r="O265" s="58"/>
      <c r="P265" s="58"/>
      <c r="Q265" s="58"/>
      <c r="R265" s="58"/>
      <c r="S265" s="58"/>
      <c r="T265" s="58"/>
      <c r="U265" s="58"/>
      <c r="V265" s="58"/>
      <c r="W265" s="58"/>
      <c r="X265" s="58"/>
      <c r="Y265" s="58"/>
      <c r="Z265" s="58"/>
    </row>
    <row r="266" spans="1:26" ht="15.75" customHeight="1" x14ac:dyDescent="0.15">
      <c r="A266" s="58"/>
      <c r="B266" s="2"/>
      <c r="C266" s="3"/>
      <c r="D266" s="4"/>
      <c r="E266" s="5"/>
      <c r="F266" s="2"/>
      <c r="G266" s="2"/>
      <c r="H266" s="2"/>
      <c r="I266" s="6"/>
      <c r="J266" s="6"/>
      <c r="K266" s="2"/>
      <c r="L266" s="2"/>
      <c r="M266" s="58"/>
      <c r="N266" s="58"/>
      <c r="O266" s="58"/>
      <c r="P266" s="58"/>
      <c r="Q266" s="58"/>
      <c r="R266" s="58"/>
      <c r="S266" s="58"/>
      <c r="T266" s="58"/>
      <c r="U266" s="58"/>
      <c r="V266" s="58"/>
      <c r="W266" s="58"/>
      <c r="X266" s="58"/>
      <c r="Y266" s="58"/>
      <c r="Z266" s="58"/>
    </row>
    <row r="267" spans="1:26" ht="15.75" customHeight="1" x14ac:dyDescent="0.15">
      <c r="A267" s="58"/>
      <c r="B267" s="2"/>
      <c r="C267" s="3"/>
      <c r="D267" s="4"/>
      <c r="E267" s="5"/>
      <c r="F267" s="2"/>
      <c r="G267" s="2"/>
      <c r="H267" s="2"/>
      <c r="I267" s="6"/>
      <c r="J267" s="6"/>
      <c r="K267" s="2"/>
      <c r="L267" s="2"/>
      <c r="M267" s="58"/>
      <c r="N267" s="58"/>
      <c r="O267" s="58"/>
      <c r="P267" s="58"/>
      <c r="Q267" s="58"/>
      <c r="R267" s="58"/>
      <c r="S267" s="58"/>
      <c r="T267" s="58"/>
      <c r="U267" s="58"/>
      <c r="V267" s="58"/>
      <c r="W267" s="58"/>
      <c r="X267" s="58"/>
      <c r="Y267" s="58"/>
      <c r="Z267" s="58"/>
    </row>
    <row r="268" spans="1:26" ht="15.75" customHeight="1" x14ac:dyDescent="0.15">
      <c r="A268" s="58"/>
      <c r="B268" s="2"/>
      <c r="C268" s="3"/>
      <c r="D268" s="4"/>
      <c r="E268" s="5"/>
      <c r="F268" s="2"/>
      <c r="G268" s="2"/>
      <c r="H268" s="2"/>
      <c r="I268" s="6"/>
      <c r="J268" s="6"/>
      <c r="K268" s="2"/>
      <c r="L268" s="2"/>
      <c r="M268" s="58"/>
      <c r="N268" s="58"/>
      <c r="O268" s="58"/>
      <c r="P268" s="58"/>
      <c r="Q268" s="58"/>
      <c r="R268" s="58"/>
      <c r="S268" s="58"/>
      <c r="T268" s="58"/>
      <c r="U268" s="58"/>
      <c r="V268" s="58"/>
      <c r="W268" s="58"/>
      <c r="X268" s="58"/>
      <c r="Y268" s="58"/>
      <c r="Z268" s="58"/>
    </row>
    <row r="269" spans="1:26" ht="15.75" customHeight="1" x14ac:dyDescent="0.15">
      <c r="A269" s="58"/>
      <c r="B269" s="2"/>
      <c r="C269" s="3"/>
      <c r="D269" s="4"/>
      <c r="E269" s="5"/>
      <c r="F269" s="2"/>
      <c r="G269" s="2"/>
      <c r="H269" s="2"/>
      <c r="I269" s="6"/>
      <c r="J269" s="6"/>
      <c r="K269" s="2"/>
      <c r="L269" s="2"/>
      <c r="M269" s="58"/>
      <c r="N269" s="58"/>
      <c r="O269" s="58"/>
      <c r="P269" s="58"/>
      <c r="Q269" s="58"/>
      <c r="R269" s="58"/>
      <c r="S269" s="58"/>
      <c r="T269" s="58"/>
      <c r="U269" s="58"/>
      <c r="V269" s="58"/>
      <c r="W269" s="58"/>
      <c r="X269" s="58"/>
      <c r="Y269" s="58"/>
      <c r="Z269" s="58"/>
    </row>
    <row r="270" spans="1:26" ht="15.75" customHeight="1" x14ac:dyDescent="0.15">
      <c r="A270" s="58"/>
      <c r="B270" s="2"/>
      <c r="C270" s="3"/>
      <c r="D270" s="4"/>
      <c r="E270" s="5"/>
      <c r="F270" s="2"/>
      <c r="G270" s="2"/>
      <c r="H270" s="2"/>
      <c r="I270" s="6"/>
      <c r="J270" s="6"/>
      <c r="K270" s="2"/>
      <c r="L270" s="2"/>
      <c r="M270" s="58"/>
      <c r="N270" s="58"/>
      <c r="O270" s="58"/>
      <c r="P270" s="58"/>
      <c r="Q270" s="58"/>
      <c r="R270" s="58"/>
      <c r="S270" s="58"/>
      <c r="T270" s="58"/>
      <c r="U270" s="58"/>
      <c r="V270" s="58"/>
      <c r="W270" s="58"/>
      <c r="X270" s="58"/>
      <c r="Y270" s="58"/>
      <c r="Z270" s="58"/>
    </row>
    <row r="271" spans="1:26" ht="15.75" customHeight="1" x14ac:dyDescent="0.15">
      <c r="A271" s="58"/>
      <c r="B271" s="2"/>
      <c r="C271" s="3"/>
      <c r="D271" s="4"/>
      <c r="E271" s="5"/>
      <c r="F271" s="2"/>
      <c r="G271" s="2"/>
      <c r="H271" s="2"/>
      <c r="I271" s="6"/>
      <c r="J271" s="6"/>
      <c r="K271" s="2"/>
      <c r="L271" s="2"/>
      <c r="M271" s="58"/>
      <c r="N271" s="58"/>
      <c r="O271" s="58"/>
      <c r="P271" s="58"/>
      <c r="Q271" s="58"/>
      <c r="R271" s="58"/>
      <c r="S271" s="58"/>
      <c r="T271" s="58"/>
      <c r="U271" s="58"/>
      <c r="V271" s="58"/>
      <c r="W271" s="58"/>
      <c r="X271" s="58"/>
      <c r="Y271" s="58"/>
      <c r="Z271" s="58"/>
    </row>
    <row r="272" spans="1:26" ht="15.75" customHeight="1" x14ac:dyDescent="0.15">
      <c r="A272" s="58"/>
      <c r="B272" s="2"/>
      <c r="C272" s="3"/>
      <c r="D272" s="4"/>
      <c r="E272" s="5"/>
      <c r="F272" s="2"/>
      <c r="G272" s="2"/>
      <c r="H272" s="2"/>
      <c r="I272" s="6"/>
      <c r="J272" s="6"/>
      <c r="K272" s="2"/>
      <c r="L272" s="2"/>
      <c r="M272" s="58"/>
      <c r="N272" s="58"/>
      <c r="O272" s="58"/>
      <c r="P272" s="58"/>
      <c r="Q272" s="58"/>
      <c r="R272" s="58"/>
      <c r="S272" s="58"/>
      <c r="T272" s="58"/>
      <c r="U272" s="58"/>
      <c r="V272" s="58"/>
      <c r="W272" s="58"/>
      <c r="X272" s="58"/>
      <c r="Y272" s="58"/>
      <c r="Z272" s="58"/>
    </row>
    <row r="273" spans="1:26" ht="15.75" customHeight="1" x14ac:dyDescent="0.15">
      <c r="A273" s="58"/>
      <c r="B273" s="2"/>
      <c r="C273" s="3"/>
      <c r="D273" s="4"/>
      <c r="E273" s="5"/>
      <c r="F273" s="2"/>
      <c r="G273" s="2"/>
      <c r="H273" s="2"/>
      <c r="I273" s="6"/>
      <c r="J273" s="6"/>
      <c r="K273" s="2"/>
      <c r="L273" s="2"/>
      <c r="M273" s="58"/>
      <c r="N273" s="58"/>
      <c r="O273" s="58"/>
      <c r="P273" s="58"/>
      <c r="Q273" s="58"/>
      <c r="R273" s="58"/>
      <c r="S273" s="58"/>
      <c r="T273" s="58"/>
      <c r="U273" s="58"/>
      <c r="V273" s="58"/>
      <c r="W273" s="58"/>
      <c r="X273" s="58"/>
      <c r="Y273" s="58"/>
      <c r="Z273" s="58"/>
    </row>
    <row r="274" spans="1:26" ht="15.75" customHeight="1" x14ac:dyDescent="0.15">
      <c r="A274" s="58"/>
      <c r="B274" s="2"/>
      <c r="C274" s="3"/>
      <c r="D274" s="4"/>
      <c r="E274" s="5"/>
      <c r="F274" s="2"/>
      <c r="G274" s="2"/>
      <c r="H274" s="2"/>
      <c r="I274" s="6"/>
      <c r="J274" s="6"/>
      <c r="K274" s="2"/>
      <c r="L274" s="2"/>
      <c r="M274" s="58"/>
      <c r="N274" s="58"/>
      <c r="O274" s="58"/>
      <c r="P274" s="58"/>
      <c r="Q274" s="58"/>
      <c r="R274" s="58"/>
      <c r="S274" s="58"/>
      <c r="T274" s="58"/>
      <c r="U274" s="58"/>
      <c r="V274" s="58"/>
      <c r="W274" s="58"/>
      <c r="X274" s="58"/>
      <c r="Y274" s="58"/>
      <c r="Z274" s="58"/>
    </row>
    <row r="275" spans="1:26" ht="15.75" customHeight="1" x14ac:dyDescent="0.15">
      <c r="A275" s="58"/>
      <c r="B275" s="2"/>
      <c r="C275" s="3"/>
      <c r="D275" s="4"/>
      <c r="E275" s="5"/>
      <c r="F275" s="2"/>
      <c r="G275" s="2"/>
      <c r="H275" s="2"/>
      <c r="I275" s="6"/>
      <c r="J275" s="6"/>
      <c r="K275" s="2"/>
      <c r="L275" s="2"/>
      <c r="M275" s="58"/>
      <c r="N275" s="58"/>
      <c r="O275" s="58"/>
      <c r="P275" s="58"/>
      <c r="Q275" s="58"/>
      <c r="R275" s="58"/>
      <c r="S275" s="58"/>
      <c r="T275" s="58"/>
      <c r="U275" s="58"/>
      <c r="V275" s="58"/>
      <c r="W275" s="58"/>
      <c r="X275" s="58"/>
      <c r="Y275" s="58"/>
      <c r="Z275" s="58"/>
    </row>
    <row r="276" spans="1:26" ht="15.75" customHeight="1" x14ac:dyDescent="0.15">
      <c r="A276" s="58"/>
      <c r="B276" s="2"/>
      <c r="C276" s="3"/>
      <c r="D276" s="4"/>
      <c r="E276" s="5"/>
      <c r="F276" s="2"/>
      <c r="G276" s="2"/>
      <c r="H276" s="2"/>
      <c r="I276" s="6"/>
      <c r="J276" s="6"/>
      <c r="K276" s="2"/>
      <c r="L276" s="2"/>
      <c r="M276" s="58"/>
      <c r="N276" s="58"/>
      <c r="O276" s="58"/>
      <c r="P276" s="58"/>
      <c r="Q276" s="58"/>
      <c r="R276" s="58"/>
      <c r="S276" s="58"/>
      <c r="T276" s="58"/>
      <c r="U276" s="58"/>
      <c r="V276" s="58"/>
      <c r="W276" s="58"/>
      <c r="X276" s="58"/>
      <c r="Y276" s="58"/>
      <c r="Z276" s="58"/>
    </row>
    <row r="277" spans="1:26" ht="15.75" customHeight="1" x14ac:dyDescent="0.15">
      <c r="A277" s="58"/>
      <c r="B277" s="2"/>
      <c r="C277" s="3"/>
      <c r="D277" s="4"/>
      <c r="E277" s="5"/>
      <c r="F277" s="2"/>
      <c r="G277" s="2"/>
      <c r="H277" s="2"/>
      <c r="I277" s="6"/>
      <c r="J277" s="6"/>
      <c r="K277" s="2"/>
      <c r="L277" s="2"/>
      <c r="M277" s="58"/>
      <c r="N277" s="58"/>
      <c r="O277" s="58"/>
      <c r="P277" s="58"/>
      <c r="Q277" s="58"/>
      <c r="R277" s="58"/>
      <c r="S277" s="58"/>
      <c r="T277" s="58"/>
      <c r="U277" s="58"/>
      <c r="V277" s="58"/>
      <c r="W277" s="58"/>
      <c r="X277" s="58"/>
      <c r="Y277" s="58"/>
      <c r="Z277" s="58"/>
    </row>
    <row r="278" spans="1:26" ht="15.75" customHeight="1" x14ac:dyDescent="0.15">
      <c r="A278" s="58"/>
      <c r="B278" s="2"/>
      <c r="C278" s="3"/>
      <c r="D278" s="4"/>
      <c r="E278" s="5"/>
      <c r="F278" s="2"/>
      <c r="G278" s="2"/>
      <c r="H278" s="2"/>
      <c r="I278" s="6"/>
      <c r="J278" s="6"/>
      <c r="K278" s="2"/>
      <c r="L278" s="2"/>
      <c r="M278" s="58"/>
      <c r="N278" s="58"/>
      <c r="O278" s="58"/>
      <c r="P278" s="58"/>
      <c r="Q278" s="58"/>
      <c r="R278" s="58"/>
      <c r="S278" s="58"/>
      <c r="T278" s="58"/>
      <c r="U278" s="58"/>
      <c r="V278" s="58"/>
      <c r="W278" s="58"/>
      <c r="X278" s="58"/>
      <c r="Y278" s="58"/>
      <c r="Z278" s="58"/>
    </row>
    <row r="279" spans="1:26" ht="15.75" customHeight="1" x14ac:dyDescent="0.15">
      <c r="A279" s="58"/>
      <c r="B279" s="2"/>
      <c r="C279" s="3"/>
      <c r="D279" s="4"/>
      <c r="E279" s="5"/>
      <c r="F279" s="2"/>
      <c r="G279" s="2"/>
      <c r="H279" s="2"/>
      <c r="I279" s="6"/>
      <c r="J279" s="6"/>
      <c r="K279" s="2"/>
      <c r="L279" s="2"/>
      <c r="M279" s="58"/>
      <c r="N279" s="58"/>
      <c r="O279" s="58"/>
      <c r="P279" s="58"/>
      <c r="Q279" s="58"/>
      <c r="R279" s="58"/>
      <c r="S279" s="58"/>
      <c r="T279" s="58"/>
      <c r="U279" s="58"/>
      <c r="V279" s="58"/>
      <c r="W279" s="58"/>
      <c r="X279" s="58"/>
      <c r="Y279" s="58"/>
      <c r="Z279" s="58"/>
    </row>
    <row r="280" spans="1:26" ht="15.75" customHeight="1" x14ac:dyDescent="0.15">
      <c r="A280" s="58"/>
      <c r="B280" s="2"/>
      <c r="C280" s="3"/>
      <c r="D280" s="4"/>
      <c r="E280" s="5"/>
      <c r="F280" s="2"/>
      <c r="G280" s="2"/>
      <c r="H280" s="2"/>
      <c r="I280" s="6"/>
      <c r="J280" s="6"/>
      <c r="K280" s="2"/>
      <c r="L280" s="2"/>
      <c r="M280" s="58"/>
      <c r="N280" s="58"/>
      <c r="O280" s="58"/>
      <c r="P280" s="58"/>
      <c r="Q280" s="58"/>
      <c r="R280" s="58"/>
      <c r="S280" s="58"/>
      <c r="T280" s="58"/>
      <c r="U280" s="58"/>
      <c r="V280" s="58"/>
      <c r="W280" s="58"/>
      <c r="X280" s="58"/>
      <c r="Y280" s="58"/>
      <c r="Z280" s="58"/>
    </row>
    <row r="281" spans="1:26" ht="15.75" customHeight="1" x14ac:dyDescent="0.15">
      <c r="A281" s="58"/>
      <c r="B281" s="2"/>
      <c r="C281" s="3"/>
      <c r="D281" s="4"/>
      <c r="E281" s="5"/>
      <c r="F281" s="2"/>
      <c r="G281" s="2"/>
      <c r="H281" s="2"/>
      <c r="I281" s="6"/>
      <c r="J281" s="6"/>
      <c r="K281" s="2"/>
      <c r="L281" s="2"/>
      <c r="M281" s="58"/>
      <c r="N281" s="58"/>
      <c r="O281" s="58"/>
      <c r="P281" s="58"/>
      <c r="Q281" s="58"/>
      <c r="R281" s="58"/>
      <c r="S281" s="58"/>
      <c r="T281" s="58"/>
      <c r="U281" s="58"/>
      <c r="V281" s="58"/>
      <c r="W281" s="58"/>
      <c r="X281" s="58"/>
      <c r="Y281" s="58"/>
      <c r="Z281" s="58"/>
    </row>
    <row r="282" spans="1:26" ht="15.75" customHeight="1" x14ac:dyDescent="0.15">
      <c r="A282" s="58"/>
      <c r="B282" s="2"/>
      <c r="C282" s="3"/>
      <c r="D282" s="4"/>
      <c r="E282" s="5"/>
      <c r="F282" s="2"/>
      <c r="G282" s="2"/>
      <c r="H282" s="2"/>
      <c r="I282" s="6"/>
      <c r="J282" s="6"/>
      <c r="K282" s="2"/>
      <c r="L282" s="2"/>
      <c r="M282" s="58"/>
      <c r="N282" s="58"/>
      <c r="O282" s="58"/>
      <c r="P282" s="58"/>
      <c r="Q282" s="58"/>
      <c r="R282" s="58"/>
      <c r="S282" s="58"/>
      <c r="T282" s="58"/>
      <c r="U282" s="58"/>
      <c r="V282" s="58"/>
      <c r="W282" s="58"/>
      <c r="X282" s="58"/>
      <c r="Y282" s="58"/>
      <c r="Z282" s="58"/>
    </row>
    <row r="283" spans="1:26" ht="15.75" customHeight="1" x14ac:dyDescent="0.15">
      <c r="A283" s="58"/>
      <c r="B283" s="2"/>
      <c r="C283" s="3"/>
      <c r="D283" s="4"/>
      <c r="E283" s="5"/>
      <c r="F283" s="2"/>
      <c r="G283" s="2"/>
      <c r="H283" s="2"/>
      <c r="I283" s="6"/>
      <c r="J283" s="6"/>
      <c r="K283" s="2"/>
      <c r="L283" s="2"/>
      <c r="M283" s="58"/>
      <c r="N283" s="58"/>
      <c r="O283" s="58"/>
      <c r="P283" s="58"/>
      <c r="Q283" s="58"/>
      <c r="R283" s="58"/>
      <c r="S283" s="58"/>
      <c r="T283" s="58"/>
      <c r="U283" s="58"/>
      <c r="V283" s="58"/>
      <c r="W283" s="58"/>
      <c r="X283" s="58"/>
      <c r="Y283" s="58"/>
      <c r="Z283" s="58"/>
    </row>
    <row r="284" spans="1:26" ht="15.75" customHeight="1" x14ac:dyDescent="0.15">
      <c r="A284" s="58"/>
      <c r="B284" s="2"/>
      <c r="C284" s="3"/>
      <c r="D284" s="4"/>
      <c r="E284" s="5"/>
      <c r="F284" s="2"/>
      <c r="G284" s="2"/>
      <c r="H284" s="2"/>
      <c r="I284" s="6"/>
      <c r="J284" s="6"/>
      <c r="K284" s="2"/>
      <c r="L284" s="2"/>
      <c r="M284" s="58"/>
      <c r="N284" s="58"/>
      <c r="O284" s="58"/>
      <c r="P284" s="58"/>
      <c r="Q284" s="58"/>
      <c r="R284" s="58"/>
      <c r="S284" s="58"/>
      <c r="T284" s="58"/>
      <c r="U284" s="58"/>
      <c r="V284" s="58"/>
      <c r="W284" s="58"/>
      <c r="X284" s="58"/>
      <c r="Y284" s="58"/>
      <c r="Z284" s="58"/>
    </row>
    <row r="285" spans="1:26" ht="15.75" customHeight="1" x14ac:dyDescent="0.15">
      <c r="A285" s="58"/>
      <c r="B285" s="2"/>
      <c r="C285" s="3"/>
      <c r="D285" s="4"/>
      <c r="E285" s="5"/>
      <c r="F285" s="2"/>
      <c r="G285" s="2"/>
      <c r="H285" s="2"/>
      <c r="I285" s="6"/>
      <c r="J285" s="6"/>
      <c r="K285" s="2"/>
      <c r="L285" s="2"/>
      <c r="M285" s="58"/>
      <c r="N285" s="58"/>
      <c r="O285" s="58"/>
      <c r="P285" s="58"/>
      <c r="Q285" s="58"/>
      <c r="R285" s="58"/>
      <c r="S285" s="58"/>
      <c r="T285" s="58"/>
      <c r="U285" s="58"/>
      <c r="V285" s="58"/>
      <c r="W285" s="58"/>
      <c r="X285" s="58"/>
      <c r="Y285" s="58"/>
      <c r="Z285" s="58"/>
    </row>
    <row r="286" spans="1:26" ht="15.75" customHeight="1" x14ac:dyDescent="0.15">
      <c r="A286" s="58"/>
      <c r="B286" s="2"/>
      <c r="C286" s="3"/>
      <c r="D286" s="4"/>
      <c r="E286" s="5"/>
      <c r="F286" s="2"/>
      <c r="G286" s="2"/>
      <c r="H286" s="2"/>
      <c r="I286" s="6"/>
      <c r="J286" s="6"/>
      <c r="K286" s="2"/>
      <c r="L286" s="2"/>
      <c r="M286" s="58"/>
      <c r="N286" s="58"/>
      <c r="O286" s="58"/>
      <c r="P286" s="58"/>
      <c r="Q286" s="58"/>
      <c r="R286" s="58"/>
      <c r="S286" s="58"/>
      <c r="T286" s="58"/>
      <c r="U286" s="58"/>
      <c r="V286" s="58"/>
      <c r="W286" s="58"/>
      <c r="X286" s="58"/>
      <c r="Y286" s="58"/>
      <c r="Z286" s="58"/>
    </row>
    <row r="287" spans="1:26" ht="15.75" customHeight="1" x14ac:dyDescent="0.15">
      <c r="A287" s="58"/>
      <c r="B287" s="2"/>
      <c r="C287" s="3"/>
      <c r="D287" s="4"/>
      <c r="E287" s="5"/>
      <c r="F287" s="2"/>
      <c r="G287" s="2"/>
      <c r="H287" s="2"/>
      <c r="I287" s="6"/>
      <c r="J287" s="6"/>
      <c r="K287" s="2"/>
      <c r="L287" s="2"/>
      <c r="M287" s="58"/>
      <c r="N287" s="58"/>
      <c r="O287" s="58"/>
      <c r="P287" s="58"/>
      <c r="Q287" s="58"/>
      <c r="R287" s="58"/>
      <c r="S287" s="58"/>
      <c r="T287" s="58"/>
      <c r="U287" s="58"/>
      <c r="V287" s="58"/>
      <c r="W287" s="58"/>
      <c r="X287" s="58"/>
      <c r="Y287" s="58"/>
      <c r="Z287" s="58"/>
    </row>
    <row r="288" spans="1:26" ht="15.75" customHeight="1" x14ac:dyDescent="0.15">
      <c r="A288" s="58"/>
      <c r="B288" s="2"/>
      <c r="C288" s="3"/>
      <c r="D288" s="4"/>
      <c r="E288" s="5"/>
      <c r="F288" s="2"/>
      <c r="G288" s="2"/>
      <c r="H288" s="2"/>
      <c r="I288" s="6"/>
      <c r="J288" s="6"/>
      <c r="K288" s="2"/>
      <c r="L288" s="2"/>
      <c r="M288" s="58"/>
      <c r="N288" s="58"/>
      <c r="O288" s="58"/>
      <c r="P288" s="58"/>
      <c r="Q288" s="58"/>
      <c r="R288" s="58"/>
      <c r="S288" s="58"/>
      <c r="T288" s="58"/>
      <c r="U288" s="58"/>
      <c r="V288" s="58"/>
      <c r="W288" s="58"/>
      <c r="X288" s="58"/>
      <c r="Y288" s="58"/>
      <c r="Z288" s="58"/>
    </row>
    <row r="289" spans="1:26" ht="15.75" customHeight="1" x14ac:dyDescent="0.15">
      <c r="A289" s="58"/>
      <c r="B289" s="2"/>
      <c r="C289" s="3"/>
      <c r="D289" s="4"/>
      <c r="E289" s="5"/>
      <c r="F289" s="2"/>
      <c r="G289" s="2"/>
      <c r="H289" s="2"/>
      <c r="I289" s="6"/>
      <c r="J289" s="6"/>
      <c r="K289" s="2"/>
      <c r="L289" s="2"/>
      <c r="M289" s="58"/>
      <c r="N289" s="58"/>
      <c r="O289" s="58"/>
      <c r="P289" s="58"/>
      <c r="Q289" s="58"/>
      <c r="R289" s="58"/>
      <c r="S289" s="58"/>
      <c r="T289" s="58"/>
      <c r="U289" s="58"/>
      <c r="V289" s="58"/>
      <c r="W289" s="58"/>
      <c r="X289" s="58"/>
      <c r="Y289" s="58"/>
      <c r="Z289" s="58"/>
    </row>
    <row r="290" spans="1:26" ht="15.75" customHeight="1" x14ac:dyDescent="0.15">
      <c r="A290" s="58"/>
      <c r="B290" s="2"/>
      <c r="C290" s="3"/>
      <c r="D290" s="4"/>
      <c r="E290" s="5"/>
      <c r="F290" s="2"/>
      <c r="G290" s="2"/>
      <c r="H290" s="2"/>
      <c r="I290" s="6"/>
      <c r="J290" s="6"/>
      <c r="K290" s="2"/>
      <c r="L290" s="2"/>
      <c r="M290" s="58"/>
      <c r="N290" s="58"/>
      <c r="O290" s="58"/>
      <c r="P290" s="58"/>
      <c r="Q290" s="58"/>
      <c r="R290" s="58"/>
      <c r="S290" s="58"/>
      <c r="T290" s="58"/>
      <c r="U290" s="58"/>
      <c r="V290" s="58"/>
      <c r="W290" s="58"/>
      <c r="X290" s="58"/>
      <c r="Y290" s="58"/>
      <c r="Z290" s="58"/>
    </row>
    <row r="291" spans="1:26" ht="15.75" customHeight="1" x14ac:dyDescent="0.15">
      <c r="A291" s="58"/>
      <c r="B291" s="2"/>
      <c r="C291" s="3"/>
      <c r="D291" s="4"/>
      <c r="E291" s="5"/>
      <c r="F291" s="2"/>
      <c r="G291" s="2"/>
      <c r="H291" s="2"/>
      <c r="I291" s="6"/>
      <c r="J291" s="6"/>
      <c r="K291" s="2"/>
      <c r="L291" s="2"/>
      <c r="M291" s="58"/>
      <c r="N291" s="58"/>
      <c r="O291" s="58"/>
      <c r="P291" s="58"/>
      <c r="Q291" s="58"/>
      <c r="R291" s="58"/>
      <c r="S291" s="58"/>
      <c r="T291" s="58"/>
      <c r="U291" s="58"/>
      <c r="V291" s="58"/>
      <c r="W291" s="58"/>
      <c r="X291" s="58"/>
      <c r="Y291" s="58"/>
      <c r="Z291" s="58"/>
    </row>
    <row r="292" spans="1:26" ht="15.75" customHeight="1" x14ac:dyDescent="0.15">
      <c r="A292" s="58"/>
      <c r="B292" s="2"/>
      <c r="C292" s="3"/>
      <c r="D292" s="4"/>
      <c r="E292" s="5"/>
      <c r="F292" s="2"/>
      <c r="G292" s="2"/>
      <c r="H292" s="2"/>
      <c r="I292" s="6"/>
      <c r="J292" s="6"/>
      <c r="K292" s="2"/>
      <c r="L292" s="2"/>
      <c r="M292" s="58"/>
      <c r="N292" s="58"/>
      <c r="O292" s="58"/>
      <c r="P292" s="58"/>
      <c r="Q292" s="58"/>
      <c r="R292" s="58"/>
      <c r="S292" s="58"/>
      <c r="T292" s="58"/>
      <c r="U292" s="58"/>
      <c r="V292" s="58"/>
      <c r="W292" s="58"/>
      <c r="X292" s="58"/>
      <c r="Y292" s="58"/>
      <c r="Z292" s="58"/>
    </row>
    <row r="293" spans="1:26" ht="15.75" customHeight="1" x14ac:dyDescent="0.15">
      <c r="A293" s="58"/>
      <c r="B293" s="2"/>
      <c r="C293" s="3"/>
      <c r="D293" s="4"/>
      <c r="E293" s="5"/>
      <c r="F293" s="2"/>
      <c r="G293" s="2"/>
      <c r="H293" s="2"/>
      <c r="I293" s="6"/>
      <c r="J293" s="6"/>
      <c r="K293" s="2"/>
      <c r="L293" s="2"/>
      <c r="M293" s="58"/>
      <c r="N293" s="58"/>
      <c r="O293" s="58"/>
      <c r="P293" s="58"/>
      <c r="Q293" s="58"/>
      <c r="R293" s="58"/>
      <c r="S293" s="58"/>
      <c r="T293" s="58"/>
      <c r="U293" s="58"/>
      <c r="V293" s="58"/>
      <c r="W293" s="58"/>
      <c r="X293" s="58"/>
      <c r="Y293" s="58"/>
      <c r="Z293" s="58"/>
    </row>
    <row r="294" spans="1:26" ht="15.75" customHeight="1" x14ac:dyDescent="0.15">
      <c r="A294" s="58"/>
      <c r="B294" s="2"/>
      <c r="C294" s="3"/>
      <c r="D294" s="4"/>
      <c r="E294" s="5"/>
      <c r="F294" s="2"/>
      <c r="G294" s="2"/>
      <c r="H294" s="2"/>
      <c r="I294" s="6"/>
      <c r="J294" s="6"/>
      <c r="K294" s="2"/>
      <c r="L294" s="2"/>
      <c r="M294" s="58"/>
      <c r="N294" s="58"/>
      <c r="O294" s="58"/>
      <c r="P294" s="58"/>
      <c r="Q294" s="58"/>
      <c r="R294" s="58"/>
      <c r="S294" s="58"/>
      <c r="T294" s="58"/>
      <c r="U294" s="58"/>
      <c r="V294" s="58"/>
      <c r="W294" s="58"/>
      <c r="X294" s="58"/>
      <c r="Y294" s="58"/>
      <c r="Z294" s="58"/>
    </row>
    <row r="295" spans="1:26" ht="15.75" customHeight="1" x14ac:dyDescent="0.15">
      <c r="A295" s="58"/>
      <c r="B295" s="2"/>
      <c r="C295" s="3"/>
      <c r="D295" s="4"/>
      <c r="E295" s="5"/>
      <c r="F295" s="2"/>
      <c r="G295" s="2"/>
      <c r="H295" s="2"/>
      <c r="I295" s="6"/>
      <c r="J295" s="6"/>
      <c r="K295" s="2"/>
      <c r="L295" s="2"/>
      <c r="M295" s="58"/>
      <c r="N295" s="58"/>
      <c r="O295" s="58"/>
      <c r="P295" s="58"/>
      <c r="Q295" s="58"/>
      <c r="R295" s="58"/>
      <c r="S295" s="58"/>
      <c r="T295" s="58"/>
      <c r="U295" s="58"/>
      <c r="V295" s="58"/>
      <c r="W295" s="58"/>
      <c r="X295" s="58"/>
      <c r="Y295" s="58"/>
      <c r="Z295" s="58"/>
    </row>
    <row r="296" spans="1:26" ht="15.75" customHeight="1" x14ac:dyDescent="0.15">
      <c r="A296" s="58"/>
      <c r="B296" s="2"/>
      <c r="C296" s="3"/>
      <c r="D296" s="4"/>
      <c r="E296" s="5"/>
      <c r="F296" s="2"/>
      <c r="G296" s="2"/>
      <c r="H296" s="2"/>
      <c r="I296" s="6"/>
      <c r="J296" s="6"/>
      <c r="K296" s="2"/>
      <c r="L296" s="2"/>
      <c r="M296" s="58"/>
      <c r="N296" s="58"/>
      <c r="O296" s="58"/>
      <c r="P296" s="58"/>
      <c r="Q296" s="58"/>
      <c r="R296" s="58"/>
      <c r="S296" s="58"/>
      <c r="T296" s="58"/>
      <c r="U296" s="58"/>
      <c r="V296" s="58"/>
      <c r="W296" s="58"/>
      <c r="X296" s="58"/>
      <c r="Y296" s="58"/>
      <c r="Z296" s="58"/>
    </row>
    <row r="297" spans="1:26" ht="15.75" customHeight="1" x14ac:dyDescent="0.15">
      <c r="A297" s="58"/>
      <c r="B297" s="2"/>
      <c r="C297" s="3"/>
      <c r="D297" s="4"/>
      <c r="E297" s="5"/>
      <c r="F297" s="2"/>
      <c r="G297" s="2"/>
      <c r="H297" s="2"/>
      <c r="I297" s="6"/>
      <c r="J297" s="6"/>
      <c r="K297" s="2"/>
      <c r="L297" s="2"/>
      <c r="M297" s="58"/>
      <c r="N297" s="58"/>
      <c r="O297" s="58"/>
      <c r="P297" s="58"/>
      <c r="Q297" s="58"/>
      <c r="R297" s="58"/>
      <c r="S297" s="58"/>
      <c r="T297" s="58"/>
      <c r="U297" s="58"/>
      <c r="V297" s="58"/>
      <c r="W297" s="58"/>
      <c r="X297" s="58"/>
      <c r="Y297" s="58"/>
      <c r="Z297" s="58"/>
    </row>
    <row r="298" spans="1:26" ht="15.75" customHeight="1" x14ac:dyDescent="0.15">
      <c r="A298" s="58"/>
      <c r="B298" s="2"/>
      <c r="C298" s="3"/>
      <c r="D298" s="4"/>
      <c r="E298" s="5"/>
      <c r="F298" s="2"/>
      <c r="G298" s="2"/>
      <c r="H298" s="2"/>
      <c r="I298" s="6"/>
      <c r="J298" s="6"/>
      <c r="K298" s="2"/>
      <c r="L298" s="2"/>
      <c r="M298" s="58"/>
      <c r="N298" s="58"/>
      <c r="O298" s="58"/>
      <c r="P298" s="58"/>
      <c r="Q298" s="58"/>
      <c r="R298" s="58"/>
      <c r="S298" s="58"/>
      <c r="T298" s="58"/>
      <c r="U298" s="58"/>
      <c r="V298" s="58"/>
      <c r="W298" s="58"/>
      <c r="X298" s="58"/>
      <c r="Y298" s="58"/>
      <c r="Z298" s="58"/>
    </row>
    <row r="299" spans="1:26" ht="15.75" customHeight="1" x14ac:dyDescent="0.15">
      <c r="A299" s="58"/>
      <c r="B299" s="2"/>
      <c r="C299" s="3"/>
      <c r="D299" s="4"/>
      <c r="E299" s="5"/>
      <c r="F299" s="2"/>
      <c r="G299" s="2"/>
      <c r="H299" s="2"/>
      <c r="I299" s="6"/>
      <c r="J299" s="6"/>
      <c r="K299" s="2"/>
      <c r="L299" s="2"/>
      <c r="M299" s="58"/>
      <c r="N299" s="58"/>
      <c r="O299" s="58"/>
      <c r="P299" s="58"/>
      <c r="Q299" s="58"/>
      <c r="R299" s="58"/>
      <c r="S299" s="58"/>
      <c r="T299" s="58"/>
      <c r="U299" s="58"/>
      <c r="V299" s="58"/>
      <c r="W299" s="58"/>
      <c r="X299" s="58"/>
      <c r="Y299" s="58"/>
      <c r="Z299" s="58"/>
    </row>
    <row r="300" spans="1:26" ht="15.75" customHeight="1" x14ac:dyDescent="0.15">
      <c r="A300" s="58"/>
      <c r="B300" s="2"/>
      <c r="C300" s="3"/>
      <c r="D300" s="4"/>
      <c r="E300" s="5"/>
      <c r="F300" s="2"/>
      <c r="G300" s="2"/>
      <c r="H300" s="2"/>
      <c r="I300" s="6"/>
      <c r="J300" s="6"/>
      <c r="K300" s="2"/>
      <c r="L300" s="2"/>
      <c r="M300" s="58"/>
      <c r="N300" s="58"/>
      <c r="O300" s="58"/>
      <c r="P300" s="58"/>
      <c r="Q300" s="58"/>
      <c r="R300" s="58"/>
      <c r="S300" s="58"/>
      <c r="T300" s="58"/>
      <c r="U300" s="58"/>
      <c r="V300" s="58"/>
      <c r="W300" s="58"/>
      <c r="X300" s="58"/>
      <c r="Y300" s="58"/>
      <c r="Z300" s="58"/>
    </row>
    <row r="301" spans="1:26" ht="15.75" customHeight="1" x14ac:dyDescent="0.15">
      <c r="A301" s="58"/>
      <c r="B301" s="2"/>
      <c r="C301" s="3"/>
      <c r="D301" s="4"/>
      <c r="E301" s="5"/>
      <c r="F301" s="2"/>
      <c r="G301" s="2"/>
      <c r="H301" s="2"/>
      <c r="I301" s="6"/>
      <c r="J301" s="6"/>
      <c r="K301" s="2"/>
      <c r="L301" s="2"/>
      <c r="M301" s="58"/>
      <c r="N301" s="58"/>
      <c r="O301" s="58"/>
      <c r="P301" s="58"/>
      <c r="Q301" s="58"/>
      <c r="R301" s="58"/>
      <c r="S301" s="58"/>
      <c r="T301" s="58"/>
      <c r="U301" s="58"/>
      <c r="V301" s="58"/>
      <c r="W301" s="58"/>
      <c r="X301" s="58"/>
      <c r="Y301" s="58"/>
      <c r="Z301" s="58"/>
    </row>
    <row r="302" spans="1:26" ht="15.75" customHeight="1" x14ac:dyDescent="0.15">
      <c r="A302" s="58"/>
      <c r="B302" s="2"/>
      <c r="C302" s="3"/>
      <c r="D302" s="4"/>
      <c r="E302" s="5"/>
      <c r="F302" s="2"/>
      <c r="G302" s="2"/>
      <c r="H302" s="2"/>
      <c r="I302" s="6"/>
      <c r="J302" s="6"/>
      <c r="K302" s="2"/>
      <c r="L302" s="2"/>
      <c r="M302" s="58"/>
      <c r="N302" s="58"/>
      <c r="O302" s="58"/>
      <c r="P302" s="58"/>
      <c r="Q302" s="58"/>
      <c r="R302" s="58"/>
      <c r="S302" s="58"/>
      <c r="T302" s="58"/>
      <c r="U302" s="58"/>
      <c r="V302" s="58"/>
      <c r="W302" s="58"/>
      <c r="X302" s="58"/>
      <c r="Y302" s="58"/>
      <c r="Z302" s="58"/>
    </row>
    <row r="303" spans="1:26" ht="15.75" customHeight="1" x14ac:dyDescent="0.15">
      <c r="A303" s="58"/>
      <c r="B303" s="2"/>
      <c r="C303" s="3"/>
      <c r="D303" s="4"/>
      <c r="E303" s="5"/>
      <c r="F303" s="2"/>
      <c r="G303" s="2"/>
      <c r="H303" s="2"/>
      <c r="I303" s="6"/>
      <c r="J303" s="6"/>
      <c r="K303" s="2"/>
      <c r="L303" s="2"/>
      <c r="M303" s="58"/>
      <c r="N303" s="58"/>
      <c r="O303" s="58"/>
      <c r="P303" s="58"/>
      <c r="Q303" s="58"/>
      <c r="R303" s="58"/>
      <c r="S303" s="58"/>
      <c r="T303" s="58"/>
      <c r="U303" s="58"/>
      <c r="V303" s="58"/>
      <c r="W303" s="58"/>
      <c r="X303" s="58"/>
      <c r="Y303" s="58"/>
      <c r="Z303" s="58"/>
    </row>
    <row r="304" spans="1:26" ht="15.75" customHeight="1" x14ac:dyDescent="0.15">
      <c r="A304" s="58"/>
      <c r="B304" s="2"/>
      <c r="C304" s="3"/>
      <c r="D304" s="4"/>
      <c r="E304" s="5"/>
      <c r="F304" s="2"/>
      <c r="G304" s="2"/>
      <c r="H304" s="2"/>
      <c r="I304" s="6"/>
      <c r="J304" s="6"/>
      <c r="K304" s="2"/>
      <c r="L304" s="2"/>
      <c r="M304" s="58"/>
      <c r="N304" s="58"/>
      <c r="O304" s="58"/>
      <c r="P304" s="58"/>
      <c r="Q304" s="58"/>
      <c r="R304" s="58"/>
      <c r="S304" s="58"/>
      <c r="T304" s="58"/>
      <c r="U304" s="58"/>
      <c r="V304" s="58"/>
      <c r="W304" s="58"/>
      <c r="X304" s="58"/>
      <c r="Y304" s="58"/>
      <c r="Z304" s="58"/>
    </row>
    <row r="305" spans="1:26" ht="15.75" customHeight="1" x14ac:dyDescent="0.15">
      <c r="A305" s="58"/>
      <c r="B305" s="2"/>
      <c r="C305" s="3"/>
      <c r="D305" s="4"/>
      <c r="E305" s="5"/>
      <c r="F305" s="2"/>
      <c r="G305" s="2"/>
      <c r="H305" s="2"/>
      <c r="I305" s="6"/>
      <c r="J305" s="6"/>
      <c r="K305" s="2"/>
      <c r="L305" s="2"/>
      <c r="M305" s="58"/>
      <c r="N305" s="58"/>
      <c r="O305" s="58"/>
      <c r="P305" s="58"/>
      <c r="Q305" s="58"/>
      <c r="R305" s="58"/>
      <c r="S305" s="58"/>
      <c r="T305" s="58"/>
      <c r="U305" s="58"/>
      <c r="V305" s="58"/>
      <c r="W305" s="58"/>
      <c r="X305" s="58"/>
      <c r="Y305" s="58"/>
      <c r="Z305" s="58"/>
    </row>
    <row r="306" spans="1:26" ht="15.75" customHeight="1" x14ac:dyDescent="0.15">
      <c r="A306" s="58"/>
      <c r="B306" s="2"/>
      <c r="C306" s="3"/>
      <c r="D306" s="4"/>
      <c r="E306" s="5"/>
      <c r="F306" s="2"/>
      <c r="G306" s="2"/>
      <c r="H306" s="2"/>
      <c r="I306" s="6"/>
      <c r="J306" s="6"/>
      <c r="K306" s="2"/>
      <c r="L306" s="2"/>
      <c r="M306" s="58"/>
      <c r="N306" s="58"/>
      <c r="O306" s="58"/>
      <c r="P306" s="58"/>
      <c r="Q306" s="58"/>
      <c r="R306" s="58"/>
      <c r="S306" s="58"/>
      <c r="T306" s="58"/>
      <c r="U306" s="58"/>
      <c r="V306" s="58"/>
      <c r="W306" s="58"/>
      <c r="X306" s="58"/>
      <c r="Y306" s="58"/>
      <c r="Z306" s="58"/>
    </row>
    <row r="307" spans="1:26" ht="15.75" customHeight="1" x14ac:dyDescent="0.15">
      <c r="A307" s="58"/>
      <c r="B307" s="2"/>
      <c r="C307" s="3"/>
      <c r="D307" s="4"/>
      <c r="E307" s="5"/>
      <c r="F307" s="2"/>
      <c r="G307" s="2"/>
      <c r="H307" s="2"/>
      <c r="I307" s="6"/>
      <c r="J307" s="6"/>
      <c r="K307" s="2"/>
      <c r="L307" s="2"/>
      <c r="M307" s="58"/>
      <c r="N307" s="58"/>
      <c r="O307" s="58"/>
      <c r="P307" s="58"/>
      <c r="Q307" s="58"/>
      <c r="R307" s="58"/>
      <c r="S307" s="58"/>
      <c r="T307" s="58"/>
      <c r="U307" s="58"/>
      <c r="V307" s="58"/>
      <c r="W307" s="58"/>
      <c r="X307" s="58"/>
      <c r="Y307" s="58"/>
      <c r="Z307" s="58"/>
    </row>
    <row r="308" spans="1:26" ht="15.75" customHeight="1" x14ac:dyDescent="0.15">
      <c r="A308" s="58"/>
      <c r="B308" s="2"/>
      <c r="C308" s="3"/>
      <c r="D308" s="4"/>
      <c r="E308" s="5"/>
      <c r="F308" s="2"/>
      <c r="G308" s="2"/>
      <c r="H308" s="2"/>
      <c r="I308" s="6"/>
      <c r="J308" s="6"/>
      <c r="K308" s="2"/>
      <c r="L308" s="2"/>
      <c r="M308" s="58"/>
      <c r="N308" s="58"/>
      <c r="O308" s="58"/>
      <c r="P308" s="58"/>
      <c r="Q308" s="58"/>
      <c r="R308" s="58"/>
      <c r="S308" s="58"/>
      <c r="T308" s="58"/>
      <c r="U308" s="58"/>
      <c r="V308" s="58"/>
      <c r="W308" s="58"/>
      <c r="X308" s="58"/>
      <c r="Y308" s="58"/>
      <c r="Z308" s="58"/>
    </row>
    <row r="309" spans="1:26" ht="15.75" customHeight="1" x14ac:dyDescent="0.15">
      <c r="A309" s="58"/>
      <c r="B309" s="2"/>
      <c r="C309" s="3"/>
      <c r="D309" s="4"/>
      <c r="E309" s="5"/>
      <c r="F309" s="2"/>
      <c r="G309" s="2"/>
      <c r="H309" s="2"/>
      <c r="I309" s="6"/>
      <c r="J309" s="6"/>
      <c r="K309" s="2"/>
      <c r="L309" s="2"/>
      <c r="M309" s="58"/>
      <c r="N309" s="58"/>
      <c r="O309" s="58"/>
      <c r="P309" s="58"/>
      <c r="Q309" s="58"/>
      <c r="R309" s="58"/>
      <c r="S309" s="58"/>
      <c r="T309" s="58"/>
      <c r="U309" s="58"/>
      <c r="V309" s="58"/>
      <c r="W309" s="58"/>
      <c r="X309" s="58"/>
      <c r="Y309" s="58"/>
      <c r="Z309" s="58"/>
    </row>
    <row r="310" spans="1:26" ht="15.75" customHeight="1" x14ac:dyDescent="0.15">
      <c r="A310" s="58"/>
      <c r="B310" s="2"/>
      <c r="C310" s="3"/>
      <c r="D310" s="4"/>
      <c r="E310" s="5"/>
      <c r="F310" s="2"/>
      <c r="G310" s="2"/>
      <c r="H310" s="2"/>
      <c r="I310" s="6"/>
      <c r="J310" s="6"/>
      <c r="K310" s="2"/>
      <c r="L310" s="2"/>
      <c r="M310" s="58"/>
      <c r="N310" s="58"/>
      <c r="O310" s="58"/>
      <c r="P310" s="58"/>
      <c r="Q310" s="58"/>
      <c r="R310" s="58"/>
      <c r="S310" s="58"/>
      <c r="T310" s="58"/>
      <c r="U310" s="58"/>
      <c r="V310" s="58"/>
      <c r="W310" s="58"/>
      <c r="X310" s="58"/>
      <c r="Y310" s="58"/>
      <c r="Z310" s="58"/>
    </row>
    <row r="311" spans="1:26" ht="15.75" customHeight="1" x14ac:dyDescent="0.15">
      <c r="A311" s="58"/>
      <c r="B311" s="2"/>
      <c r="C311" s="3"/>
      <c r="D311" s="4"/>
      <c r="E311" s="5"/>
      <c r="F311" s="2"/>
      <c r="G311" s="2"/>
      <c r="H311" s="2"/>
      <c r="I311" s="6"/>
      <c r="J311" s="6"/>
      <c r="K311" s="2"/>
      <c r="L311" s="2"/>
      <c r="M311" s="58"/>
      <c r="N311" s="58"/>
      <c r="O311" s="58"/>
      <c r="P311" s="58"/>
      <c r="Q311" s="58"/>
      <c r="R311" s="58"/>
      <c r="S311" s="58"/>
      <c r="T311" s="58"/>
      <c r="U311" s="58"/>
      <c r="V311" s="58"/>
      <c r="W311" s="58"/>
      <c r="X311" s="58"/>
      <c r="Y311" s="58"/>
      <c r="Z311" s="58"/>
    </row>
    <row r="312" spans="1:26" ht="15.75" customHeight="1" x14ac:dyDescent="0.15">
      <c r="A312" s="58"/>
      <c r="B312" s="2"/>
      <c r="C312" s="3"/>
      <c r="D312" s="4"/>
      <c r="E312" s="5"/>
      <c r="F312" s="2"/>
      <c r="G312" s="2"/>
      <c r="H312" s="2"/>
      <c r="I312" s="6"/>
      <c r="J312" s="6"/>
      <c r="K312" s="2"/>
      <c r="L312" s="2"/>
      <c r="M312" s="58"/>
      <c r="N312" s="58"/>
      <c r="O312" s="58"/>
      <c r="P312" s="58"/>
      <c r="Q312" s="58"/>
      <c r="R312" s="58"/>
      <c r="S312" s="58"/>
      <c r="T312" s="58"/>
      <c r="U312" s="58"/>
      <c r="V312" s="58"/>
      <c r="W312" s="58"/>
      <c r="X312" s="58"/>
      <c r="Y312" s="58"/>
      <c r="Z312" s="58"/>
    </row>
    <row r="313" spans="1:26" ht="15.75" customHeight="1" x14ac:dyDescent="0.15">
      <c r="A313" s="58"/>
      <c r="B313" s="2"/>
      <c r="C313" s="3"/>
      <c r="D313" s="4"/>
      <c r="E313" s="5"/>
      <c r="F313" s="2"/>
      <c r="G313" s="2"/>
      <c r="H313" s="2"/>
      <c r="I313" s="6"/>
      <c r="J313" s="6"/>
      <c r="K313" s="2"/>
      <c r="L313" s="2"/>
      <c r="M313" s="58"/>
      <c r="N313" s="58"/>
      <c r="O313" s="58"/>
      <c r="P313" s="58"/>
      <c r="Q313" s="58"/>
      <c r="R313" s="58"/>
      <c r="S313" s="58"/>
      <c r="T313" s="58"/>
      <c r="U313" s="58"/>
      <c r="V313" s="58"/>
      <c r="W313" s="58"/>
      <c r="X313" s="58"/>
      <c r="Y313" s="58"/>
      <c r="Z313" s="58"/>
    </row>
    <row r="314" spans="1:26" ht="15.75" customHeight="1" x14ac:dyDescent="0.15">
      <c r="A314" s="58"/>
      <c r="B314" s="2"/>
      <c r="C314" s="3"/>
      <c r="D314" s="4"/>
      <c r="E314" s="5"/>
      <c r="F314" s="2"/>
      <c r="G314" s="2"/>
      <c r="H314" s="2"/>
      <c r="I314" s="6"/>
      <c r="J314" s="6"/>
      <c r="K314" s="2"/>
      <c r="L314" s="2"/>
      <c r="M314" s="58"/>
      <c r="N314" s="58"/>
      <c r="O314" s="58"/>
      <c r="P314" s="58"/>
      <c r="Q314" s="58"/>
      <c r="R314" s="58"/>
      <c r="S314" s="58"/>
      <c r="T314" s="58"/>
      <c r="U314" s="58"/>
      <c r="V314" s="58"/>
      <c r="W314" s="58"/>
      <c r="X314" s="58"/>
      <c r="Y314" s="58"/>
      <c r="Z314" s="58"/>
    </row>
    <row r="315" spans="1:26" ht="15.75" customHeight="1" x14ac:dyDescent="0.15">
      <c r="A315" s="58"/>
      <c r="B315" s="2"/>
      <c r="C315" s="3"/>
      <c r="D315" s="4"/>
      <c r="E315" s="5"/>
      <c r="F315" s="2"/>
      <c r="G315" s="2"/>
      <c r="H315" s="2"/>
      <c r="I315" s="6"/>
      <c r="J315" s="6"/>
      <c r="K315" s="2"/>
      <c r="L315" s="2"/>
      <c r="M315" s="58"/>
      <c r="N315" s="58"/>
      <c r="O315" s="58"/>
      <c r="P315" s="58"/>
      <c r="Q315" s="58"/>
      <c r="R315" s="58"/>
      <c r="S315" s="58"/>
      <c r="T315" s="58"/>
      <c r="U315" s="58"/>
      <c r="V315" s="58"/>
      <c r="W315" s="58"/>
      <c r="X315" s="58"/>
      <c r="Y315" s="58"/>
      <c r="Z315" s="58"/>
    </row>
    <row r="316" spans="1:26" ht="15.75" customHeight="1" x14ac:dyDescent="0.15">
      <c r="A316" s="58"/>
      <c r="B316" s="2"/>
      <c r="C316" s="3"/>
      <c r="D316" s="4"/>
      <c r="E316" s="5"/>
      <c r="F316" s="2"/>
      <c r="G316" s="2"/>
      <c r="H316" s="2"/>
      <c r="I316" s="6"/>
      <c r="J316" s="6"/>
      <c r="K316" s="2"/>
      <c r="L316" s="2"/>
      <c r="M316" s="58"/>
      <c r="N316" s="58"/>
      <c r="O316" s="58"/>
      <c r="P316" s="58"/>
      <c r="Q316" s="58"/>
      <c r="R316" s="58"/>
      <c r="S316" s="58"/>
      <c r="T316" s="58"/>
      <c r="U316" s="58"/>
      <c r="V316" s="58"/>
      <c r="W316" s="58"/>
      <c r="X316" s="58"/>
      <c r="Y316" s="58"/>
      <c r="Z316" s="58"/>
    </row>
    <row r="317" spans="1:26" ht="15.75" customHeight="1" x14ac:dyDescent="0.15">
      <c r="A317" s="58"/>
      <c r="B317" s="2"/>
      <c r="C317" s="3"/>
      <c r="D317" s="4"/>
      <c r="E317" s="5"/>
      <c r="F317" s="2"/>
      <c r="G317" s="2"/>
      <c r="H317" s="2"/>
      <c r="I317" s="6"/>
      <c r="J317" s="6"/>
      <c r="K317" s="2"/>
      <c r="L317" s="2"/>
      <c r="M317" s="58"/>
      <c r="N317" s="58"/>
      <c r="O317" s="58"/>
      <c r="P317" s="58"/>
      <c r="Q317" s="58"/>
      <c r="R317" s="58"/>
      <c r="S317" s="58"/>
      <c r="T317" s="58"/>
      <c r="U317" s="58"/>
      <c r="V317" s="58"/>
      <c r="W317" s="58"/>
      <c r="X317" s="58"/>
      <c r="Y317" s="58"/>
      <c r="Z317" s="58"/>
    </row>
    <row r="318" spans="1:26" ht="15.75" customHeight="1" x14ac:dyDescent="0.15">
      <c r="A318" s="58"/>
      <c r="B318" s="2"/>
      <c r="C318" s="3"/>
      <c r="D318" s="4"/>
      <c r="E318" s="5"/>
      <c r="F318" s="2"/>
      <c r="G318" s="2"/>
      <c r="H318" s="2"/>
      <c r="I318" s="6"/>
      <c r="J318" s="6"/>
      <c r="K318" s="2"/>
      <c r="L318" s="2"/>
      <c r="M318" s="58"/>
      <c r="N318" s="58"/>
      <c r="O318" s="58"/>
      <c r="P318" s="58"/>
      <c r="Q318" s="58"/>
      <c r="R318" s="58"/>
      <c r="S318" s="58"/>
      <c r="T318" s="58"/>
      <c r="U318" s="58"/>
      <c r="V318" s="58"/>
      <c r="W318" s="58"/>
      <c r="X318" s="58"/>
      <c r="Y318" s="58"/>
      <c r="Z318" s="58"/>
    </row>
    <row r="319" spans="1:26" ht="15.75" customHeight="1" x14ac:dyDescent="0.15">
      <c r="A319" s="58"/>
      <c r="B319" s="2"/>
      <c r="C319" s="3"/>
      <c r="D319" s="4"/>
      <c r="E319" s="5"/>
      <c r="F319" s="2"/>
      <c r="G319" s="2"/>
      <c r="H319" s="2"/>
      <c r="I319" s="6"/>
      <c r="J319" s="6"/>
      <c r="K319" s="2"/>
      <c r="L319" s="2"/>
      <c r="M319" s="58"/>
      <c r="N319" s="58"/>
      <c r="O319" s="58"/>
      <c r="P319" s="58"/>
      <c r="Q319" s="58"/>
      <c r="R319" s="58"/>
      <c r="S319" s="58"/>
      <c r="T319" s="58"/>
      <c r="U319" s="58"/>
      <c r="V319" s="58"/>
      <c r="W319" s="58"/>
      <c r="X319" s="58"/>
      <c r="Y319" s="58"/>
      <c r="Z319" s="58"/>
    </row>
    <row r="320" spans="1:26" ht="15.75" customHeight="1" x14ac:dyDescent="0.15">
      <c r="A320" s="58"/>
      <c r="B320" s="2"/>
      <c r="C320" s="3"/>
      <c r="D320" s="4"/>
      <c r="E320" s="5"/>
      <c r="F320" s="2"/>
      <c r="G320" s="2"/>
      <c r="H320" s="2"/>
      <c r="I320" s="6"/>
      <c r="J320" s="6"/>
      <c r="K320" s="2"/>
      <c r="L320" s="2"/>
      <c r="M320" s="58"/>
      <c r="N320" s="58"/>
      <c r="O320" s="58"/>
      <c r="P320" s="58"/>
      <c r="Q320" s="58"/>
      <c r="R320" s="58"/>
      <c r="S320" s="58"/>
      <c r="T320" s="58"/>
      <c r="U320" s="58"/>
      <c r="V320" s="58"/>
      <c r="W320" s="58"/>
      <c r="X320" s="58"/>
      <c r="Y320" s="58"/>
      <c r="Z320" s="58"/>
    </row>
    <row r="321" spans="1:26" ht="15.75" customHeight="1" x14ac:dyDescent="0.15">
      <c r="A321" s="58"/>
      <c r="B321" s="2"/>
      <c r="C321" s="3"/>
      <c r="D321" s="4"/>
      <c r="E321" s="5"/>
      <c r="F321" s="2"/>
      <c r="G321" s="2"/>
      <c r="H321" s="2"/>
      <c r="I321" s="6"/>
      <c r="J321" s="6"/>
      <c r="K321" s="2"/>
      <c r="L321" s="2"/>
      <c r="M321" s="58"/>
      <c r="N321" s="58"/>
      <c r="O321" s="58"/>
      <c r="P321" s="58"/>
      <c r="Q321" s="58"/>
      <c r="R321" s="58"/>
      <c r="S321" s="58"/>
      <c r="T321" s="58"/>
      <c r="U321" s="58"/>
      <c r="V321" s="58"/>
      <c r="W321" s="58"/>
      <c r="X321" s="58"/>
      <c r="Y321" s="58"/>
      <c r="Z321" s="58"/>
    </row>
    <row r="322" spans="1:26" ht="15.75" customHeight="1" x14ac:dyDescent="0.15">
      <c r="A322" s="58"/>
      <c r="B322" s="2"/>
      <c r="C322" s="3"/>
      <c r="D322" s="4"/>
      <c r="E322" s="5"/>
      <c r="F322" s="2"/>
      <c r="G322" s="2"/>
      <c r="H322" s="2"/>
      <c r="I322" s="6"/>
      <c r="J322" s="6"/>
      <c r="K322" s="2"/>
      <c r="L322" s="2"/>
      <c r="M322" s="58"/>
      <c r="N322" s="58"/>
      <c r="O322" s="58"/>
      <c r="P322" s="58"/>
      <c r="Q322" s="58"/>
      <c r="R322" s="58"/>
      <c r="S322" s="58"/>
      <c r="T322" s="58"/>
      <c r="U322" s="58"/>
      <c r="V322" s="58"/>
      <c r="W322" s="58"/>
      <c r="X322" s="58"/>
      <c r="Y322" s="58"/>
      <c r="Z322" s="58"/>
    </row>
    <row r="323" spans="1:26" ht="15.75" customHeight="1" x14ac:dyDescent="0.15">
      <c r="A323" s="58"/>
      <c r="B323" s="2"/>
      <c r="C323" s="3"/>
      <c r="D323" s="4"/>
      <c r="E323" s="5"/>
      <c r="F323" s="2"/>
      <c r="G323" s="2"/>
      <c r="H323" s="2"/>
      <c r="I323" s="6"/>
      <c r="J323" s="6"/>
      <c r="K323" s="2"/>
      <c r="L323" s="2"/>
      <c r="M323" s="58"/>
      <c r="N323" s="58"/>
      <c r="O323" s="58"/>
      <c r="P323" s="58"/>
      <c r="Q323" s="58"/>
      <c r="R323" s="58"/>
      <c r="S323" s="58"/>
      <c r="T323" s="58"/>
      <c r="U323" s="58"/>
      <c r="V323" s="58"/>
      <c r="W323" s="58"/>
      <c r="X323" s="58"/>
      <c r="Y323" s="58"/>
      <c r="Z323" s="58"/>
    </row>
    <row r="324" spans="1:26" ht="15.75" customHeight="1" x14ac:dyDescent="0.15">
      <c r="A324" s="58"/>
      <c r="B324" s="2"/>
      <c r="C324" s="3"/>
      <c r="D324" s="4"/>
      <c r="E324" s="5"/>
      <c r="F324" s="2"/>
      <c r="G324" s="2"/>
      <c r="H324" s="2"/>
      <c r="I324" s="6"/>
      <c r="J324" s="6"/>
      <c r="K324" s="2"/>
      <c r="L324" s="2"/>
      <c r="M324" s="58"/>
      <c r="N324" s="58"/>
      <c r="O324" s="58"/>
      <c r="P324" s="58"/>
      <c r="Q324" s="58"/>
      <c r="R324" s="58"/>
      <c r="S324" s="58"/>
      <c r="T324" s="58"/>
      <c r="U324" s="58"/>
      <c r="V324" s="58"/>
      <c r="W324" s="58"/>
      <c r="X324" s="58"/>
      <c r="Y324" s="58"/>
      <c r="Z324" s="58"/>
    </row>
    <row r="325" spans="1:26" ht="15.75" customHeight="1" x14ac:dyDescent="0.15">
      <c r="A325" s="58"/>
      <c r="B325" s="2"/>
      <c r="C325" s="3"/>
      <c r="D325" s="4"/>
      <c r="E325" s="5"/>
      <c r="F325" s="2"/>
      <c r="G325" s="2"/>
      <c r="H325" s="2"/>
      <c r="I325" s="6"/>
      <c r="J325" s="6"/>
      <c r="K325" s="2"/>
      <c r="L325" s="2"/>
      <c r="M325" s="58"/>
      <c r="N325" s="58"/>
      <c r="O325" s="58"/>
      <c r="P325" s="58"/>
      <c r="Q325" s="58"/>
      <c r="R325" s="58"/>
      <c r="S325" s="58"/>
      <c r="T325" s="58"/>
      <c r="U325" s="58"/>
      <c r="V325" s="58"/>
      <c r="W325" s="58"/>
      <c r="X325" s="58"/>
      <c r="Y325" s="58"/>
      <c r="Z325" s="58"/>
    </row>
    <row r="326" spans="1:26" ht="15.75" customHeight="1" x14ac:dyDescent="0.15">
      <c r="A326" s="58"/>
      <c r="B326" s="2"/>
      <c r="C326" s="3"/>
      <c r="D326" s="4"/>
      <c r="E326" s="5"/>
      <c r="F326" s="2"/>
      <c r="G326" s="2"/>
      <c r="H326" s="2"/>
      <c r="I326" s="6"/>
      <c r="J326" s="6"/>
      <c r="K326" s="2"/>
      <c r="L326" s="2"/>
      <c r="M326" s="58"/>
      <c r="N326" s="58"/>
      <c r="O326" s="58"/>
      <c r="P326" s="58"/>
      <c r="Q326" s="58"/>
      <c r="R326" s="58"/>
      <c r="S326" s="58"/>
      <c r="T326" s="58"/>
      <c r="U326" s="58"/>
      <c r="V326" s="58"/>
      <c r="W326" s="58"/>
      <c r="X326" s="58"/>
      <c r="Y326" s="58"/>
      <c r="Z326" s="58"/>
    </row>
    <row r="327" spans="1:26" ht="15.75" customHeight="1" x14ac:dyDescent="0.15">
      <c r="A327" s="58"/>
      <c r="B327" s="2"/>
      <c r="C327" s="3"/>
      <c r="D327" s="4"/>
      <c r="E327" s="5"/>
      <c r="F327" s="2"/>
      <c r="G327" s="2"/>
      <c r="H327" s="2"/>
      <c r="I327" s="6"/>
      <c r="J327" s="6"/>
      <c r="K327" s="2"/>
      <c r="L327" s="2"/>
      <c r="M327" s="58"/>
      <c r="N327" s="58"/>
      <c r="O327" s="58"/>
      <c r="P327" s="58"/>
      <c r="Q327" s="58"/>
      <c r="R327" s="58"/>
      <c r="S327" s="58"/>
      <c r="T327" s="58"/>
      <c r="U327" s="58"/>
      <c r="V327" s="58"/>
      <c r="W327" s="58"/>
      <c r="X327" s="58"/>
      <c r="Y327" s="58"/>
      <c r="Z327" s="58"/>
    </row>
    <row r="328" spans="1:26" ht="15.75" customHeight="1" x14ac:dyDescent="0.15">
      <c r="A328" s="58"/>
      <c r="B328" s="2"/>
      <c r="C328" s="3"/>
      <c r="D328" s="4"/>
      <c r="E328" s="5"/>
      <c r="F328" s="2"/>
      <c r="G328" s="2"/>
      <c r="H328" s="2"/>
      <c r="I328" s="6"/>
      <c r="J328" s="6"/>
      <c r="K328" s="2"/>
      <c r="L328" s="2"/>
      <c r="M328" s="58"/>
      <c r="N328" s="58"/>
      <c r="O328" s="58"/>
      <c r="P328" s="58"/>
      <c r="Q328" s="58"/>
      <c r="R328" s="58"/>
      <c r="S328" s="58"/>
      <c r="T328" s="58"/>
      <c r="U328" s="58"/>
      <c r="V328" s="58"/>
      <c r="W328" s="58"/>
      <c r="X328" s="58"/>
      <c r="Y328" s="58"/>
      <c r="Z328" s="58"/>
    </row>
    <row r="329" spans="1:26" ht="15.75" customHeight="1" x14ac:dyDescent="0.15">
      <c r="A329" s="58"/>
      <c r="B329" s="2"/>
      <c r="C329" s="3"/>
      <c r="D329" s="4"/>
      <c r="E329" s="5"/>
      <c r="F329" s="2"/>
      <c r="G329" s="2"/>
      <c r="H329" s="2"/>
      <c r="I329" s="6"/>
      <c r="J329" s="6"/>
      <c r="K329" s="2"/>
      <c r="L329" s="2"/>
      <c r="M329" s="58"/>
      <c r="N329" s="58"/>
      <c r="O329" s="58"/>
      <c r="P329" s="58"/>
      <c r="Q329" s="58"/>
      <c r="R329" s="58"/>
      <c r="S329" s="58"/>
      <c r="T329" s="58"/>
      <c r="U329" s="58"/>
      <c r="V329" s="58"/>
      <c r="W329" s="58"/>
      <c r="X329" s="58"/>
      <c r="Y329" s="58"/>
      <c r="Z329" s="58"/>
    </row>
    <row r="330" spans="1:26" ht="15.75" customHeight="1" x14ac:dyDescent="0.15">
      <c r="A330" s="58"/>
      <c r="B330" s="2"/>
      <c r="C330" s="3"/>
      <c r="D330" s="4"/>
      <c r="E330" s="5"/>
      <c r="F330" s="2"/>
      <c r="G330" s="2"/>
      <c r="H330" s="2"/>
      <c r="I330" s="6"/>
      <c r="J330" s="6"/>
      <c r="K330" s="2"/>
      <c r="L330" s="2"/>
      <c r="M330" s="58"/>
      <c r="N330" s="58"/>
      <c r="O330" s="58"/>
      <c r="P330" s="58"/>
      <c r="Q330" s="58"/>
      <c r="R330" s="58"/>
      <c r="S330" s="58"/>
      <c r="T330" s="58"/>
      <c r="U330" s="58"/>
      <c r="V330" s="58"/>
      <c r="W330" s="58"/>
      <c r="X330" s="58"/>
      <c r="Y330" s="58"/>
      <c r="Z330" s="58"/>
    </row>
    <row r="331" spans="1:26" ht="15.75" customHeight="1" x14ac:dyDescent="0.15">
      <c r="A331" s="58"/>
      <c r="B331" s="2"/>
      <c r="C331" s="3"/>
      <c r="D331" s="4"/>
      <c r="E331" s="5"/>
      <c r="F331" s="2"/>
      <c r="G331" s="2"/>
      <c r="H331" s="2"/>
      <c r="I331" s="6"/>
      <c r="J331" s="6"/>
      <c r="K331" s="2"/>
      <c r="L331" s="2"/>
      <c r="M331" s="58"/>
      <c r="N331" s="58"/>
      <c r="O331" s="58"/>
      <c r="P331" s="58"/>
      <c r="Q331" s="58"/>
      <c r="R331" s="58"/>
      <c r="S331" s="58"/>
      <c r="T331" s="58"/>
      <c r="U331" s="58"/>
      <c r="V331" s="58"/>
      <c r="W331" s="58"/>
      <c r="X331" s="58"/>
      <c r="Y331" s="58"/>
      <c r="Z331" s="58"/>
    </row>
    <row r="332" spans="1:26" ht="15.75" customHeight="1" x14ac:dyDescent="0.15">
      <c r="A332" s="58"/>
      <c r="B332" s="2"/>
      <c r="C332" s="3"/>
      <c r="D332" s="4"/>
      <c r="E332" s="5"/>
      <c r="F332" s="2"/>
      <c r="G332" s="2"/>
      <c r="H332" s="2"/>
      <c r="I332" s="6"/>
      <c r="J332" s="6"/>
      <c r="K332" s="2"/>
      <c r="L332" s="2"/>
      <c r="M332" s="58"/>
      <c r="N332" s="58"/>
      <c r="O332" s="58"/>
      <c r="P332" s="58"/>
      <c r="Q332" s="58"/>
      <c r="R332" s="58"/>
      <c r="S332" s="58"/>
      <c r="T332" s="58"/>
      <c r="U332" s="58"/>
      <c r="V332" s="58"/>
      <c r="W332" s="58"/>
      <c r="X332" s="58"/>
      <c r="Y332" s="58"/>
      <c r="Z332" s="58"/>
    </row>
    <row r="333" spans="1:26" ht="15.75" customHeight="1" x14ac:dyDescent="0.15">
      <c r="A333" s="58"/>
      <c r="B333" s="2"/>
      <c r="C333" s="3"/>
      <c r="D333" s="4"/>
      <c r="E333" s="5"/>
      <c r="F333" s="2"/>
      <c r="G333" s="2"/>
      <c r="H333" s="2"/>
      <c r="I333" s="6"/>
      <c r="J333" s="6"/>
      <c r="K333" s="2"/>
      <c r="L333" s="2"/>
      <c r="M333" s="58"/>
      <c r="N333" s="58"/>
      <c r="O333" s="58"/>
      <c r="P333" s="58"/>
      <c r="Q333" s="58"/>
      <c r="R333" s="58"/>
      <c r="S333" s="58"/>
      <c r="T333" s="58"/>
      <c r="U333" s="58"/>
      <c r="V333" s="58"/>
      <c r="W333" s="58"/>
      <c r="X333" s="58"/>
      <c r="Y333" s="58"/>
      <c r="Z333" s="58"/>
    </row>
    <row r="334" spans="1:26" ht="15.75" customHeight="1" x14ac:dyDescent="0.15">
      <c r="A334" s="58"/>
      <c r="B334" s="2"/>
      <c r="C334" s="3"/>
      <c r="D334" s="4"/>
      <c r="E334" s="5"/>
      <c r="F334" s="2"/>
      <c r="G334" s="2"/>
      <c r="H334" s="2"/>
      <c r="I334" s="6"/>
      <c r="J334" s="6"/>
      <c r="K334" s="2"/>
      <c r="L334" s="2"/>
      <c r="M334" s="58"/>
      <c r="N334" s="58"/>
      <c r="O334" s="58"/>
      <c r="P334" s="58"/>
      <c r="Q334" s="58"/>
      <c r="R334" s="58"/>
      <c r="S334" s="58"/>
      <c r="T334" s="58"/>
      <c r="U334" s="58"/>
      <c r="V334" s="58"/>
      <c r="W334" s="58"/>
      <c r="X334" s="58"/>
      <c r="Y334" s="58"/>
      <c r="Z334" s="58"/>
    </row>
    <row r="335" spans="1:26" ht="15.75" customHeight="1" x14ac:dyDescent="0.15">
      <c r="A335" s="58"/>
      <c r="B335" s="2"/>
      <c r="C335" s="3"/>
      <c r="D335" s="4"/>
      <c r="E335" s="5"/>
      <c r="F335" s="2"/>
      <c r="G335" s="2"/>
      <c r="H335" s="2"/>
      <c r="I335" s="6"/>
      <c r="J335" s="6"/>
      <c r="K335" s="2"/>
      <c r="L335" s="2"/>
      <c r="M335" s="58"/>
      <c r="N335" s="58"/>
      <c r="O335" s="58"/>
      <c r="P335" s="58"/>
      <c r="Q335" s="58"/>
      <c r="R335" s="58"/>
      <c r="S335" s="58"/>
      <c r="T335" s="58"/>
      <c r="U335" s="58"/>
      <c r="V335" s="58"/>
      <c r="W335" s="58"/>
      <c r="X335" s="58"/>
      <c r="Y335" s="58"/>
      <c r="Z335" s="58"/>
    </row>
    <row r="336" spans="1:26" ht="15.75" customHeight="1" x14ac:dyDescent="0.15">
      <c r="A336" s="58"/>
      <c r="B336" s="2"/>
      <c r="C336" s="3"/>
      <c r="D336" s="4"/>
      <c r="E336" s="5"/>
      <c r="F336" s="2"/>
      <c r="G336" s="2"/>
      <c r="H336" s="2"/>
      <c r="I336" s="6"/>
      <c r="J336" s="6"/>
      <c r="K336" s="2"/>
      <c r="L336" s="2"/>
      <c r="M336" s="58"/>
      <c r="N336" s="58"/>
      <c r="O336" s="58"/>
      <c r="P336" s="58"/>
      <c r="Q336" s="58"/>
      <c r="R336" s="58"/>
      <c r="S336" s="58"/>
      <c r="T336" s="58"/>
      <c r="U336" s="58"/>
      <c r="V336" s="58"/>
      <c r="W336" s="58"/>
      <c r="X336" s="58"/>
      <c r="Y336" s="58"/>
      <c r="Z336" s="58"/>
    </row>
    <row r="337" spans="1:26" ht="15.75" customHeight="1" x14ac:dyDescent="0.15">
      <c r="A337" s="58"/>
      <c r="B337" s="2"/>
      <c r="C337" s="3"/>
      <c r="D337" s="4"/>
      <c r="E337" s="5"/>
      <c r="F337" s="2"/>
      <c r="G337" s="2"/>
      <c r="H337" s="2"/>
      <c r="I337" s="6"/>
      <c r="J337" s="6"/>
      <c r="K337" s="2"/>
      <c r="L337" s="2"/>
      <c r="M337" s="58"/>
      <c r="N337" s="58"/>
      <c r="O337" s="58"/>
      <c r="P337" s="58"/>
      <c r="Q337" s="58"/>
      <c r="R337" s="58"/>
      <c r="S337" s="58"/>
      <c r="T337" s="58"/>
      <c r="U337" s="58"/>
      <c r="V337" s="58"/>
      <c r="W337" s="58"/>
      <c r="X337" s="58"/>
      <c r="Y337" s="58"/>
      <c r="Z337" s="58"/>
    </row>
    <row r="338" spans="1:26" ht="15.75" customHeight="1" x14ac:dyDescent="0.15">
      <c r="A338" s="58"/>
      <c r="B338" s="2"/>
      <c r="C338" s="3"/>
      <c r="D338" s="4"/>
      <c r="E338" s="5"/>
      <c r="F338" s="2"/>
      <c r="G338" s="2"/>
      <c r="H338" s="2"/>
      <c r="I338" s="6"/>
      <c r="J338" s="6"/>
      <c r="K338" s="2"/>
      <c r="L338" s="2"/>
      <c r="M338" s="58"/>
      <c r="N338" s="58"/>
      <c r="O338" s="58"/>
      <c r="P338" s="58"/>
      <c r="Q338" s="58"/>
      <c r="R338" s="58"/>
      <c r="S338" s="58"/>
      <c r="T338" s="58"/>
      <c r="U338" s="58"/>
      <c r="V338" s="58"/>
      <c r="W338" s="58"/>
      <c r="X338" s="58"/>
      <c r="Y338" s="58"/>
      <c r="Z338" s="58"/>
    </row>
    <row r="339" spans="1:26" ht="15.75" customHeight="1" x14ac:dyDescent="0.15">
      <c r="A339" s="58"/>
      <c r="B339" s="2"/>
      <c r="C339" s="3"/>
      <c r="D339" s="4"/>
      <c r="E339" s="5"/>
      <c r="F339" s="2"/>
      <c r="G339" s="2"/>
      <c r="H339" s="2"/>
      <c r="I339" s="6"/>
      <c r="J339" s="6"/>
      <c r="K339" s="2"/>
      <c r="L339" s="2"/>
      <c r="M339" s="58"/>
      <c r="N339" s="58"/>
      <c r="O339" s="58"/>
      <c r="P339" s="58"/>
      <c r="Q339" s="58"/>
      <c r="R339" s="58"/>
      <c r="S339" s="58"/>
      <c r="T339" s="58"/>
      <c r="U339" s="58"/>
      <c r="V339" s="58"/>
      <c r="W339" s="58"/>
      <c r="X339" s="58"/>
      <c r="Y339" s="58"/>
      <c r="Z339" s="58"/>
    </row>
    <row r="340" spans="1:26" ht="15.75" customHeight="1" x14ac:dyDescent="0.15">
      <c r="A340" s="58"/>
      <c r="B340" s="2"/>
      <c r="C340" s="3"/>
      <c r="D340" s="4"/>
      <c r="E340" s="5"/>
      <c r="F340" s="2"/>
      <c r="G340" s="2"/>
      <c r="H340" s="2"/>
      <c r="I340" s="6"/>
      <c r="J340" s="6"/>
      <c r="K340" s="2"/>
      <c r="L340" s="2"/>
      <c r="M340" s="58"/>
      <c r="N340" s="58"/>
      <c r="O340" s="58"/>
      <c r="P340" s="58"/>
      <c r="Q340" s="58"/>
      <c r="R340" s="58"/>
      <c r="S340" s="58"/>
      <c r="T340" s="58"/>
      <c r="U340" s="58"/>
      <c r="V340" s="58"/>
      <c r="W340" s="58"/>
      <c r="X340" s="58"/>
      <c r="Y340" s="58"/>
      <c r="Z340" s="58"/>
    </row>
    <row r="341" spans="1:26" ht="15.75" customHeight="1" x14ac:dyDescent="0.15">
      <c r="A341" s="58"/>
      <c r="B341" s="2"/>
      <c r="C341" s="3"/>
      <c r="D341" s="4"/>
      <c r="E341" s="5"/>
      <c r="F341" s="2"/>
      <c r="G341" s="2"/>
      <c r="H341" s="2"/>
      <c r="I341" s="6"/>
      <c r="J341" s="6"/>
      <c r="K341" s="2"/>
      <c r="L341" s="2"/>
      <c r="M341" s="58"/>
      <c r="N341" s="58"/>
      <c r="O341" s="58"/>
      <c r="P341" s="58"/>
      <c r="Q341" s="58"/>
      <c r="R341" s="58"/>
      <c r="S341" s="58"/>
      <c r="T341" s="58"/>
      <c r="U341" s="58"/>
      <c r="V341" s="58"/>
      <c r="W341" s="58"/>
      <c r="X341" s="58"/>
      <c r="Y341" s="58"/>
      <c r="Z341" s="58"/>
    </row>
    <row r="342" spans="1:26" ht="15.75" customHeight="1" x14ac:dyDescent="0.15">
      <c r="A342" s="58"/>
      <c r="B342" s="2"/>
      <c r="C342" s="3"/>
      <c r="D342" s="4"/>
      <c r="E342" s="5"/>
      <c r="F342" s="2"/>
      <c r="G342" s="2"/>
      <c r="H342" s="2"/>
      <c r="I342" s="6"/>
      <c r="J342" s="6"/>
      <c r="K342" s="2"/>
      <c r="L342" s="2"/>
      <c r="M342" s="58"/>
      <c r="N342" s="58"/>
      <c r="O342" s="58"/>
      <c r="P342" s="58"/>
      <c r="Q342" s="58"/>
      <c r="R342" s="58"/>
      <c r="S342" s="58"/>
      <c r="T342" s="58"/>
      <c r="U342" s="58"/>
      <c r="V342" s="58"/>
      <c r="W342" s="58"/>
      <c r="X342" s="58"/>
      <c r="Y342" s="58"/>
      <c r="Z342" s="58"/>
    </row>
    <row r="343" spans="1:26" ht="15.75" customHeight="1" x14ac:dyDescent="0.15">
      <c r="A343" s="58"/>
      <c r="B343" s="2"/>
      <c r="C343" s="3"/>
      <c r="D343" s="4"/>
      <c r="E343" s="5"/>
      <c r="F343" s="2"/>
      <c r="G343" s="2"/>
      <c r="H343" s="2"/>
      <c r="I343" s="6"/>
      <c r="J343" s="6"/>
      <c r="K343" s="2"/>
      <c r="L343" s="2"/>
      <c r="M343" s="58"/>
      <c r="N343" s="58"/>
      <c r="O343" s="58"/>
      <c r="P343" s="58"/>
      <c r="Q343" s="58"/>
      <c r="R343" s="58"/>
      <c r="S343" s="58"/>
      <c r="T343" s="58"/>
      <c r="U343" s="58"/>
      <c r="V343" s="58"/>
      <c r="W343" s="58"/>
      <c r="X343" s="58"/>
      <c r="Y343" s="58"/>
      <c r="Z343" s="58"/>
    </row>
    <row r="344" spans="1:26" ht="15.75" customHeight="1" x14ac:dyDescent="0.15">
      <c r="A344" s="58"/>
      <c r="B344" s="2"/>
      <c r="C344" s="3"/>
      <c r="D344" s="4"/>
      <c r="E344" s="5"/>
      <c r="F344" s="2"/>
      <c r="G344" s="2"/>
      <c r="H344" s="2"/>
      <c r="I344" s="6"/>
      <c r="J344" s="6"/>
      <c r="K344" s="2"/>
      <c r="L344" s="2"/>
      <c r="M344" s="58"/>
      <c r="N344" s="58"/>
      <c r="O344" s="58"/>
      <c r="P344" s="58"/>
      <c r="Q344" s="58"/>
      <c r="R344" s="58"/>
      <c r="S344" s="58"/>
      <c r="T344" s="58"/>
      <c r="U344" s="58"/>
      <c r="V344" s="58"/>
      <c r="W344" s="58"/>
      <c r="X344" s="58"/>
      <c r="Y344" s="58"/>
      <c r="Z344" s="58"/>
    </row>
    <row r="345" spans="1:26" ht="15.75" customHeight="1" x14ac:dyDescent="0.15">
      <c r="A345" s="58"/>
      <c r="B345" s="2"/>
      <c r="C345" s="3"/>
      <c r="D345" s="4"/>
      <c r="E345" s="5"/>
      <c r="F345" s="2"/>
      <c r="G345" s="2"/>
      <c r="H345" s="2"/>
      <c r="I345" s="6"/>
      <c r="J345" s="6"/>
      <c r="K345" s="2"/>
      <c r="L345" s="2"/>
      <c r="M345" s="58"/>
      <c r="N345" s="58"/>
      <c r="O345" s="58"/>
      <c r="P345" s="58"/>
      <c r="Q345" s="58"/>
      <c r="R345" s="58"/>
      <c r="S345" s="58"/>
      <c r="T345" s="58"/>
      <c r="U345" s="58"/>
      <c r="V345" s="58"/>
      <c r="W345" s="58"/>
      <c r="X345" s="58"/>
      <c r="Y345" s="58"/>
      <c r="Z345" s="58"/>
    </row>
    <row r="346" spans="1:26" ht="15.75" customHeight="1" x14ac:dyDescent="0.15">
      <c r="A346" s="58"/>
      <c r="B346" s="2"/>
      <c r="C346" s="3"/>
      <c r="D346" s="4"/>
      <c r="E346" s="5"/>
      <c r="F346" s="2"/>
      <c r="G346" s="2"/>
      <c r="H346" s="2"/>
      <c r="I346" s="6"/>
      <c r="J346" s="6"/>
      <c r="K346" s="2"/>
      <c r="L346" s="2"/>
      <c r="M346" s="58"/>
      <c r="N346" s="58"/>
      <c r="O346" s="58"/>
      <c r="P346" s="58"/>
      <c r="Q346" s="58"/>
      <c r="R346" s="58"/>
      <c r="S346" s="58"/>
      <c r="T346" s="58"/>
      <c r="U346" s="58"/>
      <c r="V346" s="58"/>
      <c r="W346" s="58"/>
      <c r="X346" s="58"/>
      <c r="Y346" s="58"/>
      <c r="Z346" s="58"/>
    </row>
    <row r="347" spans="1:26" ht="15.75" customHeight="1" x14ac:dyDescent="0.15">
      <c r="A347" s="58"/>
      <c r="B347" s="2"/>
      <c r="C347" s="3"/>
      <c r="D347" s="4"/>
      <c r="E347" s="5"/>
      <c r="F347" s="2"/>
      <c r="G347" s="2"/>
      <c r="H347" s="2"/>
      <c r="I347" s="6"/>
      <c r="J347" s="6"/>
      <c r="K347" s="2"/>
      <c r="L347" s="2"/>
      <c r="M347" s="58"/>
      <c r="N347" s="58"/>
      <c r="O347" s="58"/>
      <c r="P347" s="58"/>
      <c r="Q347" s="58"/>
      <c r="R347" s="58"/>
      <c r="S347" s="58"/>
      <c r="T347" s="58"/>
      <c r="U347" s="58"/>
      <c r="V347" s="58"/>
      <c r="W347" s="58"/>
      <c r="X347" s="58"/>
      <c r="Y347" s="58"/>
      <c r="Z347" s="58"/>
    </row>
    <row r="348" spans="1:26" ht="15.75" customHeight="1" x14ac:dyDescent="0.15">
      <c r="A348" s="58"/>
      <c r="B348" s="2"/>
      <c r="C348" s="3"/>
      <c r="D348" s="4"/>
      <c r="E348" s="5"/>
      <c r="F348" s="2"/>
      <c r="G348" s="2"/>
      <c r="H348" s="2"/>
      <c r="I348" s="6"/>
      <c r="J348" s="6"/>
      <c r="K348" s="2"/>
      <c r="L348" s="2"/>
      <c r="M348" s="58"/>
      <c r="N348" s="58"/>
      <c r="O348" s="58"/>
      <c r="P348" s="58"/>
      <c r="Q348" s="58"/>
      <c r="R348" s="58"/>
      <c r="S348" s="58"/>
      <c r="T348" s="58"/>
      <c r="U348" s="58"/>
      <c r="V348" s="58"/>
      <c r="W348" s="58"/>
      <c r="X348" s="58"/>
      <c r="Y348" s="58"/>
      <c r="Z348" s="58"/>
    </row>
    <row r="349" spans="1:26" ht="15.75" customHeight="1" x14ac:dyDescent="0.15">
      <c r="A349" s="58"/>
      <c r="B349" s="2"/>
      <c r="C349" s="3"/>
      <c r="D349" s="4"/>
      <c r="E349" s="5"/>
      <c r="F349" s="2"/>
      <c r="G349" s="2"/>
      <c r="H349" s="2"/>
      <c r="I349" s="6"/>
      <c r="J349" s="6"/>
      <c r="K349" s="2"/>
      <c r="L349" s="2"/>
      <c r="M349" s="58"/>
      <c r="N349" s="58"/>
      <c r="O349" s="58"/>
      <c r="P349" s="58"/>
      <c r="Q349" s="58"/>
      <c r="R349" s="58"/>
      <c r="S349" s="58"/>
      <c r="T349" s="58"/>
      <c r="U349" s="58"/>
      <c r="V349" s="58"/>
      <c r="W349" s="58"/>
      <c r="X349" s="58"/>
      <c r="Y349" s="58"/>
      <c r="Z349" s="58"/>
    </row>
    <row r="350" spans="1:26" ht="15.75" customHeight="1" x14ac:dyDescent="0.15">
      <c r="A350" s="58"/>
      <c r="B350" s="2"/>
      <c r="C350" s="3"/>
      <c r="D350" s="4"/>
      <c r="E350" s="5"/>
      <c r="F350" s="2"/>
      <c r="G350" s="2"/>
      <c r="H350" s="2"/>
      <c r="I350" s="6"/>
      <c r="J350" s="6"/>
      <c r="K350" s="2"/>
      <c r="L350" s="2"/>
      <c r="M350" s="58"/>
      <c r="N350" s="58"/>
      <c r="O350" s="58"/>
      <c r="P350" s="58"/>
      <c r="Q350" s="58"/>
      <c r="R350" s="58"/>
      <c r="S350" s="58"/>
      <c r="T350" s="58"/>
      <c r="U350" s="58"/>
      <c r="V350" s="58"/>
      <c r="W350" s="58"/>
      <c r="X350" s="58"/>
      <c r="Y350" s="58"/>
      <c r="Z350" s="58"/>
    </row>
    <row r="351" spans="1:26" ht="15.75" customHeight="1" x14ac:dyDescent="0.15">
      <c r="A351" s="58"/>
      <c r="B351" s="2"/>
      <c r="C351" s="3"/>
      <c r="D351" s="4"/>
      <c r="E351" s="5"/>
      <c r="F351" s="2"/>
      <c r="G351" s="2"/>
      <c r="H351" s="2"/>
      <c r="I351" s="6"/>
      <c r="J351" s="6"/>
      <c r="K351" s="2"/>
      <c r="L351" s="2"/>
      <c r="M351" s="58"/>
      <c r="N351" s="58"/>
      <c r="O351" s="58"/>
      <c r="P351" s="58"/>
      <c r="Q351" s="58"/>
      <c r="R351" s="58"/>
      <c r="S351" s="58"/>
      <c r="T351" s="58"/>
      <c r="U351" s="58"/>
      <c r="V351" s="58"/>
      <c r="W351" s="58"/>
      <c r="X351" s="58"/>
      <c r="Y351" s="58"/>
      <c r="Z351" s="58"/>
    </row>
    <row r="352" spans="1:26" ht="15.75" customHeight="1" x14ac:dyDescent="0.15">
      <c r="A352" s="58"/>
      <c r="B352" s="2"/>
      <c r="C352" s="3"/>
      <c r="D352" s="4"/>
      <c r="E352" s="5"/>
      <c r="F352" s="2"/>
      <c r="G352" s="2"/>
      <c r="H352" s="2"/>
      <c r="I352" s="6"/>
      <c r="J352" s="6"/>
      <c r="K352" s="2"/>
      <c r="L352" s="2"/>
      <c r="M352" s="58"/>
      <c r="N352" s="58"/>
      <c r="O352" s="58"/>
      <c r="P352" s="58"/>
      <c r="Q352" s="58"/>
      <c r="R352" s="58"/>
      <c r="S352" s="58"/>
      <c r="T352" s="58"/>
      <c r="U352" s="58"/>
      <c r="V352" s="58"/>
      <c r="W352" s="58"/>
      <c r="X352" s="58"/>
      <c r="Y352" s="58"/>
      <c r="Z352" s="58"/>
    </row>
    <row r="353" spans="1:26" ht="15.75" customHeight="1" x14ac:dyDescent="0.15">
      <c r="A353" s="58"/>
      <c r="B353" s="2"/>
      <c r="C353" s="3"/>
      <c r="D353" s="4"/>
      <c r="E353" s="5"/>
      <c r="F353" s="2"/>
      <c r="G353" s="2"/>
      <c r="H353" s="2"/>
      <c r="I353" s="6"/>
      <c r="J353" s="6"/>
      <c r="K353" s="2"/>
      <c r="L353" s="2"/>
      <c r="M353" s="58"/>
      <c r="N353" s="58"/>
      <c r="O353" s="58"/>
      <c r="P353" s="58"/>
      <c r="Q353" s="58"/>
      <c r="R353" s="58"/>
      <c r="S353" s="58"/>
      <c r="T353" s="58"/>
      <c r="U353" s="58"/>
      <c r="V353" s="58"/>
      <c r="W353" s="58"/>
      <c r="X353" s="58"/>
      <c r="Y353" s="58"/>
      <c r="Z353" s="58"/>
    </row>
    <row r="354" spans="1:26" ht="15.75" customHeight="1" x14ac:dyDescent="0.15">
      <c r="A354" s="58"/>
      <c r="B354" s="2"/>
      <c r="C354" s="3"/>
      <c r="D354" s="4"/>
      <c r="E354" s="5"/>
      <c r="F354" s="2"/>
      <c r="G354" s="2"/>
      <c r="H354" s="2"/>
      <c r="I354" s="6"/>
      <c r="J354" s="6"/>
      <c r="K354" s="2"/>
      <c r="L354" s="2"/>
      <c r="M354" s="58"/>
      <c r="N354" s="58"/>
      <c r="O354" s="58"/>
      <c r="P354" s="58"/>
      <c r="Q354" s="58"/>
      <c r="R354" s="58"/>
      <c r="S354" s="58"/>
      <c r="T354" s="58"/>
      <c r="U354" s="58"/>
      <c r="V354" s="58"/>
      <c r="W354" s="58"/>
      <c r="X354" s="58"/>
      <c r="Y354" s="58"/>
      <c r="Z354" s="58"/>
    </row>
    <row r="355" spans="1:26" ht="15.75" customHeight="1" x14ac:dyDescent="0.15">
      <c r="A355" s="58"/>
      <c r="B355" s="2"/>
      <c r="C355" s="3"/>
      <c r="D355" s="4"/>
      <c r="E355" s="5"/>
      <c r="F355" s="2"/>
      <c r="G355" s="2"/>
      <c r="H355" s="2"/>
      <c r="I355" s="6"/>
      <c r="J355" s="6"/>
      <c r="K355" s="2"/>
      <c r="L355" s="2"/>
      <c r="M355" s="58"/>
      <c r="N355" s="58"/>
      <c r="O355" s="58"/>
      <c r="P355" s="58"/>
      <c r="Q355" s="58"/>
      <c r="R355" s="58"/>
      <c r="S355" s="58"/>
      <c r="T355" s="58"/>
      <c r="U355" s="58"/>
      <c r="V355" s="58"/>
      <c r="W355" s="58"/>
      <c r="X355" s="58"/>
      <c r="Y355" s="58"/>
      <c r="Z355" s="58"/>
    </row>
    <row r="356" spans="1:26" ht="15.75" customHeight="1" x14ac:dyDescent="0.15">
      <c r="A356" s="58"/>
      <c r="B356" s="2"/>
      <c r="C356" s="3"/>
      <c r="D356" s="4"/>
      <c r="E356" s="5"/>
      <c r="F356" s="2"/>
      <c r="G356" s="2"/>
      <c r="H356" s="2"/>
      <c r="I356" s="6"/>
      <c r="J356" s="6"/>
      <c r="K356" s="2"/>
      <c r="L356" s="2"/>
      <c r="M356" s="58"/>
      <c r="N356" s="58"/>
      <c r="O356" s="58"/>
      <c r="P356" s="58"/>
      <c r="Q356" s="58"/>
      <c r="R356" s="58"/>
      <c r="S356" s="58"/>
      <c r="T356" s="58"/>
      <c r="U356" s="58"/>
      <c r="V356" s="58"/>
      <c r="W356" s="58"/>
      <c r="X356" s="58"/>
      <c r="Y356" s="58"/>
      <c r="Z356" s="58"/>
    </row>
    <row r="357" spans="1:26" ht="15.75" customHeight="1" x14ac:dyDescent="0.15">
      <c r="A357" s="58"/>
      <c r="B357" s="2"/>
      <c r="C357" s="3"/>
      <c r="D357" s="4"/>
      <c r="E357" s="5"/>
      <c r="F357" s="2"/>
      <c r="G357" s="2"/>
      <c r="H357" s="2"/>
      <c r="I357" s="6"/>
      <c r="J357" s="6"/>
      <c r="K357" s="2"/>
      <c r="L357" s="2"/>
      <c r="M357" s="58"/>
      <c r="N357" s="58"/>
      <c r="O357" s="58"/>
      <c r="P357" s="58"/>
      <c r="Q357" s="58"/>
      <c r="R357" s="58"/>
      <c r="S357" s="58"/>
      <c r="T357" s="58"/>
      <c r="U357" s="58"/>
      <c r="V357" s="58"/>
      <c r="W357" s="58"/>
      <c r="X357" s="58"/>
      <c r="Y357" s="58"/>
      <c r="Z357" s="58"/>
    </row>
    <row r="358" spans="1:26" ht="15.75" customHeight="1" x14ac:dyDescent="0.15">
      <c r="A358" s="58"/>
      <c r="B358" s="2"/>
      <c r="C358" s="3"/>
      <c r="D358" s="4"/>
      <c r="E358" s="5"/>
      <c r="F358" s="2"/>
      <c r="G358" s="2"/>
      <c r="H358" s="2"/>
      <c r="I358" s="6"/>
      <c r="J358" s="6"/>
      <c r="K358" s="2"/>
      <c r="L358" s="2"/>
      <c r="M358" s="58"/>
      <c r="N358" s="58"/>
      <c r="O358" s="58"/>
      <c r="P358" s="58"/>
      <c r="Q358" s="58"/>
      <c r="R358" s="58"/>
      <c r="S358" s="58"/>
      <c r="T358" s="58"/>
      <c r="U358" s="58"/>
      <c r="V358" s="58"/>
      <c r="W358" s="58"/>
      <c r="X358" s="58"/>
      <c r="Y358" s="58"/>
      <c r="Z358" s="58"/>
    </row>
    <row r="359" spans="1:26" ht="15.75" customHeight="1" x14ac:dyDescent="0.15">
      <c r="A359" s="58"/>
      <c r="B359" s="2"/>
      <c r="C359" s="3"/>
      <c r="D359" s="4"/>
      <c r="E359" s="5"/>
      <c r="F359" s="2"/>
      <c r="G359" s="2"/>
      <c r="H359" s="2"/>
      <c r="I359" s="6"/>
      <c r="J359" s="6"/>
      <c r="K359" s="2"/>
      <c r="L359" s="2"/>
      <c r="M359" s="58"/>
      <c r="N359" s="58"/>
      <c r="O359" s="58"/>
      <c r="P359" s="58"/>
      <c r="Q359" s="58"/>
      <c r="R359" s="58"/>
      <c r="S359" s="58"/>
      <c r="T359" s="58"/>
      <c r="U359" s="58"/>
      <c r="V359" s="58"/>
      <c r="W359" s="58"/>
      <c r="X359" s="58"/>
      <c r="Y359" s="58"/>
      <c r="Z359" s="58"/>
    </row>
    <row r="360" spans="1:26" ht="15.75" customHeight="1" x14ac:dyDescent="0.15">
      <c r="A360" s="58"/>
      <c r="B360" s="2"/>
      <c r="C360" s="3"/>
      <c r="D360" s="4"/>
      <c r="E360" s="5"/>
      <c r="F360" s="2"/>
      <c r="G360" s="2"/>
      <c r="H360" s="2"/>
      <c r="I360" s="6"/>
      <c r="J360" s="6"/>
      <c r="K360" s="2"/>
      <c r="L360" s="2"/>
      <c r="M360" s="58"/>
      <c r="N360" s="58"/>
      <c r="O360" s="58"/>
      <c r="P360" s="58"/>
      <c r="Q360" s="58"/>
      <c r="R360" s="58"/>
      <c r="S360" s="58"/>
      <c r="T360" s="58"/>
      <c r="U360" s="58"/>
      <c r="V360" s="58"/>
      <c r="W360" s="58"/>
      <c r="X360" s="58"/>
      <c r="Y360" s="58"/>
      <c r="Z360" s="58"/>
    </row>
    <row r="361" spans="1:26" ht="15.75" customHeight="1" x14ac:dyDescent="0.15">
      <c r="A361" s="58"/>
      <c r="B361" s="2"/>
      <c r="C361" s="3"/>
      <c r="D361" s="4"/>
      <c r="E361" s="5"/>
      <c r="F361" s="2"/>
      <c r="G361" s="2"/>
      <c r="H361" s="2"/>
      <c r="I361" s="6"/>
      <c r="J361" s="6"/>
      <c r="K361" s="2"/>
      <c r="L361" s="2"/>
      <c r="M361" s="58"/>
      <c r="N361" s="58"/>
      <c r="O361" s="58"/>
      <c r="P361" s="58"/>
      <c r="Q361" s="58"/>
      <c r="R361" s="58"/>
      <c r="S361" s="58"/>
      <c r="T361" s="58"/>
      <c r="U361" s="58"/>
      <c r="V361" s="58"/>
      <c r="W361" s="58"/>
      <c r="X361" s="58"/>
      <c r="Y361" s="58"/>
      <c r="Z361" s="58"/>
    </row>
    <row r="362" spans="1:26" ht="15.75" customHeight="1" x14ac:dyDescent="0.15">
      <c r="A362" s="58"/>
      <c r="B362" s="2"/>
      <c r="C362" s="3"/>
      <c r="D362" s="4"/>
      <c r="E362" s="5"/>
      <c r="F362" s="2"/>
      <c r="G362" s="2"/>
      <c r="H362" s="2"/>
      <c r="I362" s="6"/>
      <c r="J362" s="6"/>
      <c r="K362" s="2"/>
      <c r="L362" s="2"/>
      <c r="M362" s="58"/>
      <c r="N362" s="58"/>
      <c r="O362" s="58"/>
      <c r="P362" s="58"/>
      <c r="Q362" s="58"/>
      <c r="R362" s="58"/>
      <c r="S362" s="58"/>
      <c r="T362" s="58"/>
      <c r="U362" s="58"/>
      <c r="V362" s="58"/>
      <c r="W362" s="58"/>
      <c r="X362" s="58"/>
      <c r="Y362" s="58"/>
      <c r="Z362" s="58"/>
    </row>
    <row r="363" spans="1:26" ht="15.75" customHeight="1" x14ac:dyDescent="0.15">
      <c r="A363" s="58"/>
      <c r="B363" s="2"/>
      <c r="C363" s="3"/>
      <c r="D363" s="4"/>
      <c r="E363" s="5"/>
      <c r="F363" s="2"/>
      <c r="G363" s="2"/>
      <c r="H363" s="2"/>
      <c r="I363" s="6"/>
      <c r="J363" s="6"/>
      <c r="K363" s="2"/>
      <c r="L363" s="2"/>
      <c r="M363" s="58"/>
      <c r="N363" s="58"/>
      <c r="O363" s="58"/>
      <c r="P363" s="58"/>
      <c r="Q363" s="58"/>
      <c r="R363" s="58"/>
      <c r="S363" s="58"/>
      <c r="T363" s="58"/>
      <c r="U363" s="58"/>
      <c r="V363" s="58"/>
      <c r="W363" s="58"/>
      <c r="X363" s="58"/>
      <c r="Y363" s="58"/>
      <c r="Z363" s="58"/>
    </row>
    <row r="364" spans="1:26" ht="15.75" customHeight="1" x14ac:dyDescent="0.15">
      <c r="A364" s="58"/>
      <c r="B364" s="2"/>
      <c r="C364" s="3"/>
      <c r="D364" s="4"/>
      <c r="E364" s="5"/>
      <c r="F364" s="2"/>
      <c r="G364" s="2"/>
      <c r="H364" s="2"/>
      <c r="I364" s="6"/>
      <c r="J364" s="6"/>
      <c r="K364" s="2"/>
      <c r="L364" s="2"/>
      <c r="M364" s="58"/>
      <c r="N364" s="58"/>
      <c r="O364" s="58"/>
      <c r="P364" s="58"/>
      <c r="Q364" s="58"/>
      <c r="R364" s="58"/>
      <c r="S364" s="58"/>
      <c r="T364" s="58"/>
      <c r="U364" s="58"/>
      <c r="V364" s="58"/>
      <c r="W364" s="58"/>
      <c r="X364" s="58"/>
      <c r="Y364" s="58"/>
      <c r="Z364" s="58"/>
    </row>
    <row r="365" spans="1:26" ht="15.75" customHeight="1" x14ac:dyDescent="0.15">
      <c r="A365" s="58"/>
      <c r="B365" s="2"/>
      <c r="C365" s="3"/>
      <c r="D365" s="4"/>
      <c r="E365" s="5"/>
      <c r="F365" s="2"/>
      <c r="G365" s="2"/>
      <c r="H365" s="2"/>
      <c r="I365" s="6"/>
      <c r="J365" s="6"/>
      <c r="K365" s="2"/>
      <c r="L365" s="2"/>
      <c r="M365" s="58"/>
      <c r="N365" s="58"/>
      <c r="O365" s="58"/>
      <c r="P365" s="58"/>
      <c r="Q365" s="58"/>
      <c r="R365" s="58"/>
      <c r="S365" s="58"/>
      <c r="T365" s="58"/>
      <c r="U365" s="58"/>
      <c r="V365" s="58"/>
      <c r="W365" s="58"/>
      <c r="X365" s="58"/>
      <c r="Y365" s="58"/>
      <c r="Z365" s="58"/>
    </row>
    <row r="366" spans="1:26" ht="15.75" customHeight="1" x14ac:dyDescent="0.15">
      <c r="A366" s="58"/>
      <c r="B366" s="2"/>
      <c r="C366" s="3"/>
      <c r="D366" s="4"/>
      <c r="E366" s="5"/>
      <c r="F366" s="2"/>
      <c r="G366" s="2"/>
      <c r="H366" s="2"/>
      <c r="I366" s="6"/>
      <c r="J366" s="6"/>
      <c r="K366" s="2"/>
      <c r="L366" s="2"/>
      <c r="M366" s="58"/>
      <c r="N366" s="58"/>
      <c r="O366" s="58"/>
      <c r="P366" s="58"/>
      <c r="Q366" s="58"/>
      <c r="R366" s="58"/>
      <c r="S366" s="58"/>
      <c r="T366" s="58"/>
      <c r="U366" s="58"/>
      <c r="V366" s="58"/>
      <c r="W366" s="58"/>
      <c r="X366" s="58"/>
      <c r="Y366" s="58"/>
      <c r="Z366" s="58"/>
    </row>
    <row r="367" spans="1:26" ht="15.75" customHeight="1" x14ac:dyDescent="0.15">
      <c r="A367" s="58"/>
      <c r="B367" s="2"/>
      <c r="C367" s="3"/>
      <c r="D367" s="4"/>
      <c r="E367" s="5"/>
      <c r="F367" s="2"/>
      <c r="G367" s="2"/>
      <c r="H367" s="2"/>
      <c r="I367" s="6"/>
      <c r="J367" s="6"/>
      <c r="K367" s="2"/>
      <c r="L367" s="2"/>
      <c r="M367" s="58"/>
      <c r="N367" s="58"/>
      <c r="O367" s="58"/>
      <c r="P367" s="58"/>
      <c r="Q367" s="58"/>
      <c r="R367" s="58"/>
      <c r="S367" s="58"/>
      <c r="T367" s="58"/>
      <c r="U367" s="58"/>
      <c r="V367" s="58"/>
      <c r="W367" s="58"/>
      <c r="X367" s="58"/>
      <c r="Y367" s="58"/>
      <c r="Z367" s="58"/>
    </row>
    <row r="368" spans="1:26" ht="15.75" customHeight="1" x14ac:dyDescent="0.15">
      <c r="A368" s="58"/>
      <c r="B368" s="2"/>
      <c r="C368" s="3"/>
      <c r="D368" s="4"/>
      <c r="E368" s="5"/>
      <c r="F368" s="2"/>
      <c r="G368" s="2"/>
      <c r="H368" s="2"/>
      <c r="I368" s="6"/>
      <c r="J368" s="6"/>
      <c r="K368" s="2"/>
      <c r="L368" s="2"/>
      <c r="M368" s="58"/>
      <c r="N368" s="58"/>
      <c r="O368" s="58"/>
      <c r="P368" s="58"/>
      <c r="Q368" s="58"/>
      <c r="R368" s="58"/>
      <c r="S368" s="58"/>
      <c r="T368" s="58"/>
      <c r="U368" s="58"/>
      <c r="V368" s="58"/>
      <c r="W368" s="58"/>
      <c r="X368" s="58"/>
      <c r="Y368" s="58"/>
      <c r="Z368" s="58"/>
    </row>
    <row r="369" spans="1:26" ht="15.75" customHeight="1" x14ac:dyDescent="0.15">
      <c r="A369" s="58"/>
      <c r="B369" s="2"/>
      <c r="C369" s="3"/>
      <c r="D369" s="4"/>
      <c r="E369" s="5"/>
      <c r="F369" s="2"/>
      <c r="G369" s="2"/>
      <c r="H369" s="2"/>
      <c r="I369" s="6"/>
      <c r="J369" s="6"/>
      <c r="K369" s="2"/>
      <c r="L369" s="2"/>
      <c r="M369" s="58"/>
      <c r="N369" s="58"/>
      <c r="O369" s="58"/>
      <c r="P369" s="58"/>
      <c r="Q369" s="58"/>
      <c r="R369" s="58"/>
      <c r="S369" s="58"/>
      <c r="T369" s="58"/>
      <c r="U369" s="58"/>
      <c r="V369" s="58"/>
      <c r="W369" s="58"/>
      <c r="X369" s="58"/>
      <c r="Y369" s="58"/>
      <c r="Z369" s="58"/>
    </row>
    <row r="370" spans="1:26" ht="15.75" customHeight="1" x14ac:dyDescent="0.15">
      <c r="A370" s="58"/>
      <c r="B370" s="2"/>
      <c r="C370" s="3"/>
      <c r="D370" s="4"/>
      <c r="E370" s="5"/>
      <c r="F370" s="2"/>
      <c r="G370" s="2"/>
      <c r="H370" s="2"/>
      <c r="I370" s="6"/>
      <c r="J370" s="6"/>
      <c r="K370" s="2"/>
      <c r="L370" s="2"/>
      <c r="M370" s="58"/>
      <c r="N370" s="58"/>
      <c r="O370" s="58"/>
      <c r="P370" s="58"/>
      <c r="Q370" s="58"/>
      <c r="R370" s="58"/>
      <c r="S370" s="58"/>
      <c r="T370" s="58"/>
      <c r="U370" s="58"/>
      <c r="V370" s="58"/>
      <c r="W370" s="58"/>
      <c r="X370" s="58"/>
      <c r="Y370" s="58"/>
      <c r="Z370" s="58"/>
    </row>
    <row r="371" spans="1:26" ht="15.75" customHeight="1" x14ac:dyDescent="0.15">
      <c r="A371" s="58"/>
      <c r="B371" s="2"/>
      <c r="C371" s="3"/>
      <c r="D371" s="4"/>
      <c r="E371" s="5"/>
      <c r="F371" s="2"/>
      <c r="G371" s="2"/>
      <c r="H371" s="2"/>
      <c r="I371" s="6"/>
      <c r="J371" s="6"/>
      <c r="K371" s="2"/>
      <c r="L371" s="2"/>
      <c r="M371" s="58"/>
      <c r="N371" s="58"/>
      <c r="O371" s="58"/>
      <c r="P371" s="58"/>
      <c r="Q371" s="58"/>
      <c r="R371" s="58"/>
      <c r="S371" s="58"/>
      <c r="T371" s="58"/>
      <c r="U371" s="58"/>
      <c r="V371" s="58"/>
      <c r="W371" s="58"/>
      <c r="X371" s="58"/>
      <c r="Y371" s="58"/>
      <c r="Z371" s="58"/>
    </row>
    <row r="372" spans="1:26" ht="15.75" customHeight="1" x14ac:dyDescent="0.15">
      <c r="A372" s="58"/>
      <c r="B372" s="2"/>
      <c r="C372" s="3"/>
      <c r="D372" s="4"/>
      <c r="E372" s="5"/>
      <c r="F372" s="2"/>
      <c r="G372" s="2"/>
      <c r="H372" s="2"/>
      <c r="I372" s="6"/>
      <c r="J372" s="6"/>
      <c r="K372" s="2"/>
      <c r="L372" s="2"/>
      <c r="M372" s="58"/>
      <c r="N372" s="58"/>
      <c r="O372" s="58"/>
      <c r="P372" s="58"/>
      <c r="Q372" s="58"/>
      <c r="R372" s="58"/>
      <c r="S372" s="58"/>
      <c r="T372" s="58"/>
      <c r="U372" s="58"/>
      <c r="V372" s="58"/>
      <c r="W372" s="58"/>
      <c r="X372" s="58"/>
      <c r="Y372" s="58"/>
      <c r="Z372" s="58"/>
    </row>
    <row r="373" spans="1:26" ht="15.75" customHeight="1" x14ac:dyDescent="0.15">
      <c r="A373" s="58"/>
      <c r="B373" s="2"/>
      <c r="C373" s="3"/>
      <c r="D373" s="4"/>
      <c r="E373" s="5"/>
      <c r="F373" s="2"/>
      <c r="G373" s="2"/>
      <c r="H373" s="2"/>
      <c r="I373" s="6"/>
      <c r="J373" s="6"/>
      <c r="K373" s="2"/>
      <c r="L373" s="2"/>
      <c r="M373" s="58"/>
      <c r="N373" s="58"/>
      <c r="O373" s="58"/>
      <c r="P373" s="58"/>
      <c r="Q373" s="58"/>
      <c r="R373" s="58"/>
      <c r="S373" s="58"/>
      <c r="T373" s="58"/>
      <c r="U373" s="58"/>
      <c r="V373" s="58"/>
      <c r="W373" s="58"/>
      <c r="X373" s="58"/>
      <c r="Y373" s="58"/>
      <c r="Z373" s="58"/>
    </row>
    <row r="374" spans="1:26" ht="15.75" customHeight="1" x14ac:dyDescent="0.15">
      <c r="A374" s="58"/>
      <c r="B374" s="2"/>
      <c r="C374" s="3"/>
      <c r="D374" s="4"/>
      <c r="E374" s="5"/>
      <c r="F374" s="2"/>
      <c r="G374" s="2"/>
      <c r="H374" s="2"/>
      <c r="I374" s="6"/>
      <c r="J374" s="6"/>
      <c r="K374" s="2"/>
      <c r="L374" s="2"/>
      <c r="M374" s="58"/>
      <c r="N374" s="58"/>
      <c r="O374" s="58"/>
      <c r="P374" s="58"/>
      <c r="Q374" s="58"/>
      <c r="R374" s="58"/>
      <c r="S374" s="58"/>
      <c r="T374" s="58"/>
      <c r="U374" s="58"/>
      <c r="V374" s="58"/>
      <c r="W374" s="58"/>
      <c r="X374" s="58"/>
      <c r="Y374" s="58"/>
      <c r="Z374" s="58"/>
    </row>
    <row r="375" spans="1:26" ht="15.75" customHeight="1" x14ac:dyDescent="0.15">
      <c r="A375" s="58"/>
      <c r="B375" s="2"/>
      <c r="C375" s="3"/>
      <c r="D375" s="4"/>
      <c r="E375" s="5"/>
      <c r="F375" s="2"/>
      <c r="G375" s="2"/>
      <c r="H375" s="2"/>
      <c r="I375" s="6"/>
      <c r="J375" s="6"/>
      <c r="K375" s="2"/>
      <c r="L375" s="2"/>
      <c r="M375" s="58"/>
      <c r="N375" s="58"/>
      <c r="O375" s="58"/>
      <c r="P375" s="58"/>
      <c r="Q375" s="58"/>
      <c r="R375" s="58"/>
      <c r="S375" s="58"/>
      <c r="T375" s="58"/>
      <c r="U375" s="58"/>
      <c r="V375" s="58"/>
      <c r="W375" s="58"/>
      <c r="X375" s="58"/>
      <c r="Y375" s="58"/>
      <c r="Z375" s="58"/>
    </row>
    <row r="376" spans="1:26" ht="15.75" customHeight="1" x14ac:dyDescent="0.15">
      <c r="A376" s="58"/>
      <c r="B376" s="2"/>
      <c r="C376" s="3"/>
      <c r="D376" s="4"/>
      <c r="E376" s="5"/>
      <c r="F376" s="2"/>
      <c r="G376" s="2"/>
      <c r="H376" s="2"/>
      <c r="I376" s="6"/>
      <c r="J376" s="6"/>
      <c r="K376" s="2"/>
      <c r="L376" s="2"/>
      <c r="M376" s="58"/>
      <c r="N376" s="58"/>
      <c r="O376" s="58"/>
      <c r="P376" s="58"/>
      <c r="Q376" s="58"/>
      <c r="R376" s="58"/>
      <c r="S376" s="58"/>
      <c r="T376" s="58"/>
      <c r="U376" s="58"/>
      <c r="V376" s="58"/>
      <c r="W376" s="58"/>
      <c r="X376" s="58"/>
      <c r="Y376" s="58"/>
      <c r="Z376" s="58"/>
    </row>
    <row r="377" spans="1:26" ht="15.75" customHeight="1" x14ac:dyDescent="0.15">
      <c r="A377" s="58"/>
      <c r="B377" s="2"/>
      <c r="C377" s="3"/>
      <c r="D377" s="4"/>
      <c r="E377" s="5"/>
      <c r="F377" s="2"/>
      <c r="G377" s="2"/>
      <c r="H377" s="2"/>
      <c r="I377" s="6"/>
      <c r="J377" s="6"/>
      <c r="K377" s="2"/>
      <c r="L377" s="2"/>
      <c r="M377" s="58"/>
      <c r="N377" s="58"/>
      <c r="O377" s="58"/>
      <c r="P377" s="58"/>
      <c r="Q377" s="58"/>
      <c r="R377" s="58"/>
      <c r="S377" s="58"/>
      <c r="T377" s="58"/>
      <c r="U377" s="58"/>
      <c r="V377" s="58"/>
      <c r="W377" s="58"/>
      <c r="X377" s="58"/>
      <c r="Y377" s="58"/>
      <c r="Z377" s="58"/>
    </row>
    <row r="378" spans="1:26" ht="15.75" customHeight="1" x14ac:dyDescent="0.15">
      <c r="A378" s="58"/>
      <c r="B378" s="2"/>
      <c r="C378" s="3"/>
      <c r="D378" s="4"/>
      <c r="E378" s="5"/>
      <c r="F378" s="2"/>
      <c r="G378" s="2"/>
      <c r="H378" s="2"/>
      <c r="I378" s="6"/>
      <c r="J378" s="6"/>
      <c r="K378" s="2"/>
      <c r="L378" s="2"/>
      <c r="M378" s="58"/>
      <c r="N378" s="58"/>
      <c r="O378" s="58"/>
      <c r="P378" s="58"/>
      <c r="Q378" s="58"/>
      <c r="R378" s="58"/>
      <c r="S378" s="58"/>
      <c r="T378" s="58"/>
      <c r="U378" s="58"/>
      <c r="V378" s="58"/>
      <c r="W378" s="58"/>
      <c r="X378" s="58"/>
      <c r="Y378" s="58"/>
      <c r="Z378" s="58"/>
    </row>
    <row r="379" spans="1:26" ht="15.75" customHeight="1" x14ac:dyDescent="0.15">
      <c r="A379" s="58"/>
      <c r="B379" s="2"/>
      <c r="C379" s="3"/>
      <c r="D379" s="4"/>
      <c r="E379" s="5"/>
      <c r="F379" s="2"/>
      <c r="G379" s="2"/>
      <c r="H379" s="2"/>
      <c r="I379" s="6"/>
      <c r="J379" s="6"/>
      <c r="K379" s="2"/>
      <c r="L379" s="2"/>
      <c r="M379" s="58"/>
      <c r="N379" s="58"/>
      <c r="O379" s="58"/>
      <c r="P379" s="58"/>
      <c r="Q379" s="58"/>
      <c r="R379" s="58"/>
      <c r="S379" s="58"/>
      <c r="T379" s="58"/>
      <c r="U379" s="58"/>
      <c r="V379" s="58"/>
      <c r="W379" s="58"/>
      <c r="X379" s="58"/>
      <c r="Y379" s="58"/>
      <c r="Z379" s="58"/>
    </row>
    <row r="380" spans="1:26" ht="15.75" customHeight="1" x14ac:dyDescent="0.15">
      <c r="A380" s="58"/>
      <c r="B380" s="2"/>
      <c r="C380" s="3"/>
      <c r="D380" s="4"/>
      <c r="E380" s="5"/>
      <c r="F380" s="2"/>
      <c r="G380" s="2"/>
      <c r="H380" s="2"/>
      <c r="I380" s="6"/>
      <c r="J380" s="6"/>
      <c r="K380" s="2"/>
      <c r="L380" s="2"/>
      <c r="M380" s="58"/>
      <c r="N380" s="58"/>
      <c r="O380" s="58"/>
      <c r="P380" s="58"/>
      <c r="Q380" s="58"/>
      <c r="R380" s="58"/>
      <c r="S380" s="58"/>
      <c r="T380" s="58"/>
      <c r="U380" s="58"/>
      <c r="V380" s="58"/>
      <c r="W380" s="58"/>
      <c r="X380" s="58"/>
      <c r="Y380" s="58"/>
      <c r="Z380" s="58"/>
    </row>
    <row r="381" spans="1:26" ht="15.75" customHeight="1" x14ac:dyDescent="0.15">
      <c r="A381" s="58"/>
      <c r="B381" s="2"/>
      <c r="C381" s="3"/>
      <c r="D381" s="4"/>
      <c r="E381" s="5"/>
      <c r="F381" s="2"/>
      <c r="G381" s="2"/>
      <c r="H381" s="2"/>
      <c r="I381" s="6"/>
      <c r="J381" s="6"/>
      <c r="K381" s="2"/>
      <c r="L381" s="2"/>
      <c r="M381" s="58"/>
      <c r="N381" s="58"/>
      <c r="O381" s="58"/>
      <c r="P381" s="58"/>
      <c r="Q381" s="58"/>
      <c r="R381" s="58"/>
      <c r="S381" s="58"/>
      <c r="T381" s="58"/>
      <c r="U381" s="58"/>
      <c r="V381" s="58"/>
      <c r="W381" s="58"/>
      <c r="X381" s="58"/>
      <c r="Y381" s="58"/>
      <c r="Z381" s="58"/>
    </row>
    <row r="382" spans="1:26" ht="15.75" customHeight="1" x14ac:dyDescent="0.15">
      <c r="A382" s="58"/>
      <c r="B382" s="2"/>
      <c r="C382" s="3"/>
      <c r="D382" s="4"/>
      <c r="E382" s="5"/>
      <c r="F382" s="2"/>
      <c r="G382" s="2"/>
      <c r="H382" s="2"/>
      <c r="I382" s="6"/>
      <c r="J382" s="6"/>
      <c r="K382" s="2"/>
      <c r="L382" s="2"/>
      <c r="M382" s="58"/>
      <c r="N382" s="58"/>
      <c r="O382" s="58"/>
      <c r="P382" s="58"/>
      <c r="Q382" s="58"/>
      <c r="R382" s="58"/>
      <c r="S382" s="58"/>
      <c r="T382" s="58"/>
      <c r="U382" s="58"/>
      <c r="V382" s="58"/>
      <c r="W382" s="58"/>
      <c r="X382" s="58"/>
      <c r="Y382" s="58"/>
      <c r="Z382" s="58"/>
    </row>
    <row r="383" spans="1:26" ht="15.75" customHeight="1" x14ac:dyDescent="0.15">
      <c r="A383" s="58"/>
      <c r="B383" s="2"/>
      <c r="C383" s="3"/>
      <c r="D383" s="4"/>
      <c r="E383" s="5"/>
      <c r="F383" s="2"/>
      <c r="G383" s="2"/>
      <c r="H383" s="2"/>
      <c r="I383" s="6"/>
      <c r="J383" s="6"/>
      <c r="K383" s="2"/>
      <c r="L383" s="2"/>
      <c r="M383" s="58"/>
      <c r="N383" s="58"/>
      <c r="O383" s="58"/>
      <c r="P383" s="58"/>
      <c r="Q383" s="58"/>
      <c r="R383" s="58"/>
      <c r="S383" s="58"/>
      <c r="T383" s="58"/>
      <c r="U383" s="58"/>
      <c r="V383" s="58"/>
      <c r="W383" s="58"/>
      <c r="X383" s="58"/>
      <c r="Y383" s="58"/>
      <c r="Z383" s="58"/>
    </row>
    <row r="384" spans="1:26" ht="15.75" customHeight="1" x14ac:dyDescent="0.15">
      <c r="A384" s="58"/>
      <c r="B384" s="2"/>
      <c r="C384" s="3"/>
      <c r="D384" s="4"/>
      <c r="E384" s="5"/>
      <c r="F384" s="2"/>
      <c r="G384" s="2"/>
      <c r="H384" s="2"/>
      <c r="I384" s="6"/>
      <c r="J384" s="6"/>
      <c r="K384" s="2"/>
      <c r="L384" s="2"/>
      <c r="M384" s="58"/>
      <c r="N384" s="58"/>
      <c r="O384" s="58"/>
      <c r="P384" s="58"/>
      <c r="Q384" s="58"/>
      <c r="R384" s="58"/>
      <c r="S384" s="58"/>
      <c r="T384" s="58"/>
      <c r="U384" s="58"/>
      <c r="V384" s="58"/>
      <c r="W384" s="58"/>
      <c r="X384" s="58"/>
      <c r="Y384" s="58"/>
      <c r="Z384" s="58"/>
    </row>
    <row r="385" spans="1:26" ht="15.75" customHeight="1" x14ac:dyDescent="0.15">
      <c r="A385" s="58"/>
      <c r="B385" s="2"/>
      <c r="C385" s="3"/>
      <c r="D385" s="4"/>
      <c r="E385" s="5"/>
      <c r="F385" s="2"/>
      <c r="G385" s="2"/>
      <c r="H385" s="2"/>
      <c r="I385" s="6"/>
      <c r="J385" s="6"/>
      <c r="K385" s="2"/>
      <c r="L385" s="2"/>
      <c r="M385" s="58"/>
      <c r="N385" s="58"/>
      <c r="O385" s="58"/>
      <c r="P385" s="58"/>
      <c r="Q385" s="58"/>
      <c r="R385" s="58"/>
      <c r="S385" s="58"/>
      <c r="T385" s="58"/>
      <c r="U385" s="58"/>
      <c r="V385" s="58"/>
      <c r="W385" s="58"/>
      <c r="X385" s="58"/>
      <c r="Y385" s="58"/>
      <c r="Z385" s="58"/>
    </row>
    <row r="386" spans="1:26" ht="15.75" customHeight="1" x14ac:dyDescent="0.15">
      <c r="A386" s="58"/>
      <c r="B386" s="2"/>
      <c r="C386" s="3"/>
      <c r="D386" s="4"/>
      <c r="E386" s="5"/>
      <c r="F386" s="2"/>
      <c r="G386" s="2"/>
      <c r="H386" s="2"/>
      <c r="I386" s="6"/>
      <c r="J386" s="6"/>
      <c r="K386" s="2"/>
      <c r="L386" s="2"/>
      <c r="M386" s="58"/>
      <c r="N386" s="58"/>
      <c r="O386" s="58"/>
      <c r="P386" s="58"/>
      <c r="Q386" s="58"/>
      <c r="R386" s="58"/>
      <c r="S386" s="58"/>
      <c r="T386" s="58"/>
      <c r="U386" s="58"/>
      <c r="V386" s="58"/>
      <c r="W386" s="58"/>
      <c r="X386" s="58"/>
      <c r="Y386" s="58"/>
      <c r="Z386" s="58"/>
    </row>
    <row r="387" spans="1:26" ht="15.75" customHeight="1" x14ac:dyDescent="0.15">
      <c r="A387" s="58"/>
      <c r="B387" s="2"/>
      <c r="C387" s="3"/>
      <c r="D387" s="4"/>
      <c r="E387" s="5"/>
      <c r="F387" s="2"/>
      <c r="G387" s="2"/>
      <c r="H387" s="2"/>
      <c r="I387" s="6"/>
      <c r="J387" s="6"/>
      <c r="K387" s="2"/>
      <c r="L387" s="2"/>
      <c r="M387" s="58"/>
      <c r="N387" s="58"/>
      <c r="O387" s="58"/>
      <c r="P387" s="58"/>
      <c r="Q387" s="58"/>
      <c r="R387" s="58"/>
      <c r="S387" s="58"/>
      <c r="T387" s="58"/>
      <c r="U387" s="58"/>
      <c r="V387" s="58"/>
      <c r="W387" s="58"/>
      <c r="X387" s="58"/>
      <c r="Y387" s="58"/>
      <c r="Z387" s="58"/>
    </row>
    <row r="388" spans="1:26" ht="15.75" customHeight="1" x14ac:dyDescent="0.15">
      <c r="A388" s="58"/>
      <c r="B388" s="2"/>
      <c r="C388" s="3"/>
      <c r="D388" s="4"/>
      <c r="E388" s="5"/>
      <c r="F388" s="2"/>
      <c r="G388" s="2"/>
      <c r="H388" s="2"/>
      <c r="I388" s="6"/>
      <c r="J388" s="6"/>
      <c r="K388" s="2"/>
      <c r="L388" s="2"/>
      <c r="M388" s="58"/>
      <c r="N388" s="58"/>
      <c r="O388" s="58"/>
      <c r="P388" s="58"/>
      <c r="Q388" s="58"/>
      <c r="R388" s="58"/>
      <c r="S388" s="58"/>
      <c r="T388" s="58"/>
      <c r="U388" s="58"/>
      <c r="V388" s="58"/>
      <c r="W388" s="58"/>
      <c r="X388" s="58"/>
      <c r="Y388" s="58"/>
      <c r="Z388" s="58"/>
    </row>
    <row r="389" spans="1:26" ht="15.75" customHeight="1" x14ac:dyDescent="0.15">
      <c r="A389" s="58"/>
      <c r="B389" s="2"/>
      <c r="C389" s="3"/>
      <c r="D389" s="4"/>
      <c r="E389" s="5"/>
      <c r="F389" s="2"/>
      <c r="G389" s="2"/>
      <c r="H389" s="2"/>
      <c r="I389" s="6"/>
      <c r="J389" s="6"/>
      <c r="K389" s="2"/>
      <c r="L389" s="2"/>
      <c r="M389" s="58"/>
      <c r="N389" s="58"/>
      <c r="O389" s="58"/>
      <c r="P389" s="58"/>
      <c r="Q389" s="58"/>
      <c r="R389" s="58"/>
      <c r="S389" s="58"/>
      <c r="T389" s="58"/>
      <c r="U389" s="58"/>
      <c r="V389" s="58"/>
      <c r="W389" s="58"/>
      <c r="X389" s="58"/>
      <c r="Y389" s="58"/>
      <c r="Z389" s="58"/>
    </row>
    <row r="390" spans="1:26" ht="15.75" customHeight="1" x14ac:dyDescent="0.15">
      <c r="A390" s="58"/>
      <c r="B390" s="2"/>
      <c r="C390" s="3"/>
      <c r="D390" s="4"/>
      <c r="E390" s="5"/>
      <c r="F390" s="2"/>
      <c r="G390" s="2"/>
      <c r="H390" s="2"/>
      <c r="I390" s="6"/>
      <c r="J390" s="6"/>
      <c r="K390" s="2"/>
      <c r="L390" s="2"/>
      <c r="M390" s="58"/>
      <c r="N390" s="58"/>
      <c r="O390" s="58"/>
      <c r="P390" s="58"/>
      <c r="Q390" s="58"/>
      <c r="R390" s="58"/>
      <c r="S390" s="58"/>
      <c r="T390" s="58"/>
      <c r="U390" s="58"/>
      <c r="V390" s="58"/>
      <c r="W390" s="58"/>
      <c r="X390" s="58"/>
      <c r="Y390" s="58"/>
      <c r="Z390" s="58"/>
    </row>
    <row r="391" spans="1:26" ht="15.75" customHeight="1" x14ac:dyDescent="0.15">
      <c r="A391" s="58"/>
      <c r="B391" s="2"/>
      <c r="C391" s="3"/>
      <c r="D391" s="4"/>
      <c r="E391" s="5"/>
      <c r="F391" s="2"/>
      <c r="G391" s="2"/>
      <c r="H391" s="2"/>
      <c r="I391" s="6"/>
      <c r="J391" s="6"/>
      <c r="K391" s="2"/>
      <c r="L391" s="2"/>
      <c r="M391" s="58"/>
      <c r="N391" s="58"/>
      <c r="O391" s="58"/>
      <c r="P391" s="58"/>
      <c r="Q391" s="58"/>
      <c r="R391" s="58"/>
      <c r="S391" s="58"/>
      <c r="T391" s="58"/>
      <c r="U391" s="58"/>
      <c r="V391" s="58"/>
      <c r="W391" s="58"/>
      <c r="X391" s="58"/>
      <c r="Y391" s="58"/>
      <c r="Z391" s="58"/>
    </row>
    <row r="392" spans="1:26" ht="15.75" customHeight="1" x14ac:dyDescent="0.15">
      <c r="A392" s="58"/>
      <c r="B392" s="2"/>
      <c r="C392" s="3"/>
      <c r="D392" s="4"/>
      <c r="E392" s="5"/>
      <c r="F392" s="2"/>
      <c r="G392" s="2"/>
      <c r="H392" s="2"/>
      <c r="I392" s="6"/>
      <c r="J392" s="6"/>
      <c r="K392" s="2"/>
      <c r="L392" s="2"/>
      <c r="M392" s="58"/>
      <c r="N392" s="58"/>
      <c r="O392" s="58"/>
      <c r="P392" s="58"/>
      <c r="Q392" s="58"/>
      <c r="R392" s="58"/>
      <c r="S392" s="58"/>
      <c r="T392" s="58"/>
      <c r="U392" s="58"/>
      <c r="V392" s="58"/>
      <c r="W392" s="58"/>
      <c r="X392" s="58"/>
      <c r="Y392" s="58"/>
      <c r="Z392" s="58"/>
    </row>
    <row r="393" spans="1:26" ht="15.75" customHeight="1" x14ac:dyDescent="0.15">
      <c r="A393" s="58"/>
      <c r="B393" s="2"/>
      <c r="C393" s="3"/>
      <c r="D393" s="4"/>
      <c r="E393" s="5"/>
      <c r="F393" s="2"/>
      <c r="G393" s="2"/>
      <c r="H393" s="2"/>
      <c r="I393" s="6"/>
      <c r="J393" s="6"/>
      <c r="K393" s="2"/>
      <c r="L393" s="2"/>
      <c r="M393" s="58"/>
      <c r="N393" s="58"/>
      <c r="O393" s="58"/>
      <c r="P393" s="58"/>
      <c r="Q393" s="58"/>
      <c r="R393" s="58"/>
      <c r="S393" s="58"/>
      <c r="T393" s="58"/>
      <c r="U393" s="58"/>
      <c r="V393" s="58"/>
      <c r="W393" s="58"/>
      <c r="X393" s="58"/>
      <c r="Y393" s="58"/>
      <c r="Z393" s="58"/>
    </row>
    <row r="394" spans="1:26" ht="15.75" customHeight="1" x14ac:dyDescent="0.15">
      <c r="A394" s="58"/>
      <c r="B394" s="2"/>
      <c r="C394" s="3"/>
      <c r="D394" s="4"/>
      <c r="E394" s="5"/>
      <c r="F394" s="2"/>
      <c r="G394" s="2"/>
      <c r="H394" s="2"/>
      <c r="I394" s="6"/>
      <c r="J394" s="6"/>
      <c r="K394" s="2"/>
      <c r="L394" s="2"/>
      <c r="M394" s="58"/>
      <c r="N394" s="58"/>
      <c r="O394" s="58"/>
      <c r="P394" s="58"/>
      <c r="Q394" s="58"/>
      <c r="R394" s="58"/>
      <c r="S394" s="58"/>
      <c r="T394" s="58"/>
      <c r="U394" s="58"/>
      <c r="V394" s="58"/>
      <c r="W394" s="58"/>
      <c r="X394" s="58"/>
      <c r="Y394" s="58"/>
      <c r="Z394" s="58"/>
    </row>
    <row r="395" spans="1:26" ht="15.75" customHeight="1" x14ac:dyDescent="0.15">
      <c r="A395" s="58"/>
      <c r="B395" s="2"/>
      <c r="C395" s="3"/>
      <c r="D395" s="4"/>
      <c r="E395" s="5"/>
      <c r="F395" s="2"/>
      <c r="G395" s="2"/>
      <c r="H395" s="2"/>
      <c r="I395" s="6"/>
      <c r="J395" s="6"/>
      <c r="K395" s="2"/>
      <c r="L395" s="2"/>
      <c r="M395" s="58"/>
      <c r="N395" s="58"/>
      <c r="O395" s="58"/>
      <c r="P395" s="58"/>
      <c r="Q395" s="58"/>
      <c r="R395" s="58"/>
      <c r="S395" s="58"/>
      <c r="T395" s="58"/>
      <c r="U395" s="58"/>
      <c r="V395" s="58"/>
      <c r="W395" s="58"/>
      <c r="X395" s="58"/>
      <c r="Y395" s="58"/>
      <c r="Z395" s="58"/>
    </row>
    <row r="396" spans="1:26" ht="15.75" customHeight="1" x14ac:dyDescent="0.15">
      <c r="A396" s="58"/>
      <c r="B396" s="2"/>
      <c r="C396" s="3"/>
      <c r="D396" s="4"/>
      <c r="E396" s="5"/>
      <c r="F396" s="2"/>
      <c r="G396" s="2"/>
      <c r="H396" s="2"/>
      <c r="I396" s="6"/>
      <c r="J396" s="6"/>
      <c r="K396" s="2"/>
      <c r="L396" s="2"/>
      <c r="M396" s="58"/>
      <c r="N396" s="58"/>
      <c r="O396" s="58"/>
      <c r="P396" s="58"/>
      <c r="Q396" s="58"/>
      <c r="R396" s="58"/>
      <c r="S396" s="58"/>
      <c r="T396" s="58"/>
      <c r="U396" s="58"/>
      <c r="V396" s="58"/>
      <c r="W396" s="58"/>
      <c r="X396" s="58"/>
      <c r="Y396" s="58"/>
      <c r="Z396" s="58"/>
    </row>
    <row r="397" spans="1:26" ht="15.75" customHeight="1" x14ac:dyDescent="0.15">
      <c r="A397" s="58"/>
      <c r="B397" s="2"/>
      <c r="C397" s="3"/>
      <c r="D397" s="4"/>
      <c r="E397" s="5"/>
      <c r="F397" s="2"/>
      <c r="G397" s="2"/>
      <c r="H397" s="2"/>
      <c r="I397" s="6"/>
      <c r="J397" s="6"/>
      <c r="K397" s="2"/>
      <c r="L397" s="2"/>
      <c r="M397" s="58"/>
      <c r="N397" s="58"/>
      <c r="O397" s="58"/>
      <c r="P397" s="58"/>
      <c r="Q397" s="58"/>
      <c r="R397" s="58"/>
      <c r="S397" s="58"/>
      <c r="T397" s="58"/>
      <c r="U397" s="58"/>
      <c r="V397" s="58"/>
      <c r="W397" s="58"/>
      <c r="X397" s="58"/>
      <c r="Y397" s="58"/>
      <c r="Z397" s="58"/>
    </row>
    <row r="398" spans="1:26" ht="15.75" customHeight="1" x14ac:dyDescent="0.15">
      <c r="A398" s="58"/>
      <c r="B398" s="2"/>
      <c r="C398" s="3"/>
      <c r="D398" s="4"/>
      <c r="E398" s="5"/>
      <c r="F398" s="2"/>
      <c r="G398" s="2"/>
      <c r="H398" s="2"/>
      <c r="I398" s="6"/>
      <c r="J398" s="6"/>
      <c r="K398" s="2"/>
      <c r="L398" s="2"/>
      <c r="M398" s="58"/>
      <c r="N398" s="58"/>
      <c r="O398" s="58"/>
      <c r="P398" s="58"/>
      <c r="Q398" s="58"/>
      <c r="R398" s="58"/>
      <c r="S398" s="58"/>
      <c r="T398" s="58"/>
      <c r="U398" s="58"/>
      <c r="V398" s="58"/>
      <c r="W398" s="58"/>
      <c r="X398" s="58"/>
      <c r="Y398" s="58"/>
      <c r="Z398" s="58"/>
    </row>
    <row r="399" spans="1:26" ht="15.75" customHeight="1" x14ac:dyDescent="0.15">
      <c r="A399" s="58"/>
      <c r="B399" s="2"/>
      <c r="C399" s="3"/>
      <c r="D399" s="4"/>
      <c r="E399" s="5"/>
      <c r="F399" s="2"/>
      <c r="G399" s="2"/>
      <c r="H399" s="2"/>
      <c r="I399" s="6"/>
      <c r="J399" s="6"/>
      <c r="K399" s="2"/>
      <c r="L399" s="2"/>
      <c r="M399" s="58"/>
      <c r="N399" s="58"/>
      <c r="O399" s="58"/>
      <c r="P399" s="58"/>
      <c r="Q399" s="58"/>
      <c r="R399" s="58"/>
      <c r="S399" s="58"/>
      <c r="T399" s="58"/>
      <c r="U399" s="58"/>
      <c r="V399" s="58"/>
      <c r="W399" s="58"/>
      <c r="X399" s="58"/>
      <c r="Y399" s="58"/>
      <c r="Z399" s="58"/>
    </row>
    <row r="400" spans="1:26" ht="15.75" customHeight="1" x14ac:dyDescent="0.15">
      <c r="A400" s="58"/>
      <c r="B400" s="2"/>
      <c r="C400" s="3"/>
      <c r="D400" s="4"/>
      <c r="E400" s="5"/>
      <c r="F400" s="2"/>
      <c r="G400" s="2"/>
      <c r="H400" s="2"/>
      <c r="I400" s="6"/>
      <c r="J400" s="6"/>
      <c r="K400" s="2"/>
      <c r="L400" s="2"/>
      <c r="M400" s="58"/>
      <c r="N400" s="58"/>
      <c r="O400" s="58"/>
      <c r="P400" s="58"/>
      <c r="Q400" s="58"/>
      <c r="R400" s="58"/>
      <c r="S400" s="58"/>
      <c r="T400" s="58"/>
      <c r="U400" s="58"/>
      <c r="V400" s="58"/>
      <c r="W400" s="58"/>
      <c r="X400" s="58"/>
      <c r="Y400" s="58"/>
      <c r="Z400" s="58"/>
    </row>
    <row r="401" spans="1:26" ht="15.75" customHeight="1" x14ac:dyDescent="0.15">
      <c r="A401" s="58"/>
      <c r="B401" s="2"/>
      <c r="C401" s="3"/>
      <c r="D401" s="4"/>
      <c r="E401" s="5"/>
      <c r="F401" s="2"/>
      <c r="G401" s="2"/>
      <c r="H401" s="2"/>
      <c r="I401" s="6"/>
      <c r="J401" s="6"/>
      <c r="K401" s="2"/>
      <c r="L401" s="2"/>
      <c r="M401" s="58"/>
      <c r="N401" s="58"/>
      <c r="O401" s="58"/>
      <c r="P401" s="58"/>
      <c r="Q401" s="58"/>
      <c r="R401" s="58"/>
      <c r="S401" s="58"/>
      <c r="T401" s="58"/>
      <c r="U401" s="58"/>
      <c r="V401" s="58"/>
      <c r="W401" s="58"/>
      <c r="X401" s="58"/>
      <c r="Y401" s="58"/>
      <c r="Z401" s="58"/>
    </row>
    <row r="402" spans="1:26" ht="15.75" customHeight="1" x14ac:dyDescent="0.15">
      <c r="A402" s="58"/>
      <c r="B402" s="2"/>
      <c r="C402" s="3"/>
      <c r="D402" s="4"/>
      <c r="E402" s="5"/>
      <c r="F402" s="2"/>
      <c r="G402" s="2"/>
      <c r="H402" s="2"/>
      <c r="I402" s="6"/>
      <c r="J402" s="6"/>
      <c r="K402" s="2"/>
      <c r="L402" s="2"/>
      <c r="M402" s="58"/>
      <c r="N402" s="58"/>
      <c r="O402" s="58"/>
      <c r="P402" s="58"/>
      <c r="Q402" s="58"/>
      <c r="R402" s="58"/>
      <c r="S402" s="58"/>
      <c r="T402" s="58"/>
      <c r="U402" s="58"/>
      <c r="V402" s="58"/>
      <c r="W402" s="58"/>
      <c r="X402" s="58"/>
      <c r="Y402" s="58"/>
      <c r="Z402" s="58"/>
    </row>
    <row r="403" spans="1:26" ht="15.75" customHeight="1" x14ac:dyDescent="0.15">
      <c r="A403" s="58"/>
      <c r="B403" s="2"/>
      <c r="C403" s="3"/>
      <c r="D403" s="4"/>
      <c r="E403" s="5"/>
      <c r="F403" s="2"/>
      <c r="G403" s="2"/>
      <c r="H403" s="2"/>
      <c r="I403" s="6"/>
      <c r="J403" s="6"/>
      <c r="K403" s="2"/>
      <c r="L403" s="2"/>
      <c r="M403" s="58"/>
      <c r="N403" s="58"/>
      <c r="O403" s="58"/>
      <c r="P403" s="58"/>
      <c r="Q403" s="58"/>
      <c r="R403" s="58"/>
      <c r="S403" s="58"/>
      <c r="T403" s="58"/>
      <c r="U403" s="58"/>
      <c r="V403" s="58"/>
      <c r="W403" s="58"/>
      <c r="X403" s="58"/>
      <c r="Y403" s="58"/>
      <c r="Z403" s="58"/>
    </row>
    <row r="404" spans="1:26" ht="15.75" customHeight="1" x14ac:dyDescent="0.15">
      <c r="A404" s="58"/>
      <c r="B404" s="2"/>
      <c r="C404" s="3"/>
      <c r="D404" s="4"/>
      <c r="E404" s="5"/>
      <c r="F404" s="2"/>
      <c r="G404" s="2"/>
      <c r="H404" s="2"/>
      <c r="I404" s="6"/>
      <c r="J404" s="6"/>
      <c r="K404" s="2"/>
      <c r="L404" s="2"/>
      <c r="M404" s="58"/>
      <c r="N404" s="58"/>
      <c r="O404" s="58"/>
      <c r="P404" s="58"/>
      <c r="Q404" s="58"/>
      <c r="R404" s="58"/>
      <c r="S404" s="58"/>
      <c r="T404" s="58"/>
      <c r="U404" s="58"/>
      <c r="V404" s="58"/>
      <c r="W404" s="58"/>
      <c r="X404" s="58"/>
      <c r="Y404" s="58"/>
      <c r="Z404" s="58"/>
    </row>
    <row r="405" spans="1:26" ht="15.75" customHeight="1" x14ac:dyDescent="0.15">
      <c r="A405" s="58"/>
      <c r="B405" s="2"/>
      <c r="C405" s="3"/>
      <c r="D405" s="4"/>
      <c r="E405" s="5"/>
      <c r="F405" s="2"/>
      <c r="G405" s="2"/>
      <c r="H405" s="2"/>
      <c r="I405" s="6"/>
      <c r="J405" s="6"/>
      <c r="K405" s="2"/>
      <c r="L405" s="2"/>
      <c r="M405" s="58"/>
      <c r="N405" s="58"/>
      <c r="O405" s="58"/>
      <c r="P405" s="58"/>
      <c r="Q405" s="58"/>
      <c r="R405" s="58"/>
      <c r="S405" s="58"/>
      <c r="T405" s="58"/>
      <c r="U405" s="58"/>
      <c r="V405" s="58"/>
      <c r="W405" s="58"/>
      <c r="X405" s="58"/>
      <c r="Y405" s="58"/>
      <c r="Z405" s="58"/>
    </row>
    <row r="406" spans="1:26" ht="15.75" customHeight="1" x14ac:dyDescent="0.15">
      <c r="A406" s="58"/>
      <c r="B406" s="2"/>
      <c r="C406" s="3"/>
      <c r="D406" s="4"/>
      <c r="E406" s="5"/>
      <c r="F406" s="2"/>
      <c r="G406" s="2"/>
      <c r="H406" s="2"/>
      <c r="I406" s="6"/>
      <c r="J406" s="6"/>
      <c r="K406" s="2"/>
      <c r="L406" s="2"/>
      <c r="M406" s="58"/>
      <c r="N406" s="58"/>
      <c r="O406" s="58"/>
      <c r="P406" s="58"/>
      <c r="Q406" s="58"/>
      <c r="R406" s="58"/>
      <c r="S406" s="58"/>
      <c r="T406" s="58"/>
      <c r="U406" s="58"/>
      <c r="V406" s="58"/>
      <c r="W406" s="58"/>
      <c r="X406" s="58"/>
      <c r="Y406" s="58"/>
      <c r="Z406" s="58"/>
    </row>
    <row r="407" spans="1:26" ht="15.75" customHeight="1" x14ac:dyDescent="0.15">
      <c r="A407" s="58"/>
      <c r="B407" s="2"/>
      <c r="C407" s="3"/>
      <c r="D407" s="4"/>
      <c r="E407" s="5"/>
      <c r="F407" s="2"/>
      <c r="G407" s="2"/>
      <c r="H407" s="2"/>
      <c r="I407" s="6"/>
      <c r="J407" s="6"/>
      <c r="K407" s="2"/>
      <c r="L407" s="2"/>
      <c r="M407" s="58"/>
      <c r="N407" s="58"/>
      <c r="O407" s="58"/>
      <c r="P407" s="58"/>
      <c r="Q407" s="58"/>
      <c r="R407" s="58"/>
      <c r="S407" s="58"/>
      <c r="T407" s="58"/>
      <c r="U407" s="58"/>
      <c r="V407" s="58"/>
      <c r="W407" s="58"/>
      <c r="X407" s="58"/>
      <c r="Y407" s="58"/>
      <c r="Z407" s="58"/>
    </row>
    <row r="408" spans="1:26" ht="15.75" customHeight="1" x14ac:dyDescent="0.15">
      <c r="A408" s="58"/>
      <c r="B408" s="2"/>
      <c r="C408" s="3"/>
      <c r="D408" s="4"/>
      <c r="E408" s="5"/>
      <c r="F408" s="2"/>
      <c r="G408" s="2"/>
      <c r="H408" s="2"/>
      <c r="I408" s="6"/>
      <c r="J408" s="6"/>
      <c r="K408" s="2"/>
      <c r="L408" s="2"/>
      <c r="M408" s="58"/>
      <c r="N408" s="58"/>
      <c r="O408" s="58"/>
      <c r="P408" s="58"/>
      <c r="Q408" s="58"/>
      <c r="R408" s="58"/>
      <c r="S408" s="58"/>
      <c r="T408" s="58"/>
      <c r="U408" s="58"/>
      <c r="V408" s="58"/>
      <c r="W408" s="58"/>
      <c r="X408" s="58"/>
      <c r="Y408" s="58"/>
      <c r="Z408" s="58"/>
    </row>
    <row r="409" spans="1:26" ht="15.75" customHeight="1" x14ac:dyDescent="0.15">
      <c r="A409" s="58"/>
      <c r="B409" s="2"/>
      <c r="C409" s="3"/>
      <c r="D409" s="4"/>
      <c r="E409" s="5"/>
      <c r="F409" s="2"/>
      <c r="G409" s="2"/>
      <c r="H409" s="2"/>
      <c r="I409" s="6"/>
      <c r="J409" s="6"/>
      <c r="K409" s="2"/>
      <c r="L409" s="2"/>
      <c r="M409" s="58"/>
      <c r="N409" s="58"/>
      <c r="O409" s="58"/>
      <c r="P409" s="58"/>
      <c r="Q409" s="58"/>
      <c r="R409" s="58"/>
      <c r="S409" s="58"/>
      <c r="T409" s="58"/>
      <c r="U409" s="58"/>
      <c r="V409" s="58"/>
      <c r="W409" s="58"/>
      <c r="X409" s="58"/>
      <c r="Y409" s="58"/>
      <c r="Z409" s="58"/>
    </row>
    <row r="410" spans="1:26" ht="15.75" customHeight="1" x14ac:dyDescent="0.15">
      <c r="A410" s="58"/>
      <c r="B410" s="2"/>
      <c r="C410" s="3"/>
      <c r="D410" s="4"/>
      <c r="E410" s="5"/>
      <c r="F410" s="2"/>
      <c r="G410" s="2"/>
      <c r="H410" s="2"/>
      <c r="I410" s="6"/>
      <c r="J410" s="6"/>
      <c r="K410" s="2"/>
      <c r="L410" s="2"/>
      <c r="M410" s="58"/>
      <c r="N410" s="58"/>
      <c r="O410" s="58"/>
      <c r="P410" s="58"/>
      <c r="Q410" s="58"/>
      <c r="R410" s="58"/>
      <c r="S410" s="58"/>
      <c r="T410" s="58"/>
      <c r="U410" s="58"/>
      <c r="V410" s="58"/>
      <c r="W410" s="58"/>
      <c r="X410" s="58"/>
      <c r="Y410" s="58"/>
      <c r="Z410" s="58"/>
    </row>
    <row r="411" spans="1:26" ht="15.75" customHeight="1" x14ac:dyDescent="0.15">
      <c r="A411" s="58"/>
      <c r="B411" s="2"/>
      <c r="C411" s="3"/>
      <c r="D411" s="4"/>
      <c r="E411" s="5"/>
      <c r="F411" s="2"/>
      <c r="G411" s="2"/>
      <c r="H411" s="2"/>
      <c r="I411" s="6"/>
      <c r="J411" s="6"/>
      <c r="K411" s="2"/>
      <c r="L411" s="2"/>
      <c r="M411" s="58"/>
      <c r="N411" s="58"/>
      <c r="O411" s="58"/>
      <c r="P411" s="58"/>
      <c r="Q411" s="58"/>
      <c r="R411" s="58"/>
      <c r="S411" s="58"/>
      <c r="T411" s="58"/>
      <c r="U411" s="58"/>
      <c r="V411" s="58"/>
      <c r="W411" s="58"/>
      <c r="X411" s="58"/>
      <c r="Y411" s="58"/>
      <c r="Z411" s="58"/>
    </row>
    <row r="412" spans="1:26" ht="15.75" customHeight="1" x14ac:dyDescent="0.15">
      <c r="A412" s="58"/>
      <c r="B412" s="2"/>
      <c r="C412" s="3"/>
      <c r="D412" s="4"/>
      <c r="E412" s="5"/>
      <c r="F412" s="2"/>
      <c r="G412" s="2"/>
      <c r="H412" s="2"/>
      <c r="I412" s="6"/>
      <c r="J412" s="6"/>
      <c r="K412" s="2"/>
      <c r="L412" s="2"/>
      <c r="M412" s="58"/>
      <c r="N412" s="58"/>
      <c r="O412" s="58"/>
      <c r="P412" s="58"/>
      <c r="Q412" s="58"/>
      <c r="R412" s="58"/>
      <c r="S412" s="58"/>
      <c r="T412" s="58"/>
      <c r="U412" s="58"/>
      <c r="V412" s="58"/>
      <c r="W412" s="58"/>
      <c r="X412" s="58"/>
      <c r="Y412" s="58"/>
      <c r="Z412" s="58"/>
    </row>
    <row r="413" spans="1:26" ht="15.75" customHeight="1" x14ac:dyDescent="0.15">
      <c r="A413" s="58"/>
      <c r="B413" s="2"/>
      <c r="C413" s="3"/>
      <c r="D413" s="4"/>
      <c r="E413" s="5"/>
      <c r="F413" s="2"/>
      <c r="G413" s="2"/>
      <c r="H413" s="2"/>
      <c r="I413" s="6"/>
      <c r="J413" s="6"/>
      <c r="K413" s="2"/>
      <c r="L413" s="2"/>
      <c r="M413" s="58"/>
      <c r="N413" s="58"/>
      <c r="O413" s="58"/>
      <c r="P413" s="58"/>
      <c r="Q413" s="58"/>
      <c r="R413" s="58"/>
      <c r="S413" s="58"/>
      <c r="T413" s="58"/>
      <c r="U413" s="58"/>
      <c r="V413" s="58"/>
      <c r="W413" s="58"/>
      <c r="X413" s="58"/>
      <c r="Y413" s="58"/>
      <c r="Z413" s="58"/>
    </row>
    <row r="414" spans="1:26" ht="15.75" customHeight="1" x14ac:dyDescent="0.15">
      <c r="A414" s="58"/>
      <c r="B414" s="2"/>
      <c r="C414" s="3"/>
      <c r="D414" s="4"/>
      <c r="E414" s="5"/>
      <c r="F414" s="2"/>
      <c r="G414" s="2"/>
      <c r="H414" s="2"/>
      <c r="I414" s="6"/>
      <c r="J414" s="6"/>
      <c r="K414" s="2"/>
      <c r="L414" s="2"/>
      <c r="M414" s="58"/>
      <c r="N414" s="58"/>
      <c r="O414" s="58"/>
      <c r="P414" s="58"/>
      <c r="Q414" s="58"/>
      <c r="R414" s="58"/>
      <c r="S414" s="58"/>
      <c r="T414" s="58"/>
      <c r="U414" s="58"/>
      <c r="V414" s="58"/>
      <c r="W414" s="58"/>
      <c r="X414" s="58"/>
      <c r="Y414" s="58"/>
      <c r="Z414" s="58"/>
    </row>
    <row r="415" spans="1:26" ht="15.75" customHeight="1" x14ac:dyDescent="0.15">
      <c r="A415" s="58"/>
      <c r="B415" s="2"/>
      <c r="C415" s="3"/>
      <c r="D415" s="4"/>
      <c r="E415" s="5"/>
      <c r="F415" s="2"/>
      <c r="G415" s="2"/>
      <c r="H415" s="2"/>
      <c r="I415" s="6"/>
      <c r="J415" s="6"/>
      <c r="K415" s="2"/>
      <c r="L415" s="2"/>
      <c r="M415" s="58"/>
      <c r="N415" s="58"/>
      <c r="O415" s="58"/>
      <c r="P415" s="58"/>
      <c r="Q415" s="58"/>
      <c r="R415" s="58"/>
      <c r="S415" s="58"/>
      <c r="T415" s="58"/>
      <c r="U415" s="58"/>
      <c r="V415" s="58"/>
      <c r="W415" s="58"/>
      <c r="X415" s="58"/>
      <c r="Y415" s="58"/>
      <c r="Z415" s="58"/>
    </row>
    <row r="416" spans="1:26" ht="15.75" customHeight="1" x14ac:dyDescent="0.15">
      <c r="A416" s="58"/>
      <c r="B416" s="2"/>
      <c r="C416" s="3"/>
      <c r="D416" s="4"/>
      <c r="E416" s="5"/>
      <c r="F416" s="2"/>
      <c r="G416" s="2"/>
      <c r="H416" s="2"/>
      <c r="I416" s="6"/>
      <c r="J416" s="6"/>
      <c r="K416" s="2"/>
      <c r="L416" s="2"/>
      <c r="M416" s="58"/>
      <c r="N416" s="58"/>
      <c r="O416" s="58"/>
      <c r="P416" s="58"/>
      <c r="Q416" s="58"/>
      <c r="R416" s="58"/>
      <c r="S416" s="58"/>
      <c r="T416" s="58"/>
      <c r="U416" s="58"/>
      <c r="V416" s="58"/>
      <c r="W416" s="58"/>
      <c r="X416" s="58"/>
      <c r="Y416" s="58"/>
      <c r="Z416" s="58"/>
    </row>
    <row r="417" spans="1:26" ht="15.75" customHeight="1" x14ac:dyDescent="0.15">
      <c r="A417" s="58"/>
      <c r="B417" s="2"/>
      <c r="C417" s="3"/>
      <c r="D417" s="4"/>
      <c r="E417" s="5"/>
      <c r="F417" s="2"/>
      <c r="G417" s="2"/>
      <c r="H417" s="2"/>
      <c r="I417" s="6"/>
      <c r="J417" s="6"/>
      <c r="K417" s="2"/>
      <c r="L417" s="2"/>
      <c r="M417" s="58"/>
      <c r="N417" s="58"/>
      <c r="O417" s="58"/>
      <c r="P417" s="58"/>
      <c r="Q417" s="58"/>
      <c r="R417" s="58"/>
      <c r="S417" s="58"/>
      <c r="T417" s="58"/>
      <c r="U417" s="58"/>
      <c r="V417" s="58"/>
      <c r="W417" s="58"/>
      <c r="X417" s="58"/>
      <c r="Y417" s="58"/>
      <c r="Z417" s="58"/>
    </row>
    <row r="418" spans="1:26" ht="15.75" customHeight="1" x14ac:dyDescent="0.15">
      <c r="A418" s="58"/>
      <c r="B418" s="2"/>
      <c r="C418" s="3"/>
      <c r="D418" s="4"/>
      <c r="E418" s="5"/>
      <c r="F418" s="2"/>
      <c r="G418" s="2"/>
      <c r="H418" s="2"/>
      <c r="I418" s="6"/>
      <c r="J418" s="6"/>
      <c r="K418" s="2"/>
      <c r="L418" s="2"/>
      <c r="M418" s="58"/>
      <c r="N418" s="58"/>
      <c r="O418" s="58"/>
      <c r="P418" s="58"/>
      <c r="Q418" s="58"/>
      <c r="R418" s="58"/>
      <c r="S418" s="58"/>
      <c r="T418" s="58"/>
      <c r="U418" s="58"/>
      <c r="V418" s="58"/>
      <c r="W418" s="58"/>
      <c r="X418" s="58"/>
      <c r="Y418" s="58"/>
      <c r="Z418" s="58"/>
    </row>
    <row r="419" spans="1:26" ht="15.75" customHeight="1" x14ac:dyDescent="0.15">
      <c r="A419" s="58"/>
      <c r="B419" s="2"/>
      <c r="C419" s="3"/>
      <c r="D419" s="4"/>
      <c r="E419" s="5"/>
      <c r="F419" s="2"/>
      <c r="G419" s="2"/>
      <c r="H419" s="2"/>
      <c r="I419" s="6"/>
      <c r="J419" s="6"/>
      <c r="K419" s="2"/>
      <c r="L419" s="2"/>
      <c r="M419" s="58"/>
      <c r="N419" s="58"/>
      <c r="O419" s="58"/>
      <c r="P419" s="58"/>
      <c r="Q419" s="58"/>
      <c r="R419" s="58"/>
      <c r="S419" s="58"/>
      <c r="T419" s="58"/>
      <c r="U419" s="58"/>
      <c r="V419" s="58"/>
      <c r="W419" s="58"/>
      <c r="X419" s="58"/>
      <c r="Y419" s="58"/>
      <c r="Z419" s="58"/>
    </row>
    <row r="420" spans="1:26" ht="15.75" customHeight="1" x14ac:dyDescent="0.15">
      <c r="A420" s="58"/>
      <c r="B420" s="2"/>
      <c r="C420" s="3"/>
      <c r="D420" s="4"/>
      <c r="E420" s="5"/>
      <c r="F420" s="2"/>
      <c r="G420" s="2"/>
      <c r="H420" s="2"/>
      <c r="I420" s="6"/>
      <c r="J420" s="6"/>
      <c r="K420" s="2"/>
      <c r="L420" s="2"/>
      <c r="M420" s="58"/>
      <c r="N420" s="58"/>
      <c r="O420" s="58"/>
      <c r="P420" s="58"/>
      <c r="Q420" s="58"/>
      <c r="R420" s="58"/>
      <c r="S420" s="58"/>
      <c r="T420" s="58"/>
      <c r="U420" s="58"/>
      <c r="V420" s="58"/>
      <c r="W420" s="58"/>
      <c r="X420" s="58"/>
      <c r="Y420" s="58"/>
      <c r="Z420" s="58"/>
    </row>
    <row r="421" spans="1:26" ht="15.75" customHeight="1" x14ac:dyDescent="0.15">
      <c r="A421" s="58"/>
      <c r="B421" s="2"/>
      <c r="C421" s="3"/>
      <c r="D421" s="4"/>
      <c r="E421" s="5"/>
      <c r="F421" s="2"/>
      <c r="G421" s="2"/>
      <c r="H421" s="2"/>
      <c r="I421" s="6"/>
      <c r="J421" s="6"/>
      <c r="K421" s="2"/>
      <c r="L421" s="2"/>
      <c r="M421" s="58"/>
      <c r="N421" s="58"/>
      <c r="O421" s="58"/>
      <c r="P421" s="58"/>
      <c r="Q421" s="58"/>
      <c r="R421" s="58"/>
      <c r="S421" s="58"/>
      <c r="T421" s="58"/>
      <c r="U421" s="58"/>
      <c r="V421" s="58"/>
      <c r="W421" s="58"/>
      <c r="X421" s="58"/>
      <c r="Y421" s="58"/>
      <c r="Z421" s="58"/>
    </row>
    <row r="422" spans="1:26" ht="15.75" customHeight="1" x14ac:dyDescent="0.15">
      <c r="A422" s="58"/>
      <c r="B422" s="2"/>
      <c r="C422" s="3"/>
      <c r="D422" s="4"/>
      <c r="E422" s="5"/>
      <c r="F422" s="2"/>
      <c r="G422" s="2"/>
      <c r="H422" s="2"/>
      <c r="I422" s="6"/>
      <c r="J422" s="6"/>
      <c r="K422" s="2"/>
      <c r="L422" s="2"/>
      <c r="M422" s="58"/>
      <c r="N422" s="58"/>
      <c r="O422" s="58"/>
      <c r="P422" s="58"/>
      <c r="Q422" s="58"/>
      <c r="R422" s="58"/>
      <c r="S422" s="58"/>
      <c r="T422" s="58"/>
      <c r="U422" s="58"/>
      <c r="V422" s="58"/>
      <c r="W422" s="58"/>
      <c r="X422" s="58"/>
      <c r="Y422" s="58"/>
      <c r="Z422" s="58"/>
    </row>
    <row r="423" spans="1:26" ht="15.75" customHeight="1" x14ac:dyDescent="0.15">
      <c r="A423" s="58"/>
      <c r="B423" s="2"/>
      <c r="C423" s="3"/>
      <c r="D423" s="4"/>
      <c r="E423" s="5"/>
      <c r="F423" s="2"/>
      <c r="G423" s="2"/>
      <c r="H423" s="2"/>
      <c r="I423" s="6"/>
      <c r="J423" s="6"/>
      <c r="K423" s="2"/>
      <c r="L423" s="2"/>
      <c r="M423" s="58"/>
      <c r="N423" s="58"/>
      <c r="O423" s="58"/>
      <c r="P423" s="58"/>
      <c r="Q423" s="58"/>
      <c r="R423" s="58"/>
      <c r="S423" s="58"/>
      <c r="T423" s="58"/>
      <c r="U423" s="58"/>
      <c r="V423" s="58"/>
      <c r="W423" s="58"/>
      <c r="X423" s="58"/>
      <c r="Y423" s="58"/>
      <c r="Z423" s="58"/>
    </row>
    <row r="424" spans="1:26" ht="15.75" customHeight="1" x14ac:dyDescent="0.15">
      <c r="A424" s="58"/>
      <c r="B424" s="2"/>
      <c r="C424" s="3"/>
      <c r="D424" s="4"/>
      <c r="E424" s="5"/>
      <c r="F424" s="2"/>
      <c r="G424" s="2"/>
      <c r="H424" s="2"/>
      <c r="I424" s="6"/>
      <c r="J424" s="6"/>
      <c r="K424" s="2"/>
      <c r="L424" s="2"/>
      <c r="M424" s="58"/>
      <c r="N424" s="58"/>
      <c r="O424" s="58"/>
      <c r="P424" s="58"/>
      <c r="Q424" s="58"/>
      <c r="R424" s="58"/>
      <c r="S424" s="58"/>
      <c r="T424" s="58"/>
      <c r="U424" s="58"/>
      <c r="V424" s="58"/>
      <c r="W424" s="58"/>
      <c r="X424" s="58"/>
      <c r="Y424" s="58"/>
      <c r="Z424" s="58"/>
    </row>
    <row r="425" spans="1:26" ht="15.75" customHeight="1" x14ac:dyDescent="0.15">
      <c r="A425" s="58"/>
      <c r="B425" s="2"/>
      <c r="C425" s="3"/>
      <c r="D425" s="4"/>
      <c r="E425" s="5"/>
      <c r="F425" s="2"/>
      <c r="G425" s="2"/>
      <c r="H425" s="2"/>
      <c r="I425" s="6"/>
      <c r="J425" s="6"/>
      <c r="K425" s="2"/>
      <c r="L425" s="2"/>
      <c r="M425" s="58"/>
      <c r="N425" s="58"/>
      <c r="O425" s="58"/>
      <c r="P425" s="58"/>
      <c r="Q425" s="58"/>
      <c r="R425" s="58"/>
      <c r="S425" s="58"/>
      <c r="T425" s="58"/>
      <c r="U425" s="58"/>
      <c r="V425" s="58"/>
      <c r="W425" s="58"/>
      <c r="X425" s="58"/>
      <c r="Y425" s="58"/>
      <c r="Z425" s="58"/>
    </row>
    <row r="426" spans="1:26" ht="15.75" customHeight="1" x14ac:dyDescent="0.15">
      <c r="A426" s="58"/>
      <c r="B426" s="2"/>
      <c r="C426" s="3"/>
      <c r="D426" s="4"/>
      <c r="E426" s="5"/>
      <c r="F426" s="2"/>
      <c r="G426" s="2"/>
      <c r="H426" s="2"/>
      <c r="I426" s="6"/>
      <c r="J426" s="6"/>
      <c r="K426" s="2"/>
      <c r="L426" s="2"/>
      <c r="M426" s="58"/>
      <c r="N426" s="58"/>
      <c r="O426" s="58"/>
      <c r="P426" s="58"/>
      <c r="Q426" s="58"/>
      <c r="R426" s="58"/>
      <c r="S426" s="58"/>
      <c r="T426" s="58"/>
      <c r="U426" s="58"/>
      <c r="V426" s="58"/>
      <c r="W426" s="58"/>
      <c r="X426" s="58"/>
      <c r="Y426" s="58"/>
      <c r="Z426" s="58"/>
    </row>
    <row r="427" spans="1:26" ht="15.75" customHeight="1" x14ac:dyDescent="0.15">
      <c r="A427" s="58"/>
      <c r="B427" s="2"/>
      <c r="C427" s="3"/>
      <c r="D427" s="4"/>
      <c r="E427" s="5"/>
      <c r="F427" s="2"/>
      <c r="G427" s="2"/>
      <c r="H427" s="2"/>
      <c r="I427" s="6"/>
      <c r="J427" s="6"/>
      <c r="K427" s="2"/>
      <c r="L427" s="2"/>
      <c r="M427" s="58"/>
      <c r="N427" s="58"/>
      <c r="O427" s="58"/>
      <c r="P427" s="58"/>
      <c r="Q427" s="58"/>
      <c r="R427" s="58"/>
      <c r="S427" s="58"/>
      <c r="T427" s="58"/>
      <c r="U427" s="58"/>
      <c r="V427" s="58"/>
      <c r="W427" s="58"/>
      <c r="X427" s="58"/>
      <c r="Y427" s="58"/>
      <c r="Z427" s="58"/>
    </row>
    <row r="428" spans="1:26" ht="15.75" customHeight="1" x14ac:dyDescent="0.15">
      <c r="A428" s="58"/>
      <c r="B428" s="2"/>
      <c r="C428" s="3"/>
      <c r="D428" s="4"/>
      <c r="E428" s="5"/>
      <c r="F428" s="2"/>
      <c r="G428" s="2"/>
      <c r="H428" s="2"/>
      <c r="I428" s="6"/>
      <c r="J428" s="6"/>
      <c r="K428" s="2"/>
      <c r="L428" s="2"/>
      <c r="M428" s="58"/>
      <c r="N428" s="58"/>
      <c r="O428" s="58"/>
      <c r="P428" s="58"/>
      <c r="Q428" s="58"/>
      <c r="R428" s="58"/>
      <c r="S428" s="58"/>
      <c r="T428" s="58"/>
      <c r="U428" s="58"/>
      <c r="V428" s="58"/>
      <c r="W428" s="58"/>
      <c r="X428" s="58"/>
      <c r="Y428" s="58"/>
      <c r="Z428" s="58"/>
    </row>
    <row r="429" spans="1:26" ht="15.75" customHeight="1" x14ac:dyDescent="0.15">
      <c r="A429" s="58"/>
      <c r="B429" s="2"/>
      <c r="C429" s="3"/>
      <c r="D429" s="4"/>
      <c r="E429" s="5"/>
      <c r="F429" s="2"/>
      <c r="G429" s="2"/>
      <c r="H429" s="2"/>
      <c r="I429" s="6"/>
      <c r="J429" s="6"/>
      <c r="K429" s="2"/>
      <c r="L429" s="2"/>
      <c r="M429" s="58"/>
      <c r="N429" s="58"/>
      <c r="O429" s="58"/>
      <c r="P429" s="58"/>
      <c r="Q429" s="58"/>
      <c r="R429" s="58"/>
      <c r="S429" s="58"/>
      <c r="T429" s="58"/>
      <c r="U429" s="58"/>
      <c r="V429" s="58"/>
      <c r="W429" s="58"/>
      <c r="X429" s="58"/>
      <c r="Y429" s="58"/>
      <c r="Z429" s="58"/>
    </row>
    <row r="430" spans="1:26" ht="15.75" customHeight="1" x14ac:dyDescent="0.15">
      <c r="A430" s="58"/>
      <c r="B430" s="2"/>
      <c r="C430" s="3"/>
      <c r="D430" s="4"/>
      <c r="E430" s="5"/>
      <c r="F430" s="2"/>
      <c r="G430" s="2"/>
      <c r="H430" s="2"/>
      <c r="I430" s="6"/>
      <c r="J430" s="6"/>
      <c r="K430" s="2"/>
      <c r="L430" s="2"/>
      <c r="M430" s="58"/>
      <c r="N430" s="58"/>
      <c r="O430" s="58"/>
      <c r="P430" s="58"/>
      <c r="Q430" s="58"/>
      <c r="R430" s="58"/>
      <c r="S430" s="58"/>
      <c r="T430" s="58"/>
      <c r="U430" s="58"/>
      <c r="V430" s="58"/>
      <c r="W430" s="58"/>
      <c r="X430" s="58"/>
      <c r="Y430" s="58"/>
      <c r="Z430" s="58"/>
    </row>
    <row r="431" spans="1:26" ht="15.75" customHeight="1" x14ac:dyDescent="0.15">
      <c r="A431" s="58"/>
      <c r="B431" s="2"/>
      <c r="C431" s="3"/>
      <c r="D431" s="4"/>
      <c r="E431" s="5"/>
      <c r="F431" s="2"/>
      <c r="G431" s="2"/>
      <c r="H431" s="2"/>
      <c r="I431" s="6"/>
      <c r="J431" s="6"/>
      <c r="K431" s="2"/>
      <c r="L431" s="2"/>
      <c r="M431" s="58"/>
      <c r="N431" s="58"/>
      <c r="O431" s="58"/>
      <c r="P431" s="58"/>
      <c r="Q431" s="58"/>
      <c r="R431" s="58"/>
      <c r="S431" s="58"/>
      <c r="T431" s="58"/>
      <c r="U431" s="58"/>
      <c r="V431" s="58"/>
      <c r="W431" s="58"/>
      <c r="X431" s="58"/>
      <c r="Y431" s="58"/>
      <c r="Z431" s="58"/>
    </row>
    <row r="432" spans="1:26" ht="15.75" customHeight="1" x14ac:dyDescent="0.15">
      <c r="A432" s="58"/>
      <c r="B432" s="2"/>
      <c r="C432" s="3"/>
      <c r="D432" s="4"/>
      <c r="E432" s="5"/>
      <c r="F432" s="2"/>
      <c r="G432" s="2"/>
      <c r="H432" s="2"/>
      <c r="I432" s="6"/>
      <c r="J432" s="6"/>
      <c r="K432" s="2"/>
      <c r="L432" s="2"/>
      <c r="M432" s="58"/>
      <c r="N432" s="58"/>
      <c r="O432" s="58"/>
      <c r="P432" s="58"/>
      <c r="Q432" s="58"/>
      <c r="R432" s="58"/>
      <c r="S432" s="58"/>
      <c r="T432" s="58"/>
      <c r="U432" s="58"/>
      <c r="V432" s="58"/>
      <c r="W432" s="58"/>
      <c r="X432" s="58"/>
      <c r="Y432" s="58"/>
      <c r="Z432" s="58"/>
    </row>
    <row r="433" spans="1:26" ht="15.75" customHeight="1" x14ac:dyDescent="0.15">
      <c r="A433" s="58"/>
      <c r="B433" s="2"/>
      <c r="C433" s="3"/>
      <c r="D433" s="4"/>
      <c r="E433" s="5"/>
      <c r="F433" s="2"/>
      <c r="G433" s="2"/>
      <c r="H433" s="2"/>
      <c r="I433" s="6"/>
      <c r="J433" s="6"/>
      <c r="K433" s="2"/>
      <c r="L433" s="2"/>
      <c r="M433" s="58"/>
      <c r="N433" s="58"/>
      <c r="O433" s="58"/>
      <c r="P433" s="58"/>
      <c r="Q433" s="58"/>
      <c r="R433" s="58"/>
      <c r="S433" s="58"/>
      <c r="T433" s="58"/>
      <c r="U433" s="58"/>
      <c r="V433" s="58"/>
      <c r="W433" s="58"/>
      <c r="X433" s="58"/>
      <c r="Y433" s="58"/>
      <c r="Z433" s="58"/>
    </row>
    <row r="434" spans="1:26" ht="15.75" customHeight="1" x14ac:dyDescent="0.15">
      <c r="A434" s="58"/>
      <c r="B434" s="2"/>
      <c r="C434" s="3"/>
      <c r="D434" s="4"/>
      <c r="E434" s="5"/>
      <c r="F434" s="2"/>
      <c r="G434" s="2"/>
      <c r="H434" s="2"/>
      <c r="I434" s="6"/>
      <c r="J434" s="6"/>
      <c r="K434" s="2"/>
      <c r="L434" s="2"/>
      <c r="M434" s="58"/>
      <c r="N434" s="58"/>
      <c r="O434" s="58"/>
      <c r="P434" s="58"/>
      <c r="Q434" s="58"/>
      <c r="R434" s="58"/>
      <c r="S434" s="58"/>
      <c r="T434" s="58"/>
      <c r="U434" s="58"/>
      <c r="V434" s="58"/>
      <c r="W434" s="58"/>
      <c r="X434" s="58"/>
      <c r="Y434" s="58"/>
      <c r="Z434" s="58"/>
    </row>
    <row r="435" spans="1:26" ht="15.75" customHeight="1" x14ac:dyDescent="0.15">
      <c r="A435" s="58"/>
      <c r="B435" s="2"/>
      <c r="C435" s="3"/>
      <c r="D435" s="4"/>
      <c r="E435" s="5"/>
      <c r="F435" s="2"/>
      <c r="G435" s="2"/>
      <c r="H435" s="2"/>
      <c r="I435" s="6"/>
      <c r="J435" s="6"/>
      <c r="K435" s="2"/>
      <c r="L435" s="2"/>
      <c r="M435" s="58"/>
      <c r="N435" s="58"/>
      <c r="O435" s="58"/>
      <c r="P435" s="58"/>
      <c r="Q435" s="58"/>
      <c r="R435" s="58"/>
      <c r="S435" s="58"/>
      <c r="T435" s="58"/>
      <c r="U435" s="58"/>
      <c r="V435" s="58"/>
      <c r="W435" s="58"/>
      <c r="X435" s="58"/>
      <c r="Y435" s="58"/>
      <c r="Z435" s="58"/>
    </row>
    <row r="436" spans="1:26" ht="15.75" customHeight="1" x14ac:dyDescent="0.15">
      <c r="A436" s="58"/>
      <c r="B436" s="2"/>
      <c r="C436" s="3"/>
      <c r="D436" s="4"/>
      <c r="E436" s="5"/>
      <c r="F436" s="2"/>
      <c r="G436" s="2"/>
      <c r="H436" s="2"/>
      <c r="I436" s="6"/>
      <c r="J436" s="6"/>
      <c r="K436" s="2"/>
      <c r="L436" s="2"/>
      <c r="M436" s="58"/>
      <c r="N436" s="58"/>
      <c r="O436" s="58"/>
      <c r="P436" s="58"/>
      <c r="Q436" s="58"/>
      <c r="R436" s="58"/>
      <c r="S436" s="58"/>
      <c r="T436" s="58"/>
      <c r="U436" s="58"/>
      <c r="V436" s="58"/>
      <c r="W436" s="58"/>
      <c r="X436" s="58"/>
      <c r="Y436" s="58"/>
      <c r="Z436" s="58"/>
    </row>
    <row r="437" spans="1:26" ht="15.75" customHeight="1" x14ac:dyDescent="0.15">
      <c r="A437" s="58"/>
      <c r="B437" s="2"/>
      <c r="C437" s="3"/>
      <c r="D437" s="4"/>
      <c r="E437" s="5"/>
      <c r="F437" s="2"/>
      <c r="G437" s="2"/>
      <c r="H437" s="2"/>
      <c r="I437" s="6"/>
      <c r="J437" s="6"/>
      <c r="K437" s="2"/>
      <c r="L437" s="2"/>
      <c r="M437" s="58"/>
      <c r="N437" s="58"/>
      <c r="O437" s="58"/>
      <c r="P437" s="58"/>
      <c r="Q437" s="58"/>
      <c r="R437" s="58"/>
      <c r="S437" s="58"/>
      <c r="T437" s="58"/>
      <c r="U437" s="58"/>
      <c r="V437" s="58"/>
      <c r="W437" s="58"/>
      <c r="X437" s="58"/>
      <c r="Y437" s="58"/>
      <c r="Z437" s="58"/>
    </row>
    <row r="438" spans="1:26" ht="15.75" customHeight="1" x14ac:dyDescent="0.15">
      <c r="A438" s="58"/>
      <c r="B438" s="2"/>
      <c r="C438" s="3"/>
      <c r="D438" s="4"/>
      <c r="E438" s="5"/>
      <c r="F438" s="2"/>
      <c r="G438" s="2"/>
      <c r="H438" s="2"/>
      <c r="I438" s="6"/>
      <c r="J438" s="6"/>
      <c r="K438" s="2"/>
      <c r="L438" s="2"/>
      <c r="M438" s="58"/>
      <c r="N438" s="58"/>
      <c r="O438" s="58"/>
      <c r="P438" s="58"/>
      <c r="Q438" s="58"/>
      <c r="R438" s="58"/>
      <c r="S438" s="58"/>
      <c r="T438" s="58"/>
      <c r="U438" s="58"/>
      <c r="V438" s="58"/>
      <c r="W438" s="58"/>
      <c r="X438" s="58"/>
      <c r="Y438" s="58"/>
      <c r="Z438" s="58"/>
    </row>
    <row r="439" spans="1:26" ht="15.75" customHeight="1" x14ac:dyDescent="0.15">
      <c r="A439" s="58"/>
      <c r="B439" s="2"/>
      <c r="C439" s="3"/>
      <c r="D439" s="4"/>
      <c r="E439" s="5"/>
      <c r="F439" s="2"/>
      <c r="G439" s="2"/>
      <c r="H439" s="2"/>
      <c r="I439" s="6"/>
      <c r="J439" s="6"/>
      <c r="K439" s="2"/>
      <c r="L439" s="2"/>
      <c r="M439" s="58"/>
      <c r="N439" s="58"/>
      <c r="O439" s="58"/>
      <c r="P439" s="58"/>
      <c r="Q439" s="58"/>
      <c r="R439" s="58"/>
      <c r="S439" s="58"/>
      <c r="T439" s="58"/>
      <c r="U439" s="58"/>
      <c r="V439" s="58"/>
      <c r="W439" s="58"/>
      <c r="X439" s="58"/>
      <c r="Y439" s="58"/>
      <c r="Z439" s="58"/>
    </row>
    <row r="440" spans="1:26" ht="15.75" customHeight="1" x14ac:dyDescent="0.15">
      <c r="A440" s="58"/>
      <c r="B440" s="2"/>
      <c r="C440" s="3"/>
      <c r="D440" s="4"/>
      <c r="E440" s="5"/>
      <c r="F440" s="2"/>
      <c r="G440" s="2"/>
      <c r="H440" s="2"/>
      <c r="I440" s="6"/>
      <c r="J440" s="6"/>
      <c r="K440" s="2"/>
      <c r="L440" s="2"/>
      <c r="M440" s="58"/>
      <c r="N440" s="58"/>
      <c r="O440" s="58"/>
      <c r="P440" s="58"/>
      <c r="Q440" s="58"/>
      <c r="R440" s="58"/>
      <c r="S440" s="58"/>
      <c r="T440" s="58"/>
      <c r="U440" s="58"/>
      <c r="V440" s="58"/>
      <c r="W440" s="58"/>
      <c r="X440" s="58"/>
      <c r="Y440" s="58"/>
      <c r="Z440" s="58"/>
    </row>
    <row r="441" spans="1:26" ht="15.75" customHeight="1" x14ac:dyDescent="0.15">
      <c r="A441" s="58"/>
      <c r="B441" s="2"/>
      <c r="C441" s="3"/>
      <c r="D441" s="4"/>
      <c r="E441" s="5"/>
      <c r="F441" s="2"/>
      <c r="G441" s="2"/>
      <c r="H441" s="2"/>
      <c r="I441" s="6"/>
      <c r="J441" s="6"/>
      <c r="K441" s="2"/>
      <c r="L441" s="2"/>
      <c r="M441" s="58"/>
      <c r="N441" s="58"/>
      <c r="O441" s="58"/>
      <c r="P441" s="58"/>
      <c r="Q441" s="58"/>
      <c r="R441" s="58"/>
      <c r="S441" s="58"/>
      <c r="T441" s="58"/>
      <c r="U441" s="58"/>
      <c r="V441" s="58"/>
      <c r="W441" s="58"/>
      <c r="X441" s="58"/>
      <c r="Y441" s="58"/>
      <c r="Z441" s="58"/>
    </row>
    <row r="442" spans="1:26" ht="15.75" customHeight="1" x14ac:dyDescent="0.15">
      <c r="A442" s="58"/>
      <c r="B442" s="2"/>
      <c r="C442" s="3"/>
      <c r="D442" s="4"/>
      <c r="E442" s="5"/>
      <c r="F442" s="2"/>
      <c r="G442" s="2"/>
      <c r="H442" s="2"/>
      <c r="I442" s="6"/>
      <c r="J442" s="6"/>
      <c r="K442" s="2"/>
      <c r="L442" s="2"/>
      <c r="M442" s="58"/>
      <c r="N442" s="58"/>
      <c r="O442" s="58"/>
      <c r="P442" s="58"/>
      <c r="Q442" s="58"/>
      <c r="R442" s="58"/>
      <c r="S442" s="58"/>
      <c r="T442" s="58"/>
      <c r="U442" s="58"/>
      <c r="V442" s="58"/>
      <c r="W442" s="58"/>
      <c r="X442" s="58"/>
      <c r="Y442" s="58"/>
      <c r="Z442" s="58"/>
    </row>
    <row r="443" spans="1:26" ht="15.75" customHeight="1" x14ac:dyDescent="0.15">
      <c r="A443" s="58"/>
      <c r="B443" s="2"/>
      <c r="C443" s="3"/>
      <c r="D443" s="4"/>
      <c r="E443" s="5"/>
      <c r="F443" s="2"/>
      <c r="G443" s="2"/>
      <c r="H443" s="2"/>
      <c r="I443" s="6"/>
      <c r="J443" s="6"/>
      <c r="K443" s="2"/>
      <c r="L443" s="2"/>
      <c r="M443" s="58"/>
      <c r="N443" s="58"/>
      <c r="O443" s="58"/>
      <c r="P443" s="58"/>
      <c r="Q443" s="58"/>
      <c r="R443" s="58"/>
      <c r="S443" s="58"/>
      <c r="T443" s="58"/>
      <c r="U443" s="58"/>
      <c r="V443" s="58"/>
      <c r="W443" s="58"/>
      <c r="X443" s="58"/>
      <c r="Y443" s="58"/>
      <c r="Z443" s="58"/>
    </row>
    <row r="444" spans="1:26" ht="15.75" customHeight="1" x14ac:dyDescent="0.15">
      <c r="A444" s="58"/>
      <c r="B444" s="2"/>
      <c r="C444" s="3"/>
      <c r="D444" s="4"/>
      <c r="E444" s="5"/>
      <c r="F444" s="2"/>
      <c r="G444" s="2"/>
      <c r="H444" s="2"/>
      <c r="I444" s="6"/>
      <c r="J444" s="6"/>
      <c r="K444" s="2"/>
      <c r="L444" s="2"/>
      <c r="M444" s="58"/>
      <c r="N444" s="58"/>
      <c r="O444" s="58"/>
      <c r="P444" s="58"/>
      <c r="Q444" s="58"/>
      <c r="R444" s="58"/>
      <c r="S444" s="58"/>
      <c r="T444" s="58"/>
      <c r="U444" s="58"/>
      <c r="V444" s="58"/>
      <c r="W444" s="58"/>
      <c r="X444" s="58"/>
      <c r="Y444" s="58"/>
      <c r="Z444" s="58"/>
    </row>
    <row r="445" spans="1:26" ht="15.75" customHeight="1" x14ac:dyDescent="0.15">
      <c r="A445" s="58"/>
      <c r="B445" s="2"/>
      <c r="C445" s="3"/>
      <c r="D445" s="4"/>
      <c r="E445" s="5"/>
      <c r="F445" s="2"/>
      <c r="G445" s="2"/>
      <c r="H445" s="2"/>
      <c r="I445" s="6"/>
      <c r="J445" s="6"/>
      <c r="K445" s="2"/>
      <c r="L445" s="2"/>
      <c r="M445" s="58"/>
      <c r="N445" s="58"/>
      <c r="O445" s="58"/>
      <c r="P445" s="58"/>
      <c r="Q445" s="58"/>
      <c r="R445" s="58"/>
      <c r="S445" s="58"/>
      <c r="T445" s="58"/>
      <c r="U445" s="58"/>
      <c r="V445" s="58"/>
      <c r="W445" s="58"/>
      <c r="X445" s="58"/>
      <c r="Y445" s="58"/>
      <c r="Z445" s="58"/>
    </row>
    <row r="446" spans="1:26" ht="15.75" customHeight="1" x14ac:dyDescent="0.15">
      <c r="A446" s="58"/>
      <c r="B446" s="2"/>
      <c r="C446" s="3"/>
      <c r="D446" s="4"/>
      <c r="E446" s="5"/>
      <c r="F446" s="2"/>
      <c r="G446" s="2"/>
      <c r="H446" s="2"/>
      <c r="I446" s="6"/>
      <c r="J446" s="6"/>
      <c r="K446" s="2"/>
      <c r="L446" s="2"/>
      <c r="M446" s="58"/>
      <c r="N446" s="58"/>
      <c r="O446" s="58"/>
      <c r="P446" s="58"/>
      <c r="Q446" s="58"/>
      <c r="R446" s="58"/>
      <c r="S446" s="58"/>
      <c r="T446" s="58"/>
      <c r="U446" s="58"/>
      <c r="V446" s="58"/>
      <c r="W446" s="58"/>
      <c r="X446" s="58"/>
      <c r="Y446" s="58"/>
      <c r="Z446" s="58"/>
    </row>
    <row r="447" spans="1:26" ht="15.75" customHeight="1" x14ac:dyDescent="0.15">
      <c r="A447" s="58"/>
      <c r="B447" s="2"/>
      <c r="C447" s="3"/>
      <c r="D447" s="4"/>
      <c r="E447" s="5"/>
      <c r="F447" s="2"/>
      <c r="G447" s="2"/>
      <c r="H447" s="2"/>
      <c r="I447" s="6"/>
      <c r="J447" s="6"/>
      <c r="K447" s="2"/>
      <c r="L447" s="2"/>
      <c r="M447" s="58"/>
      <c r="N447" s="58"/>
      <c r="O447" s="58"/>
      <c r="P447" s="58"/>
      <c r="Q447" s="58"/>
      <c r="R447" s="58"/>
      <c r="S447" s="58"/>
      <c r="T447" s="58"/>
      <c r="U447" s="58"/>
      <c r="V447" s="58"/>
      <c r="W447" s="58"/>
      <c r="X447" s="58"/>
      <c r="Y447" s="58"/>
      <c r="Z447" s="58"/>
    </row>
    <row r="448" spans="1:26" ht="15.75" customHeight="1" x14ac:dyDescent="0.15">
      <c r="A448" s="58"/>
      <c r="B448" s="2"/>
      <c r="C448" s="3"/>
      <c r="D448" s="4"/>
      <c r="E448" s="5"/>
      <c r="F448" s="2"/>
      <c r="G448" s="2"/>
      <c r="H448" s="2"/>
      <c r="I448" s="6"/>
      <c r="J448" s="6"/>
      <c r="K448" s="2"/>
      <c r="L448" s="2"/>
      <c r="M448" s="58"/>
      <c r="N448" s="58"/>
      <c r="O448" s="58"/>
      <c r="P448" s="58"/>
      <c r="Q448" s="58"/>
      <c r="R448" s="58"/>
      <c r="S448" s="58"/>
      <c r="T448" s="58"/>
      <c r="U448" s="58"/>
      <c r="V448" s="58"/>
      <c r="W448" s="58"/>
      <c r="X448" s="58"/>
      <c r="Y448" s="58"/>
      <c r="Z448" s="58"/>
    </row>
    <row r="449" spans="1:26" ht="15.75" customHeight="1" x14ac:dyDescent="0.15">
      <c r="A449" s="58"/>
      <c r="B449" s="2"/>
      <c r="C449" s="3"/>
      <c r="D449" s="4"/>
      <c r="E449" s="5"/>
      <c r="F449" s="2"/>
      <c r="G449" s="2"/>
      <c r="H449" s="2"/>
      <c r="I449" s="6"/>
      <c r="J449" s="6"/>
      <c r="K449" s="2"/>
      <c r="L449" s="2"/>
      <c r="M449" s="58"/>
      <c r="N449" s="58"/>
      <c r="O449" s="58"/>
      <c r="P449" s="58"/>
      <c r="Q449" s="58"/>
      <c r="R449" s="58"/>
      <c r="S449" s="58"/>
      <c r="T449" s="58"/>
      <c r="U449" s="58"/>
      <c r="V449" s="58"/>
      <c r="W449" s="58"/>
      <c r="X449" s="58"/>
      <c r="Y449" s="58"/>
      <c r="Z449" s="58"/>
    </row>
    <row r="450" spans="1:26" ht="15.75" customHeight="1" x14ac:dyDescent="0.15">
      <c r="A450" s="58"/>
      <c r="B450" s="2"/>
      <c r="C450" s="3"/>
      <c r="D450" s="4"/>
      <c r="E450" s="5"/>
      <c r="F450" s="2"/>
      <c r="G450" s="2"/>
      <c r="H450" s="2"/>
      <c r="I450" s="6"/>
      <c r="J450" s="6"/>
      <c r="K450" s="2"/>
      <c r="L450" s="2"/>
      <c r="M450" s="58"/>
      <c r="N450" s="58"/>
      <c r="O450" s="58"/>
      <c r="P450" s="58"/>
      <c r="Q450" s="58"/>
      <c r="R450" s="58"/>
      <c r="S450" s="58"/>
      <c r="T450" s="58"/>
      <c r="U450" s="58"/>
      <c r="V450" s="58"/>
      <c r="W450" s="58"/>
      <c r="X450" s="58"/>
      <c r="Y450" s="58"/>
      <c r="Z450" s="58"/>
    </row>
    <row r="451" spans="1:26" ht="15.75" customHeight="1" x14ac:dyDescent="0.15">
      <c r="A451" s="58"/>
      <c r="B451" s="2"/>
      <c r="C451" s="3"/>
      <c r="D451" s="4"/>
      <c r="E451" s="5"/>
      <c r="F451" s="2"/>
      <c r="G451" s="2"/>
      <c r="H451" s="2"/>
      <c r="I451" s="6"/>
      <c r="J451" s="6"/>
      <c r="K451" s="2"/>
      <c r="L451" s="2"/>
      <c r="M451" s="58"/>
      <c r="N451" s="58"/>
      <c r="O451" s="58"/>
      <c r="P451" s="58"/>
      <c r="Q451" s="58"/>
      <c r="R451" s="58"/>
      <c r="S451" s="58"/>
      <c r="T451" s="58"/>
      <c r="U451" s="58"/>
      <c r="V451" s="58"/>
      <c r="W451" s="58"/>
      <c r="X451" s="58"/>
      <c r="Y451" s="58"/>
      <c r="Z451" s="58"/>
    </row>
    <row r="452" spans="1:26" ht="15.75" customHeight="1" x14ac:dyDescent="0.15">
      <c r="A452" s="58"/>
      <c r="B452" s="2"/>
      <c r="C452" s="3"/>
      <c r="D452" s="4"/>
      <c r="E452" s="5"/>
      <c r="F452" s="2"/>
      <c r="G452" s="2"/>
      <c r="H452" s="2"/>
      <c r="I452" s="6"/>
      <c r="J452" s="6"/>
      <c r="K452" s="2"/>
      <c r="L452" s="2"/>
      <c r="M452" s="58"/>
      <c r="N452" s="58"/>
      <c r="O452" s="58"/>
      <c r="P452" s="58"/>
      <c r="Q452" s="58"/>
      <c r="R452" s="58"/>
      <c r="S452" s="58"/>
      <c r="T452" s="58"/>
      <c r="U452" s="58"/>
      <c r="V452" s="58"/>
      <c r="W452" s="58"/>
      <c r="X452" s="58"/>
      <c r="Y452" s="58"/>
      <c r="Z452" s="58"/>
    </row>
    <row r="453" spans="1:26" ht="15.75" customHeight="1" x14ac:dyDescent="0.15">
      <c r="A453" s="58"/>
      <c r="B453" s="2"/>
      <c r="C453" s="3"/>
      <c r="D453" s="4"/>
      <c r="E453" s="5"/>
      <c r="F453" s="2"/>
      <c r="G453" s="2"/>
      <c r="H453" s="2"/>
      <c r="I453" s="6"/>
      <c r="J453" s="6"/>
      <c r="K453" s="2"/>
      <c r="L453" s="2"/>
      <c r="M453" s="58"/>
      <c r="N453" s="58"/>
      <c r="O453" s="58"/>
      <c r="P453" s="58"/>
      <c r="Q453" s="58"/>
      <c r="R453" s="58"/>
      <c r="S453" s="58"/>
      <c r="T453" s="58"/>
      <c r="U453" s="58"/>
      <c r="V453" s="58"/>
      <c r="W453" s="58"/>
      <c r="X453" s="58"/>
      <c r="Y453" s="58"/>
      <c r="Z453" s="58"/>
    </row>
    <row r="454" spans="1:26" ht="15.75" customHeight="1" x14ac:dyDescent="0.15">
      <c r="A454" s="58"/>
      <c r="B454" s="2"/>
      <c r="C454" s="3"/>
      <c r="D454" s="4"/>
      <c r="E454" s="5"/>
      <c r="F454" s="2"/>
      <c r="G454" s="2"/>
      <c r="H454" s="2"/>
      <c r="I454" s="6"/>
      <c r="J454" s="6"/>
      <c r="K454" s="2"/>
      <c r="L454" s="2"/>
      <c r="M454" s="58"/>
      <c r="N454" s="58"/>
      <c r="O454" s="58"/>
      <c r="P454" s="58"/>
      <c r="Q454" s="58"/>
      <c r="R454" s="58"/>
      <c r="S454" s="58"/>
      <c r="T454" s="58"/>
      <c r="U454" s="58"/>
      <c r="V454" s="58"/>
      <c r="W454" s="58"/>
      <c r="X454" s="58"/>
      <c r="Y454" s="58"/>
      <c r="Z454" s="58"/>
    </row>
    <row r="455" spans="1:26" ht="15.75" customHeight="1" x14ac:dyDescent="0.15">
      <c r="A455" s="58"/>
      <c r="B455" s="2"/>
      <c r="C455" s="3"/>
      <c r="D455" s="4"/>
      <c r="E455" s="5"/>
      <c r="F455" s="2"/>
      <c r="G455" s="2"/>
      <c r="H455" s="2"/>
      <c r="I455" s="6"/>
      <c r="J455" s="6"/>
      <c r="K455" s="2"/>
      <c r="L455" s="2"/>
      <c r="M455" s="58"/>
      <c r="N455" s="58"/>
      <c r="O455" s="58"/>
      <c r="P455" s="58"/>
      <c r="Q455" s="58"/>
      <c r="R455" s="58"/>
      <c r="S455" s="58"/>
      <c r="T455" s="58"/>
      <c r="U455" s="58"/>
      <c r="V455" s="58"/>
      <c r="W455" s="58"/>
      <c r="X455" s="58"/>
      <c r="Y455" s="58"/>
      <c r="Z455" s="58"/>
    </row>
    <row r="456" spans="1:26" ht="15.75" customHeight="1" x14ac:dyDescent="0.15">
      <c r="A456" s="58"/>
      <c r="B456" s="2"/>
      <c r="C456" s="3"/>
      <c r="D456" s="4"/>
      <c r="E456" s="5"/>
      <c r="F456" s="2"/>
      <c r="G456" s="2"/>
      <c r="H456" s="2"/>
      <c r="I456" s="6"/>
      <c r="J456" s="6"/>
      <c r="K456" s="2"/>
      <c r="L456" s="2"/>
      <c r="M456" s="58"/>
      <c r="N456" s="58"/>
      <c r="O456" s="58"/>
      <c r="P456" s="58"/>
      <c r="Q456" s="58"/>
      <c r="R456" s="58"/>
      <c r="S456" s="58"/>
      <c r="T456" s="58"/>
      <c r="U456" s="58"/>
      <c r="V456" s="58"/>
      <c r="W456" s="58"/>
      <c r="X456" s="58"/>
      <c r="Y456" s="58"/>
      <c r="Z456" s="58"/>
    </row>
    <row r="457" spans="1:26" ht="15.75" customHeight="1" x14ac:dyDescent="0.15">
      <c r="A457" s="58"/>
      <c r="B457" s="2"/>
      <c r="C457" s="3"/>
      <c r="D457" s="4"/>
      <c r="E457" s="5"/>
      <c r="F457" s="2"/>
      <c r="G457" s="2"/>
      <c r="H457" s="2"/>
      <c r="I457" s="6"/>
      <c r="J457" s="6"/>
      <c r="K457" s="2"/>
      <c r="L457" s="2"/>
      <c r="M457" s="58"/>
      <c r="N457" s="58"/>
      <c r="O457" s="58"/>
      <c r="P457" s="58"/>
      <c r="Q457" s="58"/>
      <c r="R457" s="58"/>
      <c r="S457" s="58"/>
      <c r="T457" s="58"/>
      <c r="U457" s="58"/>
      <c r="V457" s="58"/>
      <c r="W457" s="58"/>
      <c r="X457" s="58"/>
      <c r="Y457" s="58"/>
      <c r="Z457" s="58"/>
    </row>
    <row r="458" spans="1:26" ht="15.75" customHeight="1" x14ac:dyDescent="0.15">
      <c r="A458" s="58"/>
      <c r="B458" s="2"/>
      <c r="C458" s="3"/>
      <c r="D458" s="4"/>
      <c r="E458" s="5"/>
      <c r="F458" s="2"/>
      <c r="G458" s="2"/>
      <c r="H458" s="2"/>
      <c r="I458" s="6"/>
      <c r="J458" s="6"/>
      <c r="K458" s="2"/>
      <c r="L458" s="2"/>
      <c r="M458" s="58"/>
      <c r="N458" s="58"/>
      <c r="O458" s="58"/>
      <c r="P458" s="58"/>
      <c r="Q458" s="58"/>
      <c r="R458" s="58"/>
      <c r="S458" s="58"/>
      <c r="T458" s="58"/>
      <c r="U458" s="58"/>
      <c r="V458" s="58"/>
      <c r="W458" s="58"/>
      <c r="X458" s="58"/>
      <c r="Y458" s="58"/>
      <c r="Z458" s="58"/>
    </row>
    <row r="459" spans="1:26" ht="15.75" customHeight="1" x14ac:dyDescent="0.15">
      <c r="A459" s="58"/>
      <c r="B459" s="2"/>
      <c r="C459" s="3"/>
      <c r="D459" s="4"/>
      <c r="E459" s="5"/>
      <c r="F459" s="2"/>
      <c r="G459" s="2"/>
      <c r="H459" s="2"/>
      <c r="I459" s="6"/>
      <c r="J459" s="6"/>
      <c r="K459" s="2"/>
      <c r="L459" s="2"/>
      <c r="M459" s="58"/>
      <c r="N459" s="58"/>
      <c r="O459" s="58"/>
      <c r="P459" s="58"/>
      <c r="Q459" s="58"/>
      <c r="R459" s="58"/>
      <c r="S459" s="58"/>
      <c r="T459" s="58"/>
      <c r="U459" s="58"/>
      <c r="V459" s="58"/>
      <c r="W459" s="58"/>
      <c r="X459" s="58"/>
      <c r="Y459" s="58"/>
      <c r="Z459" s="58"/>
    </row>
    <row r="460" spans="1:26" ht="15.75" customHeight="1" x14ac:dyDescent="0.15">
      <c r="A460" s="58"/>
      <c r="B460" s="2"/>
      <c r="C460" s="3"/>
      <c r="D460" s="4"/>
      <c r="E460" s="5"/>
      <c r="F460" s="2"/>
      <c r="G460" s="2"/>
      <c r="H460" s="2"/>
      <c r="I460" s="6"/>
      <c r="J460" s="6"/>
      <c r="K460" s="2"/>
      <c r="L460" s="2"/>
      <c r="M460" s="58"/>
      <c r="N460" s="58"/>
      <c r="O460" s="58"/>
      <c r="P460" s="58"/>
      <c r="Q460" s="58"/>
      <c r="R460" s="58"/>
      <c r="S460" s="58"/>
      <c r="T460" s="58"/>
      <c r="U460" s="58"/>
      <c r="V460" s="58"/>
      <c r="W460" s="58"/>
      <c r="X460" s="58"/>
      <c r="Y460" s="58"/>
      <c r="Z460" s="58"/>
    </row>
    <row r="461" spans="1:26" ht="15.75" customHeight="1" x14ac:dyDescent="0.15">
      <c r="A461" s="58"/>
      <c r="B461" s="2"/>
      <c r="C461" s="3"/>
      <c r="D461" s="4"/>
      <c r="E461" s="5"/>
      <c r="F461" s="2"/>
      <c r="G461" s="2"/>
      <c r="H461" s="2"/>
      <c r="I461" s="6"/>
      <c r="J461" s="6"/>
      <c r="K461" s="2"/>
      <c r="L461" s="2"/>
      <c r="M461" s="58"/>
      <c r="N461" s="58"/>
      <c r="O461" s="58"/>
      <c r="P461" s="58"/>
      <c r="Q461" s="58"/>
      <c r="R461" s="58"/>
      <c r="S461" s="58"/>
      <c r="T461" s="58"/>
      <c r="U461" s="58"/>
      <c r="V461" s="58"/>
      <c r="W461" s="58"/>
      <c r="X461" s="58"/>
      <c r="Y461" s="58"/>
      <c r="Z461" s="58"/>
    </row>
    <row r="462" spans="1:26" ht="15.75" customHeight="1" x14ac:dyDescent="0.15">
      <c r="A462" s="58"/>
      <c r="B462" s="2"/>
      <c r="C462" s="3"/>
      <c r="D462" s="4"/>
      <c r="E462" s="5"/>
      <c r="F462" s="2"/>
      <c r="G462" s="2"/>
      <c r="H462" s="2"/>
      <c r="I462" s="6"/>
      <c r="J462" s="6"/>
      <c r="K462" s="2"/>
      <c r="L462" s="2"/>
      <c r="M462" s="58"/>
      <c r="N462" s="58"/>
      <c r="O462" s="58"/>
      <c r="P462" s="58"/>
      <c r="Q462" s="58"/>
      <c r="R462" s="58"/>
      <c r="S462" s="58"/>
      <c r="T462" s="58"/>
      <c r="U462" s="58"/>
      <c r="V462" s="58"/>
      <c r="W462" s="58"/>
      <c r="X462" s="58"/>
      <c r="Y462" s="58"/>
      <c r="Z462" s="58"/>
    </row>
    <row r="463" spans="1:26" ht="15.75" customHeight="1" x14ac:dyDescent="0.15">
      <c r="A463" s="58"/>
      <c r="B463" s="2"/>
      <c r="C463" s="3"/>
      <c r="D463" s="4"/>
      <c r="E463" s="5"/>
      <c r="F463" s="2"/>
      <c r="G463" s="2"/>
      <c r="H463" s="2"/>
      <c r="I463" s="6"/>
      <c r="J463" s="6"/>
      <c r="K463" s="2"/>
      <c r="L463" s="2"/>
      <c r="M463" s="58"/>
      <c r="N463" s="58"/>
      <c r="O463" s="58"/>
      <c r="P463" s="58"/>
      <c r="Q463" s="58"/>
      <c r="R463" s="58"/>
      <c r="S463" s="58"/>
      <c r="T463" s="58"/>
      <c r="U463" s="58"/>
      <c r="V463" s="58"/>
      <c r="W463" s="58"/>
      <c r="X463" s="58"/>
      <c r="Y463" s="58"/>
      <c r="Z463" s="58"/>
    </row>
    <row r="464" spans="1:26" ht="15.75" customHeight="1" x14ac:dyDescent="0.15">
      <c r="A464" s="58"/>
      <c r="B464" s="2"/>
      <c r="C464" s="3"/>
      <c r="D464" s="4"/>
      <c r="E464" s="5"/>
      <c r="F464" s="2"/>
      <c r="G464" s="2"/>
      <c r="H464" s="2"/>
      <c r="I464" s="6"/>
      <c r="J464" s="6"/>
      <c r="K464" s="2"/>
      <c r="L464" s="2"/>
      <c r="M464" s="58"/>
      <c r="N464" s="58"/>
      <c r="O464" s="58"/>
      <c r="P464" s="58"/>
      <c r="Q464" s="58"/>
      <c r="R464" s="58"/>
      <c r="S464" s="58"/>
      <c r="T464" s="58"/>
      <c r="U464" s="58"/>
      <c r="V464" s="58"/>
      <c r="W464" s="58"/>
      <c r="X464" s="58"/>
      <c r="Y464" s="58"/>
      <c r="Z464" s="58"/>
    </row>
    <row r="465" spans="1:26" ht="15.75" customHeight="1" x14ac:dyDescent="0.15">
      <c r="A465" s="58"/>
      <c r="B465" s="2"/>
      <c r="C465" s="3"/>
      <c r="D465" s="4"/>
      <c r="E465" s="5"/>
      <c r="F465" s="2"/>
      <c r="G465" s="2"/>
      <c r="H465" s="2"/>
      <c r="I465" s="6"/>
      <c r="J465" s="6"/>
      <c r="K465" s="2"/>
      <c r="L465" s="2"/>
      <c r="M465" s="58"/>
      <c r="N465" s="58"/>
      <c r="O465" s="58"/>
      <c r="P465" s="58"/>
      <c r="Q465" s="58"/>
      <c r="R465" s="58"/>
      <c r="S465" s="58"/>
      <c r="T465" s="58"/>
      <c r="U465" s="58"/>
      <c r="V465" s="58"/>
      <c r="W465" s="58"/>
      <c r="X465" s="58"/>
      <c r="Y465" s="58"/>
      <c r="Z465" s="58"/>
    </row>
    <row r="466" spans="1:26" ht="15.75" customHeight="1" x14ac:dyDescent="0.15">
      <c r="A466" s="58"/>
      <c r="B466" s="2"/>
      <c r="C466" s="3"/>
      <c r="D466" s="4"/>
      <c r="E466" s="5"/>
      <c r="F466" s="2"/>
      <c r="G466" s="2"/>
      <c r="H466" s="2"/>
      <c r="I466" s="6"/>
      <c r="J466" s="6"/>
      <c r="K466" s="2"/>
      <c r="L466" s="2"/>
      <c r="M466" s="58"/>
      <c r="N466" s="58"/>
      <c r="O466" s="58"/>
      <c r="P466" s="58"/>
      <c r="Q466" s="58"/>
      <c r="R466" s="58"/>
      <c r="S466" s="58"/>
      <c r="T466" s="58"/>
      <c r="U466" s="58"/>
      <c r="V466" s="58"/>
      <c r="W466" s="58"/>
      <c r="X466" s="58"/>
      <c r="Y466" s="58"/>
      <c r="Z466" s="58"/>
    </row>
    <row r="467" spans="1:26" ht="15.75" customHeight="1" x14ac:dyDescent="0.15">
      <c r="A467" s="58"/>
      <c r="B467" s="2"/>
      <c r="C467" s="3"/>
      <c r="D467" s="4"/>
      <c r="E467" s="5"/>
      <c r="F467" s="2"/>
      <c r="G467" s="2"/>
      <c r="H467" s="2"/>
      <c r="I467" s="6"/>
      <c r="J467" s="6"/>
      <c r="K467" s="2"/>
      <c r="L467" s="2"/>
      <c r="M467" s="58"/>
      <c r="N467" s="58"/>
      <c r="O467" s="58"/>
      <c r="P467" s="58"/>
      <c r="Q467" s="58"/>
      <c r="R467" s="58"/>
      <c r="S467" s="58"/>
      <c r="T467" s="58"/>
      <c r="U467" s="58"/>
      <c r="V467" s="58"/>
      <c r="W467" s="58"/>
      <c r="X467" s="58"/>
      <c r="Y467" s="58"/>
      <c r="Z467" s="58"/>
    </row>
    <row r="468" spans="1:26" ht="15.75" customHeight="1" x14ac:dyDescent="0.15">
      <c r="A468" s="58"/>
      <c r="B468" s="2"/>
      <c r="C468" s="3"/>
      <c r="D468" s="4"/>
      <c r="E468" s="5"/>
      <c r="F468" s="2"/>
      <c r="G468" s="2"/>
      <c r="H468" s="2"/>
      <c r="I468" s="6"/>
      <c r="J468" s="6"/>
      <c r="K468" s="2"/>
      <c r="L468" s="2"/>
      <c r="M468" s="58"/>
      <c r="N468" s="58"/>
      <c r="O468" s="58"/>
      <c r="P468" s="58"/>
      <c r="Q468" s="58"/>
      <c r="R468" s="58"/>
      <c r="S468" s="58"/>
      <c r="T468" s="58"/>
      <c r="U468" s="58"/>
      <c r="V468" s="58"/>
      <c r="W468" s="58"/>
      <c r="X468" s="58"/>
      <c r="Y468" s="58"/>
      <c r="Z468" s="58"/>
    </row>
    <row r="469" spans="1:26" ht="15.75" customHeight="1" x14ac:dyDescent="0.15">
      <c r="A469" s="58"/>
      <c r="B469" s="2"/>
      <c r="C469" s="3"/>
      <c r="D469" s="4"/>
      <c r="E469" s="5"/>
      <c r="F469" s="2"/>
      <c r="G469" s="2"/>
      <c r="H469" s="2"/>
      <c r="I469" s="6"/>
      <c r="J469" s="6"/>
      <c r="K469" s="2"/>
      <c r="L469" s="2"/>
      <c r="M469" s="58"/>
      <c r="N469" s="58"/>
      <c r="O469" s="58"/>
      <c r="P469" s="58"/>
      <c r="Q469" s="58"/>
      <c r="R469" s="58"/>
      <c r="S469" s="58"/>
      <c r="T469" s="58"/>
      <c r="U469" s="58"/>
      <c r="V469" s="58"/>
      <c r="W469" s="58"/>
      <c r="X469" s="58"/>
      <c r="Y469" s="58"/>
      <c r="Z469" s="58"/>
    </row>
    <row r="470" spans="1:26" ht="15.75" customHeight="1" x14ac:dyDescent="0.15">
      <c r="A470" s="58"/>
      <c r="B470" s="2"/>
      <c r="C470" s="3"/>
      <c r="D470" s="4"/>
      <c r="E470" s="5"/>
      <c r="F470" s="2"/>
      <c r="G470" s="2"/>
      <c r="H470" s="2"/>
      <c r="I470" s="6"/>
      <c r="J470" s="6"/>
      <c r="K470" s="2"/>
      <c r="L470" s="2"/>
      <c r="M470" s="58"/>
      <c r="N470" s="58"/>
      <c r="O470" s="58"/>
      <c r="P470" s="58"/>
      <c r="Q470" s="58"/>
      <c r="R470" s="58"/>
      <c r="S470" s="58"/>
      <c r="T470" s="58"/>
      <c r="U470" s="58"/>
      <c r="V470" s="58"/>
      <c r="W470" s="58"/>
      <c r="X470" s="58"/>
      <c r="Y470" s="58"/>
      <c r="Z470" s="58"/>
    </row>
    <row r="471" spans="1:26" ht="15.75" customHeight="1" x14ac:dyDescent="0.15">
      <c r="A471" s="58"/>
      <c r="B471" s="2"/>
      <c r="C471" s="3"/>
      <c r="D471" s="4"/>
      <c r="E471" s="5"/>
      <c r="F471" s="2"/>
      <c r="G471" s="2"/>
      <c r="H471" s="2"/>
      <c r="I471" s="6"/>
      <c r="J471" s="6"/>
      <c r="K471" s="2"/>
      <c r="L471" s="2"/>
      <c r="M471" s="58"/>
      <c r="N471" s="58"/>
      <c r="O471" s="58"/>
      <c r="P471" s="58"/>
      <c r="Q471" s="58"/>
      <c r="R471" s="58"/>
      <c r="S471" s="58"/>
      <c r="T471" s="58"/>
      <c r="U471" s="58"/>
      <c r="V471" s="58"/>
      <c r="W471" s="58"/>
      <c r="X471" s="58"/>
      <c r="Y471" s="58"/>
      <c r="Z471" s="58"/>
    </row>
    <row r="472" spans="1:26" ht="15.75" customHeight="1" x14ac:dyDescent="0.15">
      <c r="A472" s="58"/>
      <c r="B472" s="2"/>
      <c r="C472" s="3"/>
      <c r="D472" s="4"/>
      <c r="E472" s="5"/>
      <c r="F472" s="2"/>
      <c r="G472" s="2"/>
      <c r="H472" s="2"/>
      <c r="I472" s="6"/>
      <c r="J472" s="6"/>
      <c r="K472" s="2"/>
      <c r="L472" s="2"/>
      <c r="M472" s="58"/>
      <c r="N472" s="58"/>
      <c r="O472" s="58"/>
      <c r="P472" s="58"/>
      <c r="Q472" s="58"/>
      <c r="R472" s="58"/>
      <c r="S472" s="58"/>
      <c r="T472" s="58"/>
      <c r="U472" s="58"/>
      <c r="V472" s="58"/>
      <c r="W472" s="58"/>
      <c r="X472" s="58"/>
      <c r="Y472" s="58"/>
      <c r="Z472" s="58"/>
    </row>
    <row r="473" spans="1:26" ht="15.75" customHeight="1" x14ac:dyDescent="0.15">
      <c r="A473" s="58"/>
      <c r="B473" s="2"/>
      <c r="C473" s="3"/>
      <c r="D473" s="4"/>
      <c r="E473" s="5"/>
      <c r="F473" s="2"/>
      <c r="G473" s="2"/>
      <c r="H473" s="2"/>
      <c r="I473" s="6"/>
      <c r="J473" s="6"/>
      <c r="K473" s="2"/>
      <c r="L473" s="2"/>
      <c r="M473" s="58"/>
      <c r="N473" s="58"/>
      <c r="O473" s="58"/>
      <c r="P473" s="58"/>
      <c r="Q473" s="58"/>
      <c r="R473" s="58"/>
      <c r="S473" s="58"/>
      <c r="T473" s="58"/>
      <c r="U473" s="58"/>
      <c r="V473" s="58"/>
      <c r="W473" s="58"/>
      <c r="X473" s="58"/>
      <c r="Y473" s="58"/>
      <c r="Z473" s="58"/>
    </row>
    <row r="474" spans="1:26" ht="15.75" customHeight="1" x14ac:dyDescent="0.15">
      <c r="A474" s="58"/>
      <c r="B474" s="2"/>
      <c r="C474" s="3"/>
      <c r="D474" s="4"/>
      <c r="E474" s="5"/>
      <c r="F474" s="2"/>
      <c r="G474" s="2"/>
      <c r="H474" s="2"/>
      <c r="I474" s="6"/>
      <c r="J474" s="6"/>
      <c r="K474" s="2"/>
      <c r="L474" s="2"/>
      <c r="M474" s="58"/>
      <c r="N474" s="58"/>
      <c r="O474" s="58"/>
      <c r="P474" s="58"/>
      <c r="Q474" s="58"/>
      <c r="R474" s="58"/>
      <c r="S474" s="58"/>
      <c r="T474" s="58"/>
      <c r="U474" s="58"/>
      <c r="V474" s="58"/>
      <c r="W474" s="58"/>
      <c r="X474" s="58"/>
      <c r="Y474" s="58"/>
      <c r="Z474" s="58"/>
    </row>
    <row r="475" spans="1:26" ht="15.75" customHeight="1" x14ac:dyDescent="0.15">
      <c r="A475" s="58"/>
      <c r="B475" s="2"/>
      <c r="C475" s="3"/>
      <c r="D475" s="4"/>
      <c r="E475" s="5"/>
      <c r="F475" s="2"/>
      <c r="G475" s="2"/>
      <c r="H475" s="2"/>
      <c r="I475" s="6"/>
      <c r="J475" s="6"/>
      <c r="K475" s="2"/>
      <c r="L475" s="2"/>
      <c r="M475" s="58"/>
      <c r="N475" s="58"/>
      <c r="O475" s="58"/>
      <c r="P475" s="58"/>
      <c r="Q475" s="58"/>
      <c r="R475" s="58"/>
      <c r="S475" s="58"/>
      <c r="T475" s="58"/>
      <c r="U475" s="58"/>
      <c r="V475" s="58"/>
      <c r="W475" s="58"/>
      <c r="X475" s="58"/>
      <c r="Y475" s="58"/>
      <c r="Z475" s="58"/>
    </row>
    <row r="476" spans="1:26" ht="15.75" customHeight="1" x14ac:dyDescent="0.15">
      <c r="A476" s="58"/>
      <c r="B476" s="2"/>
      <c r="C476" s="3"/>
      <c r="D476" s="4"/>
      <c r="E476" s="5"/>
      <c r="F476" s="2"/>
      <c r="G476" s="2"/>
      <c r="H476" s="2"/>
      <c r="I476" s="6"/>
      <c r="J476" s="6"/>
      <c r="K476" s="2"/>
      <c r="L476" s="2"/>
      <c r="M476" s="58"/>
      <c r="N476" s="58"/>
      <c r="O476" s="58"/>
      <c r="P476" s="58"/>
      <c r="Q476" s="58"/>
      <c r="R476" s="58"/>
      <c r="S476" s="58"/>
      <c r="T476" s="58"/>
      <c r="U476" s="58"/>
      <c r="V476" s="58"/>
      <c r="W476" s="58"/>
      <c r="X476" s="58"/>
      <c r="Y476" s="58"/>
      <c r="Z476" s="58"/>
    </row>
    <row r="477" spans="1:26" ht="15.75" customHeight="1" x14ac:dyDescent="0.15">
      <c r="A477" s="58"/>
      <c r="B477" s="2"/>
      <c r="C477" s="3"/>
      <c r="D477" s="4"/>
      <c r="E477" s="5"/>
      <c r="F477" s="2"/>
      <c r="G477" s="2"/>
      <c r="H477" s="2"/>
      <c r="I477" s="6"/>
      <c r="J477" s="6"/>
      <c r="K477" s="2"/>
      <c r="L477" s="2"/>
      <c r="M477" s="58"/>
      <c r="N477" s="58"/>
      <c r="O477" s="58"/>
      <c r="P477" s="58"/>
      <c r="Q477" s="58"/>
      <c r="R477" s="58"/>
      <c r="S477" s="58"/>
      <c r="T477" s="58"/>
      <c r="U477" s="58"/>
      <c r="V477" s="58"/>
      <c r="W477" s="58"/>
      <c r="X477" s="58"/>
      <c r="Y477" s="58"/>
      <c r="Z477" s="58"/>
    </row>
    <row r="478" spans="1:26" ht="15.75" customHeight="1" x14ac:dyDescent="0.15">
      <c r="A478" s="58"/>
      <c r="B478" s="2"/>
      <c r="C478" s="3"/>
      <c r="D478" s="4"/>
      <c r="E478" s="5"/>
      <c r="F478" s="2"/>
      <c r="G478" s="2"/>
      <c r="H478" s="2"/>
      <c r="I478" s="6"/>
      <c r="J478" s="6"/>
      <c r="K478" s="2"/>
      <c r="L478" s="2"/>
      <c r="M478" s="58"/>
      <c r="N478" s="58"/>
      <c r="O478" s="58"/>
      <c r="P478" s="58"/>
      <c r="Q478" s="58"/>
      <c r="R478" s="58"/>
      <c r="S478" s="58"/>
      <c r="T478" s="58"/>
      <c r="U478" s="58"/>
      <c r="V478" s="58"/>
      <c r="W478" s="58"/>
      <c r="X478" s="58"/>
      <c r="Y478" s="58"/>
      <c r="Z478" s="58"/>
    </row>
    <row r="479" spans="1:26" ht="15.75" customHeight="1" x14ac:dyDescent="0.15">
      <c r="A479" s="58"/>
      <c r="B479" s="2"/>
      <c r="C479" s="3"/>
      <c r="D479" s="4"/>
      <c r="E479" s="5"/>
      <c r="F479" s="2"/>
      <c r="G479" s="2"/>
      <c r="H479" s="2"/>
      <c r="I479" s="6"/>
      <c r="J479" s="6"/>
      <c r="K479" s="2"/>
      <c r="L479" s="2"/>
      <c r="M479" s="58"/>
      <c r="N479" s="58"/>
      <c r="O479" s="58"/>
      <c r="P479" s="58"/>
      <c r="Q479" s="58"/>
      <c r="R479" s="58"/>
      <c r="S479" s="58"/>
      <c r="T479" s="58"/>
      <c r="U479" s="58"/>
      <c r="V479" s="58"/>
      <c r="W479" s="58"/>
      <c r="X479" s="58"/>
      <c r="Y479" s="58"/>
      <c r="Z479" s="58"/>
    </row>
    <row r="480" spans="1:26" ht="15.75" customHeight="1" x14ac:dyDescent="0.15">
      <c r="A480" s="58"/>
      <c r="B480" s="2"/>
      <c r="C480" s="3"/>
      <c r="D480" s="4"/>
      <c r="E480" s="5"/>
      <c r="F480" s="2"/>
      <c r="G480" s="2"/>
      <c r="H480" s="2"/>
      <c r="I480" s="6"/>
      <c r="J480" s="6"/>
      <c r="K480" s="2"/>
      <c r="L480" s="2"/>
      <c r="M480" s="58"/>
      <c r="N480" s="58"/>
      <c r="O480" s="58"/>
      <c r="P480" s="58"/>
      <c r="Q480" s="58"/>
      <c r="R480" s="58"/>
      <c r="S480" s="58"/>
      <c r="T480" s="58"/>
      <c r="U480" s="58"/>
      <c r="V480" s="58"/>
      <c r="W480" s="58"/>
      <c r="X480" s="58"/>
      <c r="Y480" s="58"/>
      <c r="Z480" s="58"/>
    </row>
    <row r="481" spans="1:26" ht="15.75" customHeight="1" x14ac:dyDescent="0.15">
      <c r="A481" s="58"/>
      <c r="B481" s="2"/>
      <c r="C481" s="3"/>
      <c r="D481" s="4"/>
      <c r="E481" s="5"/>
      <c r="F481" s="2"/>
      <c r="G481" s="2"/>
      <c r="H481" s="2"/>
      <c r="I481" s="6"/>
      <c r="J481" s="6"/>
      <c r="K481" s="2"/>
      <c r="L481" s="2"/>
      <c r="M481" s="58"/>
      <c r="N481" s="58"/>
      <c r="O481" s="58"/>
      <c r="P481" s="58"/>
      <c r="Q481" s="58"/>
      <c r="R481" s="58"/>
      <c r="S481" s="58"/>
      <c r="T481" s="58"/>
      <c r="U481" s="58"/>
      <c r="V481" s="58"/>
      <c r="W481" s="58"/>
      <c r="X481" s="58"/>
      <c r="Y481" s="58"/>
      <c r="Z481" s="58"/>
    </row>
    <row r="482" spans="1:26" ht="15.75" customHeight="1" x14ac:dyDescent="0.15">
      <c r="A482" s="58"/>
      <c r="B482" s="2"/>
      <c r="C482" s="3"/>
      <c r="D482" s="4"/>
      <c r="E482" s="5"/>
      <c r="F482" s="2"/>
      <c r="G482" s="2"/>
      <c r="H482" s="2"/>
      <c r="I482" s="6"/>
      <c r="J482" s="6"/>
      <c r="K482" s="2"/>
      <c r="L482" s="2"/>
      <c r="M482" s="58"/>
      <c r="N482" s="58"/>
      <c r="O482" s="58"/>
      <c r="P482" s="58"/>
      <c r="Q482" s="58"/>
      <c r="R482" s="58"/>
      <c r="S482" s="58"/>
      <c r="T482" s="58"/>
      <c r="U482" s="58"/>
      <c r="V482" s="58"/>
      <c r="W482" s="58"/>
      <c r="X482" s="58"/>
      <c r="Y482" s="58"/>
      <c r="Z482" s="58"/>
    </row>
    <row r="483" spans="1:26" ht="15.75" customHeight="1" x14ac:dyDescent="0.15">
      <c r="A483" s="58"/>
      <c r="B483" s="2"/>
      <c r="C483" s="3"/>
      <c r="D483" s="4"/>
      <c r="E483" s="5"/>
      <c r="F483" s="2"/>
      <c r="G483" s="2"/>
      <c r="H483" s="2"/>
      <c r="I483" s="6"/>
      <c r="J483" s="6"/>
      <c r="K483" s="2"/>
      <c r="L483" s="2"/>
      <c r="M483" s="58"/>
      <c r="N483" s="58"/>
      <c r="O483" s="58"/>
      <c r="P483" s="58"/>
      <c r="Q483" s="58"/>
      <c r="R483" s="58"/>
      <c r="S483" s="58"/>
      <c r="T483" s="58"/>
      <c r="U483" s="58"/>
      <c r="V483" s="58"/>
      <c r="W483" s="58"/>
      <c r="X483" s="58"/>
      <c r="Y483" s="58"/>
      <c r="Z483" s="58"/>
    </row>
    <row r="484" spans="1:26" ht="15.75" customHeight="1" x14ac:dyDescent="0.15">
      <c r="A484" s="58"/>
      <c r="B484" s="2"/>
      <c r="C484" s="3"/>
      <c r="D484" s="4"/>
      <c r="E484" s="5"/>
      <c r="F484" s="2"/>
      <c r="G484" s="2"/>
      <c r="H484" s="2"/>
      <c r="I484" s="6"/>
      <c r="J484" s="6"/>
      <c r="K484" s="2"/>
      <c r="L484" s="2"/>
      <c r="M484" s="58"/>
      <c r="N484" s="58"/>
      <c r="O484" s="58"/>
      <c r="P484" s="58"/>
      <c r="Q484" s="58"/>
      <c r="R484" s="58"/>
      <c r="S484" s="58"/>
      <c r="T484" s="58"/>
      <c r="U484" s="58"/>
      <c r="V484" s="58"/>
      <c r="W484" s="58"/>
      <c r="X484" s="58"/>
      <c r="Y484" s="58"/>
      <c r="Z484" s="58"/>
    </row>
    <row r="485" spans="1:26" ht="15.75" customHeight="1" x14ac:dyDescent="0.15">
      <c r="A485" s="58"/>
      <c r="B485" s="2"/>
      <c r="C485" s="3"/>
      <c r="D485" s="4"/>
      <c r="E485" s="5"/>
      <c r="F485" s="2"/>
      <c r="G485" s="2"/>
      <c r="H485" s="2"/>
      <c r="I485" s="6"/>
      <c r="J485" s="6"/>
      <c r="K485" s="2"/>
      <c r="L485" s="2"/>
      <c r="M485" s="58"/>
      <c r="N485" s="58"/>
      <c r="O485" s="58"/>
      <c r="P485" s="58"/>
      <c r="Q485" s="58"/>
      <c r="R485" s="58"/>
      <c r="S485" s="58"/>
      <c r="T485" s="58"/>
      <c r="U485" s="58"/>
      <c r="V485" s="58"/>
      <c r="W485" s="58"/>
      <c r="X485" s="58"/>
      <c r="Y485" s="58"/>
      <c r="Z485" s="58"/>
    </row>
    <row r="486" spans="1:26" ht="15.75" customHeight="1" x14ac:dyDescent="0.15">
      <c r="A486" s="58"/>
      <c r="B486" s="2"/>
      <c r="C486" s="3"/>
      <c r="D486" s="4"/>
      <c r="E486" s="5"/>
      <c r="F486" s="2"/>
      <c r="G486" s="2"/>
      <c r="H486" s="2"/>
      <c r="I486" s="6"/>
      <c r="J486" s="6"/>
      <c r="K486" s="2"/>
      <c r="L486" s="2"/>
      <c r="M486" s="58"/>
      <c r="N486" s="58"/>
      <c r="O486" s="58"/>
      <c r="P486" s="58"/>
      <c r="Q486" s="58"/>
      <c r="R486" s="58"/>
      <c r="S486" s="58"/>
      <c r="T486" s="58"/>
      <c r="U486" s="58"/>
      <c r="V486" s="58"/>
      <c r="W486" s="58"/>
      <c r="X486" s="58"/>
      <c r="Y486" s="58"/>
      <c r="Z486" s="58"/>
    </row>
    <row r="487" spans="1:26" ht="15.75" customHeight="1" x14ac:dyDescent="0.15">
      <c r="A487" s="58"/>
      <c r="B487" s="2"/>
      <c r="C487" s="3"/>
      <c r="D487" s="4"/>
      <c r="E487" s="5"/>
      <c r="F487" s="2"/>
      <c r="G487" s="2"/>
      <c r="H487" s="2"/>
      <c r="I487" s="6"/>
      <c r="J487" s="6"/>
      <c r="K487" s="2"/>
      <c r="L487" s="2"/>
      <c r="M487" s="58"/>
      <c r="N487" s="58"/>
      <c r="O487" s="58"/>
      <c r="P487" s="58"/>
      <c r="Q487" s="58"/>
      <c r="R487" s="58"/>
      <c r="S487" s="58"/>
      <c r="T487" s="58"/>
      <c r="U487" s="58"/>
      <c r="V487" s="58"/>
      <c r="W487" s="58"/>
      <c r="X487" s="58"/>
      <c r="Y487" s="58"/>
      <c r="Z487" s="58"/>
    </row>
    <row r="488" spans="1:26" ht="15.75" customHeight="1" x14ac:dyDescent="0.15">
      <c r="A488" s="58"/>
      <c r="B488" s="2"/>
      <c r="C488" s="3"/>
      <c r="D488" s="4"/>
      <c r="E488" s="5"/>
      <c r="F488" s="2"/>
      <c r="G488" s="2"/>
      <c r="H488" s="2"/>
      <c r="I488" s="6"/>
      <c r="J488" s="6"/>
      <c r="K488" s="2"/>
      <c r="L488" s="2"/>
      <c r="M488" s="58"/>
      <c r="N488" s="58"/>
      <c r="O488" s="58"/>
      <c r="P488" s="58"/>
      <c r="Q488" s="58"/>
      <c r="R488" s="58"/>
      <c r="S488" s="58"/>
      <c r="T488" s="58"/>
      <c r="U488" s="58"/>
      <c r="V488" s="58"/>
      <c r="W488" s="58"/>
      <c r="X488" s="58"/>
      <c r="Y488" s="58"/>
      <c r="Z488" s="58"/>
    </row>
    <row r="489" spans="1:26" ht="15.75" customHeight="1" x14ac:dyDescent="0.15">
      <c r="A489" s="58"/>
      <c r="B489" s="2"/>
      <c r="C489" s="3"/>
      <c r="D489" s="4"/>
      <c r="E489" s="5"/>
      <c r="F489" s="2"/>
      <c r="G489" s="2"/>
      <c r="H489" s="2"/>
      <c r="I489" s="6"/>
      <c r="J489" s="6"/>
      <c r="K489" s="2"/>
      <c r="L489" s="2"/>
      <c r="M489" s="58"/>
      <c r="N489" s="58"/>
      <c r="O489" s="58"/>
      <c r="P489" s="58"/>
      <c r="Q489" s="58"/>
      <c r="R489" s="58"/>
      <c r="S489" s="58"/>
      <c r="T489" s="58"/>
      <c r="U489" s="58"/>
      <c r="V489" s="58"/>
      <c r="W489" s="58"/>
      <c r="X489" s="58"/>
      <c r="Y489" s="58"/>
      <c r="Z489" s="58"/>
    </row>
    <row r="490" spans="1:26" ht="15.75" customHeight="1" x14ac:dyDescent="0.15">
      <c r="A490" s="58"/>
      <c r="B490" s="2"/>
      <c r="C490" s="3"/>
      <c r="D490" s="4"/>
      <c r="E490" s="5"/>
      <c r="F490" s="2"/>
      <c r="G490" s="2"/>
      <c r="H490" s="2"/>
      <c r="I490" s="6"/>
      <c r="J490" s="6"/>
      <c r="K490" s="2"/>
      <c r="L490" s="2"/>
      <c r="M490" s="58"/>
      <c r="N490" s="58"/>
      <c r="O490" s="58"/>
      <c r="P490" s="58"/>
      <c r="Q490" s="58"/>
      <c r="R490" s="58"/>
      <c r="S490" s="58"/>
      <c r="T490" s="58"/>
      <c r="U490" s="58"/>
      <c r="V490" s="58"/>
      <c r="W490" s="58"/>
      <c r="X490" s="58"/>
      <c r="Y490" s="58"/>
      <c r="Z490" s="58"/>
    </row>
    <row r="491" spans="1:26" ht="15.75" customHeight="1" x14ac:dyDescent="0.15">
      <c r="A491" s="58"/>
      <c r="B491" s="2"/>
      <c r="C491" s="3"/>
      <c r="D491" s="4"/>
      <c r="E491" s="5"/>
      <c r="F491" s="2"/>
      <c r="G491" s="2"/>
      <c r="H491" s="2"/>
      <c r="I491" s="6"/>
      <c r="J491" s="6"/>
      <c r="K491" s="2"/>
      <c r="L491" s="2"/>
      <c r="M491" s="58"/>
      <c r="N491" s="58"/>
      <c r="O491" s="58"/>
      <c r="P491" s="58"/>
      <c r="Q491" s="58"/>
      <c r="R491" s="58"/>
      <c r="S491" s="58"/>
      <c r="T491" s="58"/>
      <c r="U491" s="58"/>
      <c r="V491" s="58"/>
      <c r="W491" s="58"/>
      <c r="X491" s="58"/>
      <c r="Y491" s="58"/>
      <c r="Z491" s="58"/>
    </row>
    <row r="492" spans="1:26" ht="15.75" customHeight="1" x14ac:dyDescent="0.15">
      <c r="A492" s="58"/>
      <c r="B492" s="2"/>
      <c r="C492" s="3"/>
      <c r="D492" s="4"/>
      <c r="E492" s="5"/>
      <c r="F492" s="2"/>
      <c r="G492" s="2"/>
      <c r="H492" s="2"/>
      <c r="I492" s="6"/>
      <c r="J492" s="6"/>
      <c r="K492" s="2"/>
      <c r="L492" s="2"/>
      <c r="M492" s="58"/>
      <c r="N492" s="58"/>
      <c r="O492" s="58"/>
      <c r="P492" s="58"/>
      <c r="Q492" s="58"/>
      <c r="R492" s="58"/>
      <c r="S492" s="58"/>
      <c r="T492" s="58"/>
      <c r="U492" s="58"/>
      <c r="V492" s="58"/>
      <c r="W492" s="58"/>
      <c r="X492" s="58"/>
      <c r="Y492" s="58"/>
      <c r="Z492" s="58"/>
    </row>
    <row r="493" spans="1:26" ht="15.75" customHeight="1" x14ac:dyDescent="0.15">
      <c r="A493" s="58"/>
      <c r="B493" s="2"/>
      <c r="C493" s="3"/>
      <c r="D493" s="4"/>
      <c r="E493" s="5"/>
      <c r="F493" s="2"/>
      <c r="G493" s="2"/>
      <c r="H493" s="2"/>
      <c r="I493" s="6"/>
      <c r="J493" s="6"/>
      <c r="K493" s="2"/>
      <c r="L493" s="2"/>
      <c r="M493" s="58"/>
      <c r="N493" s="58"/>
      <c r="O493" s="58"/>
      <c r="P493" s="58"/>
      <c r="Q493" s="58"/>
      <c r="R493" s="58"/>
      <c r="S493" s="58"/>
      <c r="T493" s="58"/>
      <c r="U493" s="58"/>
      <c r="V493" s="58"/>
      <c r="W493" s="58"/>
      <c r="X493" s="58"/>
      <c r="Y493" s="58"/>
      <c r="Z493" s="58"/>
    </row>
    <row r="494" spans="1:26" ht="15.75" customHeight="1" x14ac:dyDescent="0.15">
      <c r="A494" s="58"/>
      <c r="B494" s="2"/>
      <c r="C494" s="3"/>
      <c r="D494" s="4"/>
      <c r="E494" s="5"/>
      <c r="F494" s="2"/>
      <c r="G494" s="2"/>
      <c r="H494" s="2"/>
      <c r="I494" s="6"/>
      <c r="J494" s="6"/>
      <c r="K494" s="2"/>
      <c r="L494" s="2"/>
      <c r="M494" s="58"/>
      <c r="N494" s="58"/>
      <c r="O494" s="58"/>
      <c r="P494" s="58"/>
      <c r="Q494" s="58"/>
      <c r="R494" s="58"/>
      <c r="S494" s="58"/>
      <c r="T494" s="58"/>
      <c r="U494" s="58"/>
      <c r="V494" s="58"/>
      <c r="W494" s="58"/>
      <c r="X494" s="58"/>
      <c r="Y494" s="58"/>
      <c r="Z494" s="58"/>
    </row>
    <row r="495" spans="1:26" ht="15.75" customHeight="1" x14ac:dyDescent="0.15">
      <c r="A495" s="58"/>
      <c r="B495" s="2"/>
      <c r="C495" s="3"/>
      <c r="D495" s="4"/>
      <c r="E495" s="5"/>
      <c r="F495" s="2"/>
      <c r="G495" s="2"/>
      <c r="H495" s="2"/>
      <c r="I495" s="6"/>
      <c r="J495" s="6"/>
      <c r="K495" s="2"/>
      <c r="L495" s="2"/>
      <c r="M495" s="58"/>
      <c r="N495" s="58"/>
      <c r="O495" s="58"/>
      <c r="P495" s="58"/>
      <c r="Q495" s="58"/>
      <c r="R495" s="58"/>
      <c r="S495" s="58"/>
      <c r="T495" s="58"/>
      <c r="U495" s="58"/>
      <c r="V495" s="58"/>
      <c r="W495" s="58"/>
      <c r="X495" s="58"/>
      <c r="Y495" s="58"/>
      <c r="Z495" s="58"/>
    </row>
    <row r="496" spans="1:26" ht="15.75" customHeight="1" x14ac:dyDescent="0.15">
      <c r="A496" s="58"/>
      <c r="B496" s="2"/>
      <c r="C496" s="3"/>
      <c r="D496" s="4"/>
      <c r="E496" s="5"/>
      <c r="F496" s="2"/>
      <c r="G496" s="2"/>
      <c r="H496" s="2"/>
      <c r="I496" s="6"/>
      <c r="J496" s="6"/>
      <c r="K496" s="2"/>
      <c r="L496" s="2"/>
      <c r="M496" s="58"/>
      <c r="N496" s="58"/>
      <c r="O496" s="58"/>
      <c r="P496" s="58"/>
      <c r="Q496" s="58"/>
      <c r="R496" s="58"/>
      <c r="S496" s="58"/>
      <c r="T496" s="58"/>
      <c r="U496" s="58"/>
      <c r="V496" s="58"/>
      <c r="W496" s="58"/>
      <c r="X496" s="58"/>
      <c r="Y496" s="58"/>
      <c r="Z496" s="58"/>
    </row>
    <row r="497" spans="1:26" ht="15.75" customHeight="1" x14ac:dyDescent="0.15">
      <c r="A497" s="58"/>
      <c r="B497" s="2"/>
      <c r="C497" s="3"/>
      <c r="D497" s="4"/>
      <c r="E497" s="5"/>
      <c r="F497" s="2"/>
      <c r="G497" s="2"/>
      <c r="H497" s="2"/>
      <c r="I497" s="6"/>
      <c r="J497" s="6"/>
      <c r="K497" s="2"/>
      <c r="L497" s="2"/>
      <c r="M497" s="58"/>
      <c r="N497" s="58"/>
      <c r="O497" s="58"/>
      <c r="P497" s="58"/>
      <c r="Q497" s="58"/>
      <c r="R497" s="58"/>
      <c r="S497" s="58"/>
      <c r="T497" s="58"/>
      <c r="U497" s="58"/>
      <c r="V497" s="58"/>
      <c r="W497" s="58"/>
      <c r="X497" s="58"/>
      <c r="Y497" s="58"/>
      <c r="Z497" s="58"/>
    </row>
    <row r="498" spans="1:26" ht="15.75" customHeight="1" x14ac:dyDescent="0.15">
      <c r="A498" s="58"/>
      <c r="B498" s="2"/>
      <c r="C498" s="3"/>
      <c r="D498" s="4"/>
      <c r="E498" s="5"/>
      <c r="F498" s="2"/>
      <c r="G498" s="2"/>
      <c r="H498" s="2"/>
      <c r="I498" s="6"/>
      <c r="J498" s="6"/>
      <c r="K498" s="2"/>
      <c r="L498" s="2"/>
      <c r="M498" s="58"/>
      <c r="N498" s="58"/>
      <c r="O498" s="58"/>
      <c r="P498" s="58"/>
      <c r="Q498" s="58"/>
      <c r="R498" s="58"/>
      <c r="S498" s="58"/>
      <c r="T498" s="58"/>
      <c r="U498" s="58"/>
      <c r="V498" s="58"/>
      <c r="W498" s="58"/>
      <c r="X498" s="58"/>
      <c r="Y498" s="58"/>
      <c r="Z498" s="58"/>
    </row>
    <row r="499" spans="1:26" ht="15.75" customHeight="1" x14ac:dyDescent="0.15">
      <c r="A499" s="58"/>
      <c r="B499" s="2"/>
      <c r="C499" s="3"/>
      <c r="D499" s="4"/>
      <c r="E499" s="5"/>
      <c r="F499" s="2"/>
      <c r="G499" s="2"/>
      <c r="H499" s="2"/>
      <c r="I499" s="6"/>
      <c r="J499" s="6"/>
      <c r="K499" s="2"/>
      <c r="L499" s="2"/>
      <c r="M499" s="58"/>
      <c r="N499" s="58"/>
      <c r="O499" s="58"/>
      <c r="P499" s="58"/>
      <c r="Q499" s="58"/>
      <c r="R499" s="58"/>
      <c r="S499" s="58"/>
      <c r="T499" s="58"/>
      <c r="U499" s="58"/>
      <c r="V499" s="58"/>
      <c r="W499" s="58"/>
      <c r="X499" s="58"/>
      <c r="Y499" s="58"/>
      <c r="Z499" s="58"/>
    </row>
    <row r="500" spans="1:26" ht="15.75" customHeight="1" x14ac:dyDescent="0.15">
      <c r="A500" s="58"/>
      <c r="B500" s="2"/>
      <c r="C500" s="3"/>
      <c r="D500" s="4"/>
      <c r="E500" s="5"/>
      <c r="F500" s="2"/>
      <c r="G500" s="2"/>
      <c r="H500" s="2"/>
      <c r="I500" s="6"/>
      <c r="J500" s="6"/>
      <c r="K500" s="2"/>
      <c r="L500" s="2"/>
      <c r="M500" s="58"/>
      <c r="N500" s="58"/>
      <c r="O500" s="58"/>
      <c r="P500" s="58"/>
      <c r="Q500" s="58"/>
      <c r="R500" s="58"/>
      <c r="S500" s="58"/>
      <c r="T500" s="58"/>
      <c r="U500" s="58"/>
      <c r="V500" s="58"/>
      <c r="W500" s="58"/>
      <c r="X500" s="58"/>
      <c r="Y500" s="58"/>
      <c r="Z500" s="58"/>
    </row>
    <row r="501" spans="1:26" ht="15.75" customHeight="1" x14ac:dyDescent="0.15">
      <c r="A501" s="58"/>
      <c r="B501" s="2"/>
      <c r="C501" s="3"/>
      <c r="D501" s="4"/>
      <c r="E501" s="5"/>
      <c r="F501" s="2"/>
      <c r="G501" s="2"/>
      <c r="H501" s="2"/>
      <c r="I501" s="6"/>
      <c r="J501" s="6"/>
      <c r="K501" s="2"/>
      <c r="L501" s="2"/>
      <c r="M501" s="58"/>
      <c r="N501" s="58"/>
      <c r="O501" s="58"/>
      <c r="P501" s="58"/>
      <c r="Q501" s="58"/>
      <c r="R501" s="58"/>
      <c r="S501" s="58"/>
      <c r="T501" s="58"/>
      <c r="U501" s="58"/>
      <c r="V501" s="58"/>
      <c r="W501" s="58"/>
      <c r="X501" s="58"/>
      <c r="Y501" s="58"/>
      <c r="Z501" s="58"/>
    </row>
    <row r="502" spans="1:26" ht="15.75" customHeight="1" x14ac:dyDescent="0.15">
      <c r="A502" s="58"/>
      <c r="B502" s="2"/>
      <c r="C502" s="3"/>
      <c r="D502" s="4"/>
      <c r="E502" s="5"/>
      <c r="F502" s="2"/>
      <c r="G502" s="2"/>
      <c r="H502" s="2"/>
      <c r="I502" s="6"/>
      <c r="J502" s="6"/>
      <c r="K502" s="2"/>
      <c r="L502" s="2"/>
      <c r="M502" s="58"/>
      <c r="N502" s="58"/>
      <c r="O502" s="58"/>
      <c r="P502" s="58"/>
      <c r="Q502" s="58"/>
      <c r="R502" s="58"/>
      <c r="S502" s="58"/>
      <c r="T502" s="58"/>
      <c r="U502" s="58"/>
      <c r="V502" s="58"/>
      <c r="W502" s="58"/>
      <c r="X502" s="58"/>
      <c r="Y502" s="58"/>
      <c r="Z502" s="58"/>
    </row>
    <row r="503" spans="1:26" ht="15.75" customHeight="1" x14ac:dyDescent="0.15">
      <c r="A503" s="58"/>
      <c r="B503" s="2"/>
      <c r="C503" s="3"/>
      <c r="D503" s="4"/>
      <c r="E503" s="5"/>
      <c r="F503" s="2"/>
      <c r="G503" s="2"/>
      <c r="H503" s="2"/>
      <c r="I503" s="6"/>
      <c r="J503" s="6"/>
      <c r="K503" s="2"/>
      <c r="L503" s="2"/>
      <c r="M503" s="58"/>
      <c r="N503" s="58"/>
      <c r="O503" s="58"/>
      <c r="P503" s="58"/>
      <c r="Q503" s="58"/>
      <c r="R503" s="58"/>
      <c r="S503" s="58"/>
      <c r="T503" s="58"/>
      <c r="U503" s="58"/>
      <c r="V503" s="58"/>
      <c r="W503" s="58"/>
      <c r="X503" s="58"/>
      <c r="Y503" s="58"/>
      <c r="Z503" s="58"/>
    </row>
    <row r="504" spans="1:26" ht="15.75" customHeight="1" x14ac:dyDescent="0.15">
      <c r="A504" s="58"/>
      <c r="B504" s="2"/>
      <c r="C504" s="3"/>
      <c r="D504" s="4"/>
      <c r="E504" s="5"/>
      <c r="F504" s="2"/>
      <c r="G504" s="2"/>
      <c r="H504" s="2"/>
      <c r="I504" s="6"/>
      <c r="J504" s="6"/>
      <c r="K504" s="2"/>
      <c r="L504" s="2"/>
      <c r="M504" s="58"/>
      <c r="N504" s="58"/>
      <c r="O504" s="58"/>
      <c r="P504" s="58"/>
      <c r="Q504" s="58"/>
      <c r="R504" s="58"/>
      <c r="S504" s="58"/>
      <c r="T504" s="58"/>
      <c r="U504" s="58"/>
      <c r="V504" s="58"/>
      <c r="W504" s="58"/>
      <c r="X504" s="58"/>
      <c r="Y504" s="58"/>
      <c r="Z504" s="58"/>
    </row>
    <row r="505" spans="1:26" ht="15.75" customHeight="1" x14ac:dyDescent="0.15">
      <c r="A505" s="58"/>
      <c r="B505" s="2"/>
      <c r="C505" s="3"/>
      <c r="D505" s="4"/>
      <c r="E505" s="5"/>
      <c r="F505" s="2"/>
      <c r="G505" s="2"/>
      <c r="H505" s="2"/>
      <c r="I505" s="6"/>
      <c r="J505" s="6"/>
      <c r="K505" s="2"/>
      <c r="L505" s="2"/>
      <c r="M505" s="58"/>
      <c r="N505" s="58"/>
      <c r="O505" s="58"/>
      <c r="P505" s="58"/>
      <c r="Q505" s="58"/>
      <c r="R505" s="58"/>
      <c r="S505" s="58"/>
      <c r="T505" s="58"/>
      <c r="U505" s="58"/>
      <c r="V505" s="58"/>
      <c r="W505" s="58"/>
      <c r="X505" s="58"/>
      <c r="Y505" s="58"/>
      <c r="Z505" s="58"/>
    </row>
    <row r="506" spans="1:26" ht="15.75" customHeight="1" x14ac:dyDescent="0.15">
      <c r="A506" s="58"/>
      <c r="B506" s="2"/>
      <c r="C506" s="3"/>
      <c r="D506" s="4"/>
      <c r="E506" s="5"/>
      <c r="F506" s="2"/>
      <c r="G506" s="2"/>
      <c r="H506" s="2"/>
      <c r="I506" s="6"/>
      <c r="J506" s="6"/>
      <c r="K506" s="2"/>
      <c r="L506" s="2"/>
      <c r="M506" s="58"/>
      <c r="N506" s="58"/>
      <c r="O506" s="58"/>
      <c r="P506" s="58"/>
      <c r="Q506" s="58"/>
      <c r="R506" s="58"/>
      <c r="S506" s="58"/>
      <c r="T506" s="58"/>
      <c r="U506" s="58"/>
      <c r="V506" s="58"/>
      <c r="W506" s="58"/>
      <c r="X506" s="58"/>
      <c r="Y506" s="58"/>
      <c r="Z506" s="58"/>
    </row>
    <row r="507" spans="1:26" ht="15.75" customHeight="1" x14ac:dyDescent="0.15">
      <c r="A507" s="58"/>
      <c r="B507" s="2"/>
      <c r="C507" s="3"/>
      <c r="D507" s="4"/>
      <c r="E507" s="5"/>
      <c r="F507" s="2"/>
      <c r="G507" s="2"/>
      <c r="H507" s="2"/>
      <c r="I507" s="6"/>
      <c r="J507" s="6"/>
      <c r="K507" s="2"/>
      <c r="L507" s="2"/>
      <c r="M507" s="58"/>
      <c r="N507" s="58"/>
      <c r="O507" s="58"/>
      <c r="P507" s="58"/>
      <c r="Q507" s="58"/>
      <c r="R507" s="58"/>
      <c r="S507" s="58"/>
      <c r="T507" s="58"/>
      <c r="U507" s="58"/>
      <c r="V507" s="58"/>
      <c r="W507" s="58"/>
      <c r="X507" s="58"/>
      <c r="Y507" s="58"/>
      <c r="Z507" s="58"/>
    </row>
    <row r="508" spans="1:26" ht="15.75" customHeight="1" x14ac:dyDescent="0.15">
      <c r="A508" s="58"/>
      <c r="B508" s="2"/>
      <c r="C508" s="3"/>
      <c r="D508" s="4"/>
      <c r="E508" s="5"/>
      <c r="F508" s="2"/>
      <c r="G508" s="2"/>
      <c r="H508" s="2"/>
      <c r="I508" s="6"/>
      <c r="J508" s="6"/>
      <c r="K508" s="2"/>
      <c r="L508" s="2"/>
      <c r="M508" s="58"/>
      <c r="N508" s="58"/>
      <c r="O508" s="58"/>
      <c r="P508" s="58"/>
      <c r="Q508" s="58"/>
      <c r="R508" s="58"/>
      <c r="S508" s="58"/>
      <c r="T508" s="58"/>
      <c r="U508" s="58"/>
      <c r="V508" s="58"/>
      <c r="W508" s="58"/>
      <c r="X508" s="58"/>
      <c r="Y508" s="58"/>
      <c r="Z508" s="58"/>
    </row>
    <row r="509" spans="1:26" ht="15.75" customHeight="1" x14ac:dyDescent="0.15">
      <c r="A509" s="58"/>
      <c r="B509" s="2"/>
      <c r="C509" s="3"/>
      <c r="D509" s="4"/>
      <c r="E509" s="5"/>
      <c r="F509" s="2"/>
      <c r="G509" s="2"/>
      <c r="H509" s="2"/>
      <c r="I509" s="6"/>
      <c r="J509" s="6"/>
      <c r="K509" s="2"/>
      <c r="L509" s="2"/>
      <c r="M509" s="58"/>
      <c r="N509" s="58"/>
      <c r="O509" s="58"/>
      <c r="P509" s="58"/>
      <c r="Q509" s="58"/>
      <c r="R509" s="58"/>
      <c r="S509" s="58"/>
      <c r="T509" s="58"/>
      <c r="U509" s="58"/>
      <c r="V509" s="58"/>
      <c r="W509" s="58"/>
      <c r="X509" s="58"/>
      <c r="Y509" s="58"/>
      <c r="Z509" s="58"/>
    </row>
    <row r="510" spans="1:26" ht="15.75" customHeight="1" x14ac:dyDescent="0.15">
      <c r="A510" s="58"/>
      <c r="B510" s="2"/>
      <c r="C510" s="3"/>
      <c r="D510" s="4"/>
      <c r="E510" s="5"/>
      <c r="F510" s="2"/>
      <c r="G510" s="2"/>
      <c r="H510" s="2"/>
      <c r="I510" s="6"/>
      <c r="J510" s="6"/>
      <c r="K510" s="2"/>
      <c r="L510" s="2"/>
      <c r="M510" s="58"/>
      <c r="N510" s="58"/>
      <c r="O510" s="58"/>
      <c r="P510" s="58"/>
      <c r="Q510" s="58"/>
      <c r="R510" s="58"/>
      <c r="S510" s="58"/>
      <c r="T510" s="58"/>
      <c r="U510" s="58"/>
      <c r="V510" s="58"/>
      <c r="W510" s="58"/>
      <c r="X510" s="58"/>
      <c r="Y510" s="58"/>
      <c r="Z510" s="58"/>
    </row>
    <row r="511" spans="1:26" ht="15.75" customHeight="1" x14ac:dyDescent="0.15">
      <c r="A511" s="58"/>
      <c r="B511" s="2"/>
      <c r="C511" s="3"/>
      <c r="D511" s="4"/>
      <c r="E511" s="5"/>
      <c r="F511" s="2"/>
      <c r="G511" s="2"/>
      <c r="H511" s="2"/>
      <c r="I511" s="6"/>
      <c r="J511" s="6"/>
      <c r="K511" s="2"/>
      <c r="L511" s="2"/>
      <c r="M511" s="58"/>
      <c r="N511" s="58"/>
      <c r="O511" s="58"/>
      <c r="P511" s="58"/>
      <c r="Q511" s="58"/>
      <c r="R511" s="58"/>
      <c r="S511" s="58"/>
      <c r="T511" s="58"/>
      <c r="U511" s="58"/>
      <c r="V511" s="58"/>
      <c r="W511" s="58"/>
      <c r="X511" s="58"/>
      <c r="Y511" s="58"/>
      <c r="Z511" s="58"/>
    </row>
    <row r="512" spans="1:26" ht="15.75" customHeight="1" x14ac:dyDescent="0.15">
      <c r="A512" s="58"/>
      <c r="B512" s="2"/>
      <c r="C512" s="3"/>
      <c r="D512" s="4"/>
      <c r="E512" s="5"/>
      <c r="F512" s="2"/>
      <c r="G512" s="2"/>
      <c r="H512" s="2"/>
      <c r="I512" s="6"/>
      <c r="J512" s="6"/>
      <c r="K512" s="2"/>
      <c r="L512" s="2"/>
      <c r="M512" s="58"/>
      <c r="N512" s="58"/>
      <c r="O512" s="58"/>
      <c r="P512" s="58"/>
      <c r="Q512" s="58"/>
      <c r="R512" s="58"/>
      <c r="S512" s="58"/>
      <c r="T512" s="58"/>
      <c r="U512" s="58"/>
      <c r="V512" s="58"/>
      <c r="W512" s="58"/>
      <c r="X512" s="58"/>
      <c r="Y512" s="58"/>
      <c r="Z512" s="58"/>
    </row>
    <row r="513" spans="1:26" ht="15.75" customHeight="1" x14ac:dyDescent="0.15">
      <c r="A513" s="58"/>
      <c r="B513" s="2"/>
      <c r="C513" s="3"/>
      <c r="D513" s="4"/>
      <c r="E513" s="5"/>
      <c r="F513" s="2"/>
      <c r="G513" s="2"/>
      <c r="H513" s="2"/>
      <c r="I513" s="6"/>
      <c r="J513" s="6"/>
      <c r="K513" s="2"/>
      <c r="L513" s="2"/>
      <c r="M513" s="58"/>
      <c r="N513" s="58"/>
      <c r="O513" s="58"/>
      <c r="P513" s="58"/>
      <c r="Q513" s="58"/>
      <c r="R513" s="58"/>
      <c r="S513" s="58"/>
      <c r="T513" s="58"/>
      <c r="U513" s="58"/>
      <c r="V513" s="58"/>
      <c r="W513" s="58"/>
      <c r="X513" s="58"/>
      <c r="Y513" s="58"/>
      <c r="Z513" s="58"/>
    </row>
    <row r="514" spans="1:26" ht="15.75" customHeight="1" x14ac:dyDescent="0.15">
      <c r="A514" s="58"/>
      <c r="B514" s="2"/>
      <c r="C514" s="3"/>
      <c r="D514" s="4"/>
      <c r="E514" s="5"/>
      <c r="F514" s="2"/>
      <c r="G514" s="2"/>
      <c r="H514" s="2"/>
      <c r="I514" s="6"/>
      <c r="J514" s="6"/>
      <c r="K514" s="2"/>
      <c r="L514" s="2"/>
      <c r="M514" s="58"/>
      <c r="N514" s="58"/>
      <c r="O514" s="58"/>
      <c r="P514" s="58"/>
      <c r="Q514" s="58"/>
      <c r="R514" s="58"/>
      <c r="S514" s="58"/>
      <c r="T514" s="58"/>
      <c r="U514" s="58"/>
      <c r="V514" s="58"/>
      <c r="W514" s="58"/>
      <c r="X514" s="58"/>
      <c r="Y514" s="58"/>
      <c r="Z514" s="58"/>
    </row>
    <row r="515" spans="1:26" ht="15.75" customHeight="1" x14ac:dyDescent="0.15">
      <c r="A515" s="58"/>
      <c r="B515" s="2"/>
      <c r="C515" s="3"/>
      <c r="D515" s="4"/>
      <c r="E515" s="5"/>
      <c r="F515" s="2"/>
      <c r="G515" s="2"/>
      <c r="H515" s="2"/>
      <c r="I515" s="6"/>
      <c r="J515" s="6"/>
      <c r="K515" s="2"/>
      <c r="L515" s="2"/>
      <c r="M515" s="58"/>
      <c r="N515" s="58"/>
      <c r="O515" s="58"/>
      <c r="P515" s="58"/>
      <c r="Q515" s="58"/>
      <c r="R515" s="58"/>
      <c r="S515" s="58"/>
      <c r="T515" s="58"/>
      <c r="U515" s="58"/>
      <c r="V515" s="58"/>
      <c r="W515" s="58"/>
      <c r="X515" s="58"/>
      <c r="Y515" s="58"/>
      <c r="Z515" s="58"/>
    </row>
    <row r="516" spans="1:26" ht="15.75" customHeight="1" x14ac:dyDescent="0.15">
      <c r="A516" s="58"/>
      <c r="B516" s="2"/>
      <c r="C516" s="3"/>
      <c r="D516" s="4"/>
      <c r="E516" s="5"/>
      <c r="F516" s="2"/>
      <c r="G516" s="2"/>
      <c r="H516" s="2"/>
      <c r="I516" s="6"/>
      <c r="J516" s="6"/>
      <c r="K516" s="2"/>
      <c r="L516" s="2"/>
      <c r="M516" s="58"/>
      <c r="N516" s="58"/>
      <c r="O516" s="58"/>
      <c r="P516" s="58"/>
      <c r="Q516" s="58"/>
      <c r="R516" s="58"/>
      <c r="S516" s="58"/>
      <c r="T516" s="58"/>
      <c r="U516" s="58"/>
      <c r="V516" s="58"/>
      <c r="W516" s="58"/>
      <c r="X516" s="58"/>
      <c r="Y516" s="58"/>
      <c r="Z516" s="58"/>
    </row>
    <row r="517" spans="1:26" ht="15.75" customHeight="1" x14ac:dyDescent="0.15">
      <c r="A517" s="58"/>
      <c r="B517" s="2"/>
      <c r="C517" s="3"/>
      <c r="D517" s="4"/>
      <c r="E517" s="5"/>
      <c r="F517" s="2"/>
      <c r="G517" s="2"/>
      <c r="H517" s="2"/>
      <c r="I517" s="6"/>
      <c r="J517" s="6"/>
      <c r="K517" s="2"/>
      <c r="L517" s="2"/>
      <c r="M517" s="58"/>
      <c r="N517" s="58"/>
      <c r="O517" s="58"/>
      <c r="P517" s="58"/>
      <c r="Q517" s="58"/>
      <c r="R517" s="58"/>
      <c r="S517" s="58"/>
      <c r="T517" s="58"/>
      <c r="U517" s="58"/>
      <c r="V517" s="58"/>
      <c r="W517" s="58"/>
      <c r="X517" s="58"/>
      <c r="Y517" s="58"/>
      <c r="Z517" s="58"/>
    </row>
    <row r="518" spans="1:26" ht="15.75" customHeight="1" x14ac:dyDescent="0.15">
      <c r="A518" s="58"/>
      <c r="B518" s="2"/>
      <c r="C518" s="3"/>
      <c r="D518" s="4"/>
      <c r="E518" s="5"/>
      <c r="F518" s="2"/>
      <c r="G518" s="2"/>
      <c r="H518" s="2"/>
      <c r="I518" s="6"/>
      <c r="J518" s="6"/>
      <c r="K518" s="2"/>
      <c r="L518" s="2"/>
      <c r="M518" s="58"/>
      <c r="N518" s="58"/>
      <c r="O518" s="58"/>
      <c r="P518" s="58"/>
      <c r="Q518" s="58"/>
      <c r="R518" s="58"/>
      <c r="S518" s="58"/>
      <c r="T518" s="58"/>
      <c r="U518" s="58"/>
      <c r="V518" s="58"/>
      <c r="W518" s="58"/>
      <c r="X518" s="58"/>
      <c r="Y518" s="58"/>
      <c r="Z518" s="58"/>
    </row>
    <row r="519" spans="1:26" ht="15.75" customHeight="1" x14ac:dyDescent="0.15">
      <c r="A519" s="58"/>
      <c r="B519" s="2"/>
      <c r="C519" s="3"/>
      <c r="D519" s="4"/>
      <c r="E519" s="5"/>
      <c r="F519" s="2"/>
      <c r="G519" s="2"/>
      <c r="H519" s="2"/>
      <c r="I519" s="6"/>
      <c r="J519" s="6"/>
      <c r="K519" s="2"/>
      <c r="L519" s="2"/>
      <c r="M519" s="58"/>
      <c r="N519" s="58"/>
      <c r="O519" s="58"/>
      <c r="P519" s="58"/>
      <c r="Q519" s="58"/>
      <c r="R519" s="58"/>
      <c r="S519" s="58"/>
      <c r="T519" s="58"/>
      <c r="U519" s="58"/>
      <c r="V519" s="58"/>
      <c r="W519" s="58"/>
      <c r="X519" s="58"/>
      <c r="Y519" s="58"/>
      <c r="Z519" s="58"/>
    </row>
    <row r="520" spans="1:26" ht="15.75" customHeight="1" x14ac:dyDescent="0.15">
      <c r="A520" s="58"/>
      <c r="B520" s="2"/>
      <c r="C520" s="3"/>
      <c r="D520" s="4"/>
      <c r="E520" s="5"/>
      <c r="F520" s="2"/>
      <c r="G520" s="2"/>
      <c r="H520" s="2"/>
      <c r="I520" s="6"/>
      <c r="J520" s="6"/>
      <c r="K520" s="2"/>
      <c r="L520" s="2"/>
      <c r="M520" s="58"/>
      <c r="N520" s="58"/>
      <c r="O520" s="58"/>
      <c r="P520" s="58"/>
      <c r="Q520" s="58"/>
      <c r="R520" s="58"/>
      <c r="S520" s="58"/>
      <c r="T520" s="58"/>
      <c r="U520" s="58"/>
      <c r="V520" s="58"/>
      <c r="W520" s="58"/>
      <c r="X520" s="58"/>
      <c r="Y520" s="58"/>
      <c r="Z520" s="58"/>
    </row>
    <row r="521" spans="1:26" ht="15.75" customHeight="1" x14ac:dyDescent="0.15">
      <c r="A521" s="58"/>
      <c r="B521" s="2"/>
      <c r="C521" s="3"/>
      <c r="D521" s="4"/>
      <c r="E521" s="5"/>
      <c r="F521" s="2"/>
      <c r="G521" s="2"/>
      <c r="H521" s="2"/>
      <c r="I521" s="6"/>
      <c r="J521" s="6"/>
      <c r="K521" s="2"/>
      <c r="L521" s="2"/>
      <c r="M521" s="58"/>
      <c r="N521" s="58"/>
      <c r="O521" s="58"/>
      <c r="P521" s="58"/>
      <c r="Q521" s="58"/>
      <c r="R521" s="58"/>
      <c r="S521" s="58"/>
      <c r="T521" s="58"/>
      <c r="U521" s="58"/>
      <c r="V521" s="58"/>
      <c r="W521" s="58"/>
      <c r="X521" s="58"/>
      <c r="Y521" s="58"/>
      <c r="Z521" s="58"/>
    </row>
    <row r="522" spans="1:26" ht="15.75" customHeight="1" x14ac:dyDescent="0.15">
      <c r="A522" s="58"/>
      <c r="B522" s="2"/>
      <c r="C522" s="3"/>
      <c r="D522" s="4"/>
      <c r="E522" s="5"/>
      <c r="F522" s="2"/>
      <c r="G522" s="2"/>
      <c r="H522" s="2"/>
      <c r="I522" s="6"/>
      <c r="J522" s="6"/>
      <c r="K522" s="2"/>
      <c r="L522" s="2"/>
      <c r="M522" s="58"/>
      <c r="N522" s="58"/>
      <c r="O522" s="58"/>
      <c r="P522" s="58"/>
      <c r="Q522" s="58"/>
      <c r="R522" s="58"/>
      <c r="S522" s="58"/>
      <c r="T522" s="58"/>
      <c r="U522" s="58"/>
      <c r="V522" s="58"/>
      <c r="W522" s="58"/>
      <c r="X522" s="58"/>
      <c r="Y522" s="58"/>
      <c r="Z522" s="58"/>
    </row>
    <row r="523" spans="1:26" ht="15.75" customHeight="1" x14ac:dyDescent="0.15">
      <c r="A523" s="58"/>
      <c r="B523" s="2"/>
      <c r="C523" s="3"/>
      <c r="D523" s="4"/>
      <c r="E523" s="5"/>
      <c r="F523" s="2"/>
      <c r="G523" s="2"/>
      <c r="H523" s="2"/>
      <c r="I523" s="6"/>
      <c r="J523" s="6"/>
      <c r="K523" s="2"/>
      <c r="L523" s="2"/>
      <c r="M523" s="58"/>
      <c r="N523" s="58"/>
      <c r="O523" s="58"/>
      <c r="P523" s="58"/>
      <c r="Q523" s="58"/>
      <c r="R523" s="58"/>
      <c r="S523" s="58"/>
      <c r="T523" s="58"/>
      <c r="U523" s="58"/>
      <c r="V523" s="58"/>
      <c r="W523" s="58"/>
      <c r="X523" s="58"/>
      <c r="Y523" s="58"/>
      <c r="Z523" s="58"/>
    </row>
    <row r="524" spans="1:26" ht="15.75" customHeight="1" x14ac:dyDescent="0.15">
      <c r="A524" s="58"/>
      <c r="B524" s="2"/>
      <c r="C524" s="3"/>
      <c r="D524" s="4"/>
      <c r="E524" s="5"/>
      <c r="F524" s="2"/>
      <c r="G524" s="2"/>
      <c r="H524" s="2"/>
      <c r="I524" s="6"/>
      <c r="J524" s="6"/>
      <c r="K524" s="2"/>
      <c r="L524" s="2"/>
      <c r="M524" s="58"/>
      <c r="N524" s="58"/>
      <c r="O524" s="58"/>
      <c r="P524" s="58"/>
      <c r="Q524" s="58"/>
      <c r="R524" s="58"/>
      <c r="S524" s="58"/>
      <c r="T524" s="58"/>
      <c r="U524" s="58"/>
      <c r="V524" s="58"/>
      <c r="W524" s="58"/>
      <c r="X524" s="58"/>
      <c r="Y524" s="58"/>
      <c r="Z524" s="58"/>
    </row>
    <row r="525" spans="1:26" ht="15.75" customHeight="1" x14ac:dyDescent="0.15">
      <c r="A525" s="58"/>
      <c r="B525" s="2"/>
      <c r="C525" s="3"/>
      <c r="D525" s="4"/>
      <c r="E525" s="5"/>
      <c r="F525" s="2"/>
      <c r="G525" s="2"/>
      <c r="H525" s="2"/>
      <c r="I525" s="6"/>
      <c r="J525" s="6"/>
      <c r="K525" s="2"/>
      <c r="L525" s="2"/>
      <c r="M525" s="58"/>
      <c r="N525" s="58"/>
      <c r="O525" s="58"/>
      <c r="P525" s="58"/>
      <c r="Q525" s="58"/>
      <c r="R525" s="58"/>
      <c r="S525" s="58"/>
      <c r="T525" s="58"/>
      <c r="U525" s="58"/>
      <c r="V525" s="58"/>
      <c r="W525" s="58"/>
      <c r="X525" s="58"/>
      <c r="Y525" s="58"/>
      <c r="Z525" s="58"/>
    </row>
    <row r="526" spans="1:26" ht="15.75" customHeight="1" x14ac:dyDescent="0.15">
      <c r="A526" s="58"/>
      <c r="B526" s="2"/>
      <c r="C526" s="3"/>
      <c r="D526" s="4"/>
      <c r="E526" s="5"/>
      <c r="F526" s="2"/>
      <c r="G526" s="2"/>
      <c r="H526" s="2"/>
      <c r="I526" s="6"/>
      <c r="J526" s="6"/>
      <c r="K526" s="2"/>
      <c r="L526" s="2"/>
      <c r="M526" s="58"/>
      <c r="N526" s="58"/>
      <c r="O526" s="58"/>
      <c r="P526" s="58"/>
      <c r="Q526" s="58"/>
      <c r="R526" s="58"/>
      <c r="S526" s="58"/>
      <c r="T526" s="58"/>
      <c r="U526" s="58"/>
      <c r="V526" s="58"/>
      <c r="W526" s="58"/>
      <c r="X526" s="58"/>
      <c r="Y526" s="58"/>
      <c r="Z526" s="58"/>
    </row>
    <row r="527" spans="1:26" ht="15.75" customHeight="1" x14ac:dyDescent="0.15">
      <c r="A527" s="58"/>
      <c r="B527" s="2"/>
      <c r="C527" s="3"/>
      <c r="D527" s="4"/>
      <c r="E527" s="5"/>
      <c r="F527" s="2"/>
      <c r="G527" s="2"/>
      <c r="H527" s="2"/>
      <c r="I527" s="6"/>
      <c r="J527" s="6"/>
      <c r="K527" s="2"/>
      <c r="L527" s="2"/>
      <c r="M527" s="58"/>
      <c r="N527" s="58"/>
      <c r="O527" s="58"/>
      <c r="P527" s="58"/>
      <c r="Q527" s="58"/>
      <c r="R527" s="58"/>
      <c r="S527" s="58"/>
      <c r="T527" s="58"/>
      <c r="U527" s="58"/>
      <c r="V527" s="58"/>
      <c r="W527" s="58"/>
      <c r="X527" s="58"/>
      <c r="Y527" s="58"/>
      <c r="Z527" s="58"/>
    </row>
    <row r="528" spans="1:26" ht="15.75" customHeight="1" x14ac:dyDescent="0.15">
      <c r="A528" s="58"/>
      <c r="B528" s="2"/>
      <c r="C528" s="3"/>
      <c r="D528" s="4"/>
      <c r="E528" s="5"/>
      <c r="F528" s="2"/>
      <c r="G528" s="2"/>
      <c r="H528" s="2"/>
      <c r="I528" s="6"/>
      <c r="J528" s="6"/>
      <c r="K528" s="2"/>
      <c r="L528" s="2"/>
      <c r="M528" s="58"/>
      <c r="N528" s="58"/>
      <c r="O528" s="58"/>
      <c r="P528" s="58"/>
      <c r="Q528" s="58"/>
      <c r="R528" s="58"/>
      <c r="S528" s="58"/>
      <c r="T528" s="58"/>
      <c r="U528" s="58"/>
      <c r="V528" s="58"/>
      <c r="W528" s="58"/>
      <c r="X528" s="58"/>
      <c r="Y528" s="58"/>
      <c r="Z528" s="58"/>
    </row>
    <row r="529" spans="1:26" ht="15.75" customHeight="1" x14ac:dyDescent="0.15">
      <c r="A529" s="58"/>
      <c r="B529" s="2"/>
      <c r="C529" s="3"/>
      <c r="D529" s="4"/>
      <c r="E529" s="5"/>
      <c r="F529" s="2"/>
      <c r="G529" s="2"/>
      <c r="H529" s="2"/>
      <c r="I529" s="6"/>
      <c r="J529" s="6"/>
      <c r="K529" s="2"/>
      <c r="L529" s="2"/>
      <c r="M529" s="58"/>
      <c r="N529" s="58"/>
      <c r="O529" s="58"/>
      <c r="P529" s="58"/>
      <c r="Q529" s="58"/>
      <c r="R529" s="58"/>
      <c r="S529" s="58"/>
      <c r="T529" s="58"/>
      <c r="U529" s="58"/>
      <c r="V529" s="58"/>
      <c r="W529" s="58"/>
      <c r="X529" s="58"/>
      <c r="Y529" s="58"/>
      <c r="Z529" s="58"/>
    </row>
    <row r="530" spans="1:26" ht="15.75" customHeight="1" x14ac:dyDescent="0.15">
      <c r="A530" s="58"/>
      <c r="B530" s="2"/>
      <c r="C530" s="3"/>
      <c r="D530" s="4"/>
      <c r="E530" s="5"/>
      <c r="F530" s="2"/>
      <c r="G530" s="2"/>
      <c r="H530" s="2"/>
      <c r="I530" s="6"/>
      <c r="J530" s="6"/>
      <c r="K530" s="2"/>
      <c r="L530" s="2"/>
      <c r="M530" s="58"/>
      <c r="N530" s="58"/>
      <c r="O530" s="58"/>
      <c r="P530" s="58"/>
      <c r="Q530" s="58"/>
      <c r="R530" s="58"/>
      <c r="S530" s="58"/>
      <c r="T530" s="58"/>
      <c r="U530" s="58"/>
      <c r="V530" s="58"/>
      <c r="W530" s="58"/>
      <c r="X530" s="58"/>
      <c r="Y530" s="58"/>
      <c r="Z530" s="58"/>
    </row>
    <row r="531" spans="1:26" ht="15.75" customHeight="1" x14ac:dyDescent="0.15">
      <c r="A531" s="58"/>
      <c r="B531" s="2"/>
      <c r="C531" s="3"/>
      <c r="D531" s="4"/>
      <c r="E531" s="5"/>
      <c r="F531" s="2"/>
      <c r="G531" s="2"/>
      <c r="H531" s="2"/>
      <c r="I531" s="6"/>
      <c r="J531" s="6"/>
      <c r="K531" s="2"/>
      <c r="L531" s="2"/>
      <c r="M531" s="58"/>
      <c r="N531" s="58"/>
      <c r="O531" s="58"/>
      <c r="P531" s="58"/>
      <c r="Q531" s="58"/>
      <c r="R531" s="58"/>
      <c r="S531" s="58"/>
      <c r="T531" s="58"/>
      <c r="U531" s="58"/>
      <c r="V531" s="58"/>
      <c r="W531" s="58"/>
      <c r="X531" s="58"/>
      <c r="Y531" s="58"/>
      <c r="Z531" s="58"/>
    </row>
    <row r="532" spans="1:26" ht="15.75" customHeight="1" x14ac:dyDescent="0.15">
      <c r="A532" s="58"/>
      <c r="B532" s="2"/>
      <c r="C532" s="3"/>
      <c r="D532" s="4"/>
      <c r="E532" s="5"/>
      <c r="F532" s="2"/>
      <c r="G532" s="2"/>
      <c r="H532" s="2"/>
      <c r="I532" s="6"/>
      <c r="J532" s="6"/>
      <c r="K532" s="2"/>
      <c r="L532" s="2"/>
      <c r="M532" s="58"/>
      <c r="N532" s="58"/>
      <c r="O532" s="58"/>
      <c r="P532" s="58"/>
      <c r="Q532" s="58"/>
      <c r="R532" s="58"/>
      <c r="S532" s="58"/>
      <c r="T532" s="58"/>
      <c r="U532" s="58"/>
      <c r="V532" s="58"/>
      <c r="W532" s="58"/>
      <c r="X532" s="58"/>
      <c r="Y532" s="58"/>
      <c r="Z532" s="58"/>
    </row>
    <row r="533" spans="1:26" ht="15.75" customHeight="1" x14ac:dyDescent="0.15">
      <c r="A533" s="58"/>
      <c r="B533" s="2"/>
      <c r="C533" s="3"/>
      <c r="D533" s="4"/>
      <c r="E533" s="5"/>
      <c r="F533" s="2"/>
      <c r="G533" s="2"/>
      <c r="H533" s="2"/>
      <c r="I533" s="6"/>
      <c r="J533" s="6"/>
      <c r="K533" s="2"/>
      <c r="L533" s="2"/>
      <c r="M533" s="58"/>
      <c r="N533" s="58"/>
      <c r="O533" s="58"/>
      <c r="P533" s="58"/>
      <c r="Q533" s="58"/>
      <c r="R533" s="58"/>
      <c r="S533" s="58"/>
      <c r="T533" s="58"/>
      <c r="U533" s="58"/>
      <c r="V533" s="58"/>
      <c r="W533" s="58"/>
      <c r="X533" s="58"/>
      <c r="Y533" s="58"/>
      <c r="Z533" s="58"/>
    </row>
    <row r="534" spans="1:26" ht="15.75" customHeight="1" x14ac:dyDescent="0.15">
      <c r="A534" s="58"/>
      <c r="B534" s="2"/>
      <c r="C534" s="3"/>
      <c r="D534" s="4"/>
      <c r="E534" s="5"/>
      <c r="F534" s="2"/>
      <c r="G534" s="2"/>
      <c r="H534" s="2"/>
      <c r="I534" s="6"/>
      <c r="J534" s="6"/>
      <c r="K534" s="2"/>
      <c r="L534" s="2"/>
      <c r="M534" s="58"/>
      <c r="N534" s="58"/>
      <c r="O534" s="58"/>
      <c r="P534" s="58"/>
      <c r="Q534" s="58"/>
      <c r="R534" s="58"/>
      <c r="S534" s="58"/>
      <c r="T534" s="58"/>
      <c r="U534" s="58"/>
      <c r="V534" s="58"/>
      <c r="W534" s="58"/>
      <c r="X534" s="58"/>
      <c r="Y534" s="58"/>
      <c r="Z534" s="58"/>
    </row>
    <row r="535" spans="1:26" ht="15.75" customHeight="1" x14ac:dyDescent="0.15">
      <c r="A535" s="58"/>
      <c r="B535" s="2"/>
      <c r="C535" s="3"/>
      <c r="D535" s="4"/>
      <c r="E535" s="5"/>
      <c r="F535" s="2"/>
      <c r="G535" s="2"/>
      <c r="H535" s="2"/>
      <c r="I535" s="6"/>
      <c r="J535" s="6"/>
      <c r="K535" s="2"/>
      <c r="L535" s="2"/>
      <c r="M535" s="58"/>
      <c r="N535" s="58"/>
      <c r="O535" s="58"/>
      <c r="P535" s="58"/>
      <c r="Q535" s="58"/>
      <c r="R535" s="58"/>
      <c r="S535" s="58"/>
      <c r="T535" s="58"/>
      <c r="U535" s="58"/>
      <c r="V535" s="58"/>
      <c r="W535" s="58"/>
      <c r="X535" s="58"/>
      <c r="Y535" s="58"/>
      <c r="Z535" s="58"/>
    </row>
    <row r="536" spans="1:26" ht="15.75" customHeight="1" x14ac:dyDescent="0.15">
      <c r="A536" s="58"/>
      <c r="B536" s="2"/>
      <c r="C536" s="3"/>
      <c r="D536" s="4"/>
      <c r="E536" s="5"/>
      <c r="F536" s="2"/>
      <c r="G536" s="2"/>
      <c r="H536" s="2"/>
      <c r="I536" s="6"/>
      <c r="J536" s="6"/>
      <c r="K536" s="2"/>
      <c r="L536" s="2"/>
      <c r="M536" s="58"/>
      <c r="N536" s="58"/>
      <c r="O536" s="58"/>
      <c r="P536" s="58"/>
      <c r="Q536" s="58"/>
      <c r="R536" s="58"/>
      <c r="S536" s="58"/>
      <c r="T536" s="58"/>
      <c r="U536" s="58"/>
      <c r="V536" s="58"/>
      <c r="W536" s="58"/>
      <c r="X536" s="58"/>
      <c r="Y536" s="58"/>
      <c r="Z536" s="58"/>
    </row>
    <row r="537" spans="1:26" ht="15.75" customHeight="1" x14ac:dyDescent="0.15">
      <c r="A537" s="58"/>
      <c r="B537" s="2"/>
      <c r="C537" s="3"/>
      <c r="D537" s="4"/>
      <c r="E537" s="5"/>
      <c r="F537" s="2"/>
      <c r="G537" s="2"/>
      <c r="H537" s="2"/>
      <c r="I537" s="6"/>
      <c r="J537" s="6"/>
      <c r="K537" s="2"/>
      <c r="L537" s="2"/>
      <c r="M537" s="58"/>
      <c r="N537" s="58"/>
      <c r="O537" s="58"/>
      <c r="P537" s="58"/>
      <c r="Q537" s="58"/>
      <c r="R537" s="58"/>
      <c r="S537" s="58"/>
      <c r="T537" s="58"/>
      <c r="U537" s="58"/>
      <c r="V537" s="58"/>
      <c r="W537" s="58"/>
      <c r="X537" s="58"/>
      <c r="Y537" s="58"/>
      <c r="Z537" s="58"/>
    </row>
    <row r="538" spans="1:26" ht="15.75" customHeight="1" x14ac:dyDescent="0.15">
      <c r="A538" s="58"/>
      <c r="B538" s="2"/>
      <c r="C538" s="3"/>
      <c r="D538" s="4"/>
      <c r="E538" s="5"/>
      <c r="F538" s="2"/>
      <c r="G538" s="2"/>
      <c r="H538" s="2"/>
      <c r="I538" s="6"/>
      <c r="J538" s="6"/>
      <c r="K538" s="2"/>
      <c r="L538" s="2"/>
      <c r="M538" s="58"/>
      <c r="N538" s="58"/>
      <c r="O538" s="58"/>
      <c r="P538" s="58"/>
      <c r="Q538" s="58"/>
      <c r="R538" s="58"/>
      <c r="S538" s="58"/>
      <c r="T538" s="58"/>
      <c r="U538" s="58"/>
      <c r="V538" s="58"/>
      <c r="W538" s="58"/>
      <c r="X538" s="58"/>
      <c r="Y538" s="58"/>
      <c r="Z538" s="58"/>
    </row>
    <row r="539" spans="1:26" ht="15.75" customHeight="1" x14ac:dyDescent="0.15">
      <c r="A539" s="58"/>
      <c r="B539" s="2"/>
      <c r="C539" s="3"/>
      <c r="D539" s="4"/>
      <c r="E539" s="5"/>
      <c r="F539" s="2"/>
      <c r="G539" s="2"/>
      <c r="H539" s="2"/>
      <c r="I539" s="6"/>
      <c r="J539" s="6"/>
      <c r="K539" s="2"/>
      <c r="L539" s="2"/>
      <c r="M539" s="58"/>
      <c r="N539" s="58"/>
      <c r="O539" s="58"/>
      <c r="P539" s="58"/>
      <c r="Q539" s="58"/>
      <c r="R539" s="58"/>
      <c r="S539" s="58"/>
      <c r="T539" s="58"/>
      <c r="U539" s="58"/>
      <c r="V539" s="58"/>
      <c r="W539" s="58"/>
      <c r="X539" s="58"/>
      <c r="Y539" s="58"/>
      <c r="Z539" s="58"/>
    </row>
    <row r="540" spans="1:26" ht="15.75" customHeight="1" x14ac:dyDescent="0.15">
      <c r="A540" s="58"/>
      <c r="B540" s="2"/>
      <c r="C540" s="3"/>
      <c r="D540" s="4"/>
      <c r="E540" s="5"/>
      <c r="F540" s="2"/>
      <c r="G540" s="2"/>
      <c r="H540" s="2"/>
      <c r="I540" s="6"/>
      <c r="J540" s="6"/>
      <c r="K540" s="2"/>
      <c r="L540" s="2"/>
      <c r="M540" s="58"/>
      <c r="N540" s="58"/>
      <c r="O540" s="58"/>
      <c r="P540" s="58"/>
      <c r="Q540" s="58"/>
      <c r="R540" s="58"/>
      <c r="S540" s="58"/>
      <c r="T540" s="58"/>
      <c r="U540" s="58"/>
      <c r="V540" s="58"/>
      <c r="W540" s="58"/>
      <c r="X540" s="58"/>
      <c r="Y540" s="58"/>
      <c r="Z540" s="58"/>
    </row>
    <row r="541" spans="1:26" ht="15.75" customHeight="1" x14ac:dyDescent="0.15">
      <c r="A541" s="58"/>
      <c r="B541" s="2"/>
      <c r="C541" s="3"/>
      <c r="D541" s="4"/>
      <c r="E541" s="5"/>
      <c r="F541" s="2"/>
      <c r="G541" s="2"/>
      <c r="H541" s="2"/>
      <c r="I541" s="6"/>
      <c r="J541" s="6"/>
      <c r="K541" s="2"/>
      <c r="L541" s="2"/>
      <c r="M541" s="58"/>
      <c r="N541" s="58"/>
      <c r="O541" s="58"/>
      <c r="P541" s="58"/>
      <c r="Q541" s="58"/>
      <c r="R541" s="58"/>
      <c r="S541" s="58"/>
      <c r="T541" s="58"/>
      <c r="U541" s="58"/>
      <c r="V541" s="58"/>
      <c r="W541" s="58"/>
      <c r="X541" s="58"/>
      <c r="Y541" s="58"/>
      <c r="Z541" s="58"/>
    </row>
    <row r="542" spans="1:26" ht="15.75" customHeight="1" x14ac:dyDescent="0.15">
      <c r="A542" s="58"/>
      <c r="B542" s="2"/>
      <c r="C542" s="3"/>
      <c r="D542" s="4"/>
      <c r="E542" s="5"/>
      <c r="F542" s="2"/>
      <c r="G542" s="2"/>
      <c r="H542" s="2"/>
      <c r="I542" s="6"/>
      <c r="J542" s="6"/>
      <c r="K542" s="2"/>
      <c r="L542" s="2"/>
      <c r="M542" s="58"/>
      <c r="N542" s="58"/>
      <c r="O542" s="58"/>
      <c r="P542" s="58"/>
      <c r="Q542" s="58"/>
      <c r="R542" s="58"/>
      <c r="S542" s="58"/>
      <c r="T542" s="58"/>
      <c r="U542" s="58"/>
      <c r="V542" s="58"/>
      <c r="W542" s="58"/>
      <c r="X542" s="58"/>
      <c r="Y542" s="58"/>
      <c r="Z542" s="58"/>
    </row>
    <row r="543" spans="1:26" ht="15.75" customHeight="1" x14ac:dyDescent="0.15">
      <c r="A543" s="58"/>
      <c r="B543" s="2"/>
      <c r="C543" s="3"/>
      <c r="D543" s="4"/>
      <c r="E543" s="5"/>
      <c r="F543" s="2"/>
      <c r="G543" s="2"/>
      <c r="H543" s="2"/>
      <c r="I543" s="6"/>
      <c r="J543" s="6"/>
      <c r="K543" s="2"/>
      <c r="L543" s="2"/>
      <c r="M543" s="58"/>
      <c r="N543" s="58"/>
      <c r="O543" s="58"/>
      <c r="P543" s="58"/>
      <c r="Q543" s="58"/>
      <c r="R543" s="58"/>
      <c r="S543" s="58"/>
      <c r="T543" s="58"/>
      <c r="U543" s="58"/>
      <c r="V543" s="58"/>
      <c r="W543" s="58"/>
      <c r="X543" s="58"/>
      <c r="Y543" s="58"/>
      <c r="Z543" s="58"/>
    </row>
    <row r="544" spans="1:26" ht="15.75" customHeight="1" x14ac:dyDescent="0.15">
      <c r="A544" s="58"/>
      <c r="B544" s="2"/>
      <c r="C544" s="3"/>
      <c r="D544" s="4"/>
      <c r="E544" s="5"/>
      <c r="F544" s="2"/>
      <c r="G544" s="2"/>
      <c r="H544" s="2"/>
      <c r="I544" s="6"/>
      <c r="J544" s="6"/>
      <c r="K544" s="2"/>
      <c r="L544" s="2"/>
      <c r="M544" s="58"/>
      <c r="N544" s="58"/>
      <c r="O544" s="58"/>
      <c r="P544" s="58"/>
      <c r="Q544" s="58"/>
      <c r="R544" s="58"/>
      <c r="S544" s="58"/>
      <c r="T544" s="58"/>
      <c r="U544" s="58"/>
      <c r="V544" s="58"/>
      <c r="W544" s="58"/>
      <c r="X544" s="58"/>
      <c r="Y544" s="58"/>
      <c r="Z544" s="58"/>
    </row>
    <row r="545" spans="1:26" ht="15.75" customHeight="1" x14ac:dyDescent="0.15">
      <c r="A545" s="58"/>
      <c r="B545" s="2"/>
      <c r="C545" s="3"/>
      <c r="D545" s="4"/>
      <c r="E545" s="5"/>
      <c r="F545" s="2"/>
      <c r="G545" s="2"/>
      <c r="H545" s="2"/>
      <c r="I545" s="6"/>
      <c r="J545" s="6"/>
      <c r="K545" s="2"/>
      <c r="L545" s="2"/>
      <c r="M545" s="58"/>
      <c r="N545" s="58"/>
      <c r="O545" s="58"/>
      <c r="P545" s="58"/>
      <c r="Q545" s="58"/>
      <c r="R545" s="58"/>
      <c r="S545" s="58"/>
      <c r="T545" s="58"/>
      <c r="U545" s="58"/>
      <c r="V545" s="58"/>
      <c r="W545" s="58"/>
      <c r="X545" s="58"/>
      <c r="Y545" s="58"/>
      <c r="Z545" s="58"/>
    </row>
    <row r="546" spans="1:26" ht="15.75" customHeight="1" x14ac:dyDescent="0.15">
      <c r="A546" s="58"/>
      <c r="B546" s="2"/>
      <c r="C546" s="3"/>
      <c r="D546" s="4"/>
      <c r="E546" s="5"/>
      <c r="F546" s="2"/>
      <c r="G546" s="2"/>
      <c r="H546" s="2"/>
      <c r="I546" s="6"/>
      <c r="J546" s="6"/>
      <c r="K546" s="2"/>
      <c r="L546" s="2"/>
      <c r="M546" s="58"/>
      <c r="N546" s="58"/>
      <c r="O546" s="58"/>
      <c r="P546" s="58"/>
      <c r="Q546" s="58"/>
      <c r="R546" s="58"/>
      <c r="S546" s="58"/>
      <c r="T546" s="58"/>
      <c r="U546" s="58"/>
      <c r="V546" s="58"/>
      <c r="W546" s="58"/>
      <c r="X546" s="58"/>
      <c r="Y546" s="58"/>
      <c r="Z546" s="58"/>
    </row>
    <row r="547" spans="1:26" ht="15.75" customHeight="1" x14ac:dyDescent="0.15">
      <c r="A547" s="58"/>
      <c r="B547" s="2"/>
      <c r="C547" s="3"/>
      <c r="D547" s="4"/>
      <c r="E547" s="5"/>
      <c r="F547" s="2"/>
      <c r="G547" s="2"/>
      <c r="H547" s="2"/>
      <c r="I547" s="6"/>
      <c r="J547" s="6"/>
      <c r="K547" s="2"/>
      <c r="L547" s="2"/>
      <c r="M547" s="58"/>
      <c r="N547" s="58"/>
      <c r="O547" s="58"/>
      <c r="P547" s="58"/>
      <c r="Q547" s="58"/>
      <c r="R547" s="58"/>
      <c r="S547" s="58"/>
      <c r="T547" s="58"/>
      <c r="U547" s="58"/>
      <c r="V547" s="58"/>
      <c r="W547" s="58"/>
      <c r="X547" s="58"/>
      <c r="Y547" s="58"/>
      <c r="Z547" s="58"/>
    </row>
    <row r="548" spans="1:26" ht="15.75" customHeight="1" x14ac:dyDescent="0.15">
      <c r="A548" s="58"/>
      <c r="B548" s="2"/>
      <c r="C548" s="3"/>
      <c r="D548" s="4"/>
      <c r="E548" s="5"/>
      <c r="F548" s="2"/>
      <c r="G548" s="2"/>
      <c r="H548" s="2"/>
      <c r="I548" s="6"/>
      <c r="J548" s="6"/>
      <c r="K548" s="2"/>
      <c r="L548" s="2"/>
      <c r="M548" s="58"/>
      <c r="N548" s="58"/>
      <c r="O548" s="58"/>
      <c r="P548" s="58"/>
      <c r="Q548" s="58"/>
      <c r="R548" s="58"/>
      <c r="S548" s="58"/>
      <c r="T548" s="58"/>
      <c r="U548" s="58"/>
      <c r="V548" s="58"/>
      <c r="W548" s="58"/>
      <c r="X548" s="58"/>
      <c r="Y548" s="58"/>
      <c r="Z548" s="58"/>
    </row>
    <row r="549" spans="1:26" ht="15.75" customHeight="1" x14ac:dyDescent="0.15">
      <c r="A549" s="58"/>
      <c r="B549" s="2"/>
      <c r="C549" s="3"/>
      <c r="D549" s="4"/>
      <c r="E549" s="5"/>
      <c r="F549" s="2"/>
      <c r="G549" s="2"/>
      <c r="H549" s="2"/>
      <c r="I549" s="6"/>
      <c r="J549" s="6"/>
      <c r="K549" s="2"/>
      <c r="L549" s="2"/>
      <c r="M549" s="58"/>
      <c r="N549" s="58"/>
      <c r="O549" s="58"/>
      <c r="P549" s="58"/>
      <c r="Q549" s="58"/>
      <c r="R549" s="58"/>
      <c r="S549" s="58"/>
      <c r="T549" s="58"/>
      <c r="U549" s="58"/>
      <c r="V549" s="58"/>
      <c r="W549" s="58"/>
      <c r="X549" s="58"/>
      <c r="Y549" s="58"/>
      <c r="Z549" s="58"/>
    </row>
    <row r="550" spans="1:26" ht="15.75" customHeight="1" x14ac:dyDescent="0.15">
      <c r="A550" s="58"/>
      <c r="B550" s="2"/>
      <c r="C550" s="3"/>
      <c r="D550" s="4"/>
      <c r="E550" s="5"/>
      <c r="F550" s="2"/>
      <c r="G550" s="2"/>
      <c r="H550" s="2"/>
      <c r="I550" s="6"/>
      <c r="J550" s="6"/>
      <c r="K550" s="2"/>
      <c r="L550" s="2"/>
      <c r="M550" s="58"/>
      <c r="N550" s="58"/>
      <c r="O550" s="58"/>
      <c r="P550" s="58"/>
      <c r="Q550" s="58"/>
      <c r="R550" s="58"/>
      <c r="S550" s="58"/>
      <c r="T550" s="58"/>
      <c r="U550" s="58"/>
      <c r="V550" s="58"/>
      <c r="W550" s="58"/>
      <c r="X550" s="58"/>
      <c r="Y550" s="58"/>
      <c r="Z550" s="58"/>
    </row>
    <row r="551" spans="1:26" ht="15.75" customHeight="1" x14ac:dyDescent="0.15">
      <c r="A551" s="58"/>
      <c r="B551" s="2"/>
      <c r="C551" s="3"/>
      <c r="D551" s="4"/>
      <c r="E551" s="5"/>
      <c r="F551" s="2"/>
      <c r="G551" s="2"/>
      <c r="H551" s="2"/>
      <c r="I551" s="6"/>
      <c r="J551" s="6"/>
      <c r="K551" s="2"/>
      <c r="L551" s="2"/>
      <c r="M551" s="58"/>
      <c r="N551" s="58"/>
      <c r="O551" s="58"/>
      <c r="P551" s="58"/>
      <c r="Q551" s="58"/>
      <c r="R551" s="58"/>
      <c r="S551" s="58"/>
      <c r="T551" s="58"/>
      <c r="U551" s="58"/>
      <c r="V551" s="58"/>
      <c r="W551" s="58"/>
      <c r="X551" s="58"/>
      <c r="Y551" s="58"/>
      <c r="Z551" s="58"/>
    </row>
    <row r="552" spans="1:26" ht="15.75" customHeight="1" x14ac:dyDescent="0.15">
      <c r="A552" s="58"/>
      <c r="B552" s="2"/>
      <c r="C552" s="3"/>
      <c r="D552" s="4"/>
      <c r="E552" s="5"/>
      <c r="F552" s="2"/>
      <c r="G552" s="2"/>
      <c r="H552" s="2"/>
      <c r="I552" s="6"/>
      <c r="J552" s="6"/>
      <c r="K552" s="2"/>
      <c r="L552" s="2"/>
      <c r="M552" s="58"/>
      <c r="N552" s="58"/>
      <c r="O552" s="58"/>
      <c r="P552" s="58"/>
      <c r="Q552" s="58"/>
      <c r="R552" s="58"/>
      <c r="S552" s="58"/>
      <c r="T552" s="58"/>
      <c r="U552" s="58"/>
      <c r="V552" s="58"/>
      <c r="W552" s="58"/>
      <c r="X552" s="58"/>
      <c r="Y552" s="58"/>
      <c r="Z552" s="58"/>
    </row>
    <row r="553" spans="1:26" ht="15.75" customHeight="1" x14ac:dyDescent="0.15">
      <c r="A553" s="58"/>
      <c r="B553" s="2"/>
      <c r="C553" s="3"/>
      <c r="D553" s="4"/>
      <c r="E553" s="5"/>
      <c r="F553" s="2"/>
      <c r="G553" s="2"/>
      <c r="H553" s="2"/>
      <c r="I553" s="6"/>
      <c r="J553" s="6"/>
      <c r="K553" s="2"/>
      <c r="L553" s="2"/>
      <c r="M553" s="58"/>
      <c r="N553" s="58"/>
      <c r="O553" s="58"/>
      <c r="P553" s="58"/>
      <c r="Q553" s="58"/>
      <c r="R553" s="58"/>
      <c r="S553" s="58"/>
      <c r="T553" s="58"/>
      <c r="U553" s="58"/>
      <c r="V553" s="58"/>
      <c r="W553" s="58"/>
      <c r="X553" s="58"/>
      <c r="Y553" s="58"/>
      <c r="Z553" s="58"/>
    </row>
    <row r="554" spans="1:26" ht="15.75" customHeight="1" x14ac:dyDescent="0.15">
      <c r="A554" s="58"/>
      <c r="B554" s="2"/>
      <c r="C554" s="3"/>
      <c r="D554" s="4"/>
      <c r="E554" s="5"/>
      <c r="F554" s="2"/>
      <c r="G554" s="2"/>
      <c r="H554" s="2"/>
      <c r="I554" s="6"/>
      <c r="J554" s="6"/>
      <c r="K554" s="2"/>
      <c r="L554" s="2"/>
      <c r="M554" s="58"/>
      <c r="N554" s="58"/>
      <c r="O554" s="58"/>
      <c r="P554" s="58"/>
      <c r="Q554" s="58"/>
      <c r="R554" s="58"/>
      <c r="S554" s="58"/>
      <c r="T554" s="58"/>
      <c r="U554" s="58"/>
      <c r="V554" s="58"/>
      <c r="W554" s="58"/>
      <c r="X554" s="58"/>
      <c r="Y554" s="58"/>
      <c r="Z554" s="58"/>
    </row>
    <row r="555" spans="1:26" ht="15.75" customHeight="1" x14ac:dyDescent="0.15">
      <c r="A555" s="58"/>
      <c r="B555" s="2"/>
      <c r="C555" s="3"/>
      <c r="D555" s="4"/>
      <c r="E555" s="5"/>
      <c r="F555" s="2"/>
      <c r="G555" s="2"/>
      <c r="H555" s="2"/>
      <c r="I555" s="6"/>
      <c r="J555" s="6"/>
      <c r="K555" s="2"/>
      <c r="L555" s="2"/>
      <c r="M555" s="58"/>
      <c r="N555" s="58"/>
      <c r="O555" s="58"/>
      <c r="P555" s="58"/>
      <c r="Q555" s="58"/>
      <c r="R555" s="58"/>
      <c r="S555" s="58"/>
      <c r="T555" s="58"/>
      <c r="U555" s="58"/>
      <c r="V555" s="58"/>
      <c r="W555" s="58"/>
      <c r="X555" s="58"/>
      <c r="Y555" s="58"/>
      <c r="Z555" s="58"/>
    </row>
    <row r="556" spans="1:26" ht="15.75" customHeight="1" x14ac:dyDescent="0.15">
      <c r="A556" s="58"/>
      <c r="B556" s="2"/>
      <c r="C556" s="3"/>
      <c r="D556" s="4"/>
      <c r="E556" s="5"/>
      <c r="F556" s="2"/>
      <c r="G556" s="2"/>
      <c r="H556" s="2"/>
      <c r="I556" s="6"/>
      <c r="J556" s="6"/>
      <c r="K556" s="2"/>
      <c r="L556" s="2"/>
      <c r="M556" s="58"/>
      <c r="N556" s="58"/>
      <c r="O556" s="58"/>
      <c r="P556" s="58"/>
      <c r="Q556" s="58"/>
      <c r="R556" s="58"/>
      <c r="S556" s="58"/>
      <c r="T556" s="58"/>
      <c r="U556" s="58"/>
      <c r="V556" s="58"/>
      <c r="W556" s="58"/>
      <c r="X556" s="58"/>
      <c r="Y556" s="58"/>
      <c r="Z556" s="58"/>
    </row>
    <row r="557" spans="1:26" ht="15.75" customHeight="1" x14ac:dyDescent="0.15">
      <c r="A557" s="58"/>
      <c r="B557" s="2"/>
      <c r="C557" s="3"/>
      <c r="D557" s="4"/>
      <c r="E557" s="5"/>
      <c r="F557" s="2"/>
      <c r="G557" s="2"/>
      <c r="H557" s="2"/>
      <c r="I557" s="6"/>
      <c r="J557" s="6"/>
      <c r="K557" s="2"/>
      <c r="L557" s="2"/>
      <c r="M557" s="58"/>
      <c r="N557" s="58"/>
      <c r="O557" s="58"/>
      <c r="P557" s="58"/>
      <c r="Q557" s="58"/>
      <c r="R557" s="58"/>
      <c r="S557" s="58"/>
      <c r="T557" s="58"/>
      <c r="U557" s="58"/>
      <c r="V557" s="58"/>
      <c r="W557" s="58"/>
      <c r="X557" s="58"/>
      <c r="Y557" s="58"/>
      <c r="Z557" s="58"/>
    </row>
    <row r="558" spans="1:26" ht="15.75" customHeight="1" x14ac:dyDescent="0.15">
      <c r="A558" s="58"/>
      <c r="B558" s="2"/>
      <c r="C558" s="3"/>
      <c r="D558" s="4"/>
      <c r="E558" s="5"/>
      <c r="F558" s="2"/>
      <c r="G558" s="2"/>
      <c r="H558" s="2"/>
      <c r="I558" s="6"/>
      <c r="J558" s="6"/>
      <c r="K558" s="2"/>
      <c r="L558" s="2"/>
      <c r="M558" s="58"/>
      <c r="N558" s="58"/>
      <c r="O558" s="58"/>
      <c r="P558" s="58"/>
      <c r="Q558" s="58"/>
      <c r="R558" s="58"/>
      <c r="S558" s="58"/>
      <c r="T558" s="58"/>
      <c r="U558" s="58"/>
      <c r="V558" s="58"/>
      <c r="W558" s="58"/>
      <c r="X558" s="58"/>
      <c r="Y558" s="58"/>
      <c r="Z558" s="58"/>
    </row>
    <row r="559" spans="1:26" ht="15.75" customHeight="1" x14ac:dyDescent="0.15">
      <c r="A559" s="58"/>
      <c r="B559" s="2"/>
      <c r="C559" s="3"/>
      <c r="D559" s="4"/>
      <c r="E559" s="5"/>
      <c r="F559" s="2"/>
      <c r="G559" s="2"/>
      <c r="H559" s="2"/>
      <c r="I559" s="6"/>
      <c r="J559" s="6"/>
      <c r="K559" s="2"/>
      <c r="L559" s="2"/>
      <c r="M559" s="58"/>
      <c r="N559" s="58"/>
      <c r="O559" s="58"/>
      <c r="P559" s="58"/>
      <c r="Q559" s="58"/>
      <c r="R559" s="58"/>
      <c r="S559" s="58"/>
      <c r="T559" s="58"/>
      <c r="U559" s="58"/>
      <c r="V559" s="58"/>
      <c r="W559" s="58"/>
      <c r="X559" s="58"/>
      <c r="Y559" s="58"/>
      <c r="Z559" s="58"/>
    </row>
    <row r="560" spans="1:26" ht="15.75" customHeight="1" x14ac:dyDescent="0.15">
      <c r="A560" s="58"/>
      <c r="B560" s="2"/>
      <c r="C560" s="3"/>
      <c r="D560" s="4"/>
      <c r="E560" s="5"/>
      <c r="F560" s="2"/>
      <c r="G560" s="2"/>
      <c r="H560" s="2"/>
      <c r="I560" s="6"/>
      <c r="J560" s="6"/>
      <c r="K560" s="2"/>
      <c r="L560" s="2"/>
      <c r="M560" s="58"/>
      <c r="N560" s="58"/>
      <c r="O560" s="58"/>
      <c r="P560" s="58"/>
      <c r="Q560" s="58"/>
      <c r="R560" s="58"/>
      <c r="S560" s="58"/>
      <c r="T560" s="58"/>
      <c r="U560" s="58"/>
      <c r="V560" s="58"/>
      <c r="W560" s="58"/>
      <c r="X560" s="58"/>
      <c r="Y560" s="58"/>
      <c r="Z560" s="58"/>
    </row>
    <row r="561" spans="1:26" ht="15.75" customHeight="1" x14ac:dyDescent="0.15">
      <c r="A561" s="58"/>
      <c r="B561" s="2"/>
      <c r="C561" s="3"/>
      <c r="D561" s="4"/>
      <c r="E561" s="5"/>
      <c r="F561" s="2"/>
      <c r="G561" s="2"/>
      <c r="H561" s="2"/>
      <c r="I561" s="6"/>
      <c r="J561" s="6"/>
      <c r="K561" s="2"/>
      <c r="L561" s="2"/>
      <c r="M561" s="58"/>
      <c r="N561" s="58"/>
      <c r="O561" s="58"/>
      <c r="P561" s="58"/>
      <c r="Q561" s="58"/>
      <c r="R561" s="58"/>
      <c r="S561" s="58"/>
      <c r="T561" s="58"/>
      <c r="U561" s="58"/>
      <c r="V561" s="58"/>
      <c r="W561" s="58"/>
      <c r="X561" s="58"/>
      <c r="Y561" s="58"/>
      <c r="Z561" s="58"/>
    </row>
    <row r="562" spans="1:26" ht="15.75" customHeight="1" x14ac:dyDescent="0.15">
      <c r="A562" s="58"/>
      <c r="B562" s="2"/>
      <c r="C562" s="3"/>
      <c r="D562" s="4"/>
      <c r="E562" s="5"/>
      <c r="F562" s="2"/>
      <c r="G562" s="2"/>
      <c r="H562" s="2"/>
      <c r="I562" s="6"/>
      <c r="J562" s="6"/>
      <c r="K562" s="2"/>
      <c r="L562" s="2"/>
      <c r="M562" s="58"/>
      <c r="N562" s="58"/>
      <c r="O562" s="58"/>
      <c r="P562" s="58"/>
      <c r="Q562" s="58"/>
      <c r="R562" s="58"/>
      <c r="S562" s="58"/>
      <c r="T562" s="58"/>
      <c r="U562" s="58"/>
      <c r="V562" s="58"/>
      <c r="W562" s="58"/>
      <c r="X562" s="58"/>
      <c r="Y562" s="58"/>
      <c r="Z562" s="58"/>
    </row>
    <row r="563" spans="1:26" ht="15.75" customHeight="1" x14ac:dyDescent="0.15">
      <c r="A563" s="58"/>
      <c r="B563" s="2"/>
      <c r="C563" s="3"/>
      <c r="D563" s="4"/>
      <c r="E563" s="5"/>
      <c r="F563" s="2"/>
      <c r="G563" s="2"/>
      <c r="H563" s="2"/>
      <c r="I563" s="6"/>
      <c r="J563" s="6"/>
      <c r="K563" s="2"/>
      <c r="L563" s="2"/>
      <c r="M563" s="58"/>
      <c r="N563" s="58"/>
      <c r="O563" s="58"/>
      <c r="P563" s="58"/>
      <c r="Q563" s="58"/>
      <c r="R563" s="58"/>
      <c r="S563" s="58"/>
      <c r="T563" s="58"/>
      <c r="U563" s="58"/>
      <c r="V563" s="58"/>
      <c r="W563" s="58"/>
      <c r="X563" s="58"/>
      <c r="Y563" s="58"/>
      <c r="Z563" s="58"/>
    </row>
    <row r="564" spans="1:26" ht="15.75" customHeight="1" x14ac:dyDescent="0.15">
      <c r="A564" s="58"/>
      <c r="B564" s="2"/>
      <c r="C564" s="3"/>
      <c r="D564" s="4"/>
      <c r="E564" s="5"/>
      <c r="F564" s="2"/>
      <c r="G564" s="2"/>
      <c r="H564" s="2"/>
      <c r="I564" s="6"/>
      <c r="J564" s="6"/>
      <c r="K564" s="2"/>
      <c r="L564" s="2"/>
      <c r="M564" s="58"/>
      <c r="N564" s="58"/>
      <c r="O564" s="58"/>
      <c r="P564" s="58"/>
      <c r="Q564" s="58"/>
      <c r="R564" s="58"/>
      <c r="S564" s="58"/>
      <c r="T564" s="58"/>
      <c r="U564" s="58"/>
      <c r="V564" s="58"/>
      <c r="W564" s="58"/>
      <c r="X564" s="58"/>
      <c r="Y564" s="58"/>
      <c r="Z564" s="58"/>
    </row>
    <row r="565" spans="1:26" ht="15.75" customHeight="1" x14ac:dyDescent="0.15">
      <c r="A565" s="58"/>
      <c r="B565" s="2"/>
      <c r="C565" s="3"/>
      <c r="D565" s="4"/>
      <c r="E565" s="5"/>
      <c r="F565" s="2"/>
      <c r="G565" s="2"/>
      <c r="H565" s="2"/>
      <c r="I565" s="6"/>
      <c r="J565" s="6"/>
      <c r="K565" s="2"/>
      <c r="L565" s="2"/>
      <c r="M565" s="58"/>
      <c r="N565" s="58"/>
      <c r="O565" s="58"/>
      <c r="P565" s="58"/>
      <c r="Q565" s="58"/>
      <c r="R565" s="58"/>
      <c r="S565" s="58"/>
      <c r="T565" s="58"/>
      <c r="U565" s="58"/>
      <c r="V565" s="58"/>
      <c r="W565" s="58"/>
      <c r="X565" s="58"/>
      <c r="Y565" s="58"/>
      <c r="Z565" s="58"/>
    </row>
    <row r="566" spans="1:26" ht="15.75" customHeight="1" x14ac:dyDescent="0.15">
      <c r="A566" s="58"/>
      <c r="B566" s="2"/>
      <c r="C566" s="3"/>
      <c r="D566" s="4"/>
      <c r="E566" s="5"/>
      <c r="F566" s="2"/>
      <c r="G566" s="2"/>
      <c r="H566" s="2"/>
      <c r="I566" s="6"/>
      <c r="J566" s="6"/>
      <c r="K566" s="2"/>
      <c r="L566" s="2"/>
      <c r="M566" s="58"/>
      <c r="N566" s="58"/>
      <c r="O566" s="58"/>
      <c r="P566" s="58"/>
      <c r="Q566" s="58"/>
      <c r="R566" s="58"/>
      <c r="S566" s="58"/>
      <c r="T566" s="58"/>
      <c r="U566" s="58"/>
      <c r="V566" s="58"/>
      <c r="W566" s="58"/>
      <c r="X566" s="58"/>
      <c r="Y566" s="58"/>
      <c r="Z566" s="58"/>
    </row>
    <row r="567" spans="1:26" ht="15.75" customHeight="1" x14ac:dyDescent="0.15">
      <c r="A567" s="58"/>
      <c r="B567" s="2"/>
      <c r="C567" s="3"/>
      <c r="D567" s="4"/>
      <c r="E567" s="5"/>
      <c r="F567" s="2"/>
      <c r="G567" s="2"/>
      <c r="H567" s="2"/>
      <c r="I567" s="6"/>
      <c r="J567" s="6"/>
      <c r="K567" s="2"/>
      <c r="L567" s="2"/>
      <c r="M567" s="58"/>
      <c r="N567" s="58"/>
      <c r="O567" s="58"/>
      <c r="P567" s="58"/>
      <c r="Q567" s="58"/>
      <c r="R567" s="58"/>
      <c r="S567" s="58"/>
      <c r="T567" s="58"/>
      <c r="U567" s="58"/>
      <c r="V567" s="58"/>
      <c r="W567" s="58"/>
      <c r="X567" s="58"/>
      <c r="Y567" s="58"/>
      <c r="Z567" s="58"/>
    </row>
    <row r="568" spans="1:26" ht="15.75" customHeight="1" x14ac:dyDescent="0.15">
      <c r="A568" s="58"/>
      <c r="B568" s="2"/>
      <c r="C568" s="3"/>
      <c r="D568" s="4"/>
      <c r="E568" s="5"/>
      <c r="F568" s="2"/>
      <c r="G568" s="2"/>
      <c r="H568" s="2"/>
      <c r="I568" s="6"/>
      <c r="J568" s="6"/>
      <c r="K568" s="2"/>
      <c r="L568" s="2"/>
      <c r="M568" s="58"/>
      <c r="N568" s="58"/>
      <c r="O568" s="58"/>
      <c r="P568" s="58"/>
      <c r="Q568" s="58"/>
      <c r="R568" s="58"/>
      <c r="S568" s="58"/>
      <c r="T568" s="58"/>
      <c r="U568" s="58"/>
      <c r="V568" s="58"/>
      <c r="W568" s="58"/>
      <c r="X568" s="58"/>
      <c r="Y568" s="58"/>
      <c r="Z568" s="58"/>
    </row>
    <row r="569" spans="1:26" ht="15.75" customHeight="1" x14ac:dyDescent="0.15">
      <c r="A569" s="58"/>
      <c r="B569" s="2"/>
      <c r="C569" s="3"/>
      <c r="D569" s="4"/>
      <c r="E569" s="5"/>
      <c r="F569" s="2"/>
      <c r="G569" s="2"/>
      <c r="H569" s="2"/>
      <c r="I569" s="6"/>
      <c r="J569" s="6"/>
      <c r="K569" s="2"/>
      <c r="L569" s="2"/>
      <c r="M569" s="58"/>
      <c r="N569" s="58"/>
      <c r="O569" s="58"/>
      <c r="P569" s="58"/>
      <c r="Q569" s="58"/>
      <c r="R569" s="58"/>
      <c r="S569" s="58"/>
      <c r="T569" s="58"/>
      <c r="U569" s="58"/>
      <c r="V569" s="58"/>
      <c r="W569" s="58"/>
      <c r="X569" s="58"/>
      <c r="Y569" s="58"/>
      <c r="Z569" s="58"/>
    </row>
    <row r="570" spans="1:26" ht="15.75" customHeight="1" x14ac:dyDescent="0.15">
      <c r="A570" s="58"/>
      <c r="B570" s="2"/>
      <c r="C570" s="3"/>
      <c r="D570" s="4"/>
      <c r="E570" s="5"/>
      <c r="F570" s="2"/>
      <c r="G570" s="2"/>
      <c r="H570" s="2"/>
      <c r="I570" s="6"/>
      <c r="J570" s="6"/>
      <c r="K570" s="2"/>
      <c r="L570" s="2"/>
      <c r="M570" s="58"/>
      <c r="N570" s="58"/>
      <c r="O570" s="58"/>
      <c r="P570" s="58"/>
      <c r="Q570" s="58"/>
      <c r="R570" s="58"/>
      <c r="S570" s="58"/>
      <c r="T570" s="58"/>
      <c r="U570" s="58"/>
      <c r="V570" s="58"/>
      <c r="W570" s="58"/>
      <c r="X570" s="58"/>
      <c r="Y570" s="58"/>
      <c r="Z570" s="58"/>
    </row>
    <row r="571" spans="1:26" ht="15.75" customHeight="1" x14ac:dyDescent="0.15">
      <c r="A571" s="58"/>
      <c r="B571" s="2"/>
      <c r="C571" s="3"/>
      <c r="D571" s="4"/>
      <c r="E571" s="5"/>
      <c r="F571" s="2"/>
      <c r="G571" s="2"/>
      <c r="H571" s="2"/>
      <c r="I571" s="6"/>
      <c r="J571" s="6"/>
      <c r="K571" s="2"/>
      <c r="L571" s="2"/>
      <c r="M571" s="58"/>
      <c r="N571" s="58"/>
      <c r="O571" s="58"/>
      <c r="P571" s="58"/>
      <c r="Q571" s="58"/>
      <c r="R571" s="58"/>
      <c r="S571" s="58"/>
      <c r="T571" s="58"/>
      <c r="U571" s="58"/>
      <c r="V571" s="58"/>
      <c r="W571" s="58"/>
      <c r="X571" s="58"/>
      <c r="Y571" s="58"/>
      <c r="Z571" s="58"/>
    </row>
    <row r="572" spans="1:26" ht="15.75" customHeight="1" x14ac:dyDescent="0.15">
      <c r="A572" s="58"/>
      <c r="B572" s="2"/>
      <c r="C572" s="3"/>
      <c r="D572" s="4"/>
      <c r="E572" s="5"/>
      <c r="F572" s="2"/>
      <c r="G572" s="2"/>
      <c r="H572" s="2"/>
      <c r="I572" s="6"/>
      <c r="J572" s="6"/>
      <c r="K572" s="2"/>
      <c r="L572" s="2"/>
      <c r="M572" s="58"/>
      <c r="N572" s="58"/>
      <c r="O572" s="58"/>
      <c r="P572" s="58"/>
      <c r="Q572" s="58"/>
      <c r="R572" s="58"/>
      <c r="S572" s="58"/>
      <c r="T572" s="58"/>
      <c r="U572" s="58"/>
      <c r="V572" s="58"/>
      <c r="W572" s="58"/>
      <c r="X572" s="58"/>
      <c r="Y572" s="58"/>
      <c r="Z572" s="58"/>
    </row>
    <row r="573" spans="1:26" ht="15.75" customHeight="1" x14ac:dyDescent="0.15">
      <c r="A573" s="58"/>
      <c r="B573" s="2"/>
      <c r="C573" s="3"/>
      <c r="D573" s="4"/>
      <c r="E573" s="5"/>
      <c r="F573" s="2"/>
      <c r="G573" s="2"/>
      <c r="H573" s="2"/>
      <c r="I573" s="6"/>
      <c r="J573" s="6"/>
      <c r="K573" s="2"/>
      <c r="L573" s="2"/>
      <c r="M573" s="58"/>
      <c r="N573" s="58"/>
      <c r="O573" s="58"/>
      <c r="P573" s="58"/>
      <c r="Q573" s="58"/>
      <c r="R573" s="58"/>
      <c r="S573" s="58"/>
      <c r="T573" s="58"/>
      <c r="U573" s="58"/>
      <c r="V573" s="58"/>
      <c r="W573" s="58"/>
      <c r="X573" s="58"/>
      <c r="Y573" s="58"/>
      <c r="Z573" s="58"/>
    </row>
    <row r="574" spans="1:26" ht="15.75" customHeight="1" x14ac:dyDescent="0.15">
      <c r="A574" s="58"/>
      <c r="B574" s="2"/>
      <c r="C574" s="3"/>
      <c r="D574" s="4"/>
      <c r="E574" s="5"/>
      <c r="F574" s="2"/>
      <c r="G574" s="2"/>
      <c r="H574" s="2"/>
      <c r="I574" s="6"/>
      <c r="J574" s="6"/>
      <c r="K574" s="2"/>
      <c r="L574" s="2"/>
      <c r="M574" s="58"/>
      <c r="N574" s="58"/>
      <c r="O574" s="58"/>
      <c r="P574" s="58"/>
      <c r="Q574" s="58"/>
      <c r="R574" s="58"/>
      <c r="S574" s="58"/>
      <c r="T574" s="58"/>
      <c r="U574" s="58"/>
      <c r="V574" s="58"/>
      <c r="W574" s="58"/>
      <c r="X574" s="58"/>
      <c r="Y574" s="58"/>
      <c r="Z574" s="58"/>
    </row>
    <row r="575" spans="1:26" ht="15.75" customHeight="1" x14ac:dyDescent="0.15">
      <c r="A575" s="58"/>
      <c r="B575" s="2"/>
      <c r="C575" s="3"/>
      <c r="D575" s="4"/>
      <c r="E575" s="5"/>
      <c r="F575" s="2"/>
      <c r="G575" s="2"/>
      <c r="H575" s="2"/>
      <c r="I575" s="6"/>
      <c r="J575" s="6"/>
      <c r="K575" s="2"/>
      <c r="L575" s="2"/>
      <c r="M575" s="58"/>
      <c r="N575" s="58"/>
      <c r="O575" s="58"/>
      <c r="P575" s="58"/>
      <c r="Q575" s="58"/>
      <c r="R575" s="58"/>
      <c r="S575" s="58"/>
      <c r="T575" s="58"/>
      <c r="U575" s="58"/>
      <c r="V575" s="58"/>
      <c r="W575" s="58"/>
      <c r="X575" s="58"/>
      <c r="Y575" s="58"/>
      <c r="Z575" s="58"/>
    </row>
    <row r="576" spans="1:26" ht="15.75" customHeight="1" x14ac:dyDescent="0.15">
      <c r="A576" s="58"/>
      <c r="B576" s="2"/>
      <c r="C576" s="3"/>
      <c r="D576" s="4"/>
      <c r="E576" s="5"/>
      <c r="F576" s="2"/>
      <c r="G576" s="2"/>
      <c r="H576" s="2"/>
      <c r="I576" s="6"/>
      <c r="J576" s="6"/>
      <c r="K576" s="2"/>
      <c r="L576" s="2"/>
      <c r="M576" s="58"/>
      <c r="N576" s="58"/>
      <c r="O576" s="58"/>
      <c r="P576" s="58"/>
      <c r="Q576" s="58"/>
      <c r="R576" s="58"/>
      <c r="S576" s="58"/>
      <c r="T576" s="58"/>
      <c r="U576" s="58"/>
      <c r="V576" s="58"/>
      <c r="W576" s="58"/>
      <c r="X576" s="58"/>
      <c r="Y576" s="58"/>
      <c r="Z576" s="58"/>
    </row>
    <row r="577" spans="1:26" ht="15.75" customHeight="1" x14ac:dyDescent="0.15">
      <c r="A577" s="58"/>
      <c r="B577" s="2"/>
      <c r="C577" s="3"/>
      <c r="D577" s="4"/>
      <c r="E577" s="5"/>
      <c r="F577" s="2"/>
      <c r="G577" s="2"/>
      <c r="H577" s="2"/>
      <c r="I577" s="6"/>
      <c r="J577" s="6"/>
      <c r="K577" s="2"/>
      <c r="L577" s="2"/>
      <c r="M577" s="58"/>
      <c r="N577" s="58"/>
      <c r="O577" s="58"/>
      <c r="P577" s="58"/>
      <c r="Q577" s="58"/>
      <c r="R577" s="58"/>
      <c r="S577" s="58"/>
      <c r="T577" s="58"/>
      <c r="U577" s="58"/>
      <c r="V577" s="58"/>
      <c r="W577" s="58"/>
      <c r="X577" s="58"/>
      <c r="Y577" s="58"/>
      <c r="Z577" s="58"/>
    </row>
    <row r="578" spans="1:26" ht="15.75" customHeight="1" x14ac:dyDescent="0.15">
      <c r="A578" s="58"/>
      <c r="B578" s="2"/>
      <c r="C578" s="3"/>
      <c r="D578" s="4"/>
      <c r="E578" s="5"/>
      <c r="F578" s="2"/>
      <c r="G578" s="2"/>
      <c r="H578" s="2"/>
      <c r="I578" s="6"/>
      <c r="J578" s="6"/>
      <c r="K578" s="2"/>
      <c r="L578" s="2"/>
      <c r="M578" s="58"/>
      <c r="N578" s="58"/>
      <c r="O578" s="58"/>
      <c r="P578" s="58"/>
      <c r="Q578" s="58"/>
      <c r="R578" s="58"/>
      <c r="S578" s="58"/>
      <c r="T578" s="58"/>
      <c r="U578" s="58"/>
      <c r="V578" s="58"/>
      <c r="W578" s="58"/>
      <c r="X578" s="58"/>
      <c r="Y578" s="58"/>
      <c r="Z578" s="58"/>
    </row>
    <row r="579" spans="1:26" ht="15.75" customHeight="1" x14ac:dyDescent="0.15">
      <c r="A579" s="58"/>
      <c r="B579" s="2"/>
      <c r="C579" s="3"/>
      <c r="D579" s="4"/>
      <c r="E579" s="5"/>
      <c r="F579" s="2"/>
      <c r="G579" s="2"/>
      <c r="H579" s="2"/>
      <c r="I579" s="6"/>
      <c r="J579" s="6"/>
      <c r="K579" s="2"/>
      <c r="L579" s="2"/>
      <c r="M579" s="58"/>
      <c r="N579" s="58"/>
      <c r="O579" s="58"/>
      <c r="P579" s="58"/>
      <c r="Q579" s="58"/>
      <c r="R579" s="58"/>
      <c r="S579" s="58"/>
      <c r="T579" s="58"/>
      <c r="U579" s="58"/>
      <c r="V579" s="58"/>
      <c r="W579" s="58"/>
      <c r="X579" s="58"/>
      <c r="Y579" s="58"/>
      <c r="Z579" s="58"/>
    </row>
    <row r="580" spans="1:26" ht="15.75" customHeight="1" x14ac:dyDescent="0.15">
      <c r="A580" s="58"/>
      <c r="B580" s="2"/>
      <c r="C580" s="3"/>
      <c r="D580" s="4"/>
      <c r="E580" s="5"/>
      <c r="F580" s="2"/>
      <c r="G580" s="2"/>
      <c r="H580" s="2"/>
      <c r="I580" s="6"/>
      <c r="J580" s="6"/>
      <c r="K580" s="2"/>
      <c r="L580" s="2"/>
      <c r="M580" s="58"/>
      <c r="N580" s="58"/>
      <c r="O580" s="58"/>
      <c r="P580" s="58"/>
      <c r="Q580" s="58"/>
      <c r="R580" s="58"/>
      <c r="S580" s="58"/>
      <c r="T580" s="58"/>
      <c r="U580" s="58"/>
      <c r="V580" s="58"/>
      <c r="W580" s="58"/>
      <c r="X580" s="58"/>
      <c r="Y580" s="58"/>
      <c r="Z580" s="58"/>
    </row>
    <row r="581" spans="1:26" ht="15.75" customHeight="1" x14ac:dyDescent="0.15">
      <c r="A581" s="58"/>
      <c r="B581" s="2"/>
      <c r="C581" s="3"/>
      <c r="D581" s="4"/>
      <c r="E581" s="5"/>
      <c r="F581" s="2"/>
      <c r="G581" s="2"/>
      <c r="H581" s="2"/>
      <c r="I581" s="6"/>
      <c r="J581" s="6"/>
      <c r="K581" s="2"/>
      <c r="L581" s="2"/>
      <c r="M581" s="58"/>
      <c r="N581" s="58"/>
      <c r="O581" s="58"/>
      <c r="P581" s="58"/>
      <c r="Q581" s="58"/>
      <c r="R581" s="58"/>
      <c r="S581" s="58"/>
      <c r="T581" s="58"/>
      <c r="U581" s="58"/>
      <c r="V581" s="58"/>
      <c r="W581" s="58"/>
      <c r="X581" s="58"/>
      <c r="Y581" s="58"/>
      <c r="Z581" s="58"/>
    </row>
    <row r="582" spans="1:26" ht="15.75" customHeight="1" x14ac:dyDescent="0.15">
      <c r="A582" s="58"/>
      <c r="B582" s="2"/>
      <c r="C582" s="3"/>
      <c r="D582" s="4"/>
      <c r="E582" s="5"/>
      <c r="F582" s="2"/>
      <c r="G582" s="2"/>
      <c r="H582" s="2"/>
      <c r="I582" s="6"/>
      <c r="J582" s="6"/>
      <c r="K582" s="2"/>
      <c r="L582" s="2"/>
      <c r="M582" s="58"/>
      <c r="N582" s="58"/>
      <c r="O582" s="58"/>
      <c r="P582" s="58"/>
      <c r="Q582" s="58"/>
      <c r="R582" s="58"/>
      <c r="S582" s="58"/>
      <c r="T582" s="58"/>
      <c r="U582" s="58"/>
      <c r="V582" s="58"/>
      <c r="W582" s="58"/>
      <c r="X582" s="58"/>
      <c r="Y582" s="58"/>
      <c r="Z582" s="58"/>
    </row>
    <row r="583" spans="1:26" ht="15.75" customHeight="1" x14ac:dyDescent="0.15">
      <c r="A583" s="58"/>
      <c r="B583" s="2"/>
      <c r="C583" s="3"/>
      <c r="D583" s="4"/>
      <c r="E583" s="5"/>
      <c r="F583" s="2"/>
      <c r="G583" s="2"/>
      <c r="H583" s="2"/>
      <c r="I583" s="6"/>
      <c r="J583" s="6"/>
      <c r="K583" s="2"/>
      <c r="L583" s="2"/>
      <c r="M583" s="58"/>
      <c r="N583" s="58"/>
      <c r="O583" s="58"/>
      <c r="P583" s="58"/>
      <c r="Q583" s="58"/>
      <c r="R583" s="58"/>
      <c r="S583" s="58"/>
      <c r="T583" s="58"/>
      <c r="U583" s="58"/>
      <c r="V583" s="58"/>
      <c r="W583" s="58"/>
      <c r="X583" s="58"/>
      <c r="Y583" s="58"/>
      <c r="Z583" s="58"/>
    </row>
    <row r="584" spans="1:26" ht="15.75" customHeight="1" x14ac:dyDescent="0.15">
      <c r="A584" s="58"/>
      <c r="B584" s="2"/>
      <c r="C584" s="3"/>
      <c r="D584" s="4"/>
      <c r="E584" s="5"/>
      <c r="F584" s="2"/>
      <c r="G584" s="2"/>
      <c r="H584" s="2"/>
      <c r="I584" s="6"/>
      <c r="J584" s="6"/>
      <c r="K584" s="2"/>
      <c r="L584" s="2"/>
      <c r="M584" s="58"/>
      <c r="N584" s="58"/>
      <c r="O584" s="58"/>
      <c r="P584" s="58"/>
      <c r="Q584" s="58"/>
      <c r="R584" s="58"/>
      <c r="S584" s="58"/>
      <c r="T584" s="58"/>
      <c r="U584" s="58"/>
      <c r="V584" s="58"/>
      <c r="W584" s="58"/>
      <c r="X584" s="58"/>
      <c r="Y584" s="58"/>
      <c r="Z584" s="58"/>
    </row>
    <row r="585" spans="1:26" ht="15.75" customHeight="1" x14ac:dyDescent="0.15">
      <c r="A585" s="58"/>
      <c r="B585" s="2"/>
      <c r="C585" s="3"/>
      <c r="D585" s="4"/>
      <c r="E585" s="5"/>
      <c r="F585" s="2"/>
      <c r="G585" s="2"/>
      <c r="H585" s="2"/>
      <c r="I585" s="6"/>
      <c r="J585" s="6"/>
      <c r="K585" s="2"/>
      <c r="L585" s="2"/>
      <c r="M585" s="58"/>
      <c r="N585" s="58"/>
      <c r="O585" s="58"/>
      <c r="P585" s="58"/>
      <c r="Q585" s="58"/>
      <c r="R585" s="58"/>
      <c r="S585" s="58"/>
      <c r="T585" s="58"/>
      <c r="U585" s="58"/>
      <c r="V585" s="58"/>
      <c r="W585" s="58"/>
      <c r="X585" s="58"/>
      <c r="Y585" s="58"/>
      <c r="Z585" s="58"/>
    </row>
    <row r="586" spans="1:26" ht="15.75" customHeight="1" x14ac:dyDescent="0.15">
      <c r="A586" s="58"/>
      <c r="B586" s="2"/>
      <c r="C586" s="3"/>
      <c r="D586" s="4"/>
      <c r="E586" s="5"/>
      <c r="F586" s="2"/>
      <c r="G586" s="2"/>
      <c r="H586" s="2"/>
      <c r="I586" s="6"/>
      <c r="J586" s="6"/>
      <c r="K586" s="2"/>
      <c r="L586" s="2"/>
      <c r="M586" s="58"/>
      <c r="N586" s="58"/>
      <c r="O586" s="58"/>
      <c r="P586" s="58"/>
      <c r="Q586" s="58"/>
      <c r="R586" s="58"/>
      <c r="S586" s="58"/>
      <c r="T586" s="58"/>
      <c r="U586" s="58"/>
      <c r="V586" s="58"/>
      <c r="W586" s="58"/>
      <c r="X586" s="58"/>
      <c r="Y586" s="58"/>
      <c r="Z586" s="58"/>
    </row>
    <row r="587" spans="1:26" ht="15.75" customHeight="1" x14ac:dyDescent="0.15">
      <c r="A587" s="58"/>
      <c r="B587" s="2"/>
      <c r="C587" s="3"/>
      <c r="D587" s="4"/>
      <c r="E587" s="5"/>
      <c r="F587" s="2"/>
      <c r="G587" s="2"/>
      <c r="H587" s="2"/>
      <c r="I587" s="6"/>
      <c r="J587" s="6"/>
      <c r="K587" s="2"/>
      <c r="L587" s="2"/>
      <c r="M587" s="58"/>
      <c r="N587" s="58"/>
      <c r="O587" s="58"/>
      <c r="P587" s="58"/>
      <c r="Q587" s="58"/>
      <c r="R587" s="58"/>
      <c r="S587" s="58"/>
      <c r="T587" s="58"/>
      <c r="U587" s="58"/>
      <c r="V587" s="58"/>
      <c r="W587" s="58"/>
      <c r="X587" s="58"/>
      <c r="Y587" s="58"/>
      <c r="Z587" s="58"/>
    </row>
    <row r="588" spans="1:26" ht="15.75" customHeight="1" x14ac:dyDescent="0.15">
      <c r="A588" s="58"/>
      <c r="B588" s="2"/>
      <c r="C588" s="3"/>
      <c r="D588" s="4"/>
      <c r="E588" s="5"/>
      <c r="F588" s="2"/>
      <c r="G588" s="2"/>
      <c r="H588" s="2"/>
      <c r="I588" s="6"/>
      <c r="J588" s="6"/>
      <c r="K588" s="2"/>
      <c r="L588" s="2"/>
      <c r="M588" s="58"/>
      <c r="N588" s="58"/>
      <c r="O588" s="58"/>
      <c r="P588" s="58"/>
      <c r="Q588" s="58"/>
      <c r="R588" s="58"/>
      <c r="S588" s="58"/>
      <c r="T588" s="58"/>
      <c r="U588" s="58"/>
      <c r="V588" s="58"/>
      <c r="W588" s="58"/>
      <c r="X588" s="58"/>
      <c r="Y588" s="58"/>
      <c r="Z588" s="58"/>
    </row>
    <row r="589" spans="1:26" ht="15.75" customHeight="1" x14ac:dyDescent="0.15">
      <c r="A589" s="58"/>
      <c r="B589" s="2"/>
      <c r="C589" s="3"/>
      <c r="D589" s="4"/>
      <c r="E589" s="5"/>
      <c r="F589" s="2"/>
      <c r="G589" s="2"/>
      <c r="H589" s="2"/>
      <c r="I589" s="6"/>
      <c r="J589" s="6"/>
      <c r="K589" s="2"/>
      <c r="L589" s="2"/>
      <c r="M589" s="58"/>
      <c r="N589" s="58"/>
      <c r="O589" s="58"/>
      <c r="P589" s="58"/>
      <c r="Q589" s="58"/>
      <c r="R589" s="58"/>
      <c r="S589" s="58"/>
      <c r="T589" s="58"/>
      <c r="U589" s="58"/>
      <c r="V589" s="58"/>
      <c r="W589" s="58"/>
      <c r="X589" s="58"/>
      <c r="Y589" s="58"/>
      <c r="Z589" s="58"/>
    </row>
    <row r="590" spans="1:26" ht="15.75" customHeight="1" x14ac:dyDescent="0.15">
      <c r="A590" s="58"/>
      <c r="B590" s="2"/>
      <c r="C590" s="3"/>
      <c r="D590" s="4"/>
      <c r="E590" s="5"/>
      <c r="F590" s="2"/>
      <c r="G590" s="2"/>
      <c r="H590" s="2"/>
      <c r="I590" s="6"/>
      <c r="J590" s="6"/>
      <c r="K590" s="2"/>
      <c r="L590" s="2"/>
      <c r="M590" s="58"/>
      <c r="N590" s="58"/>
      <c r="O590" s="58"/>
      <c r="P590" s="58"/>
      <c r="Q590" s="58"/>
      <c r="R590" s="58"/>
      <c r="S590" s="58"/>
      <c r="T590" s="58"/>
      <c r="U590" s="58"/>
      <c r="V590" s="58"/>
      <c r="W590" s="58"/>
      <c r="X590" s="58"/>
      <c r="Y590" s="58"/>
      <c r="Z590" s="58"/>
    </row>
    <row r="591" spans="1:26" ht="15.75" customHeight="1" x14ac:dyDescent="0.15">
      <c r="A591" s="58"/>
      <c r="B591" s="2"/>
      <c r="C591" s="3"/>
      <c r="D591" s="4"/>
      <c r="E591" s="5"/>
      <c r="F591" s="2"/>
      <c r="G591" s="2"/>
      <c r="H591" s="2"/>
      <c r="I591" s="6"/>
      <c r="J591" s="6"/>
      <c r="K591" s="2"/>
      <c r="L591" s="2"/>
      <c r="M591" s="58"/>
      <c r="N591" s="58"/>
      <c r="O591" s="58"/>
      <c r="P591" s="58"/>
      <c r="Q591" s="58"/>
      <c r="R591" s="58"/>
      <c r="S591" s="58"/>
      <c r="T591" s="58"/>
      <c r="U591" s="58"/>
      <c r="V591" s="58"/>
      <c r="W591" s="58"/>
      <c r="X591" s="58"/>
      <c r="Y591" s="58"/>
      <c r="Z591" s="58"/>
    </row>
    <row r="592" spans="1:26" ht="15.75" customHeight="1" x14ac:dyDescent="0.15">
      <c r="A592" s="58"/>
      <c r="B592" s="2"/>
      <c r="C592" s="3"/>
      <c r="D592" s="4"/>
      <c r="E592" s="5"/>
      <c r="F592" s="2"/>
      <c r="G592" s="2"/>
      <c r="H592" s="2"/>
      <c r="I592" s="6"/>
      <c r="J592" s="6"/>
      <c r="K592" s="2"/>
      <c r="L592" s="2"/>
      <c r="M592" s="58"/>
      <c r="N592" s="58"/>
      <c r="O592" s="58"/>
      <c r="P592" s="58"/>
      <c r="Q592" s="58"/>
      <c r="R592" s="58"/>
      <c r="S592" s="58"/>
      <c r="T592" s="58"/>
      <c r="U592" s="58"/>
      <c r="V592" s="58"/>
      <c r="W592" s="58"/>
      <c r="X592" s="58"/>
      <c r="Y592" s="58"/>
      <c r="Z592" s="58"/>
    </row>
    <row r="593" spans="1:26" ht="15.75" customHeight="1" x14ac:dyDescent="0.15">
      <c r="A593" s="58"/>
      <c r="B593" s="2"/>
      <c r="C593" s="3"/>
      <c r="D593" s="4"/>
      <c r="E593" s="5"/>
      <c r="F593" s="2"/>
      <c r="G593" s="2"/>
      <c r="H593" s="2"/>
      <c r="I593" s="6"/>
      <c r="J593" s="6"/>
      <c r="K593" s="2"/>
      <c r="L593" s="2"/>
      <c r="M593" s="58"/>
      <c r="N593" s="58"/>
      <c r="O593" s="58"/>
      <c r="P593" s="58"/>
      <c r="Q593" s="58"/>
      <c r="R593" s="58"/>
      <c r="S593" s="58"/>
      <c r="T593" s="58"/>
      <c r="U593" s="58"/>
      <c r="V593" s="58"/>
      <c r="W593" s="58"/>
      <c r="X593" s="58"/>
      <c r="Y593" s="58"/>
      <c r="Z593" s="58"/>
    </row>
    <row r="594" spans="1:26" ht="15.75" customHeight="1" x14ac:dyDescent="0.15">
      <c r="A594" s="58"/>
      <c r="B594" s="2"/>
      <c r="C594" s="3"/>
      <c r="D594" s="4"/>
      <c r="E594" s="5"/>
      <c r="F594" s="2"/>
      <c r="G594" s="2"/>
      <c r="H594" s="2"/>
      <c r="I594" s="6"/>
      <c r="J594" s="6"/>
      <c r="K594" s="2"/>
      <c r="L594" s="2"/>
      <c r="M594" s="58"/>
      <c r="N594" s="58"/>
      <c r="O594" s="58"/>
      <c r="P594" s="58"/>
      <c r="Q594" s="58"/>
      <c r="R594" s="58"/>
      <c r="S594" s="58"/>
      <c r="T594" s="58"/>
      <c r="U594" s="58"/>
      <c r="V594" s="58"/>
      <c r="W594" s="58"/>
      <c r="X594" s="58"/>
      <c r="Y594" s="58"/>
      <c r="Z594" s="58"/>
    </row>
    <row r="595" spans="1:26" ht="15.75" customHeight="1" x14ac:dyDescent="0.15">
      <c r="A595" s="58"/>
      <c r="B595" s="2"/>
      <c r="C595" s="3"/>
      <c r="D595" s="4"/>
      <c r="E595" s="5"/>
      <c r="F595" s="2"/>
      <c r="G595" s="2"/>
      <c r="H595" s="2"/>
      <c r="I595" s="6"/>
      <c r="J595" s="6"/>
      <c r="K595" s="2"/>
      <c r="L595" s="2"/>
      <c r="M595" s="58"/>
      <c r="N595" s="58"/>
      <c r="O595" s="58"/>
      <c r="P595" s="58"/>
      <c r="Q595" s="58"/>
      <c r="R595" s="58"/>
      <c r="S595" s="58"/>
      <c r="T595" s="58"/>
      <c r="U595" s="58"/>
      <c r="V595" s="58"/>
      <c r="W595" s="58"/>
      <c r="X595" s="58"/>
      <c r="Y595" s="58"/>
      <c r="Z595" s="58"/>
    </row>
    <row r="596" spans="1:26" ht="15.75" customHeight="1" x14ac:dyDescent="0.15">
      <c r="A596" s="58"/>
      <c r="B596" s="2"/>
      <c r="C596" s="3"/>
      <c r="D596" s="4"/>
      <c r="E596" s="5"/>
      <c r="F596" s="2"/>
      <c r="G596" s="2"/>
      <c r="H596" s="2"/>
      <c r="I596" s="6"/>
      <c r="J596" s="6"/>
      <c r="K596" s="2"/>
      <c r="L596" s="2"/>
      <c r="M596" s="58"/>
      <c r="N596" s="58"/>
      <c r="O596" s="58"/>
      <c r="P596" s="58"/>
      <c r="Q596" s="58"/>
      <c r="R596" s="58"/>
      <c r="S596" s="58"/>
      <c r="T596" s="58"/>
      <c r="U596" s="58"/>
      <c r="V596" s="58"/>
      <c r="W596" s="58"/>
      <c r="X596" s="58"/>
      <c r="Y596" s="58"/>
      <c r="Z596" s="58"/>
    </row>
    <row r="597" spans="1:26" ht="15.75" customHeight="1" x14ac:dyDescent="0.15">
      <c r="A597" s="58"/>
      <c r="B597" s="2"/>
      <c r="C597" s="3"/>
      <c r="D597" s="4"/>
      <c r="E597" s="5"/>
      <c r="F597" s="2"/>
      <c r="G597" s="2"/>
      <c r="H597" s="2"/>
      <c r="I597" s="6"/>
      <c r="J597" s="6"/>
      <c r="K597" s="2"/>
      <c r="L597" s="2"/>
      <c r="M597" s="58"/>
      <c r="N597" s="58"/>
      <c r="O597" s="58"/>
      <c r="P597" s="58"/>
      <c r="Q597" s="58"/>
      <c r="R597" s="58"/>
      <c r="S597" s="58"/>
      <c r="T597" s="58"/>
      <c r="U597" s="58"/>
      <c r="V597" s="58"/>
      <c r="W597" s="58"/>
      <c r="X597" s="58"/>
      <c r="Y597" s="58"/>
      <c r="Z597" s="58"/>
    </row>
    <row r="598" spans="1:26" ht="15.75" customHeight="1" x14ac:dyDescent="0.15">
      <c r="A598" s="58"/>
      <c r="B598" s="2"/>
      <c r="C598" s="3"/>
      <c r="D598" s="4"/>
      <c r="E598" s="5"/>
      <c r="F598" s="2"/>
      <c r="G598" s="2"/>
      <c r="H598" s="2"/>
      <c r="I598" s="6"/>
      <c r="J598" s="6"/>
      <c r="K598" s="2"/>
      <c r="L598" s="2"/>
      <c r="M598" s="58"/>
      <c r="N598" s="58"/>
      <c r="O598" s="58"/>
      <c r="P598" s="58"/>
      <c r="Q598" s="58"/>
      <c r="R598" s="58"/>
      <c r="S598" s="58"/>
      <c r="T598" s="58"/>
      <c r="U598" s="58"/>
      <c r="V598" s="58"/>
      <c r="W598" s="58"/>
      <c r="X598" s="58"/>
      <c r="Y598" s="58"/>
      <c r="Z598" s="58"/>
    </row>
    <row r="599" spans="1:26" ht="15.75" customHeight="1" x14ac:dyDescent="0.15">
      <c r="A599" s="58"/>
      <c r="B599" s="2"/>
      <c r="C599" s="3"/>
      <c r="D599" s="4"/>
      <c r="E599" s="5"/>
      <c r="F599" s="2"/>
      <c r="G599" s="2"/>
      <c r="H599" s="2"/>
      <c r="I599" s="6"/>
      <c r="J599" s="6"/>
      <c r="K599" s="2"/>
      <c r="L599" s="2"/>
      <c r="M599" s="58"/>
      <c r="N599" s="58"/>
      <c r="O599" s="58"/>
      <c r="P599" s="58"/>
      <c r="Q599" s="58"/>
      <c r="R599" s="58"/>
      <c r="S599" s="58"/>
      <c r="T599" s="58"/>
      <c r="U599" s="58"/>
      <c r="V599" s="58"/>
      <c r="W599" s="58"/>
      <c r="X599" s="58"/>
      <c r="Y599" s="58"/>
      <c r="Z599" s="58"/>
    </row>
    <row r="600" spans="1:26" ht="15.75" customHeight="1" x14ac:dyDescent="0.15">
      <c r="A600" s="58"/>
      <c r="B600" s="2"/>
      <c r="C600" s="3"/>
      <c r="D600" s="4"/>
      <c r="E600" s="5"/>
      <c r="F600" s="2"/>
      <c r="G600" s="2"/>
      <c r="H600" s="2"/>
      <c r="I600" s="6"/>
      <c r="J600" s="6"/>
      <c r="K600" s="2"/>
      <c r="L600" s="2"/>
      <c r="M600" s="58"/>
      <c r="N600" s="58"/>
      <c r="O600" s="58"/>
      <c r="P600" s="58"/>
      <c r="Q600" s="58"/>
      <c r="R600" s="58"/>
      <c r="S600" s="58"/>
      <c r="T600" s="58"/>
      <c r="U600" s="58"/>
      <c r="V600" s="58"/>
      <c r="W600" s="58"/>
      <c r="X600" s="58"/>
      <c r="Y600" s="58"/>
      <c r="Z600" s="58"/>
    </row>
    <row r="601" spans="1:26" ht="15.75" customHeight="1" x14ac:dyDescent="0.15">
      <c r="A601" s="58"/>
      <c r="B601" s="2"/>
      <c r="C601" s="3"/>
      <c r="D601" s="4"/>
      <c r="E601" s="5"/>
      <c r="F601" s="2"/>
      <c r="G601" s="2"/>
      <c r="H601" s="2"/>
      <c r="I601" s="6"/>
      <c r="J601" s="6"/>
      <c r="K601" s="2"/>
      <c r="L601" s="2"/>
      <c r="M601" s="58"/>
      <c r="N601" s="58"/>
      <c r="O601" s="58"/>
      <c r="P601" s="58"/>
      <c r="Q601" s="58"/>
      <c r="R601" s="58"/>
      <c r="S601" s="58"/>
      <c r="T601" s="58"/>
      <c r="U601" s="58"/>
      <c r="V601" s="58"/>
      <c r="W601" s="58"/>
      <c r="X601" s="58"/>
      <c r="Y601" s="58"/>
      <c r="Z601" s="58"/>
    </row>
    <row r="602" spans="1:26" ht="15.75" customHeight="1" x14ac:dyDescent="0.15">
      <c r="A602" s="58"/>
      <c r="B602" s="2"/>
      <c r="C602" s="3"/>
      <c r="D602" s="4"/>
      <c r="E602" s="5"/>
      <c r="F602" s="2"/>
      <c r="G602" s="2"/>
      <c r="H602" s="2"/>
      <c r="I602" s="6"/>
      <c r="J602" s="6"/>
      <c r="K602" s="2"/>
      <c r="L602" s="2"/>
      <c r="M602" s="58"/>
      <c r="N602" s="58"/>
      <c r="O602" s="58"/>
      <c r="P602" s="58"/>
      <c r="Q602" s="58"/>
      <c r="R602" s="58"/>
      <c r="S602" s="58"/>
      <c r="T602" s="58"/>
      <c r="U602" s="58"/>
      <c r="V602" s="58"/>
      <c r="W602" s="58"/>
      <c r="X602" s="58"/>
      <c r="Y602" s="58"/>
      <c r="Z602" s="58"/>
    </row>
    <row r="603" spans="1:26" ht="15.75" customHeight="1" x14ac:dyDescent="0.15">
      <c r="A603" s="58"/>
      <c r="B603" s="2"/>
      <c r="C603" s="3"/>
      <c r="D603" s="4"/>
      <c r="E603" s="5"/>
      <c r="F603" s="2"/>
      <c r="G603" s="2"/>
      <c r="H603" s="2"/>
      <c r="I603" s="6"/>
      <c r="J603" s="6"/>
      <c r="K603" s="2"/>
      <c r="L603" s="2"/>
      <c r="M603" s="58"/>
      <c r="N603" s="58"/>
      <c r="O603" s="58"/>
      <c r="P603" s="58"/>
      <c r="Q603" s="58"/>
      <c r="R603" s="58"/>
      <c r="S603" s="58"/>
      <c r="T603" s="58"/>
      <c r="U603" s="58"/>
      <c r="V603" s="58"/>
      <c r="W603" s="58"/>
      <c r="X603" s="58"/>
      <c r="Y603" s="58"/>
      <c r="Z603" s="58"/>
    </row>
    <row r="604" spans="1:26" ht="15.75" customHeight="1" x14ac:dyDescent="0.15">
      <c r="A604" s="58"/>
      <c r="B604" s="2"/>
      <c r="C604" s="3"/>
      <c r="D604" s="4"/>
      <c r="E604" s="5"/>
      <c r="F604" s="2"/>
      <c r="G604" s="2"/>
      <c r="H604" s="2"/>
      <c r="I604" s="6"/>
      <c r="J604" s="6"/>
      <c r="K604" s="2"/>
      <c r="L604" s="2"/>
      <c r="M604" s="58"/>
      <c r="N604" s="58"/>
      <c r="O604" s="58"/>
      <c r="P604" s="58"/>
      <c r="Q604" s="58"/>
      <c r="R604" s="58"/>
      <c r="S604" s="58"/>
      <c r="T604" s="58"/>
      <c r="U604" s="58"/>
      <c r="V604" s="58"/>
      <c r="W604" s="58"/>
      <c r="X604" s="58"/>
      <c r="Y604" s="58"/>
      <c r="Z604" s="58"/>
    </row>
    <row r="605" spans="1:26" ht="15.75" customHeight="1" x14ac:dyDescent="0.15">
      <c r="A605" s="58"/>
      <c r="B605" s="2"/>
      <c r="C605" s="3"/>
      <c r="D605" s="4"/>
      <c r="E605" s="5"/>
      <c r="F605" s="2"/>
      <c r="G605" s="2"/>
      <c r="H605" s="2"/>
      <c r="I605" s="6"/>
      <c r="J605" s="6"/>
      <c r="K605" s="2"/>
      <c r="L605" s="2"/>
      <c r="M605" s="58"/>
      <c r="N605" s="58"/>
      <c r="O605" s="58"/>
      <c r="P605" s="58"/>
      <c r="Q605" s="58"/>
      <c r="R605" s="58"/>
      <c r="S605" s="58"/>
      <c r="T605" s="58"/>
      <c r="U605" s="58"/>
      <c r="V605" s="58"/>
      <c r="W605" s="58"/>
      <c r="X605" s="58"/>
      <c r="Y605" s="58"/>
      <c r="Z605" s="58"/>
    </row>
    <row r="606" spans="1:26" ht="15.75" customHeight="1" x14ac:dyDescent="0.15">
      <c r="A606" s="58"/>
      <c r="B606" s="2"/>
      <c r="C606" s="3"/>
      <c r="D606" s="4"/>
      <c r="E606" s="5"/>
      <c r="F606" s="2"/>
      <c r="G606" s="2"/>
      <c r="H606" s="2"/>
      <c r="I606" s="6"/>
      <c r="J606" s="6"/>
      <c r="K606" s="2"/>
      <c r="L606" s="2"/>
      <c r="M606" s="58"/>
      <c r="N606" s="58"/>
      <c r="O606" s="58"/>
      <c r="P606" s="58"/>
      <c r="Q606" s="58"/>
      <c r="R606" s="58"/>
      <c r="S606" s="58"/>
      <c r="T606" s="58"/>
      <c r="U606" s="58"/>
      <c r="V606" s="58"/>
      <c r="W606" s="58"/>
      <c r="X606" s="58"/>
      <c r="Y606" s="58"/>
      <c r="Z606" s="58"/>
    </row>
    <row r="607" spans="1:26" ht="15.75" customHeight="1" x14ac:dyDescent="0.15">
      <c r="A607" s="58"/>
      <c r="B607" s="2"/>
      <c r="C607" s="3"/>
      <c r="D607" s="4"/>
      <c r="E607" s="5"/>
      <c r="F607" s="2"/>
      <c r="G607" s="2"/>
      <c r="H607" s="2"/>
      <c r="I607" s="6"/>
      <c r="J607" s="6"/>
      <c r="K607" s="2"/>
      <c r="L607" s="2"/>
      <c r="M607" s="58"/>
      <c r="N607" s="58"/>
      <c r="O607" s="58"/>
      <c r="P607" s="58"/>
      <c r="Q607" s="58"/>
      <c r="R607" s="58"/>
      <c r="S607" s="58"/>
      <c r="T607" s="58"/>
      <c r="U607" s="58"/>
      <c r="V607" s="58"/>
      <c r="W607" s="58"/>
      <c r="X607" s="58"/>
      <c r="Y607" s="58"/>
      <c r="Z607" s="58"/>
    </row>
    <row r="608" spans="1:26" ht="15.75" customHeight="1" x14ac:dyDescent="0.15">
      <c r="A608" s="58"/>
      <c r="B608" s="2"/>
      <c r="C608" s="3"/>
      <c r="D608" s="4"/>
      <c r="E608" s="5"/>
      <c r="F608" s="2"/>
      <c r="G608" s="2"/>
      <c r="H608" s="2"/>
      <c r="I608" s="6"/>
      <c r="J608" s="6"/>
      <c r="K608" s="2"/>
      <c r="L608" s="2"/>
      <c r="M608" s="58"/>
      <c r="N608" s="58"/>
      <c r="O608" s="58"/>
      <c r="P608" s="58"/>
      <c r="Q608" s="58"/>
      <c r="R608" s="58"/>
      <c r="S608" s="58"/>
      <c r="T608" s="58"/>
      <c r="U608" s="58"/>
      <c r="V608" s="58"/>
      <c r="W608" s="58"/>
      <c r="X608" s="58"/>
      <c r="Y608" s="58"/>
      <c r="Z608" s="58"/>
    </row>
    <row r="609" spans="1:26" ht="15.75" customHeight="1" x14ac:dyDescent="0.15">
      <c r="A609" s="58"/>
      <c r="B609" s="2"/>
      <c r="C609" s="3"/>
      <c r="D609" s="4"/>
      <c r="E609" s="5"/>
      <c r="F609" s="2"/>
      <c r="G609" s="2"/>
      <c r="H609" s="2"/>
      <c r="I609" s="6"/>
      <c r="J609" s="6"/>
      <c r="K609" s="2"/>
      <c r="L609" s="2"/>
      <c r="M609" s="58"/>
      <c r="N609" s="58"/>
      <c r="O609" s="58"/>
      <c r="P609" s="58"/>
      <c r="Q609" s="58"/>
      <c r="R609" s="58"/>
      <c r="S609" s="58"/>
      <c r="T609" s="58"/>
      <c r="U609" s="58"/>
      <c r="V609" s="58"/>
      <c r="W609" s="58"/>
      <c r="X609" s="58"/>
      <c r="Y609" s="58"/>
      <c r="Z609" s="58"/>
    </row>
    <row r="610" spans="1:26" ht="15.75" customHeight="1" x14ac:dyDescent="0.15">
      <c r="A610" s="58"/>
      <c r="B610" s="2"/>
      <c r="C610" s="3"/>
      <c r="D610" s="4"/>
      <c r="E610" s="5"/>
      <c r="F610" s="2"/>
      <c r="G610" s="2"/>
      <c r="H610" s="2"/>
      <c r="I610" s="6"/>
      <c r="J610" s="6"/>
      <c r="K610" s="2"/>
      <c r="L610" s="2"/>
      <c r="M610" s="58"/>
      <c r="N610" s="58"/>
      <c r="O610" s="58"/>
      <c r="P610" s="58"/>
      <c r="Q610" s="58"/>
      <c r="R610" s="58"/>
      <c r="S610" s="58"/>
      <c r="T610" s="58"/>
      <c r="U610" s="58"/>
      <c r="V610" s="58"/>
      <c r="W610" s="58"/>
      <c r="X610" s="58"/>
      <c r="Y610" s="58"/>
      <c r="Z610" s="58"/>
    </row>
    <row r="611" spans="1:26" ht="15.75" customHeight="1" x14ac:dyDescent="0.15">
      <c r="A611" s="58"/>
      <c r="B611" s="2"/>
      <c r="C611" s="3"/>
      <c r="D611" s="4"/>
      <c r="E611" s="5"/>
      <c r="F611" s="2"/>
      <c r="G611" s="2"/>
      <c r="H611" s="2"/>
      <c r="I611" s="6"/>
      <c r="J611" s="6"/>
      <c r="K611" s="2"/>
      <c r="L611" s="2"/>
      <c r="M611" s="58"/>
      <c r="N611" s="58"/>
      <c r="O611" s="58"/>
      <c r="P611" s="58"/>
      <c r="Q611" s="58"/>
      <c r="R611" s="58"/>
      <c r="S611" s="58"/>
      <c r="T611" s="58"/>
      <c r="U611" s="58"/>
      <c r="V611" s="58"/>
      <c r="W611" s="58"/>
      <c r="X611" s="58"/>
      <c r="Y611" s="58"/>
      <c r="Z611" s="58"/>
    </row>
    <row r="612" spans="1:26" ht="15.75" customHeight="1" x14ac:dyDescent="0.15">
      <c r="A612" s="58"/>
      <c r="B612" s="2"/>
      <c r="C612" s="3"/>
      <c r="D612" s="4"/>
      <c r="E612" s="5"/>
      <c r="F612" s="2"/>
      <c r="G612" s="2"/>
      <c r="H612" s="2"/>
      <c r="I612" s="6"/>
      <c r="J612" s="6"/>
      <c r="K612" s="2"/>
      <c r="L612" s="2"/>
      <c r="M612" s="58"/>
      <c r="N612" s="58"/>
      <c r="O612" s="58"/>
      <c r="P612" s="58"/>
      <c r="Q612" s="58"/>
      <c r="R612" s="58"/>
      <c r="S612" s="58"/>
      <c r="T612" s="58"/>
      <c r="U612" s="58"/>
      <c r="V612" s="58"/>
      <c r="W612" s="58"/>
      <c r="X612" s="58"/>
      <c r="Y612" s="58"/>
      <c r="Z612" s="58"/>
    </row>
    <row r="613" spans="1:26" ht="15.75" customHeight="1" x14ac:dyDescent="0.15">
      <c r="A613" s="58"/>
      <c r="B613" s="2"/>
      <c r="C613" s="3"/>
      <c r="D613" s="4"/>
      <c r="E613" s="5"/>
      <c r="F613" s="2"/>
      <c r="G613" s="2"/>
      <c r="H613" s="2"/>
      <c r="I613" s="6"/>
      <c r="J613" s="6"/>
      <c r="K613" s="2"/>
      <c r="L613" s="2"/>
      <c r="M613" s="58"/>
      <c r="N613" s="58"/>
      <c r="O613" s="58"/>
      <c r="P613" s="58"/>
      <c r="Q613" s="58"/>
      <c r="R613" s="58"/>
      <c r="S613" s="58"/>
      <c r="T613" s="58"/>
      <c r="U613" s="58"/>
      <c r="V613" s="58"/>
      <c r="W613" s="58"/>
      <c r="X613" s="58"/>
      <c r="Y613" s="58"/>
      <c r="Z613" s="58"/>
    </row>
    <row r="614" spans="1:26" ht="15.75" customHeight="1" x14ac:dyDescent="0.15">
      <c r="A614" s="58"/>
      <c r="B614" s="2"/>
      <c r="C614" s="3"/>
      <c r="D614" s="4"/>
      <c r="E614" s="5"/>
      <c r="F614" s="2"/>
      <c r="G614" s="2"/>
      <c r="H614" s="2"/>
      <c r="I614" s="6"/>
      <c r="J614" s="6"/>
      <c r="K614" s="2"/>
      <c r="L614" s="2"/>
      <c r="M614" s="58"/>
      <c r="N614" s="58"/>
      <c r="O614" s="58"/>
      <c r="P614" s="58"/>
      <c r="Q614" s="58"/>
      <c r="R614" s="58"/>
      <c r="S614" s="58"/>
      <c r="T614" s="58"/>
      <c r="U614" s="58"/>
      <c r="V614" s="58"/>
      <c r="W614" s="58"/>
      <c r="X614" s="58"/>
      <c r="Y614" s="58"/>
      <c r="Z614" s="58"/>
    </row>
    <row r="615" spans="1:26" ht="15.75" customHeight="1" x14ac:dyDescent="0.15">
      <c r="A615" s="58"/>
      <c r="B615" s="2"/>
      <c r="C615" s="3"/>
      <c r="D615" s="4"/>
      <c r="E615" s="5"/>
      <c r="F615" s="2"/>
      <c r="G615" s="2"/>
      <c r="H615" s="2"/>
      <c r="I615" s="6"/>
      <c r="J615" s="6"/>
      <c r="K615" s="2"/>
      <c r="L615" s="2"/>
      <c r="M615" s="58"/>
      <c r="N615" s="58"/>
      <c r="O615" s="58"/>
      <c r="P615" s="58"/>
      <c r="Q615" s="58"/>
      <c r="R615" s="58"/>
      <c r="S615" s="58"/>
      <c r="T615" s="58"/>
      <c r="U615" s="58"/>
      <c r="V615" s="58"/>
      <c r="W615" s="58"/>
      <c r="X615" s="58"/>
      <c r="Y615" s="58"/>
      <c r="Z615" s="58"/>
    </row>
    <row r="616" spans="1:26" ht="15.75" customHeight="1" x14ac:dyDescent="0.15">
      <c r="A616" s="58"/>
      <c r="B616" s="2"/>
      <c r="C616" s="3"/>
      <c r="D616" s="4"/>
      <c r="E616" s="5"/>
      <c r="F616" s="2"/>
      <c r="G616" s="2"/>
      <c r="H616" s="2"/>
      <c r="I616" s="6"/>
      <c r="J616" s="6"/>
      <c r="K616" s="2"/>
      <c r="L616" s="2"/>
      <c r="M616" s="58"/>
      <c r="N616" s="58"/>
      <c r="O616" s="58"/>
      <c r="P616" s="58"/>
      <c r="Q616" s="58"/>
      <c r="R616" s="58"/>
      <c r="S616" s="58"/>
      <c r="T616" s="58"/>
      <c r="U616" s="58"/>
      <c r="V616" s="58"/>
      <c r="W616" s="58"/>
      <c r="X616" s="58"/>
      <c r="Y616" s="58"/>
      <c r="Z616" s="58"/>
    </row>
    <row r="617" spans="1:26" ht="15.75" customHeight="1" x14ac:dyDescent="0.15">
      <c r="A617" s="58"/>
      <c r="B617" s="2"/>
      <c r="C617" s="3"/>
      <c r="D617" s="4"/>
      <c r="E617" s="5"/>
      <c r="F617" s="2"/>
      <c r="G617" s="2"/>
      <c r="H617" s="2"/>
      <c r="I617" s="6"/>
      <c r="J617" s="6"/>
      <c r="K617" s="2"/>
      <c r="L617" s="2"/>
      <c r="M617" s="58"/>
      <c r="N617" s="58"/>
      <c r="O617" s="58"/>
      <c r="P617" s="58"/>
      <c r="Q617" s="58"/>
      <c r="R617" s="58"/>
      <c r="S617" s="58"/>
      <c r="T617" s="58"/>
      <c r="U617" s="58"/>
      <c r="V617" s="58"/>
      <c r="W617" s="58"/>
      <c r="X617" s="58"/>
      <c r="Y617" s="58"/>
      <c r="Z617" s="58"/>
    </row>
    <row r="618" spans="1:26" ht="15.75" customHeight="1" x14ac:dyDescent="0.15">
      <c r="A618" s="58"/>
      <c r="B618" s="2"/>
      <c r="C618" s="3"/>
      <c r="D618" s="4"/>
      <c r="E618" s="5"/>
      <c r="F618" s="2"/>
      <c r="G618" s="2"/>
      <c r="H618" s="2"/>
      <c r="I618" s="6"/>
      <c r="J618" s="6"/>
      <c r="K618" s="2"/>
      <c r="L618" s="2"/>
      <c r="M618" s="58"/>
      <c r="N618" s="58"/>
      <c r="O618" s="58"/>
      <c r="P618" s="58"/>
      <c r="Q618" s="58"/>
      <c r="R618" s="58"/>
      <c r="S618" s="58"/>
      <c r="T618" s="58"/>
      <c r="U618" s="58"/>
      <c r="V618" s="58"/>
      <c r="W618" s="58"/>
      <c r="X618" s="58"/>
      <c r="Y618" s="58"/>
      <c r="Z618" s="58"/>
    </row>
    <row r="619" spans="1:26" ht="15.75" customHeight="1" x14ac:dyDescent="0.15">
      <c r="A619" s="58"/>
      <c r="B619" s="2"/>
      <c r="C619" s="3"/>
      <c r="D619" s="4"/>
      <c r="E619" s="5"/>
      <c r="F619" s="2"/>
      <c r="G619" s="2"/>
      <c r="H619" s="2"/>
      <c r="I619" s="6"/>
      <c r="J619" s="6"/>
      <c r="K619" s="2"/>
      <c r="L619" s="2"/>
      <c r="M619" s="58"/>
      <c r="N619" s="58"/>
      <c r="O619" s="58"/>
      <c r="P619" s="58"/>
      <c r="Q619" s="58"/>
      <c r="R619" s="58"/>
      <c r="S619" s="58"/>
      <c r="T619" s="58"/>
      <c r="U619" s="58"/>
      <c r="V619" s="58"/>
      <c r="W619" s="58"/>
      <c r="X619" s="58"/>
      <c r="Y619" s="58"/>
      <c r="Z619" s="58"/>
    </row>
    <row r="620" spans="1:26" ht="15.75" customHeight="1" x14ac:dyDescent="0.15">
      <c r="A620" s="58"/>
      <c r="B620" s="2"/>
      <c r="C620" s="3"/>
      <c r="D620" s="4"/>
      <c r="E620" s="5"/>
      <c r="F620" s="2"/>
      <c r="G620" s="2"/>
      <c r="H620" s="2"/>
      <c r="I620" s="6"/>
      <c r="J620" s="6"/>
      <c r="K620" s="2"/>
      <c r="L620" s="2"/>
      <c r="M620" s="58"/>
      <c r="N620" s="58"/>
      <c r="O620" s="58"/>
      <c r="P620" s="58"/>
      <c r="Q620" s="58"/>
      <c r="R620" s="58"/>
      <c r="S620" s="58"/>
      <c r="T620" s="58"/>
      <c r="U620" s="58"/>
      <c r="V620" s="58"/>
      <c r="W620" s="58"/>
      <c r="X620" s="58"/>
      <c r="Y620" s="58"/>
      <c r="Z620" s="58"/>
    </row>
    <row r="621" spans="1:26" ht="15.75" customHeight="1" x14ac:dyDescent="0.15">
      <c r="A621" s="58"/>
      <c r="B621" s="2"/>
      <c r="C621" s="3"/>
      <c r="D621" s="4"/>
      <c r="E621" s="5"/>
      <c r="F621" s="2"/>
      <c r="G621" s="2"/>
      <c r="H621" s="2"/>
      <c r="I621" s="6"/>
      <c r="J621" s="6"/>
      <c r="K621" s="2"/>
      <c r="L621" s="2"/>
      <c r="M621" s="58"/>
      <c r="N621" s="58"/>
      <c r="O621" s="58"/>
      <c r="P621" s="58"/>
      <c r="Q621" s="58"/>
      <c r="R621" s="58"/>
      <c r="S621" s="58"/>
      <c r="T621" s="58"/>
      <c r="U621" s="58"/>
      <c r="V621" s="58"/>
      <c r="W621" s="58"/>
      <c r="X621" s="58"/>
      <c r="Y621" s="58"/>
      <c r="Z621" s="58"/>
    </row>
    <row r="622" spans="1:26" ht="15.75" customHeight="1" x14ac:dyDescent="0.15">
      <c r="A622" s="58"/>
      <c r="B622" s="2"/>
      <c r="C622" s="3"/>
      <c r="D622" s="4"/>
      <c r="E622" s="5"/>
      <c r="F622" s="2"/>
      <c r="G622" s="2"/>
      <c r="H622" s="2"/>
      <c r="I622" s="6"/>
      <c r="J622" s="6"/>
      <c r="K622" s="2"/>
      <c r="L622" s="2"/>
      <c r="M622" s="58"/>
      <c r="N622" s="58"/>
      <c r="O622" s="58"/>
      <c r="P622" s="58"/>
      <c r="Q622" s="58"/>
      <c r="R622" s="58"/>
      <c r="S622" s="58"/>
      <c r="T622" s="58"/>
      <c r="U622" s="58"/>
      <c r="V622" s="58"/>
      <c r="W622" s="58"/>
      <c r="X622" s="58"/>
      <c r="Y622" s="58"/>
      <c r="Z622" s="58"/>
    </row>
    <row r="623" spans="1:26" ht="15.75" customHeight="1" x14ac:dyDescent="0.15">
      <c r="A623" s="58"/>
      <c r="B623" s="2"/>
      <c r="C623" s="3"/>
      <c r="D623" s="4"/>
      <c r="E623" s="5"/>
      <c r="F623" s="2"/>
      <c r="G623" s="2"/>
      <c r="H623" s="2"/>
      <c r="I623" s="6"/>
      <c r="J623" s="6"/>
      <c r="K623" s="2"/>
      <c r="L623" s="2"/>
      <c r="M623" s="58"/>
      <c r="N623" s="58"/>
      <c r="O623" s="58"/>
      <c r="P623" s="58"/>
      <c r="Q623" s="58"/>
      <c r="R623" s="58"/>
      <c r="S623" s="58"/>
      <c r="T623" s="58"/>
      <c r="U623" s="58"/>
      <c r="V623" s="58"/>
      <c r="W623" s="58"/>
      <c r="X623" s="58"/>
      <c r="Y623" s="58"/>
      <c r="Z623" s="58"/>
    </row>
    <row r="624" spans="1:26" ht="15.75" customHeight="1" x14ac:dyDescent="0.15">
      <c r="A624" s="58"/>
      <c r="B624" s="2"/>
      <c r="C624" s="3"/>
      <c r="D624" s="4"/>
      <c r="E624" s="5"/>
      <c r="F624" s="2"/>
      <c r="G624" s="2"/>
      <c r="H624" s="2"/>
      <c r="I624" s="6"/>
      <c r="J624" s="6"/>
      <c r="K624" s="2"/>
      <c r="L624" s="2"/>
      <c r="M624" s="58"/>
      <c r="N624" s="58"/>
      <c r="O624" s="58"/>
      <c r="P624" s="58"/>
      <c r="Q624" s="58"/>
      <c r="R624" s="58"/>
      <c r="S624" s="58"/>
      <c r="T624" s="58"/>
      <c r="U624" s="58"/>
      <c r="V624" s="58"/>
      <c r="W624" s="58"/>
      <c r="X624" s="58"/>
      <c r="Y624" s="58"/>
      <c r="Z624" s="58"/>
    </row>
    <row r="625" spans="1:26" ht="15.75" customHeight="1" x14ac:dyDescent="0.15">
      <c r="A625" s="58"/>
      <c r="B625" s="2"/>
      <c r="C625" s="3"/>
      <c r="D625" s="4"/>
      <c r="E625" s="5"/>
      <c r="F625" s="2"/>
      <c r="G625" s="2"/>
      <c r="H625" s="2"/>
      <c r="I625" s="6"/>
      <c r="J625" s="6"/>
      <c r="K625" s="2"/>
      <c r="L625" s="2"/>
      <c r="M625" s="58"/>
      <c r="N625" s="58"/>
      <c r="O625" s="58"/>
      <c r="P625" s="58"/>
      <c r="Q625" s="58"/>
      <c r="R625" s="58"/>
      <c r="S625" s="58"/>
      <c r="T625" s="58"/>
      <c r="U625" s="58"/>
      <c r="V625" s="58"/>
      <c r="W625" s="58"/>
      <c r="X625" s="58"/>
      <c r="Y625" s="58"/>
      <c r="Z625" s="58"/>
    </row>
    <row r="626" spans="1:26" ht="15.75" customHeight="1" x14ac:dyDescent="0.15">
      <c r="A626" s="58"/>
      <c r="B626" s="2"/>
      <c r="C626" s="3"/>
      <c r="D626" s="4"/>
      <c r="E626" s="5"/>
      <c r="F626" s="2"/>
      <c r="G626" s="2"/>
      <c r="H626" s="2"/>
      <c r="I626" s="6"/>
      <c r="J626" s="6"/>
      <c r="K626" s="2"/>
      <c r="L626" s="2"/>
      <c r="M626" s="58"/>
      <c r="N626" s="58"/>
      <c r="O626" s="58"/>
      <c r="P626" s="58"/>
      <c r="Q626" s="58"/>
      <c r="R626" s="58"/>
      <c r="S626" s="58"/>
      <c r="T626" s="58"/>
      <c r="U626" s="58"/>
      <c r="V626" s="58"/>
      <c r="W626" s="58"/>
      <c r="X626" s="58"/>
      <c r="Y626" s="58"/>
      <c r="Z626" s="58"/>
    </row>
    <row r="627" spans="1:26" ht="15.75" customHeight="1" x14ac:dyDescent="0.15">
      <c r="A627" s="58"/>
      <c r="B627" s="2"/>
      <c r="C627" s="3"/>
      <c r="D627" s="4"/>
      <c r="E627" s="5"/>
      <c r="F627" s="2"/>
      <c r="G627" s="2"/>
      <c r="H627" s="2"/>
      <c r="I627" s="6"/>
      <c r="J627" s="6"/>
      <c r="K627" s="2"/>
      <c r="L627" s="2"/>
      <c r="M627" s="58"/>
      <c r="N627" s="58"/>
      <c r="O627" s="58"/>
      <c r="P627" s="58"/>
      <c r="Q627" s="58"/>
      <c r="R627" s="58"/>
      <c r="S627" s="58"/>
      <c r="T627" s="58"/>
      <c r="U627" s="58"/>
      <c r="V627" s="58"/>
      <c r="W627" s="58"/>
      <c r="X627" s="58"/>
      <c r="Y627" s="58"/>
      <c r="Z627" s="58"/>
    </row>
    <row r="628" spans="1:26" ht="15.75" customHeight="1" x14ac:dyDescent="0.15">
      <c r="A628" s="58"/>
      <c r="B628" s="2"/>
      <c r="C628" s="3"/>
      <c r="D628" s="4"/>
      <c r="E628" s="5"/>
      <c r="F628" s="2"/>
      <c r="G628" s="2"/>
      <c r="H628" s="2"/>
      <c r="I628" s="6"/>
      <c r="J628" s="6"/>
      <c r="K628" s="2"/>
      <c r="L628" s="2"/>
      <c r="M628" s="58"/>
      <c r="N628" s="58"/>
      <c r="O628" s="58"/>
      <c r="P628" s="58"/>
      <c r="Q628" s="58"/>
      <c r="R628" s="58"/>
      <c r="S628" s="58"/>
      <c r="T628" s="58"/>
      <c r="U628" s="58"/>
      <c r="V628" s="58"/>
      <c r="W628" s="58"/>
      <c r="X628" s="58"/>
      <c r="Y628" s="58"/>
      <c r="Z628" s="58"/>
    </row>
    <row r="629" spans="1:26" ht="15.75" customHeight="1" x14ac:dyDescent="0.15">
      <c r="A629" s="58"/>
      <c r="B629" s="2"/>
      <c r="C629" s="3"/>
      <c r="D629" s="4"/>
      <c r="E629" s="5"/>
      <c r="F629" s="2"/>
      <c r="G629" s="2"/>
      <c r="H629" s="2"/>
      <c r="I629" s="6"/>
      <c r="J629" s="6"/>
      <c r="K629" s="2"/>
      <c r="L629" s="2"/>
      <c r="M629" s="58"/>
      <c r="N629" s="58"/>
      <c r="O629" s="58"/>
      <c r="P629" s="58"/>
      <c r="Q629" s="58"/>
      <c r="R629" s="58"/>
      <c r="S629" s="58"/>
      <c r="T629" s="58"/>
      <c r="U629" s="58"/>
      <c r="V629" s="58"/>
      <c r="W629" s="58"/>
      <c r="X629" s="58"/>
      <c r="Y629" s="58"/>
      <c r="Z629" s="58"/>
    </row>
    <row r="630" spans="1:26" ht="15.75" customHeight="1" x14ac:dyDescent="0.15">
      <c r="A630" s="58"/>
      <c r="B630" s="2"/>
      <c r="C630" s="3"/>
      <c r="D630" s="4"/>
      <c r="E630" s="5"/>
      <c r="F630" s="2"/>
      <c r="G630" s="2"/>
      <c r="H630" s="2"/>
      <c r="I630" s="6"/>
      <c r="J630" s="6"/>
      <c r="K630" s="2"/>
      <c r="L630" s="2"/>
      <c r="M630" s="58"/>
      <c r="N630" s="58"/>
      <c r="O630" s="58"/>
      <c r="P630" s="58"/>
      <c r="Q630" s="58"/>
      <c r="R630" s="58"/>
      <c r="S630" s="58"/>
      <c r="T630" s="58"/>
      <c r="U630" s="58"/>
      <c r="V630" s="58"/>
      <c r="W630" s="58"/>
      <c r="X630" s="58"/>
      <c r="Y630" s="58"/>
      <c r="Z630" s="58"/>
    </row>
    <row r="631" spans="1:26" ht="15.75" customHeight="1" x14ac:dyDescent="0.15">
      <c r="A631" s="58"/>
      <c r="B631" s="2"/>
      <c r="C631" s="3"/>
      <c r="D631" s="4"/>
      <c r="E631" s="5"/>
      <c r="F631" s="2"/>
      <c r="G631" s="2"/>
      <c r="H631" s="2"/>
      <c r="I631" s="6"/>
      <c r="J631" s="6"/>
      <c r="K631" s="2"/>
      <c r="L631" s="2"/>
      <c r="M631" s="58"/>
      <c r="N631" s="58"/>
      <c r="O631" s="58"/>
      <c r="P631" s="58"/>
      <c r="Q631" s="58"/>
      <c r="R631" s="58"/>
      <c r="S631" s="58"/>
      <c r="T631" s="58"/>
      <c r="U631" s="58"/>
      <c r="V631" s="58"/>
      <c r="W631" s="58"/>
      <c r="X631" s="58"/>
      <c r="Y631" s="58"/>
      <c r="Z631" s="58"/>
    </row>
    <row r="632" spans="1:26" ht="15.75" customHeight="1" x14ac:dyDescent="0.15">
      <c r="A632" s="58"/>
      <c r="B632" s="2"/>
      <c r="C632" s="3"/>
      <c r="D632" s="4"/>
      <c r="E632" s="5"/>
      <c r="F632" s="2"/>
      <c r="G632" s="2"/>
      <c r="H632" s="2"/>
      <c r="I632" s="6"/>
      <c r="J632" s="6"/>
      <c r="K632" s="2"/>
      <c r="L632" s="2"/>
      <c r="M632" s="58"/>
      <c r="N632" s="58"/>
      <c r="O632" s="58"/>
      <c r="P632" s="58"/>
      <c r="Q632" s="58"/>
      <c r="R632" s="58"/>
      <c r="S632" s="58"/>
      <c r="T632" s="58"/>
      <c r="U632" s="58"/>
      <c r="V632" s="58"/>
      <c r="W632" s="58"/>
      <c r="X632" s="58"/>
      <c r="Y632" s="58"/>
      <c r="Z632" s="58"/>
    </row>
    <row r="633" spans="1:26" ht="15.75" customHeight="1" x14ac:dyDescent="0.15">
      <c r="A633" s="58"/>
      <c r="B633" s="2"/>
      <c r="C633" s="3"/>
      <c r="D633" s="4"/>
      <c r="E633" s="5"/>
      <c r="F633" s="2"/>
      <c r="G633" s="2"/>
      <c r="H633" s="2"/>
      <c r="I633" s="6"/>
      <c r="J633" s="6"/>
      <c r="K633" s="2"/>
      <c r="L633" s="2"/>
      <c r="M633" s="58"/>
      <c r="N633" s="58"/>
      <c r="O633" s="58"/>
      <c r="P633" s="58"/>
      <c r="Q633" s="58"/>
      <c r="R633" s="58"/>
      <c r="S633" s="58"/>
      <c r="T633" s="58"/>
      <c r="U633" s="58"/>
      <c r="V633" s="58"/>
      <c r="W633" s="58"/>
      <c r="X633" s="58"/>
      <c r="Y633" s="58"/>
      <c r="Z633" s="58"/>
    </row>
    <row r="634" spans="1:26" ht="15.75" customHeight="1" x14ac:dyDescent="0.15">
      <c r="A634" s="58"/>
      <c r="B634" s="2"/>
      <c r="C634" s="3"/>
      <c r="D634" s="4"/>
      <c r="E634" s="5"/>
      <c r="F634" s="2"/>
      <c r="G634" s="2"/>
      <c r="H634" s="2"/>
      <c r="I634" s="6"/>
      <c r="J634" s="6"/>
      <c r="K634" s="2"/>
      <c r="L634" s="2"/>
      <c r="M634" s="58"/>
      <c r="N634" s="58"/>
      <c r="O634" s="58"/>
      <c r="P634" s="58"/>
      <c r="Q634" s="58"/>
      <c r="R634" s="58"/>
      <c r="S634" s="58"/>
      <c r="T634" s="58"/>
      <c r="U634" s="58"/>
      <c r="V634" s="58"/>
      <c r="W634" s="58"/>
      <c r="X634" s="58"/>
      <c r="Y634" s="58"/>
      <c r="Z634" s="58"/>
    </row>
    <row r="635" spans="1:26" ht="15.75" customHeight="1" x14ac:dyDescent="0.15">
      <c r="A635" s="58"/>
      <c r="B635" s="2"/>
      <c r="C635" s="3"/>
      <c r="D635" s="4"/>
      <c r="E635" s="5"/>
      <c r="F635" s="2"/>
      <c r="G635" s="2"/>
      <c r="H635" s="2"/>
      <c r="I635" s="6"/>
      <c r="J635" s="6"/>
      <c r="K635" s="2"/>
      <c r="L635" s="2"/>
      <c r="M635" s="58"/>
      <c r="N635" s="58"/>
      <c r="O635" s="58"/>
      <c r="P635" s="58"/>
      <c r="Q635" s="58"/>
      <c r="R635" s="58"/>
      <c r="S635" s="58"/>
      <c r="T635" s="58"/>
      <c r="U635" s="58"/>
      <c r="V635" s="58"/>
      <c r="W635" s="58"/>
      <c r="X635" s="58"/>
      <c r="Y635" s="58"/>
      <c r="Z635" s="58"/>
    </row>
    <row r="636" spans="1:26" ht="15.75" customHeight="1" x14ac:dyDescent="0.15">
      <c r="A636" s="58"/>
      <c r="B636" s="2"/>
      <c r="C636" s="3"/>
      <c r="D636" s="4"/>
      <c r="E636" s="5"/>
      <c r="F636" s="2"/>
      <c r="G636" s="2"/>
      <c r="H636" s="2"/>
      <c r="I636" s="6"/>
      <c r="J636" s="6"/>
      <c r="K636" s="2"/>
      <c r="L636" s="2"/>
      <c r="M636" s="58"/>
      <c r="N636" s="58"/>
      <c r="O636" s="58"/>
      <c r="P636" s="58"/>
      <c r="Q636" s="58"/>
      <c r="R636" s="58"/>
      <c r="S636" s="58"/>
      <c r="T636" s="58"/>
      <c r="U636" s="58"/>
      <c r="V636" s="58"/>
      <c r="W636" s="58"/>
      <c r="X636" s="58"/>
      <c r="Y636" s="58"/>
      <c r="Z636" s="58"/>
    </row>
    <row r="637" spans="1:26" ht="15.75" customHeight="1" x14ac:dyDescent="0.15">
      <c r="A637" s="58"/>
      <c r="B637" s="2"/>
      <c r="C637" s="3"/>
      <c r="D637" s="4"/>
      <c r="E637" s="5"/>
      <c r="F637" s="2"/>
      <c r="G637" s="2"/>
      <c r="H637" s="2"/>
      <c r="I637" s="6"/>
      <c r="J637" s="6"/>
      <c r="K637" s="2"/>
      <c r="L637" s="2"/>
      <c r="M637" s="58"/>
      <c r="N637" s="58"/>
      <c r="O637" s="58"/>
      <c r="P637" s="58"/>
      <c r="Q637" s="58"/>
      <c r="R637" s="58"/>
      <c r="S637" s="58"/>
      <c r="T637" s="58"/>
      <c r="U637" s="58"/>
      <c r="V637" s="58"/>
      <c r="W637" s="58"/>
      <c r="X637" s="58"/>
      <c r="Y637" s="58"/>
      <c r="Z637" s="58"/>
    </row>
    <row r="638" spans="1:26" ht="15.75" customHeight="1" x14ac:dyDescent="0.15">
      <c r="A638" s="58"/>
      <c r="B638" s="2"/>
      <c r="C638" s="3"/>
      <c r="D638" s="4"/>
      <c r="E638" s="5"/>
      <c r="F638" s="2"/>
      <c r="G638" s="2"/>
      <c r="H638" s="2"/>
      <c r="I638" s="6"/>
      <c r="J638" s="6"/>
      <c r="K638" s="2"/>
      <c r="L638" s="2"/>
      <c r="M638" s="58"/>
      <c r="N638" s="58"/>
      <c r="O638" s="58"/>
      <c r="P638" s="58"/>
      <c r="Q638" s="58"/>
      <c r="R638" s="58"/>
      <c r="S638" s="58"/>
      <c r="T638" s="58"/>
      <c r="U638" s="58"/>
      <c r="V638" s="58"/>
      <c r="W638" s="58"/>
      <c r="X638" s="58"/>
      <c r="Y638" s="58"/>
      <c r="Z638" s="58"/>
    </row>
    <row r="639" spans="1:26" ht="15.75" customHeight="1" x14ac:dyDescent="0.15">
      <c r="A639" s="58"/>
      <c r="B639" s="2"/>
      <c r="C639" s="3"/>
      <c r="D639" s="4"/>
      <c r="E639" s="5"/>
      <c r="F639" s="2"/>
      <c r="G639" s="2"/>
      <c r="H639" s="2"/>
      <c r="I639" s="6"/>
      <c r="J639" s="6"/>
      <c r="K639" s="2"/>
      <c r="L639" s="2"/>
      <c r="M639" s="58"/>
      <c r="N639" s="58"/>
      <c r="O639" s="58"/>
      <c r="P639" s="58"/>
      <c r="Q639" s="58"/>
      <c r="R639" s="58"/>
      <c r="S639" s="58"/>
      <c r="T639" s="58"/>
      <c r="U639" s="58"/>
      <c r="V639" s="58"/>
      <c r="W639" s="58"/>
      <c r="X639" s="58"/>
      <c r="Y639" s="58"/>
      <c r="Z639" s="58"/>
    </row>
    <row r="640" spans="1:26" ht="15.75" customHeight="1" x14ac:dyDescent="0.15">
      <c r="A640" s="58"/>
      <c r="B640" s="2"/>
      <c r="C640" s="3"/>
      <c r="D640" s="4"/>
      <c r="E640" s="5"/>
      <c r="F640" s="2"/>
      <c r="G640" s="2"/>
      <c r="H640" s="2"/>
      <c r="I640" s="6"/>
      <c r="J640" s="6"/>
      <c r="K640" s="2"/>
      <c r="L640" s="2"/>
      <c r="M640" s="58"/>
      <c r="N640" s="58"/>
      <c r="O640" s="58"/>
      <c r="P640" s="58"/>
      <c r="Q640" s="58"/>
      <c r="R640" s="58"/>
      <c r="S640" s="58"/>
      <c r="T640" s="58"/>
      <c r="U640" s="58"/>
      <c r="V640" s="58"/>
      <c r="W640" s="58"/>
      <c r="X640" s="58"/>
      <c r="Y640" s="58"/>
      <c r="Z640" s="58"/>
    </row>
    <row r="641" spans="1:26" ht="15.75" customHeight="1" x14ac:dyDescent="0.15">
      <c r="A641" s="58"/>
      <c r="B641" s="2"/>
      <c r="C641" s="3"/>
      <c r="D641" s="4"/>
      <c r="E641" s="5"/>
      <c r="F641" s="2"/>
      <c r="G641" s="2"/>
      <c r="H641" s="2"/>
      <c r="I641" s="6"/>
      <c r="J641" s="6"/>
      <c r="K641" s="2"/>
      <c r="L641" s="2"/>
      <c r="M641" s="58"/>
      <c r="N641" s="58"/>
      <c r="O641" s="58"/>
      <c r="P641" s="58"/>
      <c r="Q641" s="58"/>
      <c r="R641" s="58"/>
      <c r="S641" s="58"/>
      <c r="T641" s="58"/>
      <c r="U641" s="58"/>
      <c r="V641" s="58"/>
      <c r="W641" s="58"/>
      <c r="X641" s="58"/>
      <c r="Y641" s="58"/>
      <c r="Z641" s="58"/>
    </row>
    <row r="642" spans="1:26" ht="15.75" customHeight="1" x14ac:dyDescent="0.15">
      <c r="A642" s="58"/>
      <c r="B642" s="2"/>
      <c r="C642" s="3"/>
      <c r="D642" s="4"/>
      <c r="E642" s="5"/>
      <c r="F642" s="2"/>
      <c r="G642" s="2"/>
      <c r="H642" s="2"/>
      <c r="I642" s="6"/>
      <c r="J642" s="6"/>
      <c r="K642" s="2"/>
      <c r="L642" s="2"/>
      <c r="M642" s="58"/>
      <c r="N642" s="58"/>
      <c r="O642" s="58"/>
      <c r="P642" s="58"/>
      <c r="Q642" s="58"/>
      <c r="R642" s="58"/>
      <c r="S642" s="58"/>
      <c r="T642" s="58"/>
      <c r="U642" s="58"/>
      <c r="V642" s="58"/>
      <c r="W642" s="58"/>
      <c r="X642" s="58"/>
      <c r="Y642" s="58"/>
      <c r="Z642" s="58"/>
    </row>
    <row r="643" spans="1:26" ht="15.75" customHeight="1" x14ac:dyDescent="0.15">
      <c r="A643" s="58"/>
      <c r="B643" s="2"/>
      <c r="C643" s="3"/>
      <c r="D643" s="4"/>
      <c r="E643" s="5"/>
      <c r="F643" s="2"/>
      <c r="G643" s="2"/>
      <c r="H643" s="2"/>
      <c r="I643" s="6"/>
      <c r="J643" s="6"/>
      <c r="K643" s="2"/>
      <c r="L643" s="2"/>
      <c r="M643" s="58"/>
      <c r="N643" s="58"/>
      <c r="O643" s="58"/>
      <c r="P643" s="58"/>
      <c r="Q643" s="58"/>
      <c r="R643" s="58"/>
      <c r="S643" s="58"/>
      <c r="T643" s="58"/>
      <c r="U643" s="58"/>
      <c r="V643" s="58"/>
      <c r="W643" s="58"/>
      <c r="X643" s="58"/>
      <c r="Y643" s="58"/>
      <c r="Z643" s="58"/>
    </row>
    <row r="644" spans="1:26" ht="15.75" customHeight="1" x14ac:dyDescent="0.15">
      <c r="A644" s="58"/>
      <c r="B644" s="2"/>
      <c r="C644" s="3"/>
      <c r="D644" s="4"/>
      <c r="E644" s="5"/>
      <c r="F644" s="2"/>
      <c r="G644" s="2"/>
      <c r="H644" s="2"/>
      <c r="I644" s="6"/>
      <c r="J644" s="6"/>
      <c r="K644" s="2"/>
      <c r="L644" s="2"/>
      <c r="M644" s="58"/>
      <c r="N644" s="58"/>
      <c r="O644" s="58"/>
      <c r="P644" s="58"/>
      <c r="Q644" s="58"/>
      <c r="R644" s="58"/>
      <c r="S644" s="58"/>
      <c r="T644" s="58"/>
      <c r="U644" s="58"/>
      <c r="V644" s="58"/>
      <c r="W644" s="58"/>
      <c r="X644" s="58"/>
      <c r="Y644" s="58"/>
      <c r="Z644" s="58"/>
    </row>
    <row r="645" spans="1:26" ht="15.75" customHeight="1" x14ac:dyDescent="0.15">
      <c r="A645" s="58"/>
      <c r="B645" s="2"/>
      <c r="C645" s="3"/>
      <c r="D645" s="4"/>
      <c r="E645" s="5"/>
      <c r="F645" s="2"/>
      <c r="G645" s="2"/>
      <c r="H645" s="2"/>
      <c r="I645" s="6"/>
      <c r="J645" s="6"/>
      <c r="K645" s="2"/>
      <c r="L645" s="2"/>
      <c r="M645" s="58"/>
      <c r="N645" s="58"/>
      <c r="O645" s="58"/>
      <c r="P645" s="58"/>
      <c r="Q645" s="58"/>
      <c r="R645" s="58"/>
      <c r="S645" s="58"/>
      <c r="T645" s="58"/>
      <c r="U645" s="58"/>
      <c r="V645" s="58"/>
      <c r="W645" s="58"/>
      <c r="X645" s="58"/>
      <c r="Y645" s="58"/>
      <c r="Z645" s="58"/>
    </row>
    <row r="646" spans="1:26" ht="15.75" customHeight="1" x14ac:dyDescent="0.15">
      <c r="A646" s="58"/>
      <c r="B646" s="2"/>
      <c r="C646" s="3"/>
      <c r="D646" s="4"/>
      <c r="E646" s="5"/>
      <c r="F646" s="2"/>
      <c r="G646" s="2"/>
      <c r="H646" s="2"/>
      <c r="I646" s="6"/>
      <c r="J646" s="6"/>
      <c r="K646" s="2"/>
      <c r="L646" s="2"/>
      <c r="M646" s="58"/>
      <c r="N646" s="58"/>
      <c r="O646" s="58"/>
      <c r="P646" s="58"/>
      <c r="Q646" s="58"/>
      <c r="R646" s="58"/>
      <c r="S646" s="58"/>
      <c r="T646" s="58"/>
      <c r="U646" s="58"/>
      <c r="V646" s="58"/>
      <c r="W646" s="58"/>
      <c r="X646" s="58"/>
      <c r="Y646" s="58"/>
      <c r="Z646" s="58"/>
    </row>
    <row r="647" spans="1:26" ht="15.75" customHeight="1" x14ac:dyDescent="0.15">
      <c r="A647" s="58"/>
      <c r="B647" s="2"/>
      <c r="C647" s="3"/>
      <c r="D647" s="4"/>
      <c r="E647" s="5"/>
      <c r="F647" s="2"/>
      <c r="G647" s="2"/>
      <c r="H647" s="2"/>
      <c r="I647" s="6"/>
      <c r="J647" s="6"/>
      <c r="K647" s="2"/>
      <c r="L647" s="2"/>
      <c r="M647" s="58"/>
      <c r="N647" s="58"/>
      <c r="O647" s="58"/>
      <c r="P647" s="58"/>
      <c r="Q647" s="58"/>
      <c r="R647" s="58"/>
      <c r="S647" s="58"/>
      <c r="T647" s="58"/>
      <c r="U647" s="58"/>
      <c r="V647" s="58"/>
      <c r="W647" s="58"/>
      <c r="X647" s="58"/>
      <c r="Y647" s="58"/>
      <c r="Z647" s="58"/>
    </row>
    <row r="648" spans="1:26" ht="15.75" customHeight="1" x14ac:dyDescent="0.15">
      <c r="A648" s="58"/>
      <c r="B648" s="2"/>
      <c r="C648" s="3"/>
      <c r="D648" s="4"/>
      <c r="E648" s="5"/>
      <c r="F648" s="2"/>
      <c r="G648" s="2"/>
      <c r="H648" s="2"/>
      <c r="I648" s="6"/>
      <c r="J648" s="6"/>
      <c r="K648" s="2"/>
      <c r="L648" s="2"/>
      <c r="M648" s="58"/>
      <c r="N648" s="58"/>
      <c r="O648" s="58"/>
      <c r="P648" s="58"/>
      <c r="Q648" s="58"/>
      <c r="R648" s="58"/>
      <c r="S648" s="58"/>
      <c r="T648" s="58"/>
      <c r="U648" s="58"/>
      <c r="V648" s="58"/>
      <c r="W648" s="58"/>
      <c r="X648" s="58"/>
      <c r="Y648" s="58"/>
      <c r="Z648" s="58"/>
    </row>
    <row r="649" spans="1:26" ht="15.75" customHeight="1" x14ac:dyDescent="0.15">
      <c r="A649" s="58"/>
      <c r="B649" s="2"/>
      <c r="C649" s="3"/>
      <c r="D649" s="4"/>
      <c r="E649" s="5"/>
      <c r="F649" s="2"/>
      <c r="G649" s="2"/>
      <c r="H649" s="2"/>
      <c r="I649" s="6"/>
      <c r="J649" s="6"/>
      <c r="K649" s="2"/>
      <c r="L649" s="2"/>
      <c r="M649" s="58"/>
      <c r="N649" s="58"/>
      <c r="O649" s="58"/>
      <c r="P649" s="58"/>
      <c r="Q649" s="58"/>
      <c r="R649" s="58"/>
      <c r="S649" s="58"/>
      <c r="T649" s="58"/>
      <c r="U649" s="58"/>
      <c r="V649" s="58"/>
      <c r="W649" s="58"/>
      <c r="X649" s="58"/>
      <c r="Y649" s="58"/>
      <c r="Z649" s="58"/>
    </row>
    <row r="650" spans="1:26" ht="15.75" customHeight="1" x14ac:dyDescent="0.15">
      <c r="A650" s="58"/>
      <c r="B650" s="2"/>
      <c r="C650" s="3"/>
      <c r="D650" s="4"/>
      <c r="E650" s="5"/>
      <c r="F650" s="2"/>
      <c r="G650" s="2"/>
      <c r="H650" s="2"/>
      <c r="I650" s="6"/>
      <c r="J650" s="6"/>
      <c r="K650" s="2"/>
      <c r="L650" s="2"/>
      <c r="M650" s="58"/>
      <c r="N650" s="58"/>
      <c r="O650" s="58"/>
      <c r="P650" s="58"/>
      <c r="Q650" s="58"/>
      <c r="R650" s="58"/>
      <c r="S650" s="58"/>
      <c r="T650" s="58"/>
      <c r="U650" s="58"/>
      <c r="V650" s="58"/>
      <c r="W650" s="58"/>
      <c r="X650" s="58"/>
      <c r="Y650" s="58"/>
      <c r="Z650" s="58"/>
    </row>
    <row r="651" spans="1:26" ht="15.75" customHeight="1" x14ac:dyDescent="0.15">
      <c r="A651" s="58"/>
      <c r="B651" s="2"/>
      <c r="C651" s="3"/>
      <c r="D651" s="4"/>
      <c r="E651" s="5"/>
      <c r="F651" s="2"/>
      <c r="G651" s="2"/>
      <c r="H651" s="2"/>
      <c r="I651" s="6"/>
      <c r="J651" s="6"/>
      <c r="K651" s="2"/>
      <c r="L651" s="2"/>
      <c r="M651" s="58"/>
      <c r="N651" s="58"/>
      <c r="O651" s="58"/>
      <c r="P651" s="58"/>
      <c r="Q651" s="58"/>
      <c r="R651" s="58"/>
      <c r="S651" s="58"/>
      <c r="T651" s="58"/>
      <c r="U651" s="58"/>
      <c r="V651" s="58"/>
      <c r="W651" s="58"/>
      <c r="X651" s="58"/>
      <c r="Y651" s="58"/>
      <c r="Z651" s="58"/>
    </row>
    <row r="652" spans="1:26" ht="15.75" customHeight="1" x14ac:dyDescent="0.15">
      <c r="A652" s="58"/>
      <c r="B652" s="2"/>
      <c r="C652" s="3"/>
      <c r="D652" s="4"/>
      <c r="E652" s="5"/>
      <c r="F652" s="2"/>
      <c r="G652" s="2"/>
      <c r="H652" s="2"/>
      <c r="I652" s="6"/>
      <c r="J652" s="6"/>
      <c r="K652" s="2"/>
      <c r="L652" s="2"/>
      <c r="M652" s="58"/>
      <c r="N652" s="58"/>
      <c r="O652" s="58"/>
      <c r="P652" s="58"/>
      <c r="Q652" s="58"/>
      <c r="R652" s="58"/>
      <c r="S652" s="58"/>
      <c r="T652" s="58"/>
      <c r="U652" s="58"/>
      <c r="V652" s="58"/>
      <c r="W652" s="58"/>
      <c r="X652" s="58"/>
      <c r="Y652" s="58"/>
      <c r="Z652" s="58"/>
    </row>
    <row r="653" spans="1:26" ht="15.75" customHeight="1" x14ac:dyDescent="0.15">
      <c r="A653" s="58"/>
      <c r="B653" s="2"/>
      <c r="C653" s="3"/>
      <c r="D653" s="4"/>
      <c r="E653" s="5"/>
      <c r="F653" s="2"/>
      <c r="G653" s="2"/>
      <c r="H653" s="2"/>
      <c r="I653" s="6"/>
      <c r="J653" s="6"/>
      <c r="K653" s="2"/>
      <c r="L653" s="2"/>
      <c r="M653" s="58"/>
      <c r="N653" s="58"/>
      <c r="O653" s="58"/>
      <c r="P653" s="58"/>
      <c r="Q653" s="58"/>
      <c r="R653" s="58"/>
      <c r="S653" s="58"/>
      <c r="T653" s="58"/>
      <c r="U653" s="58"/>
      <c r="V653" s="58"/>
      <c r="W653" s="58"/>
      <c r="X653" s="58"/>
      <c r="Y653" s="58"/>
      <c r="Z653" s="58"/>
    </row>
    <row r="654" spans="1:26" ht="15.75" customHeight="1" x14ac:dyDescent="0.15">
      <c r="A654" s="58"/>
      <c r="B654" s="2"/>
      <c r="C654" s="3"/>
      <c r="D654" s="4"/>
      <c r="E654" s="5"/>
      <c r="F654" s="2"/>
      <c r="G654" s="2"/>
      <c r="H654" s="2"/>
      <c r="I654" s="6"/>
      <c r="J654" s="6"/>
      <c r="K654" s="2"/>
      <c r="L654" s="2"/>
      <c r="M654" s="58"/>
      <c r="N654" s="58"/>
      <c r="O654" s="58"/>
      <c r="P654" s="58"/>
      <c r="Q654" s="58"/>
      <c r="R654" s="58"/>
      <c r="S654" s="58"/>
      <c r="T654" s="58"/>
      <c r="U654" s="58"/>
      <c r="V654" s="58"/>
      <c r="W654" s="58"/>
      <c r="X654" s="58"/>
      <c r="Y654" s="58"/>
      <c r="Z654" s="58"/>
    </row>
    <row r="655" spans="1:26" ht="15.75" customHeight="1" x14ac:dyDescent="0.15">
      <c r="A655" s="58"/>
      <c r="B655" s="2"/>
      <c r="C655" s="3"/>
      <c r="D655" s="4"/>
      <c r="E655" s="5"/>
      <c r="F655" s="2"/>
      <c r="G655" s="2"/>
      <c r="H655" s="2"/>
      <c r="I655" s="6"/>
      <c r="J655" s="6"/>
      <c r="K655" s="2"/>
      <c r="L655" s="2"/>
      <c r="M655" s="58"/>
      <c r="N655" s="58"/>
      <c r="O655" s="58"/>
      <c r="P655" s="58"/>
      <c r="Q655" s="58"/>
      <c r="R655" s="58"/>
      <c r="S655" s="58"/>
      <c r="T655" s="58"/>
      <c r="U655" s="58"/>
      <c r="V655" s="58"/>
      <c r="W655" s="58"/>
      <c r="X655" s="58"/>
      <c r="Y655" s="58"/>
      <c r="Z655" s="58"/>
    </row>
    <row r="656" spans="1:26" ht="15.75" customHeight="1" x14ac:dyDescent="0.15">
      <c r="A656" s="58"/>
      <c r="B656" s="2"/>
      <c r="C656" s="3"/>
      <c r="D656" s="4"/>
      <c r="E656" s="5"/>
      <c r="F656" s="2"/>
      <c r="G656" s="2"/>
      <c r="H656" s="2"/>
      <c r="I656" s="6"/>
      <c r="J656" s="6"/>
      <c r="K656" s="2"/>
      <c r="L656" s="2"/>
      <c r="M656" s="58"/>
      <c r="N656" s="58"/>
      <c r="O656" s="58"/>
      <c r="P656" s="58"/>
      <c r="Q656" s="58"/>
      <c r="R656" s="58"/>
      <c r="S656" s="58"/>
      <c r="T656" s="58"/>
      <c r="U656" s="58"/>
      <c r="V656" s="58"/>
      <c r="W656" s="58"/>
      <c r="X656" s="58"/>
      <c r="Y656" s="58"/>
      <c r="Z656" s="58"/>
    </row>
    <row r="657" spans="1:26" ht="15.75" customHeight="1" x14ac:dyDescent="0.15">
      <c r="A657" s="58"/>
      <c r="B657" s="2"/>
      <c r="C657" s="3"/>
      <c r="D657" s="4"/>
      <c r="E657" s="5"/>
      <c r="F657" s="2"/>
      <c r="G657" s="2"/>
      <c r="H657" s="2"/>
      <c r="I657" s="6"/>
      <c r="J657" s="6"/>
      <c r="K657" s="2"/>
      <c r="L657" s="2"/>
      <c r="M657" s="58"/>
      <c r="N657" s="58"/>
      <c r="O657" s="58"/>
      <c r="P657" s="58"/>
      <c r="Q657" s="58"/>
      <c r="R657" s="58"/>
      <c r="S657" s="58"/>
      <c r="T657" s="58"/>
      <c r="U657" s="58"/>
      <c r="V657" s="58"/>
      <c r="W657" s="58"/>
      <c r="X657" s="58"/>
      <c r="Y657" s="58"/>
      <c r="Z657" s="58"/>
    </row>
    <row r="658" spans="1:26" ht="15.75" customHeight="1" x14ac:dyDescent="0.15">
      <c r="A658" s="58"/>
      <c r="B658" s="2"/>
      <c r="C658" s="3"/>
      <c r="D658" s="4"/>
      <c r="E658" s="5"/>
      <c r="F658" s="2"/>
      <c r="G658" s="2"/>
      <c r="H658" s="2"/>
      <c r="I658" s="6"/>
      <c r="J658" s="6"/>
      <c r="K658" s="2"/>
      <c r="L658" s="2"/>
      <c r="M658" s="58"/>
      <c r="N658" s="58"/>
      <c r="O658" s="58"/>
      <c r="P658" s="58"/>
      <c r="Q658" s="58"/>
      <c r="R658" s="58"/>
      <c r="S658" s="58"/>
      <c r="T658" s="58"/>
      <c r="U658" s="58"/>
      <c r="V658" s="58"/>
      <c r="W658" s="58"/>
      <c r="X658" s="58"/>
      <c r="Y658" s="58"/>
      <c r="Z658" s="58"/>
    </row>
    <row r="659" spans="1:26" ht="15.75" customHeight="1" x14ac:dyDescent="0.15">
      <c r="A659" s="58"/>
      <c r="B659" s="2"/>
      <c r="C659" s="3"/>
      <c r="D659" s="4"/>
      <c r="E659" s="5"/>
      <c r="F659" s="2"/>
      <c r="G659" s="2"/>
      <c r="H659" s="2"/>
      <c r="I659" s="6"/>
      <c r="J659" s="6"/>
      <c r="K659" s="2"/>
      <c r="L659" s="2"/>
      <c r="M659" s="58"/>
      <c r="N659" s="58"/>
      <c r="O659" s="58"/>
      <c r="P659" s="58"/>
      <c r="Q659" s="58"/>
      <c r="R659" s="58"/>
      <c r="S659" s="58"/>
      <c r="T659" s="58"/>
      <c r="U659" s="58"/>
      <c r="V659" s="58"/>
      <c r="W659" s="58"/>
      <c r="X659" s="58"/>
      <c r="Y659" s="58"/>
      <c r="Z659" s="58"/>
    </row>
    <row r="660" spans="1:26" ht="15.75" customHeight="1" x14ac:dyDescent="0.15">
      <c r="A660" s="58"/>
      <c r="B660" s="2"/>
      <c r="C660" s="3"/>
      <c r="D660" s="4"/>
      <c r="E660" s="5"/>
      <c r="F660" s="2"/>
      <c r="G660" s="2"/>
      <c r="H660" s="2"/>
      <c r="I660" s="6"/>
      <c r="J660" s="6"/>
      <c r="K660" s="2"/>
      <c r="L660" s="2"/>
      <c r="M660" s="58"/>
      <c r="N660" s="58"/>
      <c r="O660" s="58"/>
      <c r="P660" s="58"/>
      <c r="Q660" s="58"/>
      <c r="R660" s="58"/>
      <c r="S660" s="58"/>
      <c r="T660" s="58"/>
      <c r="U660" s="58"/>
      <c r="V660" s="58"/>
      <c r="W660" s="58"/>
      <c r="X660" s="58"/>
      <c r="Y660" s="58"/>
      <c r="Z660" s="58"/>
    </row>
    <row r="661" spans="1:26" ht="15.75" customHeight="1" x14ac:dyDescent="0.15">
      <c r="A661" s="58"/>
      <c r="B661" s="2"/>
      <c r="C661" s="3"/>
      <c r="D661" s="4"/>
      <c r="E661" s="5"/>
      <c r="F661" s="2"/>
      <c r="G661" s="2"/>
      <c r="H661" s="2"/>
      <c r="I661" s="6"/>
      <c r="J661" s="6"/>
      <c r="K661" s="2"/>
      <c r="L661" s="2"/>
      <c r="M661" s="58"/>
      <c r="N661" s="58"/>
      <c r="O661" s="58"/>
      <c r="P661" s="58"/>
      <c r="Q661" s="58"/>
      <c r="R661" s="58"/>
      <c r="S661" s="58"/>
      <c r="T661" s="58"/>
      <c r="U661" s="58"/>
      <c r="V661" s="58"/>
      <c r="W661" s="58"/>
      <c r="X661" s="58"/>
      <c r="Y661" s="58"/>
      <c r="Z661" s="58"/>
    </row>
    <row r="662" spans="1:26" ht="15.75" customHeight="1" x14ac:dyDescent="0.15">
      <c r="A662" s="58"/>
      <c r="B662" s="2"/>
      <c r="C662" s="3"/>
      <c r="D662" s="4"/>
      <c r="E662" s="5"/>
      <c r="F662" s="2"/>
      <c r="G662" s="2"/>
      <c r="H662" s="2"/>
      <c r="I662" s="6"/>
      <c r="J662" s="6"/>
      <c r="K662" s="2"/>
      <c r="L662" s="2"/>
      <c r="M662" s="58"/>
      <c r="N662" s="58"/>
      <c r="O662" s="58"/>
      <c r="P662" s="58"/>
      <c r="Q662" s="58"/>
      <c r="R662" s="58"/>
      <c r="S662" s="58"/>
      <c r="T662" s="58"/>
      <c r="U662" s="58"/>
      <c r="V662" s="58"/>
      <c r="W662" s="58"/>
      <c r="X662" s="58"/>
      <c r="Y662" s="58"/>
      <c r="Z662" s="58"/>
    </row>
    <row r="663" spans="1:26" ht="15.75" customHeight="1" x14ac:dyDescent="0.15">
      <c r="A663" s="58"/>
      <c r="B663" s="2"/>
      <c r="C663" s="3"/>
      <c r="D663" s="4"/>
      <c r="E663" s="5"/>
      <c r="F663" s="2"/>
      <c r="G663" s="2"/>
      <c r="H663" s="2"/>
      <c r="I663" s="6"/>
      <c r="J663" s="6"/>
      <c r="K663" s="2"/>
      <c r="L663" s="2"/>
      <c r="M663" s="58"/>
      <c r="N663" s="58"/>
      <c r="O663" s="58"/>
      <c r="P663" s="58"/>
      <c r="Q663" s="58"/>
      <c r="R663" s="58"/>
      <c r="S663" s="58"/>
      <c r="T663" s="58"/>
      <c r="U663" s="58"/>
      <c r="V663" s="58"/>
      <c r="W663" s="58"/>
      <c r="X663" s="58"/>
      <c r="Y663" s="58"/>
      <c r="Z663" s="58"/>
    </row>
    <row r="664" spans="1:26" ht="15.75" customHeight="1" x14ac:dyDescent="0.15">
      <c r="A664" s="58"/>
      <c r="B664" s="2"/>
      <c r="C664" s="3"/>
      <c r="D664" s="4"/>
      <c r="E664" s="5"/>
      <c r="F664" s="2"/>
      <c r="G664" s="2"/>
      <c r="H664" s="2"/>
      <c r="I664" s="6"/>
      <c r="J664" s="6"/>
      <c r="K664" s="2"/>
      <c r="L664" s="2"/>
      <c r="M664" s="58"/>
      <c r="N664" s="58"/>
      <c r="O664" s="58"/>
      <c r="P664" s="58"/>
      <c r="Q664" s="58"/>
      <c r="R664" s="58"/>
      <c r="S664" s="58"/>
      <c r="T664" s="58"/>
      <c r="U664" s="58"/>
      <c r="V664" s="58"/>
      <c r="W664" s="58"/>
      <c r="X664" s="58"/>
      <c r="Y664" s="58"/>
      <c r="Z664" s="58"/>
    </row>
    <row r="665" spans="1:26" ht="15.75" customHeight="1" x14ac:dyDescent="0.15">
      <c r="A665" s="58"/>
      <c r="B665" s="2"/>
      <c r="C665" s="3"/>
      <c r="D665" s="4"/>
      <c r="E665" s="5"/>
      <c r="F665" s="2"/>
      <c r="G665" s="2"/>
      <c r="H665" s="2"/>
      <c r="I665" s="6"/>
      <c r="J665" s="6"/>
      <c r="K665" s="2"/>
      <c r="L665" s="2"/>
      <c r="M665" s="58"/>
      <c r="N665" s="58"/>
      <c r="O665" s="58"/>
      <c r="P665" s="58"/>
      <c r="Q665" s="58"/>
      <c r="R665" s="58"/>
      <c r="S665" s="58"/>
      <c r="T665" s="58"/>
      <c r="U665" s="58"/>
      <c r="V665" s="58"/>
      <c r="W665" s="58"/>
      <c r="X665" s="58"/>
      <c r="Y665" s="58"/>
      <c r="Z665" s="58"/>
    </row>
    <row r="666" spans="1:26" ht="15.75" customHeight="1" x14ac:dyDescent="0.15">
      <c r="A666" s="58"/>
      <c r="B666" s="2"/>
      <c r="C666" s="3"/>
      <c r="D666" s="4"/>
      <c r="E666" s="5"/>
      <c r="F666" s="2"/>
      <c r="G666" s="2"/>
      <c r="H666" s="2"/>
      <c r="I666" s="6"/>
      <c r="J666" s="6"/>
      <c r="K666" s="2"/>
      <c r="L666" s="2"/>
      <c r="M666" s="58"/>
      <c r="N666" s="58"/>
      <c r="O666" s="58"/>
      <c r="P666" s="58"/>
      <c r="Q666" s="58"/>
      <c r="R666" s="58"/>
      <c r="S666" s="58"/>
      <c r="T666" s="58"/>
      <c r="U666" s="58"/>
      <c r="V666" s="58"/>
      <c r="W666" s="58"/>
      <c r="X666" s="58"/>
      <c r="Y666" s="58"/>
      <c r="Z666" s="58"/>
    </row>
    <row r="667" spans="1:26" ht="15.75" customHeight="1" x14ac:dyDescent="0.15">
      <c r="A667" s="58"/>
      <c r="B667" s="2"/>
      <c r="C667" s="3"/>
      <c r="D667" s="4"/>
      <c r="E667" s="5"/>
      <c r="F667" s="2"/>
      <c r="G667" s="2"/>
      <c r="H667" s="2"/>
      <c r="I667" s="6"/>
      <c r="J667" s="6"/>
      <c r="K667" s="2"/>
      <c r="L667" s="2"/>
      <c r="M667" s="58"/>
      <c r="N667" s="58"/>
      <c r="O667" s="58"/>
      <c r="P667" s="58"/>
      <c r="Q667" s="58"/>
      <c r="R667" s="58"/>
      <c r="S667" s="58"/>
      <c r="T667" s="58"/>
      <c r="U667" s="58"/>
      <c r="V667" s="58"/>
      <c r="W667" s="58"/>
      <c r="X667" s="58"/>
      <c r="Y667" s="58"/>
      <c r="Z667" s="58"/>
    </row>
    <row r="668" spans="1:26" ht="15.75" customHeight="1" x14ac:dyDescent="0.15">
      <c r="A668" s="58"/>
      <c r="B668" s="2"/>
      <c r="C668" s="3"/>
      <c r="D668" s="4"/>
      <c r="E668" s="5"/>
      <c r="F668" s="2"/>
      <c r="G668" s="2"/>
      <c r="H668" s="2"/>
      <c r="I668" s="6"/>
      <c r="J668" s="6"/>
      <c r="K668" s="2"/>
      <c r="L668" s="2"/>
      <c r="M668" s="58"/>
      <c r="N668" s="58"/>
      <c r="O668" s="58"/>
      <c r="P668" s="58"/>
      <c r="Q668" s="58"/>
      <c r="R668" s="58"/>
      <c r="S668" s="58"/>
      <c r="T668" s="58"/>
      <c r="U668" s="58"/>
      <c r="V668" s="58"/>
      <c r="W668" s="58"/>
      <c r="X668" s="58"/>
      <c r="Y668" s="58"/>
      <c r="Z668" s="58"/>
    </row>
    <row r="669" spans="1:26" ht="15.75" customHeight="1" x14ac:dyDescent="0.15">
      <c r="A669" s="58"/>
      <c r="B669" s="2"/>
      <c r="C669" s="3"/>
      <c r="D669" s="4"/>
      <c r="E669" s="5"/>
      <c r="F669" s="2"/>
      <c r="G669" s="2"/>
      <c r="H669" s="2"/>
      <c r="I669" s="6"/>
      <c r="J669" s="6"/>
      <c r="K669" s="2"/>
      <c r="L669" s="2"/>
      <c r="M669" s="58"/>
      <c r="N669" s="58"/>
      <c r="O669" s="58"/>
      <c r="P669" s="58"/>
      <c r="Q669" s="58"/>
      <c r="R669" s="58"/>
      <c r="S669" s="58"/>
      <c r="T669" s="58"/>
      <c r="U669" s="58"/>
      <c r="V669" s="58"/>
      <c r="W669" s="58"/>
      <c r="X669" s="58"/>
      <c r="Y669" s="58"/>
      <c r="Z669" s="58"/>
    </row>
    <row r="670" spans="1:26" ht="15.75" customHeight="1" x14ac:dyDescent="0.15">
      <c r="A670" s="58"/>
      <c r="B670" s="2"/>
      <c r="C670" s="3"/>
      <c r="D670" s="4"/>
      <c r="E670" s="5"/>
      <c r="F670" s="2"/>
      <c r="G670" s="2"/>
      <c r="H670" s="2"/>
      <c r="I670" s="6"/>
      <c r="J670" s="6"/>
      <c r="K670" s="2"/>
      <c r="L670" s="2"/>
      <c r="M670" s="58"/>
      <c r="N670" s="58"/>
      <c r="O670" s="58"/>
      <c r="P670" s="58"/>
      <c r="Q670" s="58"/>
      <c r="R670" s="58"/>
      <c r="S670" s="58"/>
      <c r="T670" s="58"/>
      <c r="U670" s="58"/>
      <c r="V670" s="58"/>
      <c r="W670" s="58"/>
      <c r="X670" s="58"/>
      <c r="Y670" s="58"/>
      <c r="Z670" s="58"/>
    </row>
    <row r="671" spans="1:26" ht="15.75" customHeight="1" x14ac:dyDescent="0.15">
      <c r="A671" s="58"/>
      <c r="B671" s="2"/>
      <c r="C671" s="3"/>
      <c r="D671" s="4"/>
      <c r="E671" s="5"/>
      <c r="F671" s="2"/>
      <c r="G671" s="2"/>
      <c r="H671" s="2"/>
      <c r="I671" s="6"/>
      <c r="J671" s="6"/>
      <c r="K671" s="2"/>
      <c r="L671" s="2"/>
      <c r="M671" s="58"/>
      <c r="N671" s="58"/>
      <c r="O671" s="58"/>
      <c r="P671" s="58"/>
      <c r="Q671" s="58"/>
      <c r="R671" s="58"/>
      <c r="S671" s="58"/>
      <c r="T671" s="58"/>
      <c r="U671" s="58"/>
      <c r="V671" s="58"/>
      <c r="W671" s="58"/>
      <c r="X671" s="58"/>
      <c r="Y671" s="58"/>
      <c r="Z671" s="58"/>
    </row>
    <row r="672" spans="1:26" ht="15.75" customHeight="1" x14ac:dyDescent="0.15">
      <c r="A672" s="58"/>
      <c r="B672" s="2"/>
      <c r="C672" s="3"/>
      <c r="D672" s="4"/>
      <c r="E672" s="5"/>
      <c r="F672" s="2"/>
      <c r="G672" s="2"/>
      <c r="H672" s="2"/>
      <c r="I672" s="6"/>
      <c r="J672" s="6"/>
      <c r="K672" s="2"/>
      <c r="L672" s="2"/>
      <c r="M672" s="58"/>
      <c r="N672" s="58"/>
      <c r="O672" s="58"/>
      <c r="P672" s="58"/>
      <c r="Q672" s="58"/>
      <c r="R672" s="58"/>
      <c r="S672" s="58"/>
      <c r="T672" s="58"/>
      <c r="U672" s="58"/>
      <c r="V672" s="58"/>
      <c r="W672" s="58"/>
      <c r="X672" s="58"/>
      <c r="Y672" s="58"/>
      <c r="Z672" s="58"/>
    </row>
    <row r="673" spans="1:26" ht="15.75" customHeight="1" x14ac:dyDescent="0.15">
      <c r="A673" s="58"/>
      <c r="B673" s="2"/>
      <c r="C673" s="3"/>
      <c r="D673" s="4"/>
      <c r="E673" s="5"/>
      <c r="F673" s="2"/>
      <c r="G673" s="2"/>
      <c r="H673" s="2"/>
      <c r="I673" s="6"/>
      <c r="J673" s="6"/>
      <c r="K673" s="2"/>
      <c r="L673" s="2"/>
      <c r="M673" s="58"/>
      <c r="N673" s="58"/>
      <c r="O673" s="58"/>
      <c r="P673" s="58"/>
      <c r="Q673" s="58"/>
      <c r="R673" s="58"/>
      <c r="S673" s="58"/>
      <c r="T673" s="58"/>
      <c r="U673" s="58"/>
      <c r="V673" s="58"/>
      <c r="W673" s="58"/>
      <c r="X673" s="58"/>
      <c r="Y673" s="58"/>
      <c r="Z673" s="58"/>
    </row>
    <row r="674" spans="1:26" ht="15.75" customHeight="1" x14ac:dyDescent="0.15">
      <c r="A674" s="58"/>
      <c r="B674" s="2"/>
      <c r="C674" s="3"/>
      <c r="D674" s="4"/>
      <c r="E674" s="5"/>
      <c r="F674" s="2"/>
      <c r="G674" s="2"/>
      <c r="H674" s="2"/>
      <c r="I674" s="6"/>
      <c r="J674" s="6"/>
      <c r="K674" s="2"/>
      <c r="L674" s="2"/>
      <c r="M674" s="58"/>
      <c r="N674" s="58"/>
      <c r="O674" s="58"/>
      <c r="P674" s="58"/>
      <c r="Q674" s="58"/>
      <c r="R674" s="58"/>
      <c r="S674" s="58"/>
      <c r="T674" s="58"/>
      <c r="U674" s="58"/>
      <c r="V674" s="58"/>
      <c r="W674" s="58"/>
      <c r="X674" s="58"/>
      <c r="Y674" s="58"/>
      <c r="Z674" s="58"/>
    </row>
    <row r="675" spans="1:26" ht="15.75" customHeight="1" x14ac:dyDescent="0.15">
      <c r="A675" s="58"/>
      <c r="B675" s="2"/>
      <c r="C675" s="3"/>
      <c r="D675" s="4"/>
      <c r="E675" s="5"/>
      <c r="F675" s="2"/>
      <c r="G675" s="2"/>
      <c r="H675" s="2"/>
      <c r="I675" s="6"/>
      <c r="J675" s="6"/>
      <c r="K675" s="2"/>
      <c r="L675" s="2"/>
      <c r="M675" s="58"/>
      <c r="N675" s="58"/>
      <c r="O675" s="58"/>
      <c r="P675" s="58"/>
      <c r="Q675" s="58"/>
      <c r="R675" s="58"/>
      <c r="S675" s="58"/>
      <c r="T675" s="58"/>
      <c r="U675" s="58"/>
      <c r="V675" s="58"/>
      <c r="W675" s="58"/>
      <c r="X675" s="58"/>
      <c r="Y675" s="58"/>
      <c r="Z675" s="58"/>
    </row>
    <row r="676" spans="1:26" ht="15.75" customHeight="1" x14ac:dyDescent="0.15">
      <c r="A676" s="58"/>
      <c r="B676" s="2"/>
      <c r="C676" s="3"/>
      <c r="D676" s="4"/>
      <c r="E676" s="5"/>
      <c r="F676" s="2"/>
      <c r="G676" s="2"/>
      <c r="H676" s="2"/>
      <c r="I676" s="6"/>
      <c r="J676" s="6"/>
      <c r="K676" s="2"/>
      <c r="L676" s="2"/>
      <c r="M676" s="58"/>
      <c r="N676" s="58"/>
      <c r="O676" s="58"/>
      <c r="P676" s="58"/>
      <c r="Q676" s="58"/>
      <c r="R676" s="58"/>
      <c r="S676" s="58"/>
      <c r="T676" s="58"/>
      <c r="U676" s="58"/>
      <c r="V676" s="58"/>
      <c r="W676" s="58"/>
      <c r="X676" s="58"/>
      <c r="Y676" s="58"/>
      <c r="Z676" s="58"/>
    </row>
    <row r="677" spans="1:26" ht="15.75" customHeight="1" x14ac:dyDescent="0.15">
      <c r="A677" s="58"/>
      <c r="B677" s="2"/>
      <c r="C677" s="3"/>
      <c r="D677" s="4"/>
      <c r="E677" s="5"/>
      <c r="F677" s="2"/>
      <c r="G677" s="2"/>
      <c r="H677" s="2"/>
      <c r="I677" s="6"/>
      <c r="J677" s="6"/>
      <c r="K677" s="2"/>
      <c r="L677" s="2"/>
      <c r="M677" s="58"/>
      <c r="N677" s="58"/>
      <c r="O677" s="58"/>
      <c r="P677" s="58"/>
      <c r="Q677" s="58"/>
      <c r="R677" s="58"/>
      <c r="S677" s="58"/>
      <c r="T677" s="58"/>
      <c r="U677" s="58"/>
      <c r="V677" s="58"/>
      <c r="W677" s="58"/>
      <c r="X677" s="58"/>
      <c r="Y677" s="58"/>
      <c r="Z677" s="58"/>
    </row>
    <row r="678" spans="1:26" ht="15.75" customHeight="1" x14ac:dyDescent="0.15">
      <c r="A678" s="58"/>
      <c r="B678" s="2"/>
      <c r="C678" s="3"/>
      <c r="D678" s="4"/>
      <c r="E678" s="5"/>
      <c r="F678" s="2"/>
      <c r="G678" s="2"/>
      <c r="H678" s="2"/>
      <c r="I678" s="6"/>
      <c r="J678" s="6"/>
      <c r="K678" s="2"/>
      <c r="L678" s="2"/>
      <c r="M678" s="58"/>
      <c r="N678" s="58"/>
      <c r="O678" s="58"/>
      <c r="P678" s="58"/>
      <c r="Q678" s="58"/>
      <c r="R678" s="58"/>
      <c r="S678" s="58"/>
      <c r="T678" s="58"/>
      <c r="U678" s="58"/>
      <c r="V678" s="58"/>
      <c r="W678" s="58"/>
      <c r="X678" s="58"/>
      <c r="Y678" s="58"/>
      <c r="Z678" s="58"/>
    </row>
    <row r="679" spans="1:26" ht="15.75" customHeight="1" x14ac:dyDescent="0.15">
      <c r="A679" s="58"/>
      <c r="B679" s="2"/>
      <c r="C679" s="3"/>
      <c r="D679" s="4"/>
      <c r="E679" s="5"/>
      <c r="F679" s="2"/>
      <c r="G679" s="2"/>
      <c r="H679" s="2"/>
      <c r="I679" s="6"/>
      <c r="J679" s="6"/>
      <c r="K679" s="2"/>
      <c r="L679" s="2"/>
      <c r="M679" s="58"/>
      <c r="N679" s="58"/>
      <c r="O679" s="58"/>
      <c r="P679" s="58"/>
      <c r="Q679" s="58"/>
      <c r="R679" s="58"/>
      <c r="S679" s="58"/>
      <c r="T679" s="58"/>
      <c r="U679" s="58"/>
      <c r="V679" s="58"/>
      <c r="W679" s="58"/>
      <c r="X679" s="58"/>
      <c r="Y679" s="58"/>
      <c r="Z679" s="58"/>
    </row>
    <row r="680" spans="1:26" ht="15.75" customHeight="1" x14ac:dyDescent="0.15">
      <c r="A680" s="58"/>
      <c r="B680" s="2"/>
      <c r="C680" s="3"/>
      <c r="D680" s="4"/>
      <c r="E680" s="5"/>
      <c r="F680" s="2"/>
      <c r="G680" s="2"/>
      <c r="H680" s="2"/>
      <c r="I680" s="6"/>
      <c r="J680" s="6"/>
      <c r="K680" s="2"/>
      <c r="L680" s="2"/>
      <c r="M680" s="58"/>
      <c r="N680" s="58"/>
      <c r="O680" s="58"/>
      <c r="P680" s="58"/>
      <c r="Q680" s="58"/>
      <c r="R680" s="58"/>
      <c r="S680" s="58"/>
      <c r="T680" s="58"/>
      <c r="U680" s="58"/>
      <c r="V680" s="58"/>
      <c r="W680" s="58"/>
      <c r="X680" s="58"/>
      <c r="Y680" s="58"/>
      <c r="Z680" s="58"/>
    </row>
    <row r="681" spans="1:26" ht="15.75" customHeight="1" x14ac:dyDescent="0.15">
      <c r="A681" s="58"/>
      <c r="B681" s="2"/>
      <c r="C681" s="3"/>
      <c r="D681" s="4"/>
      <c r="E681" s="5"/>
      <c r="F681" s="2"/>
      <c r="G681" s="2"/>
      <c r="H681" s="2"/>
      <c r="I681" s="6"/>
      <c r="J681" s="6"/>
      <c r="K681" s="2"/>
      <c r="L681" s="2"/>
      <c r="M681" s="58"/>
      <c r="N681" s="58"/>
      <c r="O681" s="58"/>
      <c r="P681" s="58"/>
      <c r="Q681" s="58"/>
      <c r="R681" s="58"/>
      <c r="S681" s="58"/>
      <c r="T681" s="58"/>
      <c r="U681" s="58"/>
      <c r="V681" s="58"/>
      <c r="W681" s="58"/>
      <c r="X681" s="58"/>
      <c r="Y681" s="58"/>
      <c r="Z681" s="58"/>
    </row>
    <row r="682" spans="1:26" ht="15.75" customHeight="1" x14ac:dyDescent="0.15">
      <c r="A682" s="58"/>
      <c r="B682" s="2"/>
      <c r="C682" s="3"/>
      <c r="D682" s="4"/>
      <c r="E682" s="5"/>
      <c r="F682" s="2"/>
      <c r="G682" s="2"/>
      <c r="H682" s="2"/>
      <c r="I682" s="6"/>
      <c r="J682" s="6"/>
      <c r="K682" s="2"/>
      <c r="L682" s="2"/>
      <c r="M682" s="58"/>
      <c r="N682" s="58"/>
      <c r="O682" s="58"/>
      <c r="P682" s="58"/>
      <c r="Q682" s="58"/>
      <c r="R682" s="58"/>
      <c r="S682" s="58"/>
      <c r="T682" s="58"/>
      <c r="U682" s="58"/>
      <c r="V682" s="58"/>
      <c r="W682" s="58"/>
      <c r="X682" s="58"/>
      <c r="Y682" s="58"/>
      <c r="Z682" s="58"/>
    </row>
    <row r="683" spans="1:26" ht="15.75" customHeight="1" x14ac:dyDescent="0.15">
      <c r="A683" s="58"/>
      <c r="B683" s="2"/>
      <c r="C683" s="3"/>
      <c r="D683" s="4"/>
      <c r="E683" s="5"/>
      <c r="F683" s="2"/>
      <c r="G683" s="2"/>
      <c r="H683" s="2"/>
      <c r="I683" s="6"/>
      <c r="J683" s="6"/>
      <c r="K683" s="2"/>
      <c r="L683" s="2"/>
      <c r="M683" s="58"/>
      <c r="N683" s="58"/>
      <c r="O683" s="58"/>
      <c r="P683" s="58"/>
      <c r="Q683" s="58"/>
      <c r="R683" s="58"/>
      <c r="S683" s="58"/>
      <c r="T683" s="58"/>
      <c r="U683" s="58"/>
      <c r="V683" s="58"/>
      <c r="W683" s="58"/>
      <c r="X683" s="58"/>
      <c r="Y683" s="58"/>
      <c r="Z683" s="58"/>
    </row>
    <row r="684" spans="1:26" ht="15.75" customHeight="1" x14ac:dyDescent="0.15">
      <c r="A684" s="58"/>
      <c r="B684" s="2"/>
      <c r="C684" s="3"/>
      <c r="D684" s="4"/>
      <c r="E684" s="5"/>
      <c r="F684" s="2"/>
      <c r="G684" s="2"/>
      <c r="H684" s="2"/>
      <c r="I684" s="6"/>
      <c r="J684" s="6"/>
      <c r="K684" s="2"/>
      <c r="L684" s="2"/>
      <c r="M684" s="58"/>
      <c r="N684" s="58"/>
      <c r="O684" s="58"/>
      <c r="P684" s="58"/>
      <c r="Q684" s="58"/>
      <c r="R684" s="58"/>
      <c r="S684" s="58"/>
      <c r="T684" s="58"/>
      <c r="U684" s="58"/>
      <c r="V684" s="58"/>
      <c r="W684" s="58"/>
      <c r="X684" s="58"/>
      <c r="Y684" s="58"/>
      <c r="Z684" s="58"/>
    </row>
    <row r="685" spans="1:26" ht="15.75" customHeight="1" x14ac:dyDescent="0.15">
      <c r="A685" s="58"/>
      <c r="B685" s="2"/>
      <c r="C685" s="3"/>
      <c r="D685" s="4"/>
      <c r="E685" s="5"/>
      <c r="F685" s="2"/>
      <c r="G685" s="2"/>
      <c r="H685" s="2"/>
      <c r="I685" s="6"/>
      <c r="J685" s="6"/>
      <c r="K685" s="2"/>
      <c r="L685" s="2"/>
      <c r="M685" s="58"/>
      <c r="N685" s="58"/>
      <c r="O685" s="58"/>
      <c r="P685" s="58"/>
      <c r="Q685" s="58"/>
      <c r="R685" s="58"/>
      <c r="S685" s="58"/>
      <c r="T685" s="58"/>
      <c r="U685" s="58"/>
      <c r="V685" s="58"/>
      <c r="W685" s="58"/>
      <c r="X685" s="58"/>
      <c r="Y685" s="58"/>
      <c r="Z685" s="58"/>
    </row>
    <row r="686" spans="1:26" ht="15.75" customHeight="1" x14ac:dyDescent="0.15">
      <c r="A686" s="58"/>
      <c r="B686" s="2"/>
      <c r="C686" s="3"/>
      <c r="D686" s="4"/>
      <c r="E686" s="5"/>
      <c r="F686" s="2"/>
      <c r="G686" s="2"/>
      <c r="H686" s="2"/>
      <c r="I686" s="6"/>
      <c r="J686" s="6"/>
      <c r="K686" s="2"/>
      <c r="L686" s="2"/>
      <c r="M686" s="58"/>
      <c r="N686" s="58"/>
      <c r="O686" s="58"/>
      <c r="P686" s="58"/>
      <c r="Q686" s="58"/>
      <c r="R686" s="58"/>
      <c r="S686" s="58"/>
      <c r="T686" s="58"/>
      <c r="U686" s="58"/>
      <c r="V686" s="58"/>
      <c r="W686" s="58"/>
      <c r="X686" s="58"/>
      <c r="Y686" s="58"/>
      <c r="Z686" s="58"/>
    </row>
    <row r="687" spans="1:26" ht="15.75" customHeight="1" x14ac:dyDescent="0.15">
      <c r="A687" s="58"/>
      <c r="B687" s="2"/>
      <c r="C687" s="3"/>
      <c r="D687" s="4"/>
      <c r="E687" s="5"/>
      <c r="F687" s="2"/>
      <c r="G687" s="2"/>
      <c r="H687" s="2"/>
      <c r="I687" s="6"/>
      <c r="J687" s="6"/>
      <c r="K687" s="2"/>
      <c r="L687" s="2"/>
      <c r="M687" s="58"/>
      <c r="N687" s="58"/>
      <c r="O687" s="58"/>
      <c r="P687" s="58"/>
      <c r="Q687" s="58"/>
      <c r="R687" s="58"/>
      <c r="S687" s="58"/>
      <c r="T687" s="58"/>
      <c r="U687" s="58"/>
      <c r="V687" s="58"/>
      <c r="W687" s="58"/>
      <c r="X687" s="58"/>
      <c r="Y687" s="58"/>
      <c r="Z687" s="58"/>
    </row>
    <row r="688" spans="1:26" ht="15.75" customHeight="1" x14ac:dyDescent="0.15">
      <c r="A688" s="58"/>
      <c r="B688" s="2"/>
      <c r="C688" s="3"/>
      <c r="D688" s="4"/>
      <c r="E688" s="5"/>
      <c r="F688" s="2"/>
      <c r="G688" s="2"/>
      <c r="H688" s="2"/>
      <c r="I688" s="6"/>
      <c r="J688" s="6"/>
      <c r="K688" s="2"/>
      <c r="L688" s="2"/>
      <c r="M688" s="58"/>
      <c r="N688" s="58"/>
      <c r="O688" s="58"/>
      <c r="P688" s="58"/>
      <c r="Q688" s="58"/>
      <c r="R688" s="58"/>
      <c r="S688" s="58"/>
      <c r="T688" s="58"/>
      <c r="U688" s="58"/>
      <c r="V688" s="58"/>
      <c r="W688" s="58"/>
      <c r="X688" s="58"/>
      <c r="Y688" s="58"/>
      <c r="Z688" s="58"/>
    </row>
    <row r="689" spans="1:26" ht="15.75" customHeight="1" x14ac:dyDescent="0.15">
      <c r="A689" s="58"/>
      <c r="B689" s="2"/>
      <c r="C689" s="3"/>
      <c r="D689" s="4"/>
      <c r="E689" s="5"/>
      <c r="F689" s="2"/>
      <c r="G689" s="2"/>
      <c r="H689" s="2"/>
      <c r="I689" s="6"/>
      <c r="J689" s="6"/>
      <c r="K689" s="2"/>
      <c r="L689" s="2"/>
      <c r="M689" s="58"/>
      <c r="N689" s="58"/>
      <c r="O689" s="58"/>
      <c r="P689" s="58"/>
      <c r="Q689" s="58"/>
      <c r="R689" s="58"/>
      <c r="S689" s="58"/>
      <c r="T689" s="58"/>
      <c r="U689" s="58"/>
      <c r="V689" s="58"/>
      <c r="W689" s="58"/>
      <c r="X689" s="58"/>
      <c r="Y689" s="58"/>
      <c r="Z689" s="58"/>
    </row>
    <row r="690" spans="1:26" ht="15.75" customHeight="1" x14ac:dyDescent="0.15">
      <c r="A690" s="58"/>
      <c r="B690" s="2"/>
      <c r="C690" s="3"/>
      <c r="D690" s="4"/>
      <c r="E690" s="5"/>
      <c r="F690" s="2"/>
      <c r="G690" s="2"/>
      <c r="H690" s="2"/>
      <c r="I690" s="6"/>
      <c r="J690" s="6"/>
      <c r="K690" s="2"/>
      <c r="L690" s="2"/>
      <c r="M690" s="58"/>
      <c r="N690" s="58"/>
      <c r="O690" s="58"/>
      <c r="P690" s="58"/>
      <c r="Q690" s="58"/>
      <c r="R690" s="58"/>
      <c r="S690" s="58"/>
      <c r="T690" s="58"/>
      <c r="U690" s="58"/>
      <c r="V690" s="58"/>
      <c r="W690" s="58"/>
      <c r="X690" s="58"/>
      <c r="Y690" s="58"/>
      <c r="Z690" s="58"/>
    </row>
    <row r="691" spans="1:26" ht="15.75" customHeight="1" x14ac:dyDescent="0.15">
      <c r="A691" s="58"/>
      <c r="B691" s="2"/>
      <c r="C691" s="3"/>
      <c r="D691" s="4"/>
      <c r="E691" s="5"/>
      <c r="F691" s="2"/>
      <c r="G691" s="2"/>
      <c r="H691" s="2"/>
      <c r="I691" s="6"/>
      <c r="J691" s="6"/>
      <c r="K691" s="2"/>
      <c r="L691" s="2"/>
      <c r="M691" s="58"/>
      <c r="N691" s="58"/>
      <c r="O691" s="58"/>
      <c r="P691" s="58"/>
      <c r="Q691" s="58"/>
      <c r="R691" s="58"/>
      <c r="S691" s="58"/>
      <c r="T691" s="58"/>
      <c r="U691" s="58"/>
      <c r="V691" s="58"/>
      <c r="W691" s="58"/>
      <c r="X691" s="58"/>
      <c r="Y691" s="58"/>
      <c r="Z691" s="58"/>
    </row>
    <row r="692" spans="1:26" ht="15.75" customHeight="1" x14ac:dyDescent="0.15">
      <c r="A692" s="58"/>
      <c r="B692" s="2"/>
      <c r="C692" s="3"/>
      <c r="D692" s="4"/>
      <c r="E692" s="5"/>
      <c r="F692" s="2"/>
      <c r="G692" s="2"/>
      <c r="H692" s="2"/>
      <c r="I692" s="6"/>
      <c r="J692" s="6"/>
      <c r="K692" s="2"/>
      <c r="L692" s="2"/>
      <c r="M692" s="58"/>
      <c r="N692" s="58"/>
      <c r="O692" s="58"/>
      <c r="P692" s="58"/>
      <c r="Q692" s="58"/>
      <c r="R692" s="58"/>
      <c r="S692" s="58"/>
      <c r="T692" s="58"/>
      <c r="U692" s="58"/>
      <c r="V692" s="58"/>
      <c r="W692" s="58"/>
      <c r="X692" s="58"/>
      <c r="Y692" s="58"/>
      <c r="Z692" s="58"/>
    </row>
    <row r="693" spans="1:26" ht="15.75" customHeight="1" x14ac:dyDescent="0.15">
      <c r="A693" s="58"/>
      <c r="B693" s="2"/>
      <c r="C693" s="3"/>
      <c r="D693" s="4"/>
      <c r="E693" s="5"/>
      <c r="F693" s="2"/>
      <c r="G693" s="2"/>
      <c r="H693" s="2"/>
      <c r="I693" s="6"/>
      <c r="J693" s="6"/>
      <c r="K693" s="2"/>
      <c r="L693" s="2"/>
      <c r="M693" s="58"/>
      <c r="N693" s="58"/>
      <c r="O693" s="58"/>
      <c r="P693" s="58"/>
      <c r="Q693" s="58"/>
      <c r="R693" s="58"/>
      <c r="S693" s="58"/>
      <c r="T693" s="58"/>
      <c r="U693" s="58"/>
      <c r="V693" s="58"/>
      <c r="W693" s="58"/>
      <c r="X693" s="58"/>
      <c r="Y693" s="58"/>
      <c r="Z693" s="58"/>
    </row>
    <row r="694" spans="1:26" ht="15.75" customHeight="1" x14ac:dyDescent="0.15">
      <c r="A694" s="58"/>
      <c r="B694" s="2"/>
      <c r="C694" s="3"/>
      <c r="D694" s="4"/>
      <c r="E694" s="5"/>
      <c r="F694" s="2"/>
      <c r="G694" s="2"/>
      <c r="H694" s="2"/>
      <c r="I694" s="6"/>
      <c r="J694" s="6"/>
      <c r="K694" s="2"/>
      <c r="L694" s="2"/>
      <c r="M694" s="58"/>
      <c r="N694" s="58"/>
      <c r="O694" s="58"/>
      <c r="P694" s="58"/>
      <c r="Q694" s="58"/>
      <c r="R694" s="58"/>
      <c r="S694" s="58"/>
      <c r="T694" s="58"/>
      <c r="U694" s="58"/>
      <c r="V694" s="58"/>
      <c r="W694" s="58"/>
      <c r="X694" s="58"/>
      <c r="Y694" s="58"/>
      <c r="Z694" s="58"/>
    </row>
    <row r="695" spans="1:26" ht="15.75" customHeight="1" x14ac:dyDescent="0.15">
      <c r="A695" s="58"/>
      <c r="B695" s="2"/>
      <c r="C695" s="3"/>
      <c r="D695" s="4"/>
      <c r="E695" s="5"/>
      <c r="F695" s="2"/>
      <c r="G695" s="2"/>
      <c r="H695" s="2"/>
      <c r="I695" s="6"/>
      <c r="J695" s="6"/>
      <c r="K695" s="2"/>
      <c r="L695" s="2"/>
      <c r="M695" s="58"/>
      <c r="N695" s="58"/>
      <c r="O695" s="58"/>
      <c r="P695" s="58"/>
      <c r="Q695" s="58"/>
      <c r="R695" s="58"/>
      <c r="S695" s="58"/>
      <c r="T695" s="58"/>
      <c r="U695" s="58"/>
      <c r="V695" s="58"/>
      <c r="W695" s="58"/>
      <c r="X695" s="58"/>
      <c r="Y695" s="58"/>
      <c r="Z695" s="58"/>
    </row>
    <row r="696" spans="1:26" ht="15.75" customHeight="1" x14ac:dyDescent="0.15">
      <c r="A696" s="58"/>
      <c r="B696" s="2"/>
      <c r="C696" s="3"/>
      <c r="D696" s="4"/>
      <c r="E696" s="5"/>
      <c r="F696" s="2"/>
      <c r="G696" s="2"/>
      <c r="H696" s="2"/>
      <c r="I696" s="6"/>
      <c r="J696" s="6"/>
      <c r="K696" s="2"/>
      <c r="L696" s="2"/>
      <c r="M696" s="58"/>
      <c r="N696" s="58"/>
      <c r="O696" s="58"/>
      <c r="P696" s="58"/>
      <c r="Q696" s="58"/>
      <c r="R696" s="58"/>
      <c r="S696" s="58"/>
      <c r="T696" s="58"/>
      <c r="U696" s="58"/>
      <c r="V696" s="58"/>
      <c r="W696" s="58"/>
      <c r="X696" s="58"/>
      <c r="Y696" s="58"/>
      <c r="Z696" s="58"/>
    </row>
    <row r="697" spans="1:26" ht="15.75" customHeight="1" x14ac:dyDescent="0.15">
      <c r="A697" s="58"/>
      <c r="B697" s="2"/>
      <c r="C697" s="3"/>
      <c r="D697" s="4"/>
      <c r="E697" s="5"/>
      <c r="F697" s="2"/>
      <c r="G697" s="2"/>
      <c r="H697" s="2"/>
      <c r="I697" s="6"/>
      <c r="J697" s="6"/>
      <c r="K697" s="2"/>
      <c r="L697" s="2"/>
      <c r="M697" s="58"/>
      <c r="N697" s="58"/>
      <c r="O697" s="58"/>
      <c r="P697" s="58"/>
      <c r="Q697" s="58"/>
      <c r="R697" s="58"/>
      <c r="S697" s="58"/>
      <c r="T697" s="58"/>
      <c r="U697" s="58"/>
      <c r="V697" s="58"/>
      <c r="W697" s="58"/>
      <c r="X697" s="58"/>
      <c r="Y697" s="58"/>
      <c r="Z697" s="58"/>
    </row>
    <row r="698" spans="1:26" ht="15.75" customHeight="1" x14ac:dyDescent="0.15">
      <c r="A698" s="58"/>
      <c r="B698" s="2"/>
      <c r="C698" s="3"/>
      <c r="D698" s="4"/>
      <c r="E698" s="5"/>
      <c r="F698" s="2"/>
      <c r="G698" s="2"/>
      <c r="H698" s="2"/>
      <c r="I698" s="6"/>
      <c r="J698" s="6"/>
      <c r="K698" s="2"/>
      <c r="L698" s="2"/>
      <c r="M698" s="58"/>
      <c r="N698" s="58"/>
      <c r="O698" s="58"/>
      <c r="P698" s="58"/>
      <c r="Q698" s="58"/>
      <c r="R698" s="58"/>
      <c r="S698" s="58"/>
      <c r="T698" s="58"/>
      <c r="U698" s="58"/>
      <c r="V698" s="58"/>
      <c r="W698" s="58"/>
      <c r="X698" s="58"/>
      <c r="Y698" s="58"/>
      <c r="Z698" s="58"/>
    </row>
    <row r="699" spans="1:26" ht="15.75" customHeight="1" x14ac:dyDescent="0.15">
      <c r="A699" s="58"/>
      <c r="B699" s="2"/>
      <c r="C699" s="3"/>
      <c r="D699" s="4"/>
      <c r="E699" s="5"/>
      <c r="F699" s="2"/>
      <c r="G699" s="2"/>
      <c r="H699" s="2"/>
      <c r="I699" s="6"/>
      <c r="J699" s="6"/>
      <c r="K699" s="2"/>
      <c r="L699" s="2"/>
      <c r="M699" s="58"/>
      <c r="N699" s="58"/>
      <c r="O699" s="58"/>
      <c r="P699" s="58"/>
      <c r="Q699" s="58"/>
      <c r="R699" s="58"/>
      <c r="S699" s="58"/>
      <c r="T699" s="58"/>
      <c r="U699" s="58"/>
      <c r="V699" s="58"/>
      <c r="W699" s="58"/>
      <c r="X699" s="58"/>
      <c r="Y699" s="58"/>
      <c r="Z699" s="58"/>
    </row>
    <row r="700" spans="1:26" ht="15.75" customHeight="1" x14ac:dyDescent="0.15">
      <c r="A700" s="58"/>
      <c r="B700" s="2"/>
      <c r="C700" s="3"/>
      <c r="D700" s="4"/>
      <c r="E700" s="5"/>
      <c r="F700" s="2"/>
      <c r="G700" s="2"/>
      <c r="H700" s="2"/>
      <c r="I700" s="6"/>
      <c r="J700" s="6"/>
      <c r="K700" s="2"/>
      <c r="L700" s="2"/>
      <c r="M700" s="58"/>
      <c r="N700" s="58"/>
      <c r="O700" s="58"/>
      <c r="P700" s="58"/>
      <c r="Q700" s="58"/>
      <c r="R700" s="58"/>
      <c r="S700" s="58"/>
      <c r="T700" s="58"/>
      <c r="U700" s="58"/>
      <c r="V700" s="58"/>
      <c r="W700" s="58"/>
      <c r="X700" s="58"/>
      <c r="Y700" s="58"/>
      <c r="Z700" s="58"/>
    </row>
    <row r="701" spans="1:26" ht="15.75" customHeight="1" x14ac:dyDescent="0.15">
      <c r="A701" s="58"/>
      <c r="B701" s="2"/>
      <c r="C701" s="3"/>
      <c r="D701" s="4"/>
      <c r="E701" s="5"/>
      <c r="F701" s="2"/>
      <c r="G701" s="2"/>
      <c r="H701" s="2"/>
      <c r="I701" s="6"/>
      <c r="J701" s="6"/>
      <c r="K701" s="2"/>
      <c r="L701" s="2"/>
      <c r="M701" s="58"/>
      <c r="N701" s="58"/>
      <c r="O701" s="58"/>
      <c r="P701" s="58"/>
      <c r="Q701" s="58"/>
      <c r="R701" s="58"/>
      <c r="S701" s="58"/>
      <c r="T701" s="58"/>
      <c r="U701" s="58"/>
      <c r="V701" s="58"/>
      <c r="W701" s="58"/>
      <c r="X701" s="58"/>
      <c r="Y701" s="58"/>
      <c r="Z701" s="58"/>
    </row>
    <row r="702" spans="1:26" ht="15.75" customHeight="1" x14ac:dyDescent="0.15">
      <c r="A702" s="58"/>
      <c r="B702" s="2"/>
      <c r="C702" s="3"/>
      <c r="D702" s="4"/>
      <c r="E702" s="5"/>
      <c r="F702" s="2"/>
      <c r="G702" s="2"/>
      <c r="H702" s="2"/>
      <c r="I702" s="6"/>
      <c r="J702" s="6"/>
      <c r="K702" s="2"/>
      <c r="L702" s="2"/>
      <c r="M702" s="58"/>
      <c r="N702" s="58"/>
      <c r="O702" s="58"/>
      <c r="P702" s="58"/>
      <c r="Q702" s="58"/>
      <c r="R702" s="58"/>
      <c r="S702" s="58"/>
      <c r="T702" s="58"/>
      <c r="U702" s="58"/>
      <c r="V702" s="58"/>
      <c r="W702" s="58"/>
      <c r="X702" s="58"/>
      <c r="Y702" s="58"/>
      <c r="Z702" s="58"/>
    </row>
    <row r="703" spans="1:26" ht="15.75" customHeight="1" x14ac:dyDescent="0.15">
      <c r="A703" s="58"/>
      <c r="B703" s="2"/>
      <c r="C703" s="3"/>
      <c r="D703" s="4"/>
      <c r="E703" s="5"/>
      <c r="F703" s="2"/>
      <c r="G703" s="2"/>
      <c r="H703" s="2"/>
      <c r="I703" s="6"/>
      <c r="J703" s="6"/>
      <c r="K703" s="2"/>
      <c r="L703" s="2"/>
      <c r="M703" s="58"/>
      <c r="N703" s="58"/>
      <c r="O703" s="58"/>
      <c r="P703" s="58"/>
      <c r="Q703" s="58"/>
      <c r="R703" s="58"/>
      <c r="S703" s="58"/>
      <c r="T703" s="58"/>
      <c r="U703" s="58"/>
      <c r="V703" s="58"/>
      <c r="W703" s="58"/>
      <c r="X703" s="58"/>
      <c r="Y703" s="58"/>
      <c r="Z703" s="58"/>
    </row>
    <row r="704" spans="1:26" ht="15.75" customHeight="1" x14ac:dyDescent="0.15">
      <c r="A704" s="58"/>
      <c r="B704" s="2"/>
      <c r="C704" s="3"/>
      <c r="D704" s="4"/>
      <c r="E704" s="5"/>
      <c r="F704" s="2"/>
      <c r="G704" s="2"/>
      <c r="H704" s="2"/>
      <c r="I704" s="6"/>
      <c r="J704" s="6"/>
      <c r="K704" s="2"/>
      <c r="L704" s="2"/>
      <c r="M704" s="58"/>
      <c r="N704" s="58"/>
      <c r="O704" s="58"/>
      <c r="P704" s="58"/>
      <c r="Q704" s="58"/>
      <c r="R704" s="58"/>
      <c r="S704" s="58"/>
      <c r="T704" s="58"/>
      <c r="U704" s="58"/>
      <c r="V704" s="58"/>
      <c r="W704" s="58"/>
      <c r="X704" s="58"/>
      <c r="Y704" s="58"/>
      <c r="Z704" s="58"/>
    </row>
    <row r="705" spans="1:26" ht="15.75" customHeight="1" x14ac:dyDescent="0.15">
      <c r="A705" s="58"/>
      <c r="B705" s="2"/>
      <c r="C705" s="3"/>
      <c r="D705" s="4"/>
      <c r="E705" s="5"/>
      <c r="F705" s="2"/>
      <c r="G705" s="2"/>
      <c r="H705" s="2"/>
      <c r="I705" s="6"/>
      <c r="J705" s="6"/>
      <c r="K705" s="2"/>
      <c r="L705" s="2"/>
      <c r="M705" s="58"/>
      <c r="N705" s="58"/>
      <c r="O705" s="58"/>
      <c r="P705" s="58"/>
      <c r="Q705" s="58"/>
      <c r="R705" s="58"/>
      <c r="S705" s="58"/>
      <c r="T705" s="58"/>
      <c r="U705" s="58"/>
      <c r="V705" s="58"/>
      <c r="W705" s="58"/>
      <c r="X705" s="58"/>
      <c r="Y705" s="58"/>
      <c r="Z705" s="58"/>
    </row>
    <row r="706" spans="1:26" ht="15.75" customHeight="1" x14ac:dyDescent="0.15">
      <c r="A706" s="58"/>
      <c r="B706" s="2"/>
      <c r="C706" s="3"/>
      <c r="D706" s="4"/>
      <c r="E706" s="5"/>
      <c r="F706" s="2"/>
      <c r="G706" s="2"/>
      <c r="H706" s="2"/>
      <c r="I706" s="6"/>
      <c r="J706" s="6"/>
      <c r="K706" s="2"/>
      <c r="L706" s="2"/>
      <c r="M706" s="58"/>
      <c r="N706" s="58"/>
      <c r="O706" s="58"/>
      <c r="P706" s="58"/>
      <c r="Q706" s="58"/>
      <c r="R706" s="58"/>
      <c r="S706" s="58"/>
      <c r="T706" s="58"/>
      <c r="U706" s="58"/>
      <c r="V706" s="58"/>
      <c r="W706" s="58"/>
      <c r="X706" s="58"/>
      <c r="Y706" s="58"/>
      <c r="Z706" s="58"/>
    </row>
    <row r="707" spans="1:26" ht="15.75" customHeight="1" x14ac:dyDescent="0.15">
      <c r="A707" s="58"/>
      <c r="B707" s="2"/>
      <c r="C707" s="3"/>
      <c r="D707" s="4"/>
      <c r="E707" s="5"/>
      <c r="F707" s="2"/>
      <c r="G707" s="2"/>
      <c r="H707" s="2"/>
      <c r="I707" s="6"/>
      <c r="J707" s="6"/>
      <c r="K707" s="2"/>
      <c r="L707" s="2"/>
      <c r="M707" s="58"/>
      <c r="N707" s="58"/>
      <c r="O707" s="58"/>
      <c r="P707" s="58"/>
      <c r="Q707" s="58"/>
      <c r="R707" s="58"/>
      <c r="S707" s="58"/>
      <c r="T707" s="58"/>
      <c r="U707" s="58"/>
      <c r="V707" s="58"/>
      <c r="W707" s="58"/>
      <c r="X707" s="58"/>
      <c r="Y707" s="58"/>
      <c r="Z707" s="58"/>
    </row>
    <row r="708" spans="1:26" ht="15.75" customHeight="1" x14ac:dyDescent="0.15">
      <c r="A708" s="58"/>
      <c r="B708" s="2"/>
      <c r="C708" s="3"/>
      <c r="D708" s="4"/>
      <c r="E708" s="5"/>
      <c r="F708" s="2"/>
      <c r="G708" s="2"/>
      <c r="H708" s="2"/>
      <c r="I708" s="6"/>
      <c r="J708" s="6"/>
      <c r="K708" s="2"/>
      <c r="L708" s="2"/>
      <c r="M708" s="58"/>
      <c r="N708" s="58"/>
      <c r="O708" s="58"/>
      <c r="P708" s="58"/>
      <c r="Q708" s="58"/>
      <c r="R708" s="58"/>
      <c r="S708" s="58"/>
      <c r="T708" s="58"/>
      <c r="U708" s="58"/>
      <c r="V708" s="58"/>
      <c r="W708" s="58"/>
      <c r="X708" s="58"/>
      <c r="Y708" s="58"/>
      <c r="Z708" s="58"/>
    </row>
    <row r="709" spans="1:26" ht="15.75" customHeight="1" x14ac:dyDescent="0.15">
      <c r="A709" s="58"/>
      <c r="B709" s="2"/>
      <c r="C709" s="3"/>
      <c r="D709" s="4"/>
      <c r="E709" s="5"/>
      <c r="F709" s="2"/>
      <c r="G709" s="2"/>
      <c r="H709" s="2"/>
      <c r="I709" s="6"/>
      <c r="J709" s="6"/>
      <c r="K709" s="2"/>
      <c r="L709" s="2"/>
      <c r="M709" s="58"/>
      <c r="N709" s="58"/>
      <c r="O709" s="58"/>
      <c r="P709" s="58"/>
      <c r="Q709" s="58"/>
      <c r="R709" s="58"/>
      <c r="S709" s="58"/>
      <c r="T709" s="58"/>
      <c r="U709" s="58"/>
      <c r="V709" s="58"/>
      <c r="W709" s="58"/>
      <c r="X709" s="58"/>
      <c r="Y709" s="58"/>
      <c r="Z709" s="58"/>
    </row>
    <row r="710" spans="1:26" ht="15.75" customHeight="1" x14ac:dyDescent="0.15">
      <c r="A710" s="58"/>
      <c r="B710" s="2"/>
      <c r="C710" s="3"/>
      <c r="D710" s="4"/>
      <c r="E710" s="5"/>
      <c r="F710" s="2"/>
      <c r="G710" s="2"/>
      <c r="H710" s="2"/>
      <c r="I710" s="6"/>
      <c r="J710" s="6"/>
      <c r="K710" s="2"/>
      <c r="L710" s="2"/>
      <c r="M710" s="58"/>
      <c r="N710" s="58"/>
      <c r="O710" s="58"/>
      <c r="P710" s="58"/>
      <c r="Q710" s="58"/>
      <c r="R710" s="58"/>
      <c r="S710" s="58"/>
      <c r="T710" s="58"/>
      <c r="U710" s="58"/>
      <c r="V710" s="58"/>
      <c r="W710" s="58"/>
      <c r="X710" s="58"/>
      <c r="Y710" s="58"/>
      <c r="Z710" s="58"/>
    </row>
    <row r="711" spans="1:26" ht="15.75" customHeight="1" x14ac:dyDescent="0.15">
      <c r="A711" s="58"/>
      <c r="B711" s="2"/>
      <c r="C711" s="3"/>
      <c r="D711" s="4"/>
      <c r="E711" s="5"/>
      <c r="F711" s="2"/>
      <c r="G711" s="2"/>
      <c r="H711" s="2"/>
      <c r="I711" s="6"/>
      <c r="J711" s="6"/>
      <c r="K711" s="2"/>
      <c r="L711" s="2"/>
      <c r="M711" s="58"/>
      <c r="N711" s="58"/>
      <c r="O711" s="58"/>
      <c r="P711" s="58"/>
      <c r="Q711" s="58"/>
      <c r="R711" s="58"/>
      <c r="S711" s="58"/>
      <c r="T711" s="58"/>
      <c r="U711" s="58"/>
      <c r="V711" s="58"/>
      <c r="W711" s="58"/>
      <c r="X711" s="58"/>
      <c r="Y711" s="58"/>
      <c r="Z711" s="58"/>
    </row>
    <row r="712" spans="1:26" ht="15.75" customHeight="1" x14ac:dyDescent="0.15">
      <c r="A712" s="58"/>
      <c r="B712" s="2"/>
      <c r="C712" s="3"/>
      <c r="D712" s="4"/>
      <c r="E712" s="5"/>
      <c r="F712" s="2"/>
      <c r="G712" s="2"/>
      <c r="H712" s="2"/>
      <c r="I712" s="6"/>
      <c r="J712" s="6"/>
      <c r="K712" s="2"/>
      <c r="L712" s="2"/>
      <c r="M712" s="58"/>
      <c r="N712" s="58"/>
      <c r="O712" s="58"/>
      <c r="P712" s="58"/>
      <c r="Q712" s="58"/>
      <c r="R712" s="58"/>
      <c r="S712" s="58"/>
      <c r="T712" s="58"/>
      <c r="U712" s="58"/>
      <c r="V712" s="58"/>
      <c r="W712" s="58"/>
      <c r="X712" s="58"/>
      <c r="Y712" s="58"/>
      <c r="Z712" s="58"/>
    </row>
    <row r="713" spans="1:26" ht="15.75" customHeight="1" x14ac:dyDescent="0.15">
      <c r="A713" s="58"/>
      <c r="B713" s="2"/>
      <c r="C713" s="3"/>
      <c r="D713" s="4"/>
      <c r="E713" s="5"/>
      <c r="F713" s="2"/>
      <c r="G713" s="2"/>
      <c r="H713" s="2"/>
      <c r="I713" s="6"/>
      <c r="J713" s="6"/>
      <c r="K713" s="2"/>
      <c r="L713" s="2"/>
      <c r="M713" s="58"/>
      <c r="N713" s="58"/>
      <c r="O713" s="58"/>
      <c r="P713" s="58"/>
      <c r="Q713" s="58"/>
      <c r="R713" s="58"/>
      <c r="S713" s="58"/>
      <c r="T713" s="58"/>
      <c r="U713" s="58"/>
      <c r="V713" s="58"/>
      <c r="W713" s="58"/>
      <c r="X713" s="58"/>
      <c r="Y713" s="58"/>
      <c r="Z713" s="58"/>
    </row>
    <row r="714" spans="1:26" ht="15.75" customHeight="1" x14ac:dyDescent="0.15">
      <c r="A714" s="58"/>
      <c r="B714" s="2"/>
      <c r="C714" s="3"/>
      <c r="D714" s="4"/>
      <c r="E714" s="5"/>
      <c r="F714" s="2"/>
      <c r="G714" s="2"/>
      <c r="H714" s="2"/>
      <c r="I714" s="6"/>
      <c r="J714" s="6"/>
      <c r="K714" s="2"/>
      <c r="L714" s="2"/>
      <c r="M714" s="58"/>
      <c r="N714" s="58"/>
      <c r="O714" s="58"/>
      <c r="P714" s="58"/>
      <c r="Q714" s="58"/>
      <c r="R714" s="58"/>
      <c r="S714" s="58"/>
      <c r="T714" s="58"/>
      <c r="U714" s="58"/>
      <c r="V714" s="58"/>
      <c r="W714" s="58"/>
      <c r="X714" s="58"/>
      <c r="Y714" s="58"/>
      <c r="Z714" s="58"/>
    </row>
    <row r="715" spans="1:26" ht="15.75" customHeight="1" x14ac:dyDescent="0.15">
      <c r="A715" s="58"/>
      <c r="B715" s="2"/>
      <c r="C715" s="3"/>
      <c r="D715" s="4"/>
      <c r="E715" s="5"/>
      <c r="F715" s="2"/>
      <c r="G715" s="2"/>
      <c r="H715" s="2"/>
      <c r="I715" s="6"/>
      <c r="J715" s="6"/>
      <c r="K715" s="2"/>
      <c r="L715" s="2"/>
      <c r="M715" s="58"/>
      <c r="N715" s="58"/>
      <c r="O715" s="58"/>
      <c r="P715" s="58"/>
      <c r="Q715" s="58"/>
      <c r="R715" s="58"/>
      <c r="S715" s="58"/>
      <c r="T715" s="58"/>
      <c r="U715" s="58"/>
      <c r="V715" s="58"/>
      <c r="W715" s="58"/>
      <c r="X715" s="58"/>
      <c r="Y715" s="58"/>
      <c r="Z715" s="58"/>
    </row>
    <row r="716" spans="1:26" ht="15.75" customHeight="1" x14ac:dyDescent="0.15">
      <c r="A716" s="58"/>
      <c r="B716" s="2"/>
      <c r="C716" s="3"/>
      <c r="D716" s="4"/>
      <c r="E716" s="5"/>
      <c r="F716" s="2"/>
      <c r="G716" s="2"/>
      <c r="H716" s="2"/>
      <c r="I716" s="6"/>
      <c r="J716" s="6"/>
      <c r="K716" s="2"/>
      <c r="L716" s="2"/>
      <c r="M716" s="58"/>
      <c r="N716" s="58"/>
      <c r="O716" s="58"/>
      <c r="P716" s="58"/>
      <c r="Q716" s="58"/>
      <c r="R716" s="58"/>
      <c r="S716" s="58"/>
      <c r="T716" s="58"/>
      <c r="U716" s="58"/>
      <c r="V716" s="58"/>
      <c r="W716" s="58"/>
      <c r="X716" s="58"/>
      <c r="Y716" s="58"/>
      <c r="Z716" s="58"/>
    </row>
    <row r="717" spans="1:26" ht="15.75" customHeight="1" x14ac:dyDescent="0.15">
      <c r="A717" s="58"/>
      <c r="B717" s="2"/>
      <c r="C717" s="3"/>
      <c r="D717" s="4"/>
      <c r="E717" s="5"/>
      <c r="F717" s="2"/>
      <c r="G717" s="2"/>
      <c r="H717" s="2"/>
      <c r="I717" s="6"/>
      <c r="J717" s="6"/>
      <c r="K717" s="2"/>
      <c r="L717" s="2"/>
      <c r="M717" s="58"/>
      <c r="N717" s="58"/>
      <c r="O717" s="58"/>
      <c r="P717" s="58"/>
      <c r="Q717" s="58"/>
      <c r="R717" s="58"/>
      <c r="S717" s="58"/>
      <c r="T717" s="58"/>
      <c r="U717" s="58"/>
      <c r="V717" s="58"/>
      <c r="W717" s="58"/>
      <c r="X717" s="58"/>
      <c r="Y717" s="58"/>
      <c r="Z717" s="58"/>
    </row>
    <row r="718" spans="1:26" ht="15.75" customHeight="1" x14ac:dyDescent="0.15">
      <c r="A718" s="58"/>
      <c r="B718" s="2"/>
      <c r="C718" s="3"/>
      <c r="D718" s="4"/>
      <c r="E718" s="5"/>
      <c r="F718" s="2"/>
      <c r="G718" s="2"/>
      <c r="H718" s="2"/>
      <c r="I718" s="6"/>
      <c r="J718" s="6"/>
      <c r="K718" s="2"/>
      <c r="L718" s="2"/>
      <c r="M718" s="58"/>
      <c r="N718" s="58"/>
      <c r="O718" s="58"/>
      <c r="P718" s="58"/>
      <c r="Q718" s="58"/>
      <c r="R718" s="58"/>
      <c r="S718" s="58"/>
      <c r="T718" s="58"/>
      <c r="U718" s="58"/>
      <c r="V718" s="58"/>
      <c r="W718" s="58"/>
      <c r="X718" s="58"/>
      <c r="Y718" s="58"/>
      <c r="Z718" s="58"/>
    </row>
    <row r="719" spans="1:26" ht="15.75" customHeight="1" x14ac:dyDescent="0.15">
      <c r="A719" s="58"/>
      <c r="B719" s="2"/>
      <c r="C719" s="3"/>
      <c r="D719" s="4"/>
      <c r="E719" s="5"/>
      <c r="F719" s="2"/>
      <c r="G719" s="2"/>
      <c r="H719" s="2"/>
      <c r="I719" s="6"/>
      <c r="J719" s="6"/>
      <c r="K719" s="2"/>
      <c r="L719" s="2"/>
      <c r="M719" s="58"/>
      <c r="N719" s="58"/>
      <c r="O719" s="58"/>
      <c r="P719" s="58"/>
      <c r="Q719" s="58"/>
      <c r="R719" s="58"/>
      <c r="S719" s="58"/>
      <c r="T719" s="58"/>
      <c r="U719" s="58"/>
      <c r="V719" s="58"/>
      <c r="W719" s="58"/>
      <c r="X719" s="58"/>
      <c r="Y719" s="58"/>
      <c r="Z719" s="58"/>
    </row>
    <row r="720" spans="1:26" ht="15.75" customHeight="1" x14ac:dyDescent="0.15">
      <c r="A720" s="58"/>
      <c r="B720" s="2"/>
      <c r="C720" s="3"/>
      <c r="D720" s="4"/>
      <c r="E720" s="5"/>
      <c r="F720" s="2"/>
      <c r="G720" s="2"/>
      <c r="H720" s="2"/>
      <c r="I720" s="6"/>
      <c r="J720" s="6"/>
      <c r="K720" s="2"/>
      <c r="L720" s="2"/>
      <c r="M720" s="58"/>
      <c r="N720" s="58"/>
      <c r="O720" s="58"/>
      <c r="P720" s="58"/>
      <c r="Q720" s="58"/>
      <c r="R720" s="58"/>
      <c r="S720" s="58"/>
      <c r="T720" s="58"/>
      <c r="U720" s="58"/>
      <c r="V720" s="58"/>
      <c r="W720" s="58"/>
      <c r="X720" s="58"/>
      <c r="Y720" s="58"/>
      <c r="Z720" s="58"/>
    </row>
    <row r="721" spans="1:26" ht="15.75" customHeight="1" x14ac:dyDescent="0.15">
      <c r="A721" s="58"/>
      <c r="B721" s="2"/>
      <c r="C721" s="3"/>
      <c r="D721" s="4"/>
      <c r="E721" s="5"/>
      <c r="F721" s="2"/>
      <c r="G721" s="2"/>
      <c r="H721" s="2"/>
      <c r="I721" s="6"/>
      <c r="J721" s="6"/>
      <c r="K721" s="2"/>
      <c r="L721" s="2"/>
      <c r="M721" s="58"/>
      <c r="N721" s="58"/>
      <c r="O721" s="58"/>
      <c r="P721" s="58"/>
      <c r="Q721" s="58"/>
      <c r="R721" s="58"/>
      <c r="S721" s="58"/>
      <c r="T721" s="58"/>
      <c r="U721" s="58"/>
      <c r="V721" s="58"/>
      <c r="W721" s="58"/>
      <c r="X721" s="58"/>
      <c r="Y721" s="58"/>
      <c r="Z721" s="58"/>
    </row>
    <row r="722" spans="1:26" ht="15.75" customHeight="1" x14ac:dyDescent="0.15">
      <c r="A722" s="58"/>
      <c r="B722" s="2"/>
      <c r="C722" s="3"/>
      <c r="D722" s="4"/>
      <c r="E722" s="5"/>
      <c r="F722" s="2"/>
      <c r="G722" s="2"/>
      <c r="H722" s="2"/>
      <c r="I722" s="6"/>
      <c r="J722" s="6"/>
      <c r="K722" s="2"/>
      <c r="L722" s="2"/>
      <c r="M722" s="58"/>
      <c r="N722" s="58"/>
      <c r="O722" s="58"/>
      <c r="P722" s="58"/>
      <c r="Q722" s="58"/>
      <c r="R722" s="58"/>
      <c r="S722" s="58"/>
      <c r="T722" s="58"/>
      <c r="U722" s="58"/>
      <c r="V722" s="58"/>
      <c r="W722" s="58"/>
      <c r="X722" s="58"/>
      <c r="Y722" s="58"/>
      <c r="Z722" s="58"/>
    </row>
    <row r="723" spans="1:26" ht="15.75" customHeight="1" x14ac:dyDescent="0.15">
      <c r="A723" s="58"/>
      <c r="B723" s="2"/>
      <c r="C723" s="3"/>
      <c r="D723" s="4"/>
      <c r="E723" s="5"/>
      <c r="F723" s="2"/>
      <c r="G723" s="2"/>
      <c r="H723" s="2"/>
      <c r="I723" s="6"/>
      <c r="J723" s="6"/>
      <c r="K723" s="2"/>
      <c r="L723" s="2"/>
      <c r="M723" s="58"/>
      <c r="N723" s="58"/>
      <c r="O723" s="58"/>
      <c r="P723" s="58"/>
      <c r="Q723" s="58"/>
      <c r="R723" s="58"/>
      <c r="S723" s="58"/>
      <c r="T723" s="58"/>
      <c r="U723" s="58"/>
      <c r="V723" s="58"/>
      <c r="W723" s="58"/>
      <c r="X723" s="58"/>
      <c r="Y723" s="58"/>
      <c r="Z723" s="58"/>
    </row>
    <row r="724" spans="1:26" ht="15.75" customHeight="1" x14ac:dyDescent="0.15">
      <c r="A724" s="58"/>
      <c r="B724" s="2"/>
      <c r="C724" s="3"/>
      <c r="D724" s="4"/>
      <c r="E724" s="5"/>
      <c r="F724" s="2"/>
      <c r="G724" s="2"/>
      <c r="H724" s="2"/>
      <c r="I724" s="6"/>
      <c r="J724" s="6"/>
      <c r="K724" s="2"/>
      <c r="L724" s="2"/>
      <c r="M724" s="58"/>
      <c r="N724" s="58"/>
      <c r="O724" s="58"/>
      <c r="P724" s="58"/>
      <c r="Q724" s="58"/>
      <c r="R724" s="58"/>
      <c r="S724" s="58"/>
      <c r="T724" s="58"/>
      <c r="U724" s="58"/>
      <c r="V724" s="58"/>
      <c r="W724" s="58"/>
      <c r="X724" s="58"/>
      <c r="Y724" s="58"/>
      <c r="Z724" s="58"/>
    </row>
    <row r="725" spans="1:26" ht="15.75" customHeight="1" x14ac:dyDescent="0.15">
      <c r="A725" s="58"/>
      <c r="B725" s="2"/>
      <c r="C725" s="3"/>
      <c r="D725" s="4"/>
      <c r="E725" s="5"/>
      <c r="F725" s="2"/>
      <c r="G725" s="2"/>
      <c r="H725" s="2"/>
      <c r="I725" s="6"/>
      <c r="J725" s="6"/>
      <c r="K725" s="2"/>
      <c r="L725" s="2"/>
      <c r="M725" s="58"/>
      <c r="N725" s="58"/>
      <c r="O725" s="58"/>
      <c r="P725" s="58"/>
      <c r="Q725" s="58"/>
      <c r="R725" s="58"/>
      <c r="S725" s="58"/>
      <c r="T725" s="58"/>
      <c r="U725" s="58"/>
      <c r="V725" s="58"/>
      <c r="W725" s="58"/>
      <c r="X725" s="58"/>
      <c r="Y725" s="58"/>
      <c r="Z725" s="58"/>
    </row>
    <row r="726" spans="1:26" ht="15.75" customHeight="1" x14ac:dyDescent="0.15">
      <c r="A726" s="58"/>
      <c r="B726" s="2"/>
      <c r="C726" s="3"/>
      <c r="D726" s="4"/>
      <c r="E726" s="5"/>
      <c r="F726" s="2"/>
      <c r="G726" s="2"/>
      <c r="H726" s="2"/>
      <c r="I726" s="6"/>
      <c r="J726" s="6"/>
      <c r="K726" s="2"/>
      <c r="L726" s="2"/>
      <c r="M726" s="58"/>
      <c r="N726" s="58"/>
      <c r="O726" s="58"/>
      <c r="P726" s="58"/>
      <c r="Q726" s="58"/>
      <c r="R726" s="58"/>
      <c r="S726" s="58"/>
      <c r="T726" s="58"/>
      <c r="U726" s="58"/>
      <c r="V726" s="58"/>
      <c r="W726" s="58"/>
      <c r="X726" s="58"/>
      <c r="Y726" s="58"/>
      <c r="Z726" s="58"/>
    </row>
    <row r="727" spans="1:26" ht="15.75" customHeight="1" x14ac:dyDescent="0.15">
      <c r="A727" s="58"/>
      <c r="B727" s="2"/>
      <c r="C727" s="3"/>
      <c r="D727" s="4"/>
      <c r="E727" s="5"/>
      <c r="F727" s="2"/>
      <c r="G727" s="2"/>
      <c r="H727" s="2"/>
      <c r="I727" s="6"/>
      <c r="J727" s="6"/>
      <c r="K727" s="2"/>
      <c r="L727" s="2"/>
      <c r="M727" s="58"/>
      <c r="N727" s="58"/>
      <c r="O727" s="58"/>
      <c r="P727" s="58"/>
      <c r="Q727" s="58"/>
      <c r="R727" s="58"/>
      <c r="S727" s="58"/>
      <c r="T727" s="58"/>
      <c r="U727" s="58"/>
      <c r="V727" s="58"/>
      <c r="W727" s="58"/>
      <c r="X727" s="58"/>
      <c r="Y727" s="58"/>
      <c r="Z727" s="58"/>
    </row>
    <row r="728" spans="1:26" ht="15.75" customHeight="1" x14ac:dyDescent="0.15">
      <c r="A728" s="58"/>
      <c r="B728" s="2"/>
      <c r="C728" s="3"/>
      <c r="D728" s="4"/>
      <c r="E728" s="5"/>
      <c r="F728" s="2"/>
      <c r="G728" s="2"/>
      <c r="H728" s="2"/>
      <c r="I728" s="6"/>
      <c r="J728" s="6"/>
      <c r="K728" s="2"/>
      <c r="L728" s="2"/>
      <c r="M728" s="58"/>
      <c r="N728" s="58"/>
      <c r="O728" s="58"/>
      <c r="P728" s="58"/>
      <c r="Q728" s="58"/>
      <c r="R728" s="58"/>
      <c r="S728" s="58"/>
      <c r="T728" s="58"/>
      <c r="U728" s="58"/>
      <c r="V728" s="58"/>
      <c r="W728" s="58"/>
      <c r="X728" s="58"/>
      <c r="Y728" s="58"/>
      <c r="Z728" s="58"/>
    </row>
    <row r="729" spans="1:26" ht="15.75" customHeight="1" x14ac:dyDescent="0.15">
      <c r="A729" s="58"/>
      <c r="B729" s="2"/>
      <c r="C729" s="3"/>
      <c r="D729" s="4"/>
      <c r="E729" s="5"/>
      <c r="F729" s="2"/>
      <c r="G729" s="2"/>
      <c r="H729" s="2"/>
      <c r="I729" s="6"/>
      <c r="J729" s="6"/>
      <c r="K729" s="2"/>
      <c r="L729" s="2"/>
      <c r="M729" s="58"/>
      <c r="N729" s="58"/>
      <c r="O729" s="58"/>
      <c r="P729" s="58"/>
      <c r="Q729" s="58"/>
      <c r="R729" s="58"/>
      <c r="S729" s="58"/>
      <c r="T729" s="58"/>
      <c r="U729" s="58"/>
      <c r="V729" s="58"/>
      <c r="W729" s="58"/>
      <c r="X729" s="58"/>
      <c r="Y729" s="58"/>
      <c r="Z729" s="58"/>
    </row>
    <row r="730" spans="1:26" ht="15.75" customHeight="1" x14ac:dyDescent="0.15">
      <c r="A730" s="58"/>
      <c r="B730" s="2"/>
      <c r="C730" s="3"/>
      <c r="D730" s="4"/>
      <c r="E730" s="5"/>
      <c r="F730" s="2"/>
      <c r="G730" s="2"/>
      <c r="H730" s="2"/>
      <c r="I730" s="6"/>
      <c r="J730" s="6"/>
      <c r="K730" s="2"/>
      <c r="L730" s="2"/>
      <c r="M730" s="58"/>
      <c r="N730" s="58"/>
      <c r="O730" s="58"/>
      <c r="P730" s="58"/>
      <c r="Q730" s="58"/>
      <c r="R730" s="58"/>
      <c r="S730" s="58"/>
      <c r="T730" s="58"/>
      <c r="U730" s="58"/>
      <c r="V730" s="58"/>
      <c r="W730" s="58"/>
      <c r="X730" s="58"/>
      <c r="Y730" s="58"/>
      <c r="Z730" s="58"/>
    </row>
    <row r="731" spans="1:26" ht="15.75" customHeight="1" x14ac:dyDescent="0.15">
      <c r="A731" s="58"/>
      <c r="B731" s="2"/>
      <c r="C731" s="3"/>
      <c r="D731" s="4"/>
      <c r="E731" s="5"/>
      <c r="F731" s="2"/>
      <c r="G731" s="2"/>
      <c r="H731" s="2"/>
      <c r="I731" s="6"/>
      <c r="J731" s="6"/>
      <c r="K731" s="2"/>
      <c r="L731" s="2"/>
      <c r="M731" s="58"/>
      <c r="N731" s="58"/>
      <c r="O731" s="58"/>
      <c r="P731" s="58"/>
      <c r="Q731" s="58"/>
      <c r="R731" s="58"/>
      <c r="S731" s="58"/>
      <c r="T731" s="58"/>
      <c r="U731" s="58"/>
      <c r="V731" s="58"/>
      <c r="W731" s="58"/>
      <c r="X731" s="58"/>
      <c r="Y731" s="58"/>
      <c r="Z731" s="58"/>
    </row>
    <row r="732" spans="1:26" ht="15.75" customHeight="1" x14ac:dyDescent="0.15">
      <c r="A732" s="58"/>
      <c r="B732" s="2"/>
      <c r="C732" s="3"/>
      <c r="D732" s="4"/>
      <c r="E732" s="5"/>
      <c r="F732" s="2"/>
      <c r="G732" s="2"/>
      <c r="H732" s="2"/>
      <c r="I732" s="6"/>
      <c r="J732" s="6"/>
      <c r="K732" s="2"/>
      <c r="L732" s="2"/>
      <c r="M732" s="58"/>
      <c r="N732" s="58"/>
      <c r="O732" s="58"/>
      <c r="P732" s="58"/>
      <c r="Q732" s="58"/>
      <c r="R732" s="58"/>
      <c r="S732" s="58"/>
      <c r="T732" s="58"/>
      <c r="U732" s="58"/>
      <c r="V732" s="58"/>
      <c r="W732" s="58"/>
      <c r="X732" s="58"/>
      <c r="Y732" s="58"/>
      <c r="Z732" s="58"/>
    </row>
    <row r="733" spans="1:26" ht="15.75" customHeight="1" x14ac:dyDescent="0.15">
      <c r="A733" s="58"/>
      <c r="B733" s="2"/>
      <c r="C733" s="3"/>
      <c r="D733" s="4"/>
      <c r="E733" s="5"/>
      <c r="F733" s="2"/>
      <c r="G733" s="2"/>
      <c r="H733" s="2"/>
      <c r="I733" s="6"/>
      <c r="J733" s="6"/>
      <c r="K733" s="2"/>
      <c r="L733" s="2"/>
      <c r="M733" s="58"/>
      <c r="N733" s="58"/>
      <c r="O733" s="58"/>
      <c r="P733" s="58"/>
      <c r="Q733" s="58"/>
      <c r="R733" s="58"/>
      <c r="S733" s="58"/>
      <c r="T733" s="58"/>
      <c r="U733" s="58"/>
      <c r="V733" s="58"/>
      <c r="W733" s="58"/>
      <c r="X733" s="58"/>
      <c r="Y733" s="58"/>
      <c r="Z733" s="58"/>
    </row>
    <row r="734" spans="1:26" ht="15.75" customHeight="1" x14ac:dyDescent="0.15">
      <c r="A734" s="58"/>
      <c r="B734" s="2"/>
      <c r="C734" s="3"/>
      <c r="D734" s="4"/>
      <c r="E734" s="5"/>
      <c r="F734" s="2"/>
      <c r="G734" s="2"/>
      <c r="H734" s="2"/>
      <c r="I734" s="6"/>
      <c r="J734" s="6"/>
      <c r="K734" s="2"/>
      <c r="L734" s="2"/>
      <c r="M734" s="58"/>
      <c r="N734" s="58"/>
      <c r="O734" s="58"/>
      <c r="P734" s="58"/>
      <c r="Q734" s="58"/>
      <c r="R734" s="58"/>
      <c r="S734" s="58"/>
      <c r="T734" s="58"/>
      <c r="U734" s="58"/>
      <c r="V734" s="58"/>
      <c r="W734" s="58"/>
      <c r="X734" s="58"/>
      <c r="Y734" s="58"/>
      <c r="Z734" s="58"/>
    </row>
    <row r="735" spans="1:26" ht="15.75" customHeight="1" x14ac:dyDescent="0.15">
      <c r="A735" s="58"/>
      <c r="B735" s="2"/>
      <c r="C735" s="3"/>
      <c r="D735" s="4"/>
      <c r="E735" s="5"/>
      <c r="F735" s="2"/>
      <c r="G735" s="2"/>
      <c r="H735" s="2"/>
      <c r="I735" s="6"/>
      <c r="J735" s="6"/>
      <c r="K735" s="2"/>
      <c r="L735" s="2"/>
      <c r="M735" s="58"/>
      <c r="N735" s="58"/>
      <c r="O735" s="58"/>
      <c r="P735" s="58"/>
      <c r="Q735" s="58"/>
      <c r="R735" s="58"/>
      <c r="S735" s="58"/>
      <c r="T735" s="58"/>
      <c r="U735" s="58"/>
      <c r="V735" s="58"/>
      <c r="W735" s="58"/>
      <c r="X735" s="58"/>
      <c r="Y735" s="58"/>
      <c r="Z735" s="58"/>
    </row>
    <row r="736" spans="1:26" ht="15.75" customHeight="1" x14ac:dyDescent="0.15">
      <c r="A736" s="58"/>
      <c r="B736" s="2"/>
      <c r="C736" s="3"/>
      <c r="D736" s="4"/>
      <c r="E736" s="5"/>
      <c r="F736" s="2"/>
      <c r="G736" s="2"/>
      <c r="H736" s="2"/>
      <c r="I736" s="6"/>
      <c r="J736" s="6"/>
      <c r="K736" s="2"/>
      <c r="L736" s="2"/>
      <c r="M736" s="58"/>
      <c r="N736" s="58"/>
      <c r="O736" s="58"/>
      <c r="P736" s="58"/>
      <c r="Q736" s="58"/>
      <c r="R736" s="58"/>
      <c r="S736" s="58"/>
      <c r="T736" s="58"/>
      <c r="U736" s="58"/>
      <c r="V736" s="58"/>
      <c r="W736" s="58"/>
      <c r="X736" s="58"/>
      <c r="Y736" s="58"/>
      <c r="Z736" s="58"/>
    </row>
    <row r="737" spans="1:26" ht="15.75" customHeight="1" x14ac:dyDescent="0.15">
      <c r="A737" s="58"/>
      <c r="B737" s="2"/>
      <c r="C737" s="3"/>
      <c r="D737" s="4"/>
      <c r="E737" s="5"/>
      <c r="F737" s="2"/>
      <c r="G737" s="2"/>
      <c r="H737" s="2"/>
      <c r="I737" s="6"/>
      <c r="J737" s="6"/>
      <c r="K737" s="2"/>
      <c r="L737" s="2"/>
      <c r="M737" s="58"/>
      <c r="N737" s="58"/>
      <c r="O737" s="58"/>
      <c r="P737" s="58"/>
      <c r="Q737" s="58"/>
      <c r="R737" s="58"/>
      <c r="S737" s="58"/>
      <c r="T737" s="58"/>
      <c r="U737" s="58"/>
      <c r="V737" s="58"/>
      <c r="W737" s="58"/>
      <c r="X737" s="58"/>
      <c r="Y737" s="58"/>
      <c r="Z737" s="58"/>
    </row>
    <row r="738" spans="1:26" ht="15.75" customHeight="1" x14ac:dyDescent="0.15">
      <c r="A738" s="58"/>
      <c r="B738" s="2"/>
      <c r="C738" s="3"/>
      <c r="D738" s="4"/>
      <c r="E738" s="5"/>
      <c r="F738" s="2"/>
      <c r="G738" s="2"/>
      <c r="H738" s="2"/>
      <c r="I738" s="6"/>
      <c r="J738" s="6"/>
      <c r="K738" s="2"/>
      <c r="L738" s="2"/>
      <c r="M738" s="58"/>
      <c r="N738" s="58"/>
      <c r="O738" s="58"/>
      <c r="P738" s="58"/>
      <c r="Q738" s="58"/>
      <c r="R738" s="58"/>
      <c r="S738" s="58"/>
      <c r="T738" s="58"/>
      <c r="U738" s="58"/>
      <c r="V738" s="58"/>
      <c r="W738" s="58"/>
      <c r="X738" s="58"/>
      <c r="Y738" s="58"/>
      <c r="Z738" s="58"/>
    </row>
    <row r="739" spans="1:26" ht="15.75" customHeight="1" x14ac:dyDescent="0.15">
      <c r="A739" s="58"/>
      <c r="B739" s="2"/>
      <c r="C739" s="3"/>
      <c r="D739" s="4"/>
      <c r="E739" s="5"/>
      <c r="F739" s="2"/>
      <c r="G739" s="2"/>
      <c r="H739" s="2"/>
      <c r="I739" s="6"/>
      <c r="J739" s="6"/>
      <c r="K739" s="2"/>
      <c r="L739" s="2"/>
      <c r="M739" s="58"/>
      <c r="N739" s="58"/>
      <c r="O739" s="58"/>
      <c r="P739" s="58"/>
      <c r="Q739" s="58"/>
      <c r="R739" s="58"/>
      <c r="S739" s="58"/>
      <c r="T739" s="58"/>
      <c r="U739" s="58"/>
      <c r="V739" s="58"/>
      <c r="W739" s="58"/>
      <c r="X739" s="58"/>
      <c r="Y739" s="58"/>
      <c r="Z739" s="58"/>
    </row>
    <row r="740" spans="1:26" ht="15.75" customHeight="1" x14ac:dyDescent="0.15">
      <c r="A740" s="58"/>
      <c r="B740" s="2"/>
      <c r="C740" s="3"/>
      <c r="D740" s="4"/>
      <c r="E740" s="5"/>
      <c r="F740" s="2"/>
      <c r="G740" s="2"/>
      <c r="H740" s="2"/>
      <c r="I740" s="6"/>
      <c r="J740" s="6"/>
      <c r="K740" s="2"/>
      <c r="L740" s="2"/>
      <c r="M740" s="58"/>
      <c r="N740" s="58"/>
      <c r="O740" s="58"/>
      <c r="P740" s="58"/>
      <c r="Q740" s="58"/>
      <c r="R740" s="58"/>
      <c r="S740" s="58"/>
      <c r="T740" s="58"/>
      <c r="U740" s="58"/>
      <c r="V740" s="58"/>
      <c r="W740" s="58"/>
      <c r="X740" s="58"/>
      <c r="Y740" s="58"/>
      <c r="Z740" s="58"/>
    </row>
    <row r="741" spans="1:26" ht="15.75" customHeight="1" x14ac:dyDescent="0.15">
      <c r="A741" s="58"/>
      <c r="B741" s="2"/>
      <c r="C741" s="3"/>
      <c r="D741" s="4"/>
      <c r="E741" s="5"/>
      <c r="F741" s="2"/>
      <c r="G741" s="2"/>
      <c r="H741" s="2"/>
      <c r="I741" s="6"/>
      <c r="J741" s="6"/>
      <c r="K741" s="2"/>
      <c r="L741" s="2"/>
      <c r="M741" s="58"/>
      <c r="N741" s="58"/>
      <c r="O741" s="58"/>
      <c r="P741" s="58"/>
      <c r="Q741" s="58"/>
      <c r="R741" s="58"/>
      <c r="S741" s="58"/>
      <c r="T741" s="58"/>
      <c r="U741" s="58"/>
      <c r="V741" s="58"/>
      <c r="W741" s="58"/>
      <c r="X741" s="58"/>
      <c r="Y741" s="58"/>
      <c r="Z741" s="58"/>
    </row>
    <row r="742" spans="1:26" ht="15.75" customHeight="1" x14ac:dyDescent="0.15">
      <c r="A742" s="58"/>
      <c r="B742" s="2"/>
      <c r="C742" s="3"/>
      <c r="D742" s="4"/>
      <c r="E742" s="5"/>
      <c r="F742" s="2"/>
      <c r="G742" s="2"/>
      <c r="H742" s="2"/>
      <c r="I742" s="6"/>
      <c r="J742" s="6"/>
      <c r="K742" s="2"/>
      <c r="L742" s="2"/>
      <c r="M742" s="58"/>
      <c r="N742" s="58"/>
      <c r="O742" s="58"/>
      <c r="P742" s="58"/>
      <c r="Q742" s="58"/>
      <c r="R742" s="58"/>
      <c r="S742" s="58"/>
      <c r="T742" s="58"/>
      <c r="U742" s="58"/>
      <c r="V742" s="58"/>
      <c r="W742" s="58"/>
      <c r="X742" s="58"/>
      <c r="Y742" s="58"/>
      <c r="Z742" s="58"/>
    </row>
    <row r="743" spans="1:26" ht="15.75" customHeight="1" x14ac:dyDescent="0.15">
      <c r="A743" s="58"/>
      <c r="B743" s="2"/>
      <c r="C743" s="3"/>
      <c r="D743" s="4"/>
      <c r="E743" s="5"/>
      <c r="F743" s="2"/>
      <c r="G743" s="2"/>
      <c r="H743" s="2"/>
      <c r="I743" s="6"/>
      <c r="J743" s="6"/>
      <c r="K743" s="2"/>
      <c r="L743" s="2"/>
      <c r="M743" s="58"/>
      <c r="N743" s="58"/>
      <c r="O743" s="58"/>
      <c r="P743" s="58"/>
      <c r="Q743" s="58"/>
      <c r="R743" s="58"/>
      <c r="S743" s="58"/>
      <c r="T743" s="58"/>
      <c r="U743" s="58"/>
      <c r="V743" s="58"/>
      <c r="W743" s="58"/>
      <c r="X743" s="58"/>
      <c r="Y743" s="58"/>
      <c r="Z743" s="58"/>
    </row>
    <row r="744" spans="1:26" ht="15.75" customHeight="1" x14ac:dyDescent="0.15">
      <c r="A744" s="58"/>
      <c r="B744" s="2"/>
      <c r="C744" s="3"/>
      <c r="D744" s="4"/>
      <c r="E744" s="5"/>
      <c r="F744" s="2"/>
      <c r="G744" s="2"/>
      <c r="H744" s="2"/>
      <c r="I744" s="6"/>
      <c r="J744" s="6"/>
      <c r="K744" s="2"/>
      <c r="L744" s="2"/>
      <c r="M744" s="58"/>
      <c r="N744" s="58"/>
      <c r="O744" s="58"/>
      <c r="P744" s="58"/>
      <c r="Q744" s="58"/>
      <c r="R744" s="58"/>
      <c r="S744" s="58"/>
      <c r="T744" s="58"/>
      <c r="U744" s="58"/>
      <c r="V744" s="58"/>
      <c r="W744" s="58"/>
      <c r="X744" s="58"/>
      <c r="Y744" s="58"/>
      <c r="Z744" s="58"/>
    </row>
    <row r="745" spans="1:26" ht="15.75" customHeight="1" x14ac:dyDescent="0.15">
      <c r="A745" s="58"/>
      <c r="B745" s="2"/>
      <c r="C745" s="3"/>
      <c r="D745" s="4"/>
      <c r="E745" s="5"/>
      <c r="F745" s="2"/>
      <c r="G745" s="2"/>
      <c r="H745" s="2"/>
      <c r="I745" s="6"/>
      <c r="J745" s="6"/>
      <c r="K745" s="2"/>
      <c r="L745" s="2"/>
      <c r="M745" s="58"/>
      <c r="N745" s="58"/>
      <c r="O745" s="58"/>
      <c r="P745" s="58"/>
      <c r="Q745" s="58"/>
      <c r="R745" s="58"/>
      <c r="S745" s="58"/>
      <c r="T745" s="58"/>
      <c r="U745" s="58"/>
      <c r="V745" s="58"/>
      <c r="W745" s="58"/>
      <c r="X745" s="58"/>
      <c r="Y745" s="58"/>
      <c r="Z745" s="58"/>
    </row>
    <row r="746" spans="1:26" ht="15.75" customHeight="1" x14ac:dyDescent="0.15">
      <c r="A746" s="58"/>
      <c r="B746" s="2"/>
      <c r="C746" s="3"/>
      <c r="D746" s="4"/>
      <c r="E746" s="5"/>
      <c r="F746" s="2"/>
      <c r="G746" s="2"/>
      <c r="H746" s="2"/>
      <c r="I746" s="6"/>
      <c r="J746" s="6"/>
      <c r="K746" s="2"/>
      <c r="L746" s="2"/>
      <c r="M746" s="58"/>
      <c r="N746" s="58"/>
      <c r="O746" s="58"/>
      <c r="P746" s="58"/>
      <c r="Q746" s="58"/>
      <c r="R746" s="58"/>
      <c r="S746" s="58"/>
      <c r="T746" s="58"/>
      <c r="U746" s="58"/>
      <c r="V746" s="58"/>
      <c r="W746" s="58"/>
      <c r="X746" s="58"/>
      <c r="Y746" s="58"/>
      <c r="Z746" s="58"/>
    </row>
    <row r="747" spans="1:26" ht="15.75" customHeight="1" x14ac:dyDescent="0.15">
      <c r="A747" s="58"/>
      <c r="B747" s="2"/>
      <c r="C747" s="3"/>
      <c r="D747" s="4"/>
      <c r="E747" s="5"/>
      <c r="F747" s="2"/>
      <c r="G747" s="2"/>
      <c r="H747" s="2"/>
      <c r="I747" s="6"/>
      <c r="J747" s="6"/>
      <c r="K747" s="2"/>
      <c r="L747" s="2"/>
      <c r="M747" s="58"/>
      <c r="N747" s="58"/>
      <c r="O747" s="58"/>
      <c r="P747" s="58"/>
      <c r="Q747" s="58"/>
      <c r="R747" s="58"/>
      <c r="S747" s="58"/>
      <c r="T747" s="58"/>
      <c r="U747" s="58"/>
      <c r="V747" s="58"/>
      <c r="W747" s="58"/>
      <c r="X747" s="58"/>
      <c r="Y747" s="58"/>
      <c r="Z747" s="58"/>
    </row>
    <row r="748" spans="1:26" ht="15.75" customHeight="1" x14ac:dyDescent="0.15">
      <c r="A748" s="58"/>
      <c r="B748" s="2"/>
      <c r="C748" s="3"/>
      <c r="D748" s="4"/>
      <c r="E748" s="5"/>
      <c r="F748" s="2"/>
      <c r="G748" s="2"/>
      <c r="H748" s="2"/>
      <c r="I748" s="6"/>
      <c r="J748" s="6"/>
      <c r="K748" s="2"/>
      <c r="L748" s="2"/>
      <c r="M748" s="58"/>
      <c r="N748" s="58"/>
      <c r="O748" s="58"/>
      <c r="P748" s="58"/>
      <c r="Q748" s="58"/>
      <c r="R748" s="58"/>
      <c r="S748" s="58"/>
      <c r="T748" s="58"/>
      <c r="U748" s="58"/>
      <c r="V748" s="58"/>
      <c r="W748" s="58"/>
      <c r="X748" s="58"/>
      <c r="Y748" s="58"/>
      <c r="Z748" s="58"/>
    </row>
    <row r="749" spans="1:26" ht="15.75" customHeight="1" x14ac:dyDescent="0.15">
      <c r="A749" s="58"/>
      <c r="B749" s="2"/>
      <c r="C749" s="3"/>
      <c r="D749" s="4"/>
      <c r="E749" s="5"/>
      <c r="F749" s="2"/>
      <c r="G749" s="2"/>
      <c r="H749" s="2"/>
      <c r="I749" s="6"/>
      <c r="J749" s="6"/>
      <c r="K749" s="2"/>
      <c r="L749" s="2"/>
      <c r="M749" s="58"/>
      <c r="N749" s="58"/>
      <c r="O749" s="58"/>
      <c r="P749" s="58"/>
      <c r="Q749" s="58"/>
      <c r="R749" s="58"/>
      <c r="S749" s="58"/>
      <c r="T749" s="58"/>
      <c r="U749" s="58"/>
      <c r="V749" s="58"/>
      <c r="W749" s="58"/>
      <c r="X749" s="58"/>
      <c r="Y749" s="58"/>
      <c r="Z749" s="58"/>
    </row>
    <row r="750" spans="1:26" ht="15.75" customHeight="1" x14ac:dyDescent="0.15">
      <c r="A750" s="58"/>
      <c r="B750" s="2"/>
      <c r="C750" s="3"/>
      <c r="D750" s="4"/>
      <c r="E750" s="5"/>
      <c r="F750" s="2"/>
      <c r="G750" s="2"/>
      <c r="H750" s="2"/>
      <c r="I750" s="6"/>
      <c r="J750" s="6"/>
      <c r="K750" s="2"/>
      <c r="L750" s="2"/>
      <c r="M750" s="58"/>
      <c r="N750" s="58"/>
      <c r="O750" s="58"/>
      <c r="P750" s="58"/>
      <c r="Q750" s="58"/>
      <c r="R750" s="58"/>
      <c r="S750" s="58"/>
      <c r="T750" s="58"/>
      <c r="U750" s="58"/>
      <c r="V750" s="58"/>
      <c r="W750" s="58"/>
      <c r="X750" s="58"/>
      <c r="Y750" s="58"/>
      <c r="Z750" s="58"/>
    </row>
    <row r="751" spans="1:26" ht="15.75" customHeight="1" x14ac:dyDescent="0.15">
      <c r="A751" s="58"/>
      <c r="B751" s="2"/>
      <c r="C751" s="3"/>
      <c r="D751" s="4"/>
      <c r="E751" s="5"/>
      <c r="F751" s="2"/>
      <c r="G751" s="2"/>
      <c r="H751" s="2"/>
      <c r="I751" s="6"/>
      <c r="J751" s="6"/>
      <c r="K751" s="2"/>
      <c r="L751" s="2"/>
      <c r="M751" s="58"/>
      <c r="N751" s="58"/>
      <c r="O751" s="58"/>
      <c r="P751" s="58"/>
      <c r="Q751" s="58"/>
      <c r="R751" s="58"/>
      <c r="S751" s="58"/>
      <c r="T751" s="58"/>
      <c r="U751" s="58"/>
      <c r="V751" s="58"/>
      <c r="W751" s="58"/>
      <c r="X751" s="58"/>
      <c r="Y751" s="58"/>
      <c r="Z751" s="58"/>
    </row>
    <row r="752" spans="1:26" ht="15.75" customHeight="1" x14ac:dyDescent="0.15">
      <c r="A752" s="58"/>
      <c r="B752" s="2"/>
      <c r="C752" s="3"/>
      <c r="D752" s="4"/>
      <c r="E752" s="5"/>
      <c r="F752" s="2"/>
      <c r="G752" s="2"/>
      <c r="H752" s="2"/>
      <c r="I752" s="6"/>
      <c r="J752" s="6"/>
      <c r="K752" s="2"/>
      <c r="L752" s="2"/>
      <c r="M752" s="58"/>
      <c r="N752" s="58"/>
      <c r="O752" s="58"/>
      <c r="P752" s="58"/>
      <c r="Q752" s="58"/>
      <c r="R752" s="58"/>
      <c r="S752" s="58"/>
      <c r="T752" s="58"/>
      <c r="U752" s="58"/>
      <c r="V752" s="58"/>
      <c r="W752" s="58"/>
      <c r="X752" s="58"/>
      <c r="Y752" s="58"/>
      <c r="Z752" s="58"/>
    </row>
    <row r="753" spans="1:26" ht="15.75" customHeight="1" x14ac:dyDescent="0.15">
      <c r="A753" s="58"/>
      <c r="B753" s="2"/>
      <c r="C753" s="3"/>
      <c r="D753" s="4"/>
      <c r="E753" s="5"/>
      <c r="F753" s="2"/>
      <c r="G753" s="2"/>
      <c r="H753" s="2"/>
      <c r="I753" s="6"/>
      <c r="J753" s="6"/>
      <c r="K753" s="2"/>
      <c r="L753" s="2"/>
      <c r="M753" s="58"/>
      <c r="N753" s="58"/>
      <c r="O753" s="58"/>
      <c r="P753" s="58"/>
      <c r="Q753" s="58"/>
      <c r="R753" s="58"/>
      <c r="S753" s="58"/>
      <c r="T753" s="58"/>
      <c r="U753" s="58"/>
      <c r="V753" s="58"/>
      <c r="W753" s="58"/>
      <c r="X753" s="58"/>
      <c r="Y753" s="58"/>
      <c r="Z753" s="58"/>
    </row>
    <row r="754" spans="1:26" ht="15.75" customHeight="1" x14ac:dyDescent="0.15">
      <c r="A754" s="58"/>
      <c r="B754" s="2"/>
      <c r="C754" s="3"/>
      <c r="D754" s="4"/>
      <c r="E754" s="5"/>
      <c r="F754" s="2"/>
      <c r="G754" s="2"/>
      <c r="H754" s="2"/>
      <c r="I754" s="6"/>
      <c r="J754" s="6"/>
      <c r="K754" s="2"/>
      <c r="L754" s="2"/>
      <c r="M754" s="58"/>
      <c r="N754" s="58"/>
      <c r="O754" s="58"/>
      <c r="P754" s="58"/>
      <c r="Q754" s="58"/>
      <c r="R754" s="58"/>
      <c r="S754" s="58"/>
      <c r="T754" s="58"/>
      <c r="U754" s="58"/>
      <c r="V754" s="58"/>
      <c r="W754" s="58"/>
      <c r="X754" s="58"/>
      <c r="Y754" s="58"/>
      <c r="Z754" s="58"/>
    </row>
    <row r="755" spans="1:26" ht="15.75" customHeight="1" x14ac:dyDescent="0.15">
      <c r="A755" s="58"/>
      <c r="B755" s="2"/>
      <c r="C755" s="3"/>
      <c r="D755" s="4"/>
      <c r="E755" s="5"/>
      <c r="F755" s="2"/>
      <c r="G755" s="2"/>
      <c r="H755" s="2"/>
      <c r="I755" s="6"/>
      <c r="J755" s="6"/>
      <c r="K755" s="2"/>
      <c r="L755" s="2"/>
      <c r="M755" s="58"/>
      <c r="N755" s="58"/>
      <c r="O755" s="58"/>
      <c r="P755" s="58"/>
      <c r="Q755" s="58"/>
      <c r="R755" s="58"/>
      <c r="S755" s="58"/>
      <c r="T755" s="58"/>
      <c r="U755" s="58"/>
      <c r="V755" s="58"/>
      <c r="W755" s="58"/>
      <c r="X755" s="58"/>
      <c r="Y755" s="58"/>
      <c r="Z755" s="58"/>
    </row>
    <row r="756" spans="1:26" ht="15.75" customHeight="1" x14ac:dyDescent="0.15">
      <c r="A756" s="58"/>
      <c r="B756" s="2"/>
      <c r="C756" s="3"/>
      <c r="D756" s="4"/>
      <c r="E756" s="5"/>
      <c r="F756" s="2"/>
      <c r="G756" s="2"/>
      <c r="H756" s="2"/>
      <c r="I756" s="6"/>
      <c r="J756" s="6"/>
      <c r="K756" s="2"/>
      <c r="L756" s="2"/>
      <c r="M756" s="58"/>
      <c r="N756" s="58"/>
      <c r="O756" s="58"/>
      <c r="P756" s="58"/>
      <c r="Q756" s="58"/>
      <c r="R756" s="58"/>
      <c r="S756" s="58"/>
      <c r="T756" s="58"/>
      <c r="U756" s="58"/>
      <c r="V756" s="58"/>
      <c r="W756" s="58"/>
      <c r="X756" s="58"/>
      <c r="Y756" s="58"/>
      <c r="Z756" s="58"/>
    </row>
    <row r="757" spans="1:26" ht="15.75" customHeight="1" x14ac:dyDescent="0.15">
      <c r="A757" s="58"/>
      <c r="B757" s="2"/>
      <c r="C757" s="3"/>
      <c r="D757" s="4"/>
      <c r="E757" s="5"/>
      <c r="F757" s="2"/>
      <c r="G757" s="2"/>
      <c r="H757" s="2"/>
      <c r="I757" s="6"/>
      <c r="J757" s="6"/>
      <c r="K757" s="2"/>
      <c r="L757" s="2"/>
      <c r="M757" s="58"/>
      <c r="N757" s="58"/>
      <c r="O757" s="58"/>
      <c r="P757" s="58"/>
      <c r="Q757" s="58"/>
      <c r="R757" s="58"/>
      <c r="S757" s="58"/>
      <c r="T757" s="58"/>
      <c r="U757" s="58"/>
      <c r="V757" s="58"/>
      <c r="W757" s="58"/>
      <c r="X757" s="58"/>
      <c r="Y757" s="58"/>
      <c r="Z757" s="58"/>
    </row>
    <row r="758" spans="1:26" ht="15.75" customHeight="1" x14ac:dyDescent="0.15">
      <c r="A758" s="58"/>
      <c r="B758" s="2"/>
      <c r="C758" s="3"/>
      <c r="D758" s="4"/>
      <c r="E758" s="5"/>
      <c r="F758" s="2"/>
      <c r="G758" s="2"/>
      <c r="H758" s="2"/>
      <c r="I758" s="6"/>
      <c r="J758" s="6"/>
      <c r="K758" s="2"/>
      <c r="L758" s="2"/>
      <c r="M758" s="58"/>
      <c r="N758" s="58"/>
      <c r="O758" s="58"/>
      <c r="P758" s="58"/>
      <c r="Q758" s="58"/>
      <c r="R758" s="58"/>
      <c r="S758" s="58"/>
      <c r="T758" s="58"/>
      <c r="U758" s="58"/>
      <c r="V758" s="58"/>
      <c r="W758" s="58"/>
      <c r="X758" s="58"/>
      <c r="Y758" s="58"/>
      <c r="Z758" s="58"/>
    </row>
    <row r="759" spans="1:26" ht="15.75" customHeight="1" x14ac:dyDescent="0.15">
      <c r="A759" s="58"/>
      <c r="B759" s="2"/>
      <c r="C759" s="3"/>
      <c r="D759" s="4"/>
      <c r="E759" s="5"/>
      <c r="F759" s="2"/>
      <c r="G759" s="2"/>
      <c r="H759" s="2"/>
      <c r="I759" s="6"/>
      <c r="J759" s="6"/>
      <c r="K759" s="2"/>
      <c r="L759" s="2"/>
      <c r="M759" s="58"/>
      <c r="N759" s="58"/>
      <c r="O759" s="58"/>
      <c r="P759" s="58"/>
      <c r="Q759" s="58"/>
      <c r="R759" s="58"/>
      <c r="S759" s="58"/>
      <c r="T759" s="58"/>
      <c r="U759" s="58"/>
      <c r="V759" s="58"/>
      <c r="W759" s="58"/>
      <c r="X759" s="58"/>
      <c r="Y759" s="58"/>
      <c r="Z759" s="58"/>
    </row>
    <row r="760" spans="1:26" ht="15.75" customHeight="1" x14ac:dyDescent="0.15">
      <c r="A760" s="58"/>
      <c r="B760" s="2"/>
      <c r="C760" s="3"/>
      <c r="D760" s="4"/>
      <c r="E760" s="5"/>
      <c r="F760" s="2"/>
      <c r="G760" s="2"/>
      <c r="H760" s="2"/>
      <c r="I760" s="6"/>
      <c r="J760" s="6"/>
      <c r="K760" s="2"/>
      <c r="L760" s="2"/>
      <c r="M760" s="58"/>
      <c r="N760" s="58"/>
      <c r="O760" s="58"/>
      <c r="P760" s="58"/>
      <c r="Q760" s="58"/>
      <c r="R760" s="58"/>
      <c r="S760" s="58"/>
      <c r="T760" s="58"/>
      <c r="U760" s="58"/>
      <c r="V760" s="58"/>
      <c r="W760" s="58"/>
      <c r="X760" s="58"/>
      <c r="Y760" s="58"/>
      <c r="Z760" s="58"/>
    </row>
    <row r="761" spans="1:26" ht="15.75" customHeight="1" x14ac:dyDescent="0.15">
      <c r="A761" s="58"/>
      <c r="B761" s="2"/>
      <c r="C761" s="3"/>
      <c r="D761" s="4"/>
      <c r="E761" s="5"/>
      <c r="F761" s="2"/>
      <c r="G761" s="2"/>
      <c r="H761" s="2"/>
      <c r="I761" s="6"/>
      <c r="J761" s="6"/>
      <c r="K761" s="2"/>
      <c r="L761" s="2"/>
      <c r="M761" s="58"/>
      <c r="N761" s="58"/>
      <c r="O761" s="58"/>
      <c r="P761" s="58"/>
      <c r="Q761" s="58"/>
      <c r="R761" s="58"/>
      <c r="S761" s="58"/>
      <c r="T761" s="58"/>
      <c r="U761" s="58"/>
      <c r="V761" s="58"/>
      <c r="W761" s="58"/>
      <c r="X761" s="58"/>
      <c r="Y761" s="58"/>
      <c r="Z761" s="58"/>
    </row>
    <row r="762" spans="1:26" ht="15.75" customHeight="1" x14ac:dyDescent="0.15">
      <c r="A762" s="58"/>
      <c r="B762" s="2"/>
      <c r="C762" s="3"/>
      <c r="D762" s="4"/>
      <c r="E762" s="5"/>
      <c r="F762" s="2"/>
      <c r="G762" s="2"/>
      <c r="H762" s="2"/>
      <c r="I762" s="6"/>
      <c r="J762" s="6"/>
      <c r="K762" s="2"/>
      <c r="L762" s="2"/>
      <c r="M762" s="58"/>
      <c r="N762" s="58"/>
      <c r="O762" s="58"/>
      <c r="P762" s="58"/>
      <c r="Q762" s="58"/>
      <c r="R762" s="58"/>
      <c r="S762" s="58"/>
      <c r="T762" s="58"/>
      <c r="U762" s="58"/>
      <c r="V762" s="58"/>
      <c r="W762" s="58"/>
      <c r="X762" s="58"/>
      <c r="Y762" s="58"/>
      <c r="Z762" s="58"/>
    </row>
    <row r="763" spans="1:26" ht="15.75" customHeight="1" x14ac:dyDescent="0.15">
      <c r="A763" s="58"/>
      <c r="B763" s="2"/>
      <c r="C763" s="3"/>
      <c r="D763" s="4"/>
      <c r="E763" s="5"/>
      <c r="F763" s="2"/>
      <c r="G763" s="2"/>
      <c r="H763" s="2"/>
      <c r="I763" s="6"/>
      <c r="J763" s="6"/>
      <c r="K763" s="2"/>
      <c r="L763" s="2"/>
      <c r="M763" s="58"/>
      <c r="N763" s="58"/>
      <c r="O763" s="58"/>
      <c r="P763" s="58"/>
      <c r="Q763" s="58"/>
      <c r="R763" s="58"/>
      <c r="S763" s="58"/>
      <c r="T763" s="58"/>
      <c r="U763" s="58"/>
      <c r="V763" s="58"/>
      <c r="W763" s="58"/>
      <c r="X763" s="58"/>
      <c r="Y763" s="58"/>
      <c r="Z763" s="58"/>
    </row>
    <row r="764" spans="1:26" ht="15.75" customHeight="1" x14ac:dyDescent="0.15">
      <c r="A764" s="58"/>
      <c r="B764" s="2"/>
      <c r="C764" s="3"/>
      <c r="D764" s="4"/>
      <c r="E764" s="5"/>
      <c r="F764" s="2"/>
      <c r="G764" s="2"/>
      <c r="H764" s="2"/>
      <c r="I764" s="6"/>
      <c r="J764" s="6"/>
      <c r="K764" s="2"/>
      <c r="L764" s="2"/>
      <c r="M764" s="58"/>
      <c r="N764" s="58"/>
      <c r="O764" s="58"/>
      <c r="P764" s="58"/>
      <c r="Q764" s="58"/>
      <c r="R764" s="58"/>
      <c r="S764" s="58"/>
      <c r="T764" s="58"/>
      <c r="U764" s="58"/>
      <c r="V764" s="58"/>
      <c r="W764" s="58"/>
      <c r="X764" s="58"/>
      <c r="Y764" s="58"/>
      <c r="Z764" s="58"/>
    </row>
    <row r="765" spans="1:26" ht="15.75" customHeight="1" x14ac:dyDescent="0.15">
      <c r="A765" s="58"/>
      <c r="B765" s="2"/>
      <c r="C765" s="3"/>
      <c r="D765" s="4"/>
      <c r="E765" s="5"/>
      <c r="F765" s="2"/>
      <c r="G765" s="2"/>
      <c r="H765" s="2"/>
      <c r="I765" s="6"/>
      <c r="J765" s="6"/>
      <c r="K765" s="2"/>
      <c r="L765" s="2"/>
      <c r="M765" s="58"/>
      <c r="N765" s="58"/>
      <c r="O765" s="58"/>
      <c r="P765" s="58"/>
      <c r="Q765" s="58"/>
      <c r="R765" s="58"/>
      <c r="S765" s="58"/>
      <c r="T765" s="58"/>
      <c r="U765" s="58"/>
      <c r="V765" s="58"/>
      <c r="W765" s="58"/>
      <c r="X765" s="58"/>
      <c r="Y765" s="58"/>
      <c r="Z765" s="58"/>
    </row>
    <row r="766" spans="1:26" ht="15.75" customHeight="1" x14ac:dyDescent="0.15">
      <c r="A766" s="58"/>
      <c r="B766" s="2"/>
      <c r="C766" s="3"/>
      <c r="D766" s="4"/>
      <c r="E766" s="5"/>
      <c r="F766" s="2"/>
      <c r="G766" s="2"/>
      <c r="H766" s="2"/>
      <c r="I766" s="6"/>
      <c r="J766" s="6"/>
      <c r="K766" s="2"/>
      <c r="L766" s="2"/>
      <c r="M766" s="58"/>
      <c r="N766" s="58"/>
      <c r="O766" s="58"/>
      <c r="P766" s="58"/>
      <c r="Q766" s="58"/>
      <c r="R766" s="58"/>
      <c r="S766" s="58"/>
      <c r="T766" s="58"/>
      <c r="U766" s="58"/>
      <c r="V766" s="58"/>
      <c r="W766" s="58"/>
      <c r="X766" s="58"/>
      <c r="Y766" s="58"/>
      <c r="Z766" s="58"/>
    </row>
    <row r="767" spans="1:26" ht="15.75" customHeight="1" x14ac:dyDescent="0.15">
      <c r="A767" s="58"/>
      <c r="B767" s="2"/>
      <c r="C767" s="3"/>
      <c r="D767" s="4"/>
      <c r="E767" s="5"/>
      <c r="F767" s="2"/>
      <c r="G767" s="2"/>
      <c r="H767" s="2"/>
      <c r="I767" s="6"/>
      <c r="J767" s="6"/>
      <c r="K767" s="2"/>
      <c r="L767" s="2"/>
      <c r="M767" s="58"/>
      <c r="N767" s="58"/>
      <c r="O767" s="58"/>
      <c r="P767" s="58"/>
      <c r="Q767" s="58"/>
      <c r="R767" s="58"/>
      <c r="S767" s="58"/>
      <c r="T767" s="58"/>
      <c r="U767" s="58"/>
      <c r="V767" s="58"/>
      <c r="W767" s="58"/>
      <c r="X767" s="58"/>
      <c r="Y767" s="58"/>
      <c r="Z767" s="58"/>
    </row>
    <row r="768" spans="1:26" ht="15.75" customHeight="1" x14ac:dyDescent="0.15">
      <c r="A768" s="58"/>
      <c r="B768" s="2"/>
      <c r="C768" s="3"/>
      <c r="D768" s="4"/>
      <c r="E768" s="5"/>
      <c r="F768" s="2"/>
      <c r="G768" s="2"/>
      <c r="H768" s="2"/>
      <c r="I768" s="6"/>
      <c r="J768" s="6"/>
      <c r="K768" s="2"/>
      <c r="L768" s="2"/>
      <c r="M768" s="58"/>
      <c r="N768" s="58"/>
      <c r="O768" s="58"/>
      <c r="P768" s="58"/>
      <c r="Q768" s="58"/>
      <c r="R768" s="58"/>
      <c r="S768" s="58"/>
      <c r="T768" s="58"/>
      <c r="U768" s="58"/>
      <c r="V768" s="58"/>
      <c r="W768" s="58"/>
      <c r="X768" s="58"/>
      <c r="Y768" s="58"/>
      <c r="Z768" s="58"/>
    </row>
    <row r="769" spans="1:26" ht="15.75" customHeight="1" x14ac:dyDescent="0.15">
      <c r="A769" s="58"/>
      <c r="B769" s="2"/>
      <c r="C769" s="3"/>
      <c r="D769" s="4"/>
      <c r="E769" s="5"/>
      <c r="F769" s="2"/>
      <c r="G769" s="2"/>
      <c r="H769" s="2"/>
      <c r="I769" s="6"/>
      <c r="J769" s="6"/>
      <c r="K769" s="2"/>
      <c r="L769" s="2"/>
      <c r="M769" s="58"/>
      <c r="N769" s="58"/>
      <c r="O769" s="58"/>
      <c r="P769" s="58"/>
      <c r="Q769" s="58"/>
      <c r="R769" s="58"/>
      <c r="S769" s="58"/>
      <c r="T769" s="58"/>
      <c r="U769" s="58"/>
      <c r="V769" s="58"/>
      <c r="W769" s="58"/>
      <c r="X769" s="58"/>
      <c r="Y769" s="58"/>
      <c r="Z769" s="58"/>
    </row>
    <row r="770" spans="1:26" ht="15.75" customHeight="1" x14ac:dyDescent="0.15">
      <c r="A770" s="58"/>
      <c r="B770" s="2"/>
      <c r="C770" s="3"/>
      <c r="D770" s="4"/>
      <c r="E770" s="5"/>
      <c r="F770" s="2"/>
      <c r="G770" s="2"/>
      <c r="H770" s="2"/>
      <c r="I770" s="6"/>
      <c r="J770" s="6"/>
      <c r="K770" s="2"/>
      <c r="L770" s="2"/>
      <c r="M770" s="58"/>
      <c r="N770" s="58"/>
      <c r="O770" s="58"/>
      <c r="P770" s="58"/>
      <c r="Q770" s="58"/>
      <c r="R770" s="58"/>
      <c r="S770" s="58"/>
      <c r="T770" s="58"/>
      <c r="U770" s="58"/>
      <c r="V770" s="58"/>
      <c r="W770" s="58"/>
      <c r="X770" s="58"/>
      <c r="Y770" s="58"/>
      <c r="Z770" s="58"/>
    </row>
    <row r="771" spans="1:26" ht="15.75" customHeight="1" x14ac:dyDescent="0.15">
      <c r="A771" s="58"/>
      <c r="B771" s="2"/>
      <c r="C771" s="3"/>
      <c r="D771" s="4"/>
      <c r="E771" s="5"/>
      <c r="F771" s="2"/>
      <c r="G771" s="2"/>
      <c r="H771" s="2"/>
      <c r="I771" s="6"/>
      <c r="J771" s="6"/>
      <c r="K771" s="2"/>
      <c r="L771" s="2"/>
      <c r="M771" s="58"/>
      <c r="N771" s="58"/>
      <c r="O771" s="58"/>
      <c r="P771" s="58"/>
      <c r="Q771" s="58"/>
      <c r="R771" s="58"/>
      <c r="S771" s="58"/>
      <c r="T771" s="58"/>
      <c r="U771" s="58"/>
      <c r="V771" s="58"/>
      <c r="W771" s="58"/>
      <c r="X771" s="58"/>
      <c r="Y771" s="58"/>
      <c r="Z771" s="58"/>
    </row>
    <row r="772" spans="1:26" ht="15.75" customHeight="1" x14ac:dyDescent="0.15">
      <c r="A772" s="58"/>
      <c r="B772" s="2"/>
      <c r="C772" s="3"/>
      <c r="D772" s="4"/>
      <c r="E772" s="5"/>
      <c r="F772" s="2"/>
      <c r="G772" s="2"/>
      <c r="H772" s="2"/>
      <c r="I772" s="6"/>
      <c r="J772" s="6"/>
      <c r="K772" s="2"/>
      <c r="L772" s="2"/>
      <c r="M772" s="58"/>
      <c r="N772" s="58"/>
      <c r="O772" s="58"/>
      <c r="P772" s="58"/>
      <c r="Q772" s="58"/>
      <c r="R772" s="58"/>
      <c r="S772" s="58"/>
      <c r="T772" s="58"/>
      <c r="U772" s="58"/>
      <c r="V772" s="58"/>
      <c r="W772" s="58"/>
      <c r="X772" s="58"/>
      <c r="Y772" s="58"/>
      <c r="Z772" s="58"/>
    </row>
    <row r="773" spans="1:26" ht="15.75" customHeight="1" x14ac:dyDescent="0.15">
      <c r="A773" s="58"/>
      <c r="B773" s="2"/>
      <c r="C773" s="3"/>
      <c r="D773" s="4"/>
      <c r="E773" s="5"/>
      <c r="F773" s="2"/>
      <c r="G773" s="2"/>
      <c r="H773" s="2"/>
      <c r="I773" s="6"/>
      <c r="J773" s="6"/>
      <c r="K773" s="2"/>
      <c r="L773" s="2"/>
      <c r="M773" s="58"/>
      <c r="N773" s="58"/>
      <c r="O773" s="58"/>
      <c r="P773" s="58"/>
      <c r="Q773" s="58"/>
      <c r="R773" s="58"/>
      <c r="S773" s="58"/>
      <c r="T773" s="58"/>
      <c r="U773" s="58"/>
      <c r="V773" s="58"/>
      <c r="W773" s="58"/>
      <c r="X773" s="58"/>
      <c r="Y773" s="58"/>
      <c r="Z773" s="58"/>
    </row>
    <row r="774" spans="1:26" ht="15.75" customHeight="1" x14ac:dyDescent="0.15">
      <c r="A774" s="58"/>
      <c r="B774" s="2"/>
      <c r="C774" s="3"/>
      <c r="D774" s="4"/>
      <c r="E774" s="5"/>
      <c r="F774" s="2"/>
      <c r="G774" s="2"/>
      <c r="H774" s="2"/>
      <c r="I774" s="6"/>
      <c r="J774" s="6"/>
      <c r="K774" s="2"/>
      <c r="L774" s="2"/>
      <c r="M774" s="58"/>
      <c r="N774" s="58"/>
      <c r="O774" s="58"/>
      <c r="P774" s="58"/>
      <c r="Q774" s="58"/>
      <c r="R774" s="58"/>
      <c r="S774" s="58"/>
      <c r="T774" s="58"/>
      <c r="U774" s="58"/>
      <c r="V774" s="58"/>
      <c r="W774" s="58"/>
      <c r="X774" s="58"/>
      <c r="Y774" s="58"/>
      <c r="Z774" s="58"/>
    </row>
    <row r="775" spans="1:26" ht="15.75" customHeight="1" x14ac:dyDescent="0.15">
      <c r="A775" s="58"/>
      <c r="B775" s="2"/>
      <c r="C775" s="3"/>
      <c r="D775" s="4"/>
      <c r="E775" s="5"/>
      <c r="F775" s="2"/>
      <c r="G775" s="2"/>
      <c r="H775" s="2"/>
      <c r="I775" s="6"/>
      <c r="J775" s="6"/>
      <c r="K775" s="2"/>
      <c r="L775" s="2"/>
      <c r="M775" s="58"/>
      <c r="N775" s="58"/>
      <c r="O775" s="58"/>
      <c r="P775" s="58"/>
      <c r="Q775" s="58"/>
      <c r="R775" s="58"/>
      <c r="S775" s="58"/>
      <c r="T775" s="58"/>
      <c r="U775" s="58"/>
      <c r="V775" s="58"/>
      <c r="W775" s="58"/>
      <c r="X775" s="58"/>
      <c r="Y775" s="58"/>
      <c r="Z775" s="58"/>
    </row>
    <row r="776" spans="1:26" ht="15.75" customHeight="1" x14ac:dyDescent="0.15">
      <c r="A776" s="58"/>
      <c r="B776" s="2"/>
      <c r="C776" s="3"/>
      <c r="D776" s="4"/>
      <c r="E776" s="5"/>
      <c r="F776" s="2"/>
      <c r="G776" s="2"/>
      <c r="H776" s="2"/>
      <c r="I776" s="6"/>
      <c r="J776" s="6"/>
      <c r="K776" s="2"/>
      <c r="L776" s="2"/>
      <c r="M776" s="58"/>
      <c r="N776" s="58"/>
      <c r="O776" s="58"/>
      <c r="P776" s="58"/>
      <c r="Q776" s="58"/>
      <c r="R776" s="58"/>
      <c r="S776" s="58"/>
      <c r="T776" s="58"/>
      <c r="U776" s="58"/>
      <c r="V776" s="58"/>
      <c r="W776" s="58"/>
      <c r="X776" s="58"/>
      <c r="Y776" s="58"/>
      <c r="Z776" s="58"/>
    </row>
    <row r="777" spans="1:26" ht="15.75" customHeight="1" x14ac:dyDescent="0.15">
      <c r="A777" s="58"/>
      <c r="B777" s="2"/>
      <c r="C777" s="3"/>
      <c r="D777" s="4"/>
      <c r="E777" s="5"/>
      <c r="F777" s="2"/>
      <c r="G777" s="2"/>
      <c r="H777" s="2"/>
      <c r="I777" s="6"/>
      <c r="J777" s="6"/>
      <c r="K777" s="2"/>
      <c r="L777" s="2"/>
      <c r="M777" s="58"/>
      <c r="N777" s="58"/>
      <c r="O777" s="58"/>
      <c r="P777" s="58"/>
      <c r="Q777" s="58"/>
      <c r="R777" s="58"/>
      <c r="S777" s="58"/>
      <c r="T777" s="58"/>
      <c r="U777" s="58"/>
      <c r="V777" s="58"/>
      <c r="W777" s="58"/>
      <c r="X777" s="58"/>
      <c r="Y777" s="58"/>
      <c r="Z777" s="58"/>
    </row>
    <row r="778" spans="1:26" ht="15.75" customHeight="1" x14ac:dyDescent="0.15">
      <c r="A778" s="58"/>
      <c r="B778" s="2"/>
      <c r="C778" s="3"/>
      <c r="D778" s="4"/>
      <c r="E778" s="5"/>
      <c r="F778" s="2"/>
      <c r="G778" s="2"/>
      <c r="H778" s="2"/>
      <c r="I778" s="6"/>
      <c r="J778" s="6"/>
      <c r="K778" s="2"/>
      <c r="L778" s="2"/>
      <c r="M778" s="58"/>
      <c r="N778" s="58"/>
      <c r="O778" s="58"/>
      <c r="P778" s="58"/>
      <c r="Q778" s="58"/>
      <c r="R778" s="58"/>
      <c r="S778" s="58"/>
      <c r="T778" s="58"/>
      <c r="U778" s="58"/>
      <c r="V778" s="58"/>
      <c r="W778" s="58"/>
      <c r="X778" s="58"/>
      <c r="Y778" s="58"/>
      <c r="Z778" s="58"/>
    </row>
    <row r="779" spans="1:26" ht="15.75" customHeight="1" x14ac:dyDescent="0.15">
      <c r="A779" s="58"/>
      <c r="B779" s="2"/>
      <c r="C779" s="3"/>
      <c r="D779" s="4"/>
      <c r="E779" s="5"/>
      <c r="F779" s="2"/>
      <c r="G779" s="2"/>
      <c r="H779" s="2"/>
      <c r="I779" s="6"/>
      <c r="J779" s="6"/>
      <c r="K779" s="2"/>
      <c r="L779" s="2"/>
      <c r="M779" s="58"/>
      <c r="N779" s="58"/>
      <c r="O779" s="58"/>
      <c r="P779" s="58"/>
      <c r="Q779" s="58"/>
      <c r="R779" s="58"/>
      <c r="S779" s="58"/>
      <c r="T779" s="58"/>
      <c r="U779" s="58"/>
      <c r="V779" s="58"/>
      <c r="W779" s="58"/>
      <c r="X779" s="58"/>
      <c r="Y779" s="58"/>
      <c r="Z779" s="58"/>
    </row>
    <row r="780" spans="1:26" ht="15.75" customHeight="1" x14ac:dyDescent="0.15">
      <c r="A780" s="58"/>
      <c r="B780" s="2"/>
      <c r="C780" s="3"/>
      <c r="D780" s="4"/>
      <c r="E780" s="5"/>
      <c r="F780" s="2"/>
      <c r="G780" s="2"/>
      <c r="H780" s="2"/>
      <c r="I780" s="6"/>
      <c r="J780" s="6"/>
      <c r="K780" s="2"/>
      <c r="L780" s="2"/>
      <c r="M780" s="58"/>
      <c r="N780" s="58"/>
      <c r="O780" s="58"/>
      <c r="P780" s="58"/>
      <c r="Q780" s="58"/>
      <c r="R780" s="58"/>
      <c r="S780" s="58"/>
      <c r="T780" s="58"/>
      <c r="U780" s="58"/>
      <c r="V780" s="58"/>
      <c r="W780" s="58"/>
      <c r="X780" s="58"/>
      <c r="Y780" s="58"/>
      <c r="Z780" s="58"/>
    </row>
    <row r="781" spans="1:26" ht="15.75" customHeight="1" x14ac:dyDescent="0.15">
      <c r="A781" s="58"/>
      <c r="B781" s="2"/>
      <c r="C781" s="3"/>
      <c r="D781" s="4"/>
      <c r="E781" s="5"/>
      <c r="F781" s="2"/>
      <c r="G781" s="2"/>
      <c r="H781" s="2"/>
      <c r="I781" s="6"/>
      <c r="J781" s="6"/>
      <c r="K781" s="2"/>
      <c r="L781" s="2"/>
      <c r="M781" s="58"/>
      <c r="N781" s="58"/>
      <c r="O781" s="58"/>
      <c r="P781" s="58"/>
      <c r="Q781" s="58"/>
      <c r="R781" s="58"/>
      <c r="S781" s="58"/>
      <c r="T781" s="58"/>
      <c r="U781" s="58"/>
      <c r="V781" s="58"/>
      <c r="W781" s="58"/>
      <c r="X781" s="58"/>
      <c r="Y781" s="58"/>
      <c r="Z781" s="58"/>
    </row>
    <row r="782" spans="1:26" ht="15.75" customHeight="1" x14ac:dyDescent="0.15">
      <c r="A782" s="58"/>
      <c r="B782" s="2"/>
      <c r="C782" s="3"/>
      <c r="D782" s="4"/>
      <c r="E782" s="5"/>
      <c r="F782" s="2"/>
      <c r="G782" s="2"/>
      <c r="H782" s="2"/>
      <c r="I782" s="6"/>
      <c r="J782" s="6"/>
      <c r="K782" s="2"/>
      <c r="L782" s="2"/>
      <c r="M782" s="58"/>
      <c r="N782" s="58"/>
      <c r="O782" s="58"/>
      <c r="P782" s="58"/>
      <c r="Q782" s="58"/>
      <c r="R782" s="58"/>
      <c r="S782" s="58"/>
      <c r="T782" s="58"/>
      <c r="U782" s="58"/>
      <c r="V782" s="58"/>
      <c r="W782" s="58"/>
      <c r="X782" s="58"/>
      <c r="Y782" s="58"/>
      <c r="Z782" s="58"/>
    </row>
    <row r="783" spans="1:26" ht="15.75" customHeight="1" x14ac:dyDescent="0.15">
      <c r="A783" s="58"/>
      <c r="B783" s="2"/>
      <c r="C783" s="3"/>
      <c r="D783" s="4"/>
      <c r="E783" s="5"/>
      <c r="F783" s="2"/>
      <c r="G783" s="2"/>
      <c r="H783" s="2"/>
      <c r="I783" s="6"/>
      <c r="J783" s="6"/>
      <c r="K783" s="2"/>
      <c r="L783" s="2"/>
      <c r="M783" s="58"/>
      <c r="N783" s="58"/>
      <c r="O783" s="58"/>
      <c r="P783" s="58"/>
      <c r="Q783" s="58"/>
      <c r="R783" s="58"/>
      <c r="S783" s="58"/>
      <c r="T783" s="58"/>
      <c r="U783" s="58"/>
      <c r="V783" s="58"/>
      <c r="W783" s="58"/>
      <c r="X783" s="58"/>
      <c r="Y783" s="58"/>
      <c r="Z783" s="58"/>
    </row>
    <row r="784" spans="1:26" ht="15.75" customHeight="1" x14ac:dyDescent="0.15">
      <c r="A784" s="58"/>
      <c r="B784" s="2"/>
      <c r="C784" s="3"/>
      <c r="D784" s="4"/>
      <c r="E784" s="5"/>
      <c r="F784" s="2"/>
      <c r="G784" s="2"/>
      <c r="H784" s="2"/>
      <c r="I784" s="6"/>
      <c r="J784" s="6"/>
      <c r="K784" s="2"/>
      <c r="L784" s="2"/>
      <c r="M784" s="58"/>
      <c r="N784" s="58"/>
      <c r="O784" s="58"/>
      <c r="P784" s="58"/>
      <c r="Q784" s="58"/>
      <c r="R784" s="58"/>
      <c r="S784" s="58"/>
      <c r="T784" s="58"/>
      <c r="U784" s="58"/>
      <c r="V784" s="58"/>
      <c r="W784" s="58"/>
      <c r="X784" s="58"/>
      <c r="Y784" s="58"/>
      <c r="Z784" s="58"/>
    </row>
    <row r="785" spans="1:26" ht="15.75" customHeight="1" x14ac:dyDescent="0.15">
      <c r="A785" s="58"/>
      <c r="B785" s="2"/>
      <c r="C785" s="3"/>
      <c r="D785" s="4"/>
      <c r="E785" s="5"/>
      <c r="F785" s="2"/>
      <c r="G785" s="2"/>
      <c r="H785" s="2"/>
      <c r="I785" s="6"/>
      <c r="J785" s="6"/>
      <c r="K785" s="2"/>
      <c r="L785" s="2"/>
      <c r="M785" s="58"/>
      <c r="N785" s="58"/>
      <c r="O785" s="58"/>
      <c r="P785" s="58"/>
      <c r="Q785" s="58"/>
      <c r="R785" s="58"/>
      <c r="S785" s="58"/>
      <c r="T785" s="58"/>
      <c r="U785" s="58"/>
      <c r="V785" s="58"/>
      <c r="W785" s="58"/>
      <c r="X785" s="58"/>
      <c r="Y785" s="58"/>
      <c r="Z785" s="58"/>
    </row>
    <row r="786" spans="1:26" ht="15.75" customHeight="1" x14ac:dyDescent="0.15">
      <c r="A786" s="58"/>
      <c r="B786" s="2"/>
      <c r="C786" s="3"/>
      <c r="D786" s="4"/>
      <c r="E786" s="5"/>
      <c r="F786" s="2"/>
      <c r="G786" s="2"/>
      <c r="H786" s="2"/>
      <c r="I786" s="6"/>
      <c r="J786" s="6"/>
      <c r="K786" s="2"/>
      <c r="L786" s="2"/>
      <c r="M786" s="58"/>
      <c r="N786" s="58"/>
      <c r="O786" s="58"/>
      <c r="P786" s="58"/>
      <c r="Q786" s="58"/>
      <c r="R786" s="58"/>
      <c r="S786" s="58"/>
      <c r="T786" s="58"/>
      <c r="U786" s="58"/>
      <c r="V786" s="58"/>
      <c r="W786" s="58"/>
      <c r="X786" s="58"/>
      <c r="Y786" s="58"/>
      <c r="Z786" s="58"/>
    </row>
    <row r="787" spans="1:26" ht="15.75" customHeight="1" x14ac:dyDescent="0.15">
      <c r="A787" s="58"/>
      <c r="B787" s="2"/>
      <c r="C787" s="3"/>
      <c r="D787" s="4"/>
      <c r="E787" s="5"/>
      <c r="F787" s="2"/>
      <c r="G787" s="2"/>
      <c r="H787" s="2"/>
      <c r="I787" s="6"/>
      <c r="J787" s="6"/>
      <c r="K787" s="2"/>
      <c r="L787" s="2"/>
      <c r="M787" s="58"/>
      <c r="N787" s="58"/>
      <c r="O787" s="58"/>
      <c r="P787" s="58"/>
      <c r="Q787" s="58"/>
      <c r="R787" s="58"/>
      <c r="S787" s="58"/>
      <c r="T787" s="58"/>
      <c r="U787" s="58"/>
      <c r="V787" s="58"/>
      <c r="W787" s="58"/>
      <c r="X787" s="58"/>
      <c r="Y787" s="58"/>
      <c r="Z787" s="58"/>
    </row>
    <row r="788" spans="1:26" ht="15.75" customHeight="1" x14ac:dyDescent="0.15">
      <c r="A788" s="58"/>
      <c r="B788" s="2"/>
      <c r="C788" s="3"/>
      <c r="D788" s="4"/>
      <c r="E788" s="5"/>
      <c r="F788" s="2"/>
      <c r="G788" s="2"/>
      <c r="H788" s="2"/>
      <c r="I788" s="6"/>
      <c r="J788" s="6"/>
      <c r="K788" s="2"/>
      <c r="L788" s="2"/>
      <c r="M788" s="58"/>
      <c r="N788" s="58"/>
      <c r="O788" s="58"/>
      <c r="P788" s="58"/>
      <c r="Q788" s="58"/>
      <c r="R788" s="58"/>
      <c r="S788" s="58"/>
      <c r="T788" s="58"/>
      <c r="U788" s="58"/>
      <c r="V788" s="58"/>
      <c r="W788" s="58"/>
      <c r="X788" s="58"/>
      <c r="Y788" s="58"/>
      <c r="Z788" s="58"/>
    </row>
    <row r="789" spans="1:26" ht="15.75" customHeight="1" x14ac:dyDescent="0.15">
      <c r="A789" s="58"/>
      <c r="B789" s="2"/>
      <c r="C789" s="3"/>
      <c r="D789" s="4"/>
      <c r="E789" s="5"/>
      <c r="F789" s="2"/>
      <c r="G789" s="2"/>
      <c r="H789" s="2"/>
      <c r="I789" s="6"/>
      <c r="J789" s="6"/>
      <c r="K789" s="2"/>
      <c r="L789" s="2"/>
      <c r="M789" s="58"/>
      <c r="N789" s="58"/>
      <c r="O789" s="58"/>
      <c r="P789" s="58"/>
      <c r="Q789" s="58"/>
      <c r="R789" s="58"/>
      <c r="S789" s="58"/>
      <c r="T789" s="58"/>
      <c r="U789" s="58"/>
      <c r="V789" s="58"/>
      <c r="W789" s="58"/>
      <c r="X789" s="58"/>
      <c r="Y789" s="58"/>
      <c r="Z789" s="58"/>
    </row>
    <row r="790" spans="1:26" ht="15.75" customHeight="1" x14ac:dyDescent="0.15">
      <c r="A790" s="58"/>
      <c r="B790" s="2"/>
      <c r="C790" s="3"/>
      <c r="D790" s="4"/>
      <c r="E790" s="5"/>
      <c r="F790" s="2"/>
      <c r="G790" s="2"/>
      <c r="H790" s="2"/>
      <c r="I790" s="6"/>
      <c r="J790" s="6"/>
      <c r="K790" s="2"/>
      <c r="L790" s="2"/>
      <c r="M790" s="58"/>
      <c r="N790" s="58"/>
      <c r="O790" s="58"/>
      <c r="P790" s="58"/>
      <c r="Q790" s="58"/>
      <c r="R790" s="58"/>
      <c r="S790" s="58"/>
      <c r="T790" s="58"/>
      <c r="U790" s="58"/>
      <c r="V790" s="58"/>
      <c r="W790" s="58"/>
      <c r="X790" s="58"/>
      <c r="Y790" s="58"/>
      <c r="Z790" s="58"/>
    </row>
    <row r="791" spans="1:26" ht="15.75" customHeight="1" x14ac:dyDescent="0.15">
      <c r="A791" s="58"/>
      <c r="B791" s="2"/>
      <c r="C791" s="3"/>
      <c r="D791" s="4"/>
      <c r="E791" s="5"/>
      <c r="F791" s="2"/>
      <c r="G791" s="2"/>
      <c r="H791" s="2"/>
      <c r="I791" s="6"/>
      <c r="J791" s="6"/>
      <c r="K791" s="2"/>
      <c r="L791" s="2"/>
      <c r="M791" s="58"/>
      <c r="N791" s="58"/>
      <c r="O791" s="58"/>
      <c r="P791" s="58"/>
      <c r="Q791" s="58"/>
      <c r="R791" s="58"/>
      <c r="S791" s="58"/>
      <c r="T791" s="58"/>
      <c r="U791" s="58"/>
      <c r="V791" s="58"/>
      <c r="W791" s="58"/>
      <c r="X791" s="58"/>
      <c r="Y791" s="58"/>
      <c r="Z791" s="58"/>
    </row>
    <row r="792" spans="1:26" ht="15.75" customHeight="1" x14ac:dyDescent="0.15">
      <c r="A792" s="58"/>
      <c r="B792" s="2"/>
      <c r="C792" s="3"/>
      <c r="D792" s="4"/>
      <c r="E792" s="5"/>
      <c r="F792" s="2"/>
      <c r="G792" s="2"/>
      <c r="H792" s="2"/>
      <c r="I792" s="6"/>
      <c r="J792" s="6"/>
      <c r="K792" s="2"/>
      <c r="L792" s="2"/>
      <c r="M792" s="58"/>
      <c r="N792" s="58"/>
      <c r="O792" s="58"/>
      <c r="P792" s="58"/>
      <c r="Q792" s="58"/>
      <c r="R792" s="58"/>
      <c r="S792" s="58"/>
      <c r="T792" s="58"/>
      <c r="U792" s="58"/>
      <c r="V792" s="58"/>
      <c r="W792" s="58"/>
      <c r="X792" s="58"/>
      <c r="Y792" s="58"/>
      <c r="Z792" s="58"/>
    </row>
    <row r="793" spans="1:26" ht="15.75" customHeight="1" x14ac:dyDescent="0.15">
      <c r="A793" s="58"/>
      <c r="B793" s="2"/>
      <c r="C793" s="3"/>
      <c r="D793" s="4"/>
      <c r="E793" s="5"/>
      <c r="F793" s="2"/>
      <c r="G793" s="2"/>
      <c r="H793" s="2"/>
      <c r="I793" s="6"/>
      <c r="J793" s="6"/>
      <c r="K793" s="2"/>
      <c r="L793" s="2"/>
      <c r="M793" s="58"/>
      <c r="N793" s="58"/>
      <c r="O793" s="58"/>
      <c r="P793" s="58"/>
      <c r="Q793" s="58"/>
      <c r="R793" s="58"/>
      <c r="S793" s="58"/>
      <c r="T793" s="58"/>
      <c r="U793" s="58"/>
      <c r="V793" s="58"/>
      <c r="W793" s="58"/>
      <c r="X793" s="58"/>
      <c r="Y793" s="58"/>
      <c r="Z793" s="58"/>
    </row>
    <row r="794" spans="1:26" ht="15.75" customHeight="1" x14ac:dyDescent="0.15">
      <c r="A794" s="58"/>
      <c r="B794" s="2"/>
      <c r="C794" s="3"/>
      <c r="D794" s="4"/>
      <c r="E794" s="5"/>
      <c r="F794" s="2"/>
      <c r="G794" s="2"/>
      <c r="H794" s="2"/>
      <c r="I794" s="6"/>
      <c r="J794" s="6"/>
      <c r="K794" s="2"/>
      <c r="L794" s="2"/>
      <c r="M794" s="58"/>
      <c r="N794" s="58"/>
      <c r="O794" s="58"/>
      <c r="P794" s="58"/>
      <c r="Q794" s="58"/>
      <c r="R794" s="58"/>
      <c r="S794" s="58"/>
      <c r="T794" s="58"/>
      <c r="U794" s="58"/>
      <c r="V794" s="58"/>
      <c r="W794" s="58"/>
      <c r="X794" s="58"/>
      <c r="Y794" s="58"/>
      <c r="Z794" s="58"/>
    </row>
    <row r="795" spans="1:26" ht="15.75" customHeight="1" x14ac:dyDescent="0.15">
      <c r="A795" s="58"/>
      <c r="B795" s="2"/>
      <c r="C795" s="3"/>
      <c r="D795" s="4"/>
      <c r="E795" s="5"/>
      <c r="F795" s="2"/>
      <c r="G795" s="2"/>
      <c r="H795" s="2"/>
      <c r="I795" s="6"/>
      <c r="J795" s="6"/>
      <c r="K795" s="2"/>
      <c r="L795" s="2"/>
      <c r="M795" s="58"/>
      <c r="N795" s="58"/>
      <c r="O795" s="58"/>
      <c r="P795" s="58"/>
      <c r="Q795" s="58"/>
      <c r="R795" s="58"/>
      <c r="S795" s="58"/>
      <c r="T795" s="58"/>
      <c r="U795" s="58"/>
      <c r="V795" s="58"/>
      <c r="W795" s="58"/>
      <c r="X795" s="58"/>
      <c r="Y795" s="58"/>
      <c r="Z795" s="58"/>
    </row>
    <row r="796" spans="1:26" ht="15.75" customHeight="1" x14ac:dyDescent="0.15">
      <c r="A796" s="58"/>
      <c r="B796" s="2"/>
      <c r="C796" s="3"/>
      <c r="D796" s="4"/>
      <c r="E796" s="5"/>
      <c r="F796" s="2"/>
      <c r="G796" s="2"/>
      <c r="H796" s="2"/>
      <c r="I796" s="6"/>
      <c r="J796" s="6"/>
      <c r="K796" s="2"/>
      <c r="L796" s="2"/>
      <c r="M796" s="58"/>
      <c r="N796" s="58"/>
      <c r="O796" s="58"/>
      <c r="P796" s="58"/>
      <c r="Q796" s="58"/>
      <c r="R796" s="58"/>
      <c r="S796" s="58"/>
      <c r="T796" s="58"/>
      <c r="U796" s="58"/>
      <c r="V796" s="58"/>
      <c r="W796" s="58"/>
      <c r="X796" s="58"/>
      <c r="Y796" s="58"/>
      <c r="Z796" s="58"/>
    </row>
    <row r="797" spans="1:26" ht="15.75" customHeight="1" x14ac:dyDescent="0.15">
      <c r="A797" s="58"/>
      <c r="B797" s="2"/>
      <c r="C797" s="3"/>
      <c r="D797" s="4"/>
      <c r="E797" s="5"/>
      <c r="F797" s="2"/>
      <c r="G797" s="2"/>
      <c r="H797" s="2"/>
      <c r="I797" s="6"/>
      <c r="J797" s="6"/>
      <c r="K797" s="2"/>
      <c r="L797" s="2"/>
      <c r="M797" s="58"/>
      <c r="N797" s="58"/>
      <c r="O797" s="58"/>
      <c r="P797" s="58"/>
      <c r="Q797" s="58"/>
      <c r="R797" s="58"/>
      <c r="S797" s="58"/>
      <c r="T797" s="58"/>
      <c r="U797" s="58"/>
      <c r="V797" s="58"/>
      <c r="W797" s="58"/>
      <c r="X797" s="58"/>
      <c r="Y797" s="58"/>
      <c r="Z797" s="58"/>
    </row>
    <row r="798" spans="1:26" ht="15.75" customHeight="1" x14ac:dyDescent="0.15">
      <c r="A798" s="58"/>
      <c r="B798" s="2"/>
      <c r="C798" s="3"/>
      <c r="D798" s="4"/>
      <c r="E798" s="5"/>
      <c r="F798" s="2"/>
      <c r="G798" s="2"/>
      <c r="H798" s="2"/>
      <c r="I798" s="6"/>
      <c r="J798" s="6"/>
      <c r="K798" s="2"/>
      <c r="L798" s="2"/>
      <c r="M798" s="58"/>
      <c r="N798" s="58"/>
      <c r="O798" s="58"/>
      <c r="P798" s="58"/>
      <c r="Q798" s="58"/>
      <c r="R798" s="58"/>
      <c r="S798" s="58"/>
      <c r="T798" s="58"/>
      <c r="U798" s="58"/>
      <c r="V798" s="58"/>
      <c r="W798" s="58"/>
      <c r="X798" s="58"/>
      <c r="Y798" s="58"/>
      <c r="Z798" s="58"/>
    </row>
    <row r="799" spans="1:26" ht="15.75" customHeight="1" x14ac:dyDescent="0.15">
      <c r="A799" s="58"/>
      <c r="B799" s="2"/>
      <c r="C799" s="3"/>
      <c r="D799" s="4"/>
      <c r="E799" s="5"/>
      <c r="F799" s="2"/>
      <c r="G799" s="2"/>
      <c r="H799" s="2"/>
      <c r="I799" s="6"/>
      <c r="J799" s="6"/>
      <c r="K799" s="2"/>
      <c r="L799" s="2"/>
      <c r="M799" s="58"/>
      <c r="N799" s="58"/>
      <c r="O799" s="58"/>
      <c r="P799" s="58"/>
      <c r="Q799" s="58"/>
      <c r="R799" s="58"/>
      <c r="S799" s="58"/>
      <c r="T799" s="58"/>
      <c r="U799" s="58"/>
      <c r="V799" s="58"/>
      <c r="W799" s="58"/>
      <c r="X799" s="58"/>
      <c r="Y799" s="58"/>
      <c r="Z799" s="58"/>
    </row>
    <row r="800" spans="1:26" ht="15.75" customHeight="1" x14ac:dyDescent="0.15">
      <c r="A800" s="58"/>
      <c r="B800" s="2"/>
      <c r="C800" s="3"/>
      <c r="D800" s="4"/>
      <c r="E800" s="5"/>
      <c r="F800" s="2"/>
      <c r="G800" s="2"/>
      <c r="H800" s="2"/>
      <c r="I800" s="6"/>
      <c r="J800" s="6"/>
      <c r="K800" s="2"/>
      <c r="L800" s="2"/>
      <c r="M800" s="58"/>
      <c r="N800" s="58"/>
      <c r="O800" s="58"/>
      <c r="P800" s="58"/>
      <c r="Q800" s="58"/>
      <c r="R800" s="58"/>
      <c r="S800" s="58"/>
      <c r="T800" s="58"/>
      <c r="U800" s="58"/>
      <c r="V800" s="58"/>
      <c r="W800" s="58"/>
      <c r="X800" s="58"/>
      <c r="Y800" s="58"/>
      <c r="Z800" s="58"/>
    </row>
    <row r="801" spans="1:26" ht="15.75" customHeight="1" x14ac:dyDescent="0.15">
      <c r="A801" s="58"/>
      <c r="B801" s="2"/>
      <c r="C801" s="3"/>
      <c r="D801" s="4"/>
      <c r="E801" s="5"/>
      <c r="F801" s="2"/>
      <c r="G801" s="2"/>
      <c r="H801" s="2"/>
      <c r="I801" s="6"/>
      <c r="J801" s="6"/>
      <c r="K801" s="2"/>
      <c r="L801" s="2"/>
      <c r="M801" s="58"/>
      <c r="N801" s="58"/>
      <c r="O801" s="58"/>
      <c r="P801" s="58"/>
      <c r="Q801" s="58"/>
      <c r="R801" s="58"/>
      <c r="S801" s="58"/>
      <c r="T801" s="58"/>
      <c r="U801" s="58"/>
      <c r="V801" s="58"/>
      <c r="W801" s="58"/>
      <c r="X801" s="58"/>
      <c r="Y801" s="58"/>
      <c r="Z801" s="58"/>
    </row>
    <row r="802" spans="1:26" ht="15.75" customHeight="1" x14ac:dyDescent="0.15">
      <c r="A802" s="58"/>
      <c r="B802" s="2"/>
      <c r="C802" s="3"/>
      <c r="D802" s="4"/>
      <c r="E802" s="5"/>
      <c r="F802" s="2"/>
      <c r="G802" s="2"/>
      <c r="H802" s="2"/>
      <c r="I802" s="6"/>
      <c r="J802" s="6"/>
      <c r="K802" s="2"/>
      <c r="L802" s="2"/>
      <c r="M802" s="58"/>
      <c r="N802" s="58"/>
      <c r="O802" s="58"/>
      <c r="P802" s="58"/>
      <c r="Q802" s="58"/>
      <c r="R802" s="58"/>
      <c r="S802" s="58"/>
      <c r="T802" s="58"/>
      <c r="U802" s="58"/>
      <c r="V802" s="58"/>
      <c r="W802" s="58"/>
      <c r="X802" s="58"/>
      <c r="Y802" s="58"/>
      <c r="Z802" s="58"/>
    </row>
    <row r="803" spans="1:26" ht="15.75" customHeight="1" x14ac:dyDescent="0.15">
      <c r="A803" s="58"/>
      <c r="B803" s="2"/>
      <c r="C803" s="3"/>
      <c r="D803" s="4"/>
      <c r="E803" s="5"/>
      <c r="F803" s="2"/>
      <c r="G803" s="2"/>
      <c r="H803" s="2"/>
      <c r="I803" s="6"/>
      <c r="J803" s="6"/>
      <c r="K803" s="2"/>
      <c r="L803" s="2"/>
      <c r="M803" s="58"/>
      <c r="N803" s="58"/>
      <c r="O803" s="58"/>
      <c r="P803" s="58"/>
      <c r="Q803" s="58"/>
      <c r="R803" s="58"/>
      <c r="S803" s="58"/>
      <c r="T803" s="58"/>
      <c r="U803" s="58"/>
      <c r="V803" s="58"/>
      <c r="W803" s="58"/>
      <c r="X803" s="58"/>
      <c r="Y803" s="58"/>
      <c r="Z803" s="58"/>
    </row>
    <row r="804" spans="1:26" ht="15.75" customHeight="1" x14ac:dyDescent="0.15">
      <c r="A804" s="58"/>
      <c r="B804" s="2"/>
      <c r="C804" s="3"/>
      <c r="D804" s="4"/>
      <c r="E804" s="5"/>
      <c r="F804" s="2"/>
      <c r="G804" s="2"/>
      <c r="H804" s="2"/>
      <c r="I804" s="6"/>
      <c r="J804" s="6"/>
      <c r="K804" s="2"/>
      <c r="L804" s="2"/>
      <c r="M804" s="58"/>
      <c r="N804" s="58"/>
      <c r="O804" s="58"/>
      <c r="P804" s="58"/>
      <c r="Q804" s="58"/>
      <c r="R804" s="58"/>
      <c r="S804" s="58"/>
      <c r="T804" s="58"/>
      <c r="U804" s="58"/>
      <c r="V804" s="58"/>
      <c r="W804" s="58"/>
      <c r="X804" s="58"/>
      <c r="Y804" s="58"/>
      <c r="Z804" s="58"/>
    </row>
    <row r="805" spans="1:26" ht="15.75" customHeight="1" x14ac:dyDescent="0.15">
      <c r="A805" s="58"/>
      <c r="B805" s="2"/>
      <c r="C805" s="3"/>
      <c r="D805" s="4"/>
      <c r="E805" s="5"/>
      <c r="F805" s="2"/>
      <c r="G805" s="2"/>
      <c r="H805" s="2"/>
      <c r="I805" s="6"/>
      <c r="J805" s="6"/>
      <c r="K805" s="2"/>
      <c r="L805" s="2"/>
      <c r="M805" s="58"/>
      <c r="N805" s="58"/>
      <c r="O805" s="58"/>
      <c r="P805" s="58"/>
      <c r="Q805" s="58"/>
      <c r="R805" s="58"/>
      <c r="S805" s="58"/>
      <c r="T805" s="58"/>
      <c r="U805" s="58"/>
      <c r="V805" s="58"/>
      <c r="W805" s="58"/>
      <c r="X805" s="58"/>
      <c r="Y805" s="58"/>
      <c r="Z805" s="58"/>
    </row>
    <row r="806" spans="1:26" ht="15.75" customHeight="1" x14ac:dyDescent="0.15">
      <c r="A806" s="58"/>
      <c r="B806" s="2"/>
      <c r="C806" s="3"/>
      <c r="D806" s="4"/>
      <c r="E806" s="5"/>
      <c r="F806" s="2"/>
      <c r="G806" s="2"/>
      <c r="H806" s="2"/>
      <c r="I806" s="6"/>
      <c r="J806" s="6"/>
      <c r="K806" s="2"/>
      <c r="L806" s="2"/>
      <c r="M806" s="58"/>
      <c r="N806" s="58"/>
      <c r="O806" s="58"/>
      <c r="P806" s="58"/>
      <c r="Q806" s="58"/>
      <c r="R806" s="58"/>
      <c r="S806" s="58"/>
      <c r="T806" s="58"/>
      <c r="U806" s="58"/>
      <c r="V806" s="58"/>
      <c r="W806" s="58"/>
      <c r="X806" s="58"/>
      <c r="Y806" s="58"/>
      <c r="Z806" s="58"/>
    </row>
    <row r="807" spans="1:26" ht="15.75" customHeight="1" x14ac:dyDescent="0.15">
      <c r="A807" s="58"/>
      <c r="B807" s="2"/>
      <c r="C807" s="3"/>
      <c r="D807" s="4"/>
      <c r="E807" s="5"/>
      <c r="F807" s="2"/>
      <c r="G807" s="2"/>
      <c r="H807" s="2"/>
      <c r="I807" s="6"/>
      <c r="J807" s="6"/>
      <c r="K807" s="2"/>
      <c r="L807" s="2"/>
      <c r="M807" s="58"/>
      <c r="N807" s="58"/>
      <c r="O807" s="58"/>
      <c r="P807" s="58"/>
      <c r="Q807" s="58"/>
      <c r="R807" s="58"/>
      <c r="S807" s="58"/>
      <c r="T807" s="58"/>
      <c r="U807" s="58"/>
      <c r="V807" s="58"/>
      <c r="W807" s="58"/>
      <c r="X807" s="58"/>
      <c r="Y807" s="58"/>
      <c r="Z807" s="58"/>
    </row>
    <row r="808" spans="1:26" ht="15.75" customHeight="1" x14ac:dyDescent="0.15">
      <c r="A808" s="58"/>
      <c r="B808" s="2"/>
      <c r="C808" s="3"/>
      <c r="D808" s="4"/>
      <c r="E808" s="5"/>
      <c r="F808" s="2"/>
      <c r="G808" s="2"/>
      <c r="H808" s="2"/>
      <c r="I808" s="6"/>
      <c r="J808" s="6"/>
      <c r="K808" s="2"/>
      <c r="L808" s="2"/>
      <c r="M808" s="58"/>
      <c r="N808" s="58"/>
      <c r="O808" s="58"/>
      <c r="P808" s="58"/>
      <c r="Q808" s="58"/>
      <c r="R808" s="58"/>
      <c r="S808" s="58"/>
      <c r="T808" s="58"/>
      <c r="U808" s="58"/>
      <c r="V808" s="58"/>
      <c r="W808" s="58"/>
      <c r="X808" s="58"/>
      <c r="Y808" s="58"/>
      <c r="Z808" s="58"/>
    </row>
    <row r="809" spans="1:26" ht="15.75" customHeight="1" x14ac:dyDescent="0.15">
      <c r="A809" s="58"/>
      <c r="B809" s="2"/>
      <c r="C809" s="3"/>
      <c r="D809" s="4"/>
      <c r="E809" s="5"/>
      <c r="F809" s="2"/>
      <c r="G809" s="2"/>
      <c r="H809" s="2"/>
      <c r="I809" s="6"/>
      <c r="J809" s="6"/>
      <c r="K809" s="2"/>
      <c r="L809" s="2"/>
      <c r="M809" s="58"/>
      <c r="N809" s="58"/>
      <c r="O809" s="58"/>
      <c r="P809" s="58"/>
      <c r="Q809" s="58"/>
      <c r="R809" s="58"/>
      <c r="S809" s="58"/>
      <c r="T809" s="58"/>
      <c r="U809" s="58"/>
      <c r="V809" s="58"/>
      <c r="W809" s="58"/>
      <c r="X809" s="58"/>
      <c r="Y809" s="58"/>
      <c r="Z809" s="58"/>
    </row>
    <row r="810" spans="1:26" ht="15.75" customHeight="1" x14ac:dyDescent="0.15">
      <c r="A810" s="58"/>
      <c r="B810" s="2"/>
      <c r="C810" s="3"/>
      <c r="D810" s="4"/>
      <c r="E810" s="5"/>
      <c r="F810" s="2"/>
      <c r="G810" s="2"/>
      <c r="H810" s="2"/>
      <c r="I810" s="6"/>
      <c r="J810" s="6"/>
      <c r="K810" s="2"/>
      <c r="L810" s="2"/>
      <c r="M810" s="58"/>
      <c r="N810" s="58"/>
      <c r="O810" s="58"/>
      <c r="P810" s="58"/>
      <c r="Q810" s="58"/>
      <c r="R810" s="58"/>
      <c r="S810" s="58"/>
      <c r="T810" s="58"/>
      <c r="U810" s="58"/>
      <c r="V810" s="58"/>
      <c r="W810" s="58"/>
      <c r="X810" s="58"/>
      <c r="Y810" s="58"/>
      <c r="Z810" s="58"/>
    </row>
    <row r="811" spans="1:26" ht="15.75" customHeight="1" x14ac:dyDescent="0.15">
      <c r="A811" s="58"/>
      <c r="B811" s="2"/>
      <c r="C811" s="3"/>
      <c r="D811" s="4"/>
      <c r="E811" s="5"/>
      <c r="F811" s="2"/>
      <c r="G811" s="2"/>
      <c r="H811" s="2"/>
      <c r="I811" s="6"/>
      <c r="J811" s="6"/>
      <c r="K811" s="2"/>
      <c r="L811" s="2"/>
      <c r="M811" s="58"/>
      <c r="N811" s="58"/>
      <c r="O811" s="58"/>
      <c r="P811" s="58"/>
      <c r="Q811" s="58"/>
      <c r="R811" s="58"/>
      <c r="S811" s="58"/>
      <c r="T811" s="58"/>
      <c r="U811" s="58"/>
      <c r="V811" s="58"/>
      <c r="W811" s="58"/>
      <c r="X811" s="58"/>
      <c r="Y811" s="58"/>
      <c r="Z811" s="58"/>
    </row>
    <row r="812" spans="1:26" ht="15.75" customHeight="1" x14ac:dyDescent="0.15">
      <c r="A812" s="58"/>
      <c r="B812" s="2"/>
      <c r="C812" s="3"/>
      <c r="D812" s="4"/>
      <c r="E812" s="5"/>
      <c r="F812" s="2"/>
      <c r="G812" s="2"/>
      <c r="H812" s="2"/>
      <c r="I812" s="6"/>
      <c r="J812" s="6"/>
      <c r="K812" s="2"/>
      <c r="L812" s="2"/>
      <c r="M812" s="58"/>
      <c r="N812" s="58"/>
      <c r="O812" s="58"/>
      <c r="P812" s="58"/>
      <c r="Q812" s="58"/>
      <c r="R812" s="58"/>
      <c r="S812" s="58"/>
      <c r="T812" s="58"/>
      <c r="U812" s="58"/>
      <c r="V812" s="58"/>
      <c r="W812" s="58"/>
      <c r="X812" s="58"/>
      <c r="Y812" s="58"/>
      <c r="Z812" s="58"/>
    </row>
    <row r="813" spans="1:26" ht="15.75" customHeight="1" x14ac:dyDescent="0.15">
      <c r="A813" s="58"/>
      <c r="B813" s="2"/>
      <c r="C813" s="3"/>
      <c r="D813" s="4"/>
      <c r="E813" s="5"/>
      <c r="F813" s="2"/>
      <c r="G813" s="2"/>
      <c r="H813" s="2"/>
      <c r="I813" s="6"/>
      <c r="J813" s="6"/>
      <c r="K813" s="2"/>
      <c r="L813" s="2"/>
      <c r="M813" s="58"/>
      <c r="N813" s="58"/>
      <c r="O813" s="58"/>
      <c r="P813" s="58"/>
      <c r="Q813" s="58"/>
      <c r="R813" s="58"/>
      <c r="S813" s="58"/>
      <c r="T813" s="58"/>
      <c r="U813" s="58"/>
      <c r="V813" s="58"/>
      <c r="W813" s="58"/>
      <c r="X813" s="58"/>
      <c r="Y813" s="58"/>
      <c r="Z813" s="58"/>
    </row>
    <row r="814" spans="1:26" ht="15.75" customHeight="1" x14ac:dyDescent="0.15">
      <c r="A814" s="58"/>
      <c r="B814" s="2"/>
      <c r="C814" s="3"/>
      <c r="D814" s="4"/>
      <c r="E814" s="5"/>
      <c r="F814" s="2"/>
      <c r="G814" s="2"/>
      <c r="H814" s="2"/>
      <c r="I814" s="6"/>
      <c r="J814" s="6"/>
      <c r="K814" s="2"/>
      <c r="L814" s="2"/>
      <c r="M814" s="58"/>
      <c r="N814" s="58"/>
      <c r="O814" s="58"/>
      <c r="P814" s="58"/>
      <c r="Q814" s="58"/>
      <c r="R814" s="58"/>
      <c r="S814" s="58"/>
      <c r="T814" s="58"/>
      <c r="U814" s="58"/>
      <c r="V814" s="58"/>
      <c r="W814" s="58"/>
      <c r="X814" s="58"/>
      <c r="Y814" s="58"/>
      <c r="Z814" s="58"/>
    </row>
    <row r="815" spans="1:26" ht="15.75" customHeight="1" x14ac:dyDescent="0.15">
      <c r="A815" s="58"/>
      <c r="B815" s="2"/>
      <c r="C815" s="3"/>
      <c r="D815" s="4"/>
      <c r="E815" s="5"/>
      <c r="F815" s="2"/>
      <c r="G815" s="2"/>
      <c r="H815" s="2"/>
      <c r="I815" s="6"/>
      <c r="J815" s="6"/>
      <c r="K815" s="2"/>
      <c r="L815" s="2"/>
      <c r="M815" s="58"/>
      <c r="N815" s="58"/>
      <c r="O815" s="58"/>
      <c r="P815" s="58"/>
      <c r="Q815" s="58"/>
      <c r="R815" s="58"/>
      <c r="S815" s="58"/>
      <c r="T815" s="58"/>
      <c r="U815" s="58"/>
      <c r="V815" s="58"/>
      <c r="W815" s="58"/>
      <c r="X815" s="58"/>
      <c r="Y815" s="58"/>
      <c r="Z815" s="58"/>
    </row>
    <row r="816" spans="1:26" ht="15.75" customHeight="1" x14ac:dyDescent="0.15">
      <c r="A816" s="58"/>
      <c r="B816" s="2"/>
      <c r="C816" s="3"/>
      <c r="D816" s="4"/>
      <c r="E816" s="5"/>
      <c r="F816" s="2"/>
      <c r="G816" s="2"/>
      <c r="H816" s="2"/>
      <c r="I816" s="6"/>
      <c r="J816" s="6"/>
      <c r="K816" s="2"/>
      <c r="L816" s="2"/>
      <c r="M816" s="58"/>
      <c r="N816" s="58"/>
      <c r="O816" s="58"/>
      <c r="P816" s="58"/>
      <c r="Q816" s="58"/>
      <c r="R816" s="58"/>
      <c r="S816" s="58"/>
      <c r="T816" s="58"/>
      <c r="U816" s="58"/>
      <c r="V816" s="58"/>
      <c r="W816" s="58"/>
      <c r="X816" s="58"/>
      <c r="Y816" s="58"/>
      <c r="Z816" s="58"/>
    </row>
    <row r="817" spans="1:26" ht="15.75" customHeight="1" x14ac:dyDescent="0.15">
      <c r="A817" s="58"/>
      <c r="B817" s="2"/>
      <c r="C817" s="3"/>
      <c r="D817" s="4"/>
      <c r="E817" s="5"/>
      <c r="F817" s="2"/>
      <c r="G817" s="2"/>
      <c r="H817" s="2"/>
      <c r="I817" s="6"/>
      <c r="J817" s="6"/>
      <c r="K817" s="2"/>
      <c r="L817" s="2"/>
      <c r="M817" s="58"/>
      <c r="N817" s="58"/>
      <c r="O817" s="58"/>
      <c r="P817" s="58"/>
      <c r="Q817" s="58"/>
      <c r="R817" s="58"/>
      <c r="S817" s="58"/>
      <c r="T817" s="58"/>
      <c r="U817" s="58"/>
      <c r="V817" s="58"/>
      <c r="W817" s="58"/>
      <c r="X817" s="58"/>
      <c r="Y817" s="58"/>
      <c r="Z817" s="58"/>
    </row>
    <row r="818" spans="1:26" ht="15.75" customHeight="1" x14ac:dyDescent="0.15">
      <c r="A818" s="58"/>
      <c r="B818" s="2"/>
      <c r="C818" s="3"/>
      <c r="D818" s="4"/>
      <c r="E818" s="5"/>
      <c r="F818" s="2"/>
      <c r="G818" s="2"/>
      <c r="H818" s="2"/>
      <c r="I818" s="6"/>
      <c r="J818" s="6"/>
      <c r="K818" s="2"/>
      <c r="L818" s="2"/>
      <c r="M818" s="58"/>
      <c r="N818" s="58"/>
      <c r="O818" s="58"/>
      <c r="P818" s="58"/>
      <c r="Q818" s="58"/>
      <c r="R818" s="58"/>
      <c r="S818" s="58"/>
      <c r="T818" s="58"/>
      <c r="U818" s="58"/>
      <c r="V818" s="58"/>
      <c r="W818" s="58"/>
      <c r="X818" s="58"/>
      <c r="Y818" s="58"/>
      <c r="Z818" s="58"/>
    </row>
    <row r="819" spans="1:26" ht="15.75" customHeight="1" x14ac:dyDescent="0.15">
      <c r="A819" s="58"/>
      <c r="B819" s="2"/>
      <c r="C819" s="3"/>
      <c r="D819" s="4"/>
      <c r="E819" s="5"/>
      <c r="F819" s="2"/>
      <c r="G819" s="2"/>
      <c r="H819" s="2"/>
      <c r="I819" s="6"/>
      <c r="J819" s="6"/>
      <c r="K819" s="2"/>
      <c r="L819" s="2"/>
      <c r="M819" s="58"/>
      <c r="N819" s="58"/>
      <c r="O819" s="58"/>
      <c r="P819" s="58"/>
      <c r="Q819" s="58"/>
      <c r="R819" s="58"/>
      <c r="S819" s="58"/>
      <c r="T819" s="58"/>
      <c r="U819" s="58"/>
      <c r="V819" s="58"/>
      <c r="W819" s="58"/>
      <c r="X819" s="58"/>
      <c r="Y819" s="58"/>
      <c r="Z819" s="58"/>
    </row>
    <row r="820" spans="1:26" ht="15.75" customHeight="1" x14ac:dyDescent="0.15">
      <c r="A820" s="58"/>
      <c r="B820" s="2"/>
      <c r="C820" s="3"/>
      <c r="D820" s="4"/>
      <c r="E820" s="5"/>
      <c r="F820" s="2"/>
      <c r="G820" s="2"/>
      <c r="H820" s="2"/>
      <c r="I820" s="6"/>
      <c r="J820" s="6"/>
      <c r="K820" s="2"/>
      <c r="L820" s="2"/>
      <c r="M820" s="58"/>
      <c r="N820" s="58"/>
      <c r="O820" s="58"/>
      <c r="P820" s="58"/>
      <c r="Q820" s="58"/>
      <c r="R820" s="58"/>
      <c r="S820" s="58"/>
      <c r="T820" s="58"/>
      <c r="U820" s="58"/>
      <c r="V820" s="58"/>
      <c r="W820" s="58"/>
      <c r="X820" s="58"/>
      <c r="Y820" s="58"/>
      <c r="Z820" s="58"/>
    </row>
    <row r="821" spans="1:26" ht="15.75" customHeight="1" x14ac:dyDescent="0.15">
      <c r="A821" s="58"/>
      <c r="B821" s="2"/>
      <c r="C821" s="3"/>
      <c r="D821" s="4"/>
      <c r="E821" s="5"/>
      <c r="F821" s="2"/>
      <c r="G821" s="2"/>
      <c r="H821" s="2"/>
      <c r="I821" s="6"/>
      <c r="J821" s="6"/>
      <c r="K821" s="2"/>
      <c r="L821" s="2"/>
      <c r="M821" s="58"/>
      <c r="N821" s="58"/>
      <c r="O821" s="58"/>
      <c r="P821" s="58"/>
      <c r="Q821" s="58"/>
      <c r="R821" s="58"/>
      <c r="S821" s="58"/>
      <c r="T821" s="58"/>
      <c r="U821" s="58"/>
      <c r="V821" s="58"/>
      <c r="W821" s="58"/>
      <c r="X821" s="58"/>
      <c r="Y821" s="58"/>
      <c r="Z821" s="58"/>
    </row>
    <row r="822" spans="1:26" ht="15.75" customHeight="1" x14ac:dyDescent="0.15">
      <c r="A822" s="58"/>
      <c r="B822" s="2"/>
      <c r="C822" s="3"/>
      <c r="D822" s="4"/>
      <c r="E822" s="5"/>
      <c r="F822" s="2"/>
      <c r="G822" s="2"/>
      <c r="H822" s="2"/>
      <c r="I822" s="6"/>
      <c r="J822" s="6"/>
      <c r="K822" s="2"/>
      <c r="L822" s="2"/>
      <c r="M822" s="58"/>
      <c r="N822" s="58"/>
      <c r="O822" s="58"/>
      <c r="P822" s="58"/>
      <c r="Q822" s="58"/>
      <c r="R822" s="58"/>
      <c r="S822" s="58"/>
      <c r="T822" s="58"/>
      <c r="U822" s="58"/>
      <c r="V822" s="58"/>
      <c r="W822" s="58"/>
      <c r="X822" s="58"/>
      <c r="Y822" s="58"/>
      <c r="Z822" s="58"/>
    </row>
    <row r="823" spans="1:26" ht="15.75" customHeight="1" x14ac:dyDescent="0.15">
      <c r="A823" s="58"/>
      <c r="B823" s="2"/>
      <c r="C823" s="3"/>
      <c r="D823" s="4"/>
      <c r="E823" s="5"/>
      <c r="F823" s="2"/>
      <c r="G823" s="2"/>
      <c r="H823" s="2"/>
      <c r="I823" s="6"/>
      <c r="J823" s="6"/>
      <c r="K823" s="2"/>
      <c r="L823" s="2"/>
      <c r="M823" s="58"/>
      <c r="N823" s="58"/>
      <c r="O823" s="58"/>
      <c r="P823" s="58"/>
      <c r="Q823" s="58"/>
      <c r="R823" s="58"/>
      <c r="S823" s="58"/>
      <c r="T823" s="58"/>
      <c r="U823" s="58"/>
      <c r="V823" s="58"/>
      <c r="W823" s="58"/>
      <c r="X823" s="58"/>
      <c r="Y823" s="58"/>
      <c r="Z823" s="58"/>
    </row>
    <row r="824" spans="1:26" ht="15.75" customHeight="1" x14ac:dyDescent="0.15">
      <c r="A824" s="58"/>
      <c r="B824" s="2"/>
      <c r="C824" s="3"/>
      <c r="D824" s="4"/>
      <c r="E824" s="5"/>
      <c r="F824" s="2"/>
      <c r="G824" s="2"/>
      <c r="H824" s="2"/>
      <c r="I824" s="6"/>
      <c r="J824" s="6"/>
      <c r="K824" s="2"/>
      <c r="L824" s="2"/>
      <c r="M824" s="58"/>
      <c r="N824" s="58"/>
      <c r="O824" s="58"/>
      <c r="P824" s="58"/>
      <c r="Q824" s="58"/>
      <c r="R824" s="58"/>
      <c r="S824" s="58"/>
      <c r="T824" s="58"/>
      <c r="U824" s="58"/>
      <c r="V824" s="58"/>
      <c r="W824" s="58"/>
      <c r="X824" s="58"/>
      <c r="Y824" s="58"/>
      <c r="Z824" s="58"/>
    </row>
    <row r="825" spans="1:26" ht="15.75" customHeight="1" x14ac:dyDescent="0.15">
      <c r="A825" s="58"/>
      <c r="B825" s="2"/>
      <c r="C825" s="3"/>
      <c r="D825" s="4"/>
      <c r="E825" s="5"/>
      <c r="F825" s="2"/>
      <c r="G825" s="2"/>
      <c r="H825" s="2"/>
      <c r="I825" s="6"/>
      <c r="J825" s="6"/>
      <c r="K825" s="2"/>
      <c r="L825" s="2"/>
      <c r="M825" s="58"/>
      <c r="N825" s="58"/>
      <c r="O825" s="58"/>
      <c r="P825" s="58"/>
      <c r="Q825" s="58"/>
      <c r="R825" s="58"/>
      <c r="S825" s="58"/>
      <c r="T825" s="58"/>
      <c r="U825" s="58"/>
      <c r="V825" s="58"/>
      <c r="W825" s="58"/>
      <c r="X825" s="58"/>
      <c r="Y825" s="58"/>
      <c r="Z825" s="58"/>
    </row>
    <row r="826" spans="1:26" ht="15.75" customHeight="1" x14ac:dyDescent="0.15">
      <c r="A826" s="58"/>
      <c r="B826" s="2"/>
      <c r="C826" s="3"/>
      <c r="D826" s="4"/>
      <c r="E826" s="5"/>
      <c r="F826" s="2"/>
      <c r="G826" s="2"/>
      <c r="H826" s="2"/>
      <c r="I826" s="6"/>
      <c r="J826" s="6"/>
      <c r="K826" s="2"/>
      <c r="L826" s="2"/>
      <c r="M826" s="58"/>
      <c r="N826" s="58"/>
      <c r="O826" s="58"/>
      <c r="P826" s="58"/>
      <c r="Q826" s="58"/>
      <c r="R826" s="58"/>
      <c r="S826" s="58"/>
      <c r="T826" s="58"/>
      <c r="U826" s="58"/>
      <c r="V826" s="58"/>
      <c r="W826" s="58"/>
      <c r="X826" s="58"/>
      <c r="Y826" s="58"/>
      <c r="Z826" s="58"/>
    </row>
    <row r="827" spans="1:26" ht="15.75" customHeight="1" x14ac:dyDescent="0.15">
      <c r="A827" s="58"/>
      <c r="B827" s="2"/>
      <c r="C827" s="3"/>
      <c r="D827" s="4"/>
      <c r="E827" s="5"/>
      <c r="F827" s="2"/>
      <c r="G827" s="2"/>
      <c r="H827" s="2"/>
      <c r="I827" s="6"/>
      <c r="J827" s="6"/>
      <c r="K827" s="2"/>
      <c r="L827" s="2"/>
      <c r="M827" s="58"/>
      <c r="N827" s="58"/>
      <c r="O827" s="58"/>
      <c r="P827" s="58"/>
      <c r="Q827" s="58"/>
      <c r="R827" s="58"/>
      <c r="S827" s="58"/>
      <c r="T827" s="58"/>
      <c r="U827" s="58"/>
      <c r="V827" s="58"/>
      <c r="W827" s="58"/>
      <c r="X827" s="58"/>
      <c r="Y827" s="58"/>
      <c r="Z827" s="58"/>
    </row>
    <row r="828" spans="1:26" ht="15.75" customHeight="1" x14ac:dyDescent="0.15">
      <c r="A828" s="58"/>
      <c r="B828" s="2"/>
      <c r="C828" s="3"/>
      <c r="D828" s="4"/>
      <c r="E828" s="5"/>
      <c r="F828" s="2"/>
      <c r="G828" s="2"/>
      <c r="H828" s="2"/>
      <c r="I828" s="6"/>
      <c r="J828" s="6"/>
      <c r="K828" s="2"/>
      <c r="L828" s="2"/>
      <c r="M828" s="58"/>
      <c r="N828" s="58"/>
      <c r="O828" s="58"/>
      <c r="P828" s="58"/>
      <c r="Q828" s="58"/>
      <c r="R828" s="58"/>
      <c r="S828" s="58"/>
      <c r="T828" s="58"/>
      <c r="U828" s="58"/>
      <c r="V828" s="58"/>
      <c r="W828" s="58"/>
      <c r="X828" s="58"/>
      <c r="Y828" s="58"/>
      <c r="Z828" s="58"/>
    </row>
    <row r="829" spans="1:26" ht="15.75" customHeight="1" x14ac:dyDescent="0.15">
      <c r="A829" s="58"/>
      <c r="B829" s="2"/>
      <c r="C829" s="3"/>
      <c r="D829" s="4"/>
      <c r="E829" s="5"/>
      <c r="F829" s="2"/>
      <c r="G829" s="2"/>
      <c r="H829" s="2"/>
      <c r="I829" s="6"/>
      <c r="J829" s="6"/>
      <c r="K829" s="2"/>
      <c r="L829" s="2"/>
      <c r="M829" s="58"/>
      <c r="N829" s="58"/>
      <c r="O829" s="58"/>
      <c r="P829" s="58"/>
      <c r="Q829" s="58"/>
      <c r="R829" s="58"/>
      <c r="S829" s="58"/>
      <c r="T829" s="58"/>
      <c r="U829" s="58"/>
      <c r="V829" s="58"/>
      <c r="W829" s="58"/>
      <c r="X829" s="58"/>
      <c r="Y829" s="58"/>
      <c r="Z829" s="58"/>
    </row>
    <row r="830" spans="1:26" ht="15.75" customHeight="1" x14ac:dyDescent="0.15">
      <c r="A830" s="58"/>
      <c r="B830" s="2"/>
      <c r="C830" s="3"/>
      <c r="D830" s="4"/>
      <c r="E830" s="5"/>
      <c r="F830" s="2"/>
      <c r="G830" s="2"/>
      <c r="H830" s="2"/>
      <c r="I830" s="6"/>
      <c r="J830" s="6"/>
      <c r="K830" s="2"/>
      <c r="L830" s="2"/>
      <c r="M830" s="58"/>
      <c r="N830" s="58"/>
      <c r="O830" s="58"/>
      <c r="P830" s="58"/>
      <c r="Q830" s="58"/>
      <c r="R830" s="58"/>
      <c r="S830" s="58"/>
      <c r="T830" s="58"/>
      <c r="U830" s="58"/>
      <c r="V830" s="58"/>
      <c r="W830" s="58"/>
      <c r="X830" s="58"/>
      <c r="Y830" s="58"/>
      <c r="Z830" s="58"/>
    </row>
    <row r="831" spans="1:26" ht="15.75" customHeight="1" x14ac:dyDescent="0.15">
      <c r="A831" s="58"/>
      <c r="B831" s="2"/>
      <c r="C831" s="3"/>
      <c r="D831" s="4"/>
      <c r="E831" s="5"/>
      <c r="F831" s="2"/>
      <c r="G831" s="2"/>
      <c r="H831" s="2"/>
      <c r="I831" s="6"/>
      <c r="J831" s="6"/>
      <c r="K831" s="2"/>
      <c r="L831" s="2"/>
      <c r="M831" s="58"/>
      <c r="N831" s="58"/>
      <c r="O831" s="58"/>
      <c r="P831" s="58"/>
      <c r="Q831" s="58"/>
      <c r="R831" s="58"/>
      <c r="S831" s="58"/>
      <c r="T831" s="58"/>
      <c r="U831" s="58"/>
      <c r="V831" s="58"/>
      <c r="W831" s="58"/>
      <c r="X831" s="58"/>
      <c r="Y831" s="58"/>
      <c r="Z831" s="58"/>
    </row>
    <row r="832" spans="1:26" ht="15.75" customHeight="1" x14ac:dyDescent="0.15">
      <c r="A832" s="58"/>
      <c r="B832" s="2"/>
      <c r="C832" s="3"/>
      <c r="D832" s="4"/>
      <c r="E832" s="5"/>
      <c r="F832" s="2"/>
      <c r="G832" s="2"/>
      <c r="H832" s="2"/>
      <c r="I832" s="6"/>
      <c r="J832" s="6"/>
      <c r="K832" s="2"/>
      <c r="L832" s="2"/>
      <c r="M832" s="58"/>
      <c r="N832" s="58"/>
      <c r="O832" s="58"/>
      <c r="P832" s="58"/>
      <c r="Q832" s="58"/>
      <c r="R832" s="58"/>
      <c r="S832" s="58"/>
      <c r="T832" s="58"/>
      <c r="U832" s="58"/>
      <c r="V832" s="58"/>
      <c r="W832" s="58"/>
      <c r="X832" s="58"/>
      <c r="Y832" s="58"/>
      <c r="Z832" s="58"/>
    </row>
    <row r="833" spans="1:26" ht="15.75" customHeight="1" x14ac:dyDescent="0.15">
      <c r="A833" s="58"/>
      <c r="B833" s="2"/>
      <c r="C833" s="3"/>
      <c r="D833" s="4"/>
      <c r="E833" s="5"/>
      <c r="F833" s="2"/>
      <c r="G833" s="2"/>
      <c r="H833" s="2"/>
      <c r="I833" s="6"/>
      <c r="J833" s="6"/>
      <c r="K833" s="2"/>
      <c r="L833" s="2"/>
      <c r="M833" s="58"/>
      <c r="N833" s="58"/>
      <c r="O833" s="58"/>
      <c r="P833" s="58"/>
      <c r="Q833" s="58"/>
      <c r="R833" s="58"/>
      <c r="S833" s="58"/>
      <c r="T833" s="58"/>
      <c r="U833" s="58"/>
      <c r="V833" s="58"/>
      <c r="W833" s="58"/>
      <c r="X833" s="58"/>
      <c r="Y833" s="58"/>
      <c r="Z833" s="58"/>
    </row>
    <row r="834" spans="1:26" ht="15.75" customHeight="1" x14ac:dyDescent="0.15">
      <c r="A834" s="58"/>
      <c r="B834" s="2"/>
      <c r="C834" s="3"/>
      <c r="D834" s="4"/>
      <c r="E834" s="5"/>
      <c r="F834" s="2"/>
      <c r="G834" s="2"/>
      <c r="H834" s="2"/>
      <c r="I834" s="6"/>
      <c r="J834" s="6"/>
      <c r="K834" s="2"/>
      <c r="L834" s="2"/>
      <c r="M834" s="58"/>
      <c r="N834" s="58"/>
      <c r="O834" s="58"/>
      <c r="P834" s="58"/>
      <c r="Q834" s="58"/>
      <c r="R834" s="58"/>
      <c r="S834" s="58"/>
      <c r="T834" s="58"/>
      <c r="U834" s="58"/>
      <c r="V834" s="58"/>
      <c r="W834" s="58"/>
      <c r="X834" s="58"/>
      <c r="Y834" s="58"/>
      <c r="Z834" s="58"/>
    </row>
    <row r="835" spans="1:26" ht="15.75" customHeight="1" x14ac:dyDescent="0.15">
      <c r="A835" s="58"/>
      <c r="B835" s="2"/>
      <c r="C835" s="3"/>
      <c r="D835" s="4"/>
      <c r="E835" s="5"/>
      <c r="F835" s="2"/>
      <c r="G835" s="2"/>
      <c r="H835" s="2"/>
      <c r="I835" s="6"/>
      <c r="J835" s="6"/>
      <c r="K835" s="2"/>
      <c r="L835" s="2"/>
      <c r="M835" s="58"/>
      <c r="N835" s="58"/>
      <c r="O835" s="58"/>
      <c r="P835" s="58"/>
      <c r="Q835" s="58"/>
      <c r="R835" s="58"/>
      <c r="S835" s="58"/>
      <c r="T835" s="58"/>
      <c r="U835" s="58"/>
      <c r="V835" s="58"/>
      <c r="W835" s="58"/>
      <c r="X835" s="58"/>
      <c r="Y835" s="58"/>
      <c r="Z835" s="58"/>
    </row>
    <row r="836" spans="1:26" ht="15.75" customHeight="1" x14ac:dyDescent="0.15">
      <c r="A836" s="58"/>
      <c r="B836" s="2"/>
      <c r="C836" s="3"/>
      <c r="D836" s="4"/>
      <c r="E836" s="5"/>
      <c r="F836" s="2"/>
      <c r="G836" s="2"/>
      <c r="H836" s="2"/>
      <c r="I836" s="6"/>
      <c r="J836" s="6"/>
      <c r="K836" s="2"/>
      <c r="L836" s="2"/>
      <c r="M836" s="58"/>
      <c r="N836" s="58"/>
      <c r="O836" s="58"/>
      <c r="P836" s="58"/>
      <c r="Q836" s="58"/>
      <c r="R836" s="58"/>
      <c r="S836" s="58"/>
      <c r="T836" s="58"/>
      <c r="U836" s="58"/>
      <c r="V836" s="58"/>
      <c r="W836" s="58"/>
      <c r="X836" s="58"/>
      <c r="Y836" s="58"/>
      <c r="Z836" s="58"/>
    </row>
    <row r="837" spans="1:26" ht="15.75" customHeight="1" x14ac:dyDescent="0.15">
      <c r="A837" s="58"/>
      <c r="B837" s="2"/>
      <c r="C837" s="3"/>
      <c r="D837" s="4"/>
      <c r="E837" s="5"/>
      <c r="F837" s="2"/>
      <c r="G837" s="2"/>
      <c r="H837" s="2"/>
      <c r="I837" s="6"/>
      <c r="J837" s="6"/>
      <c r="K837" s="2"/>
      <c r="L837" s="2"/>
      <c r="M837" s="58"/>
      <c r="N837" s="58"/>
      <c r="O837" s="58"/>
      <c r="P837" s="58"/>
      <c r="Q837" s="58"/>
      <c r="R837" s="58"/>
      <c r="S837" s="58"/>
      <c r="T837" s="58"/>
      <c r="U837" s="58"/>
      <c r="V837" s="58"/>
      <c r="W837" s="58"/>
      <c r="X837" s="58"/>
      <c r="Y837" s="58"/>
      <c r="Z837" s="58"/>
    </row>
    <row r="838" spans="1:26" ht="15.75" customHeight="1" x14ac:dyDescent="0.15">
      <c r="A838" s="58"/>
      <c r="B838" s="2"/>
      <c r="C838" s="3"/>
      <c r="D838" s="4"/>
      <c r="E838" s="5"/>
      <c r="F838" s="2"/>
      <c r="G838" s="2"/>
      <c r="H838" s="2"/>
      <c r="I838" s="6"/>
      <c r="J838" s="6"/>
      <c r="K838" s="2"/>
      <c r="L838" s="2"/>
      <c r="M838" s="58"/>
      <c r="N838" s="58"/>
      <c r="O838" s="58"/>
      <c r="P838" s="58"/>
      <c r="Q838" s="58"/>
      <c r="R838" s="58"/>
      <c r="S838" s="58"/>
      <c r="T838" s="58"/>
      <c r="U838" s="58"/>
      <c r="V838" s="58"/>
      <c r="W838" s="58"/>
      <c r="X838" s="58"/>
      <c r="Y838" s="58"/>
      <c r="Z838" s="58"/>
    </row>
    <row r="839" spans="1:26" ht="15.75" customHeight="1" x14ac:dyDescent="0.15">
      <c r="A839" s="58"/>
      <c r="B839" s="2"/>
      <c r="C839" s="3"/>
      <c r="D839" s="4"/>
      <c r="E839" s="5"/>
      <c r="F839" s="2"/>
      <c r="G839" s="2"/>
      <c r="H839" s="2"/>
      <c r="I839" s="6"/>
      <c r="J839" s="6"/>
      <c r="K839" s="2"/>
      <c r="L839" s="2"/>
      <c r="M839" s="58"/>
      <c r="N839" s="58"/>
      <c r="O839" s="58"/>
      <c r="P839" s="58"/>
      <c r="Q839" s="58"/>
      <c r="R839" s="58"/>
      <c r="S839" s="58"/>
      <c r="T839" s="58"/>
      <c r="U839" s="58"/>
      <c r="V839" s="58"/>
      <c r="W839" s="58"/>
      <c r="X839" s="58"/>
      <c r="Y839" s="58"/>
      <c r="Z839" s="58"/>
    </row>
    <row r="840" spans="1:26" ht="15.75" customHeight="1" x14ac:dyDescent="0.15">
      <c r="A840" s="58"/>
      <c r="B840" s="2"/>
      <c r="C840" s="3"/>
      <c r="D840" s="4"/>
      <c r="E840" s="5"/>
      <c r="F840" s="2"/>
      <c r="G840" s="2"/>
      <c r="H840" s="2"/>
      <c r="I840" s="6"/>
      <c r="J840" s="6"/>
      <c r="K840" s="2"/>
      <c r="L840" s="2"/>
      <c r="M840" s="58"/>
      <c r="N840" s="58"/>
      <c r="O840" s="58"/>
      <c r="P840" s="58"/>
      <c r="Q840" s="58"/>
      <c r="R840" s="58"/>
      <c r="S840" s="58"/>
      <c r="T840" s="58"/>
      <c r="U840" s="58"/>
      <c r="V840" s="58"/>
      <c r="W840" s="58"/>
      <c r="X840" s="58"/>
      <c r="Y840" s="58"/>
      <c r="Z840" s="58"/>
    </row>
    <row r="841" spans="1:26" ht="15.75" customHeight="1" x14ac:dyDescent="0.15">
      <c r="A841" s="58"/>
      <c r="B841" s="2"/>
      <c r="C841" s="3"/>
      <c r="D841" s="4"/>
      <c r="E841" s="5"/>
      <c r="F841" s="2"/>
      <c r="G841" s="2"/>
      <c r="H841" s="2"/>
      <c r="I841" s="6"/>
      <c r="J841" s="6"/>
      <c r="K841" s="2"/>
      <c r="L841" s="2"/>
      <c r="M841" s="58"/>
      <c r="N841" s="58"/>
      <c r="O841" s="58"/>
      <c r="P841" s="58"/>
      <c r="Q841" s="58"/>
      <c r="R841" s="58"/>
      <c r="S841" s="58"/>
      <c r="T841" s="58"/>
      <c r="U841" s="58"/>
      <c r="V841" s="58"/>
      <c r="W841" s="58"/>
      <c r="X841" s="58"/>
      <c r="Y841" s="58"/>
      <c r="Z841" s="58"/>
    </row>
    <row r="842" spans="1:26" ht="15.75" customHeight="1" x14ac:dyDescent="0.15">
      <c r="A842" s="58"/>
      <c r="B842" s="2"/>
      <c r="C842" s="3"/>
      <c r="D842" s="4"/>
      <c r="E842" s="5"/>
      <c r="F842" s="2"/>
      <c r="G842" s="2"/>
      <c r="H842" s="2"/>
      <c r="I842" s="6"/>
      <c r="J842" s="6"/>
      <c r="K842" s="2"/>
      <c r="L842" s="2"/>
      <c r="M842" s="58"/>
      <c r="N842" s="58"/>
      <c r="O842" s="58"/>
      <c r="P842" s="58"/>
      <c r="Q842" s="58"/>
      <c r="R842" s="58"/>
      <c r="S842" s="58"/>
      <c r="T842" s="58"/>
      <c r="U842" s="58"/>
      <c r="V842" s="58"/>
      <c r="W842" s="58"/>
      <c r="X842" s="58"/>
      <c r="Y842" s="58"/>
      <c r="Z842" s="58"/>
    </row>
    <row r="843" spans="1:26" ht="15.75" customHeight="1" x14ac:dyDescent="0.15">
      <c r="A843" s="58"/>
      <c r="B843" s="2"/>
      <c r="C843" s="3"/>
      <c r="D843" s="4"/>
      <c r="E843" s="5"/>
      <c r="F843" s="2"/>
      <c r="G843" s="2"/>
      <c r="H843" s="2"/>
      <c r="I843" s="6"/>
      <c r="J843" s="6"/>
      <c r="K843" s="2"/>
      <c r="L843" s="2"/>
      <c r="M843" s="58"/>
      <c r="N843" s="58"/>
      <c r="O843" s="58"/>
      <c r="P843" s="58"/>
      <c r="Q843" s="58"/>
      <c r="R843" s="58"/>
      <c r="S843" s="58"/>
      <c r="T843" s="58"/>
      <c r="U843" s="58"/>
      <c r="V843" s="58"/>
      <c r="W843" s="58"/>
      <c r="X843" s="58"/>
      <c r="Y843" s="58"/>
      <c r="Z843" s="58"/>
    </row>
    <row r="844" spans="1:26" ht="15.75" customHeight="1" x14ac:dyDescent="0.15">
      <c r="A844" s="58"/>
      <c r="B844" s="2"/>
      <c r="C844" s="3"/>
      <c r="D844" s="4"/>
      <c r="E844" s="5"/>
      <c r="F844" s="2"/>
      <c r="G844" s="2"/>
      <c r="H844" s="2"/>
      <c r="I844" s="6"/>
      <c r="J844" s="6"/>
      <c r="K844" s="2"/>
      <c r="L844" s="2"/>
      <c r="M844" s="58"/>
      <c r="N844" s="58"/>
      <c r="O844" s="58"/>
      <c r="P844" s="58"/>
      <c r="Q844" s="58"/>
      <c r="R844" s="58"/>
      <c r="S844" s="58"/>
      <c r="T844" s="58"/>
      <c r="U844" s="58"/>
      <c r="V844" s="58"/>
      <c r="W844" s="58"/>
      <c r="X844" s="58"/>
      <c r="Y844" s="58"/>
      <c r="Z844" s="58"/>
    </row>
    <row r="845" spans="1:26" ht="15.75" customHeight="1" x14ac:dyDescent="0.15">
      <c r="A845" s="58"/>
      <c r="B845" s="2"/>
      <c r="C845" s="3"/>
      <c r="D845" s="4"/>
      <c r="E845" s="5"/>
      <c r="F845" s="2"/>
      <c r="G845" s="2"/>
      <c r="H845" s="2"/>
      <c r="I845" s="6"/>
      <c r="J845" s="6"/>
      <c r="K845" s="2"/>
      <c r="L845" s="2"/>
      <c r="M845" s="58"/>
      <c r="N845" s="58"/>
      <c r="O845" s="58"/>
      <c r="P845" s="58"/>
      <c r="Q845" s="58"/>
      <c r="R845" s="58"/>
      <c r="S845" s="58"/>
      <c r="T845" s="58"/>
      <c r="U845" s="58"/>
      <c r="V845" s="58"/>
      <c r="W845" s="58"/>
      <c r="X845" s="58"/>
      <c r="Y845" s="58"/>
      <c r="Z845" s="58"/>
    </row>
    <row r="846" spans="1:26" ht="15.75" customHeight="1" x14ac:dyDescent="0.15">
      <c r="A846" s="58"/>
      <c r="B846" s="2"/>
      <c r="C846" s="3"/>
      <c r="D846" s="4"/>
      <c r="E846" s="5"/>
      <c r="F846" s="2"/>
      <c r="G846" s="2"/>
      <c r="H846" s="2"/>
      <c r="I846" s="6"/>
      <c r="J846" s="6"/>
      <c r="K846" s="2"/>
      <c r="L846" s="2"/>
      <c r="M846" s="58"/>
      <c r="N846" s="58"/>
      <c r="O846" s="58"/>
      <c r="P846" s="58"/>
      <c r="Q846" s="58"/>
      <c r="R846" s="58"/>
      <c r="S846" s="58"/>
      <c r="T846" s="58"/>
      <c r="U846" s="58"/>
      <c r="V846" s="58"/>
      <c r="W846" s="58"/>
      <c r="X846" s="58"/>
      <c r="Y846" s="58"/>
      <c r="Z846" s="58"/>
    </row>
    <row r="847" spans="1:26" ht="15.75" customHeight="1" x14ac:dyDescent="0.15">
      <c r="A847" s="58"/>
      <c r="B847" s="2"/>
      <c r="C847" s="3"/>
      <c r="D847" s="4"/>
      <c r="E847" s="5"/>
      <c r="F847" s="2"/>
      <c r="G847" s="2"/>
      <c r="H847" s="2"/>
      <c r="I847" s="6"/>
      <c r="J847" s="6"/>
      <c r="K847" s="2"/>
      <c r="L847" s="2"/>
      <c r="M847" s="58"/>
      <c r="N847" s="58"/>
      <c r="O847" s="58"/>
      <c r="P847" s="58"/>
      <c r="Q847" s="58"/>
      <c r="R847" s="58"/>
      <c r="S847" s="58"/>
      <c r="T847" s="58"/>
      <c r="U847" s="58"/>
      <c r="V847" s="58"/>
      <c r="W847" s="58"/>
      <c r="X847" s="58"/>
      <c r="Y847" s="58"/>
      <c r="Z847" s="58"/>
    </row>
    <row r="848" spans="1:26" ht="15.75" customHeight="1" x14ac:dyDescent="0.15">
      <c r="A848" s="58"/>
      <c r="B848" s="2"/>
      <c r="C848" s="3"/>
      <c r="D848" s="4"/>
      <c r="E848" s="5"/>
      <c r="F848" s="2"/>
      <c r="G848" s="2"/>
      <c r="H848" s="2"/>
      <c r="I848" s="6"/>
      <c r="J848" s="6"/>
      <c r="K848" s="2"/>
      <c r="L848" s="2"/>
      <c r="M848" s="58"/>
      <c r="N848" s="58"/>
      <c r="O848" s="58"/>
      <c r="P848" s="58"/>
      <c r="Q848" s="58"/>
      <c r="R848" s="58"/>
      <c r="S848" s="58"/>
      <c r="T848" s="58"/>
      <c r="U848" s="58"/>
      <c r="V848" s="58"/>
      <c r="W848" s="58"/>
      <c r="X848" s="58"/>
      <c r="Y848" s="58"/>
      <c r="Z848" s="58"/>
    </row>
    <row r="849" spans="1:26" ht="15.75" customHeight="1" x14ac:dyDescent="0.15">
      <c r="A849" s="58"/>
      <c r="B849" s="2"/>
      <c r="C849" s="3"/>
      <c r="D849" s="4"/>
      <c r="E849" s="5"/>
      <c r="F849" s="2"/>
      <c r="G849" s="2"/>
      <c r="H849" s="2"/>
      <c r="I849" s="6"/>
      <c r="J849" s="6"/>
      <c r="K849" s="2"/>
      <c r="L849" s="2"/>
      <c r="M849" s="58"/>
      <c r="N849" s="58"/>
      <c r="O849" s="58"/>
      <c r="P849" s="58"/>
      <c r="Q849" s="58"/>
      <c r="R849" s="58"/>
      <c r="S849" s="58"/>
      <c r="T849" s="58"/>
      <c r="U849" s="58"/>
      <c r="V849" s="58"/>
      <c r="W849" s="58"/>
      <c r="X849" s="58"/>
      <c r="Y849" s="58"/>
      <c r="Z849" s="58"/>
    </row>
    <row r="850" spans="1:26" ht="15.75" customHeight="1" x14ac:dyDescent="0.15">
      <c r="A850" s="58"/>
      <c r="B850" s="2"/>
      <c r="C850" s="3"/>
      <c r="D850" s="4"/>
      <c r="E850" s="5"/>
      <c r="F850" s="2"/>
      <c r="G850" s="2"/>
      <c r="H850" s="2"/>
      <c r="I850" s="6"/>
      <c r="J850" s="6"/>
      <c r="K850" s="2"/>
      <c r="L850" s="2"/>
      <c r="M850" s="58"/>
      <c r="N850" s="58"/>
      <c r="O850" s="58"/>
      <c r="P850" s="58"/>
      <c r="Q850" s="58"/>
      <c r="R850" s="58"/>
      <c r="S850" s="58"/>
      <c r="T850" s="58"/>
      <c r="U850" s="58"/>
      <c r="V850" s="58"/>
      <c r="W850" s="58"/>
      <c r="X850" s="58"/>
      <c r="Y850" s="58"/>
      <c r="Z850" s="58"/>
    </row>
    <row r="851" spans="1:26" ht="15.75" customHeight="1" x14ac:dyDescent="0.15">
      <c r="A851" s="58"/>
      <c r="B851" s="2"/>
      <c r="C851" s="3"/>
      <c r="D851" s="4"/>
      <c r="E851" s="5"/>
      <c r="F851" s="2"/>
      <c r="G851" s="2"/>
      <c r="H851" s="2"/>
      <c r="I851" s="6"/>
      <c r="J851" s="6"/>
      <c r="K851" s="2"/>
      <c r="L851" s="2"/>
      <c r="M851" s="58"/>
      <c r="N851" s="58"/>
      <c r="O851" s="58"/>
      <c r="P851" s="58"/>
      <c r="Q851" s="58"/>
      <c r="R851" s="58"/>
      <c r="S851" s="58"/>
      <c r="T851" s="58"/>
      <c r="U851" s="58"/>
      <c r="V851" s="58"/>
      <c r="W851" s="58"/>
      <c r="X851" s="58"/>
      <c r="Y851" s="58"/>
      <c r="Z851" s="58"/>
    </row>
    <row r="852" spans="1:26" ht="15.75" customHeight="1" x14ac:dyDescent="0.15">
      <c r="A852" s="58"/>
      <c r="B852" s="2"/>
      <c r="C852" s="3"/>
      <c r="D852" s="4"/>
      <c r="E852" s="5"/>
      <c r="F852" s="2"/>
      <c r="G852" s="2"/>
      <c r="H852" s="2"/>
      <c r="I852" s="6"/>
      <c r="J852" s="6"/>
      <c r="K852" s="2"/>
      <c r="L852" s="2"/>
      <c r="M852" s="58"/>
      <c r="N852" s="58"/>
      <c r="O852" s="58"/>
      <c r="P852" s="58"/>
      <c r="Q852" s="58"/>
      <c r="R852" s="58"/>
      <c r="S852" s="58"/>
      <c r="T852" s="58"/>
      <c r="U852" s="58"/>
      <c r="V852" s="58"/>
      <c r="W852" s="58"/>
      <c r="X852" s="58"/>
      <c r="Y852" s="58"/>
      <c r="Z852" s="58"/>
    </row>
    <row r="853" spans="1:26" ht="15.75" customHeight="1" x14ac:dyDescent="0.15">
      <c r="A853" s="58"/>
      <c r="B853" s="2"/>
      <c r="C853" s="3"/>
      <c r="D853" s="4"/>
      <c r="E853" s="5"/>
      <c r="F853" s="2"/>
      <c r="G853" s="2"/>
      <c r="H853" s="2"/>
      <c r="I853" s="6"/>
      <c r="J853" s="6"/>
      <c r="K853" s="2"/>
      <c r="L853" s="2"/>
      <c r="M853" s="58"/>
      <c r="N853" s="58"/>
      <c r="O853" s="58"/>
      <c r="P853" s="58"/>
      <c r="Q853" s="58"/>
      <c r="R853" s="58"/>
      <c r="S853" s="58"/>
      <c r="T853" s="58"/>
      <c r="U853" s="58"/>
      <c r="V853" s="58"/>
      <c r="W853" s="58"/>
      <c r="X853" s="58"/>
      <c r="Y853" s="58"/>
      <c r="Z853" s="58"/>
    </row>
    <row r="854" spans="1:26" ht="15.75" customHeight="1" x14ac:dyDescent="0.15">
      <c r="A854" s="58"/>
      <c r="B854" s="2"/>
      <c r="C854" s="3"/>
      <c r="D854" s="4"/>
      <c r="E854" s="5"/>
      <c r="F854" s="2"/>
      <c r="G854" s="2"/>
      <c r="H854" s="2"/>
      <c r="I854" s="6"/>
      <c r="J854" s="6"/>
      <c r="K854" s="2"/>
      <c r="L854" s="2"/>
      <c r="M854" s="58"/>
      <c r="N854" s="58"/>
      <c r="O854" s="58"/>
      <c r="P854" s="58"/>
      <c r="Q854" s="58"/>
      <c r="R854" s="58"/>
      <c r="S854" s="58"/>
      <c r="T854" s="58"/>
      <c r="U854" s="58"/>
      <c r="V854" s="58"/>
      <c r="W854" s="58"/>
      <c r="X854" s="58"/>
      <c r="Y854" s="58"/>
      <c r="Z854" s="58"/>
    </row>
    <row r="855" spans="1:26" ht="15.75" customHeight="1" x14ac:dyDescent="0.15">
      <c r="A855" s="58"/>
      <c r="B855" s="2"/>
      <c r="C855" s="3"/>
      <c r="D855" s="4"/>
      <c r="E855" s="5"/>
      <c r="F855" s="2"/>
      <c r="G855" s="2"/>
      <c r="H855" s="2"/>
      <c r="I855" s="6"/>
      <c r="J855" s="6"/>
      <c r="K855" s="2"/>
      <c r="L855" s="2"/>
      <c r="M855" s="58"/>
      <c r="N855" s="58"/>
      <c r="O855" s="58"/>
      <c r="P855" s="58"/>
      <c r="Q855" s="58"/>
      <c r="R855" s="58"/>
      <c r="S855" s="58"/>
      <c r="T855" s="58"/>
      <c r="U855" s="58"/>
      <c r="V855" s="58"/>
      <c r="W855" s="58"/>
      <c r="X855" s="58"/>
      <c r="Y855" s="58"/>
      <c r="Z855" s="58"/>
    </row>
    <row r="856" spans="1:26" ht="15.75" customHeight="1" x14ac:dyDescent="0.15">
      <c r="A856" s="58"/>
      <c r="B856" s="2"/>
      <c r="C856" s="3"/>
      <c r="D856" s="4"/>
      <c r="E856" s="5"/>
      <c r="F856" s="2"/>
      <c r="G856" s="2"/>
      <c r="H856" s="2"/>
      <c r="I856" s="6"/>
      <c r="J856" s="6"/>
      <c r="K856" s="2"/>
      <c r="L856" s="2"/>
      <c r="M856" s="58"/>
      <c r="N856" s="58"/>
      <c r="O856" s="58"/>
      <c r="P856" s="58"/>
      <c r="Q856" s="58"/>
      <c r="R856" s="58"/>
      <c r="S856" s="58"/>
      <c r="T856" s="58"/>
      <c r="U856" s="58"/>
      <c r="V856" s="58"/>
      <c r="W856" s="58"/>
      <c r="X856" s="58"/>
      <c r="Y856" s="58"/>
      <c r="Z856" s="58"/>
    </row>
    <row r="857" spans="1:26" ht="15.75" customHeight="1" x14ac:dyDescent="0.15">
      <c r="A857" s="58"/>
      <c r="B857" s="2"/>
      <c r="C857" s="3"/>
      <c r="D857" s="4"/>
      <c r="E857" s="5"/>
      <c r="F857" s="2"/>
      <c r="G857" s="2"/>
      <c r="H857" s="2"/>
      <c r="I857" s="6"/>
      <c r="J857" s="6"/>
      <c r="K857" s="2"/>
      <c r="L857" s="2"/>
      <c r="M857" s="58"/>
      <c r="N857" s="58"/>
      <c r="O857" s="58"/>
      <c r="P857" s="58"/>
      <c r="Q857" s="58"/>
      <c r="R857" s="58"/>
      <c r="S857" s="58"/>
      <c r="T857" s="58"/>
      <c r="U857" s="58"/>
      <c r="V857" s="58"/>
      <c r="W857" s="58"/>
      <c r="X857" s="58"/>
      <c r="Y857" s="58"/>
      <c r="Z857" s="58"/>
    </row>
    <row r="858" spans="1:26" ht="15.75" customHeight="1" x14ac:dyDescent="0.15">
      <c r="A858" s="58"/>
      <c r="B858" s="2"/>
      <c r="C858" s="3"/>
      <c r="D858" s="4"/>
      <c r="E858" s="5"/>
      <c r="F858" s="2"/>
      <c r="G858" s="2"/>
      <c r="H858" s="2"/>
      <c r="I858" s="6"/>
      <c r="J858" s="6"/>
      <c r="K858" s="2"/>
      <c r="L858" s="2"/>
      <c r="M858" s="58"/>
      <c r="N858" s="58"/>
      <c r="O858" s="58"/>
      <c r="P858" s="58"/>
      <c r="Q858" s="58"/>
      <c r="R858" s="58"/>
      <c r="S858" s="58"/>
      <c r="T858" s="58"/>
      <c r="U858" s="58"/>
      <c r="V858" s="58"/>
      <c r="W858" s="58"/>
      <c r="X858" s="58"/>
      <c r="Y858" s="58"/>
      <c r="Z858" s="58"/>
    </row>
    <row r="859" spans="1:26" ht="15.75" customHeight="1" x14ac:dyDescent="0.15">
      <c r="A859" s="58"/>
      <c r="B859" s="2"/>
      <c r="C859" s="3"/>
      <c r="D859" s="4"/>
      <c r="E859" s="5"/>
      <c r="F859" s="2"/>
      <c r="G859" s="2"/>
      <c r="H859" s="2"/>
      <c r="I859" s="6"/>
      <c r="J859" s="6"/>
      <c r="K859" s="2"/>
      <c r="L859" s="2"/>
      <c r="M859" s="58"/>
      <c r="N859" s="58"/>
      <c r="O859" s="58"/>
      <c r="P859" s="58"/>
      <c r="Q859" s="58"/>
      <c r="R859" s="58"/>
      <c r="S859" s="58"/>
      <c r="T859" s="58"/>
      <c r="U859" s="58"/>
      <c r="V859" s="58"/>
      <c r="W859" s="58"/>
      <c r="X859" s="58"/>
      <c r="Y859" s="58"/>
      <c r="Z859" s="58"/>
    </row>
    <row r="860" spans="1:26" ht="15.75" customHeight="1" x14ac:dyDescent="0.15">
      <c r="A860" s="58"/>
      <c r="B860" s="2"/>
      <c r="C860" s="3"/>
      <c r="D860" s="4"/>
      <c r="E860" s="5"/>
      <c r="F860" s="2"/>
      <c r="G860" s="2"/>
      <c r="H860" s="2"/>
      <c r="I860" s="6"/>
      <c r="J860" s="6"/>
      <c r="K860" s="2"/>
      <c r="L860" s="2"/>
      <c r="M860" s="58"/>
      <c r="N860" s="58"/>
      <c r="O860" s="58"/>
      <c r="P860" s="58"/>
      <c r="Q860" s="58"/>
      <c r="R860" s="58"/>
      <c r="S860" s="58"/>
      <c r="T860" s="58"/>
      <c r="U860" s="58"/>
      <c r="V860" s="58"/>
      <c r="W860" s="58"/>
      <c r="X860" s="58"/>
      <c r="Y860" s="58"/>
      <c r="Z860" s="58"/>
    </row>
    <row r="861" spans="1:26" ht="15.75" customHeight="1" x14ac:dyDescent="0.15">
      <c r="A861" s="58"/>
      <c r="B861" s="2"/>
      <c r="C861" s="3"/>
      <c r="D861" s="4"/>
      <c r="E861" s="5"/>
      <c r="F861" s="2"/>
      <c r="G861" s="2"/>
      <c r="H861" s="2"/>
      <c r="I861" s="6"/>
      <c r="J861" s="6"/>
      <c r="K861" s="2"/>
      <c r="L861" s="2"/>
      <c r="M861" s="58"/>
      <c r="N861" s="58"/>
      <c r="O861" s="58"/>
      <c r="P861" s="58"/>
      <c r="Q861" s="58"/>
      <c r="R861" s="58"/>
      <c r="S861" s="58"/>
      <c r="T861" s="58"/>
      <c r="U861" s="58"/>
      <c r="V861" s="58"/>
      <c r="W861" s="58"/>
      <c r="X861" s="58"/>
      <c r="Y861" s="58"/>
      <c r="Z861" s="58"/>
    </row>
    <row r="862" spans="1:26" ht="15.75" customHeight="1" x14ac:dyDescent="0.15">
      <c r="A862" s="58"/>
      <c r="B862" s="2"/>
      <c r="C862" s="3"/>
      <c r="D862" s="4"/>
      <c r="E862" s="5"/>
      <c r="F862" s="2"/>
      <c r="G862" s="2"/>
      <c r="H862" s="2"/>
      <c r="I862" s="6"/>
      <c r="J862" s="6"/>
      <c r="K862" s="2"/>
      <c r="L862" s="2"/>
      <c r="M862" s="58"/>
      <c r="N862" s="58"/>
      <c r="O862" s="58"/>
      <c r="P862" s="58"/>
      <c r="Q862" s="58"/>
      <c r="R862" s="58"/>
      <c r="S862" s="58"/>
      <c r="T862" s="58"/>
      <c r="U862" s="58"/>
      <c r="V862" s="58"/>
      <c r="W862" s="58"/>
      <c r="X862" s="58"/>
      <c r="Y862" s="58"/>
      <c r="Z862" s="58"/>
    </row>
    <row r="863" spans="1:26" ht="15.75" customHeight="1" x14ac:dyDescent="0.15">
      <c r="A863" s="58"/>
      <c r="B863" s="2"/>
      <c r="C863" s="3"/>
      <c r="D863" s="4"/>
      <c r="E863" s="5"/>
      <c r="F863" s="2"/>
      <c r="G863" s="2"/>
      <c r="H863" s="2"/>
      <c r="I863" s="6"/>
      <c r="J863" s="6"/>
      <c r="K863" s="2"/>
      <c r="L863" s="2"/>
      <c r="M863" s="58"/>
      <c r="N863" s="58"/>
      <c r="O863" s="58"/>
      <c r="P863" s="58"/>
      <c r="Q863" s="58"/>
      <c r="R863" s="58"/>
      <c r="S863" s="58"/>
      <c r="T863" s="58"/>
      <c r="U863" s="58"/>
      <c r="V863" s="58"/>
      <c r="W863" s="58"/>
      <c r="X863" s="58"/>
      <c r="Y863" s="58"/>
      <c r="Z863" s="58"/>
    </row>
    <row r="864" spans="1:26" ht="15.75" customHeight="1" x14ac:dyDescent="0.15">
      <c r="A864" s="58"/>
      <c r="B864" s="2"/>
      <c r="C864" s="3"/>
      <c r="D864" s="4"/>
      <c r="E864" s="5"/>
      <c r="F864" s="2"/>
      <c r="G864" s="2"/>
      <c r="H864" s="2"/>
      <c r="I864" s="6"/>
      <c r="J864" s="6"/>
      <c r="K864" s="2"/>
      <c r="L864" s="2"/>
      <c r="M864" s="58"/>
      <c r="N864" s="58"/>
      <c r="O864" s="58"/>
      <c r="P864" s="58"/>
      <c r="Q864" s="58"/>
      <c r="R864" s="58"/>
      <c r="S864" s="58"/>
      <c r="T864" s="58"/>
      <c r="U864" s="58"/>
      <c r="V864" s="58"/>
      <c r="W864" s="58"/>
      <c r="X864" s="58"/>
      <c r="Y864" s="58"/>
      <c r="Z864" s="58"/>
    </row>
    <row r="865" spans="1:26" ht="15.75" customHeight="1" x14ac:dyDescent="0.15">
      <c r="A865" s="58"/>
      <c r="B865" s="2"/>
      <c r="C865" s="3"/>
      <c r="D865" s="4"/>
      <c r="E865" s="5"/>
      <c r="F865" s="2"/>
      <c r="G865" s="2"/>
      <c r="H865" s="2"/>
      <c r="I865" s="6"/>
      <c r="J865" s="6"/>
      <c r="K865" s="2"/>
      <c r="L865" s="2"/>
      <c r="M865" s="58"/>
      <c r="N865" s="58"/>
      <c r="O865" s="58"/>
      <c r="P865" s="58"/>
      <c r="Q865" s="58"/>
      <c r="R865" s="58"/>
      <c r="S865" s="58"/>
      <c r="T865" s="58"/>
      <c r="U865" s="58"/>
      <c r="V865" s="58"/>
      <c r="W865" s="58"/>
      <c r="X865" s="58"/>
      <c r="Y865" s="58"/>
      <c r="Z865" s="58"/>
    </row>
    <row r="866" spans="1:26" ht="15.75" customHeight="1" x14ac:dyDescent="0.15">
      <c r="A866" s="58"/>
      <c r="B866" s="2"/>
      <c r="C866" s="3"/>
      <c r="D866" s="4"/>
      <c r="E866" s="5"/>
      <c r="F866" s="2"/>
      <c r="G866" s="2"/>
      <c r="H866" s="2"/>
      <c r="I866" s="6"/>
      <c r="J866" s="6"/>
      <c r="K866" s="2"/>
      <c r="L866" s="2"/>
      <c r="M866" s="58"/>
      <c r="N866" s="58"/>
      <c r="O866" s="58"/>
      <c r="P866" s="58"/>
      <c r="Q866" s="58"/>
      <c r="R866" s="58"/>
      <c r="S866" s="58"/>
      <c r="T866" s="58"/>
      <c r="U866" s="58"/>
      <c r="V866" s="58"/>
      <c r="W866" s="58"/>
      <c r="X866" s="58"/>
      <c r="Y866" s="58"/>
      <c r="Z866" s="58"/>
    </row>
    <row r="867" spans="1:26" ht="15.75" customHeight="1" x14ac:dyDescent="0.15">
      <c r="A867" s="58"/>
      <c r="B867" s="2"/>
      <c r="C867" s="3"/>
      <c r="D867" s="4"/>
      <c r="E867" s="5"/>
      <c r="F867" s="2"/>
      <c r="G867" s="2"/>
      <c r="H867" s="2"/>
      <c r="I867" s="6"/>
      <c r="J867" s="6"/>
      <c r="K867" s="2"/>
      <c r="L867" s="2"/>
      <c r="M867" s="58"/>
      <c r="N867" s="58"/>
      <c r="O867" s="58"/>
      <c r="P867" s="58"/>
      <c r="Q867" s="58"/>
      <c r="R867" s="58"/>
      <c r="S867" s="58"/>
      <c r="T867" s="58"/>
      <c r="U867" s="58"/>
      <c r="V867" s="58"/>
      <c r="W867" s="58"/>
      <c r="X867" s="58"/>
      <c r="Y867" s="58"/>
      <c r="Z867" s="58"/>
    </row>
    <row r="868" spans="1:26" ht="15.75" customHeight="1" x14ac:dyDescent="0.15">
      <c r="A868" s="58"/>
      <c r="B868" s="2"/>
      <c r="C868" s="3"/>
      <c r="D868" s="4"/>
      <c r="E868" s="5"/>
      <c r="F868" s="2"/>
      <c r="G868" s="2"/>
      <c r="H868" s="2"/>
      <c r="I868" s="6"/>
      <c r="J868" s="6"/>
      <c r="K868" s="2"/>
      <c r="L868" s="2"/>
      <c r="M868" s="58"/>
      <c r="N868" s="58"/>
      <c r="O868" s="58"/>
      <c r="P868" s="58"/>
      <c r="Q868" s="58"/>
      <c r="R868" s="58"/>
      <c r="S868" s="58"/>
      <c r="T868" s="58"/>
      <c r="U868" s="58"/>
      <c r="V868" s="58"/>
      <c r="W868" s="58"/>
      <c r="X868" s="58"/>
      <c r="Y868" s="58"/>
      <c r="Z868" s="58"/>
    </row>
    <row r="869" spans="1:26" ht="15.75" customHeight="1" x14ac:dyDescent="0.15">
      <c r="A869" s="58"/>
      <c r="B869" s="2"/>
      <c r="C869" s="3"/>
      <c r="D869" s="4"/>
      <c r="E869" s="5"/>
      <c r="F869" s="2"/>
      <c r="G869" s="2"/>
      <c r="H869" s="2"/>
      <c r="I869" s="6"/>
      <c r="J869" s="6"/>
      <c r="K869" s="2"/>
      <c r="L869" s="2"/>
      <c r="M869" s="58"/>
      <c r="N869" s="58"/>
      <c r="O869" s="58"/>
      <c r="P869" s="58"/>
      <c r="Q869" s="58"/>
      <c r="R869" s="58"/>
      <c r="S869" s="58"/>
      <c r="T869" s="58"/>
      <c r="U869" s="58"/>
      <c r="V869" s="58"/>
      <c r="W869" s="58"/>
      <c r="X869" s="58"/>
      <c r="Y869" s="58"/>
      <c r="Z869" s="58"/>
    </row>
    <row r="870" spans="1:26" ht="15.75" customHeight="1" x14ac:dyDescent="0.15">
      <c r="A870" s="58"/>
      <c r="B870" s="2"/>
      <c r="C870" s="3"/>
      <c r="D870" s="4"/>
      <c r="E870" s="5"/>
      <c r="F870" s="2"/>
      <c r="G870" s="2"/>
      <c r="H870" s="2"/>
      <c r="I870" s="6"/>
      <c r="J870" s="6"/>
      <c r="K870" s="2"/>
      <c r="L870" s="2"/>
      <c r="M870" s="58"/>
      <c r="N870" s="58"/>
      <c r="O870" s="58"/>
      <c r="P870" s="58"/>
      <c r="Q870" s="58"/>
      <c r="R870" s="58"/>
      <c r="S870" s="58"/>
      <c r="T870" s="58"/>
      <c r="U870" s="58"/>
      <c r="V870" s="58"/>
      <c r="W870" s="58"/>
      <c r="X870" s="58"/>
      <c r="Y870" s="58"/>
      <c r="Z870" s="58"/>
    </row>
    <row r="871" spans="1:26" ht="15.75" customHeight="1" x14ac:dyDescent="0.15">
      <c r="A871" s="58"/>
      <c r="B871" s="2"/>
      <c r="C871" s="3"/>
      <c r="D871" s="4"/>
      <c r="E871" s="5"/>
      <c r="F871" s="2"/>
      <c r="G871" s="2"/>
      <c r="H871" s="2"/>
      <c r="I871" s="6"/>
      <c r="J871" s="6"/>
      <c r="K871" s="2"/>
      <c r="L871" s="2"/>
      <c r="M871" s="58"/>
      <c r="N871" s="58"/>
      <c r="O871" s="58"/>
      <c r="P871" s="58"/>
      <c r="Q871" s="58"/>
      <c r="R871" s="58"/>
      <c r="S871" s="58"/>
      <c r="T871" s="58"/>
      <c r="U871" s="58"/>
      <c r="V871" s="58"/>
      <c r="W871" s="58"/>
      <c r="X871" s="58"/>
      <c r="Y871" s="58"/>
      <c r="Z871" s="58"/>
    </row>
    <row r="872" spans="1:26" ht="15.75" customHeight="1" x14ac:dyDescent="0.15">
      <c r="A872" s="58"/>
      <c r="B872" s="2"/>
      <c r="C872" s="3"/>
      <c r="D872" s="4"/>
      <c r="E872" s="5"/>
      <c r="F872" s="2"/>
      <c r="G872" s="2"/>
      <c r="H872" s="2"/>
      <c r="I872" s="6"/>
      <c r="J872" s="6"/>
      <c r="K872" s="2"/>
      <c r="L872" s="2"/>
      <c r="M872" s="58"/>
      <c r="N872" s="58"/>
      <c r="O872" s="58"/>
      <c r="P872" s="58"/>
      <c r="Q872" s="58"/>
      <c r="R872" s="58"/>
      <c r="S872" s="58"/>
      <c r="T872" s="58"/>
      <c r="U872" s="58"/>
      <c r="V872" s="58"/>
      <c r="W872" s="58"/>
      <c r="X872" s="58"/>
      <c r="Y872" s="58"/>
      <c r="Z872" s="58"/>
    </row>
    <row r="873" spans="1:26" ht="15.75" customHeight="1" x14ac:dyDescent="0.15">
      <c r="A873" s="58"/>
      <c r="B873" s="2"/>
      <c r="C873" s="3"/>
      <c r="D873" s="4"/>
      <c r="E873" s="5"/>
      <c r="F873" s="2"/>
      <c r="G873" s="2"/>
      <c r="H873" s="2"/>
      <c r="I873" s="6"/>
      <c r="J873" s="6"/>
      <c r="K873" s="2"/>
      <c r="L873" s="2"/>
      <c r="M873" s="58"/>
      <c r="N873" s="58"/>
      <c r="O873" s="58"/>
      <c r="P873" s="58"/>
      <c r="Q873" s="58"/>
      <c r="R873" s="58"/>
      <c r="S873" s="58"/>
      <c r="T873" s="58"/>
      <c r="U873" s="58"/>
      <c r="V873" s="58"/>
      <c r="W873" s="58"/>
      <c r="X873" s="58"/>
      <c r="Y873" s="58"/>
      <c r="Z873" s="58"/>
    </row>
    <row r="874" spans="1:26" ht="15.75" customHeight="1" x14ac:dyDescent="0.15">
      <c r="A874" s="58"/>
      <c r="B874" s="2"/>
      <c r="C874" s="3"/>
      <c r="D874" s="4"/>
      <c r="E874" s="5"/>
      <c r="F874" s="2"/>
      <c r="G874" s="2"/>
      <c r="H874" s="2"/>
      <c r="I874" s="6"/>
      <c r="J874" s="6"/>
      <c r="K874" s="2"/>
      <c r="L874" s="2"/>
      <c r="M874" s="58"/>
      <c r="N874" s="58"/>
      <c r="O874" s="58"/>
      <c r="P874" s="58"/>
      <c r="Q874" s="58"/>
      <c r="R874" s="58"/>
      <c r="S874" s="58"/>
      <c r="T874" s="58"/>
      <c r="U874" s="58"/>
      <c r="V874" s="58"/>
      <c r="W874" s="58"/>
      <c r="X874" s="58"/>
      <c r="Y874" s="58"/>
      <c r="Z874" s="58"/>
    </row>
    <row r="875" spans="1:26" ht="15.75" customHeight="1" x14ac:dyDescent="0.15">
      <c r="A875" s="58"/>
      <c r="B875" s="2"/>
      <c r="C875" s="3"/>
      <c r="D875" s="4"/>
      <c r="E875" s="5"/>
      <c r="F875" s="2"/>
      <c r="G875" s="2"/>
      <c r="H875" s="2"/>
      <c r="I875" s="6"/>
      <c r="J875" s="6"/>
      <c r="K875" s="2"/>
      <c r="L875" s="2"/>
      <c r="M875" s="58"/>
      <c r="N875" s="58"/>
      <c r="O875" s="58"/>
      <c r="P875" s="58"/>
      <c r="Q875" s="58"/>
      <c r="R875" s="58"/>
      <c r="S875" s="58"/>
      <c r="T875" s="58"/>
      <c r="U875" s="58"/>
      <c r="V875" s="58"/>
      <c r="W875" s="58"/>
      <c r="X875" s="58"/>
      <c r="Y875" s="58"/>
      <c r="Z875" s="58"/>
    </row>
    <row r="876" spans="1:26" ht="15.75" customHeight="1" x14ac:dyDescent="0.15">
      <c r="A876" s="58"/>
      <c r="B876" s="2"/>
      <c r="C876" s="3"/>
      <c r="D876" s="4"/>
      <c r="E876" s="5"/>
      <c r="F876" s="2"/>
      <c r="G876" s="2"/>
      <c r="H876" s="2"/>
      <c r="I876" s="6"/>
      <c r="J876" s="6"/>
      <c r="K876" s="2"/>
      <c r="L876" s="2"/>
      <c r="M876" s="58"/>
      <c r="N876" s="58"/>
      <c r="O876" s="58"/>
      <c r="P876" s="58"/>
      <c r="Q876" s="58"/>
      <c r="R876" s="58"/>
      <c r="S876" s="58"/>
      <c r="T876" s="58"/>
      <c r="U876" s="58"/>
      <c r="V876" s="58"/>
      <c r="W876" s="58"/>
      <c r="X876" s="58"/>
      <c r="Y876" s="58"/>
      <c r="Z876" s="58"/>
    </row>
    <row r="877" spans="1:26" ht="15.75" customHeight="1" x14ac:dyDescent="0.15">
      <c r="A877" s="58"/>
      <c r="B877" s="2"/>
      <c r="C877" s="3"/>
      <c r="D877" s="4"/>
      <c r="E877" s="5"/>
      <c r="F877" s="2"/>
      <c r="G877" s="2"/>
      <c r="H877" s="2"/>
      <c r="I877" s="6"/>
      <c r="J877" s="6"/>
      <c r="K877" s="2"/>
      <c r="L877" s="2"/>
      <c r="M877" s="58"/>
      <c r="N877" s="58"/>
      <c r="O877" s="58"/>
      <c r="P877" s="58"/>
      <c r="Q877" s="58"/>
      <c r="R877" s="58"/>
      <c r="S877" s="58"/>
      <c r="T877" s="58"/>
      <c r="U877" s="58"/>
      <c r="V877" s="58"/>
      <c r="W877" s="58"/>
      <c r="X877" s="58"/>
      <c r="Y877" s="58"/>
      <c r="Z877" s="58"/>
    </row>
    <row r="878" spans="1:26" ht="15.75" customHeight="1" x14ac:dyDescent="0.15">
      <c r="A878" s="58"/>
      <c r="B878" s="2"/>
      <c r="C878" s="3"/>
      <c r="D878" s="4"/>
      <c r="E878" s="5"/>
      <c r="F878" s="2"/>
      <c r="G878" s="2"/>
      <c r="H878" s="2"/>
      <c r="I878" s="6"/>
      <c r="J878" s="6"/>
      <c r="K878" s="2"/>
      <c r="L878" s="2"/>
      <c r="M878" s="58"/>
      <c r="N878" s="58"/>
      <c r="O878" s="58"/>
      <c r="P878" s="58"/>
      <c r="Q878" s="58"/>
      <c r="R878" s="58"/>
      <c r="S878" s="58"/>
      <c r="T878" s="58"/>
      <c r="U878" s="58"/>
      <c r="V878" s="58"/>
      <c r="W878" s="58"/>
      <c r="X878" s="58"/>
      <c r="Y878" s="58"/>
      <c r="Z878" s="58"/>
    </row>
    <row r="879" spans="1:26" ht="15.75" customHeight="1" x14ac:dyDescent="0.15">
      <c r="A879" s="58"/>
      <c r="B879" s="2"/>
      <c r="C879" s="3"/>
      <c r="D879" s="4"/>
      <c r="E879" s="5"/>
      <c r="F879" s="2"/>
      <c r="G879" s="2"/>
      <c r="H879" s="2"/>
      <c r="I879" s="6"/>
      <c r="J879" s="6"/>
      <c r="K879" s="2"/>
      <c r="L879" s="2"/>
      <c r="M879" s="58"/>
      <c r="N879" s="58"/>
      <c r="O879" s="58"/>
      <c r="P879" s="58"/>
      <c r="Q879" s="58"/>
      <c r="R879" s="58"/>
      <c r="S879" s="58"/>
      <c r="T879" s="58"/>
      <c r="U879" s="58"/>
      <c r="V879" s="58"/>
      <c r="W879" s="58"/>
      <c r="X879" s="58"/>
      <c r="Y879" s="58"/>
      <c r="Z879" s="58"/>
    </row>
    <row r="880" spans="1:26" ht="15.75" customHeight="1" x14ac:dyDescent="0.15">
      <c r="A880" s="58"/>
      <c r="B880" s="2"/>
      <c r="C880" s="3"/>
      <c r="D880" s="4"/>
      <c r="E880" s="5"/>
      <c r="F880" s="2"/>
      <c r="G880" s="2"/>
      <c r="H880" s="2"/>
      <c r="I880" s="6"/>
      <c r="J880" s="6"/>
      <c r="K880" s="2"/>
      <c r="L880" s="2"/>
      <c r="M880" s="58"/>
      <c r="N880" s="58"/>
      <c r="O880" s="58"/>
      <c r="P880" s="58"/>
      <c r="Q880" s="58"/>
      <c r="R880" s="58"/>
      <c r="S880" s="58"/>
      <c r="T880" s="58"/>
      <c r="U880" s="58"/>
      <c r="V880" s="58"/>
      <c r="W880" s="58"/>
      <c r="X880" s="58"/>
      <c r="Y880" s="58"/>
      <c r="Z880" s="58"/>
    </row>
    <row r="881" spans="1:26" ht="15.75" customHeight="1" x14ac:dyDescent="0.15">
      <c r="A881" s="58"/>
      <c r="B881" s="2"/>
      <c r="C881" s="3"/>
      <c r="D881" s="4"/>
      <c r="E881" s="5"/>
      <c r="F881" s="2"/>
      <c r="G881" s="2"/>
      <c r="H881" s="2"/>
      <c r="I881" s="6"/>
      <c r="J881" s="6"/>
      <c r="K881" s="2"/>
      <c r="L881" s="2"/>
      <c r="M881" s="58"/>
      <c r="N881" s="58"/>
      <c r="O881" s="58"/>
      <c r="P881" s="58"/>
      <c r="Q881" s="58"/>
      <c r="R881" s="58"/>
      <c r="S881" s="58"/>
      <c r="T881" s="58"/>
      <c r="U881" s="58"/>
      <c r="V881" s="58"/>
      <c r="W881" s="58"/>
      <c r="X881" s="58"/>
      <c r="Y881" s="58"/>
      <c r="Z881" s="58"/>
    </row>
    <row r="882" spans="1:26" ht="15.75" customHeight="1" x14ac:dyDescent="0.15">
      <c r="A882" s="58"/>
      <c r="B882" s="2"/>
      <c r="C882" s="3"/>
      <c r="D882" s="4"/>
      <c r="E882" s="5"/>
      <c r="F882" s="2"/>
      <c r="G882" s="2"/>
      <c r="H882" s="2"/>
      <c r="I882" s="6"/>
      <c r="J882" s="6"/>
      <c r="K882" s="2"/>
      <c r="L882" s="2"/>
      <c r="M882" s="58"/>
      <c r="N882" s="58"/>
      <c r="O882" s="58"/>
      <c r="P882" s="58"/>
      <c r="Q882" s="58"/>
      <c r="R882" s="58"/>
      <c r="S882" s="58"/>
      <c r="T882" s="58"/>
      <c r="U882" s="58"/>
      <c r="V882" s="58"/>
      <c r="W882" s="58"/>
      <c r="X882" s="58"/>
      <c r="Y882" s="58"/>
      <c r="Z882" s="58"/>
    </row>
    <row r="883" spans="1:26" ht="15.75" customHeight="1" x14ac:dyDescent="0.15">
      <c r="A883" s="58"/>
      <c r="B883" s="2"/>
      <c r="C883" s="3"/>
      <c r="D883" s="4"/>
      <c r="E883" s="5"/>
      <c r="F883" s="2"/>
      <c r="G883" s="2"/>
      <c r="H883" s="2"/>
      <c r="I883" s="6"/>
      <c r="J883" s="6"/>
      <c r="K883" s="2"/>
      <c r="L883" s="2"/>
      <c r="M883" s="58"/>
      <c r="N883" s="58"/>
      <c r="O883" s="58"/>
      <c r="P883" s="58"/>
      <c r="Q883" s="58"/>
      <c r="R883" s="58"/>
      <c r="S883" s="58"/>
      <c r="T883" s="58"/>
      <c r="U883" s="58"/>
      <c r="V883" s="58"/>
      <c r="W883" s="58"/>
      <c r="X883" s="58"/>
      <c r="Y883" s="58"/>
      <c r="Z883" s="58"/>
    </row>
    <row r="884" spans="1:26" ht="15.75" customHeight="1" x14ac:dyDescent="0.15">
      <c r="A884" s="58"/>
      <c r="B884" s="2"/>
      <c r="C884" s="3"/>
      <c r="D884" s="4"/>
      <c r="E884" s="5"/>
      <c r="F884" s="2"/>
      <c r="G884" s="2"/>
      <c r="H884" s="2"/>
      <c r="I884" s="6"/>
      <c r="J884" s="6"/>
      <c r="K884" s="2"/>
      <c r="L884" s="2"/>
      <c r="M884" s="58"/>
      <c r="N884" s="58"/>
      <c r="O884" s="58"/>
      <c r="P884" s="58"/>
      <c r="Q884" s="58"/>
      <c r="R884" s="58"/>
      <c r="S884" s="58"/>
      <c r="T884" s="58"/>
      <c r="U884" s="58"/>
      <c r="V884" s="58"/>
      <c r="W884" s="58"/>
      <c r="X884" s="58"/>
      <c r="Y884" s="58"/>
      <c r="Z884" s="58"/>
    </row>
    <row r="885" spans="1:26" ht="15.75" customHeight="1" x14ac:dyDescent="0.15">
      <c r="A885" s="58"/>
      <c r="B885" s="2"/>
      <c r="C885" s="3"/>
      <c r="D885" s="4"/>
      <c r="E885" s="5"/>
      <c r="F885" s="2"/>
      <c r="G885" s="2"/>
      <c r="H885" s="2"/>
      <c r="I885" s="6"/>
      <c r="J885" s="6"/>
      <c r="K885" s="2"/>
      <c r="L885" s="2"/>
      <c r="M885" s="58"/>
      <c r="N885" s="58"/>
      <c r="O885" s="58"/>
      <c r="P885" s="58"/>
      <c r="Q885" s="58"/>
      <c r="R885" s="58"/>
      <c r="S885" s="58"/>
      <c r="T885" s="58"/>
      <c r="U885" s="58"/>
      <c r="V885" s="58"/>
      <c r="W885" s="58"/>
      <c r="X885" s="58"/>
      <c r="Y885" s="58"/>
      <c r="Z885" s="58"/>
    </row>
    <row r="886" spans="1:26" ht="15.75" customHeight="1" x14ac:dyDescent="0.15">
      <c r="A886" s="58"/>
      <c r="B886" s="2"/>
      <c r="C886" s="3"/>
      <c r="D886" s="4"/>
      <c r="E886" s="5"/>
      <c r="F886" s="2"/>
      <c r="G886" s="2"/>
      <c r="H886" s="2"/>
      <c r="I886" s="6"/>
      <c r="J886" s="6"/>
      <c r="K886" s="2"/>
      <c r="L886" s="2"/>
      <c r="M886" s="58"/>
      <c r="N886" s="58"/>
      <c r="O886" s="58"/>
      <c r="P886" s="58"/>
      <c r="Q886" s="58"/>
      <c r="R886" s="58"/>
      <c r="S886" s="58"/>
      <c r="T886" s="58"/>
      <c r="U886" s="58"/>
      <c r="V886" s="58"/>
      <c r="W886" s="58"/>
      <c r="X886" s="58"/>
      <c r="Y886" s="58"/>
      <c r="Z886" s="58"/>
    </row>
    <row r="887" spans="1:26" ht="15.75" customHeight="1" x14ac:dyDescent="0.15">
      <c r="A887" s="58"/>
      <c r="B887" s="2"/>
      <c r="C887" s="3"/>
      <c r="D887" s="4"/>
      <c r="E887" s="5"/>
      <c r="F887" s="2"/>
      <c r="G887" s="2"/>
      <c r="H887" s="2"/>
      <c r="I887" s="6"/>
      <c r="J887" s="6"/>
      <c r="K887" s="2"/>
      <c r="L887" s="2"/>
      <c r="M887" s="58"/>
      <c r="N887" s="58"/>
      <c r="O887" s="58"/>
      <c r="P887" s="58"/>
      <c r="Q887" s="58"/>
      <c r="R887" s="58"/>
      <c r="S887" s="58"/>
      <c r="T887" s="58"/>
      <c r="U887" s="58"/>
      <c r="V887" s="58"/>
      <c r="W887" s="58"/>
      <c r="X887" s="58"/>
      <c r="Y887" s="58"/>
      <c r="Z887" s="58"/>
    </row>
    <row r="888" spans="1:26" ht="15.75" customHeight="1" x14ac:dyDescent="0.15">
      <c r="A888" s="58"/>
      <c r="B888" s="2"/>
      <c r="C888" s="3"/>
      <c r="D888" s="4"/>
      <c r="E888" s="5"/>
      <c r="F888" s="2"/>
      <c r="G888" s="2"/>
      <c r="H888" s="2"/>
      <c r="I888" s="6"/>
      <c r="J888" s="6"/>
      <c r="K888" s="2"/>
      <c r="L888" s="2"/>
      <c r="M888" s="58"/>
      <c r="N888" s="58"/>
      <c r="O888" s="58"/>
      <c r="P888" s="58"/>
      <c r="Q888" s="58"/>
      <c r="R888" s="58"/>
      <c r="S888" s="58"/>
      <c r="T888" s="58"/>
      <c r="U888" s="58"/>
      <c r="V888" s="58"/>
      <c r="W888" s="58"/>
      <c r="X888" s="58"/>
      <c r="Y888" s="58"/>
      <c r="Z888" s="58"/>
    </row>
    <row r="889" spans="1:26" ht="15.75" customHeight="1" x14ac:dyDescent="0.15">
      <c r="A889" s="58"/>
      <c r="B889" s="2"/>
      <c r="C889" s="3"/>
      <c r="D889" s="4"/>
      <c r="E889" s="5"/>
      <c r="F889" s="2"/>
      <c r="G889" s="2"/>
      <c r="H889" s="2"/>
      <c r="I889" s="6"/>
      <c r="J889" s="6"/>
      <c r="K889" s="2"/>
      <c r="L889" s="2"/>
      <c r="M889" s="58"/>
      <c r="N889" s="58"/>
      <c r="O889" s="58"/>
      <c r="P889" s="58"/>
      <c r="Q889" s="58"/>
      <c r="R889" s="58"/>
      <c r="S889" s="58"/>
      <c r="T889" s="58"/>
      <c r="U889" s="58"/>
      <c r="V889" s="58"/>
      <c r="W889" s="58"/>
      <c r="X889" s="58"/>
      <c r="Y889" s="58"/>
      <c r="Z889" s="58"/>
    </row>
    <row r="890" spans="1:26" ht="15.75" customHeight="1" x14ac:dyDescent="0.15">
      <c r="A890" s="58"/>
      <c r="B890" s="2"/>
      <c r="C890" s="3"/>
      <c r="D890" s="4"/>
      <c r="E890" s="5"/>
      <c r="F890" s="2"/>
      <c r="G890" s="2"/>
      <c r="H890" s="2"/>
      <c r="I890" s="6"/>
      <c r="J890" s="6"/>
      <c r="K890" s="2"/>
      <c r="L890" s="2"/>
      <c r="M890" s="58"/>
      <c r="N890" s="58"/>
      <c r="O890" s="58"/>
      <c r="P890" s="58"/>
      <c r="Q890" s="58"/>
      <c r="R890" s="58"/>
      <c r="S890" s="58"/>
      <c r="T890" s="58"/>
      <c r="U890" s="58"/>
      <c r="V890" s="58"/>
      <c r="W890" s="58"/>
      <c r="X890" s="58"/>
      <c r="Y890" s="58"/>
      <c r="Z890" s="58"/>
    </row>
    <row r="891" spans="1:26" ht="15.75" customHeight="1" x14ac:dyDescent="0.15">
      <c r="A891" s="58"/>
      <c r="B891" s="2"/>
      <c r="C891" s="3"/>
      <c r="D891" s="4"/>
      <c r="E891" s="5"/>
      <c r="F891" s="2"/>
      <c r="G891" s="2"/>
      <c r="H891" s="2"/>
      <c r="I891" s="6"/>
      <c r="J891" s="6"/>
      <c r="K891" s="2"/>
      <c r="L891" s="2"/>
      <c r="M891" s="58"/>
      <c r="N891" s="58"/>
      <c r="O891" s="58"/>
      <c r="P891" s="58"/>
      <c r="Q891" s="58"/>
      <c r="R891" s="58"/>
      <c r="S891" s="58"/>
      <c r="T891" s="58"/>
      <c r="U891" s="58"/>
      <c r="V891" s="58"/>
      <c r="W891" s="58"/>
      <c r="X891" s="58"/>
      <c r="Y891" s="58"/>
      <c r="Z891" s="58"/>
    </row>
    <row r="892" spans="1:26" ht="15.75" customHeight="1" x14ac:dyDescent="0.15">
      <c r="A892" s="58"/>
      <c r="B892" s="2"/>
      <c r="C892" s="3"/>
      <c r="D892" s="4"/>
      <c r="E892" s="5"/>
      <c r="F892" s="2"/>
      <c r="G892" s="2"/>
      <c r="H892" s="2"/>
      <c r="I892" s="6"/>
      <c r="J892" s="6"/>
      <c r="K892" s="2"/>
      <c r="L892" s="2"/>
      <c r="M892" s="58"/>
      <c r="N892" s="58"/>
      <c r="O892" s="58"/>
      <c r="P892" s="58"/>
      <c r="Q892" s="58"/>
      <c r="R892" s="58"/>
      <c r="S892" s="58"/>
      <c r="T892" s="58"/>
      <c r="U892" s="58"/>
      <c r="V892" s="58"/>
      <c r="W892" s="58"/>
      <c r="X892" s="58"/>
      <c r="Y892" s="58"/>
      <c r="Z892" s="58"/>
    </row>
    <row r="893" spans="1:26" ht="15.75" customHeight="1" x14ac:dyDescent="0.15">
      <c r="A893" s="58"/>
      <c r="B893" s="2"/>
      <c r="C893" s="3"/>
      <c r="D893" s="4"/>
      <c r="E893" s="5"/>
      <c r="F893" s="2"/>
      <c r="G893" s="2"/>
      <c r="H893" s="2"/>
      <c r="I893" s="6"/>
      <c r="J893" s="6"/>
      <c r="K893" s="2"/>
      <c r="L893" s="2"/>
      <c r="M893" s="58"/>
      <c r="N893" s="58"/>
      <c r="O893" s="58"/>
      <c r="P893" s="58"/>
      <c r="Q893" s="58"/>
      <c r="R893" s="58"/>
      <c r="S893" s="58"/>
      <c r="T893" s="58"/>
      <c r="U893" s="58"/>
      <c r="V893" s="58"/>
      <c r="W893" s="58"/>
      <c r="X893" s="58"/>
      <c r="Y893" s="58"/>
      <c r="Z893" s="58"/>
    </row>
    <row r="894" spans="1:26" ht="15.75" customHeight="1" x14ac:dyDescent="0.15">
      <c r="A894" s="58"/>
      <c r="B894" s="2"/>
      <c r="C894" s="3"/>
      <c r="D894" s="4"/>
      <c r="E894" s="5"/>
      <c r="F894" s="2"/>
      <c r="G894" s="2"/>
      <c r="H894" s="2"/>
      <c r="I894" s="6"/>
      <c r="J894" s="6"/>
      <c r="K894" s="2"/>
      <c r="L894" s="2"/>
      <c r="M894" s="58"/>
      <c r="N894" s="58"/>
      <c r="O894" s="58"/>
      <c r="P894" s="58"/>
      <c r="Q894" s="58"/>
      <c r="R894" s="58"/>
      <c r="S894" s="58"/>
      <c r="T894" s="58"/>
      <c r="U894" s="58"/>
      <c r="V894" s="58"/>
      <c r="W894" s="58"/>
      <c r="X894" s="58"/>
      <c r="Y894" s="58"/>
      <c r="Z894" s="58"/>
    </row>
    <row r="895" spans="1:26" ht="15.75" customHeight="1" x14ac:dyDescent="0.15">
      <c r="A895" s="58"/>
      <c r="B895" s="2"/>
      <c r="C895" s="3"/>
      <c r="D895" s="4"/>
      <c r="E895" s="5"/>
      <c r="F895" s="2"/>
      <c r="G895" s="2"/>
      <c r="H895" s="2"/>
      <c r="I895" s="6"/>
      <c r="J895" s="6"/>
      <c r="K895" s="2"/>
      <c r="L895" s="2"/>
      <c r="M895" s="58"/>
      <c r="N895" s="58"/>
      <c r="O895" s="58"/>
      <c r="P895" s="58"/>
      <c r="Q895" s="58"/>
      <c r="R895" s="58"/>
      <c r="S895" s="58"/>
      <c r="T895" s="58"/>
      <c r="U895" s="58"/>
      <c r="V895" s="58"/>
      <c r="W895" s="58"/>
      <c r="X895" s="58"/>
      <c r="Y895" s="58"/>
      <c r="Z895" s="58"/>
    </row>
    <row r="896" spans="1:26" ht="15.75" customHeight="1" x14ac:dyDescent="0.15">
      <c r="A896" s="58"/>
      <c r="B896" s="2"/>
      <c r="C896" s="3"/>
      <c r="D896" s="4"/>
      <c r="E896" s="5"/>
      <c r="F896" s="2"/>
      <c r="G896" s="2"/>
      <c r="H896" s="2"/>
      <c r="I896" s="6"/>
      <c r="J896" s="6"/>
      <c r="K896" s="2"/>
      <c r="L896" s="2"/>
      <c r="M896" s="58"/>
      <c r="N896" s="58"/>
      <c r="O896" s="58"/>
      <c r="P896" s="58"/>
      <c r="Q896" s="58"/>
      <c r="R896" s="58"/>
      <c r="S896" s="58"/>
      <c r="T896" s="58"/>
      <c r="U896" s="58"/>
      <c r="V896" s="58"/>
      <c r="W896" s="58"/>
      <c r="X896" s="58"/>
      <c r="Y896" s="58"/>
      <c r="Z896" s="58"/>
    </row>
    <row r="897" spans="1:26" ht="15.75" customHeight="1" x14ac:dyDescent="0.15">
      <c r="A897" s="58"/>
      <c r="B897" s="2"/>
      <c r="C897" s="3"/>
      <c r="D897" s="4"/>
      <c r="E897" s="5"/>
      <c r="F897" s="2"/>
      <c r="G897" s="2"/>
      <c r="H897" s="2"/>
      <c r="I897" s="6"/>
      <c r="J897" s="6"/>
      <c r="K897" s="2"/>
      <c r="L897" s="2"/>
      <c r="M897" s="58"/>
      <c r="N897" s="58"/>
      <c r="O897" s="58"/>
      <c r="P897" s="58"/>
      <c r="Q897" s="58"/>
      <c r="R897" s="58"/>
      <c r="S897" s="58"/>
      <c r="T897" s="58"/>
      <c r="U897" s="58"/>
      <c r="V897" s="58"/>
      <c r="W897" s="58"/>
      <c r="X897" s="58"/>
      <c r="Y897" s="58"/>
      <c r="Z897" s="58"/>
    </row>
    <row r="898" spans="1:26" ht="15.75" customHeight="1" x14ac:dyDescent="0.15">
      <c r="A898" s="58"/>
      <c r="B898" s="2"/>
      <c r="C898" s="3"/>
      <c r="D898" s="4"/>
      <c r="E898" s="5"/>
      <c r="F898" s="2"/>
      <c r="G898" s="2"/>
      <c r="H898" s="2"/>
      <c r="I898" s="6"/>
      <c r="J898" s="6"/>
      <c r="K898" s="2"/>
      <c r="L898" s="2"/>
      <c r="M898" s="58"/>
      <c r="N898" s="58"/>
      <c r="O898" s="58"/>
      <c r="P898" s="58"/>
      <c r="Q898" s="58"/>
      <c r="R898" s="58"/>
      <c r="S898" s="58"/>
      <c r="T898" s="58"/>
      <c r="U898" s="58"/>
      <c r="V898" s="58"/>
      <c r="W898" s="58"/>
      <c r="X898" s="58"/>
      <c r="Y898" s="58"/>
      <c r="Z898" s="58"/>
    </row>
    <row r="899" spans="1:26" ht="15.75" customHeight="1" x14ac:dyDescent="0.15">
      <c r="A899" s="58"/>
      <c r="B899" s="2"/>
      <c r="C899" s="3"/>
      <c r="D899" s="4"/>
      <c r="E899" s="5"/>
      <c r="F899" s="2"/>
      <c r="G899" s="2"/>
      <c r="H899" s="2"/>
      <c r="I899" s="6"/>
      <c r="J899" s="6"/>
      <c r="K899" s="2"/>
      <c r="L899" s="2"/>
      <c r="M899" s="58"/>
      <c r="N899" s="58"/>
      <c r="O899" s="58"/>
      <c r="P899" s="58"/>
      <c r="Q899" s="58"/>
      <c r="R899" s="58"/>
      <c r="S899" s="58"/>
      <c r="T899" s="58"/>
      <c r="U899" s="58"/>
      <c r="V899" s="58"/>
      <c r="W899" s="58"/>
      <c r="X899" s="58"/>
      <c r="Y899" s="58"/>
      <c r="Z899" s="58"/>
    </row>
    <row r="900" spans="1:26" ht="15.75" customHeight="1" x14ac:dyDescent="0.15">
      <c r="A900" s="58"/>
      <c r="B900" s="2"/>
      <c r="C900" s="3"/>
      <c r="D900" s="4"/>
      <c r="E900" s="5"/>
      <c r="F900" s="2"/>
      <c r="G900" s="2"/>
      <c r="H900" s="2"/>
      <c r="I900" s="6"/>
      <c r="J900" s="6"/>
      <c r="K900" s="2"/>
      <c r="L900" s="2"/>
      <c r="M900" s="58"/>
      <c r="N900" s="58"/>
      <c r="O900" s="58"/>
      <c r="P900" s="58"/>
      <c r="Q900" s="58"/>
      <c r="R900" s="58"/>
      <c r="S900" s="58"/>
      <c r="T900" s="58"/>
      <c r="U900" s="58"/>
      <c r="V900" s="58"/>
      <c r="W900" s="58"/>
      <c r="X900" s="58"/>
      <c r="Y900" s="58"/>
      <c r="Z900" s="58"/>
    </row>
    <row r="901" spans="1:26" ht="15.75" customHeight="1" x14ac:dyDescent="0.15">
      <c r="A901" s="58"/>
      <c r="B901" s="2"/>
      <c r="C901" s="3"/>
      <c r="D901" s="4"/>
      <c r="E901" s="5"/>
      <c r="F901" s="2"/>
      <c r="G901" s="2"/>
      <c r="H901" s="2"/>
      <c r="I901" s="6"/>
      <c r="J901" s="6"/>
      <c r="K901" s="2"/>
      <c r="L901" s="2"/>
      <c r="M901" s="58"/>
      <c r="N901" s="58"/>
      <c r="O901" s="58"/>
      <c r="P901" s="58"/>
      <c r="Q901" s="58"/>
      <c r="R901" s="58"/>
      <c r="S901" s="58"/>
      <c r="T901" s="58"/>
      <c r="U901" s="58"/>
      <c r="V901" s="58"/>
      <c r="W901" s="58"/>
      <c r="X901" s="58"/>
      <c r="Y901" s="58"/>
      <c r="Z901" s="58"/>
    </row>
    <row r="902" spans="1:26" ht="15.75" customHeight="1" x14ac:dyDescent="0.15">
      <c r="A902" s="58"/>
      <c r="B902" s="2"/>
      <c r="C902" s="3"/>
      <c r="D902" s="4"/>
      <c r="E902" s="5"/>
      <c r="F902" s="2"/>
      <c r="G902" s="2"/>
      <c r="H902" s="2"/>
      <c r="I902" s="6"/>
      <c r="J902" s="6"/>
      <c r="K902" s="2"/>
      <c r="L902" s="2"/>
      <c r="M902" s="58"/>
      <c r="N902" s="58"/>
      <c r="O902" s="58"/>
      <c r="P902" s="58"/>
      <c r="Q902" s="58"/>
      <c r="R902" s="58"/>
      <c r="S902" s="58"/>
      <c r="T902" s="58"/>
      <c r="U902" s="58"/>
      <c r="V902" s="58"/>
      <c r="W902" s="58"/>
      <c r="X902" s="58"/>
      <c r="Y902" s="58"/>
      <c r="Z902" s="58"/>
    </row>
    <row r="903" spans="1:26" ht="15.75" customHeight="1" x14ac:dyDescent="0.15">
      <c r="A903" s="58"/>
      <c r="B903" s="2"/>
      <c r="C903" s="3"/>
      <c r="D903" s="4"/>
      <c r="E903" s="5"/>
      <c r="F903" s="2"/>
      <c r="G903" s="2"/>
      <c r="H903" s="2"/>
      <c r="I903" s="6"/>
      <c r="J903" s="6"/>
      <c r="K903" s="2"/>
      <c r="L903" s="2"/>
      <c r="M903" s="58"/>
      <c r="N903" s="58"/>
      <c r="O903" s="58"/>
      <c r="P903" s="58"/>
      <c r="Q903" s="58"/>
      <c r="R903" s="58"/>
      <c r="S903" s="58"/>
      <c r="T903" s="58"/>
      <c r="U903" s="58"/>
      <c r="V903" s="58"/>
      <c r="W903" s="58"/>
      <c r="X903" s="58"/>
      <c r="Y903" s="58"/>
      <c r="Z903" s="58"/>
    </row>
    <row r="904" spans="1:26" ht="15.75" customHeight="1" x14ac:dyDescent="0.15">
      <c r="A904" s="58"/>
      <c r="B904" s="2"/>
      <c r="C904" s="3"/>
      <c r="D904" s="4"/>
      <c r="E904" s="5"/>
      <c r="F904" s="2"/>
      <c r="G904" s="2"/>
      <c r="H904" s="2"/>
      <c r="I904" s="6"/>
      <c r="J904" s="6"/>
      <c r="K904" s="2"/>
      <c r="L904" s="2"/>
      <c r="M904" s="58"/>
      <c r="N904" s="58"/>
      <c r="O904" s="58"/>
      <c r="P904" s="58"/>
      <c r="Q904" s="58"/>
      <c r="R904" s="58"/>
      <c r="S904" s="58"/>
      <c r="T904" s="58"/>
      <c r="U904" s="58"/>
      <c r="V904" s="58"/>
      <c r="W904" s="58"/>
      <c r="X904" s="58"/>
      <c r="Y904" s="58"/>
      <c r="Z904" s="58"/>
    </row>
    <row r="905" spans="1:26" ht="15.75" customHeight="1" x14ac:dyDescent="0.15">
      <c r="A905" s="58"/>
      <c r="B905" s="2"/>
      <c r="C905" s="3"/>
      <c r="D905" s="4"/>
      <c r="E905" s="5"/>
      <c r="F905" s="2"/>
      <c r="G905" s="2"/>
      <c r="H905" s="2"/>
      <c r="I905" s="6"/>
      <c r="J905" s="6"/>
      <c r="K905" s="2"/>
      <c r="L905" s="2"/>
      <c r="M905" s="58"/>
      <c r="N905" s="58"/>
      <c r="O905" s="58"/>
      <c r="P905" s="58"/>
      <c r="Q905" s="58"/>
      <c r="R905" s="58"/>
      <c r="S905" s="58"/>
      <c r="T905" s="58"/>
      <c r="U905" s="58"/>
      <c r="V905" s="58"/>
      <c r="W905" s="58"/>
      <c r="X905" s="58"/>
      <c r="Y905" s="58"/>
      <c r="Z905" s="58"/>
    </row>
    <row r="906" spans="1:26" ht="15.75" customHeight="1" x14ac:dyDescent="0.15">
      <c r="A906" s="58"/>
      <c r="B906" s="2"/>
      <c r="C906" s="3"/>
      <c r="D906" s="4"/>
      <c r="E906" s="5"/>
      <c r="F906" s="2"/>
      <c r="G906" s="2"/>
      <c r="H906" s="2"/>
      <c r="I906" s="6"/>
      <c r="J906" s="6"/>
      <c r="K906" s="2"/>
      <c r="L906" s="2"/>
      <c r="M906" s="58"/>
      <c r="N906" s="58"/>
      <c r="O906" s="58"/>
      <c r="P906" s="58"/>
      <c r="Q906" s="58"/>
      <c r="R906" s="58"/>
      <c r="S906" s="58"/>
      <c r="T906" s="58"/>
      <c r="U906" s="58"/>
      <c r="V906" s="58"/>
      <c r="W906" s="58"/>
      <c r="X906" s="58"/>
      <c r="Y906" s="58"/>
      <c r="Z906" s="58"/>
    </row>
    <row r="907" spans="1:26" ht="15.75" customHeight="1" x14ac:dyDescent="0.15">
      <c r="A907" s="58"/>
      <c r="B907" s="2"/>
      <c r="C907" s="3"/>
      <c r="D907" s="4"/>
      <c r="E907" s="5"/>
      <c r="F907" s="2"/>
      <c r="G907" s="2"/>
      <c r="H907" s="2"/>
      <c r="I907" s="6"/>
      <c r="J907" s="6"/>
      <c r="K907" s="2"/>
      <c r="L907" s="2"/>
      <c r="M907" s="58"/>
      <c r="N907" s="58"/>
      <c r="O907" s="58"/>
      <c r="P907" s="58"/>
      <c r="Q907" s="58"/>
      <c r="R907" s="58"/>
      <c r="S907" s="58"/>
      <c r="T907" s="58"/>
      <c r="U907" s="58"/>
      <c r="V907" s="58"/>
      <c r="W907" s="58"/>
      <c r="X907" s="58"/>
      <c r="Y907" s="58"/>
      <c r="Z907" s="58"/>
    </row>
    <row r="908" spans="1:26" ht="15.75" customHeight="1" x14ac:dyDescent="0.15">
      <c r="A908" s="58"/>
      <c r="B908" s="2"/>
      <c r="C908" s="3"/>
      <c r="D908" s="4"/>
      <c r="E908" s="5"/>
      <c r="F908" s="2"/>
      <c r="G908" s="2"/>
      <c r="H908" s="2"/>
      <c r="I908" s="6"/>
      <c r="J908" s="6"/>
      <c r="K908" s="2"/>
      <c r="L908" s="2"/>
      <c r="M908" s="58"/>
      <c r="N908" s="58"/>
      <c r="O908" s="58"/>
      <c r="P908" s="58"/>
      <c r="Q908" s="58"/>
      <c r="R908" s="58"/>
      <c r="S908" s="58"/>
      <c r="T908" s="58"/>
      <c r="U908" s="58"/>
      <c r="V908" s="58"/>
      <c r="W908" s="58"/>
      <c r="X908" s="58"/>
      <c r="Y908" s="58"/>
      <c r="Z908" s="58"/>
    </row>
    <row r="909" spans="1:26" ht="15.75" customHeight="1" x14ac:dyDescent="0.15">
      <c r="A909" s="58"/>
      <c r="B909" s="2"/>
      <c r="C909" s="3"/>
      <c r="D909" s="4"/>
      <c r="E909" s="5"/>
      <c r="F909" s="2"/>
      <c r="G909" s="2"/>
      <c r="H909" s="2"/>
      <c r="I909" s="6"/>
      <c r="J909" s="6"/>
      <c r="K909" s="2"/>
      <c r="L909" s="2"/>
      <c r="M909" s="58"/>
      <c r="N909" s="58"/>
      <c r="O909" s="58"/>
      <c r="P909" s="58"/>
      <c r="Q909" s="58"/>
      <c r="R909" s="58"/>
      <c r="S909" s="58"/>
      <c r="T909" s="58"/>
      <c r="U909" s="58"/>
      <c r="V909" s="58"/>
      <c r="W909" s="58"/>
      <c r="X909" s="58"/>
      <c r="Y909" s="58"/>
      <c r="Z909" s="58"/>
    </row>
    <row r="910" spans="1:26" ht="15.75" customHeight="1" x14ac:dyDescent="0.15">
      <c r="A910" s="58"/>
      <c r="B910" s="2"/>
      <c r="C910" s="3"/>
      <c r="D910" s="4"/>
      <c r="E910" s="5"/>
      <c r="F910" s="2"/>
      <c r="G910" s="2"/>
      <c r="H910" s="2"/>
      <c r="I910" s="6"/>
      <c r="J910" s="6"/>
      <c r="K910" s="2"/>
      <c r="L910" s="2"/>
      <c r="M910" s="58"/>
      <c r="N910" s="58"/>
      <c r="O910" s="58"/>
      <c r="P910" s="58"/>
      <c r="Q910" s="58"/>
      <c r="R910" s="58"/>
      <c r="S910" s="58"/>
      <c r="T910" s="58"/>
      <c r="U910" s="58"/>
      <c r="V910" s="58"/>
      <c r="W910" s="58"/>
      <c r="X910" s="58"/>
      <c r="Y910" s="58"/>
      <c r="Z910" s="58"/>
    </row>
    <row r="911" spans="1:26" ht="15.75" customHeight="1" x14ac:dyDescent="0.15">
      <c r="A911" s="58"/>
      <c r="B911" s="2"/>
      <c r="C911" s="3"/>
      <c r="D911" s="4"/>
      <c r="E911" s="5"/>
      <c r="F911" s="2"/>
      <c r="G911" s="2"/>
      <c r="H911" s="2"/>
      <c r="I911" s="6"/>
      <c r="J911" s="6"/>
      <c r="K911" s="2"/>
      <c r="L911" s="2"/>
      <c r="M911" s="58"/>
      <c r="N911" s="58"/>
      <c r="O911" s="58"/>
      <c r="P911" s="58"/>
      <c r="Q911" s="58"/>
      <c r="R911" s="58"/>
      <c r="S911" s="58"/>
      <c r="T911" s="58"/>
      <c r="U911" s="58"/>
      <c r="V911" s="58"/>
      <c r="W911" s="58"/>
      <c r="X911" s="58"/>
      <c r="Y911" s="58"/>
      <c r="Z911" s="58"/>
    </row>
    <row r="912" spans="1:26" ht="15.75" customHeight="1" x14ac:dyDescent="0.15">
      <c r="A912" s="58"/>
      <c r="B912" s="2"/>
      <c r="C912" s="3"/>
      <c r="D912" s="4"/>
      <c r="E912" s="5"/>
      <c r="F912" s="2"/>
      <c r="G912" s="2"/>
      <c r="H912" s="2"/>
      <c r="I912" s="6"/>
      <c r="J912" s="6"/>
      <c r="K912" s="2"/>
      <c r="L912" s="2"/>
      <c r="M912" s="58"/>
      <c r="N912" s="58"/>
      <c r="O912" s="58"/>
      <c r="P912" s="58"/>
      <c r="Q912" s="58"/>
      <c r="R912" s="58"/>
      <c r="S912" s="58"/>
      <c r="T912" s="58"/>
      <c r="U912" s="58"/>
      <c r="V912" s="58"/>
      <c r="W912" s="58"/>
      <c r="X912" s="58"/>
      <c r="Y912" s="58"/>
      <c r="Z912" s="58"/>
    </row>
    <row r="913" spans="1:26" ht="15.75" customHeight="1" x14ac:dyDescent="0.15">
      <c r="A913" s="58"/>
      <c r="B913" s="2"/>
      <c r="C913" s="3"/>
      <c r="D913" s="4"/>
      <c r="E913" s="5"/>
      <c r="F913" s="2"/>
      <c r="G913" s="2"/>
      <c r="H913" s="2"/>
      <c r="I913" s="6"/>
      <c r="J913" s="6"/>
      <c r="K913" s="2"/>
      <c r="L913" s="2"/>
      <c r="M913" s="58"/>
      <c r="N913" s="58"/>
      <c r="O913" s="58"/>
      <c r="P913" s="58"/>
      <c r="Q913" s="58"/>
      <c r="R913" s="58"/>
      <c r="S913" s="58"/>
      <c r="T913" s="58"/>
      <c r="U913" s="58"/>
      <c r="V913" s="58"/>
      <c r="W913" s="58"/>
      <c r="X913" s="58"/>
      <c r="Y913" s="58"/>
      <c r="Z913" s="58"/>
    </row>
    <row r="914" spans="1:26" ht="15.75" customHeight="1" x14ac:dyDescent="0.15">
      <c r="A914" s="58"/>
      <c r="B914" s="2"/>
      <c r="C914" s="3"/>
      <c r="D914" s="4"/>
      <c r="E914" s="5"/>
      <c r="F914" s="2"/>
      <c r="G914" s="2"/>
      <c r="H914" s="2"/>
      <c r="I914" s="6"/>
      <c r="J914" s="6"/>
      <c r="K914" s="2"/>
      <c r="L914" s="2"/>
      <c r="M914" s="58"/>
      <c r="N914" s="58"/>
      <c r="O914" s="58"/>
      <c r="P914" s="58"/>
      <c r="Q914" s="58"/>
      <c r="R914" s="58"/>
      <c r="S914" s="58"/>
      <c r="T914" s="58"/>
      <c r="U914" s="58"/>
      <c r="V914" s="58"/>
      <c r="W914" s="58"/>
      <c r="X914" s="58"/>
      <c r="Y914" s="58"/>
      <c r="Z914" s="58"/>
    </row>
    <row r="915" spans="1:26" ht="15.75" customHeight="1" x14ac:dyDescent="0.15">
      <c r="A915" s="58"/>
      <c r="B915" s="2"/>
      <c r="C915" s="3"/>
      <c r="D915" s="4"/>
      <c r="E915" s="5"/>
      <c r="F915" s="2"/>
      <c r="G915" s="2"/>
      <c r="H915" s="2"/>
      <c r="I915" s="6"/>
      <c r="J915" s="6"/>
      <c r="K915" s="2"/>
      <c r="L915" s="2"/>
      <c r="M915" s="58"/>
      <c r="N915" s="58"/>
      <c r="O915" s="58"/>
      <c r="P915" s="58"/>
      <c r="Q915" s="58"/>
      <c r="R915" s="58"/>
      <c r="S915" s="58"/>
      <c r="T915" s="58"/>
      <c r="U915" s="58"/>
      <c r="V915" s="58"/>
      <c r="W915" s="58"/>
      <c r="X915" s="58"/>
      <c r="Y915" s="58"/>
      <c r="Z915" s="58"/>
    </row>
    <row r="916" spans="1:26" ht="15.75" customHeight="1" x14ac:dyDescent="0.15">
      <c r="A916" s="58"/>
      <c r="B916" s="2"/>
      <c r="C916" s="3"/>
      <c r="D916" s="4"/>
      <c r="E916" s="5"/>
      <c r="F916" s="2"/>
      <c r="G916" s="2"/>
      <c r="H916" s="2"/>
      <c r="I916" s="6"/>
      <c r="J916" s="6"/>
      <c r="K916" s="2"/>
      <c r="L916" s="2"/>
      <c r="M916" s="58"/>
      <c r="N916" s="58"/>
      <c r="O916" s="58"/>
      <c r="P916" s="58"/>
      <c r="Q916" s="58"/>
      <c r="R916" s="58"/>
      <c r="S916" s="58"/>
      <c r="T916" s="58"/>
      <c r="U916" s="58"/>
      <c r="V916" s="58"/>
      <c r="W916" s="58"/>
      <c r="X916" s="58"/>
      <c r="Y916" s="58"/>
      <c r="Z916" s="58"/>
    </row>
    <row r="917" spans="1:26" ht="15.75" customHeight="1" x14ac:dyDescent="0.15">
      <c r="A917" s="58"/>
      <c r="B917" s="2"/>
      <c r="C917" s="3"/>
      <c r="D917" s="4"/>
      <c r="E917" s="5"/>
      <c r="F917" s="2"/>
      <c r="G917" s="2"/>
      <c r="H917" s="2"/>
      <c r="I917" s="6"/>
      <c r="J917" s="6"/>
      <c r="K917" s="2"/>
      <c r="L917" s="2"/>
      <c r="M917" s="58"/>
      <c r="N917" s="58"/>
      <c r="O917" s="58"/>
      <c r="P917" s="58"/>
      <c r="Q917" s="58"/>
      <c r="R917" s="58"/>
      <c r="S917" s="58"/>
      <c r="T917" s="58"/>
      <c r="U917" s="58"/>
      <c r="V917" s="58"/>
      <c r="W917" s="58"/>
      <c r="X917" s="58"/>
      <c r="Y917" s="58"/>
      <c r="Z917" s="58"/>
    </row>
    <row r="918" spans="1:26" ht="15.75" customHeight="1" x14ac:dyDescent="0.15">
      <c r="A918" s="58"/>
      <c r="B918" s="2"/>
      <c r="C918" s="3"/>
      <c r="D918" s="4"/>
      <c r="E918" s="5"/>
      <c r="F918" s="2"/>
      <c r="G918" s="2"/>
      <c r="H918" s="2"/>
      <c r="I918" s="6"/>
      <c r="J918" s="6"/>
      <c r="K918" s="2"/>
      <c r="L918" s="2"/>
      <c r="M918" s="58"/>
      <c r="N918" s="58"/>
      <c r="O918" s="58"/>
      <c r="P918" s="58"/>
      <c r="Q918" s="58"/>
      <c r="R918" s="58"/>
      <c r="S918" s="58"/>
      <c r="T918" s="58"/>
      <c r="U918" s="58"/>
      <c r="V918" s="58"/>
      <c r="W918" s="58"/>
      <c r="X918" s="58"/>
      <c r="Y918" s="58"/>
      <c r="Z918" s="58"/>
    </row>
    <row r="919" spans="1:26" ht="15.75" customHeight="1" x14ac:dyDescent="0.15">
      <c r="A919" s="58"/>
      <c r="B919" s="2"/>
      <c r="C919" s="3"/>
      <c r="D919" s="4"/>
      <c r="E919" s="5"/>
      <c r="F919" s="2"/>
      <c r="G919" s="2"/>
      <c r="H919" s="2"/>
      <c r="I919" s="6"/>
      <c r="J919" s="6"/>
      <c r="K919" s="2"/>
      <c r="L919" s="2"/>
      <c r="M919" s="58"/>
      <c r="N919" s="58"/>
      <c r="O919" s="58"/>
      <c r="P919" s="58"/>
      <c r="Q919" s="58"/>
      <c r="R919" s="58"/>
      <c r="S919" s="58"/>
      <c r="T919" s="58"/>
      <c r="U919" s="58"/>
      <c r="V919" s="58"/>
      <c r="W919" s="58"/>
      <c r="X919" s="58"/>
      <c r="Y919" s="58"/>
      <c r="Z919" s="58"/>
    </row>
    <row r="920" spans="1:26" ht="15.75" customHeight="1" x14ac:dyDescent="0.15">
      <c r="A920" s="58"/>
      <c r="B920" s="2"/>
      <c r="C920" s="3"/>
      <c r="D920" s="4"/>
      <c r="E920" s="5"/>
      <c r="F920" s="2"/>
      <c r="G920" s="2"/>
      <c r="H920" s="2"/>
      <c r="I920" s="6"/>
      <c r="J920" s="6"/>
      <c r="K920" s="2"/>
      <c r="L920" s="2"/>
      <c r="M920" s="58"/>
      <c r="N920" s="58"/>
      <c r="O920" s="58"/>
      <c r="P920" s="58"/>
      <c r="Q920" s="58"/>
      <c r="R920" s="58"/>
      <c r="S920" s="58"/>
      <c r="T920" s="58"/>
      <c r="U920" s="58"/>
      <c r="V920" s="58"/>
      <c r="W920" s="58"/>
      <c r="X920" s="58"/>
      <c r="Y920" s="58"/>
      <c r="Z920" s="58"/>
    </row>
    <row r="921" spans="1:26" ht="15.75" customHeight="1" x14ac:dyDescent="0.15">
      <c r="A921" s="58"/>
      <c r="B921" s="2"/>
      <c r="C921" s="3"/>
      <c r="D921" s="4"/>
      <c r="E921" s="5"/>
      <c r="F921" s="2"/>
      <c r="G921" s="2"/>
      <c r="H921" s="2"/>
      <c r="I921" s="6"/>
      <c r="J921" s="6"/>
      <c r="K921" s="2"/>
      <c r="L921" s="2"/>
      <c r="M921" s="58"/>
      <c r="N921" s="58"/>
      <c r="O921" s="58"/>
      <c r="P921" s="58"/>
      <c r="Q921" s="58"/>
      <c r="R921" s="58"/>
      <c r="S921" s="58"/>
      <c r="T921" s="58"/>
      <c r="U921" s="58"/>
      <c r="V921" s="58"/>
      <c r="W921" s="58"/>
      <c r="X921" s="58"/>
      <c r="Y921" s="58"/>
      <c r="Z921" s="58"/>
    </row>
    <row r="922" spans="1:26" ht="15.75" customHeight="1" x14ac:dyDescent="0.15">
      <c r="A922" s="58"/>
      <c r="B922" s="2"/>
      <c r="C922" s="3"/>
      <c r="D922" s="4"/>
      <c r="E922" s="5"/>
      <c r="F922" s="2"/>
      <c r="G922" s="2"/>
      <c r="H922" s="2"/>
      <c r="I922" s="6"/>
      <c r="J922" s="6"/>
      <c r="K922" s="2"/>
      <c r="L922" s="2"/>
      <c r="M922" s="58"/>
      <c r="N922" s="58"/>
      <c r="O922" s="58"/>
      <c r="P922" s="58"/>
      <c r="Q922" s="58"/>
      <c r="R922" s="58"/>
      <c r="S922" s="58"/>
      <c r="T922" s="58"/>
      <c r="U922" s="58"/>
      <c r="V922" s="58"/>
      <c r="W922" s="58"/>
      <c r="X922" s="58"/>
      <c r="Y922" s="58"/>
      <c r="Z922" s="58"/>
    </row>
    <row r="923" spans="1:26" ht="15.75" customHeight="1" x14ac:dyDescent="0.15">
      <c r="A923" s="58"/>
      <c r="B923" s="2"/>
      <c r="C923" s="3"/>
      <c r="D923" s="4"/>
      <c r="E923" s="5"/>
      <c r="F923" s="2"/>
      <c r="G923" s="2"/>
      <c r="H923" s="2"/>
      <c r="I923" s="6"/>
      <c r="J923" s="6"/>
      <c r="K923" s="2"/>
      <c r="L923" s="2"/>
      <c r="M923" s="58"/>
      <c r="N923" s="58"/>
      <c r="O923" s="58"/>
      <c r="P923" s="58"/>
      <c r="Q923" s="58"/>
      <c r="R923" s="58"/>
      <c r="S923" s="58"/>
      <c r="T923" s="58"/>
      <c r="U923" s="58"/>
      <c r="V923" s="58"/>
      <c r="W923" s="58"/>
      <c r="X923" s="58"/>
      <c r="Y923" s="58"/>
      <c r="Z923" s="58"/>
    </row>
    <row r="924" spans="1:26" ht="15.75" customHeight="1" x14ac:dyDescent="0.15">
      <c r="A924" s="58"/>
      <c r="B924" s="2"/>
      <c r="C924" s="3"/>
      <c r="D924" s="4"/>
      <c r="E924" s="5"/>
      <c r="F924" s="2"/>
      <c r="G924" s="2"/>
      <c r="H924" s="2"/>
      <c r="I924" s="6"/>
      <c r="J924" s="6"/>
      <c r="K924" s="2"/>
      <c r="L924" s="2"/>
      <c r="M924" s="58"/>
      <c r="N924" s="58"/>
      <c r="O924" s="58"/>
      <c r="P924" s="58"/>
      <c r="Q924" s="58"/>
      <c r="R924" s="58"/>
      <c r="S924" s="58"/>
      <c r="T924" s="58"/>
      <c r="U924" s="58"/>
      <c r="V924" s="58"/>
      <c r="W924" s="58"/>
      <c r="X924" s="58"/>
      <c r="Y924" s="58"/>
      <c r="Z924" s="58"/>
    </row>
    <row r="925" spans="1:26" ht="15.75" customHeight="1" x14ac:dyDescent="0.15">
      <c r="A925" s="58"/>
      <c r="B925" s="2"/>
      <c r="C925" s="3"/>
      <c r="D925" s="4"/>
      <c r="E925" s="5"/>
      <c r="F925" s="2"/>
      <c r="G925" s="2"/>
      <c r="H925" s="2"/>
      <c r="I925" s="6"/>
      <c r="J925" s="6"/>
      <c r="K925" s="2"/>
      <c r="L925" s="2"/>
      <c r="M925" s="58"/>
      <c r="N925" s="58"/>
      <c r="O925" s="58"/>
      <c r="P925" s="58"/>
      <c r="Q925" s="58"/>
      <c r="R925" s="58"/>
      <c r="S925" s="58"/>
      <c r="T925" s="58"/>
      <c r="U925" s="58"/>
      <c r="V925" s="58"/>
      <c r="W925" s="58"/>
      <c r="X925" s="58"/>
      <c r="Y925" s="58"/>
      <c r="Z925" s="58"/>
    </row>
    <row r="926" spans="1:26" ht="15.75" customHeight="1" x14ac:dyDescent="0.15">
      <c r="A926" s="58"/>
      <c r="B926" s="2"/>
      <c r="C926" s="3"/>
      <c r="D926" s="4"/>
      <c r="E926" s="5"/>
      <c r="F926" s="2"/>
      <c r="G926" s="2"/>
      <c r="H926" s="2"/>
      <c r="I926" s="6"/>
      <c r="J926" s="6"/>
      <c r="K926" s="2"/>
      <c r="L926" s="2"/>
      <c r="M926" s="58"/>
      <c r="N926" s="58"/>
      <c r="O926" s="58"/>
      <c r="P926" s="58"/>
      <c r="Q926" s="58"/>
      <c r="R926" s="58"/>
      <c r="S926" s="58"/>
      <c r="T926" s="58"/>
      <c r="U926" s="58"/>
      <c r="V926" s="58"/>
      <c r="W926" s="58"/>
      <c r="X926" s="58"/>
      <c r="Y926" s="58"/>
      <c r="Z926" s="58"/>
    </row>
    <row r="927" spans="1:26" ht="15.75" customHeight="1" x14ac:dyDescent="0.15">
      <c r="A927" s="58"/>
      <c r="B927" s="2"/>
      <c r="C927" s="3"/>
      <c r="D927" s="4"/>
      <c r="E927" s="5"/>
      <c r="F927" s="2"/>
      <c r="G927" s="2"/>
      <c r="H927" s="2"/>
      <c r="I927" s="6"/>
      <c r="J927" s="6"/>
      <c r="K927" s="2"/>
      <c r="L927" s="2"/>
      <c r="M927" s="58"/>
      <c r="N927" s="58"/>
      <c r="O927" s="58"/>
      <c r="P927" s="58"/>
      <c r="Q927" s="58"/>
      <c r="R927" s="58"/>
      <c r="S927" s="58"/>
      <c r="T927" s="58"/>
      <c r="U927" s="58"/>
      <c r="V927" s="58"/>
      <c r="W927" s="58"/>
      <c r="X927" s="58"/>
      <c r="Y927" s="58"/>
      <c r="Z927" s="58"/>
    </row>
    <row r="928" spans="1:26" ht="15.75" customHeight="1" x14ac:dyDescent="0.15">
      <c r="A928" s="58"/>
      <c r="B928" s="2"/>
      <c r="C928" s="3"/>
      <c r="D928" s="4"/>
      <c r="E928" s="5"/>
      <c r="F928" s="2"/>
      <c r="G928" s="2"/>
      <c r="H928" s="2"/>
      <c r="I928" s="6"/>
      <c r="J928" s="6"/>
      <c r="K928" s="2"/>
      <c r="L928" s="2"/>
      <c r="M928" s="58"/>
      <c r="N928" s="58"/>
      <c r="O928" s="58"/>
      <c r="P928" s="58"/>
      <c r="Q928" s="58"/>
      <c r="R928" s="58"/>
      <c r="S928" s="58"/>
      <c r="T928" s="58"/>
      <c r="U928" s="58"/>
      <c r="V928" s="58"/>
      <c r="W928" s="58"/>
      <c r="X928" s="58"/>
      <c r="Y928" s="58"/>
      <c r="Z928" s="58"/>
    </row>
    <row r="929" spans="1:26" ht="15.75" customHeight="1" x14ac:dyDescent="0.15">
      <c r="A929" s="58"/>
      <c r="B929" s="2"/>
      <c r="C929" s="3"/>
      <c r="D929" s="4"/>
      <c r="E929" s="5"/>
      <c r="F929" s="2"/>
      <c r="G929" s="2"/>
      <c r="H929" s="2"/>
      <c r="I929" s="6"/>
      <c r="J929" s="6"/>
      <c r="K929" s="2"/>
      <c r="L929" s="2"/>
      <c r="M929" s="58"/>
      <c r="N929" s="58"/>
      <c r="O929" s="58"/>
      <c r="P929" s="58"/>
      <c r="Q929" s="58"/>
      <c r="R929" s="58"/>
      <c r="S929" s="58"/>
      <c r="T929" s="58"/>
      <c r="U929" s="58"/>
      <c r="V929" s="58"/>
      <c r="W929" s="58"/>
      <c r="X929" s="58"/>
      <c r="Y929" s="58"/>
      <c r="Z929" s="58"/>
    </row>
    <row r="930" spans="1:26" ht="15.75" customHeight="1" x14ac:dyDescent="0.15">
      <c r="A930" s="58"/>
      <c r="B930" s="2"/>
      <c r="C930" s="3"/>
      <c r="D930" s="4"/>
      <c r="E930" s="5"/>
      <c r="F930" s="2"/>
      <c r="G930" s="2"/>
      <c r="H930" s="2"/>
      <c r="I930" s="6"/>
      <c r="J930" s="6"/>
      <c r="K930" s="2"/>
      <c r="L930" s="2"/>
      <c r="M930" s="58"/>
      <c r="N930" s="58"/>
      <c r="O930" s="58"/>
      <c r="P930" s="58"/>
      <c r="Q930" s="58"/>
      <c r="R930" s="58"/>
      <c r="S930" s="58"/>
      <c r="T930" s="58"/>
      <c r="U930" s="58"/>
      <c r="V930" s="58"/>
      <c r="W930" s="58"/>
      <c r="X930" s="58"/>
      <c r="Y930" s="58"/>
      <c r="Z930" s="58"/>
    </row>
    <row r="931" spans="1:26" ht="15.75" customHeight="1" x14ac:dyDescent="0.15">
      <c r="A931" s="58"/>
      <c r="B931" s="2"/>
      <c r="C931" s="3"/>
      <c r="D931" s="4"/>
      <c r="E931" s="5"/>
      <c r="F931" s="2"/>
      <c r="G931" s="2"/>
      <c r="H931" s="2"/>
      <c r="I931" s="6"/>
      <c r="J931" s="6"/>
      <c r="K931" s="2"/>
      <c r="L931" s="2"/>
      <c r="M931" s="58"/>
      <c r="N931" s="58"/>
      <c r="O931" s="58"/>
      <c r="P931" s="58"/>
      <c r="Q931" s="58"/>
      <c r="R931" s="58"/>
      <c r="S931" s="58"/>
      <c r="T931" s="58"/>
      <c r="U931" s="58"/>
      <c r="V931" s="58"/>
      <c r="W931" s="58"/>
      <c r="X931" s="58"/>
      <c r="Y931" s="58"/>
      <c r="Z931" s="58"/>
    </row>
    <row r="932" spans="1:26" ht="15.75" customHeight="1" x14ac:dyDescent="0.15">
      <c r="A932" s="58"/>
      <c r="B932" s="2"/>
      <c r="C932" s="3"/>
      <c r="D932" s="4"/>
      <c r="E932" s="5"/>
      <c r="F932" s="2"/>
      <c r="G932" s="2"/>
      <c r="H932" s="2"/>
      <c r="I932" s="6"/>
      <c r="J932" s="6"/>
      <c r="K932" s="2"/>
      <c r="L932" s="2"/>
      <c r="M932" s="58"/>
      <c r="N932" s="58"/>
      <c r="O932" s="58"/>
      <c r="P932" s="58"/>
      <c r="Q932" s="58"/>
      <c r="R932" s="58"/>
      <c r="S932" s="58"/>
      <c r="T932" s="58"/>
      <c r="U932" s="58"/>
      <c r="V932" s="58"/>
      <c r="W932" s="58"/>
      <c r="X932" s="58"/>
      <c r="Y932" s="58"/>
      <c r="Z932" s="58"/>
    </row>
    <row r="933" spans="1:26" ht="15.75" customHeight="1" x14ac:dyDescent="0.15">
      <c r="A933" s="58"/>
      <c r="B933" s="2"/>
      <c r="C933" s="3"/>
      <c r="D933" s="4"/>
      <c r="E933" s="5"/>
      <c r="F933" s="2"/>
      <c r="G933" s="2"/>
      <c r="H933" s="2"/>
      <c r="I933" s="6"/>
      <c r="J933" s="6"/>
      <c r="K933" s="2"/>
      <c r="L933" s="2"/>
      <c r="M933" s="58"/>
      <c r="N933" s="58"/>
      <c r="O933" s="58"/>
      <c r="P933" s="58"/>
      <c r="Q933" s="58"/>
      <c r="R933" s="58"/>
      <c r="S933" s="58"/>
      <c r="T933" s="58"/>
      <c r="U933" s="58"/>
      <c r="V933" s="58"/>
      <c r="W933" s="58"/>
      <c r="X933" s="58"/>
      <c r="Y933" s="58"/>
      <c r="Z933" s="58"/>
    </row>
    <row r="934" spans="1:26" ht="15.75" customHeight="1" x14ac:dyDescent="0.15">
      <c r="A934" s="58"/>
      <c r="B934" s="2"/>
      <c r="C934" s="3"/>
      <c r="D934" s="4"/>
      <c r="E934" s="5"/>
      <c r="F934" s="2"/>
      <c r="G934" s="2"/>
      <c r="H934" s="2"/>
      <c r="I934" s="6"/>
      <c r="J934" s="6"/>
      <c r="K934" s="2"/>
      <c r="L934" s="2"/>
      <c r="M934" s="58"/>
      <c r="N934" s="58"/>
      <c r="O934" s="58"/>
      <c r="P934" s="58"/>
      <c r="Q934" s="58"/>
      <c r="R934" s="58"/>
      <c r="S934" s="58"/>
      <c r="T934" s="58"/>
      <c r="U934" s="58"/>
      <c r="V934" s="58"/>
      <c r="W934" s="58"/>
      <c r="X934" s="58"/>
      <c r="Y934" s="58"/>
      <c r="Z934" s="58"/>
    </row>
    <row r="935" spans="1:26" ht="15.75" customHeight="1" x14ac:dyDescent="0.15">
      <c r="A935" s="58"/>
      <c r="B935" s="2"/>
      <c r="C935" s="3"/>
      <c r="D935" s="4"/>
      <c r="E935" s="5"/>
      <c r="F935" s="2"/>
      <c r="G935" s="2"/>
      <c r="H935" s="2"/>
      <c r="I935" s="6"/>
      <c r="J935" s="6"/>
      <c r="K935" s="2"/>
      <c r="L935" s="2"/>
      <c r="M935" s="58"/>
      <c r="N935" s="58"/>
      <c r="O935" s="58"/>
      <c r="P935" s="58"/>
      <c r="Q935" s="58"/>
      <c r="R935" s="58"/>
      <c r="S935" s="58"/>
      <c r="T935" s="58"/>
      <c r="U935" s="58"/>
      <c r="V935" s="58"/>
      <c r="W935" s="58"/>
      <c r="X935" s="58"/>
      <c r="Y935" s="58"/>
      <c r="Z935" s="58"/>
    </row>
    <row r="936" spans="1:26" ht="15.75" customHeight="1" x14ac:dyDescent="0.15">
      <c r="A936" s="58"/>
      <c r="B936" s="2"/>
      <c r="C936" s="3"/>
      <c r="D936" s="4"/>
      <c r="E936" s="5"/>
      <c r="F936" s="2"/>
      <c r="G936" s="2"/>
      <c r="H936" s="2"/>
      <c r="I936" s="6"/>
      <c r="J936" s="6"/>
      <c r="K936" s="2"/>
      <c r="L936" s="2"/>
      <c r="M936" s="58"/>
      <c r="N936" s="58"/>
      <c r="O936" s="58"/>
      <c r="P936" s="58"/>
      <c r="Q936" s="58"/>
      <c r="R936" s="58"/>
      <c r="S936" s="58"/>
      <c r="T936" s="58"/>
      <c r="U936" s="58"/>
      <c r="V936" s="58"/>
      <c r="W936" s="58"/>
      <c r="X936" s="58"/>
      <c r="Y936" s="58"/>
      <c r="Z936" s="58"/>
    </row>
    <row r="937" spans="1:26" ht="15.75" customHeight="1" x14ac:dyDescent="0.15">
      <c r="A937" s="58"/>
      <c r="B937" s="2"/>
      <c r="C937" s="3"/>
      <c r="D937" s="4"/>
      <c r="E937" s="5"/>
      <c r="F937" s="2"/>
      <c r="G937" s="2"/>
      <c r="H937" s="2"/>
      <c r="I937" s="6"/>
      <c r="J937" s="6"/>
      <c r="K937" s="2"/>
      <c r="L937" s="2"/>
      <c r="M937" s="58"/>
      <c r="N937" s="58"/>
      <c r="O937" s="58"/>
      <c r="P937" s="58"/>
      <c r="Q937" s="58"/>
      <c r="R937" s="58"/>
      <c r="S937" s="58"/>
      <c r="T937" s="58"/>
      <c r="U937" s="58"/>
      <c r="V937" s="58"/>
      <c r="W937" s="58"/>
      <c r="X937" s="58"/>
      <c r="Y937" s="58"/>
      <c r="Z937" s="58"/>
    </row>
    <row r="938" spans="1:26" ht="15.75" customHeight="1" x14ac:dyDescent="0.15">
      <c r="A938" s="58"/>
      <c r="B938" s="2"/>
      <c r="C938" s="3"/>
      <c r="D938" s="4"/>
      <c r="E938" s="5"/>
      <c r="F938" s="2"/>
      <c r="G938" s="2"/>
      <c r="H938" s="2"/>
      <c r="I938" s="6"/>
      <c r="J938" s="6"/>
      <c r="K938" s="2"/>
      <c r="L938" s="2"/>
      <c r="M938" s="58"/>
      <c r="N938" s="58"/>
      <c r="O938" s="58"/>
      <c r="P938" s="58"/>
      <c r="Q938" s="58"/>
      <c r="R938" s="58"/>
      <c r="S938" s="58"/>
      <c r="T938" s="58"/>
      <c r="U938" s="58"/>
      <c r="V938" s="58"/>
      <c r="W938" s="58"/>
      <c r="X938" s="58"/>
      <c r="Y938" s="58"/>
      <c r="Z938" s="58"/>
    </row>
    <row r="939" spans="1:26" ht="15.75" customHeight="1" x14ac:dyDescent="0.15">
      <c r="A939" s="58"/>
      <c r="B939" s="2"/>
      <c r="C939" s="3"/>
      <c r="D939" s="4"/>
      <c r="E939" s="5"/>
      <c r="F939" s="2"/>
      <c r="G939" s="2"/>
      <c r="H939" s="2"/>
      <c r="I939" s="6"/>
      <c r="J939" s="6"/>
      <c r="K939" s="2"/>
      <c r="L939" s="2"/>
      <c r="M939" s="58"/>
      <c r="N939" s="58"/>
      <c r="O939" s="58"/>
      <c r="P939" s="58"/>
      <c r="Q939" s="58"/>
      <c r="R939" s="58"/>
      <c r="S939" s="58"/>
      <c r="T939" s="58"/>
      <c r="U939" s="58"/>
      <c r="V939" s="58"/>
      <c r="W939" s="58"/>
      <c r="X939" s="58"/>
      <c r="Y939" s="58"/>
      <c r="Z939" s="58"/>
    </row>
    <row r="940" spans="1:26" ht="15.75" customHeight="1" x14ac:dyDescent="0.15">
      <c r="A940" s="58"/>
      <c r="B940" s="2"/>
      <c r="C940" s="3"/>
      <c r="D940" s="4"/>
      <c r="E940" s="5"/>
      <c r="F940" s="2"/>
      <c r="G940" s="2"/>
      <c r="H940" s="2"/>
      <c r="I940" s="6"/>
      <c r="J940" s="6"/>
      <c r="K940" s="2"/>
      <c r="L940" s="2"/>
      <c r="M940" s="58"/>
      <c r="N940" s="58"/>
      <c r="O940" s="58"/>
      <c r="P940" s="58"/>
      <c r="Q940" s="58"/>
      <c r="R940" s="58"/>
      <c r="S940" s="58"/>
      <c r="T940" s="58"/>
      <c r="U940" s="58"/>
      <c r="V940" s="58"/>
      <c r="W940" s="58"/>
      <c r="X940" s="58"/>
      <c r="Y940" s="58"/>
      <c r="Z940" s="58"/>
    </row>
    <row r="941" spans="1:26" ht="15.75" customHeight="1" x14ac:dyDescent="0.15">
      <c r="A941" s="58"/>
      <c r="B941" s="2"/>
      <c r="C941" s="3"/>
      <c r="D941" s="4"/>
      <c r="E941" s="5"/>
      <c r="F941" s="2"/>
      <c r="G941" s="2"/>
      <c r="H941" s="2"/>
      <c r="I941" s="6"/>
      <c r="J941" s="6"/>
      <c r="K941" s="2"/>
      <c r="L941" s="2"/>
      <c r="M941" s="58"/>
      <c r="N941" s="58"/>
      <c r="O941" s="58"/>
      <c r="P941" s="58"/>
      <c r="Q941" s="58"/>
      <c r="R941" s="58"/>
      <c r="S941" s="58"/>
      <c r="T941" s="58"/>
      <c r="U941" s="58"/>
      <c r="V941" s="58"/>
      <c r="W941" s="58"/>
      <c r="X941" s="58"/>
      <c r="Y941" s="58"/>
      <c r="Z941" s="58"/>
    </row>
    <row r="942" spans="1:26" ht="15.75" customHeight="1" x14ac:dyDescent="0.15">
      <c r="A942" s="58"/>
      <c r="B942" s="2"/>
      <c r="C942" s="3"/>
      <c r="D942" s="4"/>
      <c r="E942" s="5"/>
      <c r="F942" s="2"/>
      <c r="G942" s="2"/>
      <c r="H942" s="2"/>
      <c r="I942" s="6"/>
      <c r="J942" s="6"/>
      <c r="K942" s="2"/>
      <c r="L942" s="2"/>
      <c r="M942" s="58"/>
      <c r="N942" s="58"/>
      <c r="O942" s="58"/>
      <c r="P942" s="58"/>
      <c r="Q942" s="58"/>
      <c r="R942" s="58"/>
      <c r="S942" s="58"/>
      <c r="T942" s="58"/>
      <c r="U942" s="58"/>
      <c r="V942" s="58"/>
      <c r="W942" s="58"/>
      <c r="X942" s="58"/>
      <c r="Y942" s="58"/>
      <c r="Z942" s="58"/>
    </row>
    <row r="943" spans="1:26" ht="15.75" customHeight="1" x14ac:dyDescent="0.15">
      <c r="A943" s="58"/>
      <c r="B943" s="2"/>
      <c r="C943" s="3"/>
      <c r="D943" s="4"/>
      <c r="E943" s="5"/>
      <c r="F943" s="2"/>
      <c r="G943" s="2"/>
      <c r="H943" s="2"/>
      <c r="I943" s="6"/>
      <c r="J943" s="6"/>
      <c r="K943" s="2"/>
      <c r="L943" s="2"/>
      <c r="M943" s="58"/>
      <c r="N943" s="58"/>
      <c r="O943" s="58"/>
      <c r="P943" s="58"/>
      <c r="Q943" s="58"/>
      <c r="R943" s="58"/>
      <c r="S943" s="58"/>
      <c r="T943" s="58"/>
      <c r="U943" s="58"/>
      <c r="V943" s="58"/>
      <c r="W943" s="58"/>
      <c r="X943" s="58"/>
      <c r="Y943" s="58"/>
      <c r="Z943" s="58"/>
    </row>
    <row r="944" spans="1:26" ht="15.75" customHeight="1" x14ac:dyDescent="0.15">
      <c r="A944" s="58"/>
      <c r="B944" s="2"/>
      <c r="C944" s="3"/>
      <c r="D944" s="4"/>
      <c r="E944" s="5"/>
      <c r="F944" s="2"/>
      <c r="G944" s="2"/>
      <c r="H944" s="2"/>
      <c r="I944" s="6"/>
      <c r="J944" s="6"/>
      <c r="K944" s="2"/>
      <c r="L944" s="2"/>
      <c r="M944" s="58"/>
      <c r="N944" s="58"/>
      <c r="O944" s="58"/>
      <c r="P944" s="58"/>
      <c r="Q944" s="58"/>
      <c r="R944" s="58"/>
      <c r="S944" s="58"/>
      <c r="T944" s="58"/>
      <c r="U944" s="58"/>
      <c r="V944" s="58"/>
      <c r="W944" s="58"/>
      <c r="X944" s="58"/>
      <c r="Y944" s="58"/>
      <c r="Z944" s="58"/>
    </row>
    <row r="945" spans="1:26" ht="15.75" customHeight="1" x14ac:dyDescent="0.15">
      <c r="A945" s="58"/>
      <c r="B945" s="2"/>
      <c r="C945" s="3"/>
      <c r="D945" s="4"/>
      <c r="E945" s="5"/>
      <c r="F945" s="2"/>
      <c r="G945" s="2"/>
      <c r="H945" s="2"/>
      <c r="I945" s="6"/>
      <c r="J945" s="6"/>
      <c r="K945" s="2"/>
      <c r="L945" s="2"/>
      <c r="M945" s="58"/>
      <c r="N945" s="58"/>
      <c r="O945" s="58"/>
      <c r="P945" s="58"/>
      <c r="Q945" s="58"/>
      <c r="R945" s="58"/>
      <c r="S945" s="58"/>
      <c r="T945" s="58"/>
      <c r="U945" s="58"/>
      <c r="V945" s="58"/>
      <c r="W945" s="58"/>
      <c r="X945" s="58"/>
      <c r="Y945" s="58"/>
      <c r="Z945" s="58"/>
    </row>
    <row r="946" spans="1:26" ht="15.75" customHeight="1" x14ac:dyDescent="0.15">
      <c r="A946" s="58"/>
      <c r="B946" s="2"/>
      <c r="C946" s="3"/>
      <c r="D946" s="4"/>
      <c r="E946" s="5"/>
      <c r="F946" s="2"/>
      <c r="G946" s="2"/>
      <c r="H946" s="2"/>
      <c r="I946" s="6"/>
      <c r="J946" s="6"/>
      <c r="K946" s="2"/>
      <c r="L946" s="2"/>
      <c r="M946" s="58"/>
      <c r="N946" s="58"/>
      <c r="O946" s="58"/>
      <c r="P946" s="58"/>
      <c r="Q946" s="58"/>
      <c r="R946" s="58"/>
      <c r="S946" s="58"/>
      <c r="T946" s="58"/>
      <c r="U946" s="58"/>
      <c r="V946" s="58"/>
      <c r="W946" s="58"/>
      <c r="X946" s="58"/>
      <c r="Y946" s="58"/>
      <c r="Z946" s="58"/>
    </row>
    <row r="947" spans="1:26" ht="15.75" customHeight="1" x14ac:dyDescent="0.15">
      <c r="A947" s="58"/>
      <c r="B947" s="2"/>
      <c r="C947" s="3"/>
      <c r="D947" s="4"/>
      <c r="E947" s="5"/>
      <c r="F947" s="2"/>
      <c r="G947" s="2"/>
      <c r="H947" s="2"/>
      <c r="I947" s="6"/>
      <c r="J947" s="6"/>
      <c r="K947" s="2"/>
      <c r="L947" s="2"/>
      <c r="M947" s="58"/>
      <c r="N947" s="58"/>
      <c r="O947" s="58"/>
      <c r="P947" s="58"/>
      <c r="Q947" s="58"/>
      <c r="R947" s="58"/>
      <c r="S947" s="58"/>
      <c r="T947" s="58"/>
      <c r="U947" s="58"/>
      <c r="V947" s="58"/>
      <c r="W947" s="58"/>
      <c r="X947" s="58"/>
      <c r="Y947" s="58"/>
      <c r="Z947" s="58"/>
    </row>
    <row r="948" spans="1:26" ht="15.75" customHeight="1" x14ac:dyDescent="0.15">
      <c r="A948" s="58"/>
      <c r="B948" s="2"/>
      <c r="C948" s="3"/>
      <c r="D948" s="4"/>
      <c r="E948" s="5"/>
      <c r="F948" s="2"/>
      <c r="G948" s="2"/>
      <c r="H948" s="2"/>
      <c r="I948" s="6"/>
      <c r="J948" s="6"/>
      <c r="K948" s="2"/>
      <c r="L948" s="2"/>
      <c r="M948" s="58"/>
      <c r="N948" s="58"/>
      <c r="O948" s="58"/>
      <c r="P948" s="58"/>
      <c r="Q948" s="58"/>
      <c r="R948" s="58"/>
      <c r="S948" s="58"/>
      <c r="T948" s="58"/>
      <c r="U948" s="58"/>
      <c r="V948" s="58"/>
      <c r="W948" s="58"/>
      <c r="X948" s="58"/>
      <c r="Y948" s="58"/>
      <c r="Z948" s="58"/>
    </row>
    <row r="949" spans="1:26" ht="15.75" customHeight="1" x14ac:dyDescent="0.15">
      <c r="A949" s="58"/>
      <c r="B949" s="2"/>
      <c r="C949" s="3"/>
      <c r="D949" s="4"/>
      <c r="E949" s="5"/>
      <c r="F949" s="2"/>
      <c r="G949" s="2"/>
      <c r="H949" s="2"/>
      <c r="I949" s="6"/>
      <c r="J949" s="6"/>
      <c r="K949" s="2"/>
      <c r="L949" s="2"/>
      <c r="M949" s="58"/>
      <c r="N949" s="58"/>
      <c r="O949" s="58"/>
      <c r="P949" s="58"/>
      <c r="Q949" s="58"/>
      <c r="R949" s="58"/>
      <c r="S949" s="58"/>
      <c r="T949" s="58"/>
      <c r="U949" s="58"/>
      <c r="V949" s="58"/>
      <c r="W949" s="58"/>
      <c r="X949" s="58"/>
      <c r="Y949" s="58"/>
      <c r="Z949" s="58"/>
    </row>
    <row r="950" spans="1:26" ht="15.75" customHeight="1" x14ac:dyDescent="0.15">
      <c r="A950" s="58"/>
      <c r="B950" s="2"/>
      <c r="C950" s="3"/>
      <c r="D950" s="4"/>
      <c r="E950" s="5"/>
      <c r="F950" s="2"/>
      <c r="G950" s="2"/>
      <c r="H950" s="2"/>
      <c r="I950" s="6"/>
      <c r="J950" s="6"/>
      <c r="K950" s="2"/>
      <c r="L950" s="2"/>
      <c r="M950" s="58"/>
      <c r="N950" s="58"/>
      <c r="O950" s="58"/>
      <c r="P950" s="58"/>
      <c r="Q950" s="58"/>
      <c r="R950" s="58"/>
      <c r="S950" s="58"/>
      <c r="T950" s="58"/>
      <c r="U950" s="58"/>
      <c r="V950" s="58"/>
      <c r="W950" s="58"/>
      <c r="X950" s="58"/>
      <c r="Y950" s="58"/>
      <c r="Z950" s="58"/>
    </row>
    <row r="951" spans="1:26" ht="15.75" customHeight="1" x14ac:dyDescent="0.15">
      <c r="A951" s="58"/>
      <c r="B951" s="2"/>
      <c r="C951" s="3"/>
      <c r="D951" s="4"/>
      <c r="E951" s="5"/>
      <c r="F951" s="2"/>
      <c r="G951" s="2"/>
      <c r="H951" s="2"/>
      <c r="I951" s="6"/>
      <c r="J951" s="6"/>
      <c r="K951" s="2"/>
      <c r="L951" s="2"/>
      <c r="M951" s="58"/>
      <c r="N951" s="58"/>
      <c r="O951" s="58"/>
      <c r="P951" s="58"/>
      <c r="Q951" s="58"/>
      <c r="R951" s="58"/>
      <c r="S951" s="58"/>
      <c r="T951" s="58"/>
      <c r="U951" s="58"/>
      <c r="V951" s="58"/>
      <c r="W951" s="58"/>
      <c r="X951" s="58"/>
      <c r="Y951" s="58"/>
      <c r="Z951" s="58"/>
    </row>
    <row r="952" spans="1:26" ht="15.75" customHeight="1" x14ac:dyDescent="0.15">
      <c r="A952" s="58"/>
      <c r="B952" s="2"/>
      <c r="C952" s="3"/>
      <c r="D952" s="4"/>
      <c r="E952" s="5"/>
      <c r="F952" s="2"/>
      <c r="G952" s="2"/>
      <c r="H952" s="2"/>
      <c r="I952" s="6"/>
      <c r="J952" s="6"/>
      <c r="K952" s="2"/>
      <c r="L952" s="2"/>
      <c r="M952" s="58"/>
      <c r="N952" s="58"/>
      <c r="O952" s="58"/>
      <c r="P952" s="58"/>
      <c r="Q952" s="58"/>
      <c r="R952" s="58"/>
      <c r="S952" s="58"/>
      <c r="T952" s="58"/>
      <c r="U952" s="58"/>
      <c r="V952" s="58"/>
      <c r="W952" s="58"/>
      <c r="X952" s="58"/>
      <c r="Y952" s="58"/>
      <c r="Z952" s="58"/>
    </row>
    <row r="953" spans="1:26" ht="15.75" customHeight="1" x14ac:dyDescent="0.15">
      <c r="A953" s="58"/>
      <c r="B953" s="2"/>
      <c r="C953" s="3"/>
      <c r="D953" s="4"/>
      <c r="E953" s="5"/>
      <c r="F953" s="2"/>
      <c r="G953" s="2"/>
      <c r="H953" s="2"/>
      <c r="I953" s="6"/>
      <c r="J953" s="6"/>
      <c r="K953" s="2"/>
      <c r="L953" s="2"/>
      <c r="M953" s="58"/>
      <c r="N953" s="58"/>
      <c r="O953" s="58"/>
      <c r="P953" s="58"/>
      <c r="Q953" s="58"/>
      <c r="R953" s="58"/>
      <c r="S953" s="58"/>
      <c r="T953" s="58"/>
      <c r="U953" s="58"/>
      <c r="V953" s="58"/>
      <c r="W953" s="58"/>
      <c r="X953" s="58"/>
      <c r="Y953" s="58"/>
      <c r="Z953" s="58"/>
    </row>
    <row r="954" spans="1:26" ht="15.75" customHeight="1" x14ac:dyDescent="0.15">
      <c r="A954" s="58"/>
      <c r="B954" s="2"/>
      <c r="C954" s="3"/>
      <c r="D954" s="4"/>
      <c r="E954" s="5"/>
      <c r="F954" s="2"/>
      <c r="G954" s="2"/>
      <c r="H954" s="2"/>
      <c r="I954" s="6"/>
      <c r="J954" s="6"/>
      <c r="K954" s="2"/>
      <c r="L954" s="2"/>
      <c r="M954" s="58"/>
      <c r="N954" s="58"/>
      <c r="O954" s="58"/>
      <c r="P954" s="58"/>
      <c r="Q954" s="58"/>
      <c r="R954" s="58"/>
      <c r="S954" s="58"/>
      <c r="T954" s="58"/>
      <c r="U954" s="58"/>
      <c r="V954" s="58"/>
      <c r="W954" s="58"/>
      <c r="X954" s="58"/>
      <c r="Y954" s="58"/>
      <c r="Z954" s="58"/>
    </row>
    <row r="955" spans="1:26" ht="15.75" customHeight="1" x14ac:dyDescent="0.15">
      <c r="A955" s="58"/>
      <c r="B955" s="2"/>
      <c r="C955" s="3"/>
      <c r="D955" s="4"/>
      <c r="E955" s="5"/>
      <c r="F955" s="2"/>
      <c r="G955" s="2"/>
      <c r="H955" s="2"/>
      <c r="I955" s="6"/>
      <c r="J955" s="6"/>
      <c r="K955" s="2"/>
      <c r="L955" s="2"/>
      <c r="M955" s="58"/>
      <c r="N955" s="58"/>
      <c r="O955" s="58"/>
      <c r="P955" s="58"/>
      <c r="Q955" s="58"/>
      <c r="R955" s="58"/>
      <c r="S955" s="58"/>
      <c r="T955" s="58"/>
      <c r="U955" s="58"/>
      <c r="V955" s="58"/>
      <c r="W955" s="58"/>
      <c r="X955" s="58"/>
      <c r="Y955" s="58"/>
      <c r="Z955" s="58"/>
    </row>
    <row r="956" spans="1:26" ht="15.75" customHeight="1" x14ac:dyDescent="0.15">
      <c r="A956" s="58"/>
      <c r="B956" s="2"/>
      <c r="C956" s="3"/>
      <c r="D956" s="4"/>
      <c r="E956" s="5"/>
      <c r="F956" s="2"/>
      <c r="G956" s="2"/>
      <c r="H956" s="2"/>
      <c r="I956" s="6"/>
      <c r="J956" s="6"/>
      <c r="K956" s="2"/>
      <c r="L956" s="2"/>
      <c r="M956" s="58"/>
      <c r="N956" s="58"/>
      <c r="O956" s="58"/>
      <c r="P956" s="58"/>
      <c r="Q956" s="58"/>
      <c r="R956" s="58"/>
      <c r="S956" s="58"/>
      <c r="T956" s="58"/>
      <c r="U956" s="58"/>
      <c r="V956" s="58"/>
      <c r="W956" s="58"/>
      <c r="X956" s="58"/>
      <c r="Y956" s="58"/>
      <c r="Z956" s="58"/>
    </row>
    <row r="957" spans="1:26" ht="15.75" customHeight="1" x14ac:dyDescent="0.15">
      <c r="A957" s="58"/>
      <c r="B957" s="2"/>
      <c r="C957" s="3"/>
      <c r="D957" s="4"/>
      <c r="E957" s="5"/>
      <c r="F957" s="2"/>
      <c r="G957" s="2"/>
      <c r="H957" s="2"/>
      <c r="I957" s="6"/>
      <c r="J957" s="6"/>
      <c r="K957" s="2"/>
      <c r="L957" s="2"/>
      <c r="M957" s="58"/>
      <c r="N957" s="58"/>
      <c r="O957" s="58"/>
      <c r="P957" s="58"/>
      <c r="Q957" s="58"/>
      <c r="R957" s="58"/>
      <c r="S957" s="58"/>
      <c r="T957" s="58"/>
      <c r="U957" s="58"/>
      <c r="V957" s="58"/>
      <c r="W957" s="58"/>
      <c r="X957" s="58"/>
      <c r="Y957" s="58"/>
      <c r="Z957" s="58"/>
    </row>
    <row r="958" spans="1:26" ht="15.75" customHeight="1" x14ac:dyDescent="0.15">
      <c r="A958" s="58"/>
      <c r="B958" s="2"/>
      <c r="C958" s="3"/>
      <c r="D958" s="4"/>
      <c r="E958" s="5"/>
      <c r="F958" s="2"/>
      <c r="G958" s="2"/>
      <c r="H958" s="2"/>
      <c r="I958" s="6"/>
      <c r="J958" s="6"/>
      <c r="K958" s="2"/>
      <c r="L958" s="2"/>
      <c r="M958" s="58"/>
      <c r="N958" s="58"/>
      <c r="O958" s="58"/>
      <c r="P958" s="58"/>
      <c r="Q958" s="58"/>
      <c r="R958" s="58"/>
      <c r="S958" s="58"/>
      <c r="T958" s="58"/>
      <c r="U958" s="58"/>
      <c r="V958" s="58"/>
      <c r="W958" s="58"/>
      <c r="X958" s="58"/>
      <c r="Y958" s="58"/>
      <c r="Z958" s="58"/>
    </row>
    <row r="959" spans="1:26" ht="15.75" customHeight="1" x14ac:dyDescent="0.15">
      <c r="A959" s="58"/>
      <c r="B959" s="2"/>
      <c r="C959" s="3"/>
      <c r="D959" s="4"/>
      <c r="E959" s="5"/>
      <c r="F959" s="2"/>
      <c r="G959" s="2"/>
      <c r="H959" s="2"/>
      <c r="I959" s="6"/>
      <c r="J959" s="6"/>
      <c r="K959" s="2"/>
      <c r="L959" s="2"/>
      <c r="M959" s="58"/>
      <c r="N959" s="58"/>
      <c r="O959" s="58"/>
      <c r="P959" s="58"/>
      <c r="Q959" s="58"/>
      <c r="R959" s="58"/>
      <c r="S959" s="58"/>
      <c r="T959" s="58"/>
      <c r="U959" s="58"/>
      <c r="V959" s="58"/>
      <c r="W959" s="58"/>
      <c r="X959" s="58"/>
      <c r="Y959" s="58"/>
      <c r="Z959" s="58"/>
    </row>
    <row r="960" spans="1:26" ht="15.75" customHeight="1" x14ac:dyDescent="0.15">
      <c r="A960" s="58"/>
      <c r="B960" s="2"/>
      <c r="C960" s="3"/>
      <c r="D960" s="4"/>
      <c r="E960" s="5"/>
      <c r="F960" s="2"/>
      <c r="G960" s="2"/>
      <c r="H960" s="2"/>
      <c r="I960" s="6"/>
      <c r="J960" s="6"/>
      <c r="K960" s="2"/>
      <c r="L960" s="2"/>
      <c r="M960" s="58"/>
      <c r="N960" s="58"/>
      <c r="O960" s="58"/>
      <c r="P960" s="58"/>
      <c r="Q960" s="58"/>
      <c r="R960" s="58"/>
      <c r="S960" s="58"/>
      <c r="T960" s="58"/>
      <c r="U960" s="58"/>
      <c r="V960" s="58"/>
      <c r="W960" s="58"/>
      <c r="X960" s="58"/>
      <c r="Y960" s="58"/>
      <c r="Z960" s="58"/>
    </row>
    <row r="961" spans="1:26" ht="15.75" customHeight="1" x14ac:dyDescent="0.15">
      <c r="A961" s="58"/>
      <c r="B961" s="2"/>
      <c r="C961" s="3"/>
      <c r="D961" s="4"/>
      <c r="E961" s="5"/>
      <c r="F961" s="2"/>
      <c r="G961" s="2"/>
      <c r="H961" s="2"/>
      <c r="I961" s="6"/>
      <c r="J961" s="6"/>
      <c r="K961" s="2"/>
      <c r="L961" s="2"/>
      <c r="M961" s="58"/>
      <c r="N961" s="58"/>
      <c r="O961" s="58"/>
      <c r="P961" s="58"/>
      <c r="Q961" s="58"/>
      <c r="R961" s="58"/>
      <c r="S961" s="58"/>
      <c r="T961" s="58"/>
      <c r="U961" s="58"/>
      <c r="V961" s="58"/>
      <c r="W961" s="58"/>
      <c r="X961" s="58"/>
      <c r="Y961" s="58"/>
      <c r="Z961" s="58"/>
    </row>
    <row r="962" spans="1:26" ht="15.75" customHeight="1" x14ac:dyDescent="0.15">
      <c r="A962" s="58"/>
      <c r="B962" s="2"/>
      <c r="C962" s="3"/>
      <c r="D962" s="4"/>
      <c r="E962" s="5"/>
      <c r="F962" s="2"/>
      <c r="G962" s="2"/>
      <c r="H962" s="2"/>
      <c r="I962" s="6"/>
      <c r="J962" s="6"/>
      <c r="K962" s="2"/>
      <c r="L962" s="2"/>
      <c r="M962" s="58"/>
      <c r="N962" s="58"/>
      <c r="O962" s="58"/>
      <c r="P962" s="58"/>
      <c r="Q962" s="58"/>
      <c r="R962" s="58"/>
      <c r="S962" s="58"/>
      <c r="T962" s="58"/>
      <c r="U962" s="58"/>
      <c r="V962" s="58"/>
      <c r="W962" s="58"/>
      <c r="X962" s="58"/>
      <c r="Y962" s="58"/>
      <c r="Z962" s="58"/>
    </row>
    <row r="963" spans="1:26" ht="15.75" customHeight="1" x14ac:dyDescent="0.15">
      <c r="A963" s="58"/>
      <c r="B963" s="2"/>
      <c r="C963" s="3"/>
      <c r="D963" s="4"/>
      <c r="E963" s="5"/>
      <c r="F963" s="2"/>
      <c r="G963" s="2"/>
      <c r="H963" s="2"/>
      <c r="I963" s="6"/>
      <c r="J963" s="6"/>
      <c r="K963" s="2"/>
      <c r="L963" s="2"/>
      <c r="M963" s="58"/>
      <c r="N963" s="58"/>
      <c r="O963" s="58"/>
      <c r="P963" s="58"/>
      <c r="Q963" s="58"/>
      <c r="R963" s="58"/>
      <c r="S963" s="58"/>
      <c r="T963" s="58"/>
      <c r="U963" s="58"/>
      <c r="V963" s="58"/>
      <c r="W963" s="58"/>
      <c r="X963" s="58"/>
      <c r="Y963" s="58"/>
      <c r="Z963" s="58"/>
    </row>
    <row r="964" spans="1:26" ht="15.75" customHeight="1" x14ac:dyDescent="0.15">
      <c r="A964" s="58"/>
      <c r="B964" s="2"/>
      <c r="C964" s="3"/>
      <c r="D964" s="4"/>
      <c r="E964" s="5"/>
      <c r="F964" s="2"/>
      <c r="G964" s="2"/>
      <c r="H964" s="2"/>
      <c r="I964" s="6"/>
      <c r="J964" s="6"/>
      <c r="K964" s="2"/>
      <c r="L964" s="2"/>
      <c r="M964" s="58"/>
      <c r="N964" s="58"/>
      <c r="O964" s="58"/>
      <c r="P964" s="58"/>
      <c r="Q964" s="58"/>
      <c r="R964" s="58"/>
      <c r="S964" s="58"/>
      <c r="T964" s="58"/>
      <c r="U964" s="58"/>
      <c r="V964" s="58"/>
      <c r="W964" s="58"/>
      <c r="X964" s="58"/>
      <c r="Y964" s="58"/>
      <c r="Z964" s="58"/>
    </row>
    <row r="965" spans="1:26" ht="15.75" customHeight="1" x14ac:dyDescent="0.15">
      <c r="A965" s="58"/>
      <c r="B965" s="2"/>
      <c r="C965" s="3"/>
      <c r="D965" s="4"/>
      <c r="E965" s="5"/>
      <c r="F965" s="2"/>
      <c r="G965" s="2"/>
      <c r="H965" s="2"/>
      <c r="I965" s="6"/>
      <c r="J965" s="6"/>
      <c r="K965" s="2"/>
      <c r="L965" s="2"/>
      <c r="M965" s="58"/>
      <c r="N965" s="58"/>
      <c r="O965" s="58"/>
      <c r="P965" s="58"/>
      <c r="Q965" s="58"/>
      <c r="R965" s="58"/>
      <c r="S965" s="58"/>
      <c r="T965" s="58"/>
      <c r="U965" s="58"/>
      <c r="V965" s="58"/>
      <c r="W965" s="58"/>
      <c r="X965" s="58"/>
      <c r="Y965" s="58"/>
      <c r="Z965" s="58"/>
    </row>
    <row r="966" spans="1:26" ht="15.75" customHeight="1" x14ac:dyDescent="0.15">
      <c r="A966" s="58"/>
      <c r="B966" s="2"/>
      <c r="C966" s="3"/>
      <c r="D966" s="4"/>
      <c r="E966" s="5"/>
      <c r="F966" s="2"/>
      <c r="G966" s="2"/>
      <c r="H966" s="2"/>
      <c r="I966" s="6"/>
      <c r="J966" s="6"/>
      <c r="K966" s="2"/>
      <c r="L966" s="2"/>
      <c r="M966" s="58"/>
      <c r="N966" s="58"/>
      <c r="O966" s="58"/>
      <c r="P966" s="58"/>
      <c r="Q966" s="58"/>
      <c r="R966" s="58"/>
      <c r="S966" s="58"/>
      <c r="T966" s="58"/>
      <c r="U966" s="58"/>
      <c r="V966" s="58"/>
      <c r="W966" s="58"/>
      <c r="X966" s="58"/>
      <c r="Y966" s="58"/>
      <c r="Z966" s="58"/>
    </row>
    <row r="967" spans="1:26" ht="15.75" customHeight="1" x14ac:dyDescent="0.15">
      <c r="A967" s="58"/>
      <c r="B967" s="2"/>
      <c r="C967" s="3"/>
      <c r="D967" s="4"/>
      <c r="E967" s="5"/>
      <c r="F967" s="2"/>
      <c r="G967" s="2"/>
      <c r="H967" s="2"/>
      <c r="I967" s="6"/>
      <c r="J967" s="6"/>
      <c r="K967" s="2"/>
      <c r="L967" s="2"/>
      <c r="M967" s="58"/>
      <c r="N967" s="58"/>
      <c r="O967" s="58"/>
      <c r="P967" s="58"/>
      <c r="Q967" s="58"/>
      <c r="R967" s="58"/>
      <c r="S967" s="58"/>
      <c r="T967" s="58"/>
      <c r="U967" s="58"/>
      <c r="V967" s="58"/>
      <c r="W967" s="58"/>
      <c r="X967" s="58"/>
      <c r="Y967" s="58"/>
      <c r="Z967" s="58"/>
    </row>
    <row r="968" spans="1:26" ht="15.75" customHeight="1" x14ac:dyDescent="0.15">
      <c r="A968" s="58"/>
      <c r="B968" s="2"/>
      <c r="C968" s="3"/>
      <c r="D968" s="4"/>
      <c r="E968" s="5"/>
      <c r="F968" s="2"/>
      <c r="G968" s="2"/>
      <c r="H968" s="2"/>
      <c r="I968" s="6"/>
      <c r="J968" s="6"/>
      <c r="K968" s="2"/>
      <c r="L968" s="2"/>
      <c r="M968" s="58"/>
      <c r="N968" s="58"/>
      <c r="O968" s="58"/>
      <c r="P968" s="58"/>
      <c r="Q968" s="58"/>
      <c r="R968" s="58"/>
      <c r="S968" s="58"/>
      <c r="T968" s="58"/>
      <c r="U968" s="58"/>
      <c r="V968" s="58"/>
      <c r="W968" s="58"/>
      <c r="X968" s="58"/>
      <c r="Y968" s="58"/>
      <c r="Z968" s="58"/>
    </row>
    <row r="969" spans="1:26" ht="15.75" customHeight="1" x14ac:dyDescent="0.15">
      <c r="A969" s="58"/>
      <c r="B969" s="2"/>
      <c r="C969" s="3"/>
      <c r="D969" s="4"/>
      <c r="E969" s="5"/>
      <c r="F969" s="2"/>
      <c r="G969" s="2"/>
      <c r="H969" s="2"/>
      <c r="I969" s="6"/>
      <c r="J969" s="6"/>
      <c r="K969" s="2"/>
      <c r="L969" s="2"/>
      <c r="M969" s="58"/>
      <c r="N969" s="58"/>
      <c r="O969" s="58"/>
      <c r="P969" s="58"/>
      <c r="Q969" s="58"/>
      <c r="R969" s="58"/>
      <c r="S969" s="58"/>
      <c r="T969" s="58"/>
      <c r="U969" s="58"/>
      <c r="V969" s="58"/>
      <c r="W969" s="58"/>
      <c r="X969" s="58"/>
      <c r="Y969" s="58"/>
      <c r="Z969" s="58"/>
    </row>
    <row r="970" spans="1:26" ht="15.75" customHeight="1" x14ac:dyDescent="0.15">
      <c r="A970" s="58"/>
      <c r="B970" s="2"/>
      <c r="C970" s="3"/>
      <c r="D970" s="4"/>
      <c r="E970" s="5"/>
      <c r="F970" s="2"/>
      <c r="G970" s="2"/>
      <c r="H970" s="2"/>
      <c r="I970" s="6"/>
      <c r="J970" s="6"/>
      <c r="K970" s="2"/>
      <c r="L970" s="2"/>
      <c r="M970" s="58"/>
      <c r="N970" s="58"/>
      <c r="O970" s="58"/>
      <c r="P970" s="58"/>
      <c r="Q970" s="58"/>
      <c r="R970" s="58"/>
      <c r="S970" s="58"/>
      <c r="T970" s="58"/>
      <c r="U970" s="58"/>
      <c r="V970" s="58"/>
      <c r="W970" s="58"/>
      <c r="X970" s="58"/>
      <c r="Y970" s="58"/>
      <c r="Z970" s="58"/>
    </row>
    <row r="971" spans="1:26" ht="15.75" customHeight="1" x14ac:dyDescent="0.15">
      <c r="A971" s="58"/>
      <c r="B971" s="2"/>
      <c r="C971" s="3"/>
      <c r="D971" s="4"/>
      <c r="E971" s="5"/>
      <c r="F971" s="2"/>
      <c r="G971" s="2"/>
      <c r="H971" s="2"/>
      <c r="I971" s="6"/>
      <c r="J971" s="6"/>
      <c r="K971" s="2"/>
      <c r="L971" s="2"/>
      <c r="M971" s="58"/>
      <c r="N971" s="58"/>
      <c r="O971" s="58"/>
      <c r="P971" s="58"/>
      <c r="Q971" s="58"/>
      <c r="R971" s="58"/>
      <c r="S971" s="58"/>
      <c r="T971" s="58"/>
      <c r="U971" s="58"/>
      <c r="V971" s="58"/>
      <c r="W971" s="58"/>
      <c r="X971" s="58"/>
      <c r="Y971" s="58"/>
      <c r="Z971" s="58"/>
    </row>
    <row r="972" spans="1:26" ht="15.75" customHeight="1" x14ac:dyDescent="0.15">
      <c r="A972" s="58"/>
      <c r="B972" s="2"/>
      <c r="C972" s="3"/>
      <c r="D972" s="4"/>
      <c r="E972" s="5"/>
      <c r="F972" s="2"/>
      <c r="G972" s="2"/>
      <c r="H972" s="2"/>
      <c r="I972" s="6"/>
      <c r="J972" s="6"/>
      <c r="K972" s="2"/>
      <c r="L972" s="2"/>
      <c r="M972" s="58"/>
      <c r="N972" s="58"/>
      <c r="O972" s="58"/>
      <c r="P972" s="58"/>
      <c r="Q972" s="58"/>
      <c r="R972" s="58"/>
      <c r="S972" s="58"/>
      <c r="T972" s="58"/>
      <c r="U972" s="58"/>
      <c r="V972" s="58"/>
      <c r="W972" s="58"/>
      <c r="X972" s="58"/>
      <c r="Y972" s="58"/>
      <c r="Z972" s="58"/>
    </row>
    <row r="973" spans="1:26" ht="15.75" customHeight="1" x14ac:dyDescent="0.15">
      <c r="A973" s="58"/>
      <c r="B973" s="2"/>
      <c r="C973" s="3"/>
      <c r="D973" s="4"/>
      <c r="E973" s="5"/>
      <c r="F973" s="2"/>
      <c r="G973" s="2"/>
      <c r="H973" s="2"/>
      <c r="I973" s="6"/>
      <c r="J973" s="6"/>
      <c r="K973" s="2"/>
      <c r="L973" s="2"/>
      <c r="M973" s="58"/>
      <c r="N973" s="58"/>
      <c r="O973" s="58"/>
      <c r="P973" s="58"/>
      <c r="Q973" s="58"/>
      <c r="R973" s="58"/>
      <c r="S973" s="58"/>
      <c r="T973" s="58"/>
      <c r="U973" s="58"/>
      <c r="V973" s="58"/>
      <c r="W973" s="58"/>
      <c r="X973" s="58"/>
      <c r="Y973" s="58"/>
      <c r="Z973" s="58"/>
    </row>
    <row r="974" spans="1:26" ht="15.75" customHeight="1" x14ac:dyDescent="0.15">
      <c r="A974" s="58"/>
      <c r="B974" s="2"/>
      <c r="C974" s="3"/>
      <c r="D974" s="4"/>
      <c r="E974" s="5"/>
      <c r="F974" s="2"/>
      <c r="G974" s="2"/>
      <c r="H974" s="2"/>
      <c r="I974" s="6"/>
      <c r="J974" s="6"/>
      <c r="K974" s="2"/>
      <c r="L974" s="2"/>
      <c r="M974" s="58"/>
      <c r="N974" s="58"/>
      <c r="O974" s="58"/>
      <c r="P974" s="58"/>
      <c r="Q974" s="58"/>
      <c r="R974" s="58"/>
      <c r="S974" s="58"/>
      <c r="T974" s="58"/>
      <c r="U974" s="58"/>
      <c r="V974" s="58"/>
      <c r="W974" s="58"/>
      <c r="X974" s="58"/>
      <c r="Y974" s="58"/>
      <c r="Z974" s="58"/>
    </row>
    <row r="975" spans="1:26" ht="15.75" customHeight="1" x14ac:dyDescent="0.15">
      <c r="A975" s="58"/>
      <c r="B975" s="2"/>
      <c r="C975" s="3"/>
      <c r="D975" s="4"/>
      <c r="E975" s="5"/>
      <c r="F975" s="2"/>
      <c r="G975" s="2"/>
      <c r="H975" s="2"/>
      <c r="I975" s="6"/>
      <c r="J975" s="6"/>
      <c r="K975" s="2"/>
      <c r="L975" s="2"/>
      <c r="M975" s="58"/>
      <c r="N975" s="58"/>
      <c r="O975" s="58"/>
      <c r="P975" s="58"/>
      <c r="Q975" s="58"/>
      <c r="R975" s="58"/>
      <c r="S975" s="58"/>
      <c r="T975" s="58"/>
      <c r="U975" s="58"/>
      <c r="V975" s="58"/>
      <c r="W975" s="58"/>
      <c r="X975" s="58"/>
      <c r="Y975" s="58"/>
      <c r="Z975" s="58"/>
    </row>
    <row r="976" spans="1:26" ht="15.75" customHeight="1" x14ac:dyDescent="0.15">
      <c r="A976" s="58"/>
      <c r="B976" s="2"/>
      <c r="C976" s="3"/>
      <c r="D976" s="4"/>
      <c r="E976" s="5"/>
      <c r="F976" s="2"/>
      <c r="G976" s="2"/>
      <c r="H976" s="2"/>
      <c r="I976" s="6"/>
      <c r="J976" s="6"/>
      <c r="K976" s="2"/>
      <c r="L976" s="2"/>
      <c r="M976" s="58"/>
      <c r="N976" s="58"/>
      <c r="O976" s="58"/>
      <c r="P976" s="58"/>
      <c r="Q976" s="58"/>
      <c r="R976" s="58"/>
      <c r="S976" s="58"/>
      <c r="T976" s="58"/>
      <c r="U976" s="58"/>
      <c r="V976" s="58"/>
      <c r="W976" s="58"/>
      <c r="X976" s="58"/>
      <c r="Y976" s="58"/>
      <c r="Z976" s="58"/>
    </row>
    <row r="977" spans="1:26" ht="15.75" customHeight="1" x14ac:dyDescent="0.15">
      <c r="A977" s="58"/>
      <c r="B977" s="2"/>
      <c r="C977" s="3"/>
      <c r="D977" s="4"/>
      <c r="E977" s="5"/>
      <c r="F977" s="2"/>
      <c r="G977" s="2"/>
      <c r="H977" s="2"/>
      <c r="I977" s="6"/>
      <c r="J977" s="6"/>
      <c r="K977" s="2"/>
      <c r="L977" s="2"/>
      <c r="M977" s="58"/>
      <c r="N977" s="58"/>
      <c r="O977" s="58"/>
      <c r="P977" s="58"/>
      <c r="Q977" s="58"/>
      <c r="R977" s="58"/>
      <c r="S977" s="58"/>
      <c r="T977" s="58"/>
      <c r="U977" s="58"/>
      <c r="V977" s="58"/>
      <c r="W977" s="58"/>
      <c r="X977" s="58"/>
      <c r="Y977" s="58"/>
      <c r="Z977" s="58"/>
    </row>
    <row r="978" spans="1:26" ht="15.75" customHeight="1" x14ac:dyDescent="0.15">
      <c r="A978" s="58"/>
      <c r="B978" s="2"/>
      <c r="C978" s="3"/>
      <c r="D978" s="4"/>
      <c r="E978" s="5"/>
      <c r="F978" s="2"/>
      <c r="G978" s="2"/>
      <c r="H978" s="2"/>
      <c r="I978" s="6"/>
      <c r="J978" s="6"/>
      <c r="K978" s="2"/>
      <c r="L978" s="2"/>
      <c r="M978" s="58"/>
      <c r="N978" s="58"/>
      <c r="O978" s="58"/>
      <c r="P978" s="58"/>
      <c r="Q978" s="58"/>
      <c r="R978" s="58"/>
      <c r="S978" s="58"/>
      <c r="T978" s="58"/>
      <c r="U978" s="58"/>
      <c r="V978" s="58"/>
      <c r="W978" s="58"/>
      <c r="X978" s="58"/>
      <c r="Y978" s="58"/>
      <c r="Z978" s="58"/>
    </row>
    <row r="979" spans="1:26" ht="15.75" customHeight="1" x14ac:dyDescent="0.15">
      <c r="A979" s="58"/>
      <c r="B979" s="2"/>
      <c r="C979" s="3"/>
      <c r="D979" s="4"/>
      <c r="E979" s="5"/>
      <c r="F979" s="2"/>
      <c r="G979" s="2"/>
      <c r="H979" s="2"/>
      <c r="I979" s="6"/>
      <c r="J979" s="6"/>
      <c r="K979" s="2"/>
      <c r="L979" s="2"/>
      <c r="M979" s="58"/>
      <c r="N979" s="58"/>
      <c r="O979" s="58"/>
      <c r="P979" s="58"/>
      <c r="Q979" s="58"/>
      <c r="R979" s="58"/>
      <c r="S979" s="58"/>
      <c r="T979" s="58"/>
      <c r="U979" s="58"/>
      <c r="V979" s="58"/>
      <c r="W979" s="58"/>
      <c r="X979" s="58"/>
      <c r="Y979" s="58"/>
      <c r="Z979" s="58"/>
    </row>
    <row r="980" spans="1:26" ht="15.75" customHeight="1" x14ac:dyDescent="0.15">
      <c r="A980" s="58"/>
      <c r="B980" s="2"/>
      <c r="C980" s="3"/>
      <c r="D980" s="4"/>
      <c r="E980" s="5"/>
      <c r="F980" s="2"/>
      <c r="G980" s="2"/>
      <c r="H980" s="2"/>
      <c r="I980" s="6"/>
      <c r="J980" s="6"/>
      <c r="K980" s="2"/>
      <c r="L980" s="2"/>
      <c r="M980" s="58"/>
      <c r="N980" s="58"/>
      <c r="O980" s="58"/>
      <c r="P980" s="58"/>
      <c r="Q980" s="58"/>
      <c r="R980" s="58"/>
      <c r="S980" s="58"/>
      <c r="T980" s="58"/>
      <c r="U980" s="58"/>
      <c r="V980" s="58"/>
      <c r="W980" s="58"/>
      <c r="X980" s="58"/>
      <c r="Y980" s="58"/>
      <c r="Z980" s="58"/>
    </row>
    <row r="981" spans="1:26" ht="15.75" customHeight="1" x14ac:dyDescent="0.15">
      <c r="A981" s="58"/>
      <c r="B981" s="2"/>
      <c r="C981" s="3"/>
      <c r="D981" s="4"/>
      <c r="E981" s="5"/>
      <c r="F981" s="2"/>
      <c r="G981" s="2"/>
      <c r="H981" s="2"/>
      <c r="I981" s="6"/>
      <c r="J981" s="6"/>
      <c r="K981" s="2"/>
      <c r="L981" s="2"/>
      <c r="M981" s="58"/>
      <c r="N981" s="58"/>
      <c r="O981" s="58"/>
      <c r="P981" s="58"/>
      <c r="Q981" s="58"/>
      <c r="R981" s="58"/>
      <c r="S981" s="58"/>
      <c r="T981" s="58"/>
      <c r="U981" s="58"/>
      <c r="V981" s="58"/>
      <c r="W981" s="58"/>
      <c r="X981" s="58"/>
      <c r="Y981" s="58"/>
      <c r="Z981" s="58"/>
    </row>
    <row r="982" spans="1:26" ht="15.75" customHeight="1" x14ac:dyDescent="0.15">
      <c r="A982" s="58"/>
      <c r="B982" s="2"/>
      <c r="C982" s="3"/>
      <c r="D982" s="4"/>
      <c r="E982" s="5"/>
      <c r="F982" s="2"/>
      <c r="G982" s="2"/>
      <c r="H982" s="2"/>
      <c r="I982" s="6"/>
      <c r="J982" s="6"/>
      <c r="K982" s="2"/>
      <c r="L982" s="2"/>
      <c r="M982" s="58"/>
      <c r="N982" s="58"/>
      <c r="O982" s="58"/>
      <c r="P982" s="58"/>
      <c r="Q982" s="58"/>
      <c r="R982" s="58"/>
      <c r="S982" s="58"/>
      <c r="T982" s="58"/>
      <c r="U982" s="58"/>
      <c r="V982" s="58"/>
      <c r="W982" s="58"/>
      <c r="X982" s="58"/>
      <c r="Y982" s="58"/>
      <c r="Z982" s="58"/>
    </row>
    <row r="983" spans="1:26" ht="15.75" customHeight="1" x14ac:dyDescent="0.15">
      <c r="A983" s="58"/>
      <c r="B983" s="2"/>
      <c r="C983" s="3"/>
      <c r="D983" s="4"/>
      <c r="E983" s="5"/>
      <c r="F983" s="2"/>
      <c r="G983" s="2"/>
      <c r="H983" s="2"/>
      <c r="I983" s="6"/>
      <c r="J983" s="6"/>
      <c r="K983" s="2"/>
      <c r="L983" s="2"/>
      <c r="M983" s="58"/>
      <c r="N983" s="58"/>
      <c r="O983" s="58"/>
      <c r="P983" s="58"/>
      <c r="Q983" s="58"/>
      <c r="R983" s="58"/>
      <c r="S983" s="58"/>
      <c r="T983" s="58"/>
      <c r="U983" s="58"/>
      <c r="V983" s="58"/>
      <c r="W983" s="58"/>
      <c r="X983" s="58"/>
      <c r="Y983" s="58"/>
      <c r="Z983" s="58"/>
    </row>
    <row r="984" spans="1:26" ht="15.75" customHeight="1" x14ac:dyDescent="0.15">
      <c r="A984" s="58"/>
      <c r="B984" s="2"/>
      <c r="C984" s="3"/>
      <c r="D984" s="4"/>
      <c r="E984" s="5"/>
      <c r="F984" s="2"/>
      <c r="G984" s="2"/>
      <c r="H984" s="2"/>
      <c r="I984" s="6"/>
      <c r="J984" s="6"/>
      <c r="K984" s="2"/>
      <c r="L984" s="2"/>
      <c r="M984" s="58"/>
      <c r="N984" s="58"/>
      <c r="O984" s="58"/>
      <c r="P984" s="58"/>
      <c r="Q984" s="58"/>
      <c r="R984" s="58"/>
      <c r="S984" s="58"/>
      <c r="T984" s="58"/>
      <c r="U984" s="58"/>
      <c r="V984" s="58"/>
      <c r="W984" s="58"/>
      <c r="X984" s="58"/>
      <c r="Y984" s="58"/>
      <c r="Z984" s="58"/>
    </row>
    <row r="985" spans="1:26" ht="15.75" customHeight="1" x14ac:dyDescent="0.15">
      <c r="A985" s="58"/>
      <c r="B985" s="2"/>
      <c r="C985" s="3"/>
      <c r="D985" s="4"/>
      <c r="E985" s="5"/>
      <c r="F985" s="2"/>
      <c r="G985" s="2"/>
      <c r="H985" s="2"/>
      <c r="I985" s="6"/>
      <c r="J985" s="6"/>
      <c r="K985" s="2"/>
      <c r="L985" s="2"/>
      <c r="M985" s="58"/>
      <c r="N985" s="58"/>
      <c r="O985" s="58"/>
      <c r="P985" s="58"/>
      <c r="Q985" s="58"/>
      <c r="R985" s="58"/>
      <c r="S985" s="58"/>
      <c r="T985" s="58"/>
      <c r="U985" s="58"/>
      <c r="V985" s="58"/>
      <c r="W985" s="58"/>
      <c r="X985" s="58"/>
      <c r="Y985" s="58"/>
      <c r="Z985" s="58"/>
    </row>
    <row r="986" spans="1:26" ht="15.75" customHeight="1" x14ac:dyDescent="0.15">
      <c r="A986" s="58"/>
      <c r="B986" s="2"/>
      <c r="C986" s="3"/>
      <c r="D986" s="4"/>
      <c r="E986" s="5"/>
      <c r="F986" s="2"/>
      <c r="G986" s="2"/>
      <c r="H986" s="2"/>
      <c r="I986" s="6"/>
      <c r="J986" s="6"/>
      <c r="K986" s="2"/>
      <c r="L986" s="2"/>
      <c r="M986" s="58"/>
      <c r="N986" s="58"/>
      <c r="O986" s="58"/>
      <c r="P986" s="58"/>
      <c r="Q986" s="58"/>
      <c r="R986" s="58"/>
      <c r="S986" s="58"/>
      <c r="T986" s="58"/>
      <c r="U986" s="58"/>
      <c r="V986" s="58"/>
      <c r="W986" s="58"/>
      <c r="X986" s="58"/>
      <c r="Y986" s="58"/>
      <c r="Z986" s="58"/>
    </row>
    <row r="987" spans="1:26" ht="15.75" customHeight="1" x14ac:dyDescent="0.15">
      <c r="A987" s="58"/>
      <c r="B987" s="2"/>
      <c r="C987" s="3"/>
      <c r="D987" s="4"/>
      <c r="E987" s="5"/>
      <c r="F987" s="2"/>
      <c r="G987" s="2"/>
      <c r="H987" s="2"/>
      <c r="I987" s="6"/>
      <c r="J987" s="6"/>
      <c r="K987" s="2"/>
      <c r="L987" s="2"/>
      <c r="M987" s="58"/>
      <c r="N987" s="58"/>
      <c r="O987" s="58"/>
      <c r="P987" s="58"/>
      <c r="Q987" s="58"/>
      <c r="R987" s="58"/>
      <c r="S987" s="58"/>
      <c r="T987" s="58"/>
      <c r="U987" s="58"/>
      <c r="V987" s="58"/>
      <c r="W987" s="58"/>
      <c r="X987" s="58"/>
      <c r="Y987" s="58"/>
      <c r="Z987" s="58"/>
    </row>
    <row r="988" spans="1:26" ht="15.75" customHeight="1" x14ac:dyDescent="0.15">
      <c r="A988" s="58"/>
      <c r="B988" s="2"/>
      <c r="C988" s="3"/>
      <c r="D988" s="4"/>
      <c r="E988" s="5"/>
      <c r="F988" s="2"/>
      <c r="G988" s="2"/>
      <c r="H988" s="2"/>
      <c r="I988" s="6"/>
      <c r="J988" s="6"/>
      <c r="K988" s="2"/>
      <c r="L988" s="2"/>
      <c r="M988" s="58"/>
      <c r="N988" s="58"/>
      <c r="O988" s="58"/>
      <c r="P988" s="58"/>
      <c r="Q988" s="58"/>
      <c r="R988" s="58"/>
      <c r="S988" s="58"/>
      <c r="T988" s="58"/>
      <c r="U988" s="58"/>
      <c r="V988" s="58"/>
      <c r="W988" s="58"/>
      <c r="X988" s="58"/>
      <c r="Y988" s="58"/>
      <c r="Z988" s="58"/>
    </row>
    <row r="989" spans="1:26" ht="15.75" customHeight="1" x14ac:dyDescent="0.15">
      <c r="A989" s="58"/>
      <c r="B989" s="2"/>
      <c r="C989" s="3"/>
      <c r="D989" s="4"/>
      <c r="E989" s="5"/>
      <c r="F989" s="2"/>
      <c r="G989" s="2"/>
      <c r="H989" s="2"/>
      <c r="I989" s="6"/>
      <c r="J989" s="6"/>
      <c r="K989" s="2"/>
      <c r="L989" s="2"/>
      <c r="M989" s="58"/>
      <c r="N989" s="58"/>
      <c r="O989" s="58"/>
      <c r="P989" s="58"/>
      <c r="Q989" s="58"/>
      <c r="R989" s="58"/>
      <c r="S989" s="58"/>
      <c r="T989" s="58"/>
      <c r="U989" s="58"/>
      <c r="V989" s="58"/>
      <c r="W989" s="58"/>
      <c r="X989" s="58"/>
      <c r="Y989" s="58"/>
      <c r="Z989" s="58"/>
    </row>
    <row r="990" spans="1:26" ht="15.75" customHeight="1" x14ac:dyDescent="0.15">
      <c r="A990" s="58"/>
      <c r="B990" s="2"/>
      <c r="C990" s="3"/>
      <c r="D990" s="4"/>
      <c r="E990" s="5"/>
      <c r="F990" s="2"/>
      <c r="G990" s="2"/>
      <c r="H990" s="2"/>
      <c r="I990" s="6"/>
      <c r="J990" s="6"/>
      <c r="K990" s="2"/>
      <c r="L990" s="2"/>
      <c r="M990" s="58"/>
      <c r="N990" s="58"/>
      <c r="O990" s="58"/>
      <c r="P990" s="58"/>
      <c r="Q990" s="58"/>
      <c r="R990" s="58"/>
      <c r="S990" s="58"/>
      <c r="T990" s="58"/>
      <c r="U990" s="58"/>
      <c r="V990" s="58"/>
      <c r="W990" s="58"/>
      <c r="X990" s="58"/>
      <c r="Y990" s="58"/>
      <c r="Z990" s="58"/>
    </row>
    <row r="991" spans="1:26" ht="15.75" customHeight="1" x14ac:dyDescent="0.15">
      <c r="A991" s="58"/>
      <c r="B991" s="2"/>
      <c r="C991" s="3"/>
      <c r="D991" s="4"/>
      <c r="E991" s="5"/>
      <c r="F991" s="2"/>
      <c r="G991" s="2"/>
      <c r="H991" s="2"/>
      <c r="I991" s="6"/>
      <c r="J991" s="6"/>
      <c r="K991" s="2"/>
      <c r="L991" s="2"/>
      <c r="M991" s="58"/>
      <c r="N991" s="58"/>
      <c r="O991" s="58"/>
      <c r="P991" s="58"/>
      <c r="Q991" s="58"/>
      <c r="R991" s="58"/>
      <c r="S991" s="58"/>
      <c r="T991" s="58"/>
      <c r="U991" s="58"/>
      <c r="V991" s="58"/>
      <c r="W991" s="58"/>
      <c r="X991" s="58"/>
      <c r="Y991" s="58"/>
      <c r="Z991" s="58"/>
    </row>
    <row r="992" spans="1:26" ht="15.75" customHeight="1" x14ac:dyDescent="0.15">
      <c r="A992" s="58"/>
      <c r="B992" s="2"/>
      <c r="C992" s="3"/>
      <c r="D992" s="4"/>
      <c r="E992" s="5"/>
      <c r="F992" s="2"/>
      <c r="G992" s="2"/>
      <c r="H992" s="2"/>
      <c r="I992" s="6"/>
      <c r="J992" s="6"/>
      <c r="K992" s="2"/>
      <c r="L992" s="2"/>
      <c r="M992" s="58"/>
      <c r="N992" s="58"/>
      <c r="O992" s="58"/>
      <c r="P992" s="58"/>
      <c r="Q992" s="58"/>
      <c r="R992" s="58"/>
      <c r="S992" s="58"/>
      <c r="T992" s="58"/>
      <c r="U992" s="58"/>
      <c r="V992" s="58"/>
      <c r="W992" s="58"/>
      <c r="X992" s="58"/>
      <c r="Y992" s="58"/>
      <c r="Z992" s="58"/>
    </row>
    <row r="993" spans="1:26" ht="15.75" customHeight="1" x14ac:dyDescent="0.15">
      <c r="A993" s="58"/>
      <c r="B993" s="2"/>
      <c r="C993" s="3"/>
      <c r="D993" s="4"/>
      <c r="E993" s="5"/>
      <c r="F993" s="2"/>
      <c r="G993" s="2"/>
      <c r="H993" s="2"/>
      <c r="I993" s="6"/>
      <c r="J993" s="6"/>
      <c r="K993" s="2"/>
      <c r="L993" s="2"/>
      <c r="M993" s="58"/>
      <c r="N993" s="58"/>
      <c r="O993" s="58"/>
      <c r="P993" s="58"/>
      <c r="Q993" s="58"/>
      <c r="R993" s="58"/>
      <c r="S993" s="58"/>
      <c r="T993" s="58"/>
      <c r="U993" s="58"/>
      <c r="V993" s="58"/>
      <c r="W993" s="58"/>
      <c r="X993" s="58"/>
      <c r="Y993" s="58"/>
      <c r="Z993" s="58"/>
    </row>
    <row r="994" spans="1:26" ht="15.75" customHeight="1" x14ac:dyDescent="0.15">
      <c r="A994" s="58"/>
      <c r="B994" s="2"/>
      <c r="C994" s="3"/>
      <c r="D994" s="4"/>
      <c r="E994" s="5"/>
      <c r="F994" s="2"/>
      <c r="G994" s="2"/>
      <c r="H994" s="2"/>
      <c r="I994" s="6"/>
      <c r="J994" s="6"/>
      <c r="K994" s="2"/>
      <c r="L994" s="2"/>
      <c r="M994" s="58"/>
      <c r="N994" s="58"/>
      <c r="O994" s="58"/>
      <c r="P994" s="58"/>
      <c r="Q994" s="58"/>
      <c r="R994" s="58"/>
      <c r="S994" s="58"/>
      <c r="T994" s="58"/>
      <c r="U994" s="58"/>
      <c r="V994" s="58"/>
      <c r="W994" s="58"/>
      <c r="X994" s="58"/>
      <c r="Y994" s="58"/>
      <c r="Z994" s="58"/>
    </row>
    <row r="995" spans="1:26" ht="15.75" customHeight="1" x14ac:dyDescent="0.15">
      <c r="A995" s="58"/>
      <c r="B995" s="2"/>
      <c r="C995" s="3"/>
      <c r="D995" s="4"/>
      <c r="E995" s="5"/>
      <c r="F995" s="2"/>
      <c r="G995" s="2"/>
      <c r="H995" s="2"/>
      <c r="I995" s="6"/>
      <c r="J995" s="6"/>
      <c r="K995" s="2"/>
      <c r="L995" s="2"/>
      <c r="M995" s="58"/>
      <c r="N995" s="58"/>
      <c r="O995" s="58"/>
      <c r="P995" s="58"/>
      <c r="Q995" s="58"/>
      <c r="R995" s="58"/>
      <c r="S995" s="58"/>
      <c r="T995" s="58"/>
      <c r="U995" s="58"/>
      <c r="V995" s="58"/>
      <c r="W995" s="58"/>
      <c r="X995" s="58"/>
      <c r="Y995" s="58"/>
      <c r="Z995" s="58"/>
    </row>
    <row r="996" spans="1:26" ht="15.75" customHeight="1" x14ac:dyDescent="0.15">
      <c r="A996" s="58"/>
      <c r="B996" s="2"/>
      <c r="C996" s="3"/>
      <c r="D996" s="4"/>
      <c r="E996" s="5"/>
      <c r="F996" s="2"/>
      <c r="G996" s="2"/>
      <c r="H996" s="2"/>
      <c r="I996" s="6"/>
      <c r="J996" s="6"/>
      <c r="K996" s="2"/>
      <c r="L996" s="2"/>
      <c r="M996" s="58"/>
      <c r="N996" s="58"/>
      <c r="O996" s="58"/>
      <c r="P996" s="58"/>
      <c r="Q996" s="58"/>
      <c r="R996" s="58"/>
      <c r="S996" s="58"/>
      <c r="T996" s="58"/>
      <c r="U996" s="58"/>
      <c r="V996" s="58"/>
      <c r="W996" s="58"/>
      <c r="X996" s="58"/>
      <c r="Y996" s="58"/>
      <c r="Z996" s="58"/>
    </row>
    <row r="997" spans="1:26" ht="15.75" customHeight="1" x14ac:dyDescent="0.15">
      <c r="A997" s="58"/>
      <c r="B997" s="2"/>
      <c r="C997" s="3"/>
      <c r="D997" s="4"/>
      <c r="E997" s="5"/>
      <c r="F997" s="2"/>
      <c r="G997" s="2"/>
      <c r="H997" s="2"/>
      <c r="I997" s="6"/>
      <c r="J997" s="6"/>
      <c r="K997" s="2"/>
      <c r="L997" s="2"/>
      <c r="M997" s="58"/>
      <c r="N997" s="58"/>
      <c r="O997" s="58"/>
      <c r="P997" s="58"/>
      <c r="Q997" s="58"/>
      <c r="R997" s="58"/>
      <c r="S997" s="58"/>
      <c r="T997" s="58"/>
      <c r="U997" s="58"/>
      <c r="V997" s="58"/>
      <c r="W997" s="58"/>
      <c r="X997" s="58"/>
      <c r="Y997" s="58"/>
      <c r="Z997" s="58"/>
    </row>
    <row r="998" spans="1:26" ht="15.75" customHeight="1" x14ac:dyDescent="0.15">
      <c r="A998" s="58"/>
      <c r="B998" s="2"/>
      <c r="C998" s="3"/>
      <c r="D998" s="4"/>
      <c r="E998" s="5"/>
      <c r="F998" s="2"/>
      <c r="G998" s="2"/>
      <c r="H998" s="2"/>
      <c r="I998" s="6"/>
      <c r="J998" s="6"/>
      <c r="K998" s="2"/>
      <c r="L998" s="2"/>
      <c r="M998" s="58"/>
      <c r="N998" s="58"/>
      <c r="O998" s="58"/>
      <c r="P998" s="58"/>
      <c r="Q998" s="58"/>
      <c r="R998" s="58"/>
      <c r="S998" s="58"/>
      <c r="T998" s="58"/>
      <c r="U998" s="58"/>
      <c r="V998" s="58"/>
      <c r="W998" s="58"/>
      <c r="X998" s="58"/>
      <c r="Y998" s="58"/>
      <c r="Z998" s="58"/>
    </row>
    <row r="999" spans="1:26" ht="15.75" customHeight="1" x14ac:dyDescent="0.15">
      <c r="A999" s="58"/>
      <c r="B999" s="2"/>
      <c r="C999" s="3"/>
      <c r="D999" s="4"/>
      <c r="E999" s="5"/>
      <c r="F999" s="2"/>
      <c r="G999" s="2"/>
      <c r="H999" s="2"/>
      <c r="I999" s="6"/>
      <c r="J999" s="6"/>
      <c r="K999" s="2"/>
      <c r="L999" s="2"/>
      <c r="M999" s="58"/>
      <c r="N999" s="58"/>
      <c r="O999" s="58"/>
      <c r="P999" s="58"/>
      <c r="Q999" s="58"/>
      <c r="R999" s="58"/>
      <c r="S999" s="58"/>
      <c r="T999" s="58"/>
      <c r="U999" s="58"/>
      <c r="V999" s="58"/>
      <c r="W999" s="58"/>
      <c r="X999" s="58"/>
      <c r="Y999" s="58"/>
      <c r="Z999" s="58"/>
    </row>
    <row r="1000" spans="1:26" ht="15.75" customHeight="1" x14ac:dyDescent="0.15">
      <c r="A1000" s="58"/>
      <c r="B1000" s="2"/>
      <c r="C1000" s="3"/>
      <c r="D1000" s="4"/>
      <c r="E1000" s="5"/>
      <c r="F1000" s="2"/>
      <c r="G1000" s="2"/>
      <c r="H1000" s="2"/>
      <c r="I1000" s="6"/>
      <c r="J1000" s="6"/>
      <c r="K1000" s="2"/>
      <c r="L1000" s="2"/>
      <c r="M1000" s="58"/>
      <c r="N1000" s="58"/>
      <c r="O1000" s="58"/>
      <c r="P1000" s="58"/>
      <c r="Q1000" s="58"/>
      <c r="R1000" s="58"/>
      <c r="S1000" s="58"/>
      <c r="T1000" s="58"/>
      <c r="U1000" s="58"/>
      <c r="V1000" s="58"/>
      <c r="W1000" s="58"/>
      <c r="X1000" s="58"/>
      <c r="Y1000" s="58"/>
      <c r="Z1000" s="58"/>
    </row>
  </sheetData>
  <mergeCells count="2">
    <mergeCell ref="C14:E14"/>
    <mergeCell ref="C13:E13"/>
  </mergeCells>
  <hyperlinks>
    <hyperlink ref="D36" r:id="rId1" xr:uid="{00000000-0004-0000-0300-000000000000}"/>
  </hyperlinks>
  <pageMargins left="0.75" right="0.75" top="1" bottom="1" header="0" footer="0"/>
  <pageSetup orientation="landscape"/>
  <headerFooter>
    <oddFooter>&amp;L000000	&amp;P</oddFooter>
  </headerFooter>
  <extLst>
    <ext xmlns:x14="http://schemas.microsoft.com/office/spreadsheetml/2009/9/main" uri="{CCE6A557-97BC-4b89-ADB6-D9C93CAAB3DF}">
      <x14:dataValidations xmlns:xm="http://schemas.microsoft.com/office/excel/2006/main" count="3">
        <x14:dataValidation type="list" showErrorMessage="1" xr:uid="{00000000-0002-0000-0300-000000000000}">
          <x14:formula1>
            <xm:f>'Auto Responses'!$J$17:$J$23</xm:f>
          </x14:formula1>
          <xm:sqref>C35</xm:sqref>
        </x14:dataValidation>
        <x14:dataValidation type="list" showErrorMessage="1" xr:uid="{00000000-0002-0000-0300-000001000000}">
          <x14:formula1>
            <xm:f>'Auto Responses'!$J$3:$J$5</xm:f>
          </x14:formula1>
          <xm:sqref>C32 C55 C59</xm:sqref>
        </x14:dataValidation>
        <x14:dataValidation type="list" showErrorMessage="1" xr:uid="{00000000-0002-0000-0300-000002000000}">
          <x14:formula1>
            <xm:f>'Auto Responses'!$J$3:$J$4</xm:f>
          </x14:formula1>
          <xm:sqref>C20:C31 C33 C36:C50 C52:C54 C56:C58 C60 C62 C64:C67 C69:C75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636C"/>
  </sheetPr>
  <dimension ref="A1:Z1000"/>
  <sheetViews>
    <sheetView showGridLines="0" topLeftCell="A2" workbookViewId="0"/>
  </sheetViews>
  <sheetFormatPr baseColWidth="10" defaultColWidth="9.125" defaultRowHeight="15" customHeight="1" x14ac:dyDescent="0.2"/>
  <cols>
    <col min="1" max="1" width="8.25" style="310" customWidth="1"/>
    <col min="2" max="2" width="55.125" style="310" customWidth="1"/>
    <col min="3" max="3" width="18.875" style="310" customWidth="1"/>
    <col min="4" max="4" width="55.75" style="310" customWidth="1"/>
    <col min="5" max="5" width="32" style="310" customWidth="1"/>
    <col min="6" max="6" width="30.75" style="310" customWidth="1"/>
    <col min="7" max="7" width="18.125" style="310" customWidth="1"/>
    <col min="8" max="10" width="18.125" style="310" hidden="1" customWidth="1"/>
    <col min="11" max="11" width="4.5" style="310" hidden="1" customWidth="1"/>
    <col min="12" max="12" width="6.625" style="310" hidden="1" customWidth="1"/>
    <col min="13" max="26" width="10.5" style="310" customWidth="1"/>
  </cols>
  <sheetData>
    <row r="1" spans="1:26" ht="221" hidden="1" x14ac:dyDescent="0.2">
      <c r="A1" s="1" t="s">
        <v>0</v>
      </c>
      <c r="B1" s="2"/>
      <c r="C1" s="3"/>
      <c r="D1" s="4"/>
      <c r="E1" s="5"/>
      <c r="F1" s="2"/>
      <c r="G1" s="2"/>
      <c r="H1" s="2"/>
      <c r="I1" s="6"/>
      <c r="J1" s="6"/>
      <c r="K1" s="2"/>
      <c r="L1" s="2"/>
    </row>
    <row r="2" spans="1:26" ht="36" customHeight="1" x14ac:dyDescent="0.2">
      <c r="A2" s="7" t="s">
        <v>275</v>
      </c>
      <c r="B2" s="7"/>
      <c r="C2" s="8"/>
      <c r="D2" s="9"/>
      <c r="E2" s="10"/>
      <c r="F2" s="10" t="str">
        <f>'Auto Responses'!$A$36</f>
        <v>Version 4.1.0</v>
      </c>
      <c r="G2" s="2"/>
      <c r="H2" s="2"/>
      <c r="I2" s="6"/>
      <c r="J2" s="2"/>
      <c r="K2" s="2"/>
      <c r="L2" s="2"/>
    </row>
    <row r="3" spans="1:26" ht="28.5" customHeight="1" x14ac:dyDescent="0.15">
      <c r="A3" s="11" t="s">
        <v>2</v>
      </c>
      <c r="B3" s="12"/>
      <c r="C3" s="13">
        <f>'START HERE'!$C$3</f>
        <v>0</v>
      </c>
      <c r="D3" s="14"/>
      <c r="E3" s="15"/>
      <c r="F3" s="16"/>
      <c r="G3" s="2"/>
      <c r="H3" s="2"/>
      <c r="I3" s="6"/>
      <c r="J3" s="2"/>
      <c r="K3" s="2"/>
      <c r="L3" s="2"/>
      <c r="M3" s="2"/>
      <c r="N3" s="2"/>
      <c r="O3" s="2"/>
      <c r="P3" s="2"/>
      <c r="Q3" s="2"/>
      <c r="R3" s="2"/>
      <c r="S3" s="2"/>
      <c r="T3" s="2"/>
      <c r="U3" s="2"/>
      <c r="V3" s="2"/>
      <c r="W3" s="2"/>
      <c r="X3" s="2"/>
      <c r="Y3" s="2"/>
      <c r="Z3" s="2"/>
    </row>
    <row r="4" spans="1:26" ht="36" customHeight="1" x14ac:dyDescent="0.15">
      <c r="A4" s="17" t="s">
        <v>3</v>
      </c>
      <c r="B4" s="18"/>
      <c r="C4" s="19"/>
      <c r="D4" s="20"/>
      <c r="E4" s="21"/>
      <c r="F4" s="21"/>
      <c r="G4" s="2"/>
      <c r="H4" s="2"/>
      <c r="I4" s="6"/>
      <c r="J4" s="2"/>
      <c r="K4" s="2"/>
      <c r="L4" s="2"/>
      <c r="M4" s="2"/>
      <c r="N4" s="2"/>
      <c r="O4" s="2"/>
      <c r="P4" s="2"/>
      <c r="Q4" s="2"/>
      <c r="R4" s="2"/>
      <c r="S4" s="2"/>
      <c r="T4" s="2"/>
      <c r="U4" s="2"/>
      <c r="V4" s="2"/>
      <c r="W4" s="2"/>
      <c r="X4" s="2"/>
      <c r="Y4" s="2"/>
      <c r="Z4" s="2"/>
    </row>
    <row r="5" spans="1:26" ht="19.5" customHeight="1" x14ac:dyDescent="0.15">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spans="1:26" ht="19.5" customHeight="1" x14ac:dyDescent="0.15">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spans="1:26" ht="19.5" customHeight="1" x14ac:dyDescent="0.15">
      <c r="A7" s="22" t="str">
        <f>HLOOKUP($A$4,'Auto Responses'!$D$2:$D$8,4,0)&amp;""</f>
        <v xml:space="preserve">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spans="1:26" ht="19.5" customHeight="1" x14ac:dyDescent="0.15">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spans="1:26" ht="19.5" customHeight="1" x14ac:dyDescent="0.15">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spans="1:26" ht="19.5" customHeight="1" x14ac:dyDescent="0.15">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spans="1:26" ht="19.5" customHeight="1" x14ac:dyDescent="0.15">
      <c r="A11" s="29" t="str">
        <f>HLOOKUP($A$4,'Auto Responses'!$D$2:$D$9,8,0)&amp;""</f>
        <v>For full instructions, please visit educause.edu/HECVAT</v>
      </c>
      <c r="B11" s="23"/>
      <c r="C11" s="24"/>
      <c r="D11" s="25"/>
      <c r="E11" s="23"/>
      <c r="F11" s="30"/>
      <c r="G11" s="2"/>
      <c r="H11" s="2"/>
      <c r="I11" s="6"/>
      <c r="J11" s="2"/>
      <c r="K11" s="2"/>
      <c r="L11" s="2"/>
      <c r="M11" s="2"/>
      <c r="N11" s="2"/>
      <c r="O11" s="2"/>
      <c r="P11" s="2"/>
      <c r="Q11" s="2"/>
      <c r="R11" s="2"/>
      <c r="S11" s="2"/>
      <c r="T11" s="2"/>
      <c r="U11" s="2"/>
      <c r="V11" s="2"/>
      <c r="W11" s="2"/>
      <c r="X11" s="2"/>
      <c r="Y11" s="2"/>
      <c r="Z11" s="2"/>
    </row>
    <row r="12" spans="1:26" ht="36" customHeight="1" x14ac:dyDescent="0.15">
      <c r="A12" s="18" t="str">
        <f>VLOOKUP(LEFT($A13,4),'Auto Responses'!$N$4:$O$38,2,0)&amp;""</f>
        <v xml:space="preserve"> General Information</v>
      </c>
      <c r="B12" s="18"/>
      <c r="C12" s="19" t="s">
        <v>13</v>
      </c>
      <c r="D12" s="32"/>
      <c r="E12" s="33"/>
      <c r="F12" s="33"/>
      <c r="G12" s="2"/>
      <c r="H12" s="2"/>
      <c r="I12" s="6"/>
      <c r="J12" s="6"/>
      <c r="K12" s="2"/>
      <c r="L12" s="2"/>
      <c r="M12" s="2"/>
      <c r="N12" s="2"/>
      <c r="O12" s="2"/>
      <c r="P12" s="2"/>
      <c r="Q12" s="2"/>
      <c r="R12" s="2"/>
      <c r="S12" s="2"/>
      <c r="T12" s="2"/>
      <c r="U12" s="2"/>
      <c r="V12" s="2"/>
      <c r="W12" s="2"/>
      <c r="X12" s="2"/>
      <c r="Y12" s="2"/>
      <c r="Z12" s="2"/>
    </row>
    <row r="13" spans="1:26" ht="21.75" customHeight="1" x14ac:dyDescent="0.2">
      <c r="A13" s="34" t="s">
        <v>4</v>
      </c>
      <c r="B13" s="35" t="str">
        <f>VLOOKUP($A13,Questions!$A$2:$X$333,2,0)&amp;""</f>
        <v>Solution Provider Name</v>
      </c>
      <c r="C13" s="311" t="s">
        <v>34</v>
      </c>
      <c r="D13" s="312"/>
      <c r="E13" s="313"/>
      <c r="F13" s="16"/>
      <c r="G13" s="2"/>
      <c r="H13" s="2"/>
      <c r="I13" s="6"/>
      <c r="J13" s="6"/>
      <c r="K13" s="2"/>
      <c r="L13" s="2"/>
      <c r="M13" s="2"/>
      <c r="N13" s="2"/>
      <c r="O13" s="2"/>
      <c r="P13" s="2"/>
      <c r="Q13" s="2"/>
      <c r="R13" s="2"/>
      <c r="S13" s="2"/>
      <c r="T13" s="2"/>
      <c r="U13" s="2"/>
      <c r="V13" s="2"/>
      <c r="W13" s="2"/>
      <c r="X13" s="2"/>
      <c r="Y13" s="2"/>
      <c r="Z13" s="2"/>
    </row>
    <row r="14" spans="1:26" ht="21.75" customHeight="1" x14ac:dyDescent="0.2">
      <c r="A14" s="34" t="s">
        <v>5</v>
      </c>
      <c r="B14" s="35" t="str">
        <f>VLOOKUP($A14,Questions!$A$2:$X$333,2,0)&amp;""</f>
        <v>Solution Name</v>
      </c>
      <c r="C14" s="311" t="s">
        <v>34</v>
      </c>
      <c r="D14" s="312"/>
      <c r="E14" s="313"/>
      <c r="F14" s="16"/>
      <c r="G14" s="2"/>
      <c r="H14" s="2"/>
      <c r="I14" s="6"/>
      <c r="J14" s="6"/>
      <c r="K14" s="2"/>
      <c r="L14" s="2"/>
      <c r="M14" s="2"/>
      <c r="N14" s="2"/>
      <c r="O14" s="2"/>
      <c r="P14" s="2"/>
      <c r="Q14" s="2"/>
      <c r="R14" s="2"/>
      <c r="S14" s="2"/>
      <c r="T14" s="2"/>
      <c r="U14" s="2"/>
      <c r="V14" s="2"/>
      <c r="W14" s="2"/>
      <c r="X14" s="2"/>
      <c r="Y14" s="2"/>
      <c r="Z14" s="2"/>
    </row>
    <row r="15" spans="1:26" ht="21.75" customHeight="1" x14ac:dyDescent="0.15">
      <c r="A15" s="34" t="s">
        <v>6</v>
      </c>
      <c r="B15" s="35" t="str">
        <f>VLOOKUP($A15,Questions!$A$2:$X$333,2,0)&amp;""</f>
        <v>Solution Description</v>
      </c>
      <c r="C15" s="65" t="s">
        <v>35</v>
      </c>
      <c r="D15" s="37"/>
      <c r="E15" s="37"/>
      <c r="F15" s="16"/>
      <c r="G15" s="2"/>
      <c r="H15" s="2"/>
      <c r="I15" s="6"/>
      <c r="J15" s="6"/>
      <c r="K15" s="2"/>
      <c r="L15" s="2"/>
      <c r="M15" s="2"/>
      <c r="N15" s="2"/>
      <c r="O15" s="2"/>
      <c r="P15" s="2"/>
      <c r="Q15" s="2"/>
      <c r="R15" s="2"/>
      <c r="S15" s="2"/>
      <c r="T15" s="2"/>
      <c r="U15" s="2"/>
      <c r="V15" s="2"/>
      <c r="W15" s="2"/>
      <c r="X15" s="2"/>
      <c r="Y15" s="2"/>
      <c r="Z15" s="2"/>
    </row>
    <row r="16" spans="1:26" ht="21.75" customHeight="1" x14ac:dyDescent="0.15">
      <c r="A16" s="34" t="s">
        <v>11</v>
      </c>
      <c r="B16" s="35" t="str">
        <f>VLOOKUP($A16,Questions!$A$2:$X$333,2,0)&amp;""</f>
        <v>Country of Company Headquarters</v>
      </c>
      <c r="C16" s="36" t="s">
        <v>37</v>
      </c>
      <c r="D16" s="37"/>
      <c r="E16" s="37"/>
      <c r="F16" s="16"/>
      <c r="G16" s="2"/>
      <c r="H16" s="2"/>
      <c r="I16" s="6"/>
      <c r="J16" s="6"/>
      <c r="K16" s="2"/>
      <c r="L16" s="2"/>
      <c r="M16" s="2"/>
      <c r="N16" s="2"/>
      <c r="O16" s="2"/>
      <c r="P16" s="2"/>
      <c r="Q16" s="2"/>
      <c r="R16" s="2"/>
      <c r="S16" s="2"/>
      <c r="T16" s="2"/>
      <c r="U16" s="2"/>
      <c r="V16" s="2"/>
      <c r="W16" s="2"/>
      <c r="X16" s="2"/>
      <c r="Y16" s="2"/>
      <c r="Z16" s="2"/>
    </row>
    <row r="17" spans="1:26" ht="36.75" customHeight="1" x14ac:dyDescent="0.15">
      <c r="A17" s="18" t="str">
        <f>VLOOKUP(LEFT($A18,4),'Auto Responses'!$N$4:$O$38,2,0)&amp;""</f>
        <v xml:space="preserve"> Required Questions</v>
      </c>
      <c r="B17" s="40"/>
      <c r="C17" s="19" t="s">
        <v>13</v>
      </c>
      <c r="D17" s="19"/>
      <c r="E17" s="41" t="s">
        <v>15</v>
      </c>
      <c r="F17" s="50" t="s">
        <v>16</v>
      </c>
      <c r="G17" s="2"/>
      <c r="H17" s="2"/>
      <c r="I17" s="6"/>
      <c r="J17" s="6"/>
      <c r="K17" s="2"/>
      <c r="L17" s="2"/>
      <c r="M17" s="2"/>
      <c r="N17" s="2"/>
      <c r="O17" s="2"/>
      <c r="P17" s="2"/>
      <c r="Q17" s="2"/>
      <c r="R17" s="2"/>
      <c r="S17" s="2"/>
      <c r="T17" s="2"/>
      <c r="U17" s="2"/>
      <c r="V17" s="2"/>
      <c r="W17" s="2"/>
      <c r="X17" s="2"/>
      <c r="Y17" s="2"/>
      <c r="Z17" s="2"/>
    </row>
    <row r="18" spans="1:26" ht="54" customHeight="1" x14ac:dyDescent="0.15">
      <c r="A18" s="34" t="s">
        <v>24</v>
      </c>
      <c r="B18" s="43" t="str">
        <f>VLOOKUP($A18,Questions!$A$2:$X$333,2,0)</f>
        <v>Does your product or service have an interface?</v>
      </c>
      <c r="C18" s="79" t="str">
        <f>VLOOKUP($A18,'START HERE'!$A$23:$F$36,3,0)&amp;""</f>
        <v/>
      </c>
      <c r="D18" s="80" t="str">
        <f>VLOOKUP($A18,'START HERE'!$A$23:$F$36,4,0)&amp;""</f>
        <v/>
      </c>
      <c r="E18" s="46" t="str">
        <f>IF($C18="Yes",VLOOKUP($A18,Questions!$A$2:$X$333,17,0)&amp;"",IF($C18="No",VLOOKUP($A18,Questions!$A$2:$X$333,16,0)&amp;"",VLOOKUP($A18,Questions!$A$2:$X$333,15,0)&amp;""))</f>
        <v>This includes any interface for end users and interfaces used by administrators at the institution.</v>
      </c>
      <c r="F18" s="47" t="str">
        <f>VLOOKUP($A18,'Institution Evaluation'!$A$56:$F$346,6,0)&amp;""</f>
        <v/>
      </c>
      <c r="G18" s="49" t="s">
        <v>22</v>
      </c>
      <c r="H18" s="2"/>
      <c r="I18" s="6"/>
      <c r="J18" s="6"/>
      <c r="K18" s="2"/>
      <c r="L18" s="2"/>
      <c r="M18" s="2"/>
      <c r="N18" s="2"/>
      <c r="O18" s="2"/>
      <c r="P18" s="2"/>
      <c r="Q18" s="2"/>
      <c r="R18" s="2"/>
      <c r="S18" s="2"/>
      <c r="T18" s="2"/>
      <c r="U18" s="2"/>
      <c r="V18" s="2"/>
      <c r="W18" s="2"/>
      <c r="X18" s="2"/>
      <c r="Y18" s="2"/>
      <c r="Z18" s="2"/>
    </row>
    <row r="19" spans="1:26" ht="36.75" customHeight="1" x14ac:dyDescent="0.15">
      <c r="A19" s="18" t="str">
        <f>VLOOKUP(LEFT($A20,4),'Auto Responses'!$N$4:$O$38,2,0)&amp;""</f>
        <v xml:space="preserve"> IT Accessibility</v>
      </c>
      <c r="B19" s="40"/>
      <c r="C19" s="19" t="s">
        <v>13</v>
      </c>
      <c r="D19" s="19" t="s">
        <v>14</v>
      </c>
      <c r="E19" s="41" t="s">
        <v>15</v>
      </c>
      <c r="F19" s="50" t="s">
        <v>16</v>
      </c>
      <c r="G19" s="2"/>
      <c r="H19" s="2"/>
      <c r="I19" s="6"/>
      <c r="J19" s="6"/>
      <c r="K19" s="2"/>
      <c r="L19" s="2"/>
      <c r="M19" s="2"/>
      <c r="N19" s="2"/>
      <c r="O19" s="2"/>
      <c r="P19" s="2"/>
      <c r="Q19" s="2"/>
      <c r="R19" s="2"/>
      <c r="S19" s="2"/>
      <c r="T19" s="2"/>
      <c r="U19" s="2"/>
      <c r="V19" s="2"/>
      <c r="W19" s="2"/>
      <c r="X19" s="2"/>
      <c r="Y19" s="2"/>
      <c r="Z19" s="2"/>
    </row>
    <row r="20" spans="1:26" ht="30" customHeight="1" x14ac:dyDescent="0.15">
      <c r="A20" s="34" t="s">
        <v>276</v>
      </c>
      <c r="B20" s="43" t="str">
        <f>VLOOKUP($A20,Questions!$A$2:$X$333,2,0)</f>
        <v>Solution Provider Accessibility Contact Name</v>
      </c>
      <c r="C20" s="65" t="s">
        <v>36</v>
      </c>
      <c r="D20" s="45"/>
      <c r="E20" s="46" t="str">
        <f>IF($C$18="No",'Auto Responses'!$A$4,IF($C20="Yes",VLOOKUP($A20,Questions!$A$2:$X$333,17,0)&amp;"",IF($C20="No",VLOOKUP($A20,Questions!$A$2:$X$333,16,0)&amp;"",VLOOKUP($A20,Questions!$A$2:$X$333,15,0)&amp;"")))</f>
        <v/>
      </c>
      <c r="F20" s="47" t="str">
        <f>VLOOKUP($A20,'Institution Evaluation'!$A$56:$F$346,6,0)&amp;""</f>
        <v/>
      </c>
      <c r="G20" s="2"/>
      <c r="H20" s="2"/>
      <c r="I20" s="6"/>
      <c r="J20" s="6"/>
      <c r="K20" s="2"/>
      <c r="L20" s="2"/>
      <c r="M20" s="2"/>
      <c r="N20" s="2"/>
      <c r="O20" s="2"/>
      <c r="P20" s="2"/>
      <c r="Q20" s="2"/>
      <c r="R20" s="2"/>
      <c r="S20" s="2"/>
      <c r="T20" s="2"/>
      <c r="U20" s="2"/>
      <c r="V20" s="2"/>
      <c r="W20" s="2"/>
      <c r="X20" s="2"/>
      <c r="Y20" s="2"/>
      <c r="Z20" s="2"/>
    </row>
    <row r="21" spans="1:26" ht="30" customHeight="1" x14ac:dyDescent="0.15">
      <c r="A21" s="34" t="s">
        <v>277</v>
      </c>
      <c r="B21" s="43" t="str">
        <f>VLOOKUP($A21,Questions!$A$2:$X$333,2,0)</f>
        <v>Solution Provider Accessibility Contact Title</v>
      </c>
      <c r="C21" s="65" t="s">
        <v>36</v>
      </c>
      <c r="D21" s="45"/>
      <c r="E21" s="46" t="str">
        <f>IF($C$18="No",'Auto Responses'!$A$4,IF($C21="Yes",VLOOKUP($A21,Questions!$A$2:$X$333,17,0)&amp;"",IF($C21="No",VLOOKUP($A21,Questions!$A$2:$X$333,16,0)&amp;"",VLOOKUP($A21,Questions!$A$2:$X$333,15,0)&amp;"")))</f>
        <v/>
      </c>
      <c r="F21" s="47" t="str">
        <f>VLOOKUP($A21,'Institution Evaluation'!$A$56:$F$346,6,0)&amp;""</f>
        <v/>
      </c>
      <c r="G21" s="2"/>
      <c r="H21" s="2"/>
      <c r="I21" s="6"/>
      <c r="J21" s="6"/>
      <c r="K21" s="2"/>
      <c r="L21" s="2"/>
      <c r="M21" s="2"/>
      <c r="N21" s="2"/>
      <c r="O21" s="2"/>
      <c r="P21" s="2"/>
      <c r="Q21" s="2"/>
      <c r="R21" s="2"/>
      <c r="S21" s="2"/>
      <c r="T21" s="2"/>
      <c r="U21" s="2"/>
      <c r="V21" s="2"/>
      <c r="W21" s="2"/>
      <c r="X21" s="2"/>
      <c r="Y21" s="2"/>
      <c r="Z21" s="2"/>
    </row>
    <row r="22" spans="1:26" ht="30" customHeight="1" x14ac:dyDescent="0.15">
      <c r="A22" s="34" t="s">
        <v>278</v>
      </c>
      <c r="B22" s="43" t="str">
        <f>VLOOKUP($A22,Questions!$A$2:$X$333,2,0)</f>
        <v>Solution Provider Accessibility Contact Email</v>
      </c>
      <c r="C22" s="65" t="s">
        <v>36</v>
      </c>
      <c r="D22" s="45"/>
      <c r="E22" s="46" t="str">
        <f>IF($C$18="No",'Auto Responses'!$A$4,IF($C22="Yes",VLOOKUP($A22,Questions!$A$2:$X$333,17,0)&amp;"",IF($C22="No",VLOOKUP($A22,Questions!$A$2:$X$333,16,0)&amp;"",VLOOKUP($A22,Questions!$A$2:$X$333,15,0)&amp;"")))</f>
        <v/>
      </c>
      <c r="F22" s="47" t="str">
        <f>VLOOKUP($A22,'Institution Evaluation'!$A$56:$F$346,6,0)&amp;""</f>
        <v/>
      </c>
      <c r="G22" s="2"/>
      <c r="H22" s="2"/>
      <c r="I22" s="6"/>
      <c r="J22" s="6"/>
      <c r="K22" s="2"/>
      <c r="L22" s="2"/>
      <c r="M22" s="2"/>
      <c r="N22" s="2"/>
      <c r="O22" s="2"/>
      <c r="P22" s="2"/>
      <c r="Q22" s="2"/>
      <c r="R22" s="2"/>
      <c r="S22" s="2"/>
      <c r="T22" s="2"/>
      <c r="U22" s="2"/>
      <c r="V22" s="2"/>
      <c r="W22" s="2"/>
      <c r="X22" s="2"/>
      <c r="Y22" s="2"/>
      <c r="Z22" s="2"/>
    </row>
    <row r="23" spans="1:26" ht="30" customHeight="1" x14ac:dyDescent="0.15">
      <c r="A23" s="34" t="s">
        <v>279</v>
      </c>
      <c r="B23" s="43" t="str">
        <f>VLOOKUP($A23,Questions!$A$2:$X$333,2,0)</f>
        <v>Solution Provider Accessibility Contact Phone Number</v>
      </c>
      <c r="C23" s="65" t="s">
        <v>36</v>
      </c>
      <c r="D23" s="45"/>
      <c r="E23" s="46" t="str">
        <f>IF($C$18="No",'Auto Responses'!$A$4,IF($C23="Yes",VLOOKUP($A23,Questions!$A$2:$X$333,17,0)&amp;"",IF($C23="No",VLOOKUP($A23,Questions!$A$2:$X$333,16,0)&amp;"",VLOOKUP($A23,Questions!$A$2:$X$333,15,0)&amp;"")))</f>
        <v/>
      </c>
      <c r="F23" s="47" t="str">
        <f>VLOOKUP($A23,'Institution Evaluation'!$A$56:$F$346,6,0)&amp;""</f>
        <v/>
      </c>
      <c r="G23" s="2"/>
      <c r="H23" s="2"/>
      <c r="I23" s="6"/>
      <c r="J23" s="6"/>
      <c r="K23" s="2"/>
      <c r="L23" s="2"/>
      <c r="M23" s="2"/>
      <c r="N23" s="2"/>
      <c r="O23" s="2"/>
      <c r="P23" s="2"/>
      <c r="Q23" s="2"/>
      <c r="R23" s="2"/>
      <c r="S23" s="2"/>
      <c r="T23" s="2"/>
      <c r="U23" s="2"/>
      <c r="V23" s="2"/>
      <c r="W23" s="2"/>
      <c r="X23" s="2"/>
      <c r="Y23" s="2"/>
      <c r="Z23" s="2"/>
    </row>
    <row r="24" spans="1:26" ht="30" customHeight="1" x14ac:dyDescent="0.15">
      <c r="A24" s="34" t="s">
        <v>280</v>
      </c>
      <c r="B24" s="43" t="str">
        <f>VLOOKUP($A24,Questions!$A$2:$X$333,2,0)</f>
        <v>Web Link to Accessibility Statement or VPAT</v>
      </c>
      <c r="C24" s="87" t="s">
        <v>281</v>
      </c>
      <c r="D24" s="45"/>
      <c r="E24" s="46" t="str">
        <f>IF($C$18="No",'Auto Responses'!$A$4,IF($C24="Yes",VLOOKUP($A24,Questions!$A$2:$X$333,17,0)&amp;"",IF($C24="No",VLOOKUP($A24,Questions!$A$2:$X$333,16,0)&amp;"",VLOOKUP($A24,Questions!$A$2:$X$333,15,0)&amp;"")))</f>
        <v>VPAT can also be added as an attachment</v>
      </c>
      <c r="F24" s="47" t="str">
        <f>VLOOKUP($A24,'Institution Evaluation'!$A$56:$F$346,6,0)&amp;""</f>
        <v/>
      </c>
      <c r="G24" s="2"/>
      <c r="H24" s="2"/>
      <c r="I24" s="6"/>
      <c r="J24" s="6"/>
      <c r="K24" s="2"/>
      <c r="L24" s="2"/>
      <c r="M24" s="2"/>
      <c r="N24" s="2"/>
      <c r="O24" s="2"/>
      <c r="P24" s="2"/>
      <c r="Q24" s="2"/>
      <c r="R24" s="2"/>
      <c r="S24" s="2"/>
      <c r="T24" s="2"/>
      <c r="U24" s="2"/>
      <c r="V24" s="2"/>
      <c r="W24" s="2"/>
      <c r="X24" s="2"/>
      <c r="Y24" s="2"/>
      <c r="Z24" s="2"/>
    </row>
    <row r="25" spans="1:26" ht="136.5" customHeight="1" x14ac:dyDescent="0.15">
      <c r="A25" s="34" t="s">
        <v>282</v>
      </c>
      <c r="B25" s="43" t="str">
        <f>VLOOKUP($A25,Questions!$A$2:$X$333,2,0)</f>
        <v>Has a VPAT or ACR been created or updated for the solution and version under consideration within the past 12 months?*</v>
      </c>
      <c r="C25" s="44" t="s">
        <v>39</v>
      </c>
      <c r="D25" s="45" t="s">
        <v>283</v>
      </c>
      <c r="E25" s="46" t="str">
        <f>IF($C$18="No",'Auto Responses'!$A$4,IF($C25="Yes",VLOOKUP($A25,Questions!$A$2:$X$333,17,0)&amp;"",IF($C25="No",VLOOKUP($A25,Questions!$A$2:$X$333,16,0)&amp;"",VLOOKUP($A25,Questions!$A$2:$X$333,15,0)&amp;"")))</f>
        <v>State the date the VPAT was completed. Include this VPAT in your submission and/or link to its web location.</v>
      </c>
      <c r="F25" s="47" t="str">
        <f>VLOOKUP($A25,'Institution Evaluation'!$A$56:$F$346,6,0)&amp;""</f>
        <v/>
      </c>
      <c r="G25" s="2"/>
      <c r="H25" s="2"/>
      <c r="I25" s="6"/>
      <c r="J25" s="6"/>
      <c r="K25" s="2"/>
      <c r="L25" s="2"/>
      <c r="M25" s="2"/>
      <c r="N25" s="2"/>
      <c r="O25" s="2"/>
      <c r="P25" s="2"/>
      <c r="Q25" s="2"/>
      <c r="R25" s="2"/>
      <c r="S25" s="2"/>
      <c r="T25" s="2"/>
      <c r="U25" s="2"/>
      <c r="V25" s="2"/>
      <c r="W25" s="2"/>
      <c r="X25" s="2"/>
      <c r="Y25" s="2"/>
      <c r="Z25" s="2"/>
    </row>
    <row r="26" spans="1:26" ht="82.5" customHeight="1" x14ac:dyDescent="0.15">
      <c r="A26" s="34" t="s">
        <v>284</v>
      </c>
      <c r="B26" s="43" t="str">
        <f>VLOOKUP($A26,Questions!$A$2:$X$333,2,0)</f>
        <v>Will your company agree to meet your stated accessibility standard or WCAG 2.1 AA as part of your contractual agreement for the solution?*</v>
      </c>
      <c r="C26" s="44" t="s">
        <v>64</v>
      </c>
      <c r="D26" s="45" t="s">
        <v>285</v>
      </c>
      <c r="E26" s="46" t="str">
        <f>IF($C$18="No",'Auto Responses'!$A$4,IF($C26="Yes",VLOOKUP($A26,Questions!$A$2:$X$333,17,0)&amp;"",IF($C26="No",VLOOKUP($A26,Questions!$A$2:$X$333,16,0)&amp;"",VLOOKUP($A26,Questions!$A$2:$X$333,15,0)&amp;"")))</f>
        <v/>
      </c>
      <c r="F26" s="47" t="str">
        <f>VLOOKUP($A26,'Institution Evaluation'!$A$56:$F$346,6,0)&amp;""</f>
        <v/>
      </c>
      <c r="G26" s="2"/>
      <c r="H26" s="2"/>
      <c r="I26" s="6"/>
      <c r="J26" s="6"/>
      <c r="K26" s="2"/>
      <c r="L26" s="2"/>
      <c r="M26" s="2"/>
      <c r="N26" s="2"/>
      <c r="O26" s="2"/>
      <c r="P26" s="2"/>
      <c r="Q26" s="2"/>
      <c r="R26" s="2"/>
      <c r="S26" s="2"/>
      <c r="T26" s="2"/>
      <c r="U26" s="2"/>
      <c r="V26" s="2"/>
      <c r="W26" s="2"/>
      <c r="X26" s="2"/>
      <c r="Y26" s="2"/>
      <c r="Z26" s="2"/>
    </row>
    <row r="27" spans="1:26" ht="161.25" customHeight="1" x14ac:dyDescent="0.15">
      <c r="A27" s="34" t="s">
        <v>286</v>
      </c>
      <c r="B27" s="43" t="str">
        <f>VLOOKUP($A27,Questions!$A$2:$X$333,2,0)</f>
        <v>Does the solution substantially conform to WCAG 2.1 AA?*</v>
      </c>
      <c r="C27" s="44" t="s">
        <v>39</v>
      </c>
      <c r="D27" s="88" t="s">
        <v>283</v>
      </c>
      <c r="E27" s="46" t="str">
        <f>IF($C$18="No",'Auto Responses'!$A$4,IF($C27="Yes",VLOOKUP($A27,Questions!$A$2:$X$333,17,0)&amp;"",IF($C27="No",VLOOKUP($A27,Questions!$A$2:$X$333,16,0)&amp;"",VLOOKUP($A27,Questions!$A$2:$X$333,15,0)&amp;"")))</f>
        <v/>
      </c>
      <c r="F27" s="47" t="str">
        <f>VLOOKUP($A27,'Institution Evaluation'!$A$56:$F$346,6,0)&amp;""</f>
        <v/>
      </c>
      <c r="G27" s="2"/>
      <c r="H27" s="2"/>
      <c r="I27" s="6"/>
      <c r="J27" s="6"/>
      <c r="K27" s="2"/>
      <c r="L27" s="2"/>
      <c r="M27" s="2"/>
      <c r="N27" s="2"/>
      <c r="O27" s="2"/>
      <c r="P27" s="2"/>
      <c r="Q27" s="2"/>
      <c r="R27" s="2"/>
      <c r="S27" s="2"/>
      <c r="T27" s="2"/>
      <c r="U27" s="2"/>
      <c r="V27" s="2"/>
      <c r="W27" s="2"/>
      <c r="X27" s="2"/>
      <c r="Y27" s="2"/>
      <c r="Z27" s="2"/>
    </row>
    <row r="28" spans="1:26" ht="104.25" customHeight="1" x14ac:dyDescent="0.15">
      <c r="A28" s="34" t="s">
        <v>287</v>
      </c>
      <c r="B28" s="43" t="str">
        <f>VLOOKUP($A28,Questions!$A$2:$X$333,2,0)</f>
        <v>Do you have a documented and implemented process for reporting and tracking accessibility issues?*</v>
      </c>
      <c r="C28" s="44" t="s">
        <v>39</v>
      </c>
      <c r="D28" s="88" t="s">
        <v>283</v>
      </c>
      <c r="E28" s="46" t="str">
        <f>IF($C$18="No",'Auto Responses'!$A$4,IF($C28="Yes",VLOOKUP($A28,Questions!$A$2:$X$333,17,0)&amp;"",IF($C28="No",VLOOKUP($A28,Questions!$A$2:$X$333,16,0)&amp;"",VLOOKUP($A28,Questions!$A$2:$X$333,15,0)&amp;"")))</f>
        <v>Describe the process and any recent examples of fixes as a result of the process.</v>
      </c>
      <c r="F28" s="47" t="str">
        <f>VLOOKUP($A28,'Institution Evaluation'!$A$56:$F$346,6,0)&amp;""</f>
        <v/>
      </c>
      <c r="G28" s="2"/>
      <c r="H28" s="2"/>
      <c r="I28" s="6"/>
      <c r="J28" s="6"/>
      <c r="K28" s="2"/>
      <c r="L28" s="2"/>
      <c r="M28" s="2"/>
      <c r="N28" s="2"/>
      <c r="O28" s="2"/>
      <c r="P28" s="2"/>
      <c r="Q28" s="2"/>
      <c r="R28" s="2"/>
      <c r="S28" s="2"/>
      <c r="T28" s="2"/>
      <c r="U28" s="2"/>
      <c r="V28" s="2"/>
      <c r="W28" s="2"/>
      <c r="X28" s="2"/>
      <c r="Y28" s="2"/>
      <c r="Z28" s="2"/>
    </row>
    <row r="29" spans="1:26" ht="104.25" customHeight="1" x14ac:dyDescent="0.15">
      <c r="A29" s="34" t="s">
        <v>288</v>
      </c>
      <c r="B29" s="43" t="str">
        <f>VLOOKUP($A29,Questions!$A$2:$X$333,2,0)</f>
        <v>Do you have documentation to support the accessibility features of your solution?</v>
      </c>
      <c r="C29" s="44" t="s">
        <v>39</v>
      </c>
      <c r="D29" s="88" t="s">
        <v>283</v>
      </c>
      <c r="E29" s="46" t="str">
        <f>IF($C$18="No",'Auto Responses'!$A$4,IF($C29="Yes",VLOOKUP($A29,Questions!$A$2:$X$333,17,0)&amp;"",IF($C29="No",VLOOKUP($A29,Questions!$A$2:$X$333,16,0)&amp;"",VLOOKUP($A29,Questions!$A$2:$X$333,15,0)&amp;"")))</f>
        <v>Provide examples with links where possible.</v>
      </c>
      <c r="F29" s="47" t="str">
        <f>VLOOKUP($A29,'Institution Evaluation'!$A$56:$F$346,6,0)&amp;""</f>
        <v/>
      </c>
      <c r="G29" s="2"/>
      <c r="H29" s="2"/>
      <c r="I29" s="6"/>
      <c r="J29" s="6"/>
      <c r="K29" s="2"/>
      <c r="L29" s="2"/>
      <c r="M29" s="2"/>
      <c r="N29" s="2"/>
      <c r="O29" s="2"/>
      <c r="P29" s="2"/>
      <c r="Q29" s="2"/>
      <c r="R29" s="2"/>
      <c r="S29" s="2"/>
      <c r="T29" s="2"/>
      <c r="U29" s="2"/>
      <c r="V29" s="2"/>
      <c r="W29" s="2"/>
      <c r="X29" s="2"/>
      <c r="Y29" s="2"/>
      <c r="Z29" s="2"/>
    </row>
    <row r="30" spans="1:26" ht="93.75" customHeight="1" x14ac:dyDescent="0.15">
      <c r="A30" s="34" t="s">
        <v>289</v>
      </c>
      <c r="B30" s="43" t="str">
        <f>VLOOKUP($A30,Questions!$A$2:$X$333,2,0)</f>
        <v>Has a third-party expert conducted an audit of the most recent version of your solution?</v>
      </c>
      <c r="C30" s="44" t="s">
        <v>39</v>
      </c>
      <c r="D30" s="88" t="s">
        <v>283</v>
      </c>
      <c r="E30" s="46" t="str">
        <f>IF($C$18="No",'Auto Responses'!$A$4,IF($C30="Yes",VLOOKUP($A30,Questions!$A$2:$X$333,17,0)&amp;"",IF($C30="No",VLOOKUP($A30,Questions!$A$2:$X$333,16,0)&amp;"",VLOOKUP($A30,Questions!$A$2:$X$333,15,0)&amp;"")))</f>
        <v>State when the audit was conducted and by whom. Include the results in your submission and/or link to its web location.</v>
      </c>
      <c r="F30" s="47" t="str">
        <f>VLOOKUP($A30,'Institution Evaluation'!$A$56:$F$346,6,0)&amp;""</f>
        <v/>
      </c>
      <c r="G30" s="2"/>
      <c r="H30" s="2"/>
      <c r="I30" s="6"/>
      <c r="J30" s="6"/>
      <c r="K30" s="2"/>
      <c r="L30" s="2"/>
      <c r="M30" s="2"/>
      <c r="N30" s="2"/>
      <c r="O30" s="2"/>
      <c r="P30" s="2"/>
      <c r="Q30" s="2"/>
      <c r="R30" s="2"/>
      <c r="S30" s="2"/>
      <c r="T30" s="2"/>
      <c r="U30" s="2"/>
      <c r="V30" s="2"/>
      <c r="W30" s="2"/>
      <c r="X30" s="2"/>
      <c r="Y30" s="2"/>
      <c r="Z30" s="2"/>
    </row>
    <row r="31" spans="1:26" ht="120" customHeight="1" x14ac:dyDescent="0.15">
      <c r="A31" s="34" t="s">
        <v>290</v>
      </c>
      <c r="B31" s="43" t="str">
        <f>VLOOKUP($A31,Questions!$A$2:$X$333,2,0)</f>
        <v>Do you have a documented and implemented process for verifying accessibility conformance?</v>
      </c>
      <c r="C31" s="44" t="s">
        <v>39</v>
      </c>
      <c r="D31" s="88" t="s">
        <v>283</v>
      </c>
      <c r="E31" s="46" t="str">
        <f>IF($C$18="No",'Auto Responses'!$A$4,IF($C31="Yes",VLOOKUP($A31,Questions!$A$2:$X$333,17,0)&amp;"",IF($C31="No",VLOOKUP($A31,Questions!$A$2:$X$333,16,0)&amp;"",VLOOKUP($A31,Questions!$A$2:$X$333,15,0)&amp;"")))</f>
        <v>Describe your processes and methodologies for validating accessibility conformance.</v>
      </c>
      <c r="F31" s="47" t="str">
        <f>VLOOKUP($A31,'Institution Evaluation'!$A$56:$F$346,6,0)&amp;""</f>
        <v/>
      </c>
      <c r="G31" s="2"/>
      <c r="H31" s="2"/>
      <c r="I31" s="6"/>
      <c r="J31" s="6"/>
      <c r="K31" s="2"/>
      <c r="L31" s="2"/>
      <c r="M31" s="2"/>
      <c r="N31" s="2"/>
      <c r="O31" s="2"/>
      <c r="P31" s="2"/>
      <c r="Q31" s="2"/>
      <c r="R31" s="2"/>
      <c r="S31" s="2"/>
      <c r="T31" s="2"/>
      <c r="U31" s="2"/>
      <c r="V31" s="2"/>
      <c r="W31" s="2"/>
      <c r="X31" s="2"/>
      <c r="Y31" s="2"/>
      <c r="Z31" s="2"/>
    </row>
    <row r="32" spans="1:26" ht="108" customHeight="1" x14ac:dyDescent="0.15">
      <c r="A32" s="34" t="s">
        <v>291</v>
      </c>
      <c r="B32" s="43" t="str">
        <f>VLOOKUP($A32,Questions!$A$2:$X$333,2,0)</f>
        <v>Have you adopted a technical or legal standard of conformance for the solution?</v>
      </c>
      <c r="C32" s="44" t="s">
        <v>39</v>
      </c>
      <c r="D32" s="45" t="s">
        <v>283</v>
      </c>
      <c r="E32" s="46" t="str">
        <f>IF($C$18="No",'Auto Responses'!$A$4,IF($C32="Yes",VLOOKUP($A32,Questions!$A$2:$X$333,17,0)&amp;"",IF($C32="No",VLOOKUP($A32,Questions!$A$2:$X$333,16,0)&amp;"",VLOOKUP($A32,Questions!$A$2:$X$333,15,0)&amp;"")))</f>
        <v>Indicate which primary standards and all additional standards the solution meets.</v>
      </c>
      <c r="F32" s="47" t="str">
        <f>VLOOKUP($A32,'Institution Evaluation'!$A$56:$F$346,6,0)&amp;""</f>
        <v/>
      </c>
      <c r="G32" s="2"/>
      <c r="H32" s="2"/>
      <c r="I32" s="6"/>
      <c r="J32" s="6"/>
      <c r="K32" s="2"/>
      <c r="L32" s="2"/>
      <c r="M32" s="2"/>
      <c r="N32" s="2"/>
      <c r="O32" s="2"/>
      <c r="P32" s="2"/>
      <c r="Q32" s="2"/>
      <c r="R32" s="2"/>
      <c r="S32" s="2"/>
      <c r="T32" s="2"/>
      <c r="U32" s="2"/>
      <c r="V32" s="2"/>
      <c r="W32" s="2"/>
      <c r="X32" s="2"/>
      <c r="Y32" s="2"/>
      <c r="Z32" s="2"/>
    </row>
    <row r="33" spans="1:26" ht="228" customHeight="1" x14ac:dyDescent="0.15">
      <c r="A33" s="34" t="s">
        <v>292</v>
      </c>
      <c r="B33" s="43" t="str">
        <f>VLOOKUP($A33,Questions!$A$2:$X$333,2,0)</f>
        <v>Can you provide a current, detailed accessibility roadmap with delivery timelines?</v>
      </c>
      <c r="C33" s="44" t="s">
        <v>39</v>
      </c>
      <c r="D33" s="45" t="s">
        <v>293</v>
      </c>
      <c r="E33" s="46" t="str">
        <f>IF($C$18="No",'Auto Responses'!$A$4,IF($C33="Yes",VLOOKUP($A33,Questions!$A$2:$X$333,17,0)&amp;"",IF($C33="No",VLOOKUP($A33,Questions!$A$2:$X$333,16,0)&amp;"",VLOOKUP($A33,Questions!$A$2:$X$333,15,0)&amp;"")))</f>
        <v>Comment on how far into the future the roadmap extends. Provide evidence (including links) of having delivered upon the accessibility roadmap in the past.</v>
      </c>
      <c r="F33" s="47" t="str">
        <f>VLOOKUP($A33,'Institution Evaluation'!$A$56:$F$346,6,0)&amp;""</f>
        <v/>
      </c>
      <c r="G33" s="2"/>
      <c r="H33" s="2"/>
      <c r="I33" s="6"/>
      <c r="J33" s="6"/>
      <c r="K33" s="2"/>
      <c r="L33" s="2"/>
      <c r="M33" s="2"/>
      <c r="N33" s="2"/>
      <c r="O33" s="2"/>
      <c r="P33" s="2"/>
      <c r="Q33" s="2"/>
      <c r="R33" s="2"/>
      <c r="S33" s="2"/>
      <c r="T33" s="2"/>
      <c r="U33" s="2"/>
      <c r="V33" s="2"/>
      <c r="W33" s="2"/>
      <c r="X33" s="2"/>
      <c r="Y33" s="2"/>
      <c r="Z33" s="2"/>
    </row>
    <row r="34" spans="1:26" ht="213" customHeight="1" x14ac:dyDescent="0.15">
      <c r="A34" s="34" t="s">
        <v>294</v>
      </c>
      <c r="B34" s="43" t="str">
        <f>VLOOKUP($A34,Questions!$A$2:$X$333,2,0)</f>
        <v>Do you expect your staff to maintain a current skill set in IT accessibility?</v>
      </c>
      <c r="C34" s="44" t="s">
        <v>39</v>
      </c>
      <c r="D34" s="45" t="s">
        <v>295</v>
      </c>
      <c r="E34" s="46" t="str">
        <f>IF($C$18="No",'Auto Responses'!$A$4,IF($C34="Yes",VLOOKUP($A34,Questions!$A$2:$X$333,17,0)&amp;"",IF($C34="No",VLOOKUP($A34,Questions!$A$2:$X$333,16,0)&amp;"",VLOOKUP($A34,Questions!$A$2:$X$333,15,0)&amp;"")))</f>
        <v>Provide any further relevant information about how expertise is maintained; include any accessibility certifications staff may hold (e.g., IAAP WAS &lt;https://www.accessibilityassociation.org/certifications&gt; or DHS Trusted Tester &lt;https://section508.gov/test/trusted-tester&gt;).</v>
      </c>
      <c r="F34" s="47" t="str">
        <f>VLOOKUP($A34,'Institution Evaluation'!$A$56:$F$346,6,0)&amp;""</f>
        <v/>
      </c>
      <c r="G34" s="2"/>
      <c r="H34" s="2"/>
      <c r="I34" s="6"/>
      <c r="J34" s="6"/>
      <c r="K34" s="2"/>
      <c r="L34" s="2"/>
      <c r="M34" s="2"/>
      <c r="N34" s="2"/>
      <c r="O34" s="2"/>
      <c r="P34" s="2"/>
      <c r="Q34" s="2"/>
      <c r="R34" s="2"/>
      <c r="S34" s="2"/>
      <c r="T34" s="2"/>
      <c r="U34" s="2"/>
      <c r="V34" s="2"/>
      <c r="W34" s="2"/>
      <c r="X34" s="2"/>
      <c r="Y34" s="2"/>
      <c r="Z34" s="2"/>
    </row>
    <row r="35" spans="1:26" ht="213" customHeight="1" x14ac:dyDescent="0.15">
      <c r="A35" s="34" t="s">
        <v>296</v>
      </c>
      <c r="B35" s="43" t="str">
        <f>VLOOKUP($A35,Questions!$A$2:$X$333,2,0)</f>
        <v>Do you have documented processes and procedures for implementing accessibility into your development lifecycle?</v>
      </c>
      <c r="C35" s="44" t="s">
        <v>39</v>
      </c>
      <c r="D35" s="45" t="s">
        <v>297</v>
      </c>
      <c r="E35" s="46" t="str">
        <f>IF($C$18="No",'Auto Responses'!$A$4,IF($C35="Yes",VLOOKUP($A35,Questions!$A$2:$X$333,17,0)&amp;"",IF($C35="No",VLOOKUP($A35,Questions!$A$2:$X$333,16,0)&amp;"",VLOOKUP($A35,Questions!$A$2:$X$333,15,0)&amp;"")))</f>
        <v>Provide further details in Additional Information.</v>
      </c>
      <c r="F35" s="47" t="str">
        <f>VLOOKUP($A35,'Institution Evaluation'!$A$56:$F$346,6,0)&amp;""</f>
        <v/>
      </c>
      <c r="G35" s="2"/>
      <c r="H35" s="2"/>
      <c r="I35" s="6"/>
      <c r="J35" s="6"/>
      <c r="K35" s="2"/>
      <c r="L35" s="2"/>
      <c r="M35" s="2"/>
      <c r="N35" s="2"/>
      <c r="O35" s="2"/>
      <c r="P35" s="2"/>
      <c r="Q35" s="2"/>
      <c r="R35" s="2"/>
      <c r="S35" s="2"/>
      <c r="T35" s="2"/>
      <c r="U35" s="2"/>
      <c r="V35" s="2"/>
      <c r="W35" s="2"/>
      <c r="X35" s="2"/>
      <c r="Y35" s="2"/>
      <c r="Z35" s="2"/>
    </row>
    <row r="36" spans="1:26" ht="38.25" customHeight="1" x14ac:dyDescent="0.15">
      <c r="A36" s="34" t="s">
        <v>298</v>
      </c>
      <c r="B36" s="43" t="str">
        <f>VLOOKUP($A36,Questions!$A$2:$X$333,2,0)</f>
        <v>Can all functions of the application or service be performed using only the keyboard?</v>
      </c>
      <c r="C36" s="44" t="s">
        <v>39</v>
      </c>
      <c r="D36" s="45" t="s">
        <v>299</v>
      </c>
      <c r="E36" s="46" t="str">
        <f>IF($C$18="No",'Auto Responses'!$A$4,IF($C36="Yes",VLOOKUP($A36,Questions!$A$2:$X$333,17,0)&amp;"",IF($C36="No",VLOOKUP($A36,Questions!$A$2:$X$333,16,0)&amp;"",VLOOKUP($A36,Questions!$A$2:$X$333,15,0)&amp;"")))</f>
        <v>State when and on which platform this was verified.</v>
      </c>
      <c r="F36" s="47" t="str">
        <f>VLOOKUP($A36,'Institution Evaluation'!$A$56:$F$346,6,0)&amp;""</f>
        <v/>
      </c>
      <c r="G36" s="2"/>
      <c r="H36" s="2"/>
      <c r="I36" s="6"/>
      <c r="J36" s="6"/>
      <c r="K36" s="2"/>
      <c r="L36" s="2"/>
      <c r="M36" s="2"/>
      <c r="N36" s="2"/>
      <c r="O36" s="2"/>
      <c r="P36" s="2"/>
      <c r="Q36" s="2"/>
      <c r="R36" s="2"/>
      <c r="S36" s="2"/>
      <c r="T36" s="2"/>
      <c r="U36" s="2"/>
      <c r="V36" s="2"/>
      <c r="W36" s="2"/>
      <c r="X36" s="2"/>
      <c r="Y36" s="2"/>
      <c r="Z36" s="2"/>
    </row>
    <row r="37" spans="1:26" ht="127.5" customHeight="1" x14ac:dyDescent="0.15">
      <c r="A37" s="34" t="s">
        <v>300</v>
      </c>
      <c r="B37" s="43" t="str">
        <f>VLOOKUP($A37,Questions!$A$2:$X$333,2,0)</f>
        <v>Does your product rely on activating a special "accessibility mode," a "lite version," or using an alternate interface (including “overlay” or AI-based alternates)  for accessibility purposes?</v>
      </c>
      <c r="C37" s="44" t="s">
        <v>64</v>
      </c>
      <c r="D37" s="45"/>
      <c r="E37" s="46" t="str">
        <f>IF($C$18="No",'Auto Responses'!$A$4,IF($C37="Yes",VLOOKUP($A37,Questions!$A$2:$X$333,17,0)&amp;"",IF($C37="No",VLOOKUP($A37,Questions!$A$2:$X$333,16,0)&amp;"",VLOOKUP($A37,Questions!$A$2:$X$333,15,0)&amp;"")))</f>
        <v/>
      </c>
      <c r="F37" s="47" t="str">
        <f>VLOOKUP($A37,'Institution Evaluation'!$A$56:$F$346,6,0)&amp;""</f>
        <v/>
      </c>
      <c r="G37" s="49" t="s">
        <v>22</v>
      </c>
      <c r="H37" s="2"/>
      <c r="I37" s="6"/>
      <c r="J37" s="6"/>
      <c r="K37" s="2"/>
      <c r="L37" s="2"/>
      <c r="M37" s="2"/>
      <c r="N37" s="2"/>
      <c r="O37" s="2"/>
      <c r="P37" s="2"/>
      <c r="Q37" s="2"/>
      <c r="R37" s="2"/>
      <c r="S37" s="2"/>
      <c r="T37" s="2"/>
      <c r="U37" s="2"/>
      <c r="V37" s="2"/>
      <c r="W37" s="2"/>
      <c r="X37" s="2"/>
      <c r="Y37" s="2"/>
      <c r="Z37" s="2"/>
    </row>
    <row r="38" spans="1:26" ht="42" customHeight="1" x14ac:dyDescent="0.15">
      <c r="A38" s="59" t="s">
        <v>32</v>
      </c>
      <c r="B38" s="54"/>
      <c r="C38" s="55"/>
      <c r="D38" s="56"/>
      <c r="E38" s="57"/>
      <c r="F38" s="58"/>
      <c r="G38" s="49"/>
      <c r="H38" s="2"/>
      <c r="I38" s="6"/>
      <c r="J38" s="6"/>
      <c r="K38" s="2"/>
      <c r="L38" s="2"/>
      <c r="M38" s="2"/>
      <c r="N38" s="2"/>
      <c r="O38" s="2"/>
      <c r="P38" s="2"/>
      <c r="Q38" s="2"/>
      <c r="R38" s="2"/>
      <c r="S38" s="2"/>
      <c r="T38" s="2"/>
      <c r="U38" s="2"/>
      <c r="V38" s="2"/>
      <c r="W38" s="2"/>
      <c r="X38" s="2"/>
      <c r="Y38" s="2"/>
      <c r="Z38" s="2"/>
    </row>
    <row r="39" spans="1:26" ht="15" hidden="1" customHeight="1" x14ac:dyDescent="0.2">
      <c r="B39" s="2"/>
      <c r="C39" s="3"/>
      <c r="D39" s="4"/>
      <c r="E39" s="5"/>
      <c r="F39" s="2"/>
      <c r="G39" s="2"/>
      <c r="H39" s="2"/>
      <c r="I39" s="6"/>
      <c r="J39" s="6"/>
      <c r="K39" s="2"/>
      <c r="L39" s="2"/>
      <c r="M39" s="2"/>
      <c r="N39" s="2"/>
      <c r="O39" s="2"/>
      <c r="P39" s="2"/>
      <c r="Q39" s="2"/>
      <c r="R39" s="2"/>
      <c r="S39" s="2"/>
      <c r="T39" s="2"/>
      <c r="U39" s="2"/>
      <c r="V39" s="2"/>
      <c r="W39" s="2"/>
      <c r="X39" s="2"/>
      <c r="Y39" s="2"/>
      <c r="Z39" s="2"/>
    </row>
    <row r="40" spans="1:26" ht="15" hidden="1" customHeight="1" x14ac:dyDescent="0.2">
      <c r="A40" s="2"/>
      <c r="B40" s="3"/>
      <c r="C40" s="83"/>
      <c r="D40" s="5"/>
      <c r="E40" s="2"/>
      <c r="F40" s="2"/>
      <c r="G40" s="2"/>
      <c r="H40" s="6"/>
      <c r="I40" s="2"/>
      <c r="J40" s="2"/>
      <c r="K40" s="2"/>
    </row>
    <row r="41" spans="1:26" ht="16" hidden="1" x14ac:dyDescent="0.2">
      <c r="A41" s="34" t="e">
        <f>#REF!</f>
        <v>#REF!</v>
      </c>
      <c r="B41" s="2"/>
      <c r="C41" s="3"/>
      <c r="D41" s="4"/>
      <c r="E41" s="5"/>
      <c r="F41" s="2"/>
      <c r="G41" s="2"/>
      <c r="H41" s="2"/>
      <c r="I41" s="6"/>
      <c r="J41" s="6"/>
      <c r="K41" s="2"/>
      <c r="L41" s="2"/>
    </row>
    <row r="42" spans="1:26" ht="16" hidden="1" x14ac:dyDescent="0.2">
      <c r="A42" s="34" t="e">
        <f>#REF!</f>
        <v>#REF!</v>
      </c>
      <c r="B42" s="2"/>
      <c r="C42" s="3"/>
      <c r="D42" s="4"/>
      <c r="E42" s="5"/>
      <c r="F42" s="2"/>
      <c r="G42" s="2"/>
      <c r="H42" s="2"/>
      <c r="I42" s="6"/>
      <c r="J42" s="6"/>
      <c r="K42" s="2"/>
      <c r="L42" s="2"/>
    </row>
    <row r="43" spans="1:26" ht="16" hidden="1" x14ac:dyDescent="0.2">
      <c r="A43" s="34" t="e">
        <f>#REF!</f>
        <v>#REF!</v>
      </c>
      <c r="B43" s="2"/>
      <c r="C43" s="3"/>
      <c r="D43" s="4"/>
      <c r="E43" s="5"/>
      <c r="F43" s="2"/>
      <c r="G43" s="2"/>
      <c r="H43" s="2"/>
      <c r="I43" s="6"/>
      <c r="J43" s="6"/>
      <c r="K43" s="2"/>
      <c r="L43" s="2"/>
    </row>
    <row r="44" spans="1:26" ht="16" hidden="1" x14ac:dyDescent="0.2">
      <c r="A44" s="34" t="e">
        <f>#REF!</f>
        <v>#REF!</v>
      </c>
      <c r="B44" s="2"/>
      <c r="C44" s="3"/>
      <c r="D44" s="4"/>
      <c r="E44" s="5"/>
      <c r="F44" s="2"/>
      <c r="G44" s="2"/>
      <c r="H44" s="2"/>
      <c r="I44" s="6"/>
      <c r="J44" s="6"/>
      <c r="K44" s="2"/>
      <c r="L44" s="2"/>
    </row>
    <row r="45" spans="1:26" ht="16" hidden="1" x14ac:dyDescent="0.2">
      <c r="A45" s="34" t="e">
        <f>#REF!</f>
        <v>#REF!</v>
      </c>
      <c r="B45" s="2"/>
      <c r="C45" s="3"/>
      <c r="D45" s="4"/>
      <c r="E45" s="5"/>
      <c r="F45" s="2"/>
      <c r="G45" s="2"/>
      <c r="H45" s="2"/>
      <c r="I45" s="6"/>
      <c r="J45" s="6"/>
      <c r="K45" s="2"/>
      <c r="L45" s="2"/>
    </row>
    <row r="46" spans="1:26" ht="16" hidden="1" x14ac:dyDescent="0.2">
      <c r="A46" s="34" t="e">
        <f>#REF!</f>
        <v>#REF!</v>
      </c>
      <c r="B46" s="2"/>
      <c r="C46" s="3"/>
      <c r="D46" s="4"/>
      <c r="E46" s="5"/>
      <c r="F46" s="2"/>
      <c r="G46" s="2"/>
      <c r="H46" s="2"/>
      <c r="I46" s="6"/>
      <c r="J46" s="6"/>
      <c r="K46" s="2"/>
      <c r="L46" s="2"/>
    </row>
    <row r="47" spans="1:26" ht="16" hidden="1" x14ac:dyDescent="0.2">
      <c r="A47" s="34" t="e">
        <f>#REF!</f>
        <v>#REF!</v>
      </c>
      <c r="B47" s="2"/>
      <c r="C47" s="3"/>
      <c r="D47" s="4"/>
      <c r="E47" s="5"/>
      <c r="F47" s="2"/>
      <c r="G47" s="2"/>
      <c r="H47" s="2"/>
      <c r="I47" s="6"/>
      <c r="J47" s="6"/>
      <c r="K47" s="2"/>
      <c r="L47" s="2"/>
    </row>
    <row r="48" spans="1:26" ht="15.75" customHeight="1" x14ac:dyDescent="0.2">
      <c r="B48" s="2"/>
      <c r="C48" s="3"/>
      <c r="D48" s="4"/>
      <c r="E48" s="5"/>
      <c r="F48" s="2"/>
      <c r="G48" s="2"/>
      <c r="H48" s="2"/>
      <c r="I48" s="6"/>
      <c r="J48" s="6"/>
      <c r="K48" s="2"/>
      <c r="L48" s="2"/>
    </row>
    <row r="49" spans="2:12" ht="15.75" customHeight="1" x14ac:dyDescent="0.2">
      <c r="B49" s="2"/>
      <c r="C49" s="3"/>
      <c r="D49" s="4"/>
      <c r="E49" s="5"/>
      <c r="F49" s="2"/>
      <c r="G49" s="2"/>
      <c r="H49" s="2"/>
      <c r="I49" s="6"/>
      <c r="J49" s="6"/>
      <c r="K49" s="2"/>
      <c r="L49" s="2"/>
    </row>
    <row r="50" spans="2:12" ht="15.75" customHeight="1" x14ac:dyDescent="0.2">
      <c r="B50" s="2"/>
      <c r="C50" s="3"/>
      <c r="D50" s="4"/>
      <c r="E50" s="5"/>
      <c r="F50" s="2"/>
      <c r="G50" s="2"/>
      <c r="H50" s="2"/>
      <c r="I50" s="6"/>
      <c r="J50" s="6"/>
      <c r="K50" s="2"/>
      <c r="L50" s="2"/>
    </row>
    <row r="51" spans="2:12" ht="15.75" customHeight="1" x14ac:dyDescent="0.2">
      <c r="B51" s="2"/>
      <c r="C51" s="3"/>
      <c r="D51" s="4"/>
      <c r="E51" s="5"/>
      <c r="F51" s="2"/>
      <c r="G51" s="2"/>
      <c r="H51" s="2"/>
      <c r="I51" s="6"/>
      <c r="J51" s="6"/>
      <c r="K51" s="2"/>
      <c r="L51" s="2"/>
    </row>
    <row r="52" spans="2:12" ht="15.75" customHeight="1" x14ac:dyDescent="0.2">
      <c r="B52" s="2"/>
      <c r="C52" s="3"/>
      <c r="D52" s="4"/>
      <c r="E52" s="5"/>
      <c r="F52" s="2"/>
      <c r="G52" s="2"/>
      <c r="H52" s="2"/>
      <c r="I52" s="6"/>
      <c r="J52" s="6"/>
      <c r="K52" s="2"/>
      <c r="L52" s="2"/>
    </row>
    <row r="53" spans="2:12" ht="15.75" customHeight="1" x14ac:dyDescent="0.2">
      <c r="B53" s="2"/>
      <c r="C53" s="3"/>
      <c r="D53" s="4"/>
      <c r="E53" s="5"/>
      <c r="F53" s="2"/>
      <c r="G53" s="2"/>
      <c r="H53" s="2"/>
      <c r="I53" s="6"/>
      <c r="J53" s="6"/>
      <c r="K53" s="2"/>
      <c r="L53" s="2"/>
    </row>
    <row r="54" spans="2:12" ht="15.75" customHeight="1" x14ac:dyDescent="0.2">
      <c r="B54" s="2"/>
      <c r="C54" s="3"/>
      <c r="D54" s="4"/>
      <c r="E54" s="5"/>
      <c r="F54" s="2"/>
      <c r="G54" s="2"/>
      <c r="H54" s="2"/>
      <c r="I54" s="6"/>
      <c r="J54" s="6"/>
      <c r="K54" s="2"/>
      <c r="L54" s="2"/>
    </row>
    <row r="55" spans="2:12" ht="15.75" customHeight="1" x14ac:dyDescent="0.2">
      <c r="B55" s="2"/>
      <c r="C55" s="3"/>
      <c r="D55" s="4"/>
      <c r="E55" s="5"/>
      <c r="F55" s="2"/>
      <c r="G55" s="2"/>
      <c r="H55" s="2"/>
      <c r="I55" s="6"/>
      <c r="J55" s="6"/>
      <c r="K55" s="2"/>
      <c r="L55" s="2"/>
    </row>
    <row r="56" spans="2:12" ht="15.75" customHeight="1" x14ac:dyDescent="0.2">
      <c r="B56" s="2"/>
      <c r="C56" s="3"/>
      <c r="D56" s="4"/>
      <c r="E56" s="5"/>
      <c r="F56" s="2"/>
      <c r="G56" s="2"/>
      <c r="H56" s="2"/>
      <c r="I56" s="6"/>
      <c r="J56" s="6"/>
      <c r="K56" s="2"/>
      <c r="L56" s="2"/>
    </row>
    <row r="57" spans="2:12" ht="15.75" customHeight="1" x14ac:dyDescent="0.2">
      <c r="B57" s="2"/>
      <c r="C57" s="3"/>
      <c r="D57" s="4"/>
      <c r="E57" s="5"/>
      <c r="F57" s="2"/>
      <c r="G57" s="2"/>
      <c r="H57" s="2"/>
      <c r="I57" s="6"/>
      <c r="J57" s="6"/>
      <c r="K57" s="2"/>
      <c r="L57" s="2"/>
    </row>
    <row r="58" spans="2:12" ht="15.75" customHeight="1" x14ac:dyDescent="0.2">
      <c r="B58" s="2"/>
      <c r="C58" s="3"/>
      <c r="D58" s="4"/>
      <c r="E58" s="5"/>
      <c r="F58" s="2"/>
      <c r="G58" s="2"/>
      <c r="H58" s="2"/>
      <c r="I58" s="6"/>
      <c r="J58" s="6"/>
      <c r="K58" s="2"/>
      <c r="L58" s="2"/>
    </row>
    <row r="59" spans="2:12" ht="15.75" customHeight="1" x14ac:dyDescent="0.2">
      <c r="B59" s="2"/>
      <c r="C59" s="3"/>
      <c r="D59" s="4"/>
      <c r="E59" s="5"/>
      <c r="F59" s="2"/>
      <c r="G59" s="2"/>
      <c r="H59" s="2"/>
      <c r="I59" s="6"/>
      <c r="J59" s="6"/>
      <c r="K59" s="2"/>
      <c r="L59" s="2"/>
    </row>
    <row r="60" spans="2:12" ht="15.75" customHeight="1" x14ac:dyDescent="0.2">
      <c r="B60" s="2"/>
      <c r="C60" s="3"/>
      <c r="D60" s="4"/>
      <c r="E60" s="5"/>
      <c r="F60" s="2"/>
      <c r="G60" s="2"/>
      <c r="H60" s="2"/>
      <c r="I60" s="6"/>
      <c r="J60" s="6"/>
      <c r="K60" s="2"/>
      <c r="L60" s="2"/>
    </row>
    <row r="61" spans="2:12" ht="15.75" customHeight="1" x14ac:dyDescent="0.2">
      <c r="B61" s="2"/>
      <c r="C61" s="3"/>
      <c r="D61" s="4"/>
      <c r="E61" s="5"/>
      <c r="F61" s="2"/>
      <c r="G61" s="2"/>
      <c r="H61" s="2"/>
      <c r="I61" s="6"/>
      <c r="J61" s="6"/>
      <c r="K61" s="2"/>
      <c r="L61" s="2"/>
    </row>
    <row r="62" spans="2:12" ht="15.75" customHeight="1" x14ac:dyDescent="0.2">
      <c r="B62" s="2"/>
      <c r="C62" s="3"/>
      <c r="D62" s="4"/>
      <c r="E62" s="5"/>
      <c r="F62" s="2"/>
      <c r="G62" s="2"/>
      <c r="H62" s="2"/>
      <c r="I62" s="6"/>
      <c r="J62" s="6"/>
      <c r="K62" s="2"/>
      <c r="L62" s="2"/>
    </row>
    <row r="63" spans="2:12" ht="15.75" customHeight="1" x14ac:dyDescent="0.2">
      <c r="B63" s="2"/>
      <c r="C63" s="3"/>
      <c r="D63" s="4"/>
      <c r="E63" s="5"/>
      <c r="F63" s="2"/>
      <c r="G63" s="2"/>
      <c r="H63" s="2"/>
      <c r="I63" s="6"/>
      <c r="J63" s="6"/>
      <c r="K63" s="2"/>
      <c r="L63" s="2"/>
    </row>
    <row r="64" spans="2:12" ht="15.75" customHeight="1" x14ac:dyDescent="0.2">
      <c r="B64" s="2"/>
      <c r="C64" s="3"/>
      <c r="D64" s="4"/>
      <c r="E64" s="5"/>
      <c r="F64" s="2"/>
      <c r="G64" s="2"/>
      <c r="H64" s="2"/>
      <c r="I64" s="6"/>
      <c r="J64" s="6"/>
      <c r="K64" s="2"/>
      <c r="L64" s="2"/>
    </row>
    <row r="65" spans="2:12" ht="15.75" customHeight="1" x14ac:dyDescent="0.2">
      <c r="B65" s="2"/>
      <c r="C65" s="3"/>
      <c r="D65" s="4"/>
      <c r="E65" s="5"/>
      <c r="F65" s="2"/>
      <c r="G65" s="2"/>
      <c r="H65" s="2"/>
      <c r="I65" s="6"/>
      <c r="J65" s="6"/>
      <c r="K65" s="2"/>
      <c r="L65" s="2"/>
    </row>
    <row r="66" spans="2:12" ht="15.75" customHeight="1" x14ac:dyDescent="0.2">
      <c r="B66" s="2"/>
      <c r="C66" s="3"/>
      <c r="D66" s="4"/>
      <c r="E66" s="5"/>
      <c r="F66" s="2"/>
      <c r="G66" s="2"/>
      <c r="H66" s="2"/>
      <c r="I66" s="6"/>
      <c r="J66" s="6"/>
      <c r="K66" s="2"/>
      <c r="L66" s="2"/>
    </row>
    <row r="67" spans="2:12" ht="15.75" customHeight="1" x14ac:dyDescent="0.2">
      <c r="B67" s="2"/>
      <c r="C67" s="3"/>
      <c r="D67" s="4"/>
      <c r="E67" s="5"/>
      <c r="F67" s="2"/>
      <c r="G67" s="2"/>
      <c r="H67" s="2"/>
      <c r="I67" s="6"/>
      <c r="J67" s="6"/>
      <c r="K67" s="2"/>
      <c r="L67" s="2"/>
    </row>
    <row r="68" spans="2:12" ht="15.75" customHeight="1" x14ac:dyDescent="0.2">
      <c r="B68" s="2"/>
      <c r="C68" s="3"/>
      <c r="D68" s="4"/>
      <c r="E68" s="5"/>
      <c r="F68" s="2"/>
      <c r="G68" s="2"/>
      <c r="H68" s="2"/>
      <c r="I68" s="6"/>
      <c r="J68" s="6"/>
      <c r="K68" s="2"/>
      <c r="L68" s="2"/>
    </row>
    <row r="69" spans="2:12" ht="15.75" customHeight="1" x14ac:dyDescent="0.2">
      <c r="B69" s="2"/>
      <c r="C69" s="3"/>
      <c r="D69" s="4"/>
      <c r="E69" s="5"/>
      <c r="F69" s="2"/>
      <c r="G69" s="2"/>
      <c r="H69" s="2"/>
      <c r="I69" s="6"/>
      <c r="J69" s="6"/>
      <c r="K69" s="2"/>
      <c r="L69" s="2"/>
    </row>
    <row r="70" spans="2:12" ht="15.75" customHeight="1" x14ac:dyDescent="0.2">
      <c r="B70" s="2"/>
      <c r="C70" s="3"/>
      <c r="D70" s="4"/>
      <c r="E70" s="5"/>
      <c r="F70" s="2"/>
      <c r="G70" s="2"/>
      <c r="H70" s="2"/>
      <c r="I70" s="6"/>
      <c r="J70" s="6"/>
      <c r="K70" s="2"/>
      <c r="L70" s="2"/>
    </row>
    <row r="71" spans="2:12" ht="15.75" customHeight="1" x14ac:dyDescent="0.2">
      <c r="B71" s="2"/>
      <c r="C71" s="3"/>
      <c r="D71" s="4"/>
      <c r="E71" s="5"/>
      <c r="F71" s="2"/>
      <c r="G71" s="2"/>
      <c r="H71" s="2"/>
      <c r="I71" s="6"/>
      <c r="J71" s="6"/>
      <c r="K71" s="2"/>
      <c r="L71" s="2"/>
    </row>
    <row r="72" spans="2:12" ht="15.75" customHeight="1" x14ac:dyDescent="0.2">
      <c r="B72" s="2"/>
      <c r="C72" s="3"/>
      <c r="D72" s="4"/>
      <c r="E72" s="5"/>
      <c r="F72" s="2"/>
      <c r="G72" s="2"/>
      <c r="H72" s="2"/>
      <c r="I72" s="6"/>
      <c r="J72" s="6"/>
      <c r="K72" s="2"/>
      <c r="L72" s="2"/>
    </row>
    <row r="73" spans="2:12" ht="15.75" customHeight="1" x14ac:dyDescent="0.2">
      <c r="B73" s="2"/>
      <c r="C73" s="3"/>
      <c r="D73" s="4"/>
      <c r="E73" s="5"/>
      <c r="F73" s="2"/>
      <c r="G73" s="2"/>
      <c r="H73" s="2"/>
      <c r="I73" s="6"/>
      <c r="J73" s="6"/>
      <c r="K73" s="2"/>
      <c r="L73" s="2"/>
    </row>
    <row r="74" spans="2:12" ht="15.75" customHeight="1" x14ac:dyDescent="0.2">
      <c r="B74" s="2"/>
      <c r="C74" s="3"/>
      <c r="D74" s="4"/>
      <c r="E74" s="5"/>
      <c r="F74" s="2"/>
      <c r="G74" s="2"/>
      <c r="H74" s="2"/>
      <c r="I74" s="6"/>
      <c r="J74" s="6"/>
      <c r="K74" s="2"/>
      <c r="L74" s="2"/>
    </row>
    <row r="75" spans="2:12" ht="15.75" customHeight="1" x14ac:dyDescent="0.2">
      <c r="B75" s="2"/>
      <c r="C75" s="3"/>
      <c r="D75" s="4"/>
      <c r="E75" s="5"/>
      <c r="F75" s="2"/>
      <c r="G75" s="2"/>
      <c r="H75" s="2"/>
      <c r="I75" s="6"/>
      <c r="J75" s="6"/>
      <c r="K75" s="2"/>
      <c r="L75" s="2"/>
    </row>
    <row r="76" spans="2:12" ht="15.75" customHeight="1" x14ac:dyDescent="0.2">
      <c r="B76" s="2"/>
      <c r="C76" s="3"/>
      <c r="D76" s="4"/>
      <c r="E76" s="5"/>
      <c r="F76" s="2"/>
      <c r="G76" s="2"/>
      <c r="H76" s="2"/>
      <c r="I76" s="6"/>
      <c r="J76" s="6"/>
      <c r="K76" s="2"/>
      <c r="L76" s="2"/>
    </row>
    <row r="77" spans="2:12" ht="15.75" customHeight="1" x14ac:dyDescent="0.2">
      <c r="B77" s="2"/>
      <c r="C77" s="3"/>
      <c r="D77" s="4"/>
      <c r="E77" s="5"/>
      <c r="F77" s="2"/>
      <c r="G77" s="2"/>
      <c r="H77" s="2"/>
      <c r="I77" s="6"/>
      <c r="J77" s="6"/>
      <c r="K77" s="2"/>
      <c r="L77" s="2"/>
    </row>
    <row r="78" spans="2:12" ht="15.75" customHeight="1" x14ac:dyDescent="0.2">
      <c r="B78" s="2"/>
      <c r="C78" s="3"/>
      <c r="D78" s="4"/>
      <c r="E78" s="5"/>
      <c r="F78" s="2"/>
      <c r="G78" s="2"/>
      <c r="H78" s="2"/>
      <c r="I78" s="6"/>
      <c r="J78" s="6"/>
      <c r="K78" s="2"/>
      <c r="L78" s="2"/>
    </row>
    <row r="79" spans="2:12" ht="15.75" customHeight="1" x14ac:dyDescent="0.2">
      <c r="B79" s="2"/>
      <c r="C79" s="3"/>
      <c r="D79" s="4"/>
      <c r="E79" s="5"/>
      <c r="F79" s="2"/>
      <c r="G79" s="2"/>
      <c r="H79" s="2"/>
      <c r="I79" s="6"/>
      <c r="J79" s="6"/>
      <c r="K79" s="2"/>
      <c r="L79" s="2"/>
    </row>
    <row r="80" spans="2:12" ht="15.75" customHeight="1" x14ac:dyDescent="0.2">
      <c r="B80" s="2"/>
      <c r="C80" s="3"/>
      <c r="D80" s="4"/>
      <c r="E80" s="5"/>
      <c r="F80" s="2"/>
      <c r="G80" s="2"/>
      <c r="H80" s="2"/>
      <c r="I80" s="6"/>
      <c r="J80" s="6"/>
      <c r="K80" s="2"/>
      <c r="L80" s="2"/>
    </row>
    <row r="81" spans="2:12" ht="15.75" customHeight="1" x14ac:dyDescent="0.2">
      <c r="B81" s="2"/>
      <c r="C81" s="3"/>
      <c r="D81" s="4"/>
      <c r="E81" s="5"/>
      <c r="F81" s="2"/>
      <c r="G81" s="2"/>
      <c r="H81" s="2"/>
      <c r="I81" s="6"/>
      <c r="J81" s="6"/>
      <c r="K81" s="2"/>
      <c r="L81" s="2"/>
    </row>
    <row r="82" spans="2:12" ht="15.75" customHeight="1" x14ac:dyDescent="0.2">
      <c r="B82" s="2"/>
      <c r="C82" s="3"/>
      <c r="D82" s="4"/>
      <c r="E82" s="5"/>
      <c r="F82" s="2"/>
      <c r="G82" s="2"/>
      <c r="H82" s="2"/>
      <c r="I82" s="6"/>
      <c r="J82" s="6"/>
      <c r="K82" s="2"/>
      <c r="L82" s="2"/>
    </row>
    <row r="83" spans="2:12" ht="15.75" customHeight="1" x14ac:dyDescent="0.2">
      <c r="B83" s="2"/>
      <c r="C83" s="3"/>
      <c r="D83" s="4"/>
      <c r="E83" s="5"/>
      <c r="F83" s="2"/>
      <c r="G83" s="2"/>
      <c r="H83" s="2"/>
      <c r="I83" s="6"/>
      <c r="J83" s="6"/>
      <c r="K83" s="2"/>
      <c r="L83" s="2"/>
    </row>
    <row r="84" spans="2:12" ht="15.75" customHeight="1" x14ac:dyDescent="0.2">
      <c r="B84" s="2"/>
      <c r="C84" s="3"/>
      <c r="D84" s="4"/>
      <c r="E84" s="5"/>
      <c r="F84" s="2"/>
      <c r="G84" s="2"/>
      <c r="H84" s="2"/>
      <c r="I84" s="6"/>
      <c r="J84" s="6"/>
      <c r="K84" s="2"/>
      <c r="L84" s="2"/>
    </row>
    <row r="85" spans="2:12" ht="15.75" customHeight="1" x14ac:dyDescent="0.2">
      <c r="B85" s="2"/>
      <c r="C85" s="3"/>
      <c r="D85" s="4"/>
      <c r="E85" s="5"/>
      <c r="F85" s="2"/>
      <c r="G85" s="2"/>
      <c r="H85" s="2"/>
      <c r="I85" s="6"/>
      <c r="J85" s="6"/>
      <c r="K85" s="2"/>
      <c r="L85" s="2"/>
    </row>
    <row r="86" spans="2:12" ht="15.75" customHeight="1" x14ac:dyDescent="0.2">
      <c r="B86" s="2"/>
      <c r="C86" s="3"/>
      <c r="D86" s="4"/>
      <c r="E86" s="5"/>
      <c r="F86" s="2"/>
      <c r="G86" s="2"/>
      <c r="H86" s="2"/>
      <c r="I86" s="6"/>
      <c r="J86" s="6"/>
      <c r="K86" s="2"/>
      <c r="L86" s="2"/>
    </row>
    <row r="87" spans="2:12" ht="15.75" customHeight="1" x14ac:dyDescent="0.2">
      <c r="B87" s="2"/>
      <c r="C87" s="3"/>
      <c r="D87" s="4"/>
      <c r="E87" s="5"/>
      <c r="F87" s="2"/>
      <c r="G87" s="2"/>
      <c r="H87" s="2"/>
      <c r="I87" s="6"/>
      <c r="J87" s="6"/>
      <c r="K87" s="2"/>
      <c r="L87" s="2"/>
    </row>
    <row r="88" spans="2:12" ht="15.75" customHeight="1" x14ac:dyDescent="0.2">
      <c r="B88" s="2"/>
      <c r="C88" s="3"/>
      <c r="D88" s="4"/>
      <c r="E88" s="5"/>
      <c r="F88" s="2"/>
      <c r="G88" s="2"/>
      <c r="H88" s="2"/>
      <c r="I88" s="6"/>
      <c r="J88" s="6"/>
      <c r="K88" s="2"/>
      <c r="L88" s="2"/>
    </row>
    <row r="89" spans="2:12" ht="15.75" customHeight="1" x14ac:dyDescent="0.2">
      <c r="B89" s="2"/>
      <c r="C89" s="3"/>
      <c r="D89" s="4"/>
      <c r="E89" s="5"/>
      <c r="F89" s="2"/>
      <c r="G89" s="2"/>
      <c r="H89" s="2"/>
      <c r="I89" s="6"/>
      <c r="J89" s="6"/>
      <c r="K89" s="2"/>
      <c r="L89" s="2"/>
    </row>
    <row r="90" spans="2:12" ht="15.75" customHeight="1" x14ac:dyDescent="0.2">
      <c r="B90" s="2"/>
      <c r="C90" s="3"/>
      <c r="D90" s="4"/>
      <c r="E90" s="5"/>
      <c r="F90" s="2"/>
      <c r="G90" s="2"/>
      <c r="H90" s="2"/>
      <c r="I90" s="6"/>
      <c r="J90" s="6"/>
      <c r="K90" s="2"/>
      <c r="L90" s="2"/>
    </row>
    <row r="91" spans="2:12" ht="15.75" customHeight="1" x14ac:dyDescent="0.2">
      <c r="B91" s="2"/>
      <c r="C91" s="3"/>
      <c r="D91" s="4"/>
      <c r="E91" s="5"/>
      <c r="F91" s="2"/>
      <c r="G91" s="2"/>
      <c r="H91" s="2"/>
      <c r="I91" s="6"/>
      <c r="J91" s="6"/>
      <c r="K91" s="2"/>
      <c r="L91" s="2"/>
    </row>
    <row r="92" spans="2:12" ht="15.75" customHeight="1" x14ac:dyDescent="0.2">
      <c r="B92" s="2"/>
      <c r="C92" s="3"/>
      <c r="D92" s="4"/>
      <c r="E92" s="5"/>
      <c r="F92" s="2"/>
      <c r="G92" s="2"/>
      <c r="H92" s="2"/>
      <c r="I92" s="6"/>
      <c r="J92" s="6"/>
      <c r="K92" s="2"/>
      <c r="L92" s="2"/>
    </row>
    <row r="93" spans="2:12" ht="15.75" customHeight="1" x14ac:dyDescent="0.2">
      <c r="B93" s="2"/>
      <c r="C93" s="3"/>
      <c r="D93" s="4"/>
      <c r="E93" s="5"/>
      <c r="F93" s="2"/>
      <c r="G93" s="2"/>
      <c r="H93" s="2"/>
      <c r="I93" s="6"/>
      <c r="J93" s="6"/>
      <c r="K93" s="2"/>
      <c r="L93" s="2"/>
    </row>
    <row r="94" spans="2:12" ht="15.75" customHeight="1" x14ac:dyDescent="0.2">
      <c r="B94" s="2"/>
      <c r="C94" s="3"/>
      <c r="D94" s="4"/>
      <c r="E94" s="5"/>
      <c r="F94" s="2"/>
      <c r="G94" s="2"/>
      <c r="H94" s="2"/>
      <c r="I94" s="6"/>
      <c r="J94" s="6"/>
      <c r="K94" s="2"/>
      <c r="L94" s="2"/>
    </row>
    <row r="95" spans="2:12" ht="15.75" customHeight="1" x14ac:dyDescent="0.2">
      <c r="B95" s="2"/>
      <c r="C95" s="3"/>
      <c r="D95" s="4"/>
      <c r="E95" s="5"/>
      <c r="F95" s="2"/>
      <c r="G95" s="2"/>
      <c r="H95" s="2"/>
      <c r="I95" s="6"/>
      <c r="J95" s="6"/>
      <c r="K95" s="2"/>
      <c r="L95" s="2"/>
    </row>
    <row r="96" spans="2:12" ht="15.75" customHeight="1" x14ac:dyDescent="0.2">
      <c r="B96" s="2"/>
      <c r="C96" s="3"/>
      <c r="D96" s="4"/>
      <c r="E96" s="5"/>
      <c r="F96" s="2"/>
      <c r="G96" s="2"/>
      <c r="H96" s="2"/>
      <c r="I96" s="6"/>
      <c r="J96" s="6"/>
      <c r="K96" s="2"/>
      <c r="L96" s="2"/>
    </row>
    <row r="97" spans="2:12" ht="15.75" customHeight="1" x14ac:dyDescent="0.2">
      <c r="B97" s="2"/>
      <c r="C97" s="3"/>
      <c r="D97" s="4"/>
      <c r="E97" s="5"/>
      <c r="F97" s="2"/>
      <c r="G97" s="2"/>
      <c r="H97" s="2"/>
      <c r="I97" s="6"/>
      <c r="J97" s="6"/>
      <c r="K97" s="2"/>
      <c r="L97" s="2"/>
    </row>
    <row r="98" spans="2:12" ht="15.75" customHeight="1" x14ac:dyDescent="0.2">
      <c r="B98" s="2"/>
      <c r="C98" s="3"/>
      <c r="D98" s="4"/>
      <c r="E98" s="5"/>
      <c r="F98" s="2"/>
      <c r="G98" s="2"/>
      <c r="H98" s="2"/>
      <c r="I98" s="6"/>
      <c r="J98" s="6"/>
      <c r="K98" s="2"/>
      <c r="L98" s="2"/>
    </row>
    <row r="99" spans="2:12" ht="15.75" customHeight="1" x14ac:dyDescent="0.2">
      <c r="B99" s="2"/>
      <c r="C99" s="3"/>
      <c r="D99" s="4"/>
      <c r="E99" s="5"/>
      <c r="F99" s="2"/>
      <c r="G99" s="2"/>
      <c r="H99" s="2"/>
      <c r="I99" s="6"/>
      <c r="J99" s="6"/>
      <c r="K99" s="2"/>
      <c r="L99" s="2"/>
    </row>
    <row r="100" spans="2:12" ht="15.75" customHeight="1" x14ac:dyDescent="0.2">
      <c r="B100" s="2"/>
      <c r="C100" s="3"/>
      <c r="D100" s="4"/>
      <c r="E100" s="5"/>
      <c r="F100" s="2"/>
      <c r="G100" s="2"/>
      <c r="H100" s="2"/>
      <c r="I100" s="6"/>
      <c r="J100" s="6"/>
      <c r="K100" s="2"/>
      <c r="L100" s="2"/>
    </row>
    <row r="101" spans="2:12" ht="15.75" customHeight="1" x14ac:dyDescent="0.2">
      <c r="B101" s="2"/>
      <c r="C101" s="3"/>
      <c r="D101" s="4"/>
      <c r="E101" s="5"/>
      <c r="F101" s="2"/>
      <c r="G101" s="2"/>
      <c r="H101" s="2"/>
      <c r="I101" s="6"/>
      <c r="J101" s="6"/>
      <c r="K101" s="2"/>
      <c r="L101" s="2"/>
    </row>
    <row r="102" spans="2:12" ht="15.75" customHeight="1" x14ac:dyDescent="0.2">
      <c r="B102" s="2"/>
      <c r="C102" s="3"/>
      <c r="D102" s="4"/>
      <c r="E102" s="5"/>
      <c r="F102" s="2"/>
      <c r="G102" s="2"/>
      <c r="H102" s="2"/>
      <c r="I102" s="6"/>
      <c r="J102" s="6"/>
      <c r="K102" s="2"/>
      <c r="L102" s="2"/>
    </row>
    <row r="103" spans="2:12" ht="15.75" customHeight="1" x14ac:dyDescent="0.2">
      <c r="B103" s="2"/>
      <c r="C103" s="3"/>
      <c r="D103" s="4"/>
      <c r="E103" s="5"/>
      <c r="F103" s="2"/>
      <c r="G103" s="2"/>
      <c r="H103" s="2"/>
      <c r="I103" s="6"/>
      <c r="J103" s="6"/>
      <c r="K103" s="2"/>
      <c r="L103" s="2"/>
    </row>
    <row r="104" spans="2:12" ht="15.75" customHeight="1" x14ac:dyDescent="0.2">
      <c r="B104" s="2"/>
      <c r="C104" s="3"/>
      <c r="D104" s="4"/>
      <c r="E104" s="5"/>
      <c r="F104" s="2"/>
      <c r="G104" s="2"/>
      <c r="H104" s="2"/>
      <c r="I104" s="6"/>
      <c r="J104" s="6"/>
      <c r="K104" s="2"/>
      <c r="L104" s="2"/>
    </row>
    <row r="105" spans="2:12" ht="15.75" customHeight="1" x14ac:dyDescent="0.2">
      <c r="B105" s="2"/>
      <c r="C105" s="3"/>
      <c r="D105" s="4"/>
      <c r="E105" s="5"/>
      <c r="F105" s="2"/>
      <c r="G105" s="2"/>
      <c r="H105" s="2"/>
      <c r="I105" s="6"/>
      <c r="J105" s="6"/>
      <c r="K105" s="2"/>
      <c r="L105" s="2"/>
    </row>
    <row r="106" spans="2:12" ht="15.75" customHeight="1" x14ac:dyDescent="0.2">
      <c r="B106" s="2"/>
      <c r="C106" s="3"/>
      <c r="D106" s="4"/>
      <c r="E106" s="5"/>
      <c r="F106" s="2"/>
      <c r="G106" s="2"/>
      <c r="H106" s="2"/>
      <c r="I106" s="6"/>
      <c r="J106" s="6"/>
      <c r="K106" s="2"/>
      <c r="L106" s="2"/>
    </row>
    <row r="107" spans="2:12" ht="15.75" customHeight="1" x14ac:dyDescent="0.2">
      <c r="B107" s="2"/>
      <c r="C107" s="3"/>
      <c r="D107" s="4"/>
      <c r="E107" s="5"/>
      <c r="F107" s="2"/>
      <c r="G107" s="2"/>
      <c r="H107" s="2"/>
      <c r="I107" s="6"/>
      <c r="J107" s="6"/>
      <c r="K107" s="2"/>
      <c r="L107" s="2"/>
    </row>
    <row r="108" spans="2:12" ht="15.75" customHeight="1" x14ac:dyDescent="0.2">
      <c r="B108" s="2"/>
      <c r="C108" s="3"/>
      <c r="D108" s="4"/>
      <c r="E108" s="5"/>
      <c r="F108" s="2"/>
      <c r="G108" s="2"/>
      <c r="H108" s="2"/>
      <c r="I108" s="6"/>
      <c r="J108" s="6"/>
      <c r="K108" s="2"/>
      <c r="L108" s="2"/>
    </row>
    <row r="109" spans="2:12" ht="15.75" customHeight="1" x14ac:dyDescent="0.2">
      <c r="B109" s="2"/>
      <c r="C109" s="3"/>
      <c r="D109" s="4"/>
      <c r="E109" s="5"/>
      <c r="F109" s="2"/>
      <c r="G109" s="2"/>
      <c r="H109" s="2"/>
      <c r="I109" s="6"/>
      <c r="J109" s="6"/>
      <c r="K109" s="2"/>
      <c r="L109" s="2"/>
    </row>
    <row r="110" spans="2:12" ht="15.75" customHeight="1" x14ac:dyDescent="0.2">
      <c r="B110" s="2"/>
      <c r="C110" s="3"/>
      <c r="D110" s="4"/>
      <c r="E110" s="5"/>
      <c r="F110" s="2"/>
      <c r="G110" s="2"/>
      <c r="H110" s="2"/>
      <c r="I110" s="6"/>
      <c r="J110" s="6"/>
      <c r="K110" s="2"/>
      <c r="L110" s="2"/>
    </row>
    <row r="111" spans="2:12" ht="15.75" customHeight="1" x14ac:dyDescent="0.2">
      <c r="B111" s="2"/>
      <c r="C111" s="3"/>
      <c r="D111" s="4"/>
      <c r="E111" s="5"/>
      <c r="F111" s="2"/>
      <c r="G111" s="2"/>
      <c r="H111" s="2"/>
      <c r="I111" s="6"/>
      <c r="J111" s="6"/>
      <c r="K111" s="2"/>
      <c r="L111" s="2"/>
    </row>
    <row r="112" spans="2:12" ht="15.75" customHeight="1" x14ac:dyDescent="0.2">
      <c r="B112" s="2"/>
      <c r="C112" s="3"/>
      <c r="D112" s="4"/>
      <c r="E112" s="5"/>
      <c r="F112" s="2"/>
      <c r="G112" s="2"/>
      <c r="H112" s="2"/>
      <c r="I112" s="6"/>
      <c r="J112" s="6"/>
      <c r="K112" s="2"/>
      <c r="L112" s="2"/>
    </row>
    <row r="113" spans="2:12" ht="15.75" customHeight="1" x14ac:dyDescent="0.2">
      <c r="B113" s="2"/>
      <c r="C113" s="3"/>
      <c r="D113" s="4"/>
      <c r="E113" s="5"/>
      <c r="F113" s="2"/>
      <c r="G113" s="2"/>
      <c r="H113" s="2"/>
      <c r="I113" s="6"/>
      <c r="J113" s="6"/>
      <c r="K113" s="2"/>
      <c r="L113" s="2"/>
    </row>
    <row r="114" spans="2:12" ht="15.75" customHeight="1" x14ac:dyDescent="0.2">
      <c r="B114" s="2"/>
      <c r="C114" s="3"/>
      <c r="D114" s="4"/>
      <c r="E114" s="5"/>
      <c r="F114" s="2"/>
      <c r="G114" s="2"/>
      <c r="H114" s="2"/>
      <c r="I114" s="6"/>
      <c r="J114" s="6"/>
      <c r="K114" s="2"/>
      <c r="L114" s="2"/>
    </row>
    <row r="115" spans="2:12" ht="15.75" customHeight="1" x14ac:dyDescent="0.2">
      <c r="B115" s="2"/>
      <c r="C115" s="3"/>
      <c r="D115" s="4"/>
      <c r="E115" s="5"/>
      <c r="F115" s="2"/>
      <c r="G115" s="2"/>
      <c r="H115" s="2"/>
      <c r="I115" s="6"/>
      <c r="J115" s="6"/>
      <c r="K115" s="2"/>
      <c r="L115" s="2"/>
    </row>
    <row r="116" spans="2:12" ht="15.75" customHeight="1" x14ac:dyDescent="0.2">
      <c r="B116" s="2"/>
      <c r="C116" s="3"/>
      <c r="D116" s="4"/>
      <c r="E116" s="5"/>
      <c r="F116" s="2"/>
      <c r="G116" s="2"/>
      <c r="H116" s="2"/>
      <c r="I116" s="6"/>
      <c r="J116" s="6"/>
      <c r="K116" s="2"/>
      <c r="L116" s="2"/>
    </row>
    <row r="117" spans="2:12" ht="15.75" customHeight="1" x14ac:dyDescent="0.2">
      <c r="B117" s="2"/>
      <c r="C117" s="3"/>
      <c r="D117" s="4"/>
      <c r="E117" s="5"/>
      <c r="F117" s="2"/>
      <c r="G117" s="2"/>
      <c r="H117" s="2"/>
      <c r="I117" s="6"/>
      <c r="J117" s="6"/>
      <c r="K117" s="2"/>
      <c r="L117" s="2"/>
    </row>
    <row r="118" spans="2:12" ht="15.75" customHeight="1" x14ac:dyDescent="0.2">
      <c r="B118" s="2"/>
      <c r="C118" s="3"/>
      <c r="D118" s="4"/>
      <c r="E118" s="5"/>
      <c r="F118" s="2"/>
      <c r="G118" s="2"/>
      <c r="H118" s="2"/>
      <c r="I118" s="6"/>
      <c r="J118" s="6"/>
      <c r="K118" s="2"/>
      <c r="L118" s="2"/>
    </row>
    <row r="119" spans="2:12" ht="15.75" customHeight="1" x14ac:dyDescent="0.2">
      <c r="B119" s="2"/>
      <c r="C119" s="3"/>
      <c r="D119" s="4"/>
      <c r="E119" s="5"/>
      <c r="F119" s="2"/>
      <c r="G119" s="2"/>
      <c r="H119" s="2"/>
      <c r="I119" s="6"/>
      <c r="J119" s="6"/>
      <c r="K119" s="2"/>
      <c r="L119" s="2"/>
    </row>
    <row r="120" spans="2:12" ht="15.75" customHeight="1" x14ac:dyDescent="0.2">
      <c r="B120" s="2"/>
      <c r="C120" s="3"/>
      <c r="D120" s="4"/>
      <c r="E120" s="5"/>
      <c r="F120" s="2"/>
      <c r="G120" s="2"/>
      <c r="H120" s="2"/>
      <c r="I120" s="6"/>
      <c r="J120" s="6"/>
      <c r="K120" s="2"/>
      <c r="L120" s="2"/>
    </row>
    <row r="121" spans="2:12" ht="15.75" customHeight="1" x14ac:dyDescent="0.2">
      <c r="B121" s="2"/>
      <c r="C121" s="3"/>
      <c r="D121" s="4"/>
      <c r="E121" s="5"/>
      <c r="F121" s="2"/>
      <c r="G121" s="2"/>
      <c r="H121" s="2"/>
      <c r="I121" s="6"/>
      <c r="J121" s="6"/>
      <c r="K121" s="2"/>
      <c r="L121" s="2"/>
    </row>
    <row r="122" spans="2:12" ht="15.75" customHeight="1" x14ac:dyDescent="0.2">
      <c r="B122" s="2"/>
      <c r="C122" s="3"/>
      <c r="D122" s="4"/>
      <c r="E122" s="5"/>
      <c r="F122" s="2"/>
      <c r="G122" s="2"/>
      <c r="H122" s="2"/>
      <c r="I122" s="6"/>
      <c r="J122" s="6"/>
      <c r="K122" s="2"/>
      <c r="L122" s="2"/>
    </row>
    <row r="123" spans="2:12" ht="15.75" customHeight="1" x14ac:dyDescent="0.2">
      <c r="B123" s="2"/>
      <c r="C123" s="3"/>
      <c r="D123" s="4"/>
      <c r="E123" s="5"/>
      <c r="F123" s="2"/>
      <c r="G123" s="2"/>
      <c r="H123" s="2"/>
      <c r="I123" s="6"/>
      <c r="J123" s="6"/>
      <c r="K123" s="2"/>
      <c r="L123" s="2"/>
    </row>
    <row r="124" spans="2:12" ht="15.75" customHeight="1" x14ac:dyDescent="0.2">
      <c r="B124" s="2"/>
      <c r="C124" s="3"/>
      <c r="D124" s="4"/>
      <c r="E124" s="5"/>
      <c r="F124" s="2"/>
      <c r="G124" s="2"/>
      <c r="H124" s="2"/>
      <c r="I124" s="6"/>
      <c r="J124" s="6"/>
      <c r="K124" s="2"/>
      <c r="L124" s="2"/>
    </row>
    <row r="125" spans="2:12" ht="15.75" customHeight="1" x14ac:dyDescent="0.2">
      <c r="B125" s="2"/>
      <c r="C125" s="3"/>
      <c r="D125" s="4"/>
      <c r="E125" s="5"/>
      <c r="F125" s="2"/>
      <c r="G125" s="2"/>
      <c r="H125" s="2"/>
      <c r="I125" s="6"/>
      <c r="J125" s="6"/>
      <c r="K125" s="2"/>
      <c r="L125" s="2"/>
    </row>
    <row r="126" spans="2:12" ht="15.75" customHeight="1" x14ac:dyDescent="0.2">
      <c r="B126" s="2"/>
      <c r="C126" s="3"/>
      <c r="D126" s="4"/>
      <c r="E126" s="5"/>
      <c r="F126" s="2"/>
      <c r="G126" s="2"/>
      <c r="H126" s="2"/>
      <c r="I126" s="6"/>
      <c r="J126" s="6"/>
      <c r="K126" s="2"/>
      <c r="L126" s="2"/>
    </row>
    <row r="127" spans="2:12" ht="15.75" customHeight="1" x14ac:dyDescent="0.2">
      <c r="B127" s="2"/>
      <c r="C127" s="3"/>
      <c r="D127" s="4"/>
      <c r="E127" s="5"/>
      <c r="F127" s="2"/>
      <c r="G127" s="2"/>
      <c r="H127" s="2"/>
      <c r="I127" s="6"/>
      <c r="J127" s="6"/>
      <c r="K127" s="2"/>
      <c r="L127" s="2"/>
    </row>
    <row r="128" spans="2:12" ht="15.75" customHeight="1" x14ac:dyDescent="0.2">
      <c r="B128" s="2"/>
      <c r="C128" s="3"/>
      <c r="D128" s="4"/>
      <c r="E128" s="5"/>
      <c r="F128" s="2"/>
      <c r="G128" s="2"/>
      <c r="H128" s="2"/>
      <c r="I128" s="6"/>
      <c r="J128" s="6"/>
      <c r="K128" s="2"/>
      <c r="L128" s="2"/>
    </row>
    <row r="129" spans="2:12" ht="15.75" customHeight="1" x14ac:dyDescent="0.2">
      <c r="B129" s="2"/>
      <c r="C129" s="3"/>
      <c r="D129" s="4"/>
      <c r="E129" s="5"/>
      <c r="F129" s="2"/>
      <c r="G129" s="2"/>
      <c r="H129" s="2"/>
      <c r="I129" s="6"/>
      <c r="J129" s="6"/>
      <c r="K129" s="2"/>
      <c r="L129" s="2"/>
    </row>
    <row r="130" spans="2:12" ht="15.75" customHeight="1" x14ac:dyDescent="0.2">
      <c r="B130" s="2"/>
      <c r="C130" s="3"/>
      <c r="D130" s="4"/>
      <c r="E130" s="5"/>
      <c r="F130" s="2"/>
      <c r="G130" s="2"/>
      <c r="H130" s="2"/>
      <c r="I130" s="6"/>
      <c r="J130" s="6"/>
      <c r="K130" s="2"/>
      <c r="L130" s="2"/>
    </row>
    <row r="131" spans="2:12" ht="15.75" customHeight="1" x14ac:dyDescent="0.2">
      <c r="B131" s="2"/>
      <c r="C131" s="3"/>
      <c r="D131" s="4"/>
      <c r="E131" s="5"/>
      <c r="F131" s="2"/>
      <c r="G131" s="2"/>
      <c r="H131" s="2"/>
      <c r="I131" s="6"/>
      <c r="J131" s="6"/>
      <c r="K131" s="2"/>
      <c r="L131" s="2"/>
    </row>
    <row r="132" spans="2:12" ht="15.75" customHeight="1" x14ac:dyDescent="0.2">
      <c r="B132" s="2"/>
      <c r="C132" s="3"/>
      <c r="D132" s="4"/>
      <c r="E132" s="5"/>
      <c r="F132" s="2"/>
      <c r="G132" s="2"/>
      <c r="H132" s="2"/>
      <c r="I132" s="6"/>
      <c r="J132" s="6"/>
      <c r="K132" s="2"/>
      <c r="L132" s="2"/>
    </row>
    <row r="133" spans="2:12" ht="15.75" customHeight="1" x14ac:dyDescent="0.2">
      <c r="B133" s="2"/>
      <c r="C133" s="3"/>
      <c r="D133" s="4"/>
      <c r="E133" s="5"/>
      <c r="F133" s="2"/>
      <c r="G133" s="2"/>
      <c r="H133" s="2"/>
      <c r="I133" s="6"/>
      <c r="J133" s="6"/>
      <c r="K133" s="2"/>
      <c r="L133" s="2"/>
    </row>
    <row r="134" spans="2:12" ht="15.75" customHeight="1" x14ac:dyDescent="0.2">
      <c r="B134" s="2"/>
      <c r="C134" s="3"/>
      <c r="D134" s="4"/>
      <c r="E134" s="5"/>
      <c r="F134" s="2"/>
      <c r="G134" s="2"/>
      <c r="H134" s="2"/>
      <c r="I134" s="6"/>
      <c r="J134" s="6"/>
      <c r="K134" s="2"/>
      <c r="L134" s="2"/>
    </row>
    <row r="135" spans="2:12" ht="15.75" customHeight="1" x14ac:dyDescent="0.2">
      <c r="B135" s="2"/>
      <c r="C135" s="3"/>
      <c r="D135" s="4"/>
      <c r="E135" s="5"/>
      <c r="F135" s="2"/>
      <c r="G135" s="2"/>
      <c r="H135" s="2"/>
      <c r="I135" s="6"/>
      <c r="J135" s="6"/>
      <c r="K135" s="2"/>
      <c r="L135" s="2"/>
    </row>
    <row r="136" spans="2:12" ht="15.75" customHeight="1" x14ac:dyDescent="0.2">
      <c r="B136" s="2"/>
      <c r="C136" s="3"/>
      <c r="D136" s="4"/>
      <c r="E136" s="5"/>
      <c r="F136" s="2"/>
      <c r="G136" s="2"/>
      <c r="H136" s="2"/>
      <c r="I136" s="6"/>
      <c r="J136" s="6"/>
      <c r="K136" s="2"/>
      <c r="L136" s="2"/>
    </row>
    <row r="137" spans="2:12" ht="15.75" customHeight="1" x14ac:dyDescent="0.2">
      <c r="B137" s="2"/>
      <c r="C137" s="3"/>
      <c r="D137" s="4"/>
      <c r="E137" s="5"/>
      <c r="F137" s="2"/>
      <c r="G137" s="2"/>
      <c r="H137" s="2"/>
      <c r="I137" s="6"/>
      <c r="J137" s="6"/>
      <c r="K137" s="2"/>
      <c r="L137" s="2"/>
    </row>
    <row r="138" spans="2:12" ht="15.75" customHeight="1" x14ac:dyDescent="0.2">
      <c r="B138" s="2"/>
      <c r="C138" s="3"/>
      <c r="D138" s="4"/>
      <c r="E138" s="5"/>
      <c r="F138" s="2"/>
      <c r="G138" s="2"/>
      <c r="H138" s="2"/>
      <c r="I138" s="6"/>
      <c r="J138" s="6"/>
      <c r="K138" s="2"/>
      <c r="L138" s="2"/>
    </row>
    <row r="139" spans="2:12" ht="15.75" customHeight="1" x14ac:dyDescent="0.2">
      <c r="B139" s="2"/>
      <c r="C139" s="3"/>
      <c r="D139" s="4"/>
      <c r="E139" s="5"/>
      <c r="F139" s="2"/>
      <c r="G139" s="2"/>
      <c r="H139" s="2"/>
      <c r="I139" s="6"/>
      <c r="J139" s="6"/>
      <c r="K139" s="2"/>
      <c r="L139" s="2"/>
    </row>
    <row r="140" spans="2:12" ht="15.75" customHeight="1" x14ac:dyDescent="0.2">
      <c r="B140" s="2"/>
      <c r="C140" s="3"/>
      <c r="D140" s="4"/>
      <c r="E140" s="5"/>
      <c r="F140" s="2"/>
      <c r="G140" s="2"/>
      <c r="H140" s="2"/>
      <c r="I140" s="6"/>
      <c r="J140" s="6"/>
      <c r="K140" s="2"/>
      <c r="L140" s="2"/>
    </row>
    <row r="141" spans="2:12" ht="15.75" customHeight="1" x14ac:dyDescent="0.2">
      <c r="B141" s="2"/>
      <c r="C141" s="3"/>
      <c r="D141" s="4"/>
      <c r="E141" s="5"/>
      <c r="F141" s="2"/>
      <c r="G141" s="2"/>
      <c r="H141" s="2"/>
      <c r="I141" s="6"/>
      <c r="J141" s="6"/>
      <c r="K141" s="2"/>
      <c r="L141" s="2"/>
    </row>
    <row r="142" spans="2:12" ht="15.75" customHeight="1" x14ac:dyDescent="0.2">
      <c r="B142" s="2"/>
      <c r="C142" s="3"/>
      <c r="D142" s="4"/>
      <c r="E142" s="5"/>
      <c r="F142" s="2"/>
      <c r="G142" s="2"/>
      <c r="H142" s="2"/>
      <c r="I142" s="6"/>
      <c r="J142" s="6"/>
      <c r="K142" s="2"/>
      <c r="L142" s="2"/>
    </row>
    <row r="143" spans="2:12" ht="15.75" customHeight="1" x14ac:dyDescent="0.2">
      <c r="B143" s="2"/>
      <c r="C143" s="3"/>
      <c r="D143" s="4"/>
      <c r="E143" s="5"/>
      <c r="F143" s="2"/>
      <c r="G143" s="2"/>
      <c r="H143" s="2"/>
      <c r="I143" s="6"/>
      <c r="J143" s="6"/>
      <c r="K143" s="2"/>
      <c r="L143" s="2"/>
    </row>
    <row r="144" spans="2:12" ht="15.75" customHeight="1" x14ac:dyDescent="0.2">
      <c r="B144" s="2"/>
      <c r="C144" s="3"/>
      <c r="D144" s="4"/>
      <c r="E144" s="5"/>
      <c r="F144" s="2"/>
      <c r="G144" s="2"/>
      <c r="H144" s="2"/>
      <c r="I144" s="6"/>
      <c r="J144" s="6"/>
      <c r="K144" s="2"/>
      <c r="L144" s="2"/>
    </row>
    <row r="145" spans="2:12" ht="15.75" customHeight="1" x14ac:dyDescent="0.2">
      <c r="B145" s="2"/>
      <c r="C145" s="3"/>
      <c r="D145" s="4"/>
      <c r="E145" s="5"/>
      <c r="F145" s="2"/>
      <c r="G145" s="2"/>
      <c r="H145" s="2"/>
      <c r="I145" s="6"/>
      <c r="J145" s="6"/>
      <c r="K145" s="2"/>
      <c r="L145" s="2"/>
    </row>
    <row r="146" spans="2:12" ht="15.75" customHeight="1" x14ac:dyDescent="0.2">
      <c r="B146" s="2"/>
      <c r="C146" s="3"/>
      <c r="D146" s="4"/>
      <c r="E146" s="5"/>
      <c r="F146" s="2"/>
      <c r="G146" s="2"/>
      <c r="H146" s="2"/>
      <c r="I146" s="6"/>
      <c r="J146" s="6"/>
      <c r="K146" s="2"/>
      <c r="L146" s="2"/>
    </row>
    <row r="147" spans="2:12" ht="15.75" customHeight="1" x14ac:dyDescent="0.2">
      <c r="B147" s="2"/>
      <c r="C147" s="3"/>
      <c r="D147" s="4"/>
      <c r="E147" s="5"/>
      <c r="F147" s="2"/>
      <c r="G147" s="2"/>
      <c r="H147" s="2"/>
      <c r="I147" s="6"/>
      <c r="J147" s="6"/>
      <c r="K147" s="2"/>
      <c r="L147" s="2"/>
    </row>
    <row r="148" spans="2:12" ht="15.75" customHeight="1" x14ac:dyDescent="0.2">
      <c r="B148" s="2"/>
      <c r="C148" s="3"/>
      <c r="D148" s="4"/>
      <c r="E148" s="5"/>
      <c r="F148" s="2"/>
      <c r="G148" s="2"/>
      <c r="H148" s="2"/>
      <c r="I148" s="6"/>
      <c r="J148" s="6"/>
      <c r="K148" s="2"/>
      <c r="L148" s="2"/>
    </row>
    <row r="149" spans="2:12" ht="15.75" customHeight="1" x14ac:dyDescent="0.2">
      <c r="B149" s="2"/>
      <c r="C149" s="3"/>
      <c r="D149" s="4"/>
      <c r="E149" s="5"/>
      <c r="F149" s="2"/>
      <c r="G149" s="2"/>
      <c r="H149" s="2"/>
      <c r="I149" s="6"/>
      <c r="J149" s="6"/>
      <c r="K149" s="2"/>
      <c r="L149" s="2"/>
    </row>
    <row r="150" spans="2:12" ht="15.75" customHeight="1" x14ac:dyDescent="0.2">
      <c r="B150" s="2"/>
      <c r="C150" s="3"/>
      <c r="D150" s="4"/>
      <c r="E150" s="5"/>
      <c r="F150" s="2"/>
      <c r="G150" s="2"/>
      <c r="H150" s="2"/>
      <c r="I150" s="6"/>
      <c r="J150" s="6"/>
      <c r="K150" s="2"/>
      <c r="L150" s="2"/>
    </row>
    <row r="151" spans="2:12" ht="15.75" customHeight="1" x14ac:dyDescent="0.2">
      <c r="B151" s="2"/>
      <c r="C151" s="3"/>
      <c r="D151" s="4"/>
      <c r="E151" s="5"/>
      <c r="F151" s="2"/>
      <c r="G151" s="2"/>
      <c r="H151" s="2"/>
      <c r="I151" s="6"/>
      <c r="J151" s="6"/>
      <c r="K151" s="2"/>
      <c r="L151" s="2"/>
    </row>
    <row r="152" spans="2:12" ht="15.75" customHeight="1" x14ac:dyDescent="0.2">
      <c r="B152" s="2"/>
      <c r="C152" s="3"/>
      <c r="D152" s="4"/>
      <c r="E152" s="5"/>
      <c r="F152" s="2"/>
      <c r="G152" s="2"/>
      <c r="H152" s="2"/>
      <c r="I152" s="6"/>
      <c r="J152" s="6"/>
      <c r="K152" s="2"/>
      <c r="L152" s="2"/>
    </row>
    <row r="153" spans="2:12" ht="15.75" customHeight="1" x14ac:dyDescent="0.2">
      <c r="B153" s="2"/>
      <c r="C153" s="3"/>
      <c r="D153" s="4"/>
      <c r="E153" s="5"/>
      <c r="F153" s="2"/>
      <c r="G153" s="2"/>
      <c r="H153" s="2"/>
      <c r="I153" s="6"/>
      <c r="J153" s="6"/>
      <c r="K153" s="2"/>
      <c r="L153" s="2"/>
    </row>
    <row r="154" spans="2:12" ht="15.75" customHeight="1" x14ac:dyDescent="0.2">
      <c r="B154" s="2"/>
      <c r="C154" s="3"/>
      <c r="D154" s="4"/>
      <c r="E154" s="5"/>
      <c r="F154" s="2"/>
      <c r="G154" s="2"/>
      <c r="H154" s="2"/>
      <c r="I154" s="6"/>
      <c r="J154" s="6"/>
      <c r="K154" s="2"/>
      <c r="L154" s="2"/>
    </row>
    <row r="155" spans="2:12" ht="15.75" customHeight="1" x14ac:dyDescent="0.2">
      <c r="B155" s="2"/>
      <c r="C155" s="3"/>
      <c r="D155" s="4"/>
      <c r="E155" s="5"/>
      <c r="F155" s="2"/>
      <c r="G155" s="2"/>
      <c r="H155" s="2"/>
      <c r="I155" s="6"/>
      <c r="J155" s="6"/>
      <c r="K155" s="2"/>
      <c r="L155" s="2"/>
    </row>
    <row r="156" spans="2:12" ht="15.75" customHeight="1" x14ac:dyDescent="0.2">
      <c r="B156" s="2"/>
      <c r="C156" s="3"/>
      <c r="D156" s="4"/>
      <c r="E156" s="5"/>
      <c r="F156" s="2"/>
      <c r="G156" s="2"/>
      <c r="H156" s="2"/>
      <c r="I156" s="6"/>
      <c r="J156" s="6"/>
      <c r="K156" s="2"/>
      <c r="L156" s="2"/>
    </row>
    <row r="157" spans="2:12" ht="15.75" customHeight="1" x14ac:dyDescent="0.2">
      <c r="B157" s="2"/>
      <c r="C157" s="3"/>
      <c r="D157" s="4"/>
      <c r="E157" s="5"/>
      <c r="F157" s="2"/>
      <c r="G157" s="2"/>
      <c r="H157" s="2"/>
      <c r="I157" s="6"/>
      <c r="J157" s="6"/>
      <c r="K157" s="2"/>
      <c r="L157" s="2"/>
    </row>
    <row r="158" spans="2:12" ht="15.75" customHeight="1" x14ac:dyDescent="0.2">
      <c r="B158" s="2"/>
      <c r="C158" s="3"/>
      <c r="D158" s="4"/>
      <c r="E158" s="5"/>
      <c r="F158" s="2"/>
      <c r="G158" s="2"/>
      <c r="H158" s="2"/>
      <c r="I158" s="6"/>
      <c r="J158" s="6"/>
      <c r="K158" s="2"/>
      <c r="L158" s="2"/>
    </row>
    <row r="159" spans="2:12" ht="15.75" customHeight="1" x14ac:dyDescent="0.2">
      <c r="B159" s="2"/>
      <c r="C159" s="3"/>
      <c r="D159" s="4"/>
      <c r="E159" s="5"/>
      <c r="F159" s="2"/>
      <c r="G159" s="2"/>
      <c r="H159" s="2"/>
      <c r="I159" s="6"/>
      <c r="J159" s="6"/>
      <c r="K159" s="2"/>
      <c r="L159" s="2"/>
    </row>
    <row r="160" spans="2:12" ht="15.75" customHeight="1" x14ac:dyDescent="0.2">
      <c r="B160" s="2"/>
      <c r="C160" s="3"/>
      <c r="D160" s="4"/>
      <c r="E160" s="5"/>
      <c r="F160" s="2"/>
      <c r="G160" s="2"/>
      <c r="H160" s="2"/>
      <c r="I160" s="6"/>
      <c r="J160" s="6"/>
      <c r="K160" s="2"/>
      <c r="L160" s="2"/>
    </row>
    <row r="161" spans="2:12" ht="15.75" customHeight="1" x14ac:dyDescent="0.2">
      <c r="B161" s="2"/>
      <c r="C161" s="3"/>
      <c r="D161" s="4"/>
      <c r="E161" s="5"/>
      <c r="F161" s="2"/>
      <c r="G161" s="2"/>
      <c r="H161" s="2"/>
      <c r="I161" s="6"/>
      <c r="J161" s="6"/>
      <c r="K161" s="2"/>
      <c r="L161" s="2"/>
    </row>
    <row r="162" spans="2:12" ht="15.75" customHeight="1" x14ac:dyDescent="0.2">
      <c r="B162" s="2"/>
      <c r="C162" s="3"/>
      <c r="D162" s="4"/>
      <c r="E162" s="5"/>
      <c r="F162" s="2"/>
      <c r="G162" s="2"/>
      <c r="H162" s="2"/>
      <c r="I162" s="6"/>
      <c r="J162" s="6"/>
      <c r="K162" s="2"/>
      <c r="L162" s="2"/>
    </row>
    <row r="163" spans="2:12" ht="15.75" customHeight="1" x14ac:dyDescent="0.2">
      <c r="B163" s="2"/>
      <c r="C163" s="3"/>
      <c r="D163" s="4"/>
      <c r="E163" s="5"/>
      <c r="F163" s="2"/>
      <c r="G163" s="2"/>
      <c r="H163" s="2"/>
      <c r="I163" s="6"/>
      <c r="J163" s="6"/>
      <c r="K163" s="2"/>
      <c r="L163" s="2"/>
    </row>
    <row r="164" spans="2:12" ht="15.75" customHeight="1" x14ac:dyDescent="0.2">
      <c r="B164" s="2"/>
      <c r="C164" s="3"/>
      <c r="D164" s="4"/>
      <c r="E164" s="5"/>
      <c r="F164" s="2"/>
      <c r="G164" s="2"/>
      <c r="H164" s="2"/>
      <c r="I164" s="6"/>
      <c r="J164" s="6"/>
      <c r="K164" s="2"/>
      <c r="L164" s="2"/>
    </row>
    <row r="165" spans="2:12" ht="15.75" customHeight="1" x14ac:dyDescent="0.2">
      <c r="B165" s="2"/>
      <c r="C165" s="3"/>
      <c r="D165" s="4"/>
      <c r="E165" s="5"/>
      <c r="F165" s="2"/>
      <c r="G165" s="2"/>
      <c r="H165" s="2"/>
      <c r="I165" s="6"/>
      <c r="J165" s="6"/>
      <c r="K165" s="2"/>
      <c r="L165" s="2"/>
    </row>
    <row r="166" spans="2:12" ht="15.75" customHeight="1" x14ac:dyDescent="0.2">
      <c r="B166" s="2"/>
      <c r="C166" s="3"/>
      <c r="D166" s="4"/>
      <c r="E166" s="5"/>
      <c r="F166" s="2"/>
      <c r="G166" s="2"/>
      <c r="H166" s="2"/>
      <c r="I166" s="6"/>
      <c r="J166" s="6"/>
      <c r="K166" s="2"/>
      <c r="L166" s="2"/>
    </row>
    <row r="167" spans="2:12" ht="15.75" customHeight="1" x14ac:dyDescent="0.2">
      <c r="B167" s="2"/>
      <c r="C167" s="3"/>
      <c r="D167" s="4"/>
      <c r="E167" s="5"/>
      <c r="F167" s="2"/>
      <c r="G167" s="2"/>
      <c r="H167" s="2"/>
      <c r="I167" s="6"/>
      <c r="J167" s="6"/>
      <c r="K167" s="2"/>
      <c r="L167" s="2"/>
    </row>
    <row r="168" spans="2:12" ht="15.75" customHeight="1" x14ac:dyDescent="0.2">
      <c r="B168" s="2"/>
      <c r="C168" s="3"/>
      <c r="D168" s="4"/>
      <c r="E168" s="5"/>
      <c r="F168" s="2"/>
      <c r="G168" s="2"/>
      <c r="H168" s="2"/>
      <c r="I168" s="6"/>
      <c r="J168" s="6"/>
      <c r="K168" s="2"/>
      <c r="L168" s="2"/>
    </row>
    <row r="169" spans="2:12" ht="15.75" customHeight="1" x14ac:dyDescent="0.2">
      <c r="B169" s="2"/>
      <c r="C169" s="3"/>
      <c r="D169" s="4"/>
      <c r="E169" s="5"/>
      <c r="F169" s="2"/>
      <c r="G169" s="2"/>
      <c r="H169" s="2"/>
      <c r="I169" s="6"/>
      <c r="J169" s="6"/>
      <c r="K169" s="2"/>
      <c r="L169" s="2"/>
    </row>
    <row r="170" spans="2:12" ht="15.75" customHeight="1" x14ac:dyDescent="0.2">
      <c r="B170" s="2"/>
      <c r="C170" s="3"/>
      <c r="D170" s="4"/>
      <c r="E170" s="5"/>
      <c r="F170" s="2"/>
      <c r="G170" s="2"/>
      <c r="H170" s="2"/>
      <c r="I170" s="6"/>
      <c r="J170" s="6"/>
      <c r="K170" s="2"/>
      <c r="L170" s="2"/>
    </row>
    <row r="171" spans="2:12" ht="15.75" customHeight="1" x14ac:dyDescent="0.2">
      <c r="B171" s="2"/>
      <c r="C171" s="3"/>
      <c r="D171" s="4"/>
      <c r="E171" s="5"/>
      <c r="F171" s="2"/>
      <c r="G171" s="2"/>
      <c r="H171" s="2"/>
      <c r="I171" s="6"/>
      <c r="J171" s="6"/>
      <c r="K171" s="2"/>
      <c r="L171" s="2"/>
    </row>
    <row r="172" spans="2:12" ht="15.75" customHeight="1" x14ac:dyDescent="0.2">
      <c r="B172" s="2"/>
      <c r="C172" s="3"/>
      <c r="D172" s="4"/>
      <c r="E172" s="5"/>
      <c r="F172" s="2"/>
      <c r="G172" s="2"/>
      <c r="H172" s="2"/>
      <c r="I172" s="6"/>
      <c r="J172" s="6"/>
      <c r="K172" s="2"/>
      <c r="L172" s="2"/>
    </row>
    <row r="173" spans="2:12" ht="15.75" customHeight="1" x14ac:dyDescent="0.2">
      <c r="B173" s="2"/>
      <c r="C173" s="3"/>
      <c r="D173" s="4"/>
      <c r="E173" s="5"/>
      <c r="F173" s="2"/>
      <c r="G173" s="2"/>
      <c r="H173" s="2"/>
      <c r="I173" s="6"/>
      <c r="J173" s="6"/>
      <c r="K173" s="2"/>
      <c r="L173" s="2"/>
    </row>
    <row r="174" spans="2:12" ht="15.75" customHeight="1" x14ac:dyDescent="0.2">
      <c r="B174" s="2"/>
      <c r="C174" s="3"/>
      <c r="D174" s="4"/>
      <c r="E174" s="5"/>
      <c r="F174" s="2"/>
      <c r="G174" s="2"/>
      <c r="H174" s="2"/>
      <c r="I174" s="6"/>
      <c r="J174" s="6"/>
      <c r="K174" s="2"/>
      <c r="L174" s="2"/>
    </row>
    <row r="175" spans="2:12" ht="15.75" customHeight="1" x14ac:dyDescent="0.2">
      <c r="B175" s="2"/>
      <c r="C175" s="3"/>
      <c r="D175" s="4"/>
      <c r="E175" s="5"/>
      <c r="F175" s="2"/>
      <c r="G175" s="2"/>
      <c r="H175" s="2"/>
      <c r="I175" s="6"/>
      <c r="J175" s="6"/>
      <c r="K175" s="2"/>
      <c r="L175" s="2"/>
    </row>
    <row r="176" spans="2:12" ht="15.75" customHeight="1" x14ac:dyDescent="0.2">
      <c r="B176" s="2"/>
      <c r="C176" s="3"/>
      <c r="D176" s="4"/>
      <c r="E176" s="5"/>
      <c r="F176" s="2"/>
      <c r="G176" s="2"/>
      <c r="H176" s="2"/>
      <c r="I176" s="6"/>
      <c r="J176" s="6"/>
      <c r="K176" s="2"/>
      <c r="L176" s="2"/>
    </row>
    <row r="177" spans="2:12" ht="15.75" customHeight="1" x14ac:dyDescent="0.2">
      <c r="B177" s="2"/>
      <c r="C177" s="3"/>
      <c r="D177" s="4"/>
      <c r="E177" s="5"/>
      <c r="F177" s="2"/>
      <c r="G177" s="2"/>
      <c r="H177" s="2"/>
      <c r="I177" s="6"/>
      <c r="J177" s="6"/>
      <c r="K177" s="2"/>
      <c r="L177" s="2"/>
    </row>
    <row r="178" spans="2:12" ht="15.75" customHeight="1" x14ac:dyDescent="0.2">
      <c r="B178" s="2"/>
      <c r="C178" s="3"/>
      <c r="D178" s="4"/>
      <c r="E178" s="5"/>
      <c r="F178" s="2"/>
      <c r="G178" s="2"/>
      <c r="H178" s="2"/>
      <c r="I178" s="6"/>
      <c r="J178" s="6"/>
      <c r="K178" s="2"/>
      <c r="L178" s="2"/>
    </row>
    <row r="179" spans="2:12" ht="15.75" customHeight="1" x14ac:dyDescent="0.2">
      <c r="B179" s="2"/>
      <c r="C179" s="3"/>
      <c r="D179" s="4"/>
      <c r="E179" s="5"/>
      <c r="F179" s="2"/>
      <c r="G179" s="2"/>
      <c r="H179" s="2"/>
      <c r="I179" s="6"/>
      <c r="J179" s="6"/>
      <c r="K179" s="2"/>
      <c r="L179" s="2"/>
    </row>
    <row r="180" spans="2:12" ht="15.75" customHeight="1" x14ac:dyDescent="0.2">
      <c r="B180" s="2"/>
      <c r="C180" s="3"/>
      <c r="D180" s="4"/>
      <c r="E180" s="5"/>
      <c r="F180" s="2"/>
      <c r="G180" s="2"/>
      <c r="H180" s="2"/>
      <c r="I180" s="6"/>
      <c r="J180" s="6"/>
      <c r="K180" s="2"/>
      <c r="L180" s="2"/>
    </row>
    <row r="181" spans="2:12" ht="15.75" customHeight="1" x14ac:dyDescent="0.2">
      <c r="B181" s="2"/>
      <c r="C181" s="3"/>
      <c r="D181" s="4"/>
      <c r="E181" s="5"/>
      <c r="F181" s="2"/>
      <c r="G181" s="2"/>
      <c r="H181" s="2"/>
      <c r="I181" s="6"/>
      <c r="J181" s="6"/>
      <c r="K181" s="2"/>
      <c r="L181" s="2"/>
    </row>
    <row r="182" spans="2:12" ht="15.75" customHeight="1" x14ac:dyDescent="0.2">
      <c r="B182" s="2"/>
      <c r="C182" s="3"/>
      <c r="D182" s="4"/>
      <c r="E182" s="5"/>
      <c r="F182" s="2"/>
      <c r="G182" s="2"/>
      <c r="H182" s="2"/>
      <c r="I182" s="6"/>
      <c r="J182" s="6"/>
      <c r="K182" s="2"/>
      <c r="L182" s="2"/>
    </row>
    <row r="183" spans="2:12" ht="15.75" customHeight="1" x14ac:dyDescent="0.2">
      <c r="B183" s="2"/>
      <c r="C183" s="3"/>
      <c r="D183" s="4"/>
      <c r="E183" s="5"/>
      <c r="F183" s="2"/>
      <c r="G183" s="2"/>
      <c r="H183" s="2"/>
      <c r="I183" s="6"/>
      <c r="J183" s="6"/>
      <c r="K183" s="2"/>
      <c r="L183" s="2"/>
    </row>
    <row r="184" spans="2:12" ht="15.75" customHeight="1" x14ac:dyDescent="0.2">
      <c r="B184" s="2"/>
      <c r="C184" s="3"/>
      <c r="D184" s="4"/>
      <c r="E184" s="5"/>
      <c r="F184" s="2"/>
      <c r="G184" s="2"/>
      <c r="H184" s="2"/>
      <c r="I184" s="6"/>
      <c r="J184" s="6"/>
      <c r="K184" s="2"/>
      <c r="L184" s="2"/>
    </row>
    <row r="185" spans="2:12" ht="15.75" customHeight="1" x14ac:dyDescent="0.2">
      <c r="B185" s="2"/>
      <c r="C185" s="3"/>
      <c r="D185" s="4"/>
      <c r="E185" s="5"/>
      <c r="F185" s="2"/>
      <c r="G185" s="2"/>
      <c r="H185" s="2"/>
      <c r="I185" s="6"/>
      <c r="J185" s="6"/>
      <c r="K185" s="2"/>
      <c r="L185" s="2"/>
    </row>
    <row r="186" spans="2:12" ht="15.75" customHeight="1" x14ac:dyDescent="0.2">
      <c r="B186" s="2"/>
      <c r="C186" s="3"/>
      <c r="D186" s="4"/>
      <c r="E186" s="5"/>
      <c r="F186" s="2"/>
      <c r="G186" s="2"/>
      <c r="H186" s="2"/>
      <c r="I186" s="6"/>
      <c r="J186" s="6"/>
      <c r="K186" s="2"/>
      <c r="L186" s="2"/>
    </row>
    <row r="187" spans="2:12" ht="15.75" customHeight="1" x14ac:dyDescent="0.2">
      <c r="B187" s="2"/>
      <c r="C187" s="3"/>
      <c r="D187" s="4"/>
      <c r="E187" s="5"/>
      <c r="F187" s="2"/>
      <c r="G187" s="2"/>
      <c r="H187" s="2"/>
      <c r="I187" s="6"/>
      <c r="J187" s="6"/>
      <c r="K187" s="2"/>
      <c r="L187" s="2"/>
    </row>
    <row r="188" spans="2:12" ht="15.75" customHeight="1" x14ac:dyDescent="0.2">
      <c r="B188" s="2"/>
      <c r="C188" s="3"/>
      <c r="D188" s="4"/>
      <c r="E188" s="5"/>
      <c r="F188" s="2"/>
      <c r="G188" s="2"/>
      <c r="H188" s="2"/>
      <c r="I188" s="6"/>
      <c r="J188" s="6"/>
      <c r="K188" s="2"/>
      <c r="L188" s="2"/>
    </row>
    <row r="189" spans="2:12" ht="15.75" customHeight="1" x14ac:dyDescent="0.2">
      <c r="B189" s="2"/>
      <c r="C189" s="3"/>
      <c r="D189" s="4"/>
      <c r="E189" s="5"/>
      <c r="F189" s="2"/>
      <c r="G189" s="2"/>
      <c r="H189" s="2"/>
      <c r="I189" s="6"/>
      <c r="J189" s="6"/>
      <c r="K189" s="2"/>
      <c r="L189" s="2"/>
    </row>
    <row r="190" spans="2:12" ht="15.75" customHeight="1" x14ac:dyDescent="0.2">
      <c r="B190" s="2"/>
      <c r="C190" s="3"/>
      <c r="D190" s="4"/>
      <c r="E190" s="5"/>
      <c r="F190" s="2"/>
      <c r="G190" s="2"/>
      <c r="H190" s="2"/>
      <c r="I190" s="6"/>
      <c r="J190" s="6"/>
      <c r="K190" s="2"/>
      <c r="L190" s="2"/>
    </row>
    <row r="191" spans="2:12" ht="15.75" customHeight="1" x14ac:dyDescent="0.2">
      <c r="B191" s="2"/>
      <c r="C191" s="3"/>
      <c r="D191" s="4"/>
      <c r="E191" s="5"/>
      <c r="F191" s="2"/>
      <c r="G191" s="2"/>
      <c r="H191" s="2"/>
      <c r="I191" s="6"/>
      <c r="J191" s="6"/>
      <c r="K191" s="2"/>
      <c r="L191" s="2"/>
    </row>
    <row r="192" spans="2:12" ht="15.75" customHeight="1" x14ac:dyDescent="0.2">
      <c r="B192" s="2"/>
      <c r="C192" s="3"/>
      <c r="D192" s="4"/>
      <c r="E192" s="5"/>
      <c r="F192" s="2"/>
      <c r="G192" s="2"/>
      <c r="H192" s="2"/>
      <c r="I192" s="6"/>
      <c r="J192" s="6"/>
      <c r="K192" s="2"/>
      <c r="L192" s="2"/>
    </row>
    <row r="193" spans="2:12" ht="15.75" customHeight="1" x14ac:dyDescent="0.2">
      <c r="B193" s="2"/>
      <c r="C193" s="3"/>
      <c r="D193" s="4"/>
      <c r="E193" s="5"/>
      <c r="F193" s="2"/>
      <c r="G193" s="2"/>
      <c r="H193" s="2"/>
      <c r="I193" s="6"/>
      <c r="J193" s="6"/>
      <c r="K193" s="2"/>
      <c r="L193" s="2"/>
    </row>
    <row r="194" spans="2:12" ht="15.75" customHeight="1" x14ac:dyDescent="0.2">
      <c r="B194" s="2"/>
      <c r="C194" s="3"/>
      <c r="D194" s="4"/>
      <c r="E194" s="5"/>
      <c r="F194" s="2"/>
      <c r="G194" s="2"/>
      <c r="H194" s="2"/>
      <c r="I194" s="6"/>
      <c r="J194" s="6"/>
      <c r="K194" s="2"/>
      <c r="L194" s="2"/>
    </row>
    <row r="195" spans="2:12" ht="15.75" customHeight="1" x14ac:dyDescent="0.2">
      <c r="B195" s="2"/>
      <c r="C195" s="3"/>
      <c r="D195" s="4"/>
      <c r="E195" s="5"/>
      <c r="F195" s="2"/>
      <c r="G195" s="2"/>
      <c r="H195" s="2"/>
      <c r="I195" s="6"/>
      <c r="J195" s="6"/>
      <c r="K195" s="2"/>
      <c r="L195" s="2"/>
    </row>
    <row r="196" spans="2:12" ht="15.75" customHeight="1" x14ac:dyDescent="0.2">
      <c r="B196" s="2"/>
      <c r="C196" s="3"/>
      <c r="D196" s="4"/>
      <c r="E196" s="5"/>
      <c r="F196" s="2"/>
      <c r="G196" s="2"/>
      <c r="H196" s="2"/>
      <c r="I196" s="6"/>
      <c r="J196" s="6"/>
      <c r="K196" s="2"/>
      <c r="L196" s="2"/>
    </row>
    <row r="197" spans="2:12" ht="15.75" customHeight="1" x14ac:dyDescent="0.2">
      <c r="B197" s="2"/>
      <c r="C197" s="3"/>
      <c r="D197" s="4"/>
      <c r="E197" s="5"/>
      <c r="F197" s="2"/>
      <c r="G197" s="2"/>
      <c r="H197" s="2"/>
      <c r="I197" s="6"/>
      <c r="J197" s="6"/>
      <c r="K197" s="2"/>
      <c r="L197" s="2"/>
    </row>
    <row r="198" spans="2:12" ht="15.75" customHeight="1" x14ac:dyDescent="0.2">
      <c r="B198" s="2"/>
      <c r="C198" s="3"/>
      <c r="D198" s="4"/>
      <c r="E198" s="5"/>
      <c r="F198" s="2"/>
      <c r="G198" s="2"/>
      <c r="H198" s="2"/>
      <c r="I198" s="6"/>
      <c r="J198" s="6"/>
      <c r="K198" s="2"/>
      <c r="L198" s="2"/>
    </row>
    <row r="199" spans="2:12" ht="15.75" customHeight="1" x14ac:dyDescent="0.2">
      <c r="B199" s="2"/>
      <c r="C199" s="3"/>
      <c r="D199" s="4"/>
      <c r="E199" s="5"/>
      <c r="F199" s="2"/>
      <c r="G199" s="2"/>
      <c r="H199" s="2"/>
      <c r="I199" s="6"/>
      <c r="J199" s="6"/>
      <c r="K199" s="2"/>
      <c r="L199" s="2"/>
    </row>
    <row r="200" spans="2:12" ht="15.75" customHeight="1" x14ac:dyDescent="0.2">
      <c r="B200" s="2"/>
      <c r="C200" s="3"/>
      <c r="D200" s="4"/>
      <c r="E200" s="5"/>
      <c r="F200" s="2"/>
      <c r="G200" s="2"/>
      <c r="H200" s="2"/>
      <c r="I200" s="6"/>
      <c r="J200" s="6"/>
      <c r="K200" s="2"/>
      <c r="L200" s="2"/>
    </row>
    <row r="201" spans="2:12" ht="15.75" customHeight="1" x14ac:dyDescent="0.2">
      <c r="B201" s="2"/>
      <c r="C201" s="3"/>
      <c r="D201" s="4"/>
      <c r="E201" s="5"/>
      <c r="F201" s="2"/>
      <c r="G201" s="2"/>
      <c r="H201" s="2"/>
      <c r="I201" s="6"/>
      <c r="J201" s="6"/>
      <c r="K201" s="2"/>
      <c r="L201" s="2"/>
    </row>
    <row r="202" spans="2:12" ht="15.75" customHeight="1" x14ac:dyDescent="0.2">
      <c r="B202" s="2"/>
      <c r="C202" s="3"/>
      <c r="D202" s="4"/>
      <c r="E202" s="5"/>
      <c r="F202" s="2"/>
      <c r="G202" s="2"/>
      <c r="H202" s="2"/>
      <c r="I202" s="6"/>
      <c r="J202" s="6"/>
      <c r="K202" s="2"/>
      <c r="L202" s="2"/>
    </row>
    <row r="203" spans="2:12" ht="15.75" customHeight="1" x14ac:dyDescent="0.2">
      <c r="B203" s="2"/>
      <c r="C203" s="3"/>
      <c r="D203" s="4"/>
      <c r="E203" s="5"/>
      <c r="F203" s="2"/>
      <c r="G203" s="2"/>
      <c r="H203" s="2"/>
      <c r="I203" s="6"/>
      <c r="J203" s="6"/>
      <c r="K203" s="2"/>
      <c r="L203" s="2"/>
    </row>
    <row r="204" spans="2:12" ht="15.75" customHeight="1" x14ac:dyDescent="0.2">
      <c r="B204" s="2"/>
      <c r="C204" s="3"/>
      <c r="D204" s="4"/>
      <c r="E204" s="5"/>
      <c r="F204" s="2"/>
      <c r="G204" s="2"/>
      <c r="H204" s="2"/>
      <c r="I204" s="6"/>
      <c r="J204" s="6"/>
      <c r="K204" s="2"/>
      <c r="L204" s="2"/>
    </row>
    <row r="205" spans="2:12" ht="15.75" customHeight="1" x14ac:dyDescent="0.2">
      <c r="B205" s="2"/>
      <c r="C205" s="3"/>
      <c r="D205" s="4"/>
      <c r="E205" s="5"/>
      <c r="F205" s="2"/>
      <c r="G205" s="2"/>
      <c r="H205" s="2"/>
      <c r="I205" s="6"/>
      <c r="J205" s="6"/>
      <c r="K205" s="2"/>
      <c r="L205" s="2"/>
    </row>
    <row r="206" spans="2:12" ht="15.75" customHeight="1" x14ac:dyDescent="0.2">
      <c r="B206" s="2"/>
      <c r="C206" s="3"/>
      <c r="D206" s="4"/>
      <c r="E206" s="5"/>
      <c r="F206" s="2"/>
      <c r="G206" s="2"/>
      <c r="H206" s="2"/>
      <c r="I206" s="6"/>
      <c r="J206" s="6"/>
      <c r="K206" s="2"/>
      <c r="L206" s="2"/>
    </row>
    <row r="207" spans="2:12" ht="15.75" customHeight="1" x14ac:dyDescent="0.2">
      <c r="B207" s="2"/>
      <c r="C207" s="3"/>
      <c r="D207" s="4"/>
      <c r="E207" s="5"/>
      <c r="F207" s="2"/>
      <c r="G207" s="2"/>
      <c r="H207" s="2"/>
      <c r="I207" s="6"/>
      <c r="J207" s="6"/>
      <c r="K207" s="2"/>
      <c r="L207" s="2"/>
    </row>
    <row r="208" spans="2:12" ht="15.75" customHeight="1" x14ac:dyDescent="0.2">
      <c r="B208" s="2"/>
      <c r="C208" s="3"/>
      <c r="D208" s="4"/>
      <c r="E208" s="5"/>
      <c r="F208" s="2"/>
      <c r="G208" s="2"/>
      <c r="H208" s="2"/>
      <c r="I208" s="6"/>
      <c r="J208" s="6"/>
      <c r="K208" s="2"/>
      <c r="L208" s="2"/>
    </row>
    <row r="209" spans="2:12" ht="15.75" customHeight="1" x14ac:dyDescent="0.2">
      <c r="B209" s="2"/>
      <c r="C209" s="3"/>
      <c r="D209" s="4"/>
      <c r="E209" s="5"/>
      <c r="F209" s="2"/>
      <c r="G209" s="2"/>
      <c r="H209" s="2"/>
      <c r="I209" s="6"/>
      <c r="J209" s="6"/>
      <c r="K209" s="2"/>
      <c r="L209" s="2"/>
    </row>
    <row r="210" spans="2:12" ht="15.75" customHeight="1" x14ac:dyDescent="0.2">
      <c r="B210" s="2"/>
      <c r="C210" s="3"/>
      <c r="D210" s="4"/>
      <c r="E210" s="5"/>
      <c r="F210" s="2"/>
      <c r="G210" s="2"/>
      <c r="H210" s="2"/>
      <c r="I210" s="6"/>
      <c r="J210" s="6"/>
      <c r="K210" s="2"/>
      <c r="L210" s="2"/>
    </row>
    <row r="211" spans="2:12" ht="15.75" customHeight="1" x14ac:dyDescent="0.2">
      <c r="B211" s="2"/>
      <c r="C211" s="3"/>
      <c r="D211" s="4"/>
      <c r="E211" s="5"/>
      <c r="F211" s="2"/>
      <c r="G211" s="2"/>
      <c r="H211" s="2"/>
      <c r="I211" s="6"/>
      <c r="J211" s="6"/>
      <c r="K211" s="2"/>
      <c r="L211" s="2"/>
    </row>
    <row r="212" spans="2:12" ht="15.75" customHeight="1" x14ac:dyDescent="0.2">
      <c r="B212" s="2"/>
      <c r="C212" s="3"/>
      <c r="D212" s="4"/>
      <c r="E212" s="5"/>
      <c r="F212" s="2"/>
      <c r="G212" s="2"/>
      <c r="H212" s="2"/>
      <c r="I212" s="6"/>
      <c r="J212" s="6"/>
      <c r="K212" s="2"/>
      <c r="L212" s="2"/>
    </row>
    <row r="213" spans="2:12" ht="15.75" customHeight="1" x14ac:dyDescent="0.2">
      <c r="B213" s="2"/>
      <c r="C213" s="3"/>
      <c r="D213" s="4"/>
      <c r="E213" s="5"/>
      <c r="F213" s="2"/>
      <c r="G213" s="2"/>
      <c r="H213" s="2"/>
      <c r="I213" s="6"/>
      <c r="J213" s="6"/>
      <c r="K213" s="2"/>
      <c r="L213" s="2"/>
    </row>
    <row r="214" spans="2:12" ht="15.75" customHeight="1" x14ac:dyDescent="0.2">
      <c r="B214" s="2"/>
      <c r="C214" s="3"/>
      <c r="D214" s="4"/>
      <c r="E214" s="5"/>
      <c r="F214" s="2"/>
      <c r="G214" s="2"/>
      <c r="H214" s="2"/>
      <c r="I214" s="6"/>
      <c r="J214" s="6"/>
      <c r="K214" s="2"/>
      <c r="L214" s="2"/>
    </row>
    <row r="215" spans="2:12" ht="15.75" customHeight="1" x14ac:dyDescent="0.2">
      <c r="B215" s="2"/>
      <c r="C215" s="3"/>
      <c r="D215" s="4"/>
      <c r="E215" s="5"/>
      <c r="F215" s="2"/>
      <c r="G215" s="2"/>
      <c r="H215" s="2"/>
      <c r="I215" s="6"/>
      <c r="J215" s="6"/>
      <c r="K215" s="2"/>
      <c r="L215" s="2"/>
    </row>
    <row r="216" spans="2:12" ht="15.75" customHeight="1" x14ac:dyDescent="0.2">
      <c r="B216" s="2"/>
      <c r="C216" s="3"/>
      <c r="D216" s="4"/>
      <c r="E216" s="5"/>
      <c r="F216" s="2"/>
      <c r="G216" s="2"/>
      <c r="H216" s="2"/>
      <c r="I216" s="6"/>
      <c r="J216" s="6"/>
      <c r="K216" s="2"/>
      <c r="L216" s="2"/>
    </row>
    <row r="217" spans="2:12" ht="15.75" customHeight="1" x14ac:dyDescent="0.2">
      <c r="B217" s="2"/>
      <c r="C217" s="3"/>
      <c r="D217" s="4"/>
      <c r="E217" s="5"/>
      <c r="F217" s="2"/>
      <c r="G217" s="2"/>
      <c r="H217" s="2"/>
      <c r="I217" s="6"/>
      <c r="J217" s="6"/>
      <c r="K217" s="2"/>
      <c r="L217" s="2"/>
    </row>
    <row r="218" spans="2:12" ht="15.75" customHeight="1" x14ac:dyDescent="0.2">
      <c r="B218" s="2"/>
      <c r="C218" s="3"/>
      <c r="D218" s="4"/>
      <c r="E218" s="5"/>
      <c r="F218" s="2"/>
      <c r="G218" s="2"/>
      <c r="H218" s="2"/>
      <c r="I218" s="6"/>
      <c r="J218" s="6"/>
      <c r="K218" s="2"/>
      <c r="L218" s="2"/>
    </row>
    <row r="219" spans="2:12" ht="15.75" customHeight="1" x14ac:dyDescent="0.2">
      <c r="B219" s="2"/>
      <c r="C219" s="3"/>
      <c r="D219" s="4"/>
      <c r="E219" s="5"/>
      <c r="F219" s="2"/>
      <c r="G219" s="2"/>
      <c r="H219" s="2"/>
      <c r="I219" s="6"/>
      <c r="J219" s="6"/>
      <c r="K219" s="2"/>
      <c r="L219" s="2"/>
    </row>
    <row r="220" spans="2:12" ht="15.75" customHeight="1" x14ac:dyDescent="0.2">
      <c r="B220" s="2"/>
      <c r="C220" s="3"/>
      <c r="D220" s="4"/>
      <c r="E220" s="5"/>
      <c r="F220" s="2"/>
      <c r="G220" s="2"/>
      <c r="H220" s="2"/>
      <c r="I220" s="6"/>
      <c r="J220" s="6"/>
      <c r="K220" s="2"/>
      <c r="L220" s="2"/>
    </row>
    <row r="221" spans="2:12" ht="15.75" customHeight="1" x14ac:dyDescent="0.2">
      <c r="B221" s="2"/>
      <c r="C221" s="3"/>
      <c r="D221" s="4"/>
      <c r="E221" s="5"/>
      <c r="F221" s="2"/>
      <c r="G221" s="2"/>
      <c r="H221" s="2"/>
      <c r="I221" s="6"/>
      <c r="J221" s="6"/>
      <c r="K221" s="2"/>
      <c r="L221" s="2"/>
    </row>
    <row r="222" spans="2:12" ht="15.75" customHeight="1" x14ac:dyDescent="0.2">
      <c r="B222" s="2"/>
      <c r="C222" s="3"/>
      <c r="D222" s="4"/>
      <c r="E222" s="5"/>
      <c r="F222" s="2"/>
      <c r="G222" s="2"/>
      <c r="H222" s="2"/>
      <c r="I222" s="6"/>
      <c r="J222" s="6"/>
      <c r="K222" s="2"/>
      <c r="L222" s="2"/>
    </row>
    <row r="223" spans="2:12" ht="15.75" customHeight="1" x14ac:dyDescent="0.2">
      <c r="B223" s="2"/>
      <c r="C223" s="3"/>
      <c r="D223" s="4"/>
      <c r="E223" s="5"/>
      <c r="F223" s="2"/>
      <c r="G223" s="2"/>
      <c r="H223" s="2"/>
      <c r="I223" s="6"/>
      <c r="J223" s="6"/>
      <c r="K223" s="2"/>
      <c r="L223" s="2"/>
    </row>
    <row r="224" spans="2:12" ht="15.75" customHeight="1" x14ac:dyDescent="0.2">
      <c r="B224" s="2"/>
      <c r="C224" s="3"/>
      <c r="D224" s="4"/>
      <c r="E224" s="5"/>
      <c r="F224" s="2"/>
      <c r="G224" s="2"/>
      <c r="H224" s="2"/>
      <c r="I224" s="6"/>
      <c r="J224" s="6"/>
      <c r="K224" s="2"/>
      <c r="L224" s="2"/>
    </row>
    <row r="225" spans="2:12" ht="15.75" customHeight="1" x14ac:dyDescent="0.2">
      <c r="B225" s="2"/>
      <c r="C225" s="3"/>
      <c r="D225" s="4"/>
      <c r="E225" s="5"/>
      <c r="F225" s="2"/>
      <c r="G225" s="2"/>
      <c r="H225" s="2"/>
      <c r="I225" s="6"/>
      <c r="J225" s="6"/>
      <c r="K225" s="2"/>
      <c r="L225" s="2"/>
    </row>
    <row r="226" spans="2:12" ht="15.75" customHeight="1" x14ac:dyDescent="0.2">
      <c r="B226" s="2"/>
      <c r="C226" s="3"/>
      <c r="D226" s="4"/>
      <c r="E226" s="5"/>
      <c r="F226" s="2"/>
      <c r="G226" s="2"/>
      <c r="H226" s="2"/>
      <c r="I226" s="6"/>
      <c r="J226" s="6"/>
      <c r="K226" s="2"/>
      <c r="L226" s="2"/>
    </row>
    <row r="227" spans="2:12" ht="15.75" customHeight="1" x14ac:dyDescent="0.2">
      <c r="B227" s="2"/>
      <c r="C227" s="3"/>
      <c r="D227" s="4"/>
      <c r="E227" s="5"/>
      <c r="F227" s="2"/>
      <c r="G227" s="2"/>
      <c r="H227" s="2"/>
      <c r="I227" s="6"/>
      <c r="J227" s="6"/>
      <c r="K227" s="2"/>
      <c r="L227" s="2"/>
    </row>
    <row r="228" spans="2:12" ht="15.75" customHeight="1" x14ac:dyDescent="0.2">
      <c r="B228" s="2"/>
      <c r="C228" s="3"/>
      <c r="D228" s="4"/>
      <c r="E228" s="5"/>
      <c r="F228" s="2"/>
      <c r="G228" s="2"/>
      <c r="H228" s="2"/>
      <c r="I228" s="6"/>
      <c r="J228" s="6"/>
      <c r="K228" s="2"/>
      <c r="L228" s="2"/>
    </row>
    <row r="229" spans="2:12" ht="15.75" customHeight="1" x14ac:dyDescent="0.2">
      <c r="B229" s="2"/>
      <c r="C229" s="3"/>
      <c r="D229" s="4"/>
      <c r="E229" s="5"/>
      <c r="F229" s="2"/>
      <c r="G229" s="2"/>
      <c r="H229" s="2"/>
      <c r="I229" s="6"/>
      <c r="J229" s="6"/>
      <c r="K229" s="2"/>
      <c r="L229" s="2"/>
    </row>
    <row r="230" spans="2:12" ht="15.75" customHeight="1" x14ac:dyDescent="0.2">
      <c r="B230" s="2"/>
      <c r="C230" s="3"/>
      <c r="D230" s="4"/>
      <c r="E230" s="5"/>
      <c r="F230" s="2"/>
      <c r="G230" s="2"/>
      <c r="H230" s="2"/>
      <c r="I230" s="6"/>
      <c r="J230" s="6"/>
      <c r="K230" s="2"/>
      <c r="L230" s="2"/>
    </row>
    <row r="231" spans="2:12" ht="15.75" customHeight="1" x14ac:dyDescent="0.2">
      <c r="B231" s="2"/>
      <c r="C231" s="3"/>
      <c r="D231" s="4"/>
      <c r="E231" s="5"/>
      <c r="F231" s="2"/>
      <c r="G231" s="2"/>
      <c r="H231" s="2"/>
      <c r="I231" s="6"/>
      <c r="J231" s="6"/>
      <c r="K231" s="2"/>
      <c r="L231" s="2"/>
    </row>
    <row r="232" spans="2:12" ht="15.75" customHeight="1" x14ac:dyDescent="0.2">
      <c r="B232" s="2"/>
      <c r="C232" s="3"/>
      <c r="D232" s="4"/>
      <c r="E232" s="5"/>
      <c r="F232" s="2"/>
      <c r="G232" s="2"/>
      <c r="H232" s="2"/>
      <c r="I232" s="6"/>
      <c r="J232" s="6"/>
      <c r="K232" s="2"/>
      <c r="L232" s="2"/>
    </row>
    <row r="233" spans="2:12" ht="15.75" customHeight="1" x14ac:dyDescent="0.2">
      <c r="B233" s="2"/>
      <c r="C233" s="3"/>
      <c r="D233" s="4"/>
      <c r="E233" s="5"/>
      <c r="F233" s="2"/>
      <c r="G233" s="2"/>
      <c r="H233" s="2"/>
      <c r="I233" s="6"/>
      <c r="J233" s="6"/>
      <c r="K233" s="2"/>
      <c r="L233" s="2"/>
    </row>
    <row r="234" spans="2:12" ht="15.75" customHeight="1" x14ac:dyDescent="0.2">
      <c r="B234" s="2"/>
      <c r="C234" s="3"/>
      <c r="D234" s="4"/>
      <c r="E234" s="5"/>
      <c r="F234" s="2"/>
      <c r="G234" s="2"/>
      <c r="H234" s="2"/>
      <c r="I234" s="6"/>
      <c r="J234" s="6"/>
      <c r="K234" s="2"/>
      <c r="L234" s="2"/>
    </row>
    <row r="235" spans="2:12" ht="15.75" customHeight="1" x14ac:dyDescent="0.2">
      <c r="B235" s="2"/>
      <c r="C235" s="3"/>
      <c r="D235" s="4"/>
      <c r="E235" s="5"/>
      <c r="F235" s="2"/>
      <c r="G235" s="2"/>
      <c r="H235" s="2"/>
      <c r="I235" s="6"/>
      <c r="J235" s="6"/>
      <c r="K235" s="2"/>
      <c r="L235" s="2"/>
    </row>
    <row r="236" spans="2:12" ht="15.75" customHeight="1" x14ac:dyDescent="0.2">
      <c r="B236" s="2"/>
      <c r="C236" s="3"/>
      <c r="D236" s="4"/>
      <c r="E236" s="5"/>
      <c r="F236" s="2"/>
      <c r="G236" s="2"/>
      <c r="H236" s="2"/>
      <c r="I236" s="6"/>
      <c r="J236" s="6"/>
      <c r="K236" s="2"/>
      <c r="L236" s="2"/>
    </row>
    <row r="237" spans="2:12" ht="15.75" customHeight="1" x14ac:dyDescent="0.2">
      <c r="B237" s="2"/>
      <c r="C237" s="3"/>
      <c r="D237" s="4"/>
      <c r="E237" s="5"/>
      <c r="F237" s="2"/>
      <c r="G237" s="2"/>
      <c r="H237" s="2"/>
      <c r="I237" s="6"/>
      <c r="J237" s="6"/>
      <c r="K237" s="2"/>
      <c r="L237" s="2"/>
    </row>
    <row r="238" spans="2:12" ht="15.75" customHeight="1" x14ac:dyDescent="0.2">
      <c r="B238" s="2"/>
      <c r="C238" s="3"/>
      <c r="D238" s="4"/>
      <c r="E238" s="5"/>
      <c r="F238" s="2"/>
      <c r="G238" s="2"/>
      <c r="H238" s="2"/>
      <c r="I238" s="6"/>
      <c r="J238" s="6"/>
      <c r="K238" s="2"/>
      <c r="L238" s="2"/>
    </row>
    <row r="239" spans="2:12" ht="15.75" customHeight="1" x14ac:dyDescent="0.2">
      <c r="B239" s="2"/>
      <c r="C239" s="3"/>
      <c r="D239" s="4"/>
      <c r="E239" s="5"/>
      <c r="F239" s="2"/>
      <c r="G239" s="2"/>
      <c r="H239" s="2"/>
      <c r="I239" s="6"/>
      <c r="J239" s="6"/>
      <c r="K239" s="2"/>
      <c r="L239" s="2"/>
    </row>
    <row r="240" spans="2:12" ht="15.75" customHeight="1" x14ac:dyDescent="0.2">
      <c r="B240" s="2"/>
      <c r="C240" s="3"/>
      <c r="D240" s="4"/>
      <c r="E240" s="5"/>
      <c r="F240" s="2"/>
      <c r="G240" s="2"/>
      <c r="H240" s="2"/>
      <c r="I240" s="6"/>
      <c r="J240" s="6"/>
      <c r="K240" s="2"/>
      <c r="L240" s="2"/>
    </row>
    <row r="241" spans="2:12" ht="15.75" customHeight="1" x14ac:dyDescent="0.2">
      <c r="B241" s="2"/>
      <c r="C241" s="3"/>
      <c r="D241" s="4"/>
      <c r="E241" s="5"/>
      <c r="F241" s="2"/>
      <c r="G241" s="2"/>
      <c r="H241" s="2"/>
      <c r="I241" s="6"/>
      <c r="J241" s="6"/>
      <c r="K241" s="2"/>
      <c r="L241" s="2"/>
    </row>
    <row r="242" spans="2:12" ht="15.75" customHeight="1" x14ac:dyDescent="0.2">
      <c r="B242" s="2"/>
      <c r="C242" s="3"/>
      <c r="D242" s="4"/>
      <c r="E242" s="5"/>
      <c r="F242" s="2"/>
      <c r="G242" s="2"/>
      <c r="H242" s="2"/>
      <c r="I242" s="6"/>
      <c r="J242" s="6"/>
      <c r="K242" s="2"/>
      <c r="L242" s="2"/>
    </row>
    <row r="243" spans="2:12" ht="15.75" customHeight="1" x14ac:dyDescent="0.2">
      <c r="B243" s="2"/>
      <c r="C243" s="3"/>
      <c r="D243" s="4"/>
      <c r="E243" s="5"/>
      <c r="F243" s="2"/>
      <c r="G243" s="2"/>
      <c r="H243" s="2"/>
      <c r="I243" s="6"/>
      <c r="J243" s="6"/>
      <c r="K243" s="2"/>
      <c r="L243" s="2"/>
    </row>
    <row r="244" spans="2:12" ht="15.75" customHeight="1" x14ac:dyDescent="0.2">
      <c r="B244" s="2"/>
      <c r="C244" s="3"/>
      <c r="D244" s="4"/>
      <c r="E244" s="5"/>
      <c r="F244" s="2"/>
      <c r="G244" s="2"/>
      <c r="H244" s="2"/>
      <c r="I244" s="6"/>
      <c r="J244" s="6"/>
      <c r="K244" s="2"/>
      <c r="L244" s="2"/>
    </row>
    <row r="245" spans="2:12" ht="15.75" customHeight="1" x14ac:dyDescent="0.2">
      <c r="B245" s="2"/>
      <c r="C245" s="3"/>
      <c r="D245" s="4"/>
      <c r="E245" s="5"/>
      <c r="F245" s="2"/>
      <c r="G245" s="2"/>
      <c r="H245" s="2"/>
      <c r="I245" s="6"/>
      <c r="J245" s="6"/>
      <c r="K245" s="2"/>
      <c r="L245" s="2"/>
    </row>
    <row r="246" spans="2:12" ht="15.75" customHeight="1" x14ac:dyDescent="0.2">
      <c r="B246" s="2"/>
      <c r="C246" s="3"/>
      <c r="D246" s="4"/>
      <c r="E246" s="5"/>
      <c r="F246" s="2"/>
      <c r="G246" s="2"/>
      <c r="H246" s="2"/>
      <c r="I246" s="6"/>
      <c r="J246" s="6"/>
      <c r="K246" s="2"/>
      <c r="L246" s="2"/>
    </row>
    <row r="247" spans="2:12" ht="15.75" customHeight="1" x14ac:dyDescent="0.2">
      <c r="B247" s="2"/>
      <c r="C247" s="3"/>
      <c r="D247" s="4"/>
      <c r="E247" s="5"/>
      <c r="F247" s="2"/>
      <c r="G247" s="2"/>
      <c r="H247" s="2"/>
      <c r="I247" s="6"/>
      <c r="J247" s="6"/>
      <c r="K247" s="2"/>
      <c r="L247" s="2"/>
    </row>
    <row r="248" spans="2:12" ht="15.75" customHeight="1" x14ac:dyDescent="0.2">
      <c r="B248" s="2"/>
      <c r="C248" s="3"/>
      <c r="D248" s="4"/>
      <c r="E248" s="5"/>
      <c r="F248" s="2"/>
      <c r="G248" s="2"/>
      <c r="H248" s="2"/>
      <c r="I248" s="6"/>
      <c r="J248" s="6"/>
      <c r="K248" s="2"/>
      <c r="L248" s="2"/>
    </row>
    <row r="249" spans="2:12" ht="15.75" customHeight="1" x14ac:dyDescent="0.2">
      <c r="B249" s="2"/>
      <c r="C249" s="3"/>
      <c r="D249" s="4"/>
      <c r="E249" s="5"/>
      <c r="F249" s="2"/>
      <c r="G249" s="2"/>
      <c r="H249" s="2"/>
      <c r="I249" s="6"/>
      <c r="J249" s="6"/>
      <c r="K249" s="2"/>
      <c r="L249" s="2"/>
    </row>
    <row r="250" spans="2:12" ht="15.75" customHeight="1" x14ac:dyDescent="0.2">
      <c r="B250" s="2"/>
      <c r="C250" s="3"/>
      <c r="D250" s="4"/>
      <c r="E250" s="5"/>
      <c r="F250" s="2"/>
      <c r="G250" s="2"/>
      <c r="H250" s="2"/>
      <c r="I250" s="6"/>
      <c r="J250" s="6"/>
      <c r="K250" s="2"/>
      <c r="L250" s="2"/>
    </row>
    <row r="251" spans="2:12" ht="15.75" customHeight="1" x14ac:dyDescent="0.2">
      <c r="B251" s="2"/>
      <c r="C251" s="3"/>
      <c r="D251" s="4"/>
      <c r="E251" s="5"/>
      <c r="F251" s="2"/>
      <c r="G251" s="2"/>
      <c r="H251" s="2"/>
      <c r="I251" s="6"/>
      <c r="J251" s="6"/>
      <c r="K251" s="2"/>
      <c r="L251" s="2"/>
    </row>
    <row r="252" spans="2:12" ht="15.75" customHeight="1" x14ac:dyDescent="0.2">
      <c r="B252" s="2"/>
      <c r="C252" s="3"/>
      <c r="D252" s="4"/>
      <c r="E252" s="5"/>
      <c r="F252" s="2"/>
      <c r="G252" s="2"/>
      <c r="H252" s="2"/>
      <c r="I252" s="6"/>
      <c r="J252" s="6"/>
      <c r="K252" s="2"/>
      <c r="L252" s="2"/>
    </row>
    <row r="253" spans="2:12" ht="15.75" customHeight="1" x14ac:dyDescent="0.2">
      <c r="B253" s="2"/>
      <c r="C253" s="3"/>
      <c r="D253" s="4"/>
      <c r="E253" s="5"/>
      <c r="F253" s="2"/>
      <c r="G253" s="2"/>
      <c r="H253" s="2"/>
      <c r="I253" s="6"/>
      <c r="J253" s="6"/>
      <c r="K253" s="2"/>
      <c r="L253" s="2"/>
    </row>
    <row r="254" spans="2:12" ht="15.75" customHeight="1" x14ac:dyDescent="0.2">
      <c r="B254" s="2"/>
      <c r="C254" s="3"/>
      <c r="D254" s="4"/>
      <c r="E254" s="5"/>
      <c r="F254" s="2"/>
      <c r="G254" s="2"/>
      <c r="H254" s="2"/>
      <c r="I254" s="6"/>
      <c r="J254" s="6"/>
      <c r="K254" s="2"/>
      <c r="L254" s="2"/>
    </row>
    <row r="255" spans="2:12" ht="15.75" customHeight="1" x14ac:dyDescent="0.2">
      <c r="B255" s="2"/>
      <c r="C255" s="3"/>
      <c r="D255" s="4"/>
      <c r="E255" s="5"/>
      <c r="F255" s="2"/>
      <c r="G255" s="2"/>
      <c r="H255" s="2"/>
      <c r="I255" s="6"/>
      <c r="J255" s="6"/>
      <c r="K255" s="2"/>
      <c r="L255" s="2"/>
    </row>
    <row r="256" spans="2:12" ht="15.75" customHeight="1" x14ac:dyDescent="0.2">
      <c r="B256" s="2"/>
      <c r="C256" s="3"/>
      <c r="D256" s="4"/>
      <c r="E256" s="5"/>
      <c r="F256" s="2"/>
      <c r="G256" s="2"/>
      <c r="H256" s="2"/>
      <c r="I256" s="6"/>
      <c r="J256" s="6"/>
      <c r="K256" s="2"/>
      <c r="L256" s="2"/>
    </row>
    <row r="257" spans="2:12" ht="15.75" customHeight="1" x14ac:dyDescent="0.2">
      <c r="B257" s="2"/>
      <c r="C257" s="3"/>
      <c r="D257" s="4"/>
      <c r="E257" s="5"/>
      <c r="F257" s="2"/>
      <c r="G257" s="2"/>
      <c r="H257" s="2"/>
      <c r="I257" s="6"/>
      <c r="J257" s="6"/>
      <c r="K257" s="2"/>
      <c r="L257" s="2"/>
    </row>
    <row r="258" spans="2:12" ht="15.75" customHeight="1" x14ac:dyDescent="0.2">
      <c r="B258" s="2"/>
      <c r="C258" s="3"/>
      <c r="D258" s="4"/>
      <c r="E258" s="5"/>
      <c r="F258" s="2"/>
      <c r="G258" s="2"/>
      <c r="H258" s="2"/>
      <c r="I258" s="6"/>
      <c r="J258" s="6"/>
      <c r="K258" s="2"/>
      <c r="L258" s="2"/>
    </row>
    <row r="259" spans="2:12" ht="15.75" customHeight="1" x14ac:dyDescent="0.2">
      <c r="B259" s="2"/>
      <c r="C259" s="3"/>
      <c r="D259" s="4"/>
      <c r="E259" s="5"/>
      <c r="F259" s="2"/>
      <c r="G259" s="2"/>
      <c r="H259" s="2"/>
      <c r="I259" s="6"/>
      <c r="J259" s="6"/>
      <c r="K259" s="2"/>
      <c r="L259" s="2"/>
    </row>
    <row r="260" spans="2:12" ht="15.75" customHeight="1" x14ac:dyDescent="0.2">
      <c r="B260" s="2"/>
      <c r="C260" s="3"/>
      <c r="D260" s="4"/>
      <c r="E260" s="5"/>
      <c r="F260" s="2"/>
      <c r="G260" s="2"/>
      <c r="H260" s="2"/>
      <c r="I260" s="6"/>
      <c r="J260" s="6"/>
      <c r="K260" s="2"/>
      <c r="L260" s="2"/>
    </row>
    <row r="261" spans="2:12" ht="15.75" customHeight="1" x14ac:dyDescent="0.2">
      <c r="B261" s="2"/>
      <c r="C261" s="3"/>
      <c r="D261" s="4"/>
      <c r="E261" s="5"/>
      <c r="F261" s="2"/>
      <c r="G261" s="2"/>
      <c r="H261" s="2"/>
      <c r="I261" s="6"/>
      <c r="J261" s="6"/>
      <c r="K261" s="2"/>
      <c r="L261" s="2"/>
    </row>
    <row r="262" spans="2:12" ht="15.75" customHeight="1" x14ac:dyDescent="0.2">
      <c r="B262" s="2"/>
      <c r="C262" s="3"/>
      <c r="D262" s="4"/>
      <c r="E262" s="5"/>
      <c r="F262" s="2"/>
      <c r="G262" s="2"/>
      <c r="H262" s="2"/>
      <c r="I262" s="6"/>
      <c r="J262" s="6"/>
      <c r="K262" s="2"/>
      <c r="L262" s="2"/>
    </row>
    <row r="263" spans="2:12" ht="15.75" customHeight="1" x14ac:dyDescent="0.2">
      <c r="B263" s="2"/>
      <c r="C263" s="3"/>
      <c r="D263" s="4"/>
      <c r="E263" s="5"/>
      <c r="F263" s="2"/>
      <c r="G263" s="2"/>
      <c r="H263" s="2"/>
      <c r="I263" s="6"/>
      <c r="J263" s="6"/>
      <c r="K263" s="2"/>
      <c r="L263" s="2"/>
    </row>
    <row r="264" spans="2:12" ht="15.75" customHeight="1" x14ac:dyDescent="0.2">
      <c r="B264" s="2"/>
      <c r="C264" s="3"/>
      <c r="D264" s="4"/>
      <c r="E264" s="5"/>
      <c r="F264" s="2"/>
      <c r="G264" s="2"/>
      <c r="H264" s="2"/>
      <c r="I264" s="6"/>
      <c r="J264" s="6"/>
      <c r="K264" s="2"/>
      <c r="L264" s="2"/>
    </row>
    <row r="265" spans="2:12" ht="15.75" customHeight="1" x14ac:dyDescent="0.2">
      <c r="B265" s="2"/>
      <c r="C265" s="3"/>
      <c r="D265" s="4"/>
      <c r="E265" s="5"/>
      <c r="F265" s="2"/>
      <c r="G265" s="2"/>
      <c r="H265" s="2"/>
      <c r="I265" s="6"/>
      <c r="J265" s="6"/>
      <c r="K265" s="2"/>
      <c r="L265" s="2"/>
    </row>
    <row r="266" spans="2:12" ht="15.75" customHeight="1" x14ac:dyDescent="0.2">
      <c r="B266" s="2"/>
      <c r="C266" s="3"/>
      <c r="D266" s="4"/>
      <c r="E266" s="5"/>
      <c r="F266" s="2"/>
      <c r="G266" s="2"/>
      <c r="H266" s="2"/>
      <c r="I266" s="6"/>
      <c r="J266" s="6"/>
      <c r="K266" s="2"/>
      <c r="L266" s="2"/>
    </row>
    <row r="267" spans="2:12" ht="15.75" customHeight="1" x14ac:dyDescent="0.2">
      <c r="B267" s="2"/>
      <c r="C267" s="3"/>
      <c r="D267" s="4"/>
      <c r="E267" s="5"/>
      <c r="F267" s="2"/>
      <c r="G267" s="2"/>
      <c r="H267" s="2"/>
      <c r="I267" s="6"/>
      <c r="J267" s="6"/>
      <c r="K267" s="2"/>
      <c r="L267" s="2"/>
    </row>
    <row r="268" spans="2:12" ht="15.75" customHeight="1" x14ac:dyDescent="0.2">
      <c r="B268" s="2"/>
      <c r="C268" s="3"/>
      <c r="D268" s="4"/>
      <c r="E268" s="5"/>
      <c r="F268" s="2"/>
      <c r="G268" s="2"/>
      <c r="H268" s="2"/>
      <c r="I268" s="6"/>
      <c r="J268" s="6"/>
      <c r="K268" s="2"/>
      <c r="L268" s="2"/>
    </row>
    <row r="269" spans="2:12" ht="15.75" customHeight="1" x14ac:dyDescent="0.2">
      <c r="B269" s="2"/>
      <c r="C269" s="3"/>
      <c r="D269" s="4"/>
      <c r="E269" s="5"/>
      <c r="F269" s="2"/>
      <c r="G269" s="2"/>
      <c r="H269" s="2"/>
      <c r="I269" s="6"/>
      <c r="J269" s="6"/>
      <c r="K269" s="2"/>
      <c r="L269" s="2"/>
    </row>
    <row r="270" spans="2:12" ht="15.75" customHeight="1" x14ac:dyDescent="0.2">
      <c r="B270" s="2"/>
      <c r="C270" s="3"/>
      <c r="D270" s="4"/>
      <c r="E270" s="5"/>
      <c r="F270" s="2"/>
      <c r="G270" s="2"/>
      <c r="H270" s="2"/>
      <c r="I270" s="6"/>
      <c r="J270" s="6"/>
      <c r="K270" s="2"/>
      <c r="L270" s="2"/>
    </row>
    <row r="271" spans="2:12" ht="15.75" customHeight="1" x14ac:dyDescent="0.2">
      <c r="B271" s="2"/>
      <c r="C271" s="3"/>
      <c r="D271" s="4"/>
      <c r="E271" s="5"/>
      <c r="F271" s="2"/>
      <c r="G271" s="2"/>
      <c r="H271" s="2"/>
      <c r="I271" s="6"/>
      <c r="J271" s="6"/>
      <c r="K271" s="2"/>
      <c r="L271" s="2"/>
    </row>
    <row r="272" spans="2:12" ht="15.75" customHeight="1" x14ac:dyDescent="0.2">
      <c r="B272" s="2"/>
      <c r="C272" s="3"/>
      <c r="D272" s="4"/>
      <c r="E272" s="5"/>
      <c r="F272" s="2"/>
      <c r="G272" s="2"/>
      <c r="H272" s="2"/>
      <c r="I272" s="6"/>
      <c r="J272" s="6"/>
      <c r="K272" s="2"/>
      <c r="L272" s="2"/>
    </row>
    <row r="273" spans="2:12" ht="15.75" customHeight="1" x14ac:dyDescent="0.2">
      <c r="B273" s="2"/>
      <c r="C273" s="3"/>
      <c r="D273" s="4"/>
      <c r="E273" s="5"/>
      <c r="F273" s="2"/>
      <c r="G273" s="2"/>
      <c r="H273" s="2"/>
      <c r="I273" s="6"/>
      <c r="J273" s="6"/>
      <c r="K273" s="2"/>
      <c r="L273" s="2"/>
    </row>
    <row r="274" spans="2:12" ht="15.75" customHeight="1" x14ac:dyDescent="0.2">
      <c r="B274" s="2"/>
      <c r="C274" s="3"/>
      <c r="D274" s="4"/>
      <c r="E274" s="5"/>
      <c r="F274" s="2"/>
      <c r="G274" s="2"/>
      <c r="H274" s="2"/>
      <c r="I274" s="6"/>
      <c r="J274" s="6"/>
      <c r="K274" s="2"/>
      <c r="L274" s="2"/>
    </row>
    <row r="275" spans="2:12" ht="15.75" customHeight="1" x14ac:dyDescent="0.2">
      <c r="B275" s="2"/>
      <c r="C275" s="3"/>
      <c r="D275" s="4"/>
      <c r="E275" s="5"/>
      <c r="F275" s="2"/>
      <c r="G275" s="2"/>
      <c r="H275" s="2"/>
      <c r="I275" s="6"/>
      <c r="J275" s="6"/>
      <c r="K275" s="2"/>
      <c r="L275" s="2"/>
    </row>
    <row r="276" spans="2:12" ht="15.75" customHeight="1" x14ac:dyDescent="0.2">
      <c r="B276" s="2"/>
      <c r="C276" s="3"/>
      <c r="D276" s="4"/>
      <c r="E276" s="5"/>
      <c r="F276" s="2"/>
      <c r="G276" s="2"/>
      <c r="H276" s="2"/>
      <c r="I276" s="6"/>
      <c r="J276" s="6"/>
      <c r="K276" s="2"/>
      <c r="L276" s="2"/>
    </row>
    <row r="277" spans="2:12" ht="15.75" customHeight="1" x14ac:dyDescent="0.2">
      <c r="B277" s="2"/>
      <c r="C277" s="3"/>
      <c r="D277" s="4"/>
      <c r="E277" s="5"/>
      <c r="F277" s="2"/>
      <c r="G277" s="2"/>
      <c r="H277" s="2"/>
      <c r="I277" s="6"/>
      <c r="J277" s="6"/>
      <c r="K277" s="2"/>
      <c r="L277" s="2"/>
    </row>
    <row r="278" spans="2:12" ht="15.75" customHeight="1" x14ac:dyDescent="0.2">
      <c r="B278" s="2"/>
      <c r="C278" s="3"/>
      <c r="D278" s="4"/>
      <c r="E278" s="5"/>
      <c r="F278" s="2"/>
      <c r="G278" s="2"/>
      <c r="H278" s="2"/>
      <c r="I278" s="6"/>
      <c r="J278" s="6"/>
      <c r="K278" s="2"/>
      <c r="L278" s="2"/>
    </row>
    <row r="279" spans="2:12" ht="15.75" customHeight="1" x14ac:dyDescent="0.2">
      <c r="B279" s="2"/>
      <c r="C279" s="3"/>
      <c r="D279" s="4"/>
      <c r="E279" s="5"/>
      <c r="F279" s="2"/>
      <c r="G279" s="2"/>
      <c r="H279" s="2"/>
      <c r="I279" s="6"/>
      <c r="J279" s="6"/>
      <c r="K279" s="2"/>
      <c r="L279" s="2"/>
    </row>
    <row r="280" spans="2:12" ht="15.75" customHeight="1" x14ac:dyDescent="0.2">
      <c r="B280" s="2"/>
      <c r="C280" s="3"/>
      <c r="D280" s="4"/>
      <c r="E280" s="5"/>
      <c r="F280" s="2"/>
      <c r="G280" s="2"/>
      <c r="H280" s="2"/>
      <c r="I280" s="6"/>
      <c r="J280" s="6"/>
      <c r="K280" s="2"/>
      <c r="L280" s="2"/>
    </row>
    <row r="281" spans="2:12" ht="15.75" customHeight="1" x14ac:dyDescent="0.2">
      <c r="B281" s="2"/>
      <c r="C281" s="3"/>
      <c r="D281" s="4"/>
      <c r="E281" s="5"/>
      <c r="F281" s="2"/>
      <c r="G281" s="2"/>
      <c r="H281" s="2"/>
      <c r="I281" s="6"/>
      <c r="J281" s="6"/>
      <c r="K281" s="2"/>
      <c r="L281" s="2"/>
    </row>
    <row r="282" spans="2:12" ht="15.75" customHeight="1" x14ac:dyDescent="0.2">
      <c r="B282" s="2"/>
      <c r="C282" s="3"/>
      <c r="D282" s="4"/>
      <c r="E282" s="5"/>
      <c r="F282" s="2"/>
      <c r="G282" s="2"/>
      <c r="H282" s="2"/>
      <c r="I282" s="6"/>
      <c r="J282" s="6"/>
      <c r="K282" s="2"/>
      <c r="L282" s="2"/>
    </row>
    <row r="283" spans="2:12" ht="15.75" customHeight="1" x14ac:dyDescent="0.2">
      <c r="B283" s="2"/>
      <c r="C283" s="3"/>
      <c r="D283" s="4"/>
      <c r="E283" s="5"/>
      <c r="F283" s="2"/>
      <c r="G283" s="2"/>
      <c r="H283" s="2"/>
      <c r="I283" s="6"/>
      <c r="J283" s="6"/>
      <c r="K283" s="2"/>
      <c r="L283" s="2"/>
    </row>
    <row r="284" spans="2:12" ht="15.75" customHeight="1" x14ac:dyDescent="0.2">
      <c r="B284" s="2"/>
      <c r="C284" s="3"/>
      <c r="D284" s="4"/>
      <c r="E284" s="5"/>
      <c r="F284" s="2"/>
      <c r="G284" s="2"/>
      <c r="H284" s="2"/>
      <c r="I284" s="6"/>
      <c r="J284" s="6"/>
      <c r="K284" s="2"/>
      <c r="L284" s="2"/>
    </row>
    <row r="285" spans="2:12" ht="15.75" customHeight="1" x14ac:dyDescent="0.2">
      <c r="B285" s="2"/>
      <c r="C285" s="3"/>
      <c r="D285" s="4"/>
      <c r="E285" s="5"/>
      <c r="F285" s="2"/>
      <c r="G285" s="2"/>
      <c r="H285" s="2"/>
      <c r="I285" s="6"/>
      <c r="J285" s="6"/>
      <c r="K285" s="2"/>
      <c r="L285" s="2"/>
    </row>
    <row r="286" spans="2:12" ht="15.75" customHeight="1" x14ac:dyDescent="0.2">
      <c r="B286" s="2"/>
      <c r="C286" s="3"/>
      <c r="D286" s="4"/>
      <c r="E286" s="5"/>
      <c r="F286" s="2"/>
      <c r="G286" s="2"/>
      <c r="H286" s="2"/>
      <c r="I286" s="6"/>
      <c r="J286" s="6"/>
      <c r="K286" s="2"/>
      <c r="L286" s="2"/>
    </row>
    <row r="287" spans="2:12" ht="15.75" customHeight="1" x14ac:dyDescent="0.2">
      <c r="B287" s="2"/>
      <c r="C287" s="3"/>
      <c r="D287" s="4"/>
      <c r="E287" s="5"/>
      <c r="F287" s="2"/>
      <c r="G287" s="2"/>
      <c r="H287" s="2"/>
      <c r="I287" s="6"/>
      <c r="J287" s="6"/>
      <c r="K287" s="2"/>
      <c r="L287" s="2"/>
    </row>
    <row r="288" spans="2:12" ht="15.75" customHeight="1" x14ac:dyDescent="0.2">
      <c r="B288" s="2"/>
      <c r="C288" s="3"/>
      <c r="D288" s="4"/>
      <c r="E288" s="5"/>
      <c r="F288" s="2"/>
      <c r="G288" s="2"/>
      <c r="H288" s="2"/>
      <c r="I288" s="6"/>
      <c r="J288" s="6"/>
      <c r="K288" s="2"/>
      <c r="L288" s="2"/>
    </row>
    <row r="289" spans="2:12" ht="15.75" customHeight="1" x14ac:dyDescent="0.2">
      <c r="B289" s="2"/>
      <c r="C289" s="3"/>
      <c r="D289" s="4"/>
      <c r="E289" s="5"/>
      <c r="F289" s="2"/>
      <c r="G289" s="2"/>
      <c r="H289" s="2"/>
      <c r="I289" s="6"/>
      <c r="J289" s="6"/>
      <c r="K289" s="2"/>
      <c r="L289" s="2"/>
    </row>
    <row r="290" spans="2:12" ht="15.75" customHeight="1" x14ac:dyDescent="0.2">
      <c r="B290" s="2"/>
      <c r="C290" s="3"/>
      <c r="D290" s="4"/>
      <c r="E290" s="5"/>
      <c r="F290" s="2"/>
      <c r="G290" s="2"/>
      <c r="H290" s="2"/>
      <c r="I290" s="6"/>
      <c r="J290" s="6"/>
      <c r="K290" s="2"/>
      <c r="L290" s="2"/>
    </row>
    <row r="291" spans="2:12" ht="15.75" customHeight="1" x14ac:dyDescent="0.2">
      <c r="B291" s="2"/>
      <c r="C291" s="3"/>
      <c r="D291" s="4"/>
      <c r="E291" s="5"/>
      <c r="F291" s="2"/>
      <c r="G291" s="2"/>
      <c r="H291" s="2"/>
      <c r="I291" s="6"/>
      <c r="J291" s="6"/>
      <c r="K291" s="2"/>
      <c r="L291" s="2"/>
    </row>
    <row r="292" spans="2:12" ht="15.75" customHeight="1" x14ac:dyDescent="0.2">
      <c r="B292" s="2"/>
      <c r="C292" s="3"/>
      <c r="D292" s="4"/>
      <c r="E292" s="5"/>
      <c r="F292" s="2"/>
      <c r="G292" s="2"/>
      <c r="H292" s="2"/>
      <c r="I292" s="6"/>
      <c r="J292" s="6"/>
      <c r="K292" s="2"/>
      <c r="L292" s="2"/>
    </row>
    <row r="293" spans="2:12" ht="15.75" customHeight="1" x14ac:dyDescent="0.2">
      <c r="B293" s="2"/>
      <c r="C293" s="3"/>
      <c r="D293" s="4"/>
      <c r="E293" s="5"/>
      <c r="F293" s="2"/>
      <c r="G293" s="2"/>
      <c r="H293" s="2"/>
      <c r="I293" s="6"/>
      <c r="J293" s="6"/>
      <c r="K293" s="2"/>
      <c r="L293" s="2"/>
    </row>
    <row r="294" spans="2:12" ht="15.75" customHeight="1" x14ac:dyDescent="0.2">
      <c r="B294" s="2"/>
      <c r="C294" s="3"/>
      <c r="D294" s="4"/>
      <c r="E294" s="5"/>
      <c r="F294" s="2"/>
      <c r="G294" s="2"/>
      <c r="H294" s="2"/>
      <c r="I294" s="6"/>
      <c r="J294" s="6"/>
      <c r="K294" s="2"/>
      <c r="L294" s="2"/>
    </row>
    <row r="295" spans="2:12" ht="15.75" customHeight="1" x14ac:dyDescent="0.2">
      <c r="B295" s="2"/>
      <c r="C295" s="3"/>
      <c r="D295" s="4"/>
      <c r="E295" s="5"/>
      <c r="F295" s="2"/>
      <c r="G295" s="2"/>
      <c r="H295" s="2"/>
      <c r="I295" s="6"/>
      <c r="J295" s="6"/>
      <c r="K295" s="2"/>
      <c r="L295" s="2"/>
    </row>
    <row r="296" spans="2:12" ht="15.75" customHeight="1" x14ac:dyDescent="0.2">
      <c r="B296" s="2"/>
      <c r="C296" s="3"/>
      <c r="D296" s="4"/>
      <c r="E296" s="5"/>
      <c r="F296" s="2"/>
      <c r="G296" s="2"/>
      <c r="H296" s="2"/>
      <c r="I296" s="6"/>
      <c r="J296" s="6"/>
      <c r="K296" s="2"/>
      <c r="L296" s="2"/>
    </row>
    <row r="297" spans="2:12" ht="15.75" customHeight="1" x14ac:dyDescent="0.2">
      <c r="B297" s="2"/>
      <c r="C297" s="3"/>
      <c r="D297" s="4"/>
      <c r="E297" s="5"/>
      <c r="F297" s="2"/>
      <c r="G297" s="2"/>
      <c r="H297" s="2"/>
      <c r="I297" s="6"/>
      <c r="J297" s="6"/>
      <c r="K297" s="2"/>
      <c r="L297" s="2"/>
    </row>
    <row r="298" spans="2:12" ht="15.75" customHeight="1" x14ac:dyDescent="0.2">
      <c r="B298" s="2"/>
      <c r="C298" s="3"/>
      <c r="D298" s="4"/>
      <c r="E298" s="5"/>
      <c r="F298" s="2"/>
      <c r="G298" s="2"/>
      <c r="H298" s="2"/>
      <c r="I298" s="6"/>
      <c r="J298" s="6"/>
      <c r="K298" s="2"/>
      <c r="L298" s="2"/>
    </row>
    <row r="299" spans="2:12" ht="15.75" customHeight="1" x14ac:dyDescent="0.2">
      <c r="B299" s="2"/>
      <c r="C299" s="3"/>
      <c r="D299" s="4"/>
      <c r="E299" s="5"/>
      <c r="F299" s="2"/>
      <c r="G299" s="2"/>
      <c r="H299" s="2"/>
      <c r="I299" s="6"/>
      <c r="J299" s="6"/>
      <c r="K299" s="2"/>
      <c r="L299" s="2"/>
    </row>
    <row r="300" spans="2:12" ht="15.75" customHeight="1" x14ac:dyDescent="0.2">
      <c r="B300" s="2"/>
      <c r="C300" s="3"/>
      <c r="D300" s="4"/>
      <c r="E300" s="5"/>
      <c r="F300" s="2"/>
      <c r="G300" s="2"/>
      <c r="H300" s="2"/>
      <c r="I300" s="6"/>
      <c r="J300" s="6"/>
      <c r="K300" s="2"/>
      <c r="L300" s="2"/>
    </row>
    <row r="301" spans="2:12" ht="15.75" customHeight="1" x14ac:dyDescent="0.2">
      <c r="B301" s="2"/>
      <c r="C301" s="3"/>
      <c r="D301" s="4"/>
      <c r="E301" s="5"/>
      <c r="F301" s="2"/>
      <c r="G301" s="2"/>
      <c r="H301" s="2"/>
      <c r="I301" s="6"/>
      <c r="J301" s="6"/>
      <c r="K301" s="2"/>
      <c r="L301" s="2"/>
    </row>
    <row r="302" spans="2:12" ht="15.75" customHeight="1" x14ac:dyDescent="0.2">
      <c r="B302" s="2"/>
      <c r="C302" s="3"/>
      <c r="D302" s="4"/>
      <c r="E302" s="5"/>
      <c r="F302" s="2"/>
      <c r="G302" s="2"/>
      <c r="H302" s="2"/>
      <c r="I302" s="6"/>
      <c r="J302" s="6"/>
      <c r="K302" s="2"/>
      <c r="L302" s="2"/>
    </row>
    <row r="303" spans="2:12" ht="15.75" customHeight="1" x14ac:dyDescent="0.2">
      <c r="B303" s="2"/>
      <c r="C303" s="3"/>
      <c r="D303" s="4"/>
      <c r="E303" s="5"/>
      <c r="F303" s="2"/>
      <c r="G303" s="2"/>
      <c r="H303" s="2"/>
      <c r="I303" s="6"/>
      <c r="J303" s="6"/>
      <c r="K303" s="2"/>
      <c r="L303" s="2"/>
    </row>
    <row r="304" spans="2:12" ht="15.75" customHeight="1" x14ac:dyDescent="0.2">
      <c r="B304" s="2"/>
      <c r="C304" s="3"/>
      <c r="D304" s="4"/>
      <c r="E304" s="5"/>
      <c r="F304" s="2"/>
      <c r="G304" s="2"/>
      <c r="H304" s="2"/>
      <c r="I304" s="6"/>
      <c r="J304" s="6"/>
      <c r="K304" s="2"/>
      <c r="L304" s="2"/>
    </row>
    <row r="305" spans="2:12" ht="15.75" customHeight="1" x14ac:dyDescent="0.2">
      <c r="B305" s="2"/>
      <c r="C305" s="3"/>
      <c r="D305" s="4"/>
      <c r="E305" s="5"/>
      <c r="F305" s="2"/>
      <c r="G305" s="2"/>
      <c r="H305" s="2"/>
      <c r="I305" s="6"/>
      <c r="J305" s="6"/>
      <c r="K305" s="2"/>
      <c r="L305" s="2"/>
    </row>
    <row r="306" spans="2:12" ht="15.75" customHeight="1" x14ac:dyDescent="0.2">
      <c r="B306" s="2"/>
      <c r="C306" s="3"/>
      <c r="D306" s="4"/>
      <c r="E306" s="5"/>
      <c r="F306" s="2"/>
      <c r="G306" s="2"/>
      <c r="H306" s="2"/>
      <c r="I306" s="6"/>
      <c r="J306" s="6"/>
      <c r="K306" s="2"/>
      <c r="L306" s="2"/>
    </row>
    <row r="307" spans="2:12" ht="15.75" customHeight="1" x14ac:dyDescent="0.2">
      <c r="B307" s="2"/>
      <c r="C307" s="3"/>
      <c r="D307" s="4"/>
      <c r="E307" s="5"/>
      <c r="F307" s="2"/>
      <c r="G307" s="2"/>
      <c r="H307" s="2"/>
      <c r="I307" s="6"/>
      <c r="J307" s="6"/>
      <c r="K307" s="2"/>
      <c r="L307" s="2"/>
    </row>
    <row r="308" spans="2:12" ht="15.75" customHeight="1" x14ac:dyDescent="0.2">
      <c r="B308" s="2"/>
      <c r="C308" s="3"/>
      <c r="D308" s="4"/>
      <c r="E308" s="5"/>
      <c r="F308" s="2"/>
      <c r="G308" s="2"/>
      <c r="H308" s="2"/>
      <c r="I308" s="6"/>
      <c r="J308" s="6"/>
      <c r="K308" s="2"/>
      <c r="L308" s="2"/>
    </row>
    <row r="309" spans="2:12" ht="15.75" customHeight="1" x14ac:dyDescent="0.2">
      <c r="B309" s="2"/>
      <c r="C309" s="3"/>
      <c r="D309" s="4"/>
      <c r="E309" s="5"/>
      <c r="F309" s="2"/>
      <c r="G309" s="2"/>
      <c r="H309" s="2"/>
      <c r="I309" s="6"/>
      <c r="J309" s="6"/>
      <c r="K309" s="2"/>
      <c r="L309" s="2"/>
    </row>
    <row r="310" spans="2:12" ht="15.75" customHeight="1" x14ac:dyDescent="0.2">
      <c r="B310" s="2"/>
      <c r="C310" s="3"/>
      <c r="D310" s="4"/>
      <c r="E310" s="5"/>
      <c r="F310" s="2"/>
      <c r="G310" s="2"/>
      <c r="H310" s="2"/>
      <c r="I310" s="6"/>
      <c r="J310" s="6"/>
      <c r="K310" s="2"/>
      <c r="L310" s="2"/>
    </row>
    <row r="311" spans="2:12" ht="15.75" customHeight="1" x14ac:dyDescent="0.2">
      <c r="B311" s="2"/>
      <c r="C311" s="3"/>
      <c r="D311" s="4"/>
      <c r="E311" s="5"/>
      <c r="F311" s="2"/>
      <c r="G311" s="2"/>
      <c r="H311" s="2"/>
      <c r="I311" s="6"/>
      <c r="J311" s="6"/>
      <c r="K311" s="2"/>
      <c r="L311" s="2"/>
    </row>
    <row r="312" spans="2:12" ht="15.75" customHeight="1" x14ac:dyDescent="0.2">
      <c r="B312" s="2"/>
      <c r="C312" s="3"/>
      <c r="D312" s="4"/>
      <c r="E312" s="5"/>
      <c r="F312" s="2"/>
      <c r="G312" s="2"/>
      <c r="H312" s="2"/>
      <c r="I312" s="6"/>
      <c r="J312" s="6"/>
      <c r="K312" s="2"/>
      <c r="L312" s="2"/>
    </row>
    <row r="313" spans="2:12" ht="15.75" customHeight="1" x14ac:dyDescent="0.2">
      <c r="B313" s="2"/>
      <c r="C313" s="3"/>
      <c r="D313" s="4"/>
      <c r="E313" s="5"/>
      <c r="F313" s="2"/>
      <c r="G313" s="2"/>
      <c r="H313" s="2"/>
      <c r="I313" s="6"/>
      <c r="J313" s="6"/>
      <c r="K313" s="2"/>
      <c r="L313" s="2"/>
    </row>
    <row r="314" spans="2:12" ht="15.75" customHeight="1" x14ac:dyDescent="0.2">
      <c r="B314" s="2"/>
      <c r="C314" s="3"/>
      <c r="D314" s="4"/>
      <c r="E314" s="5"/>
      <c r="F314" s="2"/>
      <c r="G314" s="2"/>
      <c r="H314" s="2"/>
      <c r="I314" s="6"/>
      <c r="J314" s="6"/>
      <c r="K314" s="2"/>
      <c r="L314" s="2"/>
    </row>
    <row r="315" spans="2:12" ht="15.75" customHeight="1" x14ac:dyDescent="0.2">
      <c r="B315" s="2"/>
      <c r="C315" s="3"/>
      <c r="D315" s="4"/>
      <c r="E315" s="5"/>
      <c r="F315" s="2"/>
      <c r="G315" s="2"/>
      <c r="H315" s="2"/>
      <c r="I315" s="6"/>
      <c r="J315" s="6"/>
      <c r="K315" s="2"/>
      <c r="L315" s="2"/>
    </row>
    <row r="316" spans="2:12" ht="15.75" customHeight="1" x14ac:dyDescent="0.2">
      <c r="B316" s="2"/>
      <c r="C316" s="3"/>
      <c r="D316" s="4"/>
      <c r="E316" s="5"/>
      <c r="F316" s="2"/>
      <c r="G316" s="2"/>
      <c r="H316" s="2"/>
      <c r="I316" s="6"/>
      <c r="J316" s="6"/>
      <c r="K316" s="2"/>
      <c r="L316" s="2"/>
    </row>
    <row r="317" spans="2:12" ht="15.75" customHeight="1" x14ac:dyDescent="0.2">
      <c r="B317" s="2"/>
      <c r="C317" s="3"/>
      <c r="D317" s="4"/>
      <c r="E317" s="5"/>
      <c r="F317" s="2"/>
      <c r="G317" s="2"/>
      <c r="H317" s="2"/>
      <c r="I317" s="6"/>
      <c r="J317" s="6"/>
      <c r="K317" s="2"/>
      <c r="L317" s="2"/>
    </row>
    <row r="318" spans="2:12" ht="15.75" customHeight="1" x14ac:dyDescent="0.2">
      <c r="B318" s="2"/>
      <c r="C318" s="3"/>
      <c r="D318" s="4"/>
      <c r="E318" s="5"/>
      <c r="F318" s="2"/>
      <c r="G318" s="2"/>
      <c r="H318" s="2"/>
      <c r="I318" s="6"/>
      <c r="J318" s="6"/>
      <c r="K318" s="2"/>
      <c r="L318" s="2"/>
    </row>
    <row r="319" spans="2:12" ht="15.75" customHeight="1" x14ac:dyDescent="0.2">
      <c r="B319" s="2"/>
      <c r="C319" s="3"/>
      <c r="D319" s="4"/>
      <c r="E319" s="5"/>
      <c r="F319" s="2"/>
      <c r="G319" s="2"/>
      <c r="H319" s="2"/>
      <c r="I319" s="6"/>
      <c r="J319" s="6"/>
      <c r="K319" s="2"/>
      <c r="L319" s="2"/>
    </row>
    <row r="320" spans="2:12" ht="15.75" customHeight="1" x14ac:dyDescent="0.2">
      <c r="B320" s="2"/>
      <c r="C320" s="3"/>
      <c r="D320" s="4"/>
      <c r="E320" s="5"/>
      <c r="F320" s="2"/>
      <c r="G320" s="2"/>
      <c r="H320" s="2"/>
      <c r="I320" s="6"/>
      <c r="J320" s="6"/>
      <c r="K320" s="2"/>
      <c r="L320" s="2"/>
    </row>
    <row r="321" spans="2:12" ht="15.75" customHeight="1" x14ac:dyDescent="0.2">
      <c r="B321" s="2"/>
      <c r="C321" s="3"/>
      <c r="D321" s="4"/>
      <c r="E321" s="5"/>
      <c r="F321" s="2"/>
      <c r="G321" s="2"/>
      <c r="H321" s="2"/>
      <c r="I321" s="6"/>
      <c r="J321" s="6"/>
      <c r="K321" s="2"/>
      <c r="L321" s="2"/>
    </row>
    <row r="322" spans="2:12" ht="15.75" customHeight="1" x14ac:dyDescent="0.2">
      <c r="B322" s="2"/>
      <c r="C322" s="3"/>
      <c r="D322" s="4"/>
      <c r="E322" s="5"/>
      <c r="F322" s="2"/>
      <c r="G322" s="2"/>
      <c r="H322" s="2"/>
      <c r="I322" s="6"/>
      <c r="J322" s="6"/>
      <c r="K322" s="2"/>
      <c r="L322" s="2"/>
    </row>
    <row r="323" spans="2:12" ht="15.75" customHeight="1" x14ac:dyDescent="0.2">
      <c r="B323" s="2"/>
      <c r="C323" s="3"/>
      <c r="D323" s="4"/>
      <c r="E323" s="5"/>
      <c r="F323" s="2"/>
      <c r="G323" s="2"/>
      <c r="H323" s="2"/>
      <c r="I323" s="6"/>
      <c r="J323" s="6"/>
      <c r="K323" s="2"/>
      <c r="L323" s="2"/>
    </row>
    <row r="324" spans="2:12" ht="15.75" customHeight="1" x14ac:dyDescent="0.2">
      <c r="B324" s="2"/>
      <c r="C324" s="3"/>
      <c r="D324" s="4"/>
      <c r="E324" s="5"/>
      <c r="F324" s="2"/>
      <c r="G324" s="2"/>
      <c r="H324" s="2"/>
      <c r="I324" s="6"/>
      <c r="J324" s="6"/>
      <c r="K324" s="2"/>
      <c r="L324" s="2"/>
    </row>
    <row r="325" spans="2:12" ht="15.75" customHeight="1" x14ac:dyDescent="0.2">
      <c r="B325" s="2"/>
      <c r="C325" s="3"/>
      <c r="D325" s="4"/>
      <c r="E325" s="5"/>
      <c r="F325" s="2"/>
      <c r="G325" s="2"/>
      <c r="H325" s="2"/>
      <c r="I325" s="6"/>
      <c r="J325" s="6"/>
      <c r="K325" s="2"/>
      <c r="L325" s="2"/>
    </row>
    <row r="326" spans="2:12" ht="15.75" customHeight="1" x14ac:dyDescent="0.2">
      <c r="B326" s="2"/>
      <c r="C326" s="3"/>
      <c r="D326" s="4"/>
      <c r="E326" s="5"/>
      <c r="F326" s="2"/>
      <c r="G326" s="2"/>
      <c r="H326" s="2"/>
      <c r="I326" s="6"/>
      <c r="J326" s="6"/>
      <c r="K326" s="2"/>
      <c r="L326" s="2"/>
    </row>
    <row r="327" spans="2:12" ht="15.75" customHeight="1" x14ac:dyDescent="0.2">
      <c r="B327" s="2"/>
      <c r="C327" s="3"/>
      <c r="D327" s="4"/>
      <c r="E327" s="5"/>
      <c r="F327" s="2"/>
      <c r="G327" s="2"/>
      <c r="H327" s="2"/>
      <c r="I327" s="6"/>
      <c r="J327" s="6"/>
      <c r="K327" s="2"/>
      <c r="L327" s="2"/>
    </row>
    <row r="328" spans="2:12" ht="15.75" customHeight="1" x14ac:dyDescent="0.2">
      <c r="B328" s="2"/>
      <c r="C328" s="3"/>
      <c r="D328" s="4"/>
      <c r="E328" s="5"/>
      <c r="F328" s="2"/>
      <c r="G328" s="2"/>
      <c r="H328" s="2"/>
      <c r="I328" s="6"/>
      <c r="J328" s="6"/>
      <c r="K328" s="2"/>
      <c r="L328" s="2"/>
    </row>
    <row r="329" spans="2:12" ht="15.75" customHeight="1" x14ac:dyDescent="0.2">
      <c r="B329" s="2"/>
      <c r="C329" s="3"/>
      <c r="D329" s="4"/>
      <c r="E329" s="5"/>
      <c r="F329" s="2"/>
      <c r="G329" s="2"/>
      <c r="H329" s="2"/>
      <c r="I329" s="6"/>
      <c r="J329" s="6"/>
      <c r="K329" s="2"/>
      <c r="L329" s="2"/>
    </row>
    <row r="330" spans="2:12" ht="15.75" customHeight="1" x14ac:dyDescent="0.2">
      <c r="B330" s="2"/>
      <c r="C330" s="3"/>
      <c r="D330" s="4"/>
      <c r="E330" s="5"/>
      <c r="F330" s="2"/>
      <c r="G330" s="2"/>
      <c r="H330" s="2"/>
      <c r="I330" s="6"/>
      <c r="J330" s="6"/>
      <c r="K330" s="2"/>
      <c r="L330" s="2"/>
    </row>
    <row r="331" spans="2:12" ht="15.75" customHeight="1" x14ac:dyDescent="0.2">
      <c r="B331" s="2"/>
      <c r="C331" s="3"/>
      <c r="D331" s="4"/>
      <c r="E331" s="5"/>
      <c r="F331" s="2"/>
      <c r="G331" s="2"/>
      <c r="H331" s="2"/>
      <c r="I331" s="6"/>
      <c r="J331" s="6"/>
      <c r="K331" s="2"/>
      <c r="L331" s="2"/>
    </row>
    <row r="332" spans="2:12" ht="15.75" customHeight="1" x14ac:dyDescent="0.2">
      <c r="B332" s="2"/>
      <c r="C332" s="3"/>
      <c r="D332" s="4"/>
      <c r="E332" s="5"/>
      <c r="F332" s="2"/>
      <c r="G332" s="2"/>
      <c r="H332" s="2"/>
      <c r="I332" s="6"/>
      <c r="J332" s="6"/>
      <c r="K332" s="2"/>
      <c r="L332" s="2"/>
    </row>
    <row r="333" spans="2:12" ht="15.75" customHeight="1" x14ac:dyDescent="0.2">
      <c r="B333" s="2"/>
      <c r="C333" s="3"/>
      <c r="D333" s="4"/>
      <c r="E333" s="5"/>
      <c r="F333" s="2"/>
      <c r="G333" s="2"/>
      <c r="H333" s="2"/>
      <c r="I333" s="6"/>
      <c r="J333" s="6"/>
      <c r="K333" s="2"/>
      <c r="L333" s="2"/>
    </row>
    <row r="334" spans="2:12" ht="15.75" customHeight="1" x14ac:dyDescent="0.2">
      <c r="B334" s="2"/>
      <c r="C334" s="3"/>
      <c r="D334" s="4"/>
      <c r="E334" s="5"/>
      <c r="F334" s="2"/>
      <c r="G334" s="2"/>
      <c r="H334" s="2"/>
      <c r="I334" s="6"/>
      <c r="J334" s="6"/>
      <c r="K334" s="2"/>
      <c r="L334" s="2"/>
    </row>
    <row r="335" spans="2:12" ht="15.75" customHeight="1" x14ac:dyDescent="0.2">
      <c r="B335" s="2"/>
      <c r="C335" s="3"/>
      <c r="D335" s="4"/>
      <c r="E335" s="5"/>
      <c r="F335" s="2"/>
      <c r="G335" s="2"/>
      <c r="H335" s="2"/>
      <c r="I335" s="6"/>
      <c r="J335" s="6"/>
      <c r="K335" s="2"/>
      <c r="L335" s="2"/>
    </row>
    <row r="336" spans="2:12" ht="15.75" customHeight="1" x14ac:dyDescent="0.2">
      <c r="B336" s="2"/>
      <c r="C336" s="3"/>
      <c r="D336" s="4"/>
      <c r="E336" s="5"/>
      <c r="F336" s="2"/>
      <c r="G336" s="2"/>
      <c r="H336" s="2"/>
      <c r="I336" s="6"/>
      <c r="J336" s="6"/>
      <c r="K336" s="2"/>
      <c r="L336" s="2"/>
    </row>
    <row r="337" spans="2:12" ht="15.75" customHeight="1" x14ac:dyDescent="0.2">
      <c r="B337" s="2"/>
      <c r="C337" s="3"/>
      <c r="D337" s="4"/>
      <c r="E337" s="5"/>
      <c r="F337" s="2"/>
      <c r="G337" s="2"/>
      <c r="H337" s="2"/>
      <c r="I337" s="6"/>
      <c r="J337" s="6"/>
      <c r="K337" s="2"/>
      <c r="L337" s="2"/>
    </row>
    <row r="338" spans="2:12" ht="15.75" customHeight="1" x14ac:dyDescent="0.2">
      <c r="B338" s="2"/>
      <c r="C338" s="3"/>
      <c r="D338" s="4"/>
      <c r="E338" s="5"/>
      <c r="F338" s="2"/>
      <c r="G338" s="2"/>
      <c r="H338" s="2"/>
      <c r="I338" s="6"/>
      <c r="J338" s="6"/>
      <c r="K338" s="2"/>
      <c r="L338" s="2"/>
    </row>
    <row r="339" spans="2:12" ht="15.75" customHeight="1" x14ac:dyDescent="0.2">
      <c r="B339" s="2"/>
      <c r="C339" s="3"/>
      <c r="D339" s="4"/>
      <c r="E339" s="5"/>
      <c r="F339" s="2"/>
      <c r="G339" s="2"/>
      <c r="H339" s="2"/>
      <c r="I339" s="6"/>
      <c r="J339" s="6"/>
      <c r="K339" s="2"/>
      <c r="L339" s="2"/>
    </row>
    <row r="340" spans="2:12" ht="15.75" customHeight="1" x14ac:dyDescent="0.2">
      <c r="B340" s="2"/>
      <c r="C340" s="3"/>
      <c r="D340" s="4"/>
      <c r="E340" s="5"/>
      <c r="F340" s="2"/>
      <c r="G340" s="2"/>
      <c r="H340" s="2"/>
      <c r="I340" s="6"/>
      <c r="J340" s="6"/>
      <c r="K340" s="2"/>
      <c r="L340" s="2"/>
    </row>
    <row r="341" spans="2:12" ht="15.75" customHeight="1" x14ac:dyDescent="0.2">
      <c r="B341" s="2"/>
      <c r="C341" s="3"/>
      <c r="D341" s="4"/>
      <c r="E341" s="5"/>
      <c r="F341" s="2"/>
      <c r="G341" s="2"/>
      <c r="H341" s="2"/>
      <c r="I341" s="6"/>
      <c r="J341" s="6"/>
      <c r="K341" s="2"/>
      <c r="L341" s="2"/>
    </row>
    <row r="342" spans="2:12" ht="15.75" customHeight="1" x14ac:dyDescent="0.2">
      <c r="B342" s="2"/>
      <c r="C342" s="3"/>
      <c r="D342" s="4"/>
      <c r="E342" s="5"/>
      <c r="F342" s="2"/>
      <c r="G342" s="2"/>
      <c r="H342" s="2"/>
      <c r="I342" s="6"/>
      <c r="J342" s="6"/>
      <c r="K342" s="2"/>
      <c r="L342" s="2"/>
    </row>
    <row r="343" spans="2:12" ht="15.75" customHeight="1" x14ac:dyDescent="0.2">
      <c r="B343" s="2"/>
      <c r="C343" s="3"/>
      <c r="D343" s="4"/>
      <c r="E343" s="5"/>
      <c r="F343" s="2"/>
      <c r="G343" s="2"/>
      <c r="H343" s="2"/>
      <c r="I343" s="6"/>
      <c r="J343" s="6"/>
      <c r="K343" s="2"/>
      <c r="L343" s="2"/>
    </row>
    <row r="344" spans="2:12" ht="15.75" customHeight="1" x14ac:dyDescent="0.2">
      <c r="B344" s="2"/>
      <c r="C344" s="3"/>
      <c r="D344" s="4"/>
      <c r="E344" s="5"/>
      <c r="F344" s="2"/>
      <c r="G344" s="2"/>
      <c r="H344" s="2"/>
      <c r="I344" s="6"/>
      <c r="J344" s="6"/>
      <c r="K344" s="2"/>
      <c r="L344" s="2"/>
    </row>
    <row r="345" spans="2:12" ht="15.75" customHeight="1" x14ac:dyDescent="0.2">
      <c r="B345" s="2"/>
      <c r="C345" s="3"/>
      <c r="D345" s="4"/>
      <c r="E345" s="5"/>
      <c r="F345" s="2"/>
      <c r="G345" s="2"/>
      <c r="H345" s="2"/>
      <c r="I345" s="6"/>
      <c r="J345" s="6"/>
      <c r="K345" s="2"/>
      <c r="L345" s="2"/>
    </row>
    <row r="346" spans="2:12" ht="15.75" customHeight="1" x14ac:dyDescent="0.2">
      <c r="B346" s="2"/>
      <c r="C346" s="3"/>
      <c r="D346" s="4"/>
      <c r="E346" s="5"/>
      <c r="F346" s="2"/>
      <c r="G346" s="2"/>
      <c r="H346" s="2"/>
      <c r="I346" s="6"/>
      <c r="J346" s="6"/>
      <c r="K346" s="2"/>
      <c r="L346" s="2"/>
    </row>
    <row r="347" spans="2:12" ht="15.75" customHeight="1" x14ac:dyDescent="0.2">
      <c r="B347" s="2"/>
      <c r="C347" s="3"/>
      <c r="D347" s="4"/>
      <c r="E347" s="5"/>
      <c r="F347" s="2"/>
      <c r="G347" s="2"/>
      <c r="H347" s="2"/>
      <c r="I347" s="6"/>
      <c r="J347" s="6"/>
      <c r="K347" s="2"/>
      <c r="L347" s="2"/>
    </row>
    <row r="348" spans="2:12" ht="15.75" customHeight="1" x14ac:dyDescent="0.2">
      <c r="B348" s="2"/>
      <c r="C348" s="3"/>
      <c r="D348" s="4"/>
      <c r="E348" s="5"/>
      <c r="F348" s="2"/>
      <c r="G348" s="2"/>
      <c r="H348" s="2"/>
      <c r="I348" s="6"/>
      <c r="J348" s="6"/>
      <c r="K348" s="2"/>
      <c r="L348" s="2"/>
    </row>
    <row r="349" spans="2:12" ht="15.75" customHeight="1" x14ac:dyDescent="0.2">
      <c r="B349" s="2"/>
      <c r="C349" s="3"/>
      <c r="D349" s="4"/>
      <c r="E349" s="5"/>
      <c r="F349" s="2"/>
      <c r="G349" s="2"/>
      <c r="H349" s="2"/>
      <c r="I349" s="6"/>
      <c r="J349" s="6"/>
      <c r="K349" s="2"/>
      <c r="L349" s="2"/>
    </row>
    <row r="350" spans="2:12" ht="15.75" customHeight="1" x14ac:dyDescent="0.2">
      <c r="B350" s="2"/>
      <c r="C350" s="3"/>
      <c r="D350" s="4"/>
      <c r="E350" s="5"/>
      <c r="F350" s="2"/>
      <c r="G350" s="2"/>
      <c r="H350" s="2"/>
      <c r="I350" s="6"/>
      <c r="J350" s="6"/>
      <c r="K350" s="2"/>
      <c r="L350" s="2"/>
    </row>
    <row r="351" spans="2:12" ht="15.75" customHeight="1" x14ac:dyDescent="0.2">
      <c r="B351" s="2"/>
      <c r="C351" s="3"/>
      <c r="D351" s="4"/>
      <c r="E351" s="5"/>
      <c r="F351" s="2"/>
      <c r="G351" s="2"/>
      <c r="H351" s="2"/>
      <c r="I351" s="6"/>
      <c r="J351" s="6"/>
      <c r="K351" s="2"/>
      <c r="L351" s="2"/>
    </row>
    <row r="352" spans="2:12" ht="15.75" customHeight="1" x14ac:dyDescent="0.2">
      <c r="B352" s="2"/>
      <c r="C352" s="3"/>
      <c r="D352" s="4"/>
      <c r="E352" s="5"/>
      <c r="F352" s="2"/>
      <c r="G352" s="2"/>
      <c r="H352" s="2"/>
      <c r="I352" s="6"/>
      <c r="J352" s="6"/>
      <c r="K352" s="2"/>
      <c r="L352" s="2"/>
    </row>
    <row r="353" spans="2:12" ht="15.75" customHeight="1" x14ac:dyDescent="0.2">
      <c r="B353" s="2"/>
      <c r="C353" s="3"/>
      <c r="D353" s="4"/>
      <c r="E353" s="5"/>
      <c r="F353" s="2"/>
      <c r="G353" s="2"/>
      <c r="H353" s="2"/>
      <c r="I353" s="6"/>
      <c r="J353" s="6"/>
      <c r="K353" s="2"/>
      <c r="L353" s="2"/>
    </row>
    <row r="354" spans="2:12" ht="15.75" customHeight="1" x14ac:dyDescent="0.2">
      <c r="B354" s="2"/>
      <c r="C354" s="3"/>
      <c r="D354" s="4"/>
      <c r="E354" s="5"/>
      <c r="F354" s="2"/>
      <c r="G354" s="2"/>
      <c r="H354" s="2"/>
      <c r="I354" s="6"/>
      <c r="J354" s="6"/>
      <c r="K354" s="2"/>
      <c r="L354" s="2"/>
    </row>
    <row r="355" spans="2:12" ht="15.75" customHeight="1" x14ac:dyDescent="0.2">
      <c r="B355" s="2"/>
      <c r="C355" s="3"/>
      <c r="D355" s="4"/>
      <c r="E355" s="5"/>
      <c r="F355" s="2"/>
      <c r="G355" s="2"/>
      <c r="H355" s="2"/>
      <c r="I355" s="6"/>
      <c r="J355" s="6"/>
      <c r="K355" s="2"/>
      <c r="L355" s="2"/>
    </row>
    <row r="356" spans="2:12" ht="15.75" customHeight="1" x14ac:dyDescent="0.2">
      <c r="B356" s="2"/>
      <c r="C356" s="3"/>
      <c r="D356" s="4"/>
      <c r="E356" s="5"/>
      <c r="F356" s="2"/>
      <c r="G356" s="2"/>
      <c r="H356" s="2"/>
      <c r="I356" s="6"/>
      <c r="J356" s="6"/>
      <c r="K356" s="2"/>
      <c r="L356" s="2"/>
    </row>
    <row r="357" spans="2:12" ht="15.75" customHeight="1" x14ac:dyDescent="0.2">
      <c r="B357" s="2"/>
      <c r="C357" s="3"/>
      <c r="D357" s="4"/>
      <c r="E357" s="5"/>
      <c r="F357" s="2"/>
      <c r="G357" s="2"/>
      <c r="H357" s="2"/>
      <c r="I357" s="6"/>
      <c r="J357" s="6"/>
      <c r="K357" s="2"/>
      <c r="L357" s="2"/>
    </row>
    <row r="358" spans="2:12" ht="15.75" customHeight="1" x14ac:dyDescent="0.2">
      <c r="B358" s="2"/>
      <c r="C358" s="3"/>
      <c r="D358" s="4"/>
      <c r="E358" s="5"/>
      <c r="F358" s="2"/>
      <c r="G358" s="2"/>
      <c r="H358" s="2"/>
      <c r="I358" s="6"/>
      <c r="J358" s="6"/>
      <c r="K358" s="2"/>
      <c r="L358" s="2"/>
    </row>
    <row r="359" spans="2:12" ht="15.75" customHeight="1" x14ac:dyDescent="0.2">
      <c r="B359" s="2"/>
      <c r="C359" s="3"/>
      <c r="D359" s="4"/>
      <c r="E359" s="5"/>
      <c r="F359" s="2"/>
      <c r="G359" s="2"/>
      <c r="H359" s="2"/>
      <c r="I359" s="6"/>
      <c r="J359" s="6"/>
      <c r="K359" s="2"/>
      <c r="L359" s="2"/>
    </row>
    <row r="360" spans="2:12" ht="15.75" customHeight="1" x14ac:dyDescent="0.2">
      <c r="B360" s="2"/>
      <c r="C360" s="3"/>
      <c r="D360" s="4"/>
      <c r="E360" s="5"/>
      <c r="F360" s="2"/>
      <c r="G360" s="2"/>
      <c r="H360" s="2"/>
      <c r="I360" s="6"/>
      <c r="J360" s="6"/>
      <c r="K360" s="2"/>
      <c r="L360" s="2"/>
    </row>
    <row r="361" spans="2:12" ht="15.75" customHeight="1" x14ac:dyDescent="0.2">
      <c r="B361" s="2"/>
      <c r="C361" s="3"/>
      <c r="D361" s="4"/>
      <c r="E361" s="5"/>
      <c r="F361" s="2"/>
      <c r="G361" s="2"/>
      <c r="H361" s="2"/>
      <c r="I361" s="6"/>
      <c r="J361" s="6"/>
      <c r="K361" s="2"/>
      <c r="L361" s="2"/>
    </row>
    <row r="362" spans="2:12" ht="15.75" customHeight="1" x14ac:dyDescent="0.2">
      <c r="B362" s="2"/>
      <c r="C362" s="3"/>
      <c r="D362" s="4"/>
      <c r="E362" s="5"/>
      <c r="F362" s="2"/>
      <c r="G362" s="2"/>
      <c r="H362" s="2"/>
      <c r="I362" s="6"/>
      <c r="J362" s="6"/>
      <c r="K362" s="2"/>
      <c r="L362" s="2"/>
    </row>
    <row r="363" spans="2:12" ht="15.75" customHeight="1" x14ac:dyDescent="0.2">
      <c r="B363" s="2"/>
      <c r="C363" s="3"/>
      <c r="D363" s="4"/>
      <c r="E363" s="5"/>
      <c r="F363" s="2"/>
      <c r="G363" s="2"/>
      <c r="H363" s="2"/>
      <c r="I363" s="6"/>
      <c r="J363" s="6"/>
      <c r="K363" s="2"/>
      <c r="L363" s="2"/>
    </row>
    <row r="364" spans="2:12" ht="15.75" customHeight="1" x14ac:dyDescent="0.2">
      <c r="B364" s="2"/>
      <c r="C364" s="3"/>
      <c r="D364" s="4"/>
      <c r="E364" s="5"/>
      <c r="F364" s="2"/>
      <c r="G364" s="2"/>
      <c r="H364" s="2"/>
      <c r="I364" s="6"/>
      <c r="J364" s="6"/>
      <c r="K364" s="2"/>
      <c r="L364" s="2"/>
    </row>
    <row r="365" spans="2:12" ht="15.75" customHeight="1" x14ac:dyDescent="0.2">
      <c r="B365" s="2"/>
      <c r="C365" s="3"/>
      <c r="D365" s="4"/>
      <c r="E365" s="5"/>
      <c r="F365" s="2"/>
      <c r="G365" s="2"/>
      <c r="H365" s="2"/>
      <c r="I365" s="6"/>
      <c r="J365" s="6"/>
      <c r="K365" s="2"/>
      <c r="L365" s="2"/>
    </row>
    <row r="366" spans="2:12" ht="15.75" customHeight="1" x14ac:dyDescent="0.2">
      <c r="B366" s="2"/>
      <c r="C366" s="3"/>
      <c r="D366" s="4"/>
      <c r="E366" s="5"/>
      <c r="F366" s="2"/>
      <c r="G366" s="2"/>
      <c r="H366" s="2"/>
      <c r="I366" s="6"/>
      <c r="J366" s="6"/>
      <c r="K366" s="2"/>
      <c r="L366" s="2"/>
    </row>
    <row r="367" spans="2:12" ht="15.75" customHeight="1" x14ac:dyDescent="0.2">
      <c r="B367" s="2"/>
      <c r="C367" s="3"/>
      <c r="D367" s="4"/>
      <c r="E367" s="5"/>
      <c r="F367" s="2"/>
      <c r="G367" s="2"/>
      <c r="H367" s="2"/>
      <c r="I367" s="6"/>
      <c r="J367" s="6"/>
      <c r="K367" s="2"/>
      <c r="L367" s="2"/>
    </row>
    <row r="368" spans="2:12" ht="15.75" customHeight="1" x14ac:dyDescent="0.2">
      <c r="B368" s="2"/>
      <c r="C368" s="3"/>
      <c r="D368" s="4"/>
      <c r="E368" s="5"/>
      <c r="F368" s="2"/>
      <c r="G368" s="2"/>
      <c r="H368" s="2"/>
      <c r="I368" s="6"/>
      <c r="J368" s="6"/>
      <c r="K368" s="2"/>
      <c r="L368" s="2"/>
    </row>
    <row r="369" spans="2:12" ht="15.75" customHeight="1" x14ac:dyDescent="0.2">
      <c r="B369" s="2"/>
      <c r="C369" s="3"/>
      <c r="D369" s="4"/>
      <c r="E369" s="5"/>
      <c r="F369" s="2"/>
      <c r="G369" s="2"/>
      <c r="H369" s="2"/>
      <c r="I369" s="6"/>
      <c r="J369" s="6"/>
      <c r="K369" s="2"/>
      <c r="L369" s="2"/>
    </row>
    <row r="370" spans="2:12" ht="15.75" customHeight="1" x14ac:dyDescent="0.2">
      <c r="B370" s="2"/>
      <c r="C370" s="3"/>
      <c r="D370" s="4"/>
      <c r="E370" s="5"/>
      <c r="F370" s="2"/>
      <c r="G370" s="2"/>
      <c r="H370" s="2"/>
      <c r="I370" s="6"/>
      <c r="J370" s="6"/>
      <c r="K370" s="2"/>
      <c r="L370" s="2"/>
    </row>
    <row r="371" spans="2:12" ht="15.75" customHeight="1" x14ac:dyDescent="0.2">
      <c r="B371" s="2"/>
      <c r="C371" s="3"/>
      <c r="D371" s="4"/>
      <c r="E371" s="5"/>
      <c r="F371" s="2"/>
      <c r="G371" s="2"/>
      <c r="H371" s="2"/>
      <c r="I371" s="6"/>
      <c r="J371" s="6"/>
      <c r="K371" s="2"/>
      <c r="L371" s="2"/>
    </row>
    <row r="372" spans="2:12" ht="15.75" customHeight="1" x14ac:dyDescent="0.2">
      <c r="B372" s="2"/>
      <c r="C372" s="3"/>
      <c r="D372" s="4"/>
      <c r="E372" s="5"/>
      <c r="F372" s="2"/>
      <c r="G372" s="2"/>
      <c r="H372" s="2"/>
      <c r="I372" s="6"/>
      <c r="J372" s="6"/>
      <c r="K372" s="2"/>
      <c r="L372" s="2"/>
    </row>
    <row r="373" spans="2:12" ht="15.75" customHeight="1" x14ac:dyDescent="0.2">
      <c r="B373" s="2"/>
      <c r="C373" s="3"/>
      <c r="D373" s="4"/>
      <c r="E373" s="5"/>
      <c r="F373" s="2"/>
      <c r="G373" s="2"/>
      <c r="H373" s="2"/>
      <c r="I373" s="6"/>
      <c r="J373" s="6"/>
      <c r="K373" s="2"/>
      <c r="L373" s="2"/>
    </row>
    <row r="374" spans="2:12" ht="15.75" customHeight="1" x14ac:dyDescent="0.2">
      <c r="B374" s="2"/>
      <c r="C374" s="3"/>
      <c r="D374" s="4"/>
      <c r="E374" s="5"/>
      <c r="F374" s="2"/>
      <c r="G374" s="2"/>
      <c r="H374" s="2"/>
      <c r="I374" s="6"/>
      <c r="J374" s="6"/>
      <c r="K374" s="2"/>
      <c r="L374" s="2"/>
    </row>
    <row r="375" spans="2:12" ht="15.75" customHeight="1" x14ac:dyDescent="0.2">
      <c r="B375" s="2"/>
      <c r="C375" s="3"/>
      <c r="D375" s="4"/>
      <c r="E375" s="5"/>
      <c r="F375" s="2"/>
      <c r="G375" s="2"/>
      <c r="H375" s="2"/>
      <c r="I375" s="6"/>
      <c r="J375" s="6"/>
      <c r="K375" s="2"/>
      <c r="L375" s="2"/>
    </row>
    <row r="376" spans="2:12" ht="15.75" customHeight="1" x14ac:dyDescent="0.2">
      <c r="B376" s="2"/>
      <c r="C376" s="3"/>
      <c r="D376" s="4"/>
      <c r="E376" s="5"/>
      <c r="F376" s="2"/>
      <c r="G376" s="2"/>
      <c r="H376" s="2"/>
      <c r="I376" s="6"/>
      <c r="J376" s="6"/>
      <c r="K376" s="2"/>
      <c r="L376" s="2"/>
    </row>
    <row r="377" spans="2:12" ht="15.75" customHeight="1" x14ac:dyDescent="0.2">
      <c r="B377" s="2"/>
      <c r="C377" s="3"/>
      <c r="D377" s="4"/>
      <c r="E377" s="5"/>
      <c r="F377" s="2"/>
      <c r="G377" s="2"/>
      <c r="H377" s="2"/>
      <c r="I377" s="6"/>
      <c r="J377" s="6"/>
      <c r="K377" s="2"/>
      <c r="L377" s="2"/>
    </row>
    <row r="378" spans="2:12" ht="15.75" customHeight="1" x14ac:dyDescent="0.2">
      <c r="B378" s="2"/>
      <c r="C378" s="3"/>
      <c r="D378" s="4"/>
      <c r="E378" s="5"/>
      <c r="F378" s="2"/>
      <c r="G378" s="2"/>
      <c r="H378" s="2"/>
      <c r="I378" s="6"/>
      <c r="J378" s="6"/>
      <c r="K378" s="2"/>
      <c r="L378" s="2"/>
    </row>
    <row r="379" spans="2:12" ht="15.75" customHeight="1" x14ac:dyDescent="0.2">
      <c r="B379" s="2"/>
      <c r="C379" s="3"/>
      <c r="D379" s="4"/>
      <c r="E379" s="5"/>
      <c r="F379" s="2"/>
      <c r="G379" s="2"/>
      <c r="H379" s="2"/>
      <c r="I379" s="6"/>
      <c r="J379" s="6"/>
      <c r="K379" s="2"/>
      <c r="L379" s="2"/>
    </row>
    <row r="380" spans="2:12" ht="15.75" customHeight="1" x14ac:dyDescent="0.2">
      <c r="B380" s="2"/>
      <c r="C380" s="3"/>
      <c r="D380" s="4"/>
      <c r="E380" s="5"/>
      <c r="F380" s="2"/>
      <c r="G380" s="2"/>
      <c r="H380" s="2"/>
      <c r="I380" s="6"/>
      <c r="J380" s="6"/>
      <c r="K380" s="2"/>
      <c r="L380" s="2"/>
    </row>
    <row r="381" spans="2:12" ht="15.75" customHeight="1" x14ac:dyDescent="0.2">
      <c r="B381" s="2"/>
      <c r="C381" s="3"/>
      <c r="D381" s="4"/>
      <c r="E381" s="5"/>
      <c r="F381" s="2"/>
      <c r="G381" s="2"/>
      <c r="H381" s="2"/>
      <c r="I381" s="6"/>
      <c r="J381" s="6"/>
      <c r="K381" s="2"/>
      <c r="L381" s="2"/>
    </row>
    <row r="382" spans="2:12" ht="15.75" customHeight="1" x14ac:dyDescent="0.2">
      <c r="B382" s="2"/>
      <c r="C382" s="3"/>
      <c r="D382" s="4"/>
      <c r="E382" s="5"/>
      <c r="F382" s="2"/>
      <c r="G382" s="2"/>
      <c r="H382" s="2"/>
      <c r="I382" s="6"/>
      <c r="J382" s="6"/>
      <c r="K382" s="2"/>
      <c r="L382" s="2"/>
    </row>
    <row r="383" spans="2:12" ht="15.75" customHeight="1" x14ac:dyDescent="0.2">
      <c r="B383" s="2"/>
      <c r="C383" s="3"/>
      <c r="D383" s="4"/>
      <c r="E383" s="5"/>
      <c r="F383" s="2"/>
      <c r="G383" s="2"/>
      <c r="H383" s="2"/>
      <c r="I383" s="6"/>
      <c r="J383" s="6"/>
      <c r="K383" s="2"/>
      <c r="L383" s="2"/>
    </row>
    <row r="384" spans="2:12" ht="15.75" customHeight="1" x14ac:dyDescent="0.2">
      <c r="B384" s="2"/>
      <c r="C384" s="3"/>
      <c r="D384" s="4"/>
      <c r="E384" s="5"/>
      <c r="F384" s="2"/>
      <c r="G384" s="2"/>
      <c r="H384" s="2"/>
      <c r="I384" s="6"/>
      <c r="J384" s="6"/>
      <c r="K384" s="2"/>
      <c r="L384" s="2"/>
    </row>
    <row r="385" spans="2:12" ht="15.75" customHeight="1" x14ac:dyDescent="0.2">
      <c r="B385" s="2"/>
      <c r="C385" s="3"/>
      <c r="D385" s="4"/>
      <c r="E385" s="5"/>
      <c r="F385" s="2"/>
      <c r="G385" s="2"/>
      <c r="H385" s="2"/>
      <c r="I385" s="6"/>
      <c r="J385" s="6"/>
      <c r="K385" s="2"/>
      <c r="L385" s="2"/>
    </row>
    <row r="386" spans="2:12" ht="15.75" customHeight="1" x14ac:dyDescent="0.2">
      <c r="B386" s="2"/>
      <c r="C386" s="3"/>
      <c r="D386" s="4"/>
      <c r="E386" s="5"/>
      <c r="F386" s="2"/>
      <c r="G386" s="2"/>
      <c r="H386" s="2"/>
      <c r="I386" s="6"/>
      <c r="J386" s="6"/>
      <c r="K386" s="2"/>
      <c r="L386" s="2"/>
    </row>
    <row r="387" spans="2:12" ht="15.75" customHeight="1" x14ac:dyDescent="0.2">
      <c r="B387" s="2"/>
      <c r="C387" s="3"/>
      <c r="D387" s="4"/>
      <c r="E387" s="5"/>
      <c r="F387" s="2"/>
      <c r="G387" s="2"/>
      <c r="H387" s="2"/>
      <c r="I387" s="6"/>
      <c r="J387" s="6"/>
      <c r="K387" s="2"/>
      <c r="L387" s="2"/>
    </row>
    <row r="388" spans="2:12" ht="15.75" customHeight="1" x14ac:dyDescent="0.2">
      <c r="B388" s="2"/>
      <c r="C388" s="3"/>
      <c r="D388" s="4"/>
      <c r="E388" s="5"/>
      <c r="F388" s="2"/>
      <c r="G388" s="2"/>
      <c r="H388" s="2"/>
      <c r="I388" s="6"/>
      <c r="J388" s="6"/>
      <c r="K388" s="2"/>
      <c r="L388" s="2"/>
    </row>
    <row r="389" spans="2:12" ht="15.75" customHeight="1" x14ac:dyDescent="0.2">
      <c r="B389" s="2"/>
      <c r="C389" s="3"/>
      <c r="D389" s="4"/>
      <c r="E389" s="5"/>
      <c r="F389" s="2"/>
      <c r="G389" s="2"/>
      <c r="H389" s="2"/>
      <c r="I389" s="6"/>
      <c r="J389" s="6"/>
      <c r="K389" s="2"/>
      <c r="L389" s="2"/>
    </row>
    <row r="390" spans="2:12" ht="15.75" customHeight="1" x14ac:dyDescent="0.2">
      <c r="B390" s="2"/>
      <c r="C390" s="3"/>
      <c r="D390" s="4"/>
      <c r="E390" s="5"/>
      <c r="F390" s="2"/>
      <c r="G390" s="2"/>
      <c r="H390" s="2"/>
      <c r="I390" s="6"/>
      <c r="J390" s="6"/>
      <c r="K390" s="2"/>
      <c r="L390" s="2"/>
    </row>
    <row r="391" spans="2:12" ht="15.75" customHeight="1" x14ac:dyDescent="0.2">
      <c r="B391" s="2"/>
      <c r="C391" s="3"/>
      <c r="D391" s="4"/>
      <c r="E391" s="5"/>
      <c r="F391" s="2"/>
      <c r="G391" s="2"/>
      <c r="H391" s="2"/>
      <c r="I391" s="6"/>
      <c r="J391" s="6"/>
      <c r="K391" s="2"/>
      <c r="L391" s="2"/>
    </row>
    <row r="392" spans="2:12" ht="15.75" customHeight="1" x14ac:dyDescent="0.2">
      <c r="B392" s="2"/>
      <c r="C392" s="3"/>
      <c r="D392" s="4"/>
      <c r="E392" s="5"/>
      <c r="F392" s="2"/>
      <c r="G392" s="2"/>
      <c r="H392" s="2"/>
      <c r="I392" s="6"/>
      <c r="J392" s="6"/>
      <c r="K392" s="2"/>
      <c r="L392" s="2"/>
    </row>
    <row r="393" spans="2:12" ht="15.75" customHeight="1" x14ac:dyDescent="0.2">
      <c r="B393" s="2"/>
      <c r="C393" s="3"/>
      <c r="D393" s="4"/>
      <c r="E393" s="5"/>
      <c r="F393" s="2"/>
      <c r="G393" s="2"/>
      <c r="H393" s="2"/>
      <c r="I393" s="6"/>
      <c r="J393" s="6"/>
      <c r="K393" s="2"/>
      <c r="L393" s="2"/>
    </row>
    <row r="394" spans="2:12" ht="15.75" customHeight="1" x14ac:dyDescent="0.2">
      <c r="B394" s="2"/>
      <c r="C394" s="3"/>
      <c r="D394" s="4"/>
      <c r="E394" s="5"/>
      <c r="F394" s="2"/>
      <c r="G394" s="2"/>
      <c r="H394" s="2"/>
      <c r="I394" s="6"/>
      <c r="J394" s="6"/>
      <c r="K394" s="2"/>
      <c r="L394" s="2"/>
    </row>
    <row r="395" spans="2:12" ht="15.75" customHeight="1" x14ac:dyDescent="0.2">
      <c r="B395" s="2"/>
      <c r="C395" s="3"/>
      <c r="D395" s="4"/>
      <c r="E395" s="5"/>
      <c r="F395" s="2"/>
      <c r="G395" s="2"/>
      <c r="H395" s="2"/>
      <c r="I395" s="6"/>
      <c r="J395" s="6"/>
      <c r="K395" s="2"/>
      <c r="L395" s="2"/>
    </row>
    <row r="396" spans="2:12" ht="15.75" customHeight="1" x14ac:dyDescent="0.2">
      <c r="B396" s="2"/>
      <c r="C396" s="3"/>
      <c r="D396" s="4"/>
      <c r="E396" s="5"/>
      <c r="F396" s="2"/>
      <c r="G396" s="2"/>
      <c r="H396" s="2"/>
      <c r="I396" s="6"/>
      <c r="J396" s="6"/>
      <c r="K396" s="2"/>
      <c r="L396" s="2"/>
    </row>
    <row r="397" spans="2:12" ht="15.75" customHeight="1" x14ac:dyDescent="0.2">
      <c r="B397" s="2"/>
      <c r="C397" s="3"/>
      <c r="D397" s="4"/>
      <c r="E397" s="5"/>
      <c r="F397" s="2"/>
      <c r="G397" s="2"/>
      <c r="H397" s="2"/>
      <c r="I397" s="6"/>
      <c r="J397" s="6"/>
      <c r="K397" s="2"/>
      <c r="L397" s="2"/>
    </row>
    <row r="398" spans="2:12" ht="15.75" customHeight="1" x14ac:dyDescent="0.2">
      <c r="B398" s="2"/>
      <c r="C398" s="3"/>
      <c r="D398" s="4"/>
      <c r="E398" s="5"/>
      <c r="F398" s="2"/>
      <c r="G398" s="2"/>
      <c r="H398" s="2"/>
      <c r="I398" s="6"/>
      <c r="J398" s="6"/>
      <c r="K398" s="2"/>
      <c r="L398" s="2"/>
    </row>
    <row r="399" spans="2:12" ht="15.75" customHeight="1" x14ac:dyDescent="0.2">
      <c r="B399" s="2"/>
      <c r="C399" s="3"/>
      <c r="D399" s="4"/>
      <c r="E399" s="5"/>
      <c r="F399" s="2"/>
      <c r="G399" s="2"/>
      <c r="H399" s="2"/>
      <c r="I399" s="6"/>
      <c r="J399" s="6"/>
      <c r="K399" s="2"/>
      <c r="L399" s="2"/>
    </row>
    <row r="400" spans="2:12" ht="15.75" customHeight="1" x14ac:dyDescent="0.2">
      <c r="B400" s="2"/>
      <c r="C400" s="3"/>
      <c r="D400" s="4"/>
      <c r="E400" s="5"/>
      <c r="F400" s="2"/>
      <c r="G400" s="2"/>
      <c r="H400" s="2"/>
      <c r="I400" s="6"/>
      <c r="J400" s="6"/>
      <c r="K400" s="2"/>
      <c r="L400" s="2"/>
    </row>
    <row r="401" spans="2:12" ht="15.75" customHeight="1" x14ac:dyDescent="0.2">
      <c r="B401" s="2"/>
      <c r="C401" s="3"/>
      <c r="D401" s="4"/>
      <c r="E401" s="5"/>
      <c r="F401" s="2"/>
      <c r="G401" s="2"/>
      <c r="H401" s="2"/>
      <c r="I401" s="6"/>
      <c r="J401" s="6"/>
      <c r="K401" s="2"/>
      <c r="L401" s="2"/>
    </row>
    <row r="402" spans="2:12" ht="15.75" customHeight="1" x14ac:dyDescent="0.2">
      <c r="B402" s="2"/>
      <c r="C402" s="3"/>
      <c r="D402" s="4"/>
      <c r="E402" s="5"/>
      <c r="F402" s="2"/>
      <c r="G402" s="2"/>
      <c r="H402" s="2"/>
      <c r="I402" s="6"/>
      <c r="J402" s="6"/>
      <c r="K402" s="2"/>
      <c r="L402" s="2"/>
    </row>
    <row r="403" spans="2:12" ht="15.75" customHeight="1" x14ac:dyDescent="0.2">
      <c r="B403" s="2"/>
      <c r="C403" s="3"/>
      <c r="D403" s="4"/>
      <c r="E403" s="5"/>
      <c r="F403" s="2"/>
      <c r="G403" s="2"/>
      <c r="H403" s="2"/>
      <c r="I403" s="6"/>
      <c r="J403" s="6"/>
      <c r="K403" s="2"/>
      <c r="L403" s="2"/>
    </row>
    <row r="404" spans="2:12" ht="15.75" customHeight="1" x14ac:dyDescent="0.2">
      <c r="B404" s="2"/>
      <c r="C404" s="3"/>
      <c r="D404" s="4"/>
      <c r="E404" s="5"/>
      <c r="F404" s="2"/>
      <c r="G404" s="2"/>
      <c r="H404" s="2"/>
      <c r="I404" s="6"/>
      <c r="J404" s="6"/>
      <c r="K404" s="2"/>
      <c r="L404" s="2"/>
    </row>
    <row r="405" spans="2:12" ht="15.75" customHeight="1" x14ac:dyDescent="0.2">
      <c r="B405" s="2"/>
      <c r="C405" s="3"/>
      <c r="D405" s="4"/>
      <c r="E405" s="5"/>
      <c r="F405" s="2"/>
      <c r="G405" s="2"/>
      <c r="H405" s="2"/>
      <c r="I405" s="6"/>
      <c r="J405" s="6"/>
      <c r="K405" s="2"/>
      <c r="L405" s="2"/>
    </row>
    <row r="406" spans="2:12" ht="15.75" customHeight="1" x14ac:dyDescent="0.2">
      <c r="B406" s="2"/>
      <c r="C406" s="3"/>
      <c r="D406" s="4"/>
      <c r="E406" s="5"/>
      <c r="F406" s="2"/>
      <c r="G406" s="2"/>
      <c r="H406" s="2"/>
      <c r="I406" s="6"/>
      <c r="J406" s="6"/>
      <c r="K406" s="2"/>
      <c r="L406" s="2"/>
    </row>
    <row r="407" spans="2:12" ht="15.75" customHeight="1" x14ac:dyDescent="0.2">
      <c r="B407" s="2"/>
      <c r="C407" s="3"/>
      <c r="D407" s="4"/>
      <c r="E407" s="5"/>
      <c r="F407" s="2"/>
      <c r="G407" s="2"/>
      <c r="H407" s="2"/>
      <c r="I407" s="6"/>
      <c r="J407" s="6"/>
      <c r="K407" s="2"/>
      <c r="L407" s="2"/>
    </row>
    <row r="408" spans="2:12" ht="15.75" customHeight="1" x14ac:dyDescent="0.2">
      <c r="B408" s="2"/>
      <c r="C408" s="3"/>
      <c r="D408" s="4"/>
      <c r="E408" s="5"/>
      <c r="F408" s="2"/>
      <c r="G408" s="2"/>
      <c r="H408" s="2"/>
      <c r="I408" s="6"/>
      <c r="J408" s="6"/>
      <c r="K408" s="2"/>
      <c r="L408" s="2"/>
    </row>
    <row r="409" spans="2:12" ht="15.75" customHeight="1" x14ac:dyDescent="0.2">
      <c r="B409" s="2"/>
      <c r="C409" s="3"/>
      <c r="D409" s="4"/>
      <c r="E409" s="5"/>
      <c r="F409" s="2"/>
      <c r="G409" s="2"/>
      <c r="H409" s="2"/>
      <c r="I409" s="6"/>
      <c r="J409" s="6"/>
      <c r="K409" s="2"/>
      <c r="L409" s="2"/>
    </row>
    <row r="410" spans="2:12" ht="15.75" customHeight="1" x14ac:dyDescent="0.2">
      <c r="B410" s="2"/>
      <c r="C410" s="3"/>
      <c r="D410" s="4"/>
      <c r="E410" s="5"/>
      <c r="F410" s="2"/>
      <c r="G410" s="2"/>
      <c r="H410" s="2"/>
      <c r="I410" s="6"/>
      <c r="J410" s="6"/>
      <c r="K410" s="2"/>
      <c r="L410" s="2"/>
    </row>
    <row r="411" spans="2:12" ht="15.75" customHeight="1" x14ac:dyDescent="0.2">
      <c r="B411" s="2"/>
      <c r="C411" s="3"/>
      <c r="D411" s="4"/>
      <c r="E411" s="5"/>
      <c r="F411" s="2"/>
      <c r="G411" s="2"/>
      <c r="H411" s="2"/>
      <c r="I411" s="6"/>
      <c r="J411" s="6"/>
      <c r="K411" s="2"/>
      <c r="L411" s="2"/>
    </row>
    <row r="412" spans="2:12" ht="15.75" customHeight="1" x14ac:dyDescent="0.2">
      <c r="B412" s="2"/>
      <c r="C412" s="3"/>
      <c r="D412" s="4"/>
      <c r="E412" s="5"/>
      <c r="F412" s="2"/>
      <c r="G412" s="2"/>
      <c r="H412" s="2"/>
      <c r="I412" s="6"/>
      <c r="J412" s="6"/>
      <c r="K412" s="2"/>
      <c r="L412" s="2"/>
    </row>
    <row r="413" spans="2:12" ht="15.75" customHeight="1" x14ac:dyDescent="0.2">
      <c r="B413" s="2"/>
      <c r="C413" s="3"/>
      <c r="D413" s="4"/>
      <c r="E413" s="5"/>
      <c r="F413" s="2"/>
      <c r="G413" s="2"/>
      <c r="H413" s="2"/>
      <c r="I413" s="6"/>
      <c r="J413" s="6"/>
      <c r="K413" s="2"/>
      <c r="L413" s="2"/>
    </row>
    <row r="414" spans="2:12" ht="15.75" customHeight="1" x14ac:dyDescent="0.2">
      <c r="B414" s="2"/>
      <c r="C414" s="3"/>
      <c r="D414" s="4"/>
      <c r="E414" s="5"/>
      <c r="F414" s="2"/>
      <c r="G414" s="2"/>
      <c r="H414" s="2"/>
      <c r="I414" s="6"/>
      <c r="J414" s="6"/>
      <c r="K414" s="2"/>
      <c r="L414" s="2"/>
    </row>
    <row r="415" spans="2:12" ht="15.75" customHeight="1" x14ac:dyDescent="0.2">
      <c r="B415" s="2"/>
      <c r="C415" s="3"/>
      <c r="D415" s="4"/>
      <c r="E415" s="5"/>
      <c r="F415" s="2"/>
      <c r="G415" s="2"/>
      <c r="H415" s="2"/>
      <c r="I415" s="6"/>
      <c r="J415" s="6"/>
      <c r="K415" s="2"/>
      <c r="L415" s="2"/>
    </row>
    <row r="416" spans="2:12" ht="15.75" customHeight="1" x14ac:dyDescent="0.2">
      <c r="B416" s="2"/>
      <c r="C416" s="3"/>
      <c r="D416" s="4"/>
      <c r="E416" s="5"/>
      <c r="F416" s="2"/>
      <c r="G416" s="2"/>
      <c r="H416" s="2"/>
      <c r="I416" s="6"/>
      <c r="J416" s="6"/>
      <c r="K416" s="2"/>
      <c r="L416" s="2"/>
    </row>
    <row r="417" spans="2:12" ht="15.75" customHeight="1" x14ac:dyDescent="0.2">
      <c r="B417" s="2"/>
      <c r="C417" s="3"/>
      <c r="D417" s="4"/>
      <c r="E417" s="5"/>
      <c r="F417" s="2"/>
      <c r="G417" s="2"/>
      <c r="H417" s="2"/>
      <c r="I417" s="6"/>
      <c r="J417" s="6"/>
      <c r="K417" s="2"/>
      <c r="L417" s="2"/>
    </row>
    <row r="418" spans="2:12" ht="15.75" customHeight="1" x14ac:dyDescent="0.2">
      <c r="B418" s="2"/>
      <c r="C418" s="3"/>
      <c r="D418" s="4"/>
      <c r="E418" s="5"/>
      <c r="F418" s="2"/>
      <c r="G418" s="2"/>
      <c r="H418" s="2"/>
      <c r="I418" s="6"/>
      <c r="J418" s="6"/>
      <c r="K418" s="2"/>
      <c r="L418" s="2"/>
    </row>
    <row r="419" spans="2:12" ht="15.75" customHeight="1" x14ac:dyDescent="0.2">
      <c r="B419" s="2"/>
      <c r="C419" s="3"/>
      <c r="D419" s="4"/>
      <c r="E419" s="5"/>
      <c r="F419" s="2"/>
      <c r="G419" s="2"/>
      <c r="H419" s="2"/>
      <c r="I419" s="6"/>
      <c r="J419" s="6"/>
      <c r="K419" s="2"/>
      <c r="L419" s="2"/>
    </row>
    <row r="420" spans="2:12" ht="15.75" customHeight="1" x14ac:dyDescent="0.2">
      <c r="B420" s="2"/>
      <c r="C420" s="3"/>
      <c r="D420" s="4"/>
      <c r="E420" s="5"/>
      <c r="F420" s="2"/>
      <c r="G420" s="2"/>
      <c r="H420" s="2"/>
      <c r="I420" s="6"/>
      <c r="J420" s="6"/>
      <c r="K420" s="2"/>
      <c r="L420" s="2"/>
    </row>
    <row r="421" spans="2:12" ht="15.75" customHeight="1" x14ac:dyDescent="0.2">
      <c r="B421" s="2"/>
      <c r="C421" s="3"/>
      <c r="D421" s="4"/>
      <c r="E421" s="5"/>
      <c r="F421" s="2"/>
      <c r="G421" s="2"/>
      <c r="H421" s="2"/>
      <c r="I421" s="6"/>
      <c r="J421" s="6"/>
      <c r="K421" s="2"/>
      <c r="L421" s="2"/>
    </row>
    <row r="422" spans="2:12" ht="15.75" customHeight="1" x14ac:dyDescent="0.2">
      <c r="B422" s="2"/>
      <c r="C422" s="3"/>
      <c r="D422" s="4"/>
      <c r="E422" s="5"/>
      <c r="F422" s="2"/>
      <c r="G422" s="2"/>
      <c r="H422" s="2"/>
      <c r="I422" s="6"/>
      <c r="J422" s="6"/>
      <c r="K422" s="2"/>
      <c r="L422" s="2"/>
    </row>
    <row r="423" spans="2:12" ht="15.75" customHeight="1" x14ac:dyDescent="0.2">
      <c r="B423" s="2"/>
      <c r="C423" s="3"/>
      <c r="D423" s="4"/>
      <c r="E423" s="5"/>
      <c r="F423" s="2"/>
      <c r="G423" s="2"/>
      <c r="H423" s="2"/>
      <c r="I423" s="6"/>
      <c r="J423" s="6"/>
      <c r="K423" s="2"/>
      <c r="L423" s="2"/>
    </row>
    <row r="424" spans="2:12" ht="15.75" customHeight="1" x14ac:dyDescent="0.2">
      <c r="B424" s="2"/>
      <c r="C424" s="3"/>
      <c r="D424" s="4"/>
      <c r="E424" s="5"/>
      <c r="F424" s="2"/>
      <c r="G424" s="2"/>
      <c r="H424" s="2"/>
      <c r="I424" s="6"/>
      <c r="J424" s="6"/>
      <c r="K424" s="2"/>
      <c r="L424" s="2"/>
    </row>
    <row r="425" spans="2:12" ht="15.75" customHeight="1" x14ac:dyDescent="0.2">
      <c r="B425" s="2"/>
      <c r="C425" s="3"/>
      <c r="D425" s="4"/>
      <c r="E425" s="5"/>
      <c r="F425" s="2"/>
      <c r="G425" s="2"/>
      <c r="H425" s="2"/>
      <c r="I425" s="6"/>
      <c r="J425" s="6"/>
      <c r="K425" s="2"/>
      <c r="L425" s="2"/>
    </row>
    <row r="426" spans="2:12" ht="15.75" customHeight="1" x14ac:dyDescent="0.2">
      <c r="B426" s="2"/>
      <c r="C426" s="3"/>
      <c r="D426" s="4"/>
      <c r="E426" s="5"/>
      <c r="F426" s="2"/>
      <c r="G426" s="2"/>
      <c r="H426" s="2"/>
      <c r="I426" s="6"/>
      <c r="J426" s="6"/>
      <c r="K426" s="2"/>
      <c r="L426" s="2"/>
    </row>
    <row r="427" spans="2:12" ht="15.75" customHeight="1" x14ac:dyDescent="0.2">
      <c r="B427" s="2"/>
      <c r="C427" s="3"/>
      <c r="D427" s="4"/>
      <c r="E427" s="5"/>
      <c r="F427" s="2"/>
      <c r="G427" s="2"/>
      <c r="H427" s="2"/>
      <c r="I427" s="6"/>
      <c r="J427" s="6"/>
      <c r="K427" s="2"/>
      <c r="L427" s="2"/>
    </row>
    <row r="428" spans="2:12" ht="15.75" customHeight="1" x14ac:dyDescent="0.2">
      <c r="B428" s="2"/>
      <c r="C428" s="3"/>
      <c r="D428" s="4"/>
      <c r="E428" s="5"/>
      <c r="F428" s="2"/>
      <c r="G428" s="2"/>
      <c r="H428" s="2"/>
      <c r="I428" s="6"/>
      <c r="J428" s="6"/>
      <c r="K428" s="2"/>
      <c r="L428" s="2"/>
    </row>
    <row r="429" spans="2:12" ht="15.75" customHeight="1" x14ac:dyDescent="0.2">
      <c r="B429" s="2"/>
      <c r="C429" s="3"/>
      <c r="D429" s="4"/>
      <c r="E429" s="5"/>
      <c r="F429" s="2"/>
      <c r="G429" s="2"/>
      <c r="H429" s="2"/>
      <c r="I429" s="6"/>
      <c r="J429" s="6"/>
      <c r="K429" s="2"/>
      <c r="L429" s="2"/>
    </row>
    <row r="430" spans="2:12" ht="15.75" customHeight="1" x14ac:dyDescent="0.2">
      <c r="B430" s="2"/>
      <c r="C430" s="3"/>
      <c r="D430" s="4"/>
      <c r="E430" s="5"/>
      <c r="F430" s="2"/>
      <c r="G430" s="2"/>
      <c r="H430" s="2"/>
      <c r="I430" s="6"/>
      <c r="J430" s="6"/>
      <c r="K430" s="2"/>
      <c r="L430" s="2"/>
    </row>
    <row r="431" spans="2:12" ht="15.75" customHeight="1" x14ac:dyDescent="0.2">
      <c r="B431" s="2"/>
      <c r="C431" s="3"/>
      <c r="D431" s="4"/>
      <c r="E431" s="5"/>
      <c r="F431" s="2"/>
      <c r="G431" s="2"/>
      <c r="H431" s="2"/>
      <c r="I431" s="6"/>
      <c r="J431" s="6"/>
      <c r="K431" s="2"/>
      <c r="L431" s="2"/>
    </row>
    <row r="432" spans="2:12" ht="15.75" customHeight="1" x14ac:dyDescent="0.2">
      <c r="B432" s="2"/>
      <c r="C432" s="3"/>
      <c r="D432" s="4"/>
      <c r="E432" s="5"/>
      <c r="F432" s="2"/>
      <c r="G432" s="2"/>
      <c r="H432" s="2"/>
      <c r="I432" s="6"/>
      <c r="J432" s="6"/>
      <c r="K432" s="2"/>
      <c r="L432" s="2"/>
    </row>
    <row r="433" spans="2:12" ht="15.75" customHeight="1" x14ac:dyDescent="0.2">
      <c r="B433" s="2"/>
      <c r="C433" s="3"/>
      <c r="D433" s="4"/>
      <c r="E433" s="5"/>
      <c r="F433" s="2"/>
      <c r="G433" s="2"/>
      <c r="H433" s="2"/>
      <c r="I433" s="6"/>
      <c r="J433" s="6"/>
      <c r="K433" s="2"/>
      <c r="L433" s="2"/>
    </row>
    <row r="434" spans="2:12" ht="15.75" customHeight="1" x14ac:dyDescent="0.2">
      <c r="B434" s="2"/>
      <c r="C434" s="3"/>
      <c r="D434" s="4"/>
      <c r="E434" s="5"/>
      <c r="F434" s="2"/>
      <c r="G434" s="2"/>
      <c r="H434" s="2"/>
      <c r="I434" s="6"/>
      <c r="J434" s="6"/>
      <c r="K434" s="2"/>
      <c r="L434" s="2"/>
    </row>
    <row r="435" spans="2:12" ht="15.75" customHeight="1" x14ac:dyDescent="0.2">
      <c r="B435" s="2"/>
      <c r="C435" s="3"/>
      <c r="D435" s="4"/>
      <c r="E435" s="5"/>
      <c r="F435" s="2"/>
      <c r="G435" s="2"/>
      <c r="H435" s="2"/>
      <c r="I435" s="6"/>
      <c r="J435" s="6"/>
      <c r="K435" s="2"/>
      <c r="L435" s="2"/>
    </row>
    <row r="436" spans="2:12" ht="15.75" customHeight="1" x14ac:dyDescent="0.2">
      <c r="B436" s="2"/>
      <c r="C436" s="3"/>
      <c r="D436" s="4"/>
      <c r="E436" s="5"/>
      <c r="F436" s="2"/>
      <c r="G436" s="2"/>
      <c r="H436" s="2"/>
      <c r="I436" s="6"/>
      <c r="J436" s="6"/>
      <c r="K436" s="2"/>
      <c r="L436" s="2"/>
    </row>
    <row r="437" spans="2:12" ht="15.75" customHeight="1" x14ac:dyDescent="0.2">
      <c r="B437" s="2"/>
      <c r="C437" s="3"/>
      <c r="D437" s="4"/>
      <c r="E437" s="5"/>
      <c r="F437" s="2"/>
      <c r="G437" s="2"/>
      <c r="H437" s="2"/>
      <c r="I437" s="6"/>
      <c r="J437" s="6"/>
      <c r="K437" s="2"/>
      <c r="L437" s="2"/>
    </row>
    <row r="438" spans="2:12" ht="15.75" customHeight="1" x14ac:dyDescent="0.2">
      <c r="B438" s="2"/>
      <c r="C438" s="3"/>
      <c r="D438" s="4"/>
      <c r="E438" s="5"/>
      <c r="F438" s="2"/>
      <c r="G438" s="2"/>
      <c r="H438" s="2"/>
      <c r="I438" s="6"/>
      <c r="J438" s="6"/>
      <c r="K438" s="2"/>
      <c r="L438" s="2"/>
    </row>
    <row r="439" spans="2:12" ht="15.75" customHeight="1" x14ac:dyDescent="0.2">
      <c r="B439" s="2"/>
      <c r="C439" s="3"/>
      <c r="D439" s="4"/>
      <c r="E439" s="5"/>
      <c r="F439" s="2"/>
      <c r="G439" s="2"/>
      <c r="H439" s="2"/>
      <c r="I439" s="6"/>
      <c r="J439" s="6"/>
      <c r="K439" s="2"/>
      <c r="L439" s="2"/>
    </row>
    <row r="440" spans="2:12" ht="15.75" customHeight="1" x14ac:dyDescent="0.2">
      <c r="B440" s="2"/>
      <c r="C440" s="3"/>
      <c r="D440" s="4"/>
      <c r="E440" s="5"/>
      <c r="F440" s="2"/>
      <c r="G440" s="2"/>
      <c r="H440" s="2"/>
      <c r="I440" s="6"/>
      <c r="J440" s="6"/>
      <c r="K440" s="2"/>
      <c r="L440" s="2"/>
    </row>
    <row r="441" spans="2:12" ht="15.75" customHeight="1" x14ac:dyDescent="0.2">
      <c r="B441" s="2"/>
      <c r="C441" s="3"/>
      <c r="D441" s="4"/>
      <c r="E441" s="5"/>
      <c r="F441" s="2"/>
      <c r="G441" s="2"/>
      <c r="H441" s="2"/>
      <c r="I441" s="6"/>
      <c r="J441" s="6"/>
      <c r="K441" s="2"/>
      <c r="L441" s="2"/>
    </row>
    <row r="442" spans="2:12" ht="15.75" customHeight="1" x14ac:dyDescent="0.2">
      <c r="B442" s="2"/>
      <c r="C442" s="3"/>
      <c r="D442" s="4"/>
      <c r="E442" s="5"/>
      <c r="F442" s="2"/>
      <c r="G442" s="2"/>
      <c r="H442" s="2"/>
      <c r="I442" s="6"/>
      <c r="J442" s="6"/>
      <c r="K442" s="2"/>
      <c r="L442" s="2"/>
    </row>
    <row r="443" spans="2:12" ht="15.75" customHeight="1" x14ac:dyDescent="0.2">
      <c r="B443" s="2"/>
      <c r="C443" s="3"/>
      <c r="D443" s="4"/>
      <c r="E443" s="5"/>
      <c r="F443" s="2"/>
      <c r="G443" s="2"/>
      <c r="H443" s="2"/>
      <c r="I443" s="6"/>
      <c r="J443" s="6"/>
      <c r="K443" s="2"/>
      <c r="L443" s="2"/>
    </row>
    <row r="444" spans="2:12" ht="15.75" customHeight="1" x14ac:dyDescent="0.2">
      <c r="B444" s="2"/>
      <c r="C444" s="3"/>
      <c r="D444" s="4"/>
      <c r="E444" s="5"/>
      <c r="F444" s="2"/>
      <c r="G444" s="2"/>
      <c r="H444" s="2"/>
      <c r="I444" s="6"/>
      <c r="J444" s="6"/>
      <c r="K444" s="2"/>
      <c r="L444" s="2"/>
    </row>
    <row r="445" spans="2:12" ht="15.75" customHeight="1" x14ac:dyDescent="0.2">
      <c r="B445" s="2"/>
      <c r="C445" s="3"/>
      <c r="D445" s="4"/>
      <c r="E445" s="5"/>
      <c r="F445" s="2"/>
      <c r="G445" s="2"/>
      <c r="H445" s="2"/>
      <c r="I445" s="6"/>
      <c r="J445" s="6"/>
      <c r="K445" s="2"/>
      <c r="L445" s="2"/>
    </row>
    <row r="446" spans="2:12" ht="15.75" customHeight="1" x14ac:dyDescent="0.2">
      <c r="B446" s="2"/>
      <c r="C446" s="3"/>
      <c r="D446" s="4"/>
      <c r="E446" s="5"/>
      <c r="F446" s="2"/>
      <c r="G446" s="2"/>
      <c r="H446" s="2"/>
      <c r="I446" s="6"/>
      <c r="J446" s="6"/>
      <c r="K446" s="2"/>
      <c r="L446" s="2"/>
    </row>
    <row r="447" spans="2:12" ht="15.75" customHeight="1" x14ac:dyDescent="0.2">
      <c r="B447" s="2"/>
      <c r="C447" s="3"/>
      <c r="D447" s="4"/>
      <c r="E447" s="5"/>
      <c r="F447" s="2"/>
      <c r="G447" s="2"/>
      <c r="H447" s="2"/>
      <c r="I447" s="6"/>
      <c r="J447" s="6"/>
      <c r="K447" s="2"/>
      <c r="L447" s="2"/>
    </row>
    <row r="448" spans="2:12" ht="15.75" customHeight="1" x14ac:dyDescent="0.2">
      <c r="B448" s="2"/>
      <c r="C448" s="3"/>
      <c r="D448" s="4"/>
      <c r="E448" s="5"/>
      <c r="F448" s="2"/>
      <c r="G448" s="2"/>
      <c r="H448" s="2"/>
      <c r="I448" s="6"/>
      <c r="J448" s="6"/>
      <c r="K448" s="2"/>
      <c r="L448" s="2"/>
    </row>
    <row r="449" spans="2:12" ht="15.75" customHeight="1" x14ac:dyDescent="0.2">
      <c r="B449" s="2"/>
      <c r="C449" s="3"/>
      <c r="D449" s="4"/>
      <c r="E449" s="5"/>
      <c r="F449" s="2"/>
      <c r="G449" s="2"/>
      <c r="H449" s="2"/>
      <c r="I449" s="6"/>
      <c r="J449" s="6"/>
      <c r="K449" s="2"/>
      <c r="L449" s="2"/>
    </row>
    <row r="450" spans="2:12" ht="15.75" customHeight="1" x14ac:dyDescent="0.2">
      <c r="B450" s="2"/>
      <c r="C450" s="3"/>
      <c r="D450" s="4"/>
      <c r="E450" s="5"/>
      <c r="F450" s="2"/>
      <c r="G450" s="2"/>
      <c r="H450" s="2"/>
      <c r="I450" s="6"/>
      <c r="J450" s="6"/>
      <c r="K450" s="2"/>
      <c r="L450" s="2"/>
    </row>
    <row r="451" spans="2:12" ht="15.75" customHeight="1" x14ac:dyDescent="0.2">
      <c r="B451" s="2"/>
      <c r="C451" s="3"/>
      <c r="D451" s="4"/>
      <c r="E451" s="5"/>
      <c r="F451" s="2"/>
      <c r="G451" s="2"/>
      <c r="H451" s="2"/>
      <c r="I451" s="6"/>
      <c r="J451" s="6"/>
      <c r="K451" s="2"/>
      <c r="L451" s="2"/>
    </row>
    <row r="452" spans="2:12" ht="15.75" customHeight="1" x14ac:dyDescent="0.2">
      <c r="B452" s="2"/>
      <c r="C452" s="3"/>
      <c r="D452" s="4"/>
      <c r="E452" s="5"/>
      <c r="F452" s="2"/>
      <c r="G452" s="2"/>
      <c r="H452" s="2"/>
      <c r="I452" s="6"/>
      <c r="J452" s="6"/>
      <c r="K452" s="2"/>
      <c r="L452" s="2"/>
    </row>
    <row r="453" spans="2:12" ht="15.75" customHeight="1" x14ac:dyDescent="0.2">
      <c r="B453" s="2"/>
      <c r="C453" s="3"/>
      <c r="D453" s="4"/>
      <c r="E453" s="5"/>
      <c r="F453" s="2"/>
      <c r="G453" s="2"/>
      <c r="H453" s="2"/>
      <c r="I453" s="6"/>
      <c r="J453" s="6"/>
      <c r="K453" s="2"/>
      <c r="L453" s="2"/>
    </row>
    <row r="454" spans="2:12" ht="15.75" customHeight="1" x14ac:dyDescent="0.2">
      <c r="B454" s="2"/>
      <c r="C454" s="3"/>
      <c r="D454" s="4"/>
      <c r="E454" s="5"/>
      <c r="F454" s="2"/>
      <c r="G454" s="2"/>
      <c r="H454" s="2"/>
      <c r="I454" s="6"/>
      <c r="J454" s="6"/>
      <c r="K454" s="2"/>
      <c r="L454" s="2"/>
    </row>
    <row r="455" spans="2:12" ht="15.75" customHeight="1" x14ac:dyDescent="0.2">
      <c r="B455" s="2"/>
      <c r="C455" s="3"/>
      <c r="D455" s="4"/>
      <c r="E455" s="5"/>
      <c r="F455" s="2"/>
      <c r="G455" s="2"/>
      <c r="H455" s="2"/>
      <c r="I455" s="6"/>
      <c r="J455" s="6"/>
      <c r="K455" s="2"/>
      <c r="L455" s="2"/>
    </row>
    <row r="456" spans="2:12" ht="15.75" customHeight="1" x14ac:dyDescent="0.2">
      <c r="B456" s="2"/>
      <c r="C456" s="3"/>
      <c r="D456" s="4"/>
      <c r="E456" s="5"/>
      <c r="F456" s="2"/>
      <c r="G456" s="2"/>
      <c r="H456" s="2"/>
      <c r="I456" s="6"/>
      <c r="J456" s="6"/>
      <c r="K456" s="2"/>
      <c r="L456" s="2"/>
    </row>
    <row r="457" spans="2:12" ht="15.75" customHeight="1" x14ac:dyDescent="0.2">
      <c r="B457" s="2"/>
      <c r="C457" s="3"/>
      <c r="D457" s="4"/>
      <c r="E457" s="5"/>
      <c r="F457" s="2"/>
      <c r="G457" s="2"/>
      <c r="H457" s="2"/>
      <c r="I457" s="6"/>
      <c r="J457" s="6"/>
      <c r="K457" s="2"/>
      <c r="L457" s="2"/>
    </row>
    <row r="458" spans="2:12" ht="15.75" customHeight="1" x14ac:dyDescent="0.2">
      <c r="B458" s="2"/>
      <c r="C458" s="3"/>
      <c r="D458" s="4"/>
      <c r="E458" s="5"/>
      <c r="F458" s="2"/>
      <c r="G458" s="2"/>
      <c r="H458" s="2"/>
      <c r="I458" s="6"/>
      <c r="J458" s="6"/>
      <c r="K458" s="2"/>
      <c r="L458" s="2"/>
    </row>
    <row r="459" spans="2:12" ht="15.75" customHeight="1" x14ac:dyDescent="0.2">
      <c r="B459" s="2"/>
      <c r="C459" s="3"/>
      <c r="D459" s="4"/>
      <c r="E459" s="5"/>
      <c r="F459" s="2"/>
      <c r="G459" s="2"/>
      <c r="H459" s="2"/>
      <c r="I459" s="6"/>
      <c r="J459" s="6"/>
      <c r="K459" s="2"/>
      <c r="L459" s="2"/>
    </row>
    <row r="460" spans="2:12" ht="15.75" customHeight="1" x14ac:dyDescent="0.2">
      <c r="B460" s="2"/>
      <c r="C460" s="3"/>
      <c r="D460" s="4"/>
      <c r="E460" s="5"/>
      <c r="F460" s="2"/>
      <c r="G460" s="2"/>
      <c r="H460" s="2"/>
      <c r="I460" s="6"/>
      <c r="J460" s="6"/>
      <c r="K460" s="2"/>
      <c r="L460" s="2"/>
    </row>
    <row r="461" spans="2:12" ht="15.75" customHeight="1" x14ac:dyDescent="0.2">
      <c r="B461" s="2"/>
      <c r="C461" s="3"/>
      <c r="D461" s="4"/>
      <c r="E461" s="5"/>
      <c r="F461" s="2"/>
      <c r="G461" s="2"/>
      <c r="H461" s="2"/>
      <c r="I461" s="6"/>
      <c r="J461" s="6"/>
      <c r="K461" s="2"/>
      <c r="L461" s="2"/>
    </row>
    <row r="462" spans="2:12" ht="15.75" customHeight="1" x14ac:dyDescent="0.2">
      <c r="B462" s="2"/>
      <c r="C462" s="3"/>
      <c r="D462" s="4"/>
      <c r="E462" s="5"/>
      <c r="F462" s="2"/>
      <c r="G462" s="2"/>
      <c r="H462" s="2"/>
      <c r="I462" s="6"/>
      <c r="J462" s="6"/>
      <c r="K462" s="2"/>
      <c r="L462" s="2"/>
    </row>
    <row r="463" spans="2:12" ht="15.75" customHeight="1" x14ac:dyDescent="0.2">
      <c r="B463" s="2"/>
      <c r="C463" s="3"/>
      <c r="D463" s="4"/>
      <c r="E463" s="5"/>
      <c r="F463" s="2"/>
      <c r="G463" s="2"/>
      <c r="H463" s="2"/>
      <c r="I463" s="6"/>
      <c r="J463" s="6"/>
      <c r="K463" s="2"/>
      <c r="L463" s="2"/>
    </row>
    <row r="464" spans="2:12" ht="15.75" customHeight="1" x14ac:dyDescent="0.2">
      <c r="B464" s="2"/>
      <c r="C464" s="3"/>
      <c r="D464" s="4"/>
      <c r="E464" s="5"/>
      <c r="F464" s="2"/>
      <c r="G464" s="2"/>
      <c r="H464" s="2"/>
      <c r="I464" s="6"/>
      <c r="J464" s="6"/>
      <c r="K464" s="2"/>
      <c r="L464" s="2"/>
    </row>
    <row r="465" spans="2:12" ht="15.75" customHeight="1" x14ac:dyDescent="0.2">
      <c r="B465" s="2"/>
      <c r="C465" s="3"/>
      <c r="D465" s="4"/>
      <c r="E465" s="5"/>
      <c r="F465" s="2"/>
      <c r="G465" s="2"/>
      <c r="H465" s="2"/>
      <c r="I465" s="6"/>
      <c r="J465" s="6"/>
      <c r="K465" s="2"/>
      <c r="L465" s="2"/>
    </row>
    <row r="466" spans="2:12" ht="15.75" customHeight="1" x14ac:dyDescent="0.2">
      <c r="B466" s="2"/>
      <c r="C466" s="3"/>
      <c r="D466" s="4"/>
      <c r="E466" s="5"/>
      <c r="F466" s="2"/>
      <c r="G466" s="2"/>
      <c r="H466" s="2"/>
      <c r="I466" s="6"/>
      <c r="J466" s="6"/>
      <c r="K466" s="2"/>
      <c r="L466" s="2"/>
    </row>
    <row r="467" spans="2:12" ht="15.75" customHeight="1" x14ac:dyDescent="0.2">
      <c r="B467" s="2"/>
      <c r="C467" s="3"/>
      <c r="D467" s="4"/>
      <c r="E467" s="5"/>
      <c r="F467" s="2"/>
      <c r="G467" s="2"/>
      <c r="H467" s="2"/>
      <c r="I467" s="6"/>
      <c r="J467" s="6"/>
      <c r="K467" s="2"/>
      <c r="L467" s="2"/>
    </row>
    <row r="468" spans="2:12" ht="15.75" customHeight="1" x14ac:dyDescent="0.2">
      <c r="B468" s="2"/>
      <c r="C468" s="3"/>
      <c r="D468" s="4"/>
      <c r="E468" s="5"/>
      <c r="F468" s="2"/>
      <c r="G468" s="2"/>
      <c r="H468" s="2"/>
      <c r="I468" s="6"/>
      <c r="J468" s="6"/>
      <c r="K468" s="2"/>
      <c r="L468" s="2"/>
    </row>
    <row r="469" spans="2:12" ht="15.75" customHeight="1" x14ac:dyDescent="0.2">
      <c r="B469" s="2"/>
      <c r="C469" s="3"/>
      <c r="D469" s="4"/>
      <c r="E469" s="5"/>
      <c r="F469" s="2"/>
      <c r="G469" s="2"/>
      <c r="H469" s="2"/>
      <c r="I469" s="6"/>
      <c r="J469" s="6"/>
      <c r="K469" s="2"/>
      <c r="L469" s="2"/>
    </row>
    <row r="470" spans="2:12" ht="15.75" customHeight="1" x14ac:dyDescent="0.2">
      <c r="B470" s="2"/>
      <c r="C470" s="3"/>
      <c r="D470" s="4"/>
      <c r="E470" s="5"/>
      <c r="F470" s="2"/>
      <c r="G470" s="2"/>
      <c r="H470" s="2"/>
      <c r="I470" s="6"/>
      <c r="J470" s="6"/>
      <c r="K470" s="2"/>
      <c r="L470" s="2"/>
    </row>
    <row r="471" spans="2:12" ht="15.75" customHeight="1" x14ac:dyDescent="0.2">
      <c r="B471" s="2"/>
      <c r="C471" s="3"/>
      <c r="D471" s="4"/>
      <c r="E471" s="5"/>
      <c r="F471" s="2"/>
      <c r="G471" s="2"/>
      <c r="H471" s="2"/>
      <c r="I471" s="6"/>
      <c r="J471" s="6"/>
      <c r="K471" s="2"/>
      <c r="L471" s="2"/>
    </row>
    <row r="472" spans="2:12" ht="15.75" customHeight="1" x14ac:dyDescent="0.2">
      <c r="B472" s="2"/>
      <c r="C472" s="3"/>
      <c r="D472" s="4"/>
      <c r="E472" s="5"/>
      <c r="F472" s="2"/>
      <c r="G472" s="2"/>
      <c r="H472" s="2"/>
      <c r="I472" s="6"/>
      <c r="J472" s="6"/>
      <c r="K472" s="2"/>
      <c r="L472" s="2"/>
    </row>
    <row r="473" spans="2:12" ht="15.75" customHeight="1" x14ac:dyDescent="0.2">
      <c r="B473" s="2"/>
      <c r="C473" s="3"/>
      <c r="D473" s="4"/>
      <c r="E473" s="5"/>
      <c r="F473" s="2"/>
      <c r="G473" s="2"/>
      <c r="H473" s="2"/>
      <c r="I473" s="6"/>
      <c r="J473" s="6"/>
      <c r="K473" s="2"/>
      <c r="L473" s="2"/>
    </row>
    <row r="474" spans="2:12" ht="15.75" customHeight="1" x14ac:dyDescent="0.2">
      <c r="B474" s="2"/>
      <c r="C474" s="3"/>
      <c r="D474" s="4"/>
      <c r="E474" s="5"/>
      <c r="F474" s="2"/>
      <c r="G474" s="2"/>
      <c r="H474" s="2"/>
      <c r="I474" s="6"/>
      <c r="J474" s="6"/>
      <c r="K474" s="2"/>
      <c r="L474" s="2"/>
    </row>
    <row r="475" spans="2:12" ht="15.75" customHeight="1" x14ac:dyDescent="0.2">
      <c r="B475" s="2"/>
      <c r="C475" s="3"/>
      <c r="D475" s="4"/>
      <c r="E475" s="5"/>
      <c r="F475" s="2"/>
      <c r="G475" s="2"/>
      <c r="H475" s="2"/>
      <c r="I475" s="6"/>
      <c r="J475" s="6"/>
      <c r="K475" s="2"/>
      <c r="L475" s="2"/>
    </row>
    <row r="476" spans="2:12" ht="15.75" customHeight="1" x14ac:dyDescent="0.2">
      <c r="B476" s="2"/>
      <c r="C476" s="3"/>
      <c r="D476" s="4"/>
      <c r="E476" s="5"/>
      <c r="F476" s="2"/>
      <c r="G476" s="2"/>
      <c r="H476" s="2"/>
      <c r="I476" s="6"/>
      <c r="J476" s="6"/>
      <c r="K476" s="2"/>
      <c r="L476" s="2"/>
    </row>
    <row r="477" spans="2:12" ht="15.75" customHeight="1" x14ac:dyDescent="0.2">
      <c r="B477" s="2"/>
      <c r="C477" s="3"/>
      <c r="D477" s="4"/>
      <c r="E477" s="5"/>
      <c r="F477" s="2"/>
      <c r="G477" s="2"/>
      <c r="H477" s="2"/>
      <c r="I477" s="6"/>
      <c r="J477" s="6"/>
      <c r="K477" s="2"/>
      <c r="L477" s="2"/>
    </row>
    <row r="478" spans="2:12" ht="15.75" customHeight="1" x14ac:dyDescent="0.2">
      <c r="B478" s="2"/>
      <c r="C478" s="3"/>
      <c r="D478" s="4"/>
      <c r="E478" s="5"/>
      <c r="F478" s="2"/>
      <c r="G478" s="2"/>
      <c r="H478" s="2"/>
      <c r="I478" s="6"/>
      <c r="J478" s="6"/>
      <c r="K478" s="2"/>
      <c r="L478" s="2"/>
    </row>
    <row r="479" spans="2:12" ht="15.75" customHeight="1" x14ac:dyDescent="0.2">
      <c r="B479" s="2"/>
      <c r="C479" s="3"/>
      <c r="D479" s="4"/>
      <c r="E479" s="5"/>
      <c r="F479" s="2"/>
      <c r="G479" s="2"/>
      <c r="H479" s="2"/>
      <c r="I479" s="6"/>
      <c r="J479" s="6"/>
      <c r="K479" s="2"/>
      <c r="L479" s="2"/>
    </row>
    <row r="480" spans="2:12" ht="15.75" customHeight="1" x14ac:dyDescent="0.2">
      <c r="B480" s="2"/>
      <c r="C480" s="3"/>
      <c r="D480" s="4"/>
      <c r="E480" s="5"/>
      <c r="F480" s="2"/>
      <c r="G480" s="2"/>
      <c r="H480" s="2"/>
      <c r="I480" s="6"/>
      <c r="J480" s="6"/>
      <c r="K480" s="2"/>
      <c r="L480" s="2"/>
    </row>
    <row r="481" spans="2:12" ht="15.75" customHeight="1" x14ac:dyDescent="0.2">
      <c r="B481" s="2"/>
      <c r="C481" s="3"/>
      <c r="D481" s="4"/>
      <c r="E481" s="5"/>
      <c r="F481" s="2"/>
      <c r="G481" s="2"/>
      <c r="H481" s="2"/>
      <c r="I481" s="6"/>
      <c r="J481" s="6"/>
      <c r="K481" s="2"/>
      <c r="L481" s="2"/>
    </row>
    <row r="482" spans="2:12" ht="15.75" customHeight="1" x14ac:dyDescent="0.2">
      <c r="B482" s="2"/>
      <c r="C482" s="3"/>
      <c r="D482" s="4"/>
      <c r="E482" s="5"/>
      <c r="F482" s="2"/>
      <c r="G482" s="2"/>
      <c r="H482" s="2"/>
      <c r="I482" s="6"/>
      <c r="J482" s="6"/>
      <c r="K482" s="2"/>
      <c r="L482" s="2"/>
    </row>
    <row r="483" spans="2:12" ht="15.75" customHeight="1" x14ac:dyDescent="0.2">
      <c r="B483" s="2"/>
      <c r="C483" s="3"/>
      <c r="D483" s="4"/>
      <c r="E483" s="5"/>
      <c r="F483" s="2"/>
      <c r="G483" s="2"/>
      <c r="H483" s="2"/>
      <c r="I483" s="6"/>
      <c r="J483" s="6"/>
      <c r="K483" s="2"/>
      <c r="L483" s="2"/>
    </row>
    <row r="484" spans="2:12" ht="15.75" customHeight="1" x14ac:dyDescent="0.2">
      <c r="B484" s="2"/>
      <c r="C484" s="3"/>
      <c r="D484" s="4"/>
      <c r="E484" s="5"/>
      <c r="F484" s="2"/>
      <c r="G484" s="2"/>
      <c r="H484" s="2"/>
      <c r="I484" s="6"/>
      <c r="J484" s="6"/>
      <c r="K484" s="2"/>
      <c r="L484" s="2"/>
    </row>
    <row r="485" spans="2:12" ht="15.75" customHeight="1" x14ac:dyDescent="0.2">
      <c r="B485" s="2"/>
      <c r="C485" s="3"/>
      <c r="D485" s="4"/>
      <c r="E485" s="5"/>
      <c r="F485" s="2"/>
      <c r="G485" s="2"/>
      <c r="H485" s="2"/>
      <c r="I485" s="6"/>
      <c r="J485" s="6"/>
      <c r="K485" s="2"/>
      <c r="L485" s="2"/>
    </row>
    <row r="486" spans="2:12" ht="15.75" customHeight="1" x14ac:dyDescent="0.2">
      <c r="B486" s="2"/>
      <c r="C486" s="3"/>
      <c r="D486" s="4"/>
      <c r="E486" s="5"/>
      <c r="F486" s="2"/>
      <c r="G486" s="2"/>
      <c r="H486" s="2"/>
      <c r="I486" s="6"/>
      <c r="J486" s="6"/>
      <c r="K486" s="2"/>
      <c r="L486" s="2"/>
    </row>
    <row r="487" spans="2:12" ht="15.75" customHeight="1" x14ac:dyDescent="0.2">
      <c r="B487" s="2"/>
      <c r="C487" s="3"/>
      <c r="D487" s="4"/>
      <c r="E487" s="5"/>
      <c r="F487" s="2"/>
      <c r="G487" s="2"/>
      <c r="H487" s="2"/>
      <c r="I487" s="6"/>
      <c r="J487" s="6"/>
      <c r="K487" s="2"/>
      <c r="L487" s="2"/>
    </row>
    <row r="488" spans="2:12" ht="15.75" customHeight="1" x14ac:dyDescent="0.2">
      <c r="B488" s="2"/>
      <c r="C488" s="3"/>
      <c r="D488" s="4"/>
      <c r="E488" s="5"/>
      <c r="F488" s="2"/>
      <c r="G488" s="2"/>
      <c r="H488" s="2"/>
      <c r="I488" s="6"/>
      <c r="J488" s="6"/>
      <c r="K488" s="2"/>
      <c r="L488" s="2"/>
    </row>
    <row r="489" spans="2:12" ht="15.75" customHeight="1" x14ac:dyDescent="0.2">
      <c r="B489" s="2"/>
      <c r="C489" s="3"/>
      <c r="D489" s="4"/>
      <c r="E489" s="5"/>
      <c r="F489" s="2"/>
      <c r="G489" s="2"/>
      <c r="H489" s="2"/>
      <c r="I489" s="6"/>
      <c r="J489" s="6"/>
      <c r="K489" s="2"/>
      <c r="L489" s="2"/>
    </row>
    <row r="490" spans="2:12" ht="15.75" customHeight="1" x14ac:dyDescent="0.2">
      <c r="B490" s="2"/>
      <c r="C490" s="3"/>
      <c r="D490" s="4"/>
      <c r="E490" s="5"/>
      <c r="F490" s="2"/>
      <c r="G490" s="2"/>
      <c r="H490" s="2"/>
      <c r="I490" s="6"/>
      <c r="J490" s="6"/>
      <c r="K490" s="2"/>
      <c r="L490" s="2"/>
    </row>
    <row r="491" spans="2:12" ht="15.75" customHeight="1" x14ac:dyDescent="0.2">
      <c r="B491" s="2"/>
      <c r="C491" s="3"/>
      <c r="D491" s="4"/>
      <c r="E491" s="5"/>
      <c r="F491" s="2"/>
      <c r="G491" s="2"/>
      <c r="H491" s="2"/>
      <c r="I491" s="6"/>
      <c r="J491" s="6"/>
      <c r="K491" s="2"/>
      <c r="L491" s="2"/>
    </row>
    <row r="492" spans="2:12" ht="15.75" customHeight="1" x14ac:dyDescent="0.2">
      <c r="B492" s="2"/>
      <c r="C492" s="3"/>
      <c r="D492" s="4"/>
      <c r="E492" s="5"/>
      <c r="F492" s="2"/>
      <c r="G492" s="2"/>
      <c r="H492" s="2"/>
      <c r="I492" s="6"/>
      <c r="J492" s="6"/>
      <c r="K492" s="2"/>
      <c r="L492" s="2"/>
    </row>
    <row r="493" spans="2:12" ht="15.75" customHeight="1" x14ac:dyDescent="0.2">
      <c r="B493" s="2"/>
      <c r="C493" s="3"/>
      <c r="D493" s="4"/>
      <c r="E493" s="5"/>
      <c r="F493" s="2"/>
      <c r="G493" s="2"/>
      <c r="H493" s="2"/>
      <c r="I493" s="6"/>
      <c r="J493" s="6"/>
      <c r="K493" s="2"/>
      <c r="L493" s="2"/>
    </row>
    <row r="494" spans="2:12" ht="15.75" customHeight="1" x14ac:dyDescent="0.2">
      <c r="B494" s="2"/>
      <c r="C494" s="3"/>
      <c r="D494" s="4"/>
      <c r="E494" s="5"/>
      <c r="F494" s="2"/>
      <c r="G494" s="2"/>
      <c r="H494" s="2"/>
      <c r="I494" s="6"/>
      <c r="J494" s="6"/>
      <c r="K494" s="2"/>
      <c r="L494" s="2"/>
    </row>
    <row r="495" spans="2:12" ht="15.75" customHeight="1" x14ac:dyDescent="0.2">
      <c r="B495" s="2"/>
      <c r="C495" s="3"/>
      <c r="D495" s="4"/>
      <c r="E495" s="5"/>
      <c r="F495" s="2"/>
      <c r="G495" s="2"/>
      <c r="H495" s="2"/>
      <c r="I495" s="6"/>
      <c r="J495" s="6"/>
      <c r="K495" s="2"/>
      <c r="L495" s="2"/>
    </row>
    <row r="496" spans="2:12" ht="15.75" customHeight="1" x14ac:dyDescent="0.2">
      <c r="B496" s="2"/>
      <c r="C496" s="3"/>
      <c r="D496" s="4"/>
      <c r="E496" s="5"/>
      <c r="F496" s="2"/>
      <c r="G496" s="2"/>
      <c r="H496" s="2"/>
      <c r="I496" s="6"/>
      <c r="J496" s="6"/>
      <c r="K496" s="2"/>
      <c r="L496" s="2"/>
    </row>
    <row r="497" spans="2:12" ht="15.75" customHeight="1" x14ac:dyDescent="0.2">
      <c r="B497" s="2"/>
      <c r="C497" s="3"/>
      <c r="D497" s="4"/>
      <c r="E497" s="5"/>
      <c r="F497" s="2"/>
      <c r="G497" s="2"/>
      <c r="H497" s="2"/>
      <c r="I497" s="6"/>
      <c r="J497" s="6"/>
      <c r="K497" s="2"/>
      <c r="L497" s="2"/>
    </row>
    <row r="498" spans="2:12" ht="15.75" customHeight="1" x14ac:dyDescent="0.2">
      <c r="B498" s="2"/>
      <c r="C498" s="3"/>
      <c r="D498" s="4"/>
      <c r="E498" s="5"/>
      <c r="F498" s="2"/>
      <c r="G498" s="2"/>
      <c r="H498" s="2"/>
      <c r="I498" s="6"/>
      <c r="J498" s="6"/>
      <c r="K498" s="2"/>
      <c r="L498" s="2"/>
    </row>
    <row r="499" spans="2:12" ht="15.75" customHeight="1" x14ac:dyDescent="0.2">
      <c r="B499" s="2"/>
      <c r="C499" s="3"/>
      <c r="D499" s="4"/>
      <c r="E499" s="5"/>
      <c r="F499" s="2"/>
      <c r="G499" s="2"/>
      <c r="H499" s="2"/>
      <c r="I499" s="6"/>
      <c r="J499" s="6"/>
      <c r="K499" s="2"/>
      <c r="L499" s="2"/>
    </row>
    <row r="500" spans="2:12" ht="15.75" customHeight="1" x14ac:dyDescent="0.2">
      <c r="B500" s="2"/>
      <c r="C500" s="3"/>
      <c r="D500" s="4"/>
      <c r="E500" s="5"/>
      <c r="F500" s="2"/>
      <c r="G500" s="2"/>
      <c r="H500" s="2"/>
      <c r="I500" s="6"/>
      <c r="J500" s="6"/>
      <c r="K500" s="2"/>
      <c r="L500" s="2"/>
    </row>
    <row r="501" spans="2:12" ht="15.75" customHeight="1" x14ac:dyDescent="0.2">
      <c r="B501" s="2"/>
      <c r="C501" s="3"/>
      <c r="D501" s="4"/>
      <c r="E501" s="5"/>
      <c r="F501" s="2"/>
      <c r="G501" s="2"/>
      <c r="H501" s="2"/>
      <c r="I501" s="6"/>
      <c r="J501" s="6"/>
      <c r="K501" s="2"/>
      <c r="L501" s="2"/>
    </row>
    <row r="502" spans="2:12" ht="15.75" customHeight="1" x14ac:dyDescent="0.2">
      <c r="B502" s="2"/>
      <c r="C502" s="3"/>
      <c r="D502" s="4"/>
      <c r="E502" s="5"/>
      <c r="F502" s="2"/>
      <c r="G502" s="2"/>
      <c r="H502" s="2"/>
      <c r="I502" s="6"/>
      <c r="J502" s="6"/>
      <c r="K502" s="2"/>
      <c r="L502" s="2"/>
    </row>
    <row r="503" spans="2:12" ht="15.75" customHeight="1" x14ac:dyDescent="0.2">
      <c r="B503" s="2"/>
      <c r="C503" s="3"/>
      <c r="D503" s="4"/>
      <c r="E503" s="5"/>
      <c r="F503" s="2"/>
      <c r="G503" s="2"/>
      <c r="H503" s="2"/>
      <c r="I503" s="6"/>
      <c r="J503" s="6"/>
      <c r="K503" s="2"/>
      <c r="L503" s="2"/>
    </row>
    <row r="504" spans="2:12" ht="15.75" customHeight="1" x14ac:dyDescent="0.2">
      <c r="B504" s="2"/>
      <c r="C504" s="3"/>
      <c r="D504" s="4"/>
      <c r="E504" s="5"/>
      <c r="F504" s="2"/>
      <c r="G504" s="2"/>
      <c r="H504" s="2"/>
      <c r="I504" s="6"/>
      <c r="J504" s="6"/>
      <c r="K504" s="2"/>
      <c r="L504" s="2"/>
    </row>
    <row r="505" spans="2:12" ht="15.75" customHeight="1" x14ac:dyDescent="0.2">
      <c r="B505" s="2"/>
      <c r="C505" s="3"/>
      <c r="D505" s="4"/>
      <c r="E505" s="5"/>
      <c r="F505" s="2"/>
      <c r="G505" s="2"/>
      <c r="H505" s="2"/>
      <c r="I505" s="6"/>
      <c r="J505" s="6"/>
      <c r="K505" s="2"/>
      <c r="L505" s="2"/>
    </row>
    <row r="506" spans="2:12" ht="15.75" customHeight="1" x14ac:dyDescent="0.2">
      <c r="B506" s="2"/>
      <c r="C506" s="3"/>
      <c r="D506" s="4"/>
      <c r="E506" s="5"/>
      <c r="F506" s="2"/>
      <c r="G506" s="2"/>
      <c r="H506" s="2"/>
      <c r="I506" s="6"/>
      <c r="J506" s="6"/>
      <c r="K506" s="2"/>
      <c r="L506" s="2"/>
    </row>
    <row r="507" spans="2:12" ht="15.75" customHeight="1" x14ac:dyDescent="0.2">
      <c r="B507" s="2"/>
      <c r="C507" s="3"/>
      <c r="D507" s="4"/>
      <c r="E507" s="5"/>
      <c r="F507" s="2"/>
      <c r="G507" s="2"/>
      <c r="H507" s="2"/>
      <c r="I507" s="6"/>
      <c r="J507" s="6"/>
      <c r="K507" s="2"/>
      <c r="L507" s="2"/>
    </row>
    <row r="508" spans="2:12" ht="15.75" customHeight="1" x14ac:dyDescent="0.2">
      <c r="B508" s="2"/>
      <c r="C508" s="3"/>
      <c r="D508" s="4"/>
      <c r="E508" s="5"/>
      <c r="F508" s="2"/>
      <c r="G508" s="2"/>
      <c r="H508" s="2"/>
      <c r="I508" s="6"/>
      <c r="J508" s="6"/>
      <c r="K508" s="2"/>
      <c r="L508" s="2"/>
    </row>
    <row r="509" spans="2:12" ht="15.75" customHeight="1" x14ac:dyDescent="0.2">
      <c r="B509" s="2"/>
      <c r="C509" s="3"/>
      <c r="D509" s="4"/>
      <c r="E509" s="5"/>
      <c r="F509" s="2"/>
      <c r="G509" s="2"/>
      <c r="H509" s="2"/>
      <c r="I509" s="6"/>
      <c r="J509" s="6"/>
      <c r="K509" s="2"/>
      <c r="L509" s="2"/>
    </row>
    <row r="510" spans="2:12" ht="15.75" customHeight="1" x14ac:dyDescent="0.2">
      <c r="B510" s="2"/>
      <c r="C510" s="3"/>
      <c r="D510" s="4"/>
      <c r="E510" s="5"/>
      <c r="F510" s="2"/>
      <c r="G510" s="2"/>
      <c r="H510" s="2"/>
      <c r="I510" s="6"/>
      <c r="J510" s="6"/>
      <c r="K510" s="2"/>
      <c r="L510" s="2"/>
    </row>
    <row r="511" spans="2:12" ht="15.75" customHeight="1" x14ac:dyDescent="0.2">
      <c r="B511" s="2"/>
      <c r="C511" s="3"/>
      <c r="D511" s="4"/>
      <c r="E511" s="5"/>
      <c r="F511" s="2"/>
      <c r="G511" s="2"/>
      <c r="H511" s="2"/>
      <c r="I511" s="6"/>
      <c r="J511" s="6"/>
      <c r="K511" s="2"/>
      <c r="L511" s="2"/>
    </row>
    <row r="512" spans="2:12" ht="15.75" customHeight="1" x14ac:dyDescent="0.2">
      <c r="B512" s="2"/>
      <c r="C512" s="3"/>
      <c r="D512" s="4"/>
      <c r="E512" s="5"/>
      <c r="F512" s="2"/>
      <c r="G512" s="2"/>
      <c r="H512" s="2"/>
      <c r="I512" s="6"/>
      <c r="J512" s="6"/>
      <c r="K512" s="2"/>
      <c r="L512" s="2"/>
    </row>
    <row r="513" spans="2:12" ht="15.75" customHeight="1" x14ac:dyDescent="0.2">
      <c r="B513" s="2"/>
      <c r="C513" s="3"/>
      <c r="D513" s="4"/>
      <c r="E513" s="5"/>
      <c r="F513" s="2"/>
      <c r="G513" s="2"/>
      <c r="H513" s="2"/>
      <c r="I513" s="6"/>
      <c r="J513" s="6"/>
      <c r="K513" s="2"/>
      <c r="L513" s="2"/>
    </row>
    <row r="514" spans="2:12" ht="15.75" customHeight="1" x14ac:dyDescent="0.2">
      <c r="B514" s="2"/>
      <c r="C514" s="3"/>
      <c r="D514" s="4"/>
      <c r="E514" s="5"/>
      <c r="F514" s="2"/>
      <c r="G514" s="2"/>
      <c r="H514" s="2"/>
      <c r="I514" s="6"/>
      <c r="J514" s="6"/>
      <c r="K514" s="2"/>
      <c r="L514" s="2"/>
    </row>
    <row r="515" spans="2:12" ht="15.75" customHeight="1" x14ac:dyDescent="0.2">
      <c r="B515" s="2"/>
      <c r="C515" s="3"/>
      <c r="D515" s="4"/>
      <c r="E515" s="5"/>
      <c r="F515" s="2"/>
      <c r="G515" s="2"/>
      <c r="H515" s="2"/>
      <c r="I515" s="6"/>
      <c r="J515" s="6"/>
      <c r="K515" s="2"/>
      <c r="L515" s="2"/>
    </row>
    <row r="516" spans="2:12" ht="15.75" customHeight="1" x14ac:dyDescent="0.2">
      <c r="B516" s="2"/>
      <c r="C516" s="3"/>
      <c r="D516" s="4"/>
      <c r="E516" s="5"/>
      <c r="F516" s="2"/>
      <c r="G516" s="2"/>
      <c r="H516" s="2"/>
      <c r="I516" s="6"/>
      <c r="J516" s="6"/>
      <c r="K516" s="2"/>
      <c r="L516" s="2"/>
    </row>
    <row r="517" spans="2:12" ht="15.75" customHeight="1" x14ac:dyDescent="0.2">
      <c r="B517" s="2"/>
      <c r="C517" s="3"/>
      <c r="D517" s="4"/>
      <c r="E517" s="5"/>
      <c r="F517" s="2"/>
      <c r="G517" s="2"/>
      <c r="H517" s="2"/>
      <c r="I517" s="6"/>
      <c r="J517" s="6"/>
      <c r="K517" s="2"/>
      <c r="L517" s="2"/>
    </row>
    <row r="518" spans="2:12" ht="15.75" customHeight="1" x14ac:dyDescent="0.2">
      <c r="B518" s="2"/>
      <c r="C518" s="3"/>
      <c r="D518" s="4"/>
      <c r="E518" s="5"/>
      <c r="F518" s="2"/>
      <c r="G518" s="2"/>
      <c r="H518" s="2"/>
      <c r="I518" s="6"/>
      <c r="J518" s="6"/>
      <c r="K518" s="2"/>
      <c r="L518" s="2"/>
    </row>
    <row r="519" spans="2:12" ht="15.75" customHeight="1" x14ac:dyDescent="0.2">
      <c r="B519" s="2"/>
      <c r="C519" s="3"/>
      <c r="D519" s="4"/>
      <c r="E519" s="5"/>
      <c r="F519" s="2"/>
      <c r="G519" s="2"/>
      <c r="H519" s="2"/>
      <c r="I519" s="6"/>
      <c r="J519" s="6"/>
      <c r="K519" s="2"/>
      <c r="L519" s="2"/>
    </row>
    <row r="520" spans="2:12" ht="15.75" customHeight="1" x14ac:dyDescent="0.2">
      <c r="B520" s="2"/>
      <c r="C520" s="3"/>
      <c r="D520" s="4"/>
      <c r="E520" s="5"/>
      <c r="F520" s="2"/>
      <c r="G520" s="2"/>
      <c r="H520" s="2"/>
      <c r="I520" s="6"/>
      <c r="J520" s="6"/>
      <c r="K520" s="2"/>
      <c r="L520" s="2"/>
    </row>
    <row r="521" spans="2:12" ht="15.75" customHeight="1" x14ac:dyDescent="0.2">
      <c r="B521" s="2"/>
      <c r="C521" s="3"/>
      <c r="D521" s="4"/>
      <c r="E521" s="5"/>
      <c r="F521" s="2"/>
      <c r="G521" s="2"/>
      <c r="H521" s="2"/>
      <c r="I521" s="6"/>
      <c r="J521" s="6"/>
      <c r="K521" s="2"/>
      <c r="L521" s="2"/>
    </row>
    <row r="522" spans="2:12" ht="15.75" customHeight="1" x14ac:dyDescent="0.2">
      <c r="B522" s="2"/>
      <c r="C522" s="3"/>
      <c r="D522" s="4"/>
      <c r="E522" s="5"/>
      <c r="F522" s="2"/>
      <c r="G522" s="2"/>
      <c r="H522" s="2"/>
      <c r="I522" s="6"/>
      <c r="J522" s="6"/>
      <c r="K522" s="2"/>
      <c r="L522" s="2"/>
    </row>
    <row r="523" spans="2:12" ht="15.75" customHeight="1" x14ac:dyDescent="0.2">
      <c r="B523" s="2"/>
      <c r="C523" s="3"/>
      <c r="D523" s="4"/>
      <c r="E523" s="5"/>
      <c r="F523" s="2"/>
      <c r="G523" s="2"/>
      <c r="H523" s="2"/>
      <c r="I523" s="6"/>
      <c r="J523" s="6"/>
      <c r="K523" s="2"/>
      <c r="L523" s="2"/>
    </row>
    <row r="524" spans="2:12" ht="15.75" customHeight="1" x14ac:dyDescent="0.2">
      <c r="B524" s="2"/>
      <c r="C524" s="3"/>
      <c r="D524" s="4"/>
      <c r="E524" s="5"/>
      <c r="F524" s="2"/>
      <c r="G524" s="2"/>
      <c r="H524" s="2"/>
      <c r="I524" s="6"/>
      <c r="J524" s="6"/>
      <c r="K524" s="2"/>
      <c r="L524" s="2"/>
    </row>
    <row r="525" spans="2:12" ht="15.75" customHeight="1" x14ac:dyDescent="0.2">
      <c r="B525" s="2"/>
      <c r="C525" s="3"/>
      <c r="D525" s="4"/>
      <c r="E525" s="5"/>
      <c r="F525" s="2"/>
      <c r="G525" s="2"/>
      <c r="H525" s="2"/>
      <c r="I525" s="6"/>
      <c r="J525" s="6"/>
      <c r="K525" s="2"/>
      <c r="L525" s="2"/>
    </row>
    <row r="526" spans="2:12" ht="15.75" customHeight="1" x14ac:dyDescent="0.2">
      <c r="B526" s="2"/>
      <c r="C526" s="3"/>
      <c r="D526" s="4"/>
      <c r="E526" s="5"/>
      <c r="F526" s="2"/>
      <c r="G526" s="2"/>
      <c r="H526" s="2"/>
      <c r="I526" s="6"/>
      <c r="J526" s="6"/>
      <c r="K526" s="2"/>
      <c r="L526" s="2"/>
    </row>
    <row r="527" spans="2:12" ht="15.75" customHeight="1" x14ac:dyDescent="0.2">
      <c r="B527" s="2"/>
      <c r="C527" s="3"/>
      <c r="D527" s="4"/>
      <c r="E527" s="5"/>
      <c r="F527" s="2"/>
      <c r="G527" s="2"/>
      <c r="H527" s="2"/>
      <c r="I527" s="6"/>
      <c r="J527" s="6"/>
      <c r="K527" s="2"/>
      <c r="L527" s="2"/>
    </row>
    <row r="528" spans="2:12" ht="15.75" customHeight="1" x14ac:dyDescent="0.2">
      <c r="B528" s="2"/>
      <c r="C528" s="3"/>
      <c r="D528" s="4"/>
      <c r="E528" s="5"/>
      <c r="F528" s="2"/>
      <c r="G528" s="2"/>
      <c r="H528" s="2"/>
      <c r="I528" s="6"/>
      <c r="J528" s="6"/>
      <c r="K528" s="2"/>
      <c r="L528" s="2"/>
    </row>
    <row r="529" spans="2:12" ht="15.75" customHeight="1" x14ac:dyDescent="0.2">
      <c r="B529" s="2"/>
      <c r="C529" s="3"/>
      <c r="D529" s="4"/>
      <c r="E529" s="5"/>
      <c r="F529" s="2"/>
      <c r="G529" s="2"/>
      <c r="H529" s="2"/>
      <c r="I529" s="6"/>
      <c r="J529" s="6"/>
      <c r="K529" s="2"/>
      <c r="L529" s="2"/>
    </row>
    <row r="530" spans="2:12" ht="15.75" customHeight="1" x14ac:dyDescent="0.2">
      <c r="B530" s="2"/>
      <c r="C530" s="3"/>
      <c r="D530" s="4"/>
      <c r="E530" s="5"/>
      <c r="F530" s="2"/>
      <c r="G530" s="2"/>
      <c r="H530" s="2"/>
      <c r="I530" s="6"/>
      <c r="J530" s="6"/>
      <c r="K530" s="2"/>
      <c r="L530" s="2"/>
    </row>
    <row r="531" spans="2:12" ht="15.75" customHeight="1" x14ac:dyDescent="0.2">
      <c r="B531" s="2"/>
      <c r="C531" s="3"/>
      <c r="D531" s="4"/>
      <c r="E531" s="5"/>
      <c r="F531" s="2"/>
      <c r="G531" s="2"/>
      <c r="H531" s="2"/>
      <c r="I531" s="6"/>
      <c r="J531" s="6"/>
      <c r="K531" s="2"/>
      <c r="L531" s="2"/>
    </row>
    <row r="532" spans="2:12" ht="15.75" customHeight="1" x14ac:dyDescent="0.2">
      <c r="B532" s="2"/>
      <c r="C532" s="3"/>
      <c r="D532" s="4"/>
      <c r="E532" s="5"/>
      <c r="F532" s="2"/>
      <c r="G532" s="2"/>
      <c r="H532" s="2"/>
      <c r="I532" s="6"/>
      <c r="J532" s="6"/>
      <c r="K532" s="2"/>
      <c r="L532" s="2"/>
    </row>
    <row r="533" spans="2:12" ht="15.75" customHeight="1" x14ac:dyDescent="0.2">
      <c r="B533" s="2"/>
      <c r="C533" s="3"/>
      <c r="D533" s="4"/>
      <c r="E533" s="5"/>
      <c r="F533" s="2"/>
      <c r="G533" s="2"/>
      <c r="H533" s="2"/>
      <c r="I533" s="6"/>
      <c r="J533" s="6"/>
      <c r="K533" s="2"/>
      <c r="L533" s="2"/>
    </row>
    <row r="534" spans="2:12" ht="15.75" customHeight="1" x14ac:dyDescent="0.2">
      <c r="B534" s="2"/>
      <c r="C534" s="3"/>
      <c r="D534" s="4"/>
      <c r="E534" s="5"/>
      <c r="F534" s="2"/>
      <c r="G534" s="2"/>
      <c r="H534" s="2"/>
      <c r="I534" s="6"/>
      <c r="J534" s="6"/>
      <c r="K534" s="2"/>
      <c r="L534" s="2"/>
    </row>
    <row r="535" spans="2:12" ht="15.75" customHeight="1" x14ac:dyDescent="0.2">
      <c r="B535" s="2"/>
      <c r="C535" s="3"/>
      <c r="D535" s="4"/>
      <c r="E535" s="5"/>
      <c r="F535" s="2"/>
      <c r="G535" s="2"/>
      <c r="H535" s="2"/>
      <c r="I535" s="6"/>
      <c r="J535" s="6"/>
      <c r="K535" s="2"/>
      <c r="L535" s="2"/>
    </row>
    <row r="536" spans="2:12" ht="15.75" customHeight="1" x14ac:dyDescent="0.2">
      <c r="B536" s="2"/>
      <c r="C536" s="3"/>
      <c r="D536" s="4"/>
      <c r="E536" s="5"/>
      <c r="F536" s="2"/>
      <c r="G536" s="2"/>
      <c r="H536" s="2"/>
      <c r="I536" s="6"/>
      <c r="J536" s="6"/>
      <c r="K536" s="2"/>
      <c r="L536" s="2"/>
    </row>
    <row r="537" spans="2:12" ht="15.75" customHeight="1" x14ac:dyDescent="0.2">
      <c r="B537" s="2"/>
      <c r="C537" s="3"/>
      <c r="D537" s="4"/>
      <c r="E537" s="5"/>
      <c r="F537" s="2"/>
      <c r="G537" s="2"/>
      <c r="H537" s="2"/>
      <c r="I537" s="6"/>
      <c r="J537" s="6"/>
      <c r="K537" s="2"/>
      <c r="L537" s="2"/>
    </row>
    <row r="538" spans="2:12" ht="15.75" customHeight="1" x14ac:dyDescent="0.2">
      <c r="B538" s="2"/>
      <c r="C538" s="3"/>
      <c r="D538" s="4"/>
      <c r="E538" s="5"/>
      <c r="F538" s="2"/>
      <c r="G538" s="2"/>
      <c r="H538" s="2"/>
      <c r="I538" s="6"/>
      <c r="J538" s="6"/>
      <c r="K538" s="2"/>
      <c r="L538" s="2"/>
    </row>
    <row r="539" spans="2:12" ht="15.75" customHeight="1" x14ac:dyDescent="0.2">
      <c r="B539" s="2"/>
      <c r="C539" s="3"/>
      <c r="D539" s="4"/>
      <c r="E539" s="5"/>
      <c r="F539" s="2"/>
      <c r="G539" s="2"/>
      <c r="H539" s="2"/>
      <c r="I539" s="6"/>
      <c r="J539" s="6"/>
      <c r="K539" s="2"/>
      <c r="L539" s="2"/>
    </row>
    <row r="540" spans="2:12" ht="15.75" customHeight="1" x14ac:dyDescent="0.2">
      <c r="B540" s="2"/>
      <c r="C540" s="3"/>
      <c r="D540" s="4"/>
      <c r="E540" s="5"/>
      <c r="F540" s="2"/>
      <c r="G540" s="2"/>
      <c r="H540" s="2"/>
      <c r="I540" s="6"/>
      <c r="J540" s="6"/>
      <c r="K540" s="2"/>
      <c r="L540" s="2"/>
    </row>
    <row r="541" spans="2:12" ht="15.75" customHeight="1" x14ac:dyDescent="0.2">
      <c r="B541" s="2"/>
      <c r="C541" s="3"/>
      <c r="D541" s="4"/>
      <c r="E541" s="5"/>
      <c r="F541" s="2"/>
      <c r="G541" s="2"/>
      <c r="H541" s="2"/>
      <c r="I541" s="6"/>
      <c r="J541" s="6"/>
      <c r="K541" s="2"/>
      <c r="L541" s="2"/>
    </row>
    <row r="542" spans="2:12" ht="15.75" customHeight="1" x14ac:dyDescent="0.2">
      <c r="B542" s="2"/>
      <c r="C542" s="3"/>
      <c r="D542" s="4"/>
      <c r="E542" s="5"/>
      <c r="F542" s="2"/>
      <c r="G542" s="2"/>
      <c r="H542" s="2"/>
      <c r="I542" s="6"/>
      <c r="J542" s="6"/>
      <c r="K542" s="2"/>
      <c r="L542" s="2"/>
    </row>
    <row r="543" spans="2:12" ht="15.75" customHeight="1" x14ac:dyDescent="0.2">
      <c r="B543" s="2"/>
      <c r="C543" s="3"/>
      <c r="D543" s="4"/>
      <c r="E543" s="5"/>
      <c r="F543" s="2"/>
      <c r="G543" s="2"/>
      <c r="H543" s="2"/>
      <c r="I543" s="6"/>
      <c r="J543" s="6"/>
      <c r="K543" s="2"/>
      <c r="L543" s="2"/>
    </row>
    <row r="544" spans="2:12" ht="15.75" customHeight="1" x14ac:dyDescent="0.2">
      <c r="B544" s="2"/>
      <c r="C544" s="3"/>
      <c r="D544" s="4"/>
      <c r="E544" s="5"/>
      <c r="F544" s="2"/>
      <c r="G544" s="2"/>
      <c r="H544" s="2"/>
      <c r="I544" s="6"/>
      <c r="J544" s="6"/>
      <c r="K544" s="2"/>
      <c r="L544" s="2"/>
    </row>
    <row r="545" spans="2:12" ht="15.75" customHeight="1" x14ac:dyDescent="0.2">
      <c r="B545" s="2"/>
      <c r="C545" s="3"/>
      <c r="D545" s="4"/>
      <c r="E545" s="5"/>
      <c r="F545" s="2"/>
      <c r="G545" s="2"/>
      <c r="H545" s="2"/>
      <c r="I545" s="6"/>
      <c r="J545" s="6"/>
      <c r="K545" s="2"/>
      <c r="L545" s="2"/>
    </row>
    <row r="546" spans="2:12" ht="15.75" customHeight="1" x14ac:dyDescent="0.2">
      <c r="B546" s="2"/>
      <c r="C546" s="3"/>
      <c r="D546" s="4"/>
      <c r="E546" s="5"/>
      <c r="F546" s="2"/>
      <c r="G546" s="2"/>
      <c r="H546" s="2"/>
      <c r="I546" s="6"/>
      <c r="J546" s="6"/>
      <c r="K546" s="2"/>
      <c r="L546" s="2"/>
    </row>
    <row r="547" spans="2:12" ht="15.75" customHeight="1" x14ac:dyDescent="0.2">
      <c r="B547" s="2"/>
      <c r="C547" s="3"/>
      <c r="D547" s="4"/>
      <c r="E547" s="5"/>
      <c r="F547" s="2"/>
      <c r="G547" s="2"/>
      <c r="H547" s="2"/>
      <c r="I547" s="6"/>
      <c r="J547" s="6"/>
      <c r="K547" s="2"/>
      <c r="L547" s="2"/>
    </row>
    <row r="548" spans="2:12" ht="15.75" customHeight="1" x14ac:dyDescent="0.2">
      <c r="B548" s="2"/>
      <c r="C548" s="3"/>
      <c r="D548" s="4"/>
      <c r="E548" s="5"/>
      <c r="F548" s="2"/>
      <c r="G548" s="2"/>
      <c r="H548" s="2"/>
      <c r="I548" s="6"/>
      <c r="J548" s="6"/>
      <c r="K548" s="2"/>
      <c r="L548" s="2"/>
    </row>
    <row r="549" spans="2:12" ht="15.75" customHeight="1" x14ac:dyDescent="0.2">
      <c r="B549" s="2"/>
      <c r="C549" s="3"/>
      <c r="D549" s="4"/>
      <c r="E549" s="5"/>
      <c r="F549" s="2"/>
      <c r="G549" s="2"/>
      <c r="H549" s="2"/>
      <c r="I549" s="6"/>
      <c r="J549" s="6"/>
      <c r="K549" s="2"/>
      <c r="L549" s="2"/>
    </row>
    <row r="550" spans="2:12" ht="15.75" customHeight="1" x14ac:dyDescent="0.2">
      <c r="B550" s="2"/>
      <c r="C550" s="3"/>
      <c r="D550" s="4"/>
      <c r="E550" s="5"/>
      <c r="F550" s="2"/>
      <c r="G550" s="2"/>
      <c r="H550" s="2"/>
      <c r="I550" s="6"/>
      <c r="J550" s="6"/>
      <c r="K550" s="2"/>
      <c r="L550" s="2"/>
    </row>
    <row r="551" spans="2:12" ht="15.75" customHeight="1" x14ac:dyDescent="0.2">
      <c r="B551" s="2"/>
      <c r="C551" s="3"/>
      <c r="D551" s="4"/>
      <c r="E551" s="5"/>
      <c r="F551" s="2"/>
      <c r="G551" s="2"/>
      <c r="H551" s="2"/>
      <c r="I551" s="6"/>
      <c r="J551" s="6"/>
      <c r="K551" s="2"/>
      <c r="L551" s="2"/>
    </row>
    <row r="552" spans="2:12" ht="15.75" customHeight="1" x14ac:dyDescent="0.2">
      <c r="B552" s="2"/>
      <c r="C552" s="3"/>
      <c r="D552" s="4"/>
      <c r="E552" s="5"/>
      <c r="F552" s="2"/>
      <c r="G552" s="2"/>
      <c r="H552" s="2"/>
      <c r="I552" s="6"/>
      <c r="J552" s="6"/>
      <c r="K552" s="2"/>
      <c r="L552" s="2"/>
    </row>
    <row r="553" spans="2:12" ht="15.75" customHeight="1" x14ac:dyDescent="0.2">
      <c r="B553" s="2"/>
      <c r="C553" s="3"/>
      <c r="D553" s="4"/>
      <c r="E553" s="5"/>
      <c r="F553" s="2"/>
      <c r="G553" s="2"/>
      <c r="H553" s="2"/>
      <c r="I553" s="6"/>
      <c r="J553" s="6"/>
      <c r="K553" s="2"/>
      <c r="L553" s="2"/>
    </row>
    <row r="554" spans="2:12" ht="15.75" customHeight="1" x14ac:dyDescent="0.2">
      <c r="B554" s="2"/>
      <c r="C554" s="3"/>
      <c r="D554" s="4"/>
      <c r="E554" s="5"/>
      <c r="F554" s="2"/>
      <c r="G554" s="2"/>
      <c r="H554" s="2"/>
      <c r="I554" s="6"/>
      <c r="J554" s="6"/>
      <c r="K554" s="2"/>
      <c r="L554" s="2"/>
    </row>
    <row r="555" spans="2:12" ht="15.75" customHeight="1" x14ac:dyDescent="0.2">
      <c r="B555" s="2"/>
      <c r="C555" s="3"/>
      <c r="D555" s="4"/>
      <c r="E555" s="5"/>
      <c r="F555" s="2"/>
      <c r="G555" s="2"/>
      <c r="H555" s="2"/>
      <c r="I555" s="6"/>
      <c r="J555" s="6"/>
      <c r="K555" s="2"/>
      <c r="L555" s="2"/>
    </row>
    <row r="556" spans="2:12" ht="15.75" customHeight="1" x14ac:dyDescent="0.2">
      <c r="B556" s="2"/>
      <c r="C556" s="3"/>
      <c r="D556" s="4"/>
      <c r="E556" s="5"/>
      <c r="F556" s="2"/>
      <c r="G556" s="2"/>
      <c r="H556" s="2"/>
      <c r="I556" s="6"/>
      <c r="J556" s="6"/>
      <c r="K556" s="2"/>
      <c r="L556" s="2"/>
    </row>
    <row r="557" spans="2:12" ht="15.75" customHeight="1" x14ac:dyDescent="0.2">
      <c r="B557" s="2"/>
      <c r="C557" s="3"/>
      <c r="D557" s="4"/>
      <c r="E557" s="5"/>
      <c r="F557" s="2"/>
      <c r="G557" s="2"/>
      <c r="H557" s="2"/>
      <c r="I557" s="6"/>
      <c r="J557" s="6"/>
      <c r="K557" s="2"/>
      <c r="L557" s="2"/>
    </row>
    <row r="558" spans="2:12" ht="15.75" customHeight="1" x14ac:dyDescent="0.2">
      <c r="B558" s="2"/>
      <c r="C558" s="3"/>
      <c r="D558" s="4"/>
      <c r="E558" s="5"/>
      <c r="F558" s="2"/>
      <c r="G558" s="2"/>
      <c r="H558" s="2"/>
      <c r="I558" s="6"/>
      <c r="J558" s="6"/>
      <c r="K558" s="2"/>
      <c r="L558" s="2"/>
    </row>
    <row r="559" spans="2:12" ht="15.75" customHeight="1" x14ac:dyDescent="0.2">
      <c r="B559" s="2"/>
      <c r="C559" s="3"/>
      <c r="D559" s="4"/>
      <c r="E559" s="5"/>
      <c r="F559" s="2"/>
      <c r="G559" s="2"/>
      <c r="H559" s="2"/>
      <c r="I559" s="6"/>
      <c r="J559" s="6"/>
      <c r="K559" s="2"/>
      <c r="L559" s="2"/>
    </row>
    <row r="560" spans="2:12" ht="15.75" customHeight="1" x14ac:dyDescent="0.2">
      <c r="B560" s="2"/>
      <c r="C560" s="3"/>
      <c r="D560" s="4"/>
      <c r="E560" s="5"/>
      <c r="F560" s="2"/>
      <c r="G560" s="2"/>
      <c r="H560" s="2"/>
      <c r="I560" s="6"/>
      <c r="J560" s="6"/>
      <c r="K560" s="2"/>
      <c r="L560" s="2"/>
    </row>
    <row r="561" spans="2:12" ht="15.75" customHeight="1" x14ac:dyDescent="0.2">
      <c r="B561" s="2"/>
      <c r="C561" s="3"/>
      <c r="D561" s="4"/>
      <c r="E561" s="5"/>
      <c r="F561" s="2"/>
      <c r="G561" s="2"/>
      <c r="H561" s="2"/>
      <c r="I561" s="6"/>
      <c r="J561" s="6"/>
      <c r="K561" s="2"/>
      <c r="L561" s="2"/>
    </row>
    <row r="562" spans="2:12" ht="15.75" customHeight="1" x14ac:dyDescent="0.2">
      <c r="B562" s="2"/>
      <c r="C562" s="3"/>
      <c r="D562" s="4"/>
      <c r="E562" s="5"/>
      <c r="F562" s="2"/>
      <c r="G562" s="2"/>
      <c r="H562" s="2"/>
      <c r="I562" s="6"/>
      <c r="J562" s="6"/>
      <c r="K562" s="2"/>
      <c r="L562" s="2"/>
    </row>
    <row r="563" spans="2:12" ht="15.75" customHeight="1" x14ac:dyDescent="0.2">
      <c r="B563" s="2"/>
      <c r="C563" s="3"/>
      <c r="D563" s="4"/>
      <c r="E563" s="5"/>
      <c r="F563" s="2"/>
      <c r="G563" s="2"/>
      <c r="H563" s="2"/>
      <c r="I563" s="6"/>
      <c r="J563" s="6"/>
      <c r="K563" s="2"/>
      <c r="L563" s="2"/>
    </row>
    <row r="564" spans="2:12" ht="15.75" customHeight="1" x14ac:dyDescent="0.2">
      <c r="B564" s="2"/>
      <c r="C564" s="3"/>
      <c r="D564" s="4"/>
      <c r="E564" s="5"/>
      <c r="F564" s="2"/>
      <c r="G564" s="2"/>
      <c r="H564" s="2"/>
      <c r="I564" s="6"/>
      <c r="J564" s="6"/>
      <c r="K564" s="2"/>
      <c r="L564" s="2"/>
    </row>
    <row r="565" spans="2:12" ht="15.75" customHeight="1" x14ac:dyDescent="0.2">
      <c r="B565" s="2"/>
      <c r="C565" s="3"/>
      <c r="D565" s="4"/>
      <c r="E565" s="5"/>
      <c r="F565" s="2"/>
      <c r="G565" s="2"/>
      <c r="H565" s="2"/>
      <c r="I565" s="6"/>
      <c r="J565" s="6"/>
      <c r="K565" s="2"/>
      <c r="L565" s="2"/>
    </row>
    <row r="566" spans="2:12" ht="15.75" customHeight="1" x14ac:dyDescent="0.2">
      <c r="B566" s="2"/>
      <c r="C566" s="3"/>
      <c r="D566" s="4"/>
      <c r="E566" s="5"/>
      <c r="F566" s="2"/>
      <c r="G566" s="2"/>
      <c r="H566" s="2"/>
      <c r="I566" s="6"/>
      <c r="J566" s="6"/>
      <c r="K566" s="2"/>
      <c r="L566" s="2"/>
    </row>
    <row r="567" spans="2:12" ht="15.75" customHeight="1" x14ac:dyDescent="0.2">
      <c r="B567" s="2"/>
      <c r="C567" s="3"/>
      <c r="D567" s="4"/>
      <c r="E567" s="5"/>
      <c r="F567" s="2"/>
      <c r="G567" s="2"/>
      <c r="H567" s="2"/>
      <c r="I567" s="6"/>
      <c r="J567" s="6"/>
      <c r="K567" s="2"/>
      <c r="L567" s="2"/>
    </row>
    <row r="568" spans="2:12" ht="15.75" customHeight="1" x14ac:dyDescent="0.2">
      <c r="B568" s="2"/>
      <c r="C568" s="3"/>
      <c r="D568" s="4"/>
      <c r="E568" s="5"/>
      <c r="F568" s="2"/>
      <c r="G568" s="2"/>
      <c r="H568" s="2"/>
      <c r="I568" s="6"/>
      <c r="J568" s="6"/>
      <c r="K568" s="2"/>
      <c r="L568" s="2"/>
    </row>
    <row r="569" spans="2:12" ht="15.75" customHeight="1" x14ac:dyDescent="0.2">
      <c r="B569" s="2"/>
      <c r="C569" s="3"/>
      <c r="D569" s="4"/>
      <c r="E569" s="5"/>
      <c r="F569" s="2"/>
      <c r="G569" s="2"/>
      <c r="H569" s="2"/>
      <c r="I569" s="6"/>
      <c r="J569" s="6"/>
      <c r="K569" s="2"/>
      <c r="L569" s="2"/>
    </row>
    <row r="570" spans="2:12" ht="15.75" customHeight="1" x14ac:dyDescent="0.2">
      <c r="B570" s="2"/>
      <c r="C570" s="3"/>
      <c r="D570" s="4"/>
      <c r="E570" s="5"/>
      <c r="F570" s="2"/>
      <c r="G570" s="2"/>
      <c r="H570" s="2"/>
      <c r="I570" s="6"/>
      <c r="J570" s="6"/>
      <c r="K570" s="2"/>
      <c r="L570" s="2"/>
    </row>
    <row r="571" spans="2:12" ht="15.75" customHeight="1" x14ac:dyDescent="0.2">
      <c r="B571" s="2"/>
      <c r="C571" s="3"/>
      <c r="D571" s="4"/>
      <c r="E571" s="5"/>
      <c r="F571" s="2"/>
      <c r="G571" s="2"/>
      <c r="H571" s="2"/>
      <c r="I571" s="6"/>
      <c r="J571" s="6"/>
      <c r="K571" s="2"/>
      <c r="L571" s="2"/>
    </row>
    <row r="572" spans="2:12" ht="15.75" customHeight="1" x14ac:dyDescent="0.2">
      <c r="B572" s="2"/>
      <c r="C572" s="3"/>
      <c r="D572" s="4"/>
      <c r="E572" s="5"/>
      <c r="F572" s="2"/>
      <c r="G572" s="2"/>
      <c r="H572" s="2"/>
      <c r="I572" s="6"/>
      <c r="J572" s="6"/>
      <c r="K572" s="2"/>
      <c r="L572" s="2"/>
    </row>
    <row r="573" spans="2:12" ht="15.75" customHeight="1" x14ac:dyDescent="0.2">
      <c r="B573" s="2"/>
      <c r="C573" s="3"/>
      <c r="D573" s="4"/>
      <c r="E573" s="5"/>
      <c r="F573" s="2"/>
      <c r="G573" s="2"/>
      <c r="H573" s="2"/>
      <c r="I573" s="6"/>
      <c r="J573" s="6"/>
      <c r="K573" s="2"/>
      <c r="L573" s="2"/>
    </row>
    <row r="574" spans="2:12" ht="15.75" customHeight="1" x14ac:dyDescent="0.2">
      <c r="B574" s="2"/>
      <c r="C574" s="3"/>
      <c r="D574" s="4"/>
      <c r="E574" s="5"/>
      <c r="F574" s="2"/>
      <c r="G574" s="2"/>
      <c r="H574" s="2"/>
      <c r="I574" s="6"/>
      <c r="J574" s="6"/>
      <c r="K574" s="2"/>
      <c r="L574" s="2"/>
    </row>
    <row r="575" spans="2:12" ht="15.75" customHeight="1" x14ac:dyDescent="0.2">
      <c r="B575" s="2"/>
      <c r="C575" s="3"/>
      <c r="D575" s="4"/>
      <c r="E575" s="5"/>
      <c r="F575" s="2"/>
      <c r="G575" s="2"/>
      <c r="H575" s="2"/>
      <c r="I575" s="6"/>
      <c r="J575" s="6"/>
      <c r="K575" s="2"/>
      <c r="L575" s="2"/>
    </row>
    <row r="576" spans="2:12" ht="15.75" customHeight="1" x14ac:dyDescent="0.2">
      <c r="B576" s="2"/>
      <c r="C576" s="3"/>
      <c r="D576" s="4"/>
      <c r="E576" s="5"/>
      <c r="F576" s="2"/>
      <c r="G576" s="2"/>
      <c r="H576" s="2"/>
      <c r="I576" s="6"/>
      <c r="J576" s="6"/>
      <c r="K576" s="2"/>
      <c r="L576" s="2"/>
    </row>
    <row r="577" spans="2:12" ht="15.75" customHeight="1" x14ac:dyDescent="0.2">
      <c r="B577" s="2"/>
      <c r="C577" s="3"/>
      <c r="D577" s="4"/>
      <c r="E577" s="5"/>
      <c r="F577" s="2"/>
      <c r="G577" s="2"/>
      <c r="H577" s="2"/>
      <c r="I577" s="6"/>
      <c r="J577" s="6"/>
      <c r="K577" s="2"/>
      <c r="L577" s="2"/>
    </row>
    <row r="578" spans="2:12" ht="15.75" customHeight="1" x14ac:dyDescent="0.2">
      <c r="B578" s="2"/>
      <c r="C578" s="3"/>
      <c r="D578" s="4"/>
      <c r="E578" s="5"/>
      <c r="F578" s="2"/>
      <c r="G578" s="2"/>
      <c r="H578" s="2"/>
      <c r="I578" s="6"/>
      <c r="J578" s="6"/>
      <c r="K578" s="2"/>
      <c r="L578" s="2"/>
    </row>
    <row r="579" spans="2:12" ht="15.75" customHeight="1" x14ac:dyDescent="0.2">
      <c r="B579" s="2"/>
      <c r="C579" s="3"/>
      <c r="D579" s="4"/>
      <c r="E579" s="5"/>
      <c r="F579" s="2"/>
      <c r="G579" s="2"/>
      <c r="H579" s="2"/>
      <c r="I579" s="6"/>
      <c r="J579" s="6"/>
      <c r="K579" s="2"/>
      <c r="L579" s="2"/>
    </row>
    <row r="580" spans="2:12" ht="15.75" customHeight="1" x14ac:dyDescent="0.2">
      <c r="B580" s="2"/>
      <c r="C580" s="3"/>
      <c r="D580" s="4"/>
      <c r="E580" s="5"/>
      <c r="F580" s="2"/>
      <c r="G580" s="2"/>
      <c r="H580" s="2"/>
      <c r="I580" s="6"/>
      <c r="J580" s="6"/>
      <c r="K580" s="2"/>
      <c r="L580" s="2"/>
    </row>
    <row r="581" spans="2:12" ht="15.75" customHeight="1" x14ac:dyDescent="0.2">
      <c r="B581" s="2"/>
      <c r="C581" s="3"/>
      <c r="D581" s="4"/>
      <c r="E581" s="5"/>
      <c r="F581" s="2"/>
      <c r="G581" s="2"/>
      <c r="H581" s="2"/>
      <c r="I581" s="6"/>
      <c r="J581" s="6"/>
      <c r="K581" s="2"/>
      <c r="L581" s="2"/>
    </row>
    <row r="582" spans="2:12" ht="15.75" customHeight="1" x14ac:dyDescent="0.2">
      <c r="B582" s="2"/>
      <c r="C582" s="3"/>
      <c r="D582" s="4"/>
      <c r="E582" s="5"/>
      <c r="F582" s="2"/>
      <c r="G582" s="2"/>
      <c r="H582" s="2"/>
      <c r="I582" s="6"/>
      <c r="J582" s="6"/>
      <c r="K582" s="2"/>
      <c r="L582" s="2"/>
    </row>
    <row r="583" spans="2:12" ht="15.75" customHeight="1" x14ac:dyDescent="0.2">
      <c r="B583" s="2"/>
      <c r="C583" s="3"/>
      <c r="D583" s="4"/>
      <c r="E583" s="5"/>
      <c r="F583" s="2"/>
      <c r="G583" s="2"/>
      <c r="H583" s="2"/>
      <c r="I583" s="6"/>
      <c r="J583" s="6"/>
      <c r="K583" s="2"/>
      <c r="L583" s="2"/>
    </row>
    <row r="584" spans="2:12" ht="15.75" customHeight="1" x14ac:dyDescent="0.2">
      <c r="B584" s="2"/>
      <c r="C584" s="3"/>
      <c r="D584" s="4"/>
      <c r="E584" s="5"/>
      <c r="F584" s="2"/>
      <c r="G584" s="2"/>
      <c r="H584" s="2"/>
      <c r="I584" s="6"/>
      <c r="J584" s="6"/>
      <c r="K584" s="2"/>
      <c r="L584" s="2"/>
    </row>
    <row r="585" spans="2:12" ht="15.75" customHeight="1" x14ac:dyDescent="0.2">
      <c r="B585" s="2"/>
      <c r="C585" s="3"/>
      <c r="D585" s="4"/>
      <c r="E585" s="5"/>
      <c r="F585" s="2"/>
      <c r="G585" s="2"/>
      <c r="H585" s="2"/>
      <c r="I585" s="6"/>
      <c r="J585" s="6"/>
      <c r="K585" s="2"/>
      <c r="L585" s="2"/>
    </row>
    <row r="586" spans="2:12" ht="15.75" customHeight="1" x14ac:dyDescent="0.2">
      <c r="B586" s="2"/>
      <c r="C586" s="3"/>
      <c r="D586" s="4"/>
      <c r="E586" s="5"/>
      <c r="F586" s="2"/>
      <c r="G586" s="2"/>
      <c r="H586" s="2"/>
      <c r="I586" s="6"/>
      <c r="J586" s="6"/>
      <c r="K586" s="2"/>
      <c r="L586" s="2"/>
    </row>
    <row r="587" spans="2:12" ht="15.75" customHeight="1" x14ac:dyDescent="0.2">
      <c r="B587" s="2"/>
      <c r="C587" s="3"/>
      <c r="D587" s="4"/>
      <c r="E587" s="5"/>
      <c r="F587" s="2"/>
      <c r="G587" s="2"/>
      <c r="H587" s="2"/>
      <c r="I587" s="6"/>
      <c r="J587" s="6"/>
      <c r="K587" s="2"/>
      <c r="L587" s="2"/>
    </row>
    <row r="588" spans="2:12" ht="15.75" customHeight="1" x14ac:dyDescent="0.2">
      <c r="B588" s="2"/>
      <c r="C588" s="3"/>
      <c r="D588" s="4"/>
      <c r="E588" s="5"/>
      <c r="F588" s="2"/>
      <c r="G588" s="2"/>
      <c r="H588" s="2"/>
      <c r="I588" s="6"/>
      <c r="J588" s="6"/>
      <c r="K588" s="2"/>
      <c r="L588" s="2"/>
    </row>
    <row r="589" spans="2:12" ht="15.75" customHeight="1" x14ac:dyDescent="0.2">
      <c r="B589" s="2"/>
      <c r="C589" s="3"/>
      <c r="D589" s="4"/>
      <c r="E589" s="5"/>
      <c r="F589" s="2"/>
      <c r="G589" s="2"/>
      <c r="H589" s="2"/>
      <c r="I589" s="6"/>
      <c r="J589" s="6"/>
      <c r="K589" s="2"/>
      <c r="L589" s="2"/>
    </row>
    <row r="590" spans="2:12" ht="15.75" customHeight="1" x14ac:dyDescent="0.2">
      <c r="B590" s="2"/>
      <c r="C590" s="3"/>
      <c r="D590" s="4"/>
      <c r="E590" s="5"/>
      <c r="F590" s="2"/>
      <c r="G590" s="2"/>
      <c r="H590" s="2"/>
      <c r="I590" s="6"/>
      <c r="J590" s="6"/>
      <c r="K590" s="2"/>
      <c r="L590" s="2"/>
    </row>
    <row r="591" spans="2:12" ht="15.75" customHeight="1" x14ac:dyDescent="0.2">
      <c r="B591" s="2"/>
      <c r="C591" s="3"/>
      <c r="D591" s="4"/>
      <c r="E591" s="5"/>
      <c r="F591" s="2"/>
      <c r="G591" s="2"/>
      <c r="H591" s="2"/>
      <c r="I591" s="6"/>
      <c r="J591" s="6"/>
      <c r="K591" s="2"/>
      <c r="L591" s="2"/>
    </row>
    <row r="592" spans="2:12" ht="15.75" customHeight="1" x14ac:dyDescent="0.2">
      <c r="B592" s="2"/>
      <c r="C592" s="3"/>
      <c r="D592" s="4"/>
      <c r="E592" s="5"/>
      <c r="F592" s="2"/>
      <c r="G592" s="2"/>
      <c r="H592" s="2"/>
      <c r="I592" s="6"/>
      <c r="J592" s="6"/>
      <c r="K592" s="2"/>
      <c r="L592" s="2"/>
    </row>
    <row r="593" spans="2:12" ht="15.75" customHeight="1" x14ac:dyDescent="0.2">
      <c r="B593" s="2"/>
      <c r="C593" s="3"/>
      <c r="D593" s="4"/>
      <c r="E593" s="5"/>
      <c r="F593" s="2"/>
      <c r="G593" s="2"/>
      <c r="H593" s="2"/>
      <c r="I593" s="6"/>
      <c r="J593" s="6"/>
      <c r="K593" s="2"/>
      <c r="L593" s="2"/>
    </row>
    <row r="594" spans="2:12" ht="15.75" customHeight="1" x14ac:dyDescent="0.2">
      <c r="B594" s="2"/>
      <c r="C594" s="3"/>
      <c r="D594" s="4"/>
      <c r="E594" s="5"/>
      <c r="F594" s="2"/>
      <c r="G594" s="2"/>
      <c r="H594" s="2"/>
      <c r="I594" s="6"/>
      <c r="J594" s="6"/>
      <c r="K594" s="2"/>
      <c r="L594" s="2"/>
    </row>
    <row r="595" spans="2:12" ht="15.75" customHeight="1" x14ac:dyDescent="0.2">
      <c r="B595" s="2"/>
      <c r="C595" s="3"/>
      <c r="D595" s="4"/>
      <c r="E595" s="5"/>
      <c r="F595" s="2"/>
      <c r="G595" s="2"/>
      <c r="H595" s="2"/>
      <c r="I595" s="6"/>
      <c r="J595" s="6"/>
      <c r="K595" s="2"/>
      <c r="L595" s="2"/>
    </row>
    <row r="596" spans="2:12" ht="15.75" customHeight="1" x14ac:dyDescent="0.2">
      <c r="B596" s="2"/>
      <c r="C596" s="3"/>
      <c r="D596" s="4"/>
      <c r="E596" s="5"/>
      <c r="F596" s="2"/>
      <c r="G596" s="2"/>
      <c r="H596" s="2"/>
      <c r="I596" s="6"/>
      <c r="J596" s="6"/>
      <c r="K596" s="2"/>
      <c r="L596" s="2"/>
    </row>
    <row r="597" spans="2:12" ht="15.75" customHeight="1" x14ac:dyDescent="0.2">
      <c r="B597" s="2"/>
      <c r="C597" s="3"/>
      <c r="D597" s="4"/>
      <c r="E597" s="5"/>
      <c r="F597" s="2"/>
      <c r="G597" s="2"/>
      <c r="H597" s="2"/>
      <c r="I597" s="6"/>
      <c r="J597" s="6"/>
      <c r="K597" s="2"/>
      <c r="L597" s="2"/>
    </row>
    <row r="598" spans="2:12" ht="15.75" customHeight="1" x14ac:dyDescent="0.2">
      <c r="B598" s="2"/>
      <c r="C598" s="3"/>
      <c r="D598" s="4"/>
      <c r="E598" s="5"/>
      <c r="F598" s="2"/>
      <c r="G598" s="2"/>
      <c r="H598" s="2"/>
      <c r="I598" s="6"/>
      <c r="J598" s="6"/>
      <c r="K598" s="2"/>
      <c r="L598" s="2"/>
    </row>
    <row r="599" spans="2:12" ht="15.75" customHeight="1" x14ac:dyDescent="0.2">
      <c r="B599" s="2"/>
      <c r="C599" s="3"/>
      <c r="D599" s="4"/>
      <c r="E599" s="5"/>
      <c r="F599" s="2"/>
      <c r="G599" s="2"/>
      <c r="H599" s="2"/>
      <c r="I599" s="6"/>
      <c r="J599" s="6"/>
      <c r="K599" s="2"/>
      <c r="L599" s="2"/>
    </row>
    <row r="600" spans="2:12" ht="15.75" customHeight="1" x14ac:dyDescent="0.2">
      <c r="B600" s="2"/>
      <c r="C600" s="3"/>
      <c r="D600" s="4"/>
      <c r="E600" s="5"/>
      <c r="F600" s="2"/>
      <c r="G600" s="2"/>
      <c r="H600" s="2"/>
      <c r="I600" s="6"/>
      <c r="J600" s="6"/>
      <c r="K600" s="2"/>
      <c r="L600" s="2"/>
    </row>
    <row r="601" spans="2:12" ht="15.75" customHeight="1" x14ac:dyDescent="0.2">
      <c r="B601" s="2"/>
      <c r="C601" s="3"/>
      <c r="D601" s="4"/>
      <c r="E601" s="5"/>
      <c r="F601" s="2"/>
      <c r="G601" s="2"/>
      <c r="H601" s="2"/>
      <c r="I601" s="6"/>
      <c r="J601" s="6"/>
      <c r="K601" s="2"/>
      <c r="L601" s="2"/>
    </row>
    <row r="602" spans="2:12" ht="15.75" customHeight="1" x14ac:dyDescent="0.2">
      <c r="B602" s="2"/>
      <c r="C602" s="3"/>
      <c r="D602" s="4"/>
      <c r="E602" s="5"/>
      <c r="F602" s="2"/>
      <c r="G602" s="2"/>
      <c r="H602" s="2"/>
      <c r="I602" s="6"/>
      <c r="J602" s="6"/>
      <c r="K602" s="2"/>
      <c r="L602" s="2"/>
    </row>
    <row r="603" spans="2:12" ht="15.75" customHeight="1" x14ac:dyDescent="0.2">
      <c r="B603" s="2"/>
      <c r="C603" s="3"/>
      <c r="D603" s="4"/>
      <c r="E603" s="5"/>
      <c r="F603" s="2"/>
      <c r="G603" s="2"/>
      <c r="H603" s="2"/>
      <c r="I603" s="6"/>
      <c r="J603" s="6"/>
      <c r="K603" s="2"/>
      <c r="L603" s="2"/>
    </row>
    <row r="604" spans="2:12" ht="15.75" customHeight="1" x14ac:dyDescent="0.2">
      <c r="B604" s="2"/>
      <c r="C604" s="3"/>
      <c r="D604" s="4"/>
      <c r="E604" s="5"/>
      <c r="F604" s="2"/>
      <c r="G604" s="2"/>
      <c r="H604" s="2"/>
      <c r="I604" s="6"/>
      <c r="J604" s="6"/>
      <c r="K604" s="2"/>
      <c r="L604" s="2"/>
    </row>
    <row r="605" spans="2:12" ht="15.75" customHeight="1" x14ac:dyDescent="0.2">
      <c r="B605" s="2"/>
      <c r="C605" s="3"/>
      <c r="D605" s="4"/>
      <c r="E605" s="5"/>
      <c r="F605" s="2"/>
      <c r="G605" s="2"/>
      <c r="H605" s="2"/>
      <c r="I605" s="6"/>
      <c r="J605" s="6"/>
      <c r="K605" s="2"/>
      <c r="L605" s="2"/>
    </row>
    <row r="606" spans="2:12" ht="15.75" customHeight="1" x14ac:dyDescent="0.2">
      <c r="B606" s="2"/>
      <c r="C606" s="3"/>
      <c r="D606" s="4"/>
      <c r="E606" s="5"/>
      <c r="F606" s="2"/>
      <c r="G606" s="2"/>
      <c r="H606" s="2"/>
      <c r="I606" s="6"/>
      <c r="J606" s="6"/>
      <c r="K606" s="2"/>
      <c r="L606" s="2"/>
    </row>
    <row r="607" spans="2:12" ht="15.75" customHeight="1" x14ac:dyDescent="0.2">
      <c r="B607" s="2"/>
      <c r="C607" s="3"/>
      <c r="D607" s="4"/>
      <c r="E607" s="5"/>
      <c r="F607" s="2"/>
      <c r="G607" s="2"/>
      <c r="H607" s="2"/>
      <c r="I607" s="6"/>
      <c r="J607" s="6"/>
      <c r="K607" s="2"/>
      <c r="L607" s="2"/>
    </row>
    <row r="608" spans="2:12" ht="15.75" customHeight="1" x14ac:dyDescent="0.2">
      <c r="B608" s="2"/>
      <c r="C608" s="3"/>
      <c r="D608" s="4"/>
      <c r="E608" s="5"/>
      <c r="F608" s="2"/>
      <c r="G608" s="2"/>
      <c r="H608" s="2"/>
      <c r="I608" s="6"/>
      <c r="J608" s="6"/>
      <c r="K608" s="2"/>
      <c r="L608" s="2"/>
    </row>
    <row r="609" spans="2:12" ht="15.75" customHeight="1" x14ac:dyDescent="0.2">
      <c r="B609" s="2"/>
      <c r="C609" s="3"/>
      <c r="D609" s="4"/>
      <c r="E609" s="5"/>
      <c r="F609" s="2"/>
      <c r="G609" s="2"/>
      <c r="H609" s="2"/>
      <c r="I609" s="6"/>
      <c r="J609" s="6"/>
      <c r="K609" s="2"/>
      <c r="L609" s="2"/>
    </row>
    <row r="610" spans="2:12" ht="15.75" customHeight="1" x14ac:dyDescent="0.2">
      <c r="B610" s="2"/>
      <c r="C610" s="3"/>
      <c r="D610" s="4"/>
      <c r="E610" s="5"/>
      <c r="F610" s="2"/>
      <c r="G610" s="2"/>
      <c r="H610" s="2"/>
      <c r="I610" s="6"/>
      <c r="J610" s="6"/>
      <c r="K610" s="2"/>
      <c r="L610" s="2"/>
    </row>
    <row r="611" spans="2:12" ht="15.75" customHeight="1" x14ac:dyDescent="0.2">
      <c r="B611" s="2"/>
      <c r="C611" s="3"/>
      <c r="D611" s="4"/>
      <c r="E611" s="5"/>
      <c r="F611" s="2"/>
      <c r="G611" s="2"/>
      <c r="H611" s="2"/>
      <c r="I611" s="6"/>
      <c r="J611" s="6"/>
      <c r="K611" s="2"/>
      <c r="L611" s="2"/>
    </row>
    <row r="612" spans="2:12" ht="15.75" customHeight="1" x14ac:dyDescent="0.2">
      <c r="B612" s="2"/>
      <c r="C612" s="3"/>
      <c r="D612" s="4"/>
      <c r="E612" s="5"/>
      <c r="F612" s="2"/>
      <c r="G612" s="2"/>
      <c r="H612" s="2"/>
      <c r="I612" s="6"/>
      <c r="J612" s="6"/>
      <c r="K612" s="2"/>
      <c r="L612" s="2"/>
    </row>
    <row r="613" spans="2:12" ht="15.75" customHeight="1" x14ac:dyDescent="0.2">
      <c r="B613" s="2"/>
      <c r="C613" s="3"/>
      <c r="D613" s="4"/>
      <c r="E613" s="5"/>
      <c r="F613" s="2"/>
      <c r="G613" s="2"/>
      <c r="H613" s="2"/>
      <c r="I613" s="6"/>
      <c r="J613" s="6"/>
      <c r="K613" s="2"/>
      <c r="L613" s="2"/>
    </row>
    <row r="614" spans="2:12" ht="15.75" customHeight="1" x14ac:dyDescent="0.2">
      <c r="B614" s="2"/>
      <c r="C614" s="3"/>
      <c r="D614" s="4"/>
      <c r="E614" s="5"/>
      <c r="F614" s="2"/>
      <c r="G614" s="2"/>
      <c r="H614" s="2"/>
      <c r="I614" s="6"/>
      <c r="J614" s="6"/>
      <c r="K614" s="2"/>
      <c r="L614" s="2"/>
    </row>
    <row r="615" spans="2:12" ht="15.75" customHeight="1" x14ac:dyDescent="0.2">
      <c r="B615" s="2"/>
      <c r="C615" s="3"/>
      <c r="D615" s="4"/>
      <c r="E615" s="5"/>
      <c r="F615" s="2"/>
      <c r="G615" s="2"/>
      <c r="H615" s="2"/>
      <c r="I615" s="6"/>
      <c r="J615" s="6"/>
      <c r="K615" s="2"/>
      <c r="L615" s="2"/>
    </row>
    <row r="616" spans="2:12" ht="15.75" customHeight="1" x14ac:dyDescent="0.2">
      <c r="B616" s="2"/>
      <c r="C616" s="3"/>
      <c r="D616" s="4"/>
      <c r="E616" s="5"/>
      <c r="F616" s="2"/>
      <c r="G616" s="2"/>
      <c r="H616" s="2"/>
      <c r="I616" s="6"/>
      <c r="J616" s="6"/>
      <c r="K616" s="2"/>
      <c r="L616" s="2"/>
    </row>
    <row r="617" spans="2:12" ht="15.75" customHeight="1" x14ac:dyDescent="0.2">
      <c r="B617" s="2"/>
      <c r="C617" s="3"/>
      <c r="D617" s="4"/>
      <c r="E617" s="5"/>
      <c r="F617" s="2"/>
      <c r="G617" s="2"/>
      <c r="H617" s="2"/>
      <c r="I617" s="6"/>
      <c r="J617" s="6"/>
      <c r="K617" s="2"/>
      <c r="L617" s="2"/>
    </row>
    <row r="618" spans="2:12" ht="15.75" customHeight="1" x14ac:dyDescent="0.2">
      <c r="B618" s="2"/>
      <c r="C618" s="3"/>
      <c r="D618" s="4"/>
      <c r="E618" s="5"/>
      <c r="F618" s="2"/>
      <c r="G618" s="2"/>
      <c r="H618" s="2"/>
      <c r="I618" s="6"/>
      <c r="J618" s="6"/>
      <c r="K618" s="2"/>
      <c r="L618" s="2"/>
    </row>
    <row r="619" spans="2:12" ht="15.75" customHeight="1" x14ac:dyDescent="0.2">
      <c r="B619" s="2"/>
      <c r="C619" s="3"/>
      <c r="D619" s="4"/>
      <c r="E619" s="5"/>
      <c r="F619" s="2"/>
      <c r="G619" s="2"/>
      <c r="H619" s="2"/>
      <c r="I619" s="6"/>
      <c r="J619" s="6"/>
      <c r="K619" s="2"/>
      <c r="L619" s="2"/>
    </row>
    <row r="620" spans="2:12" ht="15.75" customHeight="1" x14ac:dyDescent="0.2">
      <c r="B620" s="2"/>
      <c r="C620" s="3"/>
      <c r="D620" s="4"/>
      <c r="E620" s="5"/>
      <c r="F620" s="2"/>
      <c r="G620" s="2"/>
      <c r="H620" s="2"/>
      <c r="I620" s="6"/>
      <c r="J620" s="6"/>
      <c r="K620" s="2"/>
      <c r="L620" s="2"/>
    </row>
    <row r="621" spans="2:12" ht="15.75" customHeight="1" x14ac:dyDescent="0.2">
      <c r="B621" s="2"/>
      <c r="C621" s="3"/>
      <c r="D621" s="4"/>
      <c r="E621" s="5"/>
      <c r="F621" s="2"/>
      <c r="G621" s="2"/>
      <c r="H621" s="2"/>
      <c r="I621" s="6"/>
      <c r="J621" s="6"/>
      <c r="K621" s="2"/>
      <c r="L621" s="2"/>
    </row>
    <row r="622" spans="2:12" ht="15.75" customHeight="1" x14ac:dyDescent="0.2">
      <c r="B622" s="2"/>
      <c r="C622" s="3"/>
      <c r="D622" s="4"/>
      <c r="E622" s="5"/>
      <c r="F622" s="2"/>
      <c r="G622" s="2"/>
      <c r="H622" s="2"/>
      <c r="I622" s="6"/>
      <c r="J622" s="6"/>
      <c r="K622" s="2"/>
      <c r="L622" s="2"/>
    </row>
    <row r="623" spans="2:12" ht="15.75" customHeight="1" x14ac:dyDescent="0.2">
      <c r="B623" s="2"/>
      <c r="C623" s="3"/>
      <c r="D623" s="4"/>
      <c r="E623" s="5"/>
      <c r="F623" s="2"/>
      <c r="G623" s="2"/>
      <c r="H623" s="2"/>
      <c r="I623" s="6"/>
      <c r="J623" s="6"/>
      <c r="K623" s="2"/>
      <c r="L623" s="2"/>
    </row>
    <row r="624" spans="2:12" ht="15.75" customHeight="1" x14ac:dyDescent="0.2">
      <c r="B624" s="2"/>
      <c r="C624" s="3"/>
      <c r="D624" s="4"/>
      <c r="E624" s="5"/>
      <c r="F624" s="2"/>
      <c r="G624" s="2"/>
      <c r="H624" s="2"/>
      <c r="I624" s="6"/>
      <c r="J624" s="6"/>
      <c r="K624" s="2"/>
      <c r="L624" s="2"/>
    </row>
    <row r="625" spans="2:12" ht="15.75" customHeight="1" x14ac:dyDescent="0.2">
      <c r="B625" s="2"/>
      <c r="C625" s="3"/>
      <c r="D625" s="4"/>
      <c r="E625" s="5"/>
      <c r="F625" s="2"/>
      <c r="G625" s="2"/>
      <c r="H625" s="2"/>
      <c r="I625" s="6"/>
      <c r="J625" s="6"/>
      <c r="K625" s="2"/>
      <c r="L625" s="2"/>
    </row>
    <row r="626" spans="2:12" ht="15.75" customHeight="1" x14ac:dyDescent="0.2">
      <c r="B626" s="2"/>
      <c r="C626" s="3"/>
      <c r="D626" s="4"/>
      <c r="E626" s="5"/>
      <c r="F626" s="2"/>
      <c r="G626" s="2"/>
      <c r="H626" s="2"/>
      <c r="I626" s="6"/>
      <c r="J626" s="6"/>
      <c r="K626" s="2"/>
      <c r="L626" s="2"/>
    </row>
    <row r="627" spans="2:12" ht="15.75" customHeight="1" x14ac:dyDescent="0.2">
      <c r="B627" s="2"/>
      <c r="C627" s="3"/>
      <c r="D627" s="4"/>
      <c r="E627" s="5"/>
      <c r="F627" s="2"/>
      <c r="G627" s="2"/>
      <c r="H627" s="2"/>
      <c r="I627" s="6"/>
      <c r="J627" s="6"/>
      <c r="K627" s="2"/>
      <c r="L627" s="2"/>
    </row>
    <row r="628" spans="2:12" ht="15.75" customHeight="1" x14ac:dyDescent="0.2">
      <c r="B628" s="2"/>
      <c r="C628" s="3"/>
      <c r="D628" s="4"/>
      <c r="E628" s="5"/>
      <c r="F628" s="2"/>
      <c r="G628" s="2"/>
      <c r="H628" s="2"/>
      <c r="I628" s="6"/>
      <c r="J628" s="6"/>
      <c r="K628" s="2"/>
      <c r="L628" s="2"/>
    </row>
    <row r="629" spans="2:12" ht="15.75" customHeight="1" x14ac:dyDescent="0.2">
      <c r="B629" s="2"/>
      <c r="C629" s="3"/>
      <c r="D629" s="4"/>
      <c r="E629" s="5"/>
      <c r="F629" s="2"/>
      <c r="G629" s="2"/>
      <c r="H629" s="2"/>
      <c r="I629" s="6"/>
      <c r="J629" s="6"/>
      <c r="K629" s="2"/>
      <c r="L629" s="2"/>
    </row>
    <row r="630" spans="2:12" ht="15.75" customHeight="1" x14ac:dyDescent="0.2">
      <c r="B630" s="2"/>
      <c r="C630" s="3"/>
      <c r="D630" s="4"/>
      <c r="E630" s="5"/>
      <c r="F630" s="2"/>
      <c r="G630" s="2"/>
      <c r="H630" s="2"/>
      <c r="I630" s="6"/>
      <c r="J630" s="6"/>
      <c r="K630" s="2"/>
      <c r="L630" s="2"/>
    </row>
    <row r="631" spans="2:12" ht="15.75" customHeight="1" x14ac:dyDescent="0.2">
      <c r="B631" s="2"/>
      <c r="C631" s="3"/>
      <c r="D631" s="4"/>
      <c r="E631" s="5"/>
      <c r="F631" s="2"/>
      <c r="G631" s="2"/>
      <c r="H631" s="2"/>
      <c r="I631" s="6"/>
      <c r="J631" s="6"/>
      <c r="K631" s="2"/>
      <c r="L631" s="2"/>
    </row>
    <row r="632" spans="2:12" ht="15.75" customHeight="1" x14ac:dyDescent="0.2">
      <c r="B632" s="2"/>
      <c r="C632" s="3"/>
      <c r="D632" s="4"/>
      <c r="E632" s="5"/>
      <c r="F632" s="2"/>
      <c r="G632" s="2"/>
      <c r="H632" s="2"/>
      <c r="I632" s="6"/>
      <c r="J632" s="6"/>
      <c r="K632" s="2"/>
      <c r="L632" s="2"/>
    </row>
    <row r="633" spans="2:12" ht="15.75" customHeight="1" x14ac:dyDescent="0.2">
      <c r="B633" s="2"/>
      <c r="C633" s="3"/>
      <c r="D633" s="4"/>
      <c r="E633" s="5"/>
      <c r="F633" s="2"/>
      <c r="G633" s="2"/>
      <c r="H633" s="2"/>
      <c r="I633" s="6"/>
      <c r="J633" s="6"/>
      <c r="K633" s="2"/>
      <c r="L633" s="2"/>
    </row>
    <row r="634" spans="2:12" ht="15.75" customHeight="1" x14ac:dyDescent="0.2">
      <c r="B634" s="2"/>
      <c r="C634" s="3"/>
      <c r="D634" s="4"/>
      <c r="E634" s="5"/>
      <c r="F634" s="2"/>
      <c r="G634" s="2"/>
      <c r="H634" s="2"/>
      <c r="I634" s="6"/>
      <c r="J634" s="6"/>
      <c r="K634" s="2"/>
      <c r="L634" s="2"/>
    </row>
    <row r="635" spans="2:12" ht="15.75" customHeight="1" x14ac:dyDescent="0.2">
      <c r="B635" s="2"/>
      <c r="C635" s="3"/>
      <c r="D635" s="4"/>
      <c r="E635" s="5"/>
      <c r="F635" s="2"/>
      <c r="G635" s="2"/>
      <c r="H635" s="2"/>
      <c r="I635" s="6"/>
      <c r="J635" s="6"/>
      <c r="K635" s="2"/>
      <c r="L635" s="2"/>
    </row>
    <row r="636" spans="2:12" ht="15.75" customHeight="1" x14ac:dyDescent="0.2">
      <c r="B636" s="2"/>
      <c r="C636" s="3"/>
      <c r="D636" s="4"/>
      <c r="E636" s="5"/>
      <c r="F636" s="2"/>
      <c r="G636" s="2"/>
      <c r="H636" s="2"/>
      <c r="I636" s="6"/>
      <c r="J636" s="6"/>
      <c r="K636" s="2"/>
      <c r="L636" s="2"/>
    </row>
    <row r="637" spans="2:12" ht="15.75" customHeight="1" x14ac:dyDescent="0.2">
      <c r="B637" s="2"/>
      <c r="C637" s="3"/>
      <c r="D637" s="4"/>
      <c r="E637" s="5"/>
      <c r="F637" s="2"/>
      <c r="G637" s="2"/>
      <c r="H637" s="2"/>
      <c r="I637" s="6"/>
      <c r="J637" s="6"/>
      <c r="K637" s="2"/>
      <c r="L637" s="2"/>
    </row>
    <row r="638" spans="2:12" ht="15.75" customHeight="1" x14ac:dyDescent="0.2">
      <c r="B638" s="2"/>
      <c r="C638" s="3"/>
      <c r="D638" s="4"/>
      <c r="E638" s="5"/>
      <c r="F638" s="2"/>
      <c r="G638" s="2"/>
      <c r="H638" s="2"/>
      <c r="I638" s="6"/>
      <c r="J638" s="6"/>
      <c r="K638" s="2"/>
      <c r="L638" s="2"/>
    </row>
    <row r="639" spans="2:12" ht="15.75" customHeight="1" x14ac:dyDescent="0.2">
      <c r="B639" s="2"/>
      <c r="C639" s="3"/>
      <c r="D639" s="4"/>
      <c r="E639" s="5"/>
      <c r="F639" s="2"/>
      <c r="G639" s="2"/>
      <c r="H639" s="2"/>
      <c r="I639" s="6"/>
      <c r="J639" s="6"/>
      <c r="K639" s="2"/>
      <c r="L639" s="2"/>
    </row>
    <row r="640" spans="2:12" ht="15.75" customHeight="1" x14ac:dyDescent="0.2">
      <c r="B640" s="2"/>
      <c r="C640" s="3"/>
      <c r="D640" s="4"/>
      <c r="E640" s="5"/>
      <c r="F640" s="2"/>
      <c r="G640" s="2"/>
      <c r="H640" s="2"/>
      <c r="I640" s="6"/>
      <c r="J640" s="6"/>
      <c r="K640" s="2"/>
      <c r="L640" s="2"/>
    </row>
    <row r="641" spans="2:12" ht="15.75" customHeight="1" x14ac:dyDescent="0.2">
      <c r="B641" s="2"/>
      <c r="C641" s="3"/>
      <c r="D641" s="4"/>
      <c r="E641" s="5"/>
      <c r="F641" s="2"/>
      <c r="G641" s="2"/>
      <c r="H641" s="2"/>
      <c r="I641" s="6"/>
      <c r="J641" s="6"/>
      <c r="K641" s="2"/>
      <c r="L641" s="2"/>
    </row>
    <row r="642" spans="2:12" ht="15.75" customHeight="1" x14ac:dyDescent="0.2">
      <c r="B642" s="2"/>
      <c r="C642" s="3"/>
      <c r="D642" s="4"/>
      <c r="E642" s="5"/>
      <c r="F642" s="2"/>
      <c r="G642" s="2"/>
      <c r="H642" s="2"/>
      <c r="I642" s="6"/>
      <c r="J642" s="6"/>
      <c r="K642" s="2"/>
      <c r="L642" s="2"/>
    </row>
    <row r="643" spans="2:12" ht="15.75" customHeight="1" x14ac:dyDescent="0.2">
      <c r="B643" s="2"/>
      <c r="C643" s="3"/>
      <c r="D643" s="4"/>
      <c r="E643" s="5"/>
      <c r="F643" s="2"/>
      <c r="G643" s="2"/>
      <c r="H643" s="2"/>
      <c r="I643" s="6"/>
      <c r="J643" s="6"/>
      <c r="K643" s="2"/>
      <c r="L643" s="2"/>
    </row>
    <row r="644" spans="2:12" ht="15.75" customHeight="1" x14ac:dyDescent="0.2">
      <c r="B644" s="2"/>
      <c r="C644" s="3"/>
      <c r="D644" s="4"/>
      <c r="E644" s="5"/>
      <c r="F644" s="2"/>
      <c r="G644" s="2"/>
      <c r="H644" s="2"/>
      <c r="I644" s="6"/>
      <c r="J644" s="6"/>
      <c r="K644" s="2"/>
      <c r="L644" s="2"/>
    </row>
    <row r="645" spans="2:12" ht="15.75" customHeight="1" x14ac:dyDescent="0.2">
      <c r="B645" s="2"/>
      <c r="C645" s="3"/>
      <c r="D645" s="4"/>
      <c r="E645" s="5"/>
      <c r="F645" s="2"/>
      <c r="G645" s="2"/>
      <c r="H645" s="2"/>
      <c r="I645" s="6"/>
      <c r="J645" s="6"/>
      <c r="K645" s="2"/>
      <c r="L645" s="2"/>
    </row>
    <row r="646" spans="2:12" ht="15.75" customHeight="1" x14ac:dyDescent="0.2">
      <c r="B646" s="2"/>
      <c r="C646" s="3"/>
      <c r="D646" s="4"/>
      <c r="E646" s="5"/>
      <c r="F646" s="2"/>
      <c r="G646" s="2"/>
      <c r="H646" s="2"/>
      <c r="I646" s="6"/>
      <c r="J646" s="6"/>
      <c r="K646" s="2"/>
      <c r="L646" s="2"/>
    </row>
    <row r="647" spans="2:12" ht="15.75" customHeight="1" x14ac:dyDescent="0.2">
      <c r="B647" s="2"/>
      <c r="C647" s="3"/>
      <c r="D647" s="4"/>
      <c r="E647" s="5"/>
      <c r="F647" s="2"/>
      <c r="G647" s="2"/>
      <c r="H647" s="2"/>
      <c r="I647" s="6"/>
      <c r="J647" s="6"/>
      <c r="K647" s="2"/>
      <c r="L647" s="2"/>
    </row>
    <row r="648" spans="2:12" ht="15.75" customHeight="1" x14ac:dyDescent="0.2">
      <c r="B648" s="2"/>
      <c r="C648" s="3"/>
      <c r="D648" s="4"/>
      <c r="E648" s="5"/>
      <c r="F648" s="2"/>
      <c r="G648" s="2"/>
      <c r="H648" s="2"/>
      <c r="I648" s="6"/>
      <c r="J648" s="6"/>
      <c r="K648" s="2"/>
      <c r="L648" s="2"/>
    </row>
    <row r="649" spans="2:12" ht="15.75" customHeight="1" x14ac:dyDescent="0.2">
      <c r="B649" s="2"/>
      <c r="C649" s="3"/>
      <c r="D649" s="4"/>
      <c r="E649" s="5"/>
      <c r="F649" s="2"/>
      <c r="G649" s="2"/>
      <c r="H649" s="2"/>
      <c r="I649" s="6"/>
      <c r="J649" s="6"/>
      <c r="K649" s="2"/>
      <c r="L649" s="2"/>
    </row>
    <row r="650" spans="2:12" ht="15.75" customHeight="1" x14ac:dyDescent="0.2">
      <c r="B650" s="2"/>
      <c r="C650" s="3"/>
      <c r="D650" s="4"/>
      <c r="E650" s="5"/>
      <c r="F650" s="2"/>
      <c r="G650" s="2"/>
      <c r="H650" s="2"/>
      <c r="I650" s="6"/>
      <c r="J650" s="6"/>
      <c r="K650" s="2"/>
      <c r="L650" s="2"/>
    </row>
    <row r="651" spans="2:12" ht="15.75" customHeight="1" x14ac:dyDescent="0.2">
      <c r="B651" s="2"/>
      <c r="C651" s="3"/>
      <c r="D651" s="4"/>
      <c r="E651" s="5"/>
      <c r="F651" s="2"/>
      <c r="G651" s="2"/>
      <c r="H651" s="2"/>
      <c r="I651" s="6"/>
      <c r="J651" s="6"/>
      <c r="K651" s="2"/>
      <c r="L651" s="2"/>
    </row>
    <row r="652" spans="2:12" ht="15.75" customHeight="1" x14ac:dyDescent="0.2">
      <c r="B652" s="2"/>
      <c r="C652" s="3"/>
      <c r="D652" s="4"/>
      <c r="E652" s="5"/>
      <c r="F652" s="2"/>
      <c r="G652" s="2"/>
      <c r="H652" s="2"/>
      <c r="I652" s="6"/>
      <c r="J652" s="6"/>
      <c r="K652" s="2"/>
      <c r="L652" s="2"/>
    </row>
    <row r="653" spans="2:12" ht="15.75" customHeight="1" x14ac:dyDescent="0.2">
      <c r="B653" s="2"/>
      <c r="C653" s="3"/>
      <c r="D653" s="4"/>
      <c r="E653" s="5"/>
      <c r="F653" s="2"/>
      <c r="G653" s="2"/>
      <c r="H653" s="2"/>
      <c r="I653" s="6"/>
      <c r="J653" s="6"/>
      <c r="K653" s="2"/>
      <c r="L653" s="2"/>
    </row>
    <row r="654" spans="2:12" ht="15.75" customHeight="1" x14ac:dyDescent="0.2">
      <c r="B654" s="2"/>
      <c r="C654" s="3"/>
      <c r="D654" s="4"/>
      <c r="E654" s="5"/>
      <c r="F654" s="2"/>
      <c r="G654" s="2"/>
      <c r="H654" s="2"/>
      <c r="I654" s="6"/>
      <c r="J654" s="6"/>
      <c r="K654" s="2"/>
      <c r="L654" s="2"/>
    </row>
    <row r="655" spans="2:12" ht="15.75" customHeight="1" x14ac:dyDescent="0.2">
      <c r="B655" s="2"/>
      <c r="C655" s="3"/>
      <c r="D655" s="4"/>
      <c r="E655" s="5"/>
      <c r="F655" s="2"/>
      <c r="G655" s="2"/>
      <c r="H655" s="2"/>
      <c r="I655" s="6"/>
      <c r="J655" s="6"/>
      <c r="K655" s="2"/>
      <c r="L655" s="2"/>
    </row>
    <row r="656" spans="2:12" ht="15.75" customHeight="1" x14ac:dyDescent="0.2">
      <c r="B656" s="2"/>
      <c r="C656" s="3"/>
      <c r="D656" s="4"/>
      <c r="E656" s="5"/>
      <c r="F656" s="2"/>
      <c r="G656" s="2"/>
      <c r="H656" s="2"/>
      <c r="I656" s="6"/>
      <c r="J656" s="6"/>
      <c r="K656" s="2"/>
      <c r="L656" s="2"/>
    </row>
    <row r="657" spans="2:12" ht="15.75" customHeight="1" x14ac:dyDescent="0.2">
      <c r="B657" s="2"/>
      <c r="C657" s="3"/>
      <c r="D657" s="4"/>
      <c r="E657" s="5"/>
      <c r="F657" s="2"/>
      <c r="G657" s="2"/>
      <c r="H657" s="2"/>
      <c r="I657" s="6"/>
      <c r="J657" s="6"/>
      <c r="K657" s="2"/>
      <c r="L657" s="2"/>
    </row>
    <row r="658" spans="2:12" ht="15.75" customHeight="1" x14ac:dyDescent="0.2">
      <c r="B658" s="2"/>
      <c r="C658" s="3"/>
      <c r="D658" s="4"/>
      <c r="E658" s="5"/>
      <c r="F658" s="2"/>
      <c r="G658" s="2"/>
      <c r="H658" s="2"/>
      <c r="I658" s="6"/>
      <c r="J658" s="6"/>
      <c r="K658" s="2"/>
      <c r="L658" s="2"/>
    </row>
    <row r="659" spans="2:12" ht="15.75" customHeight="1" x14ac:dyDescent="0.2">
      <c r="B659" s="2"/>
      <c r="C659" s="3"/>
      <c r="D659" s="4"/>
      <c r="E659" s="5"/>
      <c r="F659" s="2"/>
      <c r="G659" s="2"/>
      <c r="H659" s="2"/>
      <c r="I659" s="6"/>
      <c r="J659" s="6"/>
      <c r="K659" s="2"/>
      <c r="L659" s="2"/>
    </row>
    <row r="660" spans="2:12" ht="15.75" customHeight="1" x14ac:dyDescent="0.2">
      <c r="B660" s="2"/>
      <c r="C660" s="3"/>
      <c r="D660" s="4"/>
      <c r="E660" s="5"/>
      <c r="F660" s="2"/>
      <c r="G660" s="2"/>
      <c r="H660" s="2"/>
      <c r="I660" s="6"/>
      <c r="J660" s="6"/>
      <c r="K660" s="2"/>
      <c r="L660" s="2"/>
    </row>
    <row r="661" spans="2:12" ht="15.75" customHeight="1" x14ac:dyDescent="0.2">
      <c r="B661" s="2"/>
      <c r="C661" s="3"/>
      <c r="D661" s="4"/>
      <c r="E661" s="5"/>
      <c r="F661" s="2"/>
      <c r="G661" s="2"/>
      <c r="H661" s="2"/>
      <c r="I661" s="6"/>
      <c r="J661" s="6"/>
      <c r="K661" s="2"/>
      <c r="L661" s="2"/>
    </row>
    <row r="662" spans="2:12" ht="15.75" customHeight="1" x14ac:dyDescent="0.2">
      <c r="B662" s="2"/>
      <c r="C662" s="3"/>
      <c r="D662" s="4"/>
      <c r="E662" s="5"/>
      <c r="F662" s="2"/>
      <c r="G662" s="2"/>
      <c r="H662" s="2"/>
      <c r="I662" s="6"/>
      <c r="J662" s="6"/>
      <c r="K662" s="2"/>
      <c r="L662" s="2"/>
    </row>
    <row r="663" spans="2:12" ht="15.75" customHeight="1" x14ac:dyDescent="0.2">
      <c r="B663" s="2"/>
      <c r="C663" s="3"/>
      <c r="D663" s="4"/>
      <c r="E663" s="5"/>
      <c r="F663" s="2"/>
      <c r="G663" s="2"/>
      <c r="H663" s="2"/>
      <c r="I663" s="6"/>
      <c r="J663" s="6"/>
      <c r="K663" s="2"/>
      <c r="L663" s="2"/>
    </row>
    <row r="664" spans="2:12" ht="15.75" customHeight="1" x14ac:dyDescent="0.2">
      <c r="B664" s="2"/>
      <c r="C664" s="3"/>
      <c r="D664" s="4"/>
      <c r="E664" s="5"/>
      <c r="F664" s="2"/>
      <c r="G664" s="2"/>
      <c r="H664" s="2"/>
      <c r="I664" s="6"/>
      <c r="J664" s="6"/>
      <c r="K664" s="2"/>
      <c r="L664" s="2"/>
    </row>
    <row r="665" spans="2:12" ht="15.75" customHeight="1" x14ac:dyDescent="0.2">
      <c r="B665" s="2"/>
      <c r="C665" s="3"/>
      <c r="D665" s="4"/>
      <c r="E665" s="5"/>
      <c r="F665" s="2"/>
      <c r="G665" s="2"/>
      <c r="H665" s="2"/>
      <c r="I665" s="6"/>
      <c r="J665" s="6"/>
      <c r="K665" s="2"/>
      <c r="L665" s="2"/>
    </row>
    <row r="666" spans="2:12" ht="15.75" customHeight="1" x14ac:dyDescent="0.2">
      <c r="B666" s="2"/>
      <c r="C666" s="3"/>
      <c r="D666" s="4"/>
      <c r="E666" s="5"/>
      <c r="F666" s="2"/>
      <c r="G666" s="2"/>
      <c r="H666" s="2"/>
      <c r="I666" s="6"/>
      <c r="J666" s="6"/>
      <c r="K666" s="2"/>
      <c r="L666" s="2"/>
    </row>
    <row r="667" spans="2:12" ht="15.75" customHeight="1" x14ac:dyDescent="0.2">
      <c r="B667" s="2"/>
      <c r="C667" s="3"/>
      <c r="D667" s="4"/>
      <c r="E667" s="5"/>
      <c r="F667" s="2"/>
      <c r="G667" s="2"/>
      <c r="H667" s="2"/>
      <c r="I667" s="6"/>
      <c r="J667" s="6"/>
      <c r="K667" s="2"/>
      <c r="L667" s="2"/>
    </row>
    <row r="668" spans="2:12" ht="15.75" customHeight="1" x14ac:dyDescent="0.2">
      <c r="B668" s="2"/>
      <c r="C668" s="3"/>
      <c r="D668" s="4"/>
      <c r="E668" s="5"/>
      <c r="F668" s="2"/>
      <c r="G668" s="2"/>
      <c r="H668" s="2"/>
      <c r="I668" s="6"/>
      <c r="J668" s="6"/>
      <c r="K668" s="2"/>
      <c r="L668" s="2"/>
    </row>
    <row r="669" spans="2:12" ht="15.75" customHeight="1" x14ac:dyDescent="0.2">
      <c r="B669" s="2"/>
      <c r="C669" s="3"/>
      <c r="D669" s="4"/>
      <c r="E669" s="5"/>
      <c r="F669" s="2"/>
      <c r="G669" s="2"/>
      <c r="H669" s="2"/>
      <c r="I669" s="6"/>
      <c r="J669" s="6"/>
      <c r="K669" s="2"/>
      <c r="L669" s="2"/>
    </row>
    <row r="670" spans="2:12" ht="15.75" customHeight="1" x14ac:dyDescent="0.2">
      <c r="B670" s="2"/>
      <c r="C670" s="3"/>
      <c r="D670" s="4"/>
      <c r="E670" s="5"/>
      <c r="F670" s="2"/>
      <c r="G670" s="2"/>
      <c r="H670" s="2"/>
      <c r="I670" s="6"/>
      <c r="J670" s="6"/>
      <c r="K670" s="2"/>
      <c r="L670" s="2"/>
    </row>
    <row r="671" spans="2:12" ht="15.75" customHeight="1" x14ac:dyDescent="0.2">
      <c r="B671" s="2"/>
      <c r="C671" s="3"/>
      <c r="D671" s="4"/>
      <c r="E671" s="5"/>
      <c r="F671" s="2"/>
      <c r="G671" s="2"/>
      <c r="H671" s="2"/>
      <c r="I671" s="6"/>
      <c r="J671" s="6"/>
      <c r="K671" s="2"/>
      <c r="L671" s="2"/>
    </row>
    <row r="672" spans="2:12" ht="15.75" customHeight="1" x14ac:dyDescent="0.2">
      <c r="B672" s="2"/>
      <c r="C672" s="3"/>
      <c r="D672" s="4"/>
      <c r="E672" s="5"/>
      <c r="F672" s="2"/>
      <c r="G672" s="2"/>
      <c r="H672" s="2"/>
      <c r="I672" s="6"/>
      <c r="J672" s="6"/>
      <c r="K672" s="2"/>
      <c r="L672" s="2"/>
    </row>
    <row r="673" spans="2:12" ht="15.75" customHeight="1" x14ac:dyDescent="0.2">
      <c r="B673" s="2"/>
      <c r="C673" s="3"/>
      <c r="D673" s="4"/>
      <c r="E673" s="5"/>
      <c r="F673" s="2"/>
      <c r="G673" s="2"/>
      <c r="H673" s="2"/>
      <c r="I673" s="6"/>
      <c r="J673" s="6"/>
      <c r="K673" s="2"/>
      <c r="L673" s="2"/>
    </row>
    <row r="674" spans="2:12" ht="15.75" customHeight="1" x14ac:dyDescent="0.2">
      <c r="B674" s="2"/>
      <c r="C674" s="3"/>
      <c r="D674" s="4"/>
      <c r="E674" s="5"/>
      <c r="F674" s="2"/>
      <c r="G674" s="2"/>
      <c r="H674" s="2"/>
      <c r="I674" s="6"/>
      <c r="J674" s="6"/>
      <c r="K674" s="2"/>
      <c r="L674" s="2"/>
    </row>
    <row r="675" spans="2:12" ht="15.75" customHeight="1" x14ac:dyDescent="0.2">
      <c r="B675" s="2"/>
      <c r="C675" s="3"/>
      <c r="D675" s="4"/>
      <c r="E675" s="5"/>
      <c r="F675" s="2"/>
      <c r="G675" s="2"/>
      <c r="H675" s="2"/>
      <c r="I675" s="6"/>
      <c r="J675" s="6"/>
      <c r="K675" s="2"/>
      <c r="L675" s="2"/>
    </row>
    <row r="676" spans="2:12" ht="15.75" customHeight="1" x14ac:dyDescent="0.2">
      <c r="B676" s="2"/>
      <c r="C676" s="3"/>
      <c r="D676" s="4"/>
      <c r="E676" s="5"/>
      <c r="F676" s="2"/>
      <c r="G676" s="2"/>
      <c r="H676" s="2"/>
      <c r="I676" s="6"/>
      <c r="J676" s="6"/>
      <c r="K676" s="2"/>
      <c r="L676" s="2"/>
    </row>
    <row r="677" spans="2:12" ht="15.75" customHeight="1" x14ac:dyDescent="0.2">
      <c r="B677" s="2"/>
      <c r="C677" s="3"/>
      <c r="D677" s="4"/>
      <c r="E677" s="5"/>
      <c r="F677" s="2"/>
      <c r="G677" s="2"/>
      <c r="H677" s="2"/>
      <c r="I677" s="6"/>
      <c r="J677" s="6"/>
      <c r="K677" s="2"/>
      <c r="L677" s="2"/>
    </row>
    <row r="678" spans="2:12" ht="15.75" customHeight="1" x14ac:dyDescent="0.2">
      <c r="B678" s="2"/>
      <c r="C678" s="3"/>
      <c r="D678" s="4"/>
      <c r="E678" s="5"/>
      <c r="F678" s="2"/>
      <c r="G678" s="2"/>
      <c r="H678" s="2"/>
      <c r="I678" s="6"/>
      <c r="J678" s="6"/>
      <c r="K678" s="2"/>
      <c r="L678" s="2"/>
    </row>
    <row r="679" spans="2:12" ht="15.75" customHeight="1" x14ac:dyDescent="0.2">
      <c r="B679" s="2"/>
      <c r="C679" s="3"/>
      <c r="D679" s="4"/>
      <c r="E679" s="5"/>
      <c r="F679" s="2"/>
      <c r="G679" s="2"/>
      <c r="H679" s="2"/>
      <c r="I679" s="6"/>
      <c r="J679" s="6"/>
      <c r="K679" s="2"/>
      <c r="L679" s="2"/>
    </row>
    <row r="680" spans="2:12" ht="15.75" customHeight="1" x14ac:dyDescent="0.2">
      <c r="B680" s="2"/>
      <c r="C680" s="3"/>
      <c r="D680" s="4"/>
      <c r="E680" s="5"/>
      <c r="F680" s="2"/>
      <c r="G680" s="2"/>
      <c r="H680" s="2"/>
      <c r="I680" s="6"/>
      <c r="J680" s="6"/>
      <c r="K680" s="2"/>
      <c r="L680" s="2"/>
    </row>
    <row r="681" spans="2:12" ht="15.75" customHeight="1" x14ac:dyDescent="0.2">
      <c r="B681" s="2"/>
      <c r="C681" s="3"/>
      <c r="D681" s="4"/>
      <c r="E681" s="5"/>
      <c r="F681" s="2"/>
      <c r="G681" s="2"/>
      <c r="H681" s="2"/>
      <c r="I681" s="6"/>
      <c r="J681" s="6"/>
      <c r="K681" s="2"/>
      <c r="L681" s="2"/>
    </row>
    <row r="682" spans="2:12" ht="15.75" customHeight="1" x14ac:dyDescent="0.2">
      <c r="B682" s="2"/>
      <c r="C682" s="3"/>
      <c r="D682" s="4"/>
      <c r="E682" s="5"/>
      <c r="F682" s="2"/>
      <c r="G682" s="2"/>
      <c r="H682" s="2"/>
      <c r="I682" s="6"/>
      <c r="J682" s="6"/>
      <c r="K682" s="2"/>
      <c r="L682" s="2"/>
    </row>
    <row r="683" spans="2:12" ht="15.75" customHeight="1" x14ac:dyDescent="0.2">
      <c r="B683" s="2"/>
      <c r="C683" s="3"/>
      <c r="D683" s="4"/>
      <c r="E683" s="5"/>
      <c r="F683" s="2"/>
      <c r="G683" s="2"/>
      <c r="H683" s="2"/>
      <c r="I683" s="6"/>
      <c r="J683" s="6"/>
      <c r="K683" s="2"/>
      <c r="L683" s="2"/>
    </row>
    <row r="684" spans="2:12" ht="15.75" customHeight="1" x14ac:dyDescent="0.2">
      <c r="B684" s="2"/>
      <c r="C684" s="3"/>
      <c r="D684" s="4"/>
      <c r="E684" s="5"/>
      <c r="F684" s="2"/>
      <c r="G684" s="2"/>
      <c r="H684" s="2"/>
      <c r="I684" s="6"/>
      <c r="J684" s="6"/>
      <c r="K684" s="2"/>
      <c r="L684" s="2"/>
    </row>
    <row r="685" spans="2:12" ht="15.75" customHeight="1" x14ac:dyDescent="0.2">
      <c r="B685" s="2"/>
      <c r="C685" s="3"/>
      <c r="D685" s="4"/>
      <c r="E685" s="5"/>
      <c r="F685" s="2"/>
      <c r="G685" s="2"/>
      <c r="H685" s="2"/>
      <c r="I685" s="6"/>
      <c r="J685" s="6"/>
      <c r="K685" s="2"/>
      <c r="L685" s="2"/>
    </row>
    <row r="686" spans="2:12" ht="15.75" customHeight="1" x14ac:dyDescent="0.2">
      <c r="B686" s="2"/>
      <c r="C686" s="3"/>
      <c r="D686" s="4"/>
      <c r="E686" s="5"/>
      <c r="F686" s="2"/>
      <c r="G686" s="2"/>
      <c r="H686" s="2"/>
      <c r="I686" s="6"/>
      <c r="J686" s="6"/>
      <c r="K686" s="2"/>
      <c r="L686" s="2"/>
    </row>
    <row r="687" spans="2:12" ht="15.75" customHeight="1" x14ac:dyDescent="0.2">
      <c r="B687" s="2"/>
      <c r="C687" s="3"/>
      <c r="D687" s="4"/>
      <c r="E687" s="5"/>
      <c r="F687" s="2"/>
      <c r="G687" s="2"/>
      <c r="H687" s="2"/>
      <c r="I687" s="6"/>
      <c r="J687" s="6"/>
      <c r="K687" s="2"/>
      <c r="L687" s="2"/>
    </row>
    <row r="688" spans="2:12" ht="15.75" customHeight="1" x14ac:dyDescent="0.2">
      <c r="B688" s="2"/>
      <c r="C688" s="3"/>
      <c r="D688" s="4"/>
      <c r="E688" s="5"/>
      <c r="F688" s="2"/>
      <c r="G688" s="2"/>
      <c r="H688" s="2"/>
      <c r="I688" s="6"/>
      <c r="J688" s="6"/>
      <c r="K688" s="2"/>
      <c r="L688" s="2"/>
    </row>
    <row r="689" spans="2:12" ht="15.75" customHeight="1" x14ac:dyDescent="0.2">
      <c r="B689" s="2"/>
      <c r="C689" s="3"/>
      <c r="D689" s="4"/>
      <c r="E689" s="5"/>
      <c r="F689" s="2"/>
      <c r="G689" s="2"/>
      <c r="H689" s="2"/>
      <c r="I689" s="6"/>
      <c r="J689" s="6"/>
      <c r="K689" s="2"/>
      <c r="L689" s="2"/>
    </row>
    <row r="690" spans="2:12" ht="15.75" customHeight="1" x14ac:dyDescent="0.2">
      <c r="B690" s="2"/>
      <c r="C690" s="3"/>
      <c r="D690" s="4"/>
      <c r="E690" s="5"/>
      <c r="F690" s="2"/>
      <c r="G690" s="2"/>
      <c r="H690" s="2"/>
      <c r="I690" s="6"/>
      <c r="J690" s="6"/>
      <c r="K690" s="2"/>
      <c r="L690" s="2"/>
    </row>
    <row r="691" spans="2:12" ht="15.75" customHeight="1" x14ac:dyDescent="0.2">
      <c r="B691" s="2"/>
      <c r="C691" s="3"/>
      <c r="D691" s="4"/>
      <c r="E691" s="5"/>
      <c r="F691" s="2"/>
      <c r="G691" s="2"/>
      <c r="H691" s="2"/>
      <c r="I691" s="6"/>
      <c r="J691" s="6"/>
      <c r="K691" s="2"/>
      <c r="L691" s="2"/>
    </row>
    <row r="692" spans="2:12" ht="15.75" customHeight="1" x14ac:dyDescent="0.2">
      <c r="B692" s="2"/>
      <c r="C692" s="3"/>
      <c r="D692" s="4"/>
      <c r="E692" s="5"/>
      <c r="F692" s="2"/>
      <c r="G692" s="2"/>
      <c r="H692" s="2"/>
      <c r="I692" s="6"/>
      <c r="J692" s="6"/>
      <c r="K692" s="2"/>
      <c r="L692" s="2"/>
    </row>
    <row r="693" spans="2:12" ht="15.75" customHeight="1" x14ac:dyDescent="0.2">
      <c r="B693" s="2"/>
      <c r="C693" s="3"/>
      <c r="D693" s="4"/>
      <c r="E693" s="5"/>
      <c r="F693" s="2"/>
      <c r="G693" s="2"/>
      <c r="H693" s="2"/>
      <c r="I693" s="6"/>
      <c r="J693" s="6"/>
      <c r="K693" s="2"/>
      <c r="L693" s="2"/>
    </row>
    <row r="694" spans="2:12" ht="15.75" customHeight="1" x14ac:dyDescent="0.2">
      <c r="B694" s="2"/>
      <c r="C694" s="3"/>
      <c r="D694" s="4"/>
      <c r="E694" s="5"/>
      <c r="F694" s="2"/>
      <c r="G694" s="2"/>
      <c r="H694" s="2"/>
      <c r="I694" s="6"/>
      <c r="J694" s="6"/>
      <c r="K694" s="2"/>
      <c r="L694" s="2"/>
    </row>
    <row r="695" spans="2:12" ht="15.75" customHeight="1" x14ac:dyDescent="0.2">
      <c r="B695" s="2"/>
      <c r="C695" s="3"/>
      <c r="D695" s="4"/>
      <c r="E695" s="5"/>
      <c r="F695" s="2"/>
      <c r="G695" s="2"/>
      <c r="H695" s="2"/>
      <c r="I695" s="6"/>
      <c r="J695" s="6"/>
      <c r="K695" s="2"/>
      <c r="L695" s="2"/>
    </row>
    <row r="696" spans="2:12" ht="15.75" customHeight="1" x14ac:dyDescent="0.2">
      <c r="B696" s="2"/>
      <c r="C696" s="3"/>
      <c r="D696" s="4"/>
      <c r="E696" s="5"/>
      <c r="F696" s="2"/>
      <c r="G696" s="2"/>
      <c r="H696" s="2"/>
      <c r="I696" s="6"/>
      <c r="J696" s="6"/>
      <c r="K696" s="2"/>
      <c r="L696" s="2"/>
    </row>
    <row r="697" spans="2:12" ht="15.75" customHeight="1" x14ac:dyDescent="0.2">
      <c r="B697" s="2"/>
      <c r="C697" s="3"/>
      <c r="D697" s="4"/>
      <c r="E697" s="5"/>
      <c r="F697" s="2"/>
      <c r="G697" s="2"/>
      <c r="H697" s="2"/>
      <c r="I697" s="6"/>
      <c r="J697" s="6"/>
      <c r="K697" s="2"/>
      <c r="L697" s="2"/>
    </row>
    <row r="698" spans="2:12" ht="15.75" customHeight="1" x14ac:dyDescent="0.2">
      <c r="B698" s="2"/>
      <c r="C698" s="3"/>
      <c r="D698" s="4"/>
      <c r="E698" s="5"/>
      <c r="F698" s="2"/>
      <c r="G698" s="2"/>
      <c r="H698" s="2"/>
      <c r="I698" s="6"/>
      <c r="J698" s="6"/>
      <c r="K698" s="2"/>
      <c r="L698" s="2"/>
    </row>
    <row r="699" spans="2:12" ht="15.75" customHeight="1" x14ac:dyDescent="0.2">
      <c r="B699" s="2"/>
      <c r="C699" s="3"/>
      <c r="D699" s="4"/>
      <c r="E699" s="5"/>
      <c r="F699" s="2"/>
      <c r="G699" s="2"/>
      <c r="H699" s="2"/>
      <c r="I699" s="6"/>
      <c r="J699" s="6"/>
      <c r="K699" s="2"/>
      <c r="L699" s="2"/>
    </row>
    <row r="700" spans="2:12" ht="15.75" customHeight="1" x14ac:dyDescent="0.2">
      <c r="B700" s="2"/>
      <c r="C700" s="3"/>
      <c r="D700" s="4"/>
      <c r="E700" s="5"/>
      <c r="F700" s="2"/>
      <c r="G700" s="2"/>
      <c r="H700" s="2"/>
      <c r="I700" s="6"/>
      <c r="J700" s="6"/>
      <c r="K700" s="2"/>
      <c r="L700" s="2"/>
    </row>
    <row r="701" spans="2:12" ht="15.75" customHeight="1" x14ac:dyDescent="0.2">
      <c r="B701" s="2"/>
      <c r="C701" s="3"/>
      <c r="D701" s="4"/>
      <c r="E701" s="5"/>
      <c r="F701" s="2"/>
      <c r="G701" s="2"/>
      <c r="H701" s="2"/>
      <c r="I701" s="6"/>
      <c r="J701" s="6"/>
      <c r="K701" s="2"/>
      <c r="L701" s="2"/>
    </row>
    <row r="702" spans="2:12" ht="15.75" customHeight="1" x14ac:dyDescent="0.2">
      <c r="B702" s="2"/>
      <c r="C702" s="3"/>
      <c r="D702" s="4"/>
      <c r="E702" s="5"/>
      <c r="F702" s="2"/>
      <c r="G702" s="2"/>
      <c r="H702" s="2"/>
      <c r="I702" s="6"/>
      <c r="J702" s="6"/>
      <c r="K702" s="2"/>
      <c r="L702" s="2"/>
    </row>
    <row r="703" spans="2:12" ht="15.75" customHeight="1" x14ac:dyDescent="0.2">
      <c r="B703" s="2"/>
      <c r="C703" s="3"/>
      <c r="D703" s="4"/>
      <c r="E703" s="5"/>
      <c r="F703" s="2"/>
      <c r="G703" s="2"/>
      <c r="H703" s="2"/>
      <c r="I703" s="6"/>
      <c r="J703" s="6"/>
      <c r="K703" s="2"/>
      <c r="L703" s="2"/>
    </row>
    <row r="704" spans="2:12" ht="15.75" customHeight="1" x14ac:dyDescent="0.2">
      <c r="B704" s="2"/>
      <c r="C704" s="3"/>
      <c r="D704" s="4"/>
      <c r="E704" s="5"/>
      <c r="F704" s="2"/>
      <c r="G704" s="2"/>
      <c r="H704" s="2"/>
      <c r="I704" s="6"/>
      <c r="J704" s="6"/>
      <c r="K704" s="2"/>
      <c r="L704" s="2"/>
    </row>
    <row r="705" spans="2:12" ht="15.75" customHeight="1" x14ac:dyDescent="0.2">
      <c r="B705" s="2"/>
      <c r="C705" s="3"/>
      <c r="D705" s="4"/>
      <c r="E705" s="5"/>
      <c r="F705" s="2"/>
      <c r="G705" s="2"/>
      <c r="H705" s="2"/>
      <c r="I705" s="6"/>
      <c r="J705" s="6"/>
      <c r="K705" s="2"/>
      <c r="L705" s="2"/>
    </row>
    <row r="706" spans="2:12" ht="15.75" customHeight="1" x14ac:dyDescent="0.2">
      <c r="B706" s="2"/>
      <c r="C706" s="3"/>
      <c r="D706" s="4"/>
      <c r="E706" s="5"/>
      <c r="F706" s="2"/>
      <c r="G706" s="2"/>
      <c r="H706" s="2"/>
      <c r="I706" s="6"/>
      <c r="J706" s="6"/>
      <c r="K706" s="2"/>
      <c r="L706" s="2"/>
    </row>
    <row r="707" spans="2:12" ht="15.75" customHeight="1" x14ac:dyDescent="0.2">
      <c r="B707" s="2"/>
      <c r="C707" s="3"/>
      <c r="D707" s="4"/>
      <c r="E707" s="5"/>
      <c r="F707" s="2"/>
      <c r="G707" s="2"/>
      <c r="H707" s="2"/>
      <c r="I707" s="6"/>
      <c r="J707" s="6"/>
      <c r="K707" s="2"/>
      <c r="L707" s="2"/>
    </row>
    <row r="708" spans="2:12" ht="15.75" customHeight="1" x14ac:dyDescent="0.2">
      <c r="B708" s="2"/>
      <c r="C708" s="3"/>
      <c r="D708" s="4"/>
      <c r="E708" s="5"/>
      <c r="F708" s="2"/>
      <c r="G708" s="2"/>
      <c r="H708" s="2"/>
      <c r="I708" s="6"/>
      <c r="J708" s="6"/>
      <c r="K708" s="2"/>
      <c r="L708" s="2"/>
    </row>
    <row r="709" spans="2:12" ht="15.75" customHeight="1" x14ac:dyDescent="0.2">
      <c r="B709" s="2"/>
      <c r="C709" s="3"/>
      <c r="D709" s="4"/>
      <c r="E709" s="5"/>
      <c r="F709" s="2"/>
      <c r="G709" s="2"/>
      <c r="H709" s="2"/>
      <c r="I709" s="6"/>
      <c r="J709" s="6"/>
      <c r="K709" s="2"/>
      <c r="L709" s="2"/>
    </row>
    <row r="710" spans="2:12" ht="15.75" customHeight="1" x14ac:dyDescent="0.2">
      <c r="B710" s="2"/>
      <c r="C710" s="3"/>
      <c r="D710" s="4"/>
      <c r="E710" s="5"/>
      <c r="F710" s="2"/>
      <c r="G710" s="2"/>
      <c r="H710" s="2"/>
      <c r="I710" s="6"/>
      <c r="J710" s="6"/>
      <c r="K710" s="2"/>
      <c r="L710" s="2"/>
    </row>
    <row r="711" spans="2:12" ht="15.75" customHeight="1" x14ac:dyDescent="0.2">
      <c r="B711" s="2"/>
      <c r="C711" s="3"/>
      <c r="D711" s="4"/>
      <c r="E711" s="5"/>
      <c r="F711" s="2"/>
      <c r="G711" s="2"/>
      <c r="H711" s="2"/>
      <c r="I711" s="6"/>
      <c r="J711" s="6"/>
      <c r="K711" s="2"/>
      <c r="L711" s="2"/>
    </row>
    <row r="712" spans="2:12" ht="15.75" customHeight="1" x14ac:dyDescent="0.2">
      <c r="B712" s="2"/>
      <c r="C712" s="3"/>
      <c r="D712" s="4"/>
      <c r="E712" s="5"/>
      <c r="F712" s="2"/>
      <c r="G712" s="2"/>
      <c r="H712" s="2"/>
      <c r="I712" s="6"/>
      <c r="J712" s="6"/>
      <c r="K712" s="2"/>
      <c r="L712" s="2"/>
    </row>
    <row r="713" spans="2:12" ht="15.75" customHeight="1" x14ac:dyDescent="0.2">
      <c r="B713" s="2"/>
      <c r="C713" s="3"/>
      <c r="D713" s="4"/>
      <c r="E713" s="5"/>
      <c r="F713" s="2"/>
      <c r="G713" s="2"/>
      <c r="H713" s="2"/>
      <c r="I713" s="6"/>
      <c r="J713" s="6"/>
      <c r="K713" s="2"/>
      <c r="L713" s="2"/>
    </row>
    <row r="714" spans="2:12" ht="15.75" customHeight="1" x14ac:dyDescent="0.2">
      <c r="B714" s="2"/>
      <c r="C714" s="3"/>
      <c r="D714" s="4"/>
      <c r="E714" s="5"/>
      <c r="F714" s="2"/>
      <c r="G714" s="2"/>
      <c r="H714" s="2"/>
      <c r="I714" s="6"/>
      <c r="J714" s="6"/>
      <c r="K714" s="2"/>
      <c r="L714" s="2"/>
    </row>
    <row r="715" spans="2:12" ht="15.75" customHeight="1" x14ac:dyDescent="0.2">
      <c r="B715" s="2"/>
      <c r="C715" s="3"/>
      <c r="D715" s="4"/>
      <c r="E715" s="5"/>
      <c r="F715" s="2"/>
      <c r="G715" s="2"/>
      <c r="H715" s="2"/>
      <c r="I715" s="6"/>
      <c r="J715" s="6"/>
      <c r="K715" s="2"/>
      <c r="L715" s="2"/>
    </row>
    <row r="716" spans="2:12" ht="15.75" customHeight="1" x14ac:dyDescent="0.2">
      <c r="B716" s="2"/>
      <c r="C716" s="3"/>
      <c r="D716" s="4"/>
      <c r="E716" s="5"/>
      <c r="F716" s="2"/>
      <c r="G716" s="2"/>
      <c r="H716" s="2"/>
      <c r="I716" s="6"/>
      <c r="J716" s="6"/>
      <c r="K716" s="2"/>
      <c r="L716" s="2"/>
    </row>
    <row r="717" spans="2:12" ht="15.75" customHeight="1" x14ac:dyDescent="0.2">
      <c r="B717" s="2"/>
      <c r="C717" s="3"/>
      <c r="D717" s="4"/>
      <c r="E717" s="5"/>
      <c r="F717" s="2"/>
      <c r="G717" s="2"/>
      <c r="H717" s="2"/>
      <c r="I717" s="6"/>
      <c r="J717" s="6"/>
      <c r="K717" s="2"/>
      <c r="L717" s="2"/>
    </row>
    <row r="718" spans="2:12" ht="15.75" customHeight="1" x14ac:dyDescent="0.2">
      <c r="B718" s="2"/>
      <c r="C718" s="3"/>
      <c r="D718" s="4"/>
      <c r="E718" s="5"/>
      <c r="F718" s="2"/>
      <c r="G718" s="2"/>
      <c r="H718" s="2"/>
      <c r="I718" s="6"/>
      <c r="J718" s="6"/>
      <c r="K718" s="2"/>
      <c r="L718" s="2"/>
    </row>
    <row r="719" spans="2:12" ht="15.75" customHeight="1" x14ac:dyDescent="0.2">
      <c r="B719" s="2"/>
      <c r="C719" s="3"/>
      <c r="D719" s="4"/>
      <c r="E719" s="5"/>
      <c r="F719" s="2"/>
      <c r="G719" s="2"/>
      <c r="H719" s="2"/>
      <c r="I719" s="6"/>
      <c r="J719" s="6"/>
      <c r="K719" s="2"/>
      <c r="L719" s="2"/>
    </row>
    <row r="720" spans="2:12" ht="15.75" customHeight="1" x14ac:dyDescent="0.2">
      <c r="B720" s="2"/>
      <c r="C720" s="3"/>
      <c r="D720" s="4"/>
      <c r="E720" s="5"/>
      <c r="F720" s="2"/>
      <c r="G720" s="2"/>
      <c r="H720" s="2"/>
      <c r="I720" s="6"/>
      <c r="J720" s="6"/>
      <c r="K720" s="2"/>
      <c r="L720" s="2"/>
    </row>
    <row r="721" spans="2:12" ht="15.75" customHeight="1" x14ac:dyDescent="0.2">
      <c r="B721" s="2"/>
      <c r="C721" s="3"/>
      <c r="D721" s="4"/>
      <c r="E721" s="5"/>
      <c r="F721" s="2"/>
      <c r="G721" s="2"/>
      <c r="H721" s="2"/>
      <c r="I721" s="6"/>
      <c r="J721" s="6"/>
      <c r="K721" s="2"/>
      <c r="L721" s="2"/>
    </row>
    <row r="722" spans="2:12" ht="15.75" customHeight="1" x14ac:dyDescent="0.2">
      <c r="B722" s="2"/>
      <c r="C722" s="3"/>
      <c r="D722" s="4"/>
      <c r="E722" s="5"/>
      <c r="F722" s="2"/>
      <c r="G722" s="2"/>
      <c r="H722" s="2"/>
      <c r="I722" s="6"/>
      <c r="J722" s="6"/>
      <c r="K722" s="2"/>
      <c r="L722" s="2"/>
    </row>
    <row r="723" spans="2:12" ht="15.75" customHeight="1" x14ac:dyDescent="0.2">
      <c r="B723" s="2"/>
      <c r="C723" s="3"/>
      <c r="D723" s="4"/>
      <c r="E723" s="5"/>
      <c r="F723" s="2"/>
      <c r="G723" s="2"/>
      <c r="H723" s="2"/>
      <c r="I723" s="6"/>
      <c r="J723" s="6"/>
      <c r="K723" s="2"/>
      <c r="L723" s="2"/>
    </row>
    <row r="724" spans="2:12" ht="15.75" customHeight="1" x14ac:dyDescent="0.2">
      <c r="B724" s="2"/>
      <c r="C724" s="3"/>
      <c r="D724" s="4"/>
      <c r="E724" s="5"/>
      <c r="F724" s="2"/>
      <c r="G724" s="2"/>
      <c r="H724" s="2"/>
      <c r="I724" s="6"/>
      <c r="J724" s="6"/>
      <c r="K724" s="2"/>
      <c r="L724" s="2"/>
    </row>
    <row r="725" spans="2:12" ht="15.75" customHeight="1" x14ac:dyDescent="0.2">
      <c r="B725" s="2"/>
      <c r="C725" s="3"/>
      <c r="D725" s="4"/>
      <c r="E725" s="5"/>
      <c r="F725" s="2"/>
      <c r="G725" s="2"/>
      <c r="H725" s="2"/>
      <c r="I725" s="6"/>
      <c r="J725" s="6"/>
      <c r="K725" s="2"/>
      <c r="L725" s="2"/>
    </row>
    <row r="726" spans="2:12" ht="15.75" customHeight="1" x14ac:dyDescent="0.2">
      <c r="B726" s="2"/>
      <c r="C726" s="3"/>
      <c r="D726" s="4"/>
      <c r="E726" s="5"/>
      <c r="F726" s="2"/>
      <c r="G726" s="2"/>
      <c r="H726" s="2"/>
      <c r="I726" s="6"/>
      <c r="J726" s="6"/>
      <c r="K726" s="2"/>
      <c r="L726" s="2"/>
    </row>
    <row r="727" spans="2:12" ht="15.75" customHeight="1" x14ac:dyDescent="0.2">
      <c r="B727" s="2"/>
      <c r="C727" s="3"/>
      <c r="D727" s="4"/>
      <c r="E727" s="5"/>
      <c r="F727" s="2"/>
      <c r="G727" s="2"/>
      <c r="H727" s="2"/>
      <c r="I727" s="6"/>
      <c r="J727" s="6"/>
      <c r="K727" s="2"/>
      <c r="L727" s="2"/>
    </row>
    <row r="728" spans="2:12" ht="15.75" customHeight="1" x14ac:dyDescent="0.2">
      <c r="B728" s="2"/>
      <c r="C728" s="3"/>
      <c r="D728" s="4"/>
      <c r="E728" s="5"/>
      <c r="F728" s="2"/>
      <c r="G728" s="2"/>
      <c r="H728" s="2"/>
      <c r="I728" s="6"/>
      <c r="J728" s="6"/>
      <c r="K728" s="2"/>
      <c r="L728" s="2"/>
    </row>
    <row r="729" spans="2:12" ht="15.75" customHeight="1" x14ac:dyDescent="0.2">
      <c r="B729" s="2"/>
      <c r="C729" s="3"/>
      <c r="D729" s="4"/>
      <c r="E729" s="5"/>
      <c r="F729" s="2"/>
      <c r="G729" s="2"/>
      <c r="H729" s="2"/>
      <c r="I729" s="6"/>
      <c r="J729" s="6"/>
      <c r="K729" s="2"/>
      <c r="L729" s="2"/>
    </row>
    <row r="730" spans="2:12" ht="15.75" customHeight="1" x14ac:dyDescent="0.2">
      <c r="B730" s="2"/>
      <c r="C730" s="3"/>
      <c r="D730" s="4"/>
      <c r="E730" s="5"/>
      <c r="F730" s="2"/>
      <c r="G730" s="2"/>
      <c r="H730" s="2"/>
      <c r="I730" s="6"/>
      <c r="J730" s="6"/>
      <c r="K730" s="2"/>
      <c r="L730" s="2"/>
    </row>
    <row r="731" spans="2:12" ht="15.75" customHeight="1" x14ac:dyDescent="0.2">
      <c r="B731" s="2"/>
      <c r="C731" s="3"/>
      <c r="D731" s="4"/>
      <c r="E731" s="5"/>
      <c r="F731" s="2"/>
      <c r="G731" s="2"/>
      <c r="H731" s="2"/>
      <c r="I731" s="6"/>
      <c r="J731" s="6"/>
      <c r="K731" s="2"/>
      <c r="L731" s="2"/>
    </row>
    <row r="732" spans="2:12" ht="15.75" customHeight="1" x14ac:dyDescent="0.2">
      <c r="B732" s="2"/>
      <c r="C732" s="3"/>
      <c r="D732" s="4"/>
      <c r="E732" s="5"/>
      <c r="F732" s="2"/>
      <c r="G732" s="2"/>
      <c r="H732" s="2"/>
      <c r="I732" s="6"/>
      <c r="J732" s="6"/>
      <c r="K732" s="2"/>
      <c r="L732" s="2"/>
    </row>
    <row r="733" spans="2:12" ht="15.75" customHeight="1" x14ac:dyDescent="0.2">
      <c r="B733" s="2"/>
      <c r="C733" s="3"/>
      <c r="D733" s="4"/>
      <c r="E733" s="5"/>
      <c r="F733" s="2"/>
      <c r="G733" s="2"/>
      <c r="H733" s="2"/>
      <c r="I733" s="6"/>
      <c r="J733" s="6"/>
      <c r="K733" s="2"/>
      <c r="L733" s="2"/>
    </row>
    <row r="734" spans="2:12" ht="15.75" customHeight="1" x14ac:dyDescent="0.2">
      <c r="B734" s="2"/>
      <c r="C734" s="3"/>
      <c r="D734" s="4"/>
      <c r="E734" s="5"/>
      <c r="F734" s="2"/>
      <c r="G734" s="2"/>
      <c r="H734" s="2"/>
      <c r="I734" s="6"/>
      <c r="J734" s="6"/>
      <c r="K734" s="2"/>
      <c r="L734" s="2"/>
    </row>
    <row r="735" spans="2:12" ht="15.75" customHeight="1" x14ac:dyDescent="0.2">
      <c r="B735" s="2"/>
      <c r="C735" s="3"/>
      <c r="D735" s="4"/>
      <c r="E735" s="5"/>
      <c r="F735" s="2"/>
      <c r="G735" s="2"/>
      <c r="H735" s="2"/>
      <c r="I735" s="6"/>
      <c r="J735" s="6"/>
      <c r="K735" s="2"/>
      <c r="L735" s="2"/>
    </row>
    <row r="736" spans="2:12" ht="15.75" customHeight="1" x14ac:dyDescent="0.2">
      <c r="B736" s="2"/>
      <c r="C736" s="3"/>
      <c r="D736" s="4"/>
      <c r="E736" s="5"/>
      <c r="F736" s="2"/>
      <c r="G736" s="2"/>
      <c r="H736" s="2"/>
      <c r="I736" s="6"/>
      <c r="J736" s="6"/>
      <c r="K736" s="2"/>
      <c r="L736" s="2"/>
    </row>
    <row r="737" spans="2:12" ht="15.75" customHeight="1" x14ac:dyDescent="0.2">
      <c r="B737" s="2"/>
      <c r="C737" s="3"/>
      <c r="D737" s="4"/>
      <c r="E737" s="5"/>
      <c r="F737" s="2"/>
      <c r="G737" s="2"/>
      <c r="H737" s="2"/>
      <c r="I737" s="6"/>
      <c r="J737" s="6"/>
      <c r="K737" s="2"/>
      <c r="L737" s="2"/>
    </row>
    <row r="738" spans="2:12" ht="15.75" customHeight="1" x14ac:dyDescent="0.2">
      <c r="B738" s="2"/>
      <c r="C738" s="3"/>
      <c r="D738" s="4"/>
      <c r="E738" s="5"/>
      <c r="F738" s="2"/>
      <c r="G738" s="2"/>
      <c r="H738" s="2"/>
      <c r="I738" s="6"/>
      <c r="J738" s="6"/>
      <c r="K738" s="2"/>
      <c r="L738" s="2"/>
    </row>
    <row r="739" spans="2:12" ht="15.75" customHeight="1" x14ac:dyDescent="0.2">
      <c r="B739" s="2"/>
      <c r="C739" s="3"/>
      <c r="D739" s="4"/>
      <c r="E739" s="5"/>
      <c r="F739" s="2"/>
      <c r="G739" s="2"/>
      <c r="H739" s="2"/>
      <c r="I739" s="6"/>
      <c r="J739" s="6"/>
      <c r="K739" s="2"/>
      <c r="L739" s="2"/>
    </row>
    <row r="740" spans="2:12" ht="15.75" customHeight="1" x14ac:dyDescent="0.2">
      <c r="B740" s="2"/>
      <c r="C740" s="3"/>
      <c r="D740" s="4"/>
      <c r="E740" s="5"/>
      <c r="F740" s="2"/>
      <c r="G740" s="2"/>
      <c r="H740" s="2"/>
      <c r="I740" s="6"/>
      <c r="J740" s="6"/>
      <c r="K740" s="2"/>
      <c r="L740" s="2"/>
    </row>
    <row r="741" spans="2:12" ht="15.75" customHeight="1" x14ac:dyDescent="0.2">
      <c r="B741" s="2"/>
      <c r="C741" s="3"/>
      <c r="D741" s="4"/>
      <c r="E741" s="5"/>
      <c r="F741" s="2"/>
      <c r="G741" s="2"/>
      <c r="H741" s="2"/>
      <c r="I741" s="6"/>
      <c r="J741" s="6"/>
      <c r="K741" s="2"/>
      <c r="L741" s="2"/>
    </row>
    <row r="742" spans="2:12" ht="15.75" customHeight="1" x14ac:dyDescent="0.2">
      <c r="B742" s="2"/>
      <c r="C742" s="3"/>
      <c r="D742" s="4"/>
      <c r="E742" s="5"/>
      <c r="F742" s="2"/>
      <c r="G742" s="2"/>
      <c r="H742" s="2"/>
      <c r="I742" s="6"/>
      <c r="J742" s="6"/>
      <c r="K742" s="2"/>
      <c r="L742" s="2"/>
    </row>
    <row r="743" spans="2:12" ht="15.75" customHeight="1" x14ac:dyDescent="0.2">
      <c r="B743" s="2"/>
      <c r="C743" s="3"/>
      <c r="D743" s="4"/>
      <c r="E743" s="5"/>
      <c r="F743" s="2"/>
      <c r="G743" s="2"/>
      <c r="H743" s="2"/>
      <c r="I743" s="6"/>
      <c r="J743" s="6"/>
      <c r="K743" s="2"/>
      <c r="L743" s="2"/>
    </row>
    <row r="744" spans="2:12" ht="15.75" customHeight="1" x14ac:dyDescent="0.2">
      <c r="B744" s="2"/>
      <c r="C744" s="3"/>
      <c r="D744" s="4"/>
      <c r="E744" s="5"/>
      <c r="F744" s="2"/>
      <c r="G744" s="2"/>
      <c r="H744" s="2"/>
      <c r="I744" s="6"/>
      <c r="J744" s="6"/>
      <c r="K744" s="2"/>
      <c r="L744" s="2"/>
    </row>
    <row r="745" spans="2:12" ht="15.75" customHeight="1" x14ac:dyDescent="0.2">
      <c r="B745" s="2"/>
      <c r="C745" s="3"/>
      <c r="D745" s="4"/>
      <c r="E745" s="5"/>
      <c r="F745" s="2"/>
      <c r="G745" s="2"/>
      <c r="H745" s="2"/>
      <c r="I745" s="6"/>
      <c r="J745" s="6"/>
      <c r="K745" s="2"/>
      <c r="L745" s="2"/>
    </row>
    <row r="746" spans="2:12" ht="15.75" customHeight="1" x14ac:dyDescent="0.2">
      <c r="B746" s="2"/>
      <c r="C746" s="3"/>
      <c r="D746" s="4"/>
      <c r="E746" s="5"/>
      <c r="F746" s="2"/>
      <c r="G746" s="2"/>
      <c r="H746" s="2"/>
      <c r="I746" s="6"/>
      <c r="J746" s="6"/>
      <c r="K746" s="2"/>
      <c r="L746" s="2"/>
    </row>
    <row r="747" spans="2:12" ht="15.75" customHeight="1" x14ac:dyDescent="0.2">
      <c r="B747" s="2"/>
      <c r="C747" s="3"/>
      <c r="D747" s="4"/>
      <c r="E747" s="5"/>
      <c r="F747" s="2"/>
      <c r="G747" s="2"/>
      <c r="H747" s="2"/>
      <c r="I747" s="6"/>
      <c r="J747" s="6"/>
      <c r="K747" s="2"/>
      <c r="L747" s="2"/>
    </row>
    <row r="748" spans="2:12" ht="15.75" customHeight="1" x14ac:dyDescent="0.2">
      <c r="B748" s="2"/>
      <c r="C748" s="3"/>
      <c r="D748" s="4"/>
      <c r="E748" s="5"/>
      <c r="F748" s="2"/>
      <c r="G748" s="2"/>
      <c r="H748" s="2"/>
      <c r="I748" s="6"/>
      <c r="J748" s="6"/>
      <c r="K748" s="2"/>
      <c r="L748" s="2"/>
    </row>
    <row r="749" spans="2:12" ht="15.75" customHeight="1" x14ac:dyDescent="0.2">
      <c r="B749" s="2"/>
      <c r="C749" s="3"/>
      <c r="D749" s="4"/>
      <c r="E749" s="5"/>
      <c r="F749" s="2"/>
      <c r="G749" s="2"/>
      <c r="H749" s="2"/>
      <c r="I749" s="6"/>
      <c r="J749" s="6"/>
      <c r="K749" s="2"/>
      <c r="L749" s="2"/>
    </row>
    <row r="750" spans="2:12" ht="15.75" customHeight="1" x14ac:dyDescent="0.2">
      <c r="B750" s="2"/>
      <c r="C750" s="3"/>
      <c r="D750" s="4"/>
      <c r="E750" s="5"/>
      <c r="F750" s="2"/>
      <c r="G750" s="2"/>
      <c r="H750" s="2"/>
      <c r="I750" s="6"/>
      <c r="J750" s="6"/>
      <c r="K750" s="2"/>
      <c r="L750" s="2"/>
    </row>
    <row r="751" spans="2:12" ht="15.75" customHeight="1" x14ac:dyDescent="0.2">
      <c r="B751" s="2"/>
      <c r="C751" s="3"/>
      <c r="D751" s="4"/>
      <c r="E751" s="5"/>
      <c r="F751" s="2"/>
      <c r="G751" s="2"/>
      <c r="H751" s="2"/>
      <c r="I751" s="6"/>
      <c r="J751" s="6"/>
      <c r="K751" s="2"/>
      <c r="L751" s="2"/>
    </row>
    <row r="752" spans="2:12" ht="15.75" customHeight="1" x14ac:dyDescent="0.2">
      <c r="B752" s="2"/>
      <c r="C752" s="3"/>
      <c r="D752" s="4"/>
      <c r="E752" s="5"/>
      <c r="F752" s="2"/>
      <c r="G752" s="2"/>
      <c r="H752" s="2"/>
      <c r="I752" s="6"/>
      <c r="J752" s="6"/>
      <c r="K752" s="2"/>
      <c r="L752" s="2"/>
    </row>
    <row r="753" spans="2:12" ht="15.75" customHeight="1" x14ac:dyDescent="0.2">
      <c r="B753" s="2"/>
      <c r="C753" s="3"/>
      <c r="D753" s="4"/>
      <c r="E753" s="5"/>
      <c r="F753" s="2"/>
      <c r="G753" s="2"/>
      <c r="H753" s="2"/>
      <c r="I753" s="6"/>
      <c r="J753" s="6"/>
      <c r="K753" s="2"/>
      <c r="L753" s="2"/>
    </row>
    <row r="754" spans="2:12" ht="15.75" customHeight="1" x14ac:dyDescent="0.2">
      <c r="B754" s="2"/>
      <c r="C754" s="3"/>
      <c r="D754" s="4"/>
      <c r="E754" s="5"/>
      <c r="F754" s="2"/>
      <c r="G754" s="2"/>
      <c r="H754" s="2"/>
      <c r="I754" s="6"/>
      <c r="J754" s="6"/>
      <c r="K754" s="2"/>
      <c r="L754" s="2"/>
    </row>
    <row r="755" spans="2:12" ht="15.75" customHeight="1" x14ac:dyDescent="0.2">
      <c r="B755" s="2"/>
      <c r="C755" s="3"/>
      <c r="D755" s="4"/>
      <c r="E755" s="5"/>
      <c r="F755" s="2"/>
      <c r="G755" s="2"/>
      <c r="H755" s="2"/>
      <c r="I755" s="6"/>
      <c r="J755" s="6"/>
      <c r="K755" s="2"/>
      <c r="L755" s="2"/>
    </row>
    <row r="756" spans="2:12" ht="15.75" customHeight="1" x14ac:dyDescent="0.2">
      <c r="B756" s="2"/>
      <c r="C756" s="3"/>
      <c r="D756" s="4"/>
      <c r="E756" s="5"/>
      <c r="F756" s="2"/>
      <c r="G756" s="2"/>
      <c r="H756" s="2"/>
      <c r="I756" s="6"/>
      <c r="J756" s="6"/>
      <c r="K756" s="2"/>
      <c r="L756" s="2"/>
    </row>
    <row r="757" spans="2:12" ht="15.75" customHeight="1" x14ac:dyDescent="0.2">
      <c r="B757" s="2"/>
      <c r="C757" s="3"/>
      <c r="D757" s="4"/>
      <c r="E757" s="5"/>
      <c r="F757" s="2"/>
      <c r="G757" s="2"/>
      <c r="H757" s="2"/>
      <c r="I757" s="6"/>
      <c r="J757" s="6"/>
      <c r="K757" s="2"/>
      <c r="L757" s="2"/>
    </row>
    <row r="758" spans="2:12" ht="15.75" customHeight="1" x14ac:dyDescent="0.2">
      <c r="B758" s="2"/>
      <c r="C758" s="3"/>
      <c r="D758" s="4"/>
      <c r="E758" s="5"/>
      <c r="F758" s="2"/>
      <c r="G758" s="2"/>
      <c r="H758" s="2"/>
      <c r="I758" s="6"/>
      <c r="J758" s="6"/>
      <c r="K758" s="2"/>
      <c r="L758" s="2"/>
    </row>
    <row r="759" spans="2:12" ht="15.75" customHeight="1" x14ac:dyDescent="0.2">
      <c r="B759" s="2"/>
      <c r="C759" s="3"/>
      <c r="D759" s="4"/>
      <c r="E759" s="5"/>
      <c r="F759" s="2"/>
      <c r="G759" s="2"/>
      <c r="H759" s="2"/>
      <c r="I759" s="6"/>
      <c r="J759" s="6"/>
      <c r="K759" s="2"/>
      <c r="L759" s="2"/>
    </row>
    <row r="760" spans="2:12" ht="15.75" customHeight="1" x14ac:dyDescent="0.2">
      <c r="B760" s="2"/>
      <c r="C760" s="3"/>
      <c r="D760" s="4"/>
      <c r="E760" s="5"/>
      <c r="F760" s="2"/>
      <c r="G760" s="2"/>
      <c r="H760" s="2"/>
      <c r="I760" s="6"/>
      <c r="J760" s="6"/>
      <c r="K760" s="2"/>
      <c r="L760" s="2"/>
    </row>
    <row r="761" spans="2:12" ht="15.75" customHeight="1" x14ac:dyDescent="0.2">
      <c r="B761" s="2"/>
      <c r="C761" s="3"/>
      <c r="D761" s="4"/>
      <c r="E761" s="5"/>
      <c r="F761" s="2"/>
      <c r="G761" s="2"/>
      <c r="H761" s="2"/>
      <c r="I761" s="6"/>
      <c r="J761" s="6"/>
      <c r="K761" s="2"/>
      <c r="L761" s="2"/>
    </row>
    <row r="762" spans="2:12" ht="15.75" customHeight="1" x14ac:dyDescent="0.2">
      <c r="B762" s="2"/>
      <c r="C762" s="3"/>
      <c r="D762" s="4"/>
      <c r="E762" s="5"/>
      <c r="F762" s="2"/>
      <c r="G762" s="2"/>
      <c r="H762" s="2"/>
      <c r="I762" s="6"/>
      <c r="J762" s="6"/>
      <c r="K762" s="2"/>
      <c r="L762" s="2"/>
    </row>
    <row r="763" spans="2:12" ht="15.75" customHeight="1" x14ac:dyDescent="0.2">
      <c r="B763" s="2"/>
      <c r="C763" s="3"/>
      <c r="D763" s="4"/>
      <c r="E763" s="5"/>
      <c r="F763" s="2"/>
      <c r="G763" s="2"/>
      <c r="H763" s="2"/>
      <c r="I763" s="6"/>
      <c r="J763" s="6"/>
      <c r="K763" s="2"/>
      <c r="L763" s="2"/>
    </row>
    <row r="764" spans="2:12" ht="15.75" customHeight="1" x14ac:dyDescent="0.2">
      <c r="B764" s="2"/>
      <c r="C764" s="3"/>
      <c r="D764" s="4"/>
      <c r="E764" s="5"/>
      <c r="F764" s="2"/>
      <c r="G764" s="2"/>
      <c r="H764" s="2"/>
      <c r="I764" s="6"/>
      <c r="J764" s="6"/>
      <c r="K764" s="2"/>
      <c r="L764" s="2"/>
    </row>
    <row r="765" spans="2:12" ht="15.75" customHeight="1" x14ac:dyDescent="0.2">
      <c r="B765" s="2"/>
      <c r="C765" s="3"/>
      <c r="D765" s="4"/>
      <c r="E765" s="5"/>
      <c r="F765" s="2"/>
      <c r="G765" s="2"/>
      <c r="H765" s="2"/>
      <c r="I765" s="6"/>
      <c r="J765" s="6"/>
      <c r="K765" s="2"/>
      <c r="L765" s="2"/>
    </row>
    <row r="766" spans="2:12" ht="15.75" customHeight="1" x14ac:dyDescent="0.2">
      <c r="B766" s="2"/>
      <c r="C766" s="3"/>
      <c r="D766" s="4"/>
      <c r="E766" s="5"/>
      <c r="F766" s="2"/>
      <c r="G766" s="2"/>
      <c r="H766" s="2"/>
      <c r="I766" s="6"/>
      <c r="J766" s="6"/>
      <c r="K766" s="2"/>
      <c r="L766" s="2"/>
    </row>
    <row r="767" spans="2:12" ht="15.75" customHeight="1" x14ac:dyDescent="0.2">
      <c r="B767" s="2"/>
      <c r="C767" s="3"/>
      <c r="D767" s="4"/>
      <c r="E767" s="5"/>
      <c r="F767" s="2"/>
      <c r="G767" s="2"/>
      <c r="H767" s="2"/>
      <c r="I767" s="6"/>
      <c r="J767" s="6"/>
      <c r="K767" s="2"/>
      <c r="L767" s="2"/>
    </row>
    <row r="768" spans="2:12" ht="15.75" customHeight="1" x14ac:dyDescent="0.2">
      <c r="B768" s="2"/>
      <c r="C768" s="3"/>
      <c r="D768" s="4"/>
      <c r="E768" s="5"/>
      <c r="F768" s="2"/>
      <c r="G768" s="2"/>
      <c r="H768" s="2"/>
      <c r="I768" s="6"/>
      <c r="J768" s="6"/>
      <c r="K768" s="2"/>
      <c r="L768" s="2"/>
    </row>
    <row r="769" spans="2:12" ht="15.75" customHeight="1" x14ac:dyDescent="0.2">
      <c r="B769" s="2"/>
      <c r="C769" s="3"/>
      <c r="D769" s="4"/>
      <c r="E769" s="5"/>
      <c r="F769" s="2"/>
      <c r="G769" s="2"/>
      <c r="H769" s="2"/>
      <c r="I769" s="6"/>
      <c r="J769" s="6"/>
      <c r="K769" s="2"/>
      <c r="L769" s="2"/>
    </row>
    <row r="770" spans="2:12" ht="15.75" customHeight="1" x14ac:dyDescent="0.2">
      <c r="B770" s="2"/>
      <c r="C770" s="3"/>
      <c r="D770" s="4"/>
      <c r="E770" s="5"/>
      <c r="F770" s="2"/>
      <c r="G770" s="2"/>
      <c r="H770" s="2"/>
      <c r="I770" s="6"/>
      <c r="J770" s="6"/>
      <c r="K770" s="2"/>
      <c r="L770" s="2"/>
    </row>
    <row r="771" spans="2:12" ht="15.75" customHeight="1" x14ac:dyDescent="0.2">
      <c r="B771" s="2"/>
      <c r="C771" s="3"/>
      <c r="D771" s="4"/>
      <c r="E771" s="5"/>
      <c r="F771" s="2"/>
      <c r="G771" s="2"/>
      <c r="H771" s="2"/>
      <c r="I771" s="6"/>
      <c r="J771" s="6"/>
      <c r="K771" s="2"/>
      <c r="L771" s="2"/>
    </row>
    <row r="772" spans="2:12" ht="15.75" customHeight="1" x14ac:dyDescent="0.2">
      <c r="B772" s="2"/>
      <c r="C772" s="3"/>
      <c r="D772" s="4"/>
      <c r="E772" s="5"/>
      <c r="F772" s="2"/>
      <c r="G772" s="2"/>
      <c r="H772" s="2"/>
      <c r="I772" s="6"/>
      <c r="J772" s="6"/>
      <c r="K772" s="2"/>
      <c r="L772" s="2"/>
    </row>
    <row r="773" spans="2:12" ht="15.75" customHeight="1" x14ac:dyDescent="0.2">
      <c r="B773" s="2"/>
      <c r="C773" s="3"/>
      <c r="D773" s="4"/>
      <c r="E773" s="5"/>
      <c r="F773" s="2"/>
      <c r="G773" s="2"/>
      <c r="H773" s="2"/>
      <c r="I773" s="6"/>
      <c r="J773" s="6"/>
      <c r="K773" s="2"/>
      <c r="L773" s="2"/>
    </row>
    <row r="774" spans="2:12" ht="15.75" customHeight="1" x14ac:dyDescent="0.2">
      <c r="B774" s="2"/>
      <c r="C774" s="3"/>
      <c r="D774" s="4"/>
      <c r="E774" s="5"/>
      <c r="F774" s="2"/>
      <c r="G774" s="2"/>
      <c r="H774" s="2"/>
      <c r="I774" s="6"/>
      <c r="J774" s="6"/>
      <c r="K774" s="2"/>
      <c r="L774" s="2"/>
    </row>
    <row r="775" spans="2:12" ht="15.75" customHeight="1" x14ac:dyDescent="0.2">
      <c r="B775" s="2"/>
      <c r="C775" s="3"/>
      <c r="D775" s="4"/>
      <c r="E775" s="5"/>
      <c r="F775" s="2"/>
      <c r="G775" s="2"/>
      <c r="H775" s="2"/>
      <c r="I775" s="6"/>
      <c r="J775" s="6"/>
      <c r="K775" s="2"/>
      <c r="L775" s="2"/>
    </row>
    <row r="776" spans="2:12" ht="15.75" customHeight="1" x14ac:dyDescent="0.2">
      <c r="B776" s="2"/>
      <c r="C776" s="3"/>
      <c r="D776" s="4"/>
      <c r="E776" s="5"/>
      <c r="F776" s="2"/>
      <c r="G776" s="2"/>
      <c r="H776" s="2"/>
      <c r="I776" s="6"/>
      <c r="J776" s="6"/>
      <c r="K776" s="2"/>
      <c r="L776" s="2"/>
    </row>
    <row r="777" spans="2:12" ht="15.75" customHeight="1" x14ac:dyDescent="0.2">
      <c r="B777" s="2"/>
      <c r="C777" s="3"/>
      <c r="D777" s="4"/>
      <c r="E777" s="5"/>
      <c r="F777" s="2"/>
      <c r="G777" s="2"/>
      <c r="H777" s="2"/>
      <c r="I777" s="6"/>
      <c r="J777" s="6"/>
      <c r="K777" s="2"/>
      <c r="L777" s="2"/>
    </row>
    <row r="778" spans="2:12" ht="15.75" customHeight="1" x14ac:dyDescent="0.2">
      <c r="B778" s="2"/>
      <c r="C778" s="3"/>
      <c r="D778" s="4"/>
      <c r="E778" s="5"/>
      <c r="F778" s="2"/>
      <c r="G778" s="2"/>
      <c r="H778" s="2"/>
      <c r="I778" s="6"/>
      <c r="J778" s="6"/>
      <c r="K778" s="2"/>
      <c r="L778" s="2"/>
    </row>
    <row r="779" spans="2:12" ht="15.75" customHeight="1" x14ac:dyDescent="0.2">
      <c r="B779" s="2"/>
      <c r="C779" s="3"/>
      <c r="D779" s="4"/>
      <c r="E779" s="5"/>
      <c r="F779" s="2"/>
      <c r="G779" s="2"/>
      <c r="H779" s="2"/>
      <c r="I779" s="6"/>
      <c r="J779" s="6"/>
      <c r="K779" s="2"/>
      <c r="L779" s="2"/>
    </row>
    <row r="780" spans="2:12" ht="15.75" customHeight="1" x14ac:dyDescent="0.2">
      <c r="B780" s="2"/>
      <c r="C780" s="3"/>
      <c r="D780" s="4"/>
      <c r="E780" s="5"/>
      <c r="F780" s="2"/>
      <c r="G780" s="2"/>
      <c r="H780" s="2"/>
      <c r="I780" s="6"/>
      <c r="J780" s="6"/>
      <c r="K780" s="2"/>
      <c r="L780" s="2"/>
    </row>
    <row r="781" spans="2:12" ht="15.75" customHeight="1" x14ac:dyDescent="0.2">
      <c r="B781" s="2"/>
      <c r="C781" s="3"/>
      <c r="D781" s="4"/>
      <c r="E781" s="5"/>
      <c r="F781" s="2"/>
      <c r="G781" s="2"/>
      <c r="H781" s="2"/>
      <c r="I781" s="6"/>
      <c r="J781" s="6"/>
      <c r="K781" s="2"/>
      <c r="L781" s="2"/>
    </row>
    <row r="782" spans="2:12" ht="15.75" customHeight="1" x14ac:dyDescent="0.2">
      <c r="B782" s="2"/>
      <c r="C782" s="3"/>
      <c r="D782" s="4"/>
      <c r="E782" s="5"/>
      <c r="F782" s="2"/>
      <c r="G782" s="2"/>
      <c r="H782" s="2"/>
      <c r="I782" s="6"/>
      <c r="J782" s="6"/>
      <c r="K782" s="2"/>
      <c r="L782" s="2"/>
    </row>
    <row r="783" spans="2:12" ht="15.75" customHeight="1" x14ac:dyDescent="0.2">
      <c r="B783" s="2"/>
      <c r="C783" s="3"/>
      <c r="D783" s="4"/>
      <c r="E783" s="5"/>
      <c r="F783" s="2"/>
      <c r="G783" s="2"/>
      <c r="H783" s="2"/>
      <c r="I783" s="6"/>
      <c r="J783" s="6"/>
      <c r="K783" s="2"/>
      <c r="L783" s="2"/>
    </row>
    <row r="784" spans="2:12" ht="15.75" customHeight="1" x14ac:dyDescent="0.2">
      <c r="B784" s="2"/>
      <c r="C784" s="3"/>
      <c r="D784" s="4"/>
      <c r="E784" s="5"/>
      <c r="F784" s="2"/>
      <c r="G784" s="2"/>
      <c r="H784" s="2"/>
      <c r="I784" s="6"/>
      <c r="J784" s="6"/>
      <c r="K784" s="2"/>
      <c r="L784" s="2"/>
    </row>
    <row r="785" spans="2:12" ht="15.75" customHeight="1" x14ac:dyDescent="0.2">
      <c r="B785" s="2"/>
      <c r="C785" s="3"/>
      <c r="D785" s="4"/>
      <c r="E785" s="5"/>
      <c r="F785" s="2"/>
      <c r="G785" s="2"/>
      <c r="H785" s="2"/>
      <c r="I785" s="6"/>
      <c r="J785" s="6"/>
      <c r="K785" s="2"/>
      <c r="L785" s="2"/>
    </row>
    <row r="786" spans="2:12" ht="15.75" customHeight="1" x14ac:dyDescent="0.2">
      <c r="B786" s="2"/>
      <c r="C786" s="3"/>
      <c r="D786" s="4"/>
      <c r="E786" s="5"/>
      <c r="F786" s="2"/>
      <c r="G786" s="2"/>
      <c r="H786" s="2"/>
      <c r="I786" s="6"/>
      <c r="J786" s="6"/>
      <c r="K786" s="2"/>
      <c r="L786" s="2"/>
    </row>
    <row r="787" spans="2:12" ht="15.75" customHeight="1" x14ac:dyDescent="0.2">
      <c r="B787" s="2"/>
      <c r="C787" s="3"/>
      <c r="D787" s="4"/>
      <c r="E787" s="5"/>
      <c r="F787" s="2"/>
      <c r="G787" s="2"/>
      <c r="H787" s="2"/>
      <c r="I787" s="6"/>
      <c r="J787" s="6"/>
      <c r="K787" s="2"/>
      <c r="L787" s="2"/>
    </row>
    <row r="788" spans="2:12" ht="15.75" customHeight="1" x14ac:dyDescent="0.2">
      <c r="B788" s="2"/>
      <c r="C788" s="3"/>
      <c r="D788" s="4"/>
      <c r="E788" s="5"/>
      <c r="F788" s="2"/>
      <c r="G788" s="2"/>
      <c r="H788" s="2"/>
      <c r="I788" s="6"/>
      <c r="J788" s="6"/>
      <c r="K788" s="2"/>
      <c r="L788" s="2"/>
    </row>
    <row r="789" spans="2:12" ht="15.75" customHeight="1" x14ac:dyDescent="0.2">
      <c r="B789" s="2"/>
      <c r="C789" s="3"/>
      <c r="D789" s="4"/>
      <c r="E789" s="5"/>
      <c r="F789" s="2"/>
      <c r="G789" s="2"/>
      <c r="H789" s="2"/>
      <c r="I789" s="6"/>
      <c r="J789" s="6"/>
      <c r="K789" s="2"/>
      <c r="L789" s="2"/>
    </row>
    <row r="790" spans="2:12" ht="15.75" customHeight="1" x14ac:dyDescent="0.2">
      <c r="B790" s="2"/>
      <c r="C790" s="3"/>
      <c r="D790" s="4"/>
      <c r="E790" s="5"/>
      <c r="F790" s="2"/>
      <c r="G790" s="2"/>
      <c r="H790" s="2"/>
      <c r="I790" s="6"/>
      <c r="J790" s="6"/>
      <c r="K790" s="2"/>
      <c r="L790" s="2"/>
    </row>
    <row r="791" spans="2:12" ht="15.75" customHeight="1" x14ac:dyDescent="0.2">
      <c r="B791" s="2"/>
      <c r="C791" s="3"/>
      <c r="D791" s="4"/>
      <c r="E791" s="5"/>
      <c r="F791" s="2"/>
      <c r="G791" s="2"/>
      <c r="H791" s="2"/>
      <c r="I791" s="6"/>
      <c r="J791" s="6"/>
      <c r="K791" s="2"/>
      <c r="L791" s="2"/>
    </row>
    <row r="792" spans="2:12" ht="15.75" customHeight="1" x14ac:dyDescent="0.2">
      <c r="B792" s="2"/>
      <c r="C792" s="3"/>
      <c r="D792" s="4"/>
      <c r="E792" s="5"/>
      <c r="F792" s="2"/>
      <c r="G792" s="2"/>
      <c r="H792" s="2"/>
      <c r="I792" s="6"/>
      <c r="J792" s="6"/>
      <c r="K792" s="2"/>
      <c r="L792" s="2"/>
    </row>
    <row r="793" spans="2:12" ht="15.75" customHeight="1" x14ac:dyDescent="0.2">
      <c r="B793" s="2"/>
      <c r="C793" s="3"/>
      <c r="D793" s="4"/>
      <c r="E793" s="5"/>
      <c r="F793" s="2"/>
      <c r="G793" s="2"/>
      <c r="H793" s="2"/>
      <c r="I793" s="6"/>
      <c r="J793" s="6"/>
      <c r="K793" s="2"/>
      <c r="L793" s="2"/>
    </row>
    <row r="794" spans="2:12" ht="15.75" customHeight="1" x14ac:dyDescent="0.2">
      <c r="B794" s="2"/>
      <c r="C794" s="3"/>
      <c r="D794" s="4"/>
      <c r="E794" s="5"/>
      <c r="F794" s="2"/>
      <c r="G794" s="2"/>
      <c r="H794" s="2"/>
      <c r="I794" s="6"/>
      <c r="J794" s="6"/>
      <c r="K794" s="2"/>
      <c r="L794" s="2"/>
    </row>
    <row r="795" spans="2:12" ht="15.75" customHeight="1" x14ac:dyDescent="0.2">
      <c r="B795" s="2"/>
      <c r="C795" s="3"/>
      <c r="D795" s="4"/>
      <c r="E795" s="5"/>
      <c r="F795" s="2"/>
      <c r="G795" s="2"/>
      <c r="H795" s="2"/>
      <c r="I795" s="6"/>
      <c r="J795" s="6"/>
      <c r="K795" s="2"/>
      <c r="L795" s="2"/>
    </row>
    <row r="796" spans="2:12" ht="15.75" customHeight="1" x14ac:dyDescent="0.2">
      <c r="B796" s="2"/>
      <c r="C796" s="3"/>
      <c r="D796" s="4"/>
      <c r="E796" s="5"/>
      <c r="F796" s="2"/>
      <c r="G796" s="2"/>
      <c r="H796" s="2"/>
      <c r="I796" s="6"/>
      <c r="J796" s="6"/>
      <c r="K796" s="2"/>
      <c r="L796" s="2"/>
    </row>
    <row r="797" spans="2:12" ht="15.75" customHeight="1" x14ac:dyDescent="0.2">
      <c r="B797" s="2"/>
      <c r="C797" s="3"/>
      <c r="D797" s="4"/>
      <c r="E797" s="5"/>
      <c r="F797" s="2"/>
      <c r="G797" s="2"/>
      <c r="H797" s="2"/>
      <c r="I797" s="6"/>
      <c r="J797" s="6"/>
      <c r="K797" s="2"/>
      <c r="L797" s="2"/>
    </row>
    <row r="798" spans="2:12" ht="15.75" customHeight="1" x14ac:dyDescent="0.2">
      <c r="B798" s="2"/>
      <c r="C798" s="3"/>
      <c r="D798" s="4"/>
      <c r="E798" s="5"/>
      <c r="F798" s="2"/>
      <c r="G798" s="2"/>
      <c r="H798" s="2"/>
      <c r="I798" s="6"/>
      <c r="J798" s="6"/>
      <c r="K798" s="2"/>
      <c r="L798" s="2"/>
    </row>
    <row r="799" spans="2:12" ht="15.75" customHeight="1" x14ac:dyDescent="0.2">
      <c r="B799" s="2"/>
      <c r="C799" s="3"/>
      <c r="D799" s="4"/>
      <c r="E799" s="5"/>
      <c r="F799" s="2"/>
      <c r="G799" s="2"/>
      <c r="H799" s="2"/>
      <c r="I799" s="6"/>
      <c r="J799" s="6"/>
      <c r="K799" s="2"/>
      <c r="L799" s="2"/>
    </row>
    <row r="800" spans="2:12" ht="15.75" customHeight="1" x14ac:dyDescent="0.2">
      <c r="B800" s="2"/>
      <c r="C800" s="3"/>
      <c r="D800" s="4"/>
      <c r="E800" s="5"/>
      <c r="F800" s="2"/>
      <c r="G800" s="2"/>
      <c r="H800" s="2"/>
      <c r="I800" s="6"/>
      <c r="J800" s="6"/>
      <c r="K800" s="2"/>
      <c r="L800" s="2"/>
    </row>
    <row r="801" spans="2:12" ht="15.75" customHeight="1" x14ac:dyDescent="0.2">
      <c r="B801" s="2"/>
      <c r="C801" s="3"/>
      <c r="D801" s="4"/>
      <c r="E801" s="5"/>
      <c r="F801" s="2"/>
      <c r="G801" s="2"/>
      <c r="H801" s="2"/>
      <c r="I801" s="6"/>
      <c r="J801" s="6"/>
      <c r="K801" s="2"/>
      <c r="L801" s="2"/>
    </row>
    <row r="802" spans="2:12" ht="15.75" customHeight="1" x14ac:dyDescent="0.2">
      <c r="B802" s="2"/>
      <c r="C802" s="3"/>
      <c r="D802" s="4"/>
      <c r="E802" s="5"/>
      <c r="F802" s="2"/>
      <c r="G802" s="2"/>
      <c r="H802" s="2"/>
      <c r="I802" s="6"/>
      <c r="J802" s="6"/>
      <c r="K802" s="2"/>
      <c r="L802" s="2"/>
    </row>
    <row r="803" spans="2:12" ht="15.75" customHeight="1" x14ac:dyDescent="0.2">
      <c r="B803" s="2"/>
      <c r="C803" s="3"/>
      <c r="D803" s="4"/>
      <c r="E803" s="5"/>
      <c r="F803" s="2"/>
      <c r="G803" s="2"/>
      <c r="H803" s="2"/>
      <c r="I803" s="6"/>
      <c r="J803" s="6"/>
      <c r="K803" s="2"/>
      <c r="L803" s="2"/>
    </row>
    <row r="804" spans="2:12" ht="15.75" customHeight="1" x14ac:dyDescent="0.2">
      <c r="B804" s="2"/>
      <c r="C804" s="3"/>
      <c r="D804" s="4"/>
      <c r="E804" s="5"/>
      <c r="F804" s="2"/>
      <c r="G804" s="2"/>
      <c r="H804" s="2"/>
      <c r="I804" s="6"/>
      <c r="J804" s="6"/>
      <c r="K804" s="2"/>
      <c r="L804" s="2"/>
    </row>
    <row r="805" spans="2:12" ht="15.75" customHeight="1" x14ac:dyDescent="0.2">
      <c r="B805" s="2"/>
      <c r="C805" s="3"/>
      <c r="D805" s="4"/>
      <c r="E805" s="5"/>
      <c r="F805" s="2"/>
      <c r="G805" s="2"/>
      <c r="H805" s="2"/>
      <c r="I805" s="6"/>
      <c r="J805" s="6"/>
      <c r="K805" s="2"/>
      <c r="L805" s="2"/>
    </row>
    <row r="806" spans="2:12" ht="15.75" customHeight="1" x14ac:dyDescent="0.2">
      <c r="B806" s="2"/>
      <c r="C806" s="3"/>
      <c r="D806" s="4"/>
      <c r="E806" s="5"/>
      <c r="F806" s="2"/>
      <c r="G806" s="2"/>
      <c r="H806" s="2"/>
      <c r="I806" s="6"/>
      <c r="J806" s="6"/>
      <c r="K806" s="2"/>
      <c r="L806" s="2"/>
    </row>
    <row r="807" spans="2:12" ht="15.75" customHeight="1" x14ac:dyDescent="0.2">
      <c r="B807" s="2"/>
      <c r="C807" s="3"/>
      <c r="D807" s="4"/>
      <c r="E807" s="5"/>
      <c r="F807" s="2"/>
      <c r="G807" s="2"/>
      <c r="H807" s="2"/>
      <c r="I807" s="6"/>
      <c r="J807" s="6"/>
      <c r="K807" s="2"/>
      <c r="L807" s="2"/>
    </row>
    <row r="808" spans="2:12" ht="15.75" customHeight="1" x14ac:dyDescent="0.2">
      <c r="B808" s="2"/>
      <c r="C808" s="3"/>
      <c r="D808" s="4"/>
      <c r="E808" s="5"/>
      <c r="F808" s="2"/>
      <c r="G808" s="2"/>
      <c r="H808" s="2"/>
      <c r="I808" s="6"/>
      <c r="J808" s="6"/>
      <c r="K808" s="2"/>
      <c r="L808" s="2"/>
    </row>
    <row r="809" spans="2:12" ht="15.75" customHeight="1" x14ac:dyDescent="0.2">
      <c r="B809" s="2"/>
      <c r="C809" s="3"/>
      <c r="D809" s="4"/>
      <c r="E809" s="5"/>
      <c r="F809" s="2"/>
      <c r="G809" s="2"/>
      <c r="H809" s="2"/>
      <c r="I809" s="6"/>
      <c r="J809" s="6"/>
      <c r="K809" s="2"/>
      <c r="L809" s="2"/>
    </row>
    <row r="810" spans="2:12" ht="15.75" customHeight="1" x14ac:dyDescent="0.2">
      <c r="B810" s="2"/>
      <c r="C810" s="3"/>
      <c r="D810" s="4"/>
      <c r="E810" s="5"/>
      <c r="F810" s="2"/>
      <c r="G810" s="2"/>
      <c r="H810" s="2"/>
      <c r="I810" s="6"/>
      <c r="J810" s="6"/>
      <c r="K810" s="2"/>
      <c r="L810" s="2"/>
    </row>
    <row r="811" spans="2:12" ht="15.75" customHeight="1" x14ac:dyDescent="0.2">
      <c r="B811" s="2"/>
      <c r="C811" s="3"/>
      <c r="D811" s="4"/>
      <c r="E811" s="5"/>
      <c r="F811" s="2"/>
      <c r="G811" s="2"/>
      <c r="H811" s="2"/>
      <c r="I811" s="6"/>
      <c r="J811" s="6"/>
      <c r="K811" s="2"/>
      <c r="L811" s="2"/>
    </row>
    <row r="812" spans="2:12" ht="15.75" customHeight="1" x14ac:dyDescent="0.2">
      <c r="B812" s="2"/>
      <c r="C812" s="3"/>
      <c r="D812" s="4"/>
      <c r="E812" s="5"/>
      <c r="F812" s="2"/>
      <c r="G812" s="2"/>
      <c r="H812" s="2"/>
      <c r="I812" s="6"/>
      <c r="J812" s="6"/>
      <c r="K812" s="2"/>
      <c r="L812" s="2"/>
    </row>
    <row r="813" spans="2:12" ht="15.75" customHeight="1" x14ac:dyDescent="0.2">
      <c r="B813" s="2"/>
      <c r="C813" s="3"/>
      <c r="D813" s="4"/>
      <c r="E813" s="5"/>
      <c r="F813" s="2"/>
      <c r="G813" s="2"/>
      <c r="H813" s="2"/>
      <c r="I813" s="6"/>
      <c r="J813" s="6"/>
      <c r="K813" s="2"/>
      <c r="L813" s="2"/>
    </row>
    <row r="814" spans="2:12" ht="15.75" customHeight="1" x14ac:dyDescent="0.2">
      <c r="B814" s="2"/>
      <c r="C814" s="3"/>
      <c r="D814" s="4"/>
      <c r="E814" s="5"/>
      <c r="F814" s="2"/>
      <c r="G814" s="2"/>
      <c r="H814" s="2"/>
      <c r="I814" s="6"/>
      <c r="J814" s="6"/>
      <c r="K814" s="2"/>
      <c r="L814" s="2"/>
    </row>
    <row r="815" spans="2:12" ht="15.75" customHeight="1" x14ac:dyDescent="0.2">
      <c r="B815" s="2"/>
      <c r="C815" s="3"/>
      <c r="D815" s="4"/>
      <c r="E815" s="5"/>
      <c r="F815" s="2"/>
      <c r="G815" s="2"/>
      <c r="H815" s="2"/>
      <c r="I815" s="6"/>
      <c r="J815" s="6"/>
      <c r="K815" s="2"/>
      <c r="L815" s="2"/>
    </row>
    <row r="816" spans="2:12" ht="15.75" customHeight="1" x14ac:dyDescent="0.2">
      <c r="B816" s="2"/>
      <c r="C816" s="3"/>
      <c r="D816" s="4"/>
      <c r="E816" s="5"/>
      <c r="F816" s="2"/>
      <c r="G816" s="2"/>
      <c r="H816" s="2"/>
      <c r="I816" s="6"/>
      <c r="J816" s="6"/>
      <c r="K816" s="2"/>
      <c r="L816" s="2"/>
    </row>
    <row r="817" spans="2:12" ht="15.75" customHeight="1" x14ac:dyDescent="0.2">
      <c r="B817" s="2"/>
      <c r="C817" s="3"/>
      <c r="D817" s="4"/>
      <c r="E817" s="5"/>
      <c r="F817" s="2"/>
      <c r="G817" s="2"/>
      <c r="H817" s="2"/>
      <c r="I817" s="6"/>
      <c r="J817" s="6"/>
      <c r="K817" s="2"/>
      <c r="L817" s="2"/>
    </row>
    <row r="818" spans="2:12" ht="15.75" customHeight="1" x14ac:dyDescent="0.2">
      <c r="B818" s="2"/>
      <c r="C818" s="3"/>
      <c r="D818" s="4"/>
      <c r="E818" s="5"/>
      <c r="F818" s="2"/>
      <c r="G818" s="2"/>
      <c r="H818" s="2"/>
      <c r="I818" s="6"/>
      <c r="J818" s="6"/>
      <c r="K818" s="2"/>
      <c r="L818" s="2"/>
    </row>
    <row r="819" spans="2:12" ht="15.75" customHeight="1" x14ac:dyDescent="0.2">
      <c r="B819" s="2"/>
      <c r="C819" s="3"/>
      <c r="D819" s="4"/>
      <c r="E819" s="5"/>
      <c r="F819" s="2"/>
      <c r="G819" s="2"/>
      <c r="H819" s="2"/>
      <c r="I819" s="6"/>
      <c r="J819" s="6"/>
      <c r="K819" s="2"/>
      <c r="L819" s="2"/>
    </row>
    <row r="820" spans="2:12" ht="15.75" customHeight="1" x14ac:dyDescent="0.2">
      <c r="B820" s="2"/>
      <c r="C820" s="3"/>
      <c r="D820" s="4"/>
      <c r="E820" s="5"/>
      <c r="F820" s="2"/>
      <c r="G820" s="2"/>
      <c r="H820" s="2"/>
      <c r="I820" s="6"/>
      <c r="J820" s="6"/>
      <c r="K820" s="2"/>
      <c r="L820" s="2"/>
    </row>
    <row r="821" spans="2:12" ht="15.75" customHeight="1" x14ac:dyDescent="0.2">
      <c r="B821" s="2"/>
      <c r="C821" s="3"/>
      <c r="D821" s="4"/>
      <c r="E821" s="5"/>
      <c r="F821" s="2"/>
      <c r="G821" s="2"/>
      <c r="H821" s="2"/>
      <c r="I821" s="6"/>
      <c r="J821" s="6"/>
      <c r="K821" s="2"/>
      <c r="L821" s="2"/>
    </row>
    <row r="822" spans="2:12" ht="15.75" customHeight="1" x14ac:dyDescent="0.2">
      <c r="B822" s="2"/>
      <c r="C822" s="3"/>
      <c r="D822" s="4"/>
      <c r="E822" s="5"/>
      <c r="F822" s="2"/>
      <c r="G822" s="2"/>
      <c r="H822" s="2"/>
      <c r="I822" s="6"/>
      <c r="J822" s="6"/>
      <c r="K822" s="2"/>
      <c r="L822" s="2"/>
    </row>
    <row r="823" spans="2:12" ht="15.75" customHeight="1" x14ac:dyDescent="0.2">
      <c r="B823" s="2"/>
      <c r="C823" s="3"/>
      <c r="D823" s="4"/>
      <c r="E823" s="5"/>
      <c r="F823" s="2"/>
      <c r="G823" s="2"/>
      <c r="H823" s="2"/>
      <c r="I823" s="6"/>
      <c r="J823" s="6"/>
      <c r="K823" s="2"/>
      <c r="L823" s="2"/>
    </row>
    <row r="824" spans="2:12" ht="15.75" customHeight="1" x14ac:dyDescent="0.2">
      <c r="B824" s="2"/>
      <c r="C824" s="3"/>
      <c r="D824" s="4"/>
      <c r="E824" s="5"/>
      <c r="F824" s="2"/>
      <c r="G824" s="2"/>
      <c r="H824" s="2"/>
      <c r="I824" s="6"/>
      <c r="J824" s="6"/>
      <c r="K824" s="2"/>
      <c r="L824" s="2"/>
    </row>
    <row r="825" spans="2:12" ht="15.75" customHeight="1" x14ac:dyDescent="0.2">
      <c r="B825" s="2"/>
      <c r="C825" s="3"/>
      <c r="D825" s="4"/>
      <c r="E825" s="5"/>
      <c r="F825" s="2"/>
      <c r="G825" s="2"/>
      <c r="H825" s="2"/>
      <c r="I825" s="6"/>
      <c r="J825" s="6"/>
      <c r="K825" s="2"/>
      <c r="L825" s="2"/>
    </row>
    <row r="826" spans="2:12" ht="15.75" customHeight="1" x14ac:dyDescent="0.2">
      <c r="B826" s="2"/>
      <c r="C826" s="3"/>
      <c r="D826" s="4"/>
      <c r="E826" s="5"/>
      <c r="F826" s="2"/>
      <c r="G826" s="2"/>
      <c r="H826" s="2"/>
      <c r="I826" s="6"/>
      <c r="J826" s="6"/>
      <c r="K826" s="2"/>
      <c r="L826" s="2"/>
    </row>
    <row r="827" spans="2:12" ht="15.75" customHeight="1" x14ac:dyDescent="0.2">
      <c r="B827" s="2"/>
      <c r="C827" s="3"/>
      <c r="D827" s="4"/>
      <c r="E827" s="5"/>
      <c r="F827" s="2"/>
      <c r="G827" s="2"/>
      <c r="H827" s="2"/>
      <c r="I827" s="6"/>
      <c r="J827" s="6"/>
      <c r="K827" s="2"/>
      <c r="L827" s="2"/>
    </row>
    <row r="828" spans="2:12" ht="15.75" customHeight="1" x14ac:dyDescent="0.2">
      <c r="B828" s="2"/>
      <c r="C828" s="3"/>
      <c r="D828" s="4"/>
      <c r="E828" s="5"/>
      <c r="F828" s="2"/>
      <c r="G828" s="2"/>
      <c r="H828" s="2"/>
      <c r="I828" s="6"/>
      <c r="J828" s="6"/>
      <c r="K828" s="2"/>
      <c r="L828" s="2"/>
    </row>
    <row r="829" spans="2:12" ht="15.75" customHeight="1" x14ac:dyDescent="0.2">
      <c r="B829" s="2"/>
      <c r="C829" s="3"/>
      <c r="D829" s="4"/>
      <c r="E829" s="5"/>
      <c r="F829" s="2"/>
      <c r="G829" s="2"/>
      <c r="H829" s="2"/>
      <c r="I829" s="6"/>
      <c r="J829" s="6"/>
      <c r="K829" s="2"/>
      <c r="L829" s="2"/>
    </row>
    <row r="830" spans="2:12" ht="15.75" customHeight="1" x14ac:dyDescent="0.2">
      <c r="B830" s="2"/>
      <c r="C830" s="3"/>
      <c r="D830" s="4"/>
      <c r="E830" s="5"/>
      <c r="F830" s="2"/>
      <c r="G830" s="2"/>
      <c r="H830" s="2"/>
      <c r="I830" s="6"/>
      <c r="J830" s="6"/>
      <c r="K830" s="2"/>
      <c r="L830" s="2"/>
    </row>
    <row r="831" spans="2:12" ht="15.75" customHeight="1" x14ac:dyDescent="0.2">
      <c r="B831" s="2"/>
      <c r="C831" s="3"/>
      <c r="D831" s="4"/>
      <c r="E831" s="5"/>
      <c r="F831" s="2"/>
      <c r="G831" s="2"/>
      <c r="H831" s="2"/>
      <c r="I831" s="6"/>
      <c r="J831" s="6"/>
      <c r="K831" s="2"/>
      <c r="L831" s="2"/>
    </row>
    <row r="832" spans="2:12" ht="15.75" customHeight="1" x14ac:dyDescent="0.2">
      <c r="B832" s="2"/>
      <c r="C832" s="3"/>
      <c r="D832" s="4"/>
      <c r="E832" s="5"/>
      <c r="F832" s="2"/>
      <c r="G832" s="2"/>
      <c r="H832" s="2"/>
      <c r="I832" s="6"/>
      <c r="J832" s="6"/>
      <c r="K832" s="2"/>
      <c r="L832" s="2"/>
    </row>
    <row r="833" spans="2:12" ht="15.75" customHeight="1" x14ac:dyDescent="0.2">
      <c r="B833" s="2"/>
      <c r="C833" s="3"/>
      <c r="D833" s="4"/>
      <c r="E833" s="5"/>
      <c r="F833" s="2"/>
      <c r="G833" s="2"/>
      <c r="H833" s="2"/>
      <c r="I833" s="6"/>
      <c r="J833" s="6"/>
      <c r="K833" s="2"/>
      <c r="L833" s="2"/>
    </row>
    <row r="834" spans="2:12" ht="15.75" customHeight="1" x14ac:dyDescent="0.2">
      <c r="B834" s="2"/>
      <c r="C834" s="3"/>
      <c r="D834" s="4"/>
      <c r="E834" s="5"/>
      <c r="F834" s="2"/>
      <c r="G834" s="2"/>
      <c r="H834" s="2"/>
      <c r="I834" s="6"/>
      <c r="J834" s="6"/>
      <c r="K834" s="2"/>
      <c r="L834" s="2"/>
    </row>
    <row r="835" spans="2:12" ht="15.75" customHeight="1" x14ac:dyDescent="0.2">
      <c r="B835" s="2"/>
      <c r="C835" s="3"/>
      <c r="D835" s="4"/>
      <c r="E835" s="5"/>
      <c r="F835" s="2"/>
      <c r="G835" s="2"/>
      <c r="H835" s="2"/>
      <c r="I835" s="6"/>
      <c r="J835" s="6"/>
      <c r="K835" s="2"/>
      <c r="L835" s="2"/>
    </row>
    <row r="836" spans="2:12" ht="15.75" customHeight="1" x14ac:dyDescent="0.2">
      <c r="B836" s="2"/>
      <c r="C836" s="3"/>
      <c r="D836" s="4"/>
      <c r="E836" s="5"/>
      <c r="F836" s="2"/>
      <c r="G836" s="2"/>
      <c r="H836" s="2"/>
      <c r="I836" s="6"/>
      <c r="J836" s="6"/>
      <c r="K836" s="2"/>
      <c r="L836" s="2"/>
    </row>
    <row r="837" spans="2:12" ht="15.75" customHeight="1" x14ac:dyDescent="0.2">
      <c r="B837" s="2"/>
      <c r="C837" s="3"/>
      <c r="D837" s="4"/>
      <c r="E837" s="5"/>
      <c r="F837" s="2"/>
      <c r="G837" s="2"/>
      <c r="H837" s="2"/>
      <c r="I837" s="6"/>
      <c r="J837" s="6"/>
      <c r="K837" s="2"/>
      <c r="L837" s="2"/>
    </row>
    <row r="838" spans="2:12" ht="15.75" customHeight="1" x14ac:dyDescent="0.2">
      <c r="B838" s="2"/>
      <c r="C838" s="3"/>
      <c r="D838" s="4"/>
      <c r="E838" s="5"/>
      <c r="F838" s="2"/>
      <c r="G838" s="2"/>
      <c r="H838" s="2"/>
      <c r="I838" s="6"/>
      <c r="J838" s="6"/>
      <c r="K838" s="2"/>
      <c r="L838" s="2"/>
    </row>
    <row r="839" spans="2:12" ht="15.75" customHeight="1" x14ac:dyDescent="0.2">
      <c r="B839" s="2"/>
      <c r="C839" s="3"/>
      <c r="D839" s="4"/>
      <c r="E839" s="5"/>
      <c r="F839" s="2"/>
      <c r="G839" s="2"/>
      <c r="H839" s="2"/>
      <c r="I839" s="6"/>
      <c r="J839" s="6"/>
      <c r="K839" s="2"/>
      <c r="L839" s="2"/>
    </row>
    <row r="840" spans="2:12" ht="15.75" customHeight="1" x14ac:dyDescent="0.2">
      <c r="B840" s="2"/>
      <c r="C840" s="3"/>
      <c r="D840" s="4"/>
      <c r="E840" s="5"/>
      <c r="F840" s="2"/>
      <c r="G840" s="2"/>
      <c r="H840" s="2"/>
      <c r="I840" s="6"/>
      <c r="J840" s="6"/>
      <c r="K840" s="2"/>
      <c r="L840" s="2"/>
    </row>
    <row r="841" spans="2:12" ht="15.75" customHeight="1" x14ac:dyDescent="0.2">
      <c r="B841" s="2"/>
      <c r="C841" s="3"/>
      <c r="D841" s="4"/>
      <c r="E841" s="5"/>
      <c r="F841" s="2"/>
      <c r="G841" s="2"/>
      <c r="H841" s="2"/>
      <c r="I841" s="6"/>
      <c r="J841" s="6"/>
      <c r="K841" s="2"/>
      <c r="L841" s="2"/>
    </row>
    <row r="842" spans="2:12" ht="15.75" customHeight="1" x14ac:dyDescent="0.2">
      <c r="B842" s="2"/>
      <c r="C842" s="3"/>
      <c r="D842" s="4"/>
      <c r="E842" s="5"/>
      <c r="F842" s="2"/>
      <c r="G842" s="2"/>
      <c r="H842" s="2"/>
      <c r="I842" s="6"/>
      <c r="J842" s="6"/>
      <c r="K842" s="2"/>
      <c r="L842" s="2"/>
    </row>
    <row r="843" spans="2:12" ht="15.75" customHeight="1" x14ac:dyDescent="0.2">
      <c r="B843" s="2"/>
      <c r="C843" s="3"/>
      <c r="D843" s="4"/>
      <c r="E843" s="5"/>
      <c r="F843" s="2"/>
      <c r="G843" s="2"/>
      <c r="H843" s="2"/>
      <c r="I843" s="6"/>
      <c r="J843" s="6"/>
      <c r="K843" s="2"/>
      <c r="L843" s="2"/>
    </row>
    <row r="844" spans="2:12" ht="15.75" customHeight="1" x14ac:dyDescent="0.2">
      <c r="B844" s="2"/>
      <c r="C844" s="3"/>
      <c r="D844" s="4"/>
      <c r="E844" s="5"/>
      <c r="F844" s="2"/>
      <c r="G844" s="2"/>
      <c r="H844" s="2"/>
      <c r="I844" s="6"/>
      <c r="J844" s="6"/>
      <c r="K844" s="2"/>
      <c r="L844" s="2"/>
    </row>
    <row r="845" spans="2:12" ht="15.75" customHeight="1" x14ac:dyDescent="0.2">
      <c r="B845" s="2"/>
      <c r="C845" s="3"/>
      <c r="D845" s="4"/>
      <c r="E845" s="5"/>
      <c r="F845" s="2"/>
      <c r="G845" s="2"/>
      <c r="H845" s="2"/>
      <c r="I845" s="6"/>
      <c r="J845" s="6"/>
      <c r="K845" s="2"/>
      <c r="L845" s="2"/>
    </row>
    <row r="846" spans="2:12" ht="15.75" customHeight="1" x14ac:dyDescent="0.2">
      <c r="B846" s="2"/>
      <c r="C846" s="3"/>
      <c r="D846" s="4"/>
      <c r="E846" s="5"/>
      <c r="F846" s="2"/>
      <c r="G846" s="2"/>
      <c r="H846" s="2"/>
      <c r="I846" s="6"/>
      <c r="J846" s="6"/>
      <c r="K846" s="2"/>
      <c r="L846" s="2"/>
    </row>
    <row r="847" spans="2:12" ht="15.75" customHeight="1" x14ac:dyDescent="0.2">
      <c r="B847" s="2"/>
      <c r="C847" s="3"/>
      <c r="D847" s="4"/>
      <c r="E847" s="5"/>
      <c r="F847" s="2"/>
      <c r="G847" s="2"/>
      <c r="H847" s="2"/>
      <c r="I847" s="6"/>
      <c r="J847" s="6"/>
      <c r="K847" s="2"/>
      <c r="L847" s="2"/>
    </row>
    <row r="848" spans="2:12" ht="15.75" customHeight="1" x14ac:dyDescent="0.2">
      <c r="B848" s="2"/>
      <c r="C848" s="3"/>
      <c r="D848" s="4"/>
      <c r="E848" s="5"/>
      <c r="F848" s="2"/>
      <c r="G848" s="2"/>
      <c r="H848" s="2"/>
      <c r="I848" s="6"/>
      <c r="J848" s="6"/>
      <c r="K848" s="2"/>
      <c r="L848" s="2"/>
    </row>
    <row r="849" spans="2:12" ht="15.75" customHeight="1" x14ac:dyDescent="0.2">
      <c r="B849" s="2"/>
      <c r="C849" s="3"/>
      <c r="D849" s="4"/>
      <c r="E849" s="5"/>
      <c r="F849" s="2"/>
      <c r="G849" s="2"/>
      <c r="H849" s="2"/>
      <c r="I849" s="6"/>
      <c r="J849" s="6"/>
      <c r="K849" s="2"/>
      <c r="L849" s="2"/>
    </row>
    <row r="850" spans="2:12" ht="15.75" customHeight="1" x14ac:dyDescent="0.2">
      <c r="B850" s="2"/>
      <c r="C850" s="3"/>
      <c r="D850" s="4"/>
      <c r="E850" s="5"/>
      <c r="F850" s="2"/>
      <c r="G850" s="2"/>
      <c r="H850" s="2"/>
      <c r="I850" s="6"/>
      <c r="J850" s="6"/>
      <c r="K850" s="2"/>
      <c r="L850" s="2"/>
    </row>
    <row r="851" spans="2:12" ht="15.75" customHeight="1" x14ac:dyDescent="0.2">
      <c r="B851" s="2"/>
      <c r="C851" s="3"/>
      <c r="D851" s="4"/>
      <c r="E851" s="5"/>
      <c r="F851" s="2"/>
      <c r="G851" s="2"/>
      <c r="H851" s="2"/>
      <c r="I851" s="6"/>
      <c r="J851" s="6"/>
      <c r="K851" s="2"/>
      <c r="L851" s="2"/>
    </row>
    <row r="852" spans="2:12" ht="15.75" customHeight="1" x14ac:dyDescent="0.2">
      <c r="B852" s="2"/>
      <c r="C852" s="3"/>
      <c r="D852" s="4"/>
      <c r="E852" s="5"/>
      <c r="F852" s="2"/>
      <c r="G852" s="2"/>
      <c r="H852" s="2"/>
      <c r="I852" s="6"/>
      <c r="J852" s="6"/>
      <c r="K852" s="2"/>
      <c r="L852" s="2"/>
    </row>
    <row r="853" spans="2:12" ht="15.75" customHeight="1" x14ac:dyDescent="0.2">
      <c r="B853" s="2"/>
      <c r="C853" s="3"/>
      <c r="D853" s="4"/>
      <c r="E853" s="5"/>
      <c r="F853" s="2"/>
      <c r="G853" s="2"/>
      <c r="H853" s="2"/>
      <c r="I853" s="6"/>
      <c r="J853" s="6"/>
      <c r="K853" s="2"/>
      <c r="L853" s="2"/>
    </row>
    <row r="854" spans="2:12" ht="15.75" customHeight="1" x14ac:dyDescent="0.2">
      <c r="B854" s="2"/>
      <c r="C854" s="3"/>
      <c r="D854" s="4"/>
      <c r="E854" s="5"/>
      <c r="F854" s="2"/>
      <c r="G854" s="2"/>
      <c r="H854" s="2"/>
      <c r="I854" s="6"/>
      <c r="J854" s="6"/>
      <c r="K854" s="2"/>
      <c r="L854" s="2"/>
    </row>
    <row r="855" spans="2:12" ht="15.75" customHeight="1" x14ac:dyDescent="0.2">
      <c r="B855" s="2"/>
      <c r="C855" s="3"/>
      <c r="D855" s="4"/>
      <c r="E855" s="5"/>
      <c r="F855" s="2"/>
      <c r="G855" s="2"/>
      <c r="H855" s="2"/>
      <c r="I855" s="6"/>
      <c r="J855" s="6"/>
      <c r="K855" s="2"/>
      <c r="L855" s="2"/>
    </row>
    <row r="856" spans="2:12" ht="15.75" customHeight="1" x14ac:dyDescent="0.2">
      <c r="B856" s="2"/>
      <c r="C856" s="3"/>
      <c r="D856" s="4"/>
      <c r="E856" s="5"/>
      <c r="F856" s="2"/>
      <c r="G856" s="2"/>
      <c r="H856" s="2"/>
      <c r="I856" s="6"/>
      <c r="J856" s="6"/>
      <c r="K856" s="2"/>
      <c r="L856" s="2"/>
    </row>
    <row r="857" spans="2:12" ht="15.75" customHeight="1" x14ac:dyDescent="0.2">
      <c r="B857" s="2"/>
      <c r="C857" s="3"/>
      <c r="D857" s="4"/>
      <c r="E857" s="5"/>
      <c r="F857" s="2"/>
      <c r="G857" s="2"/>
      <c r="H857" s="2"/>
      <c r="I857" s="6"/>
      <c r="J857" s="6"/>
      <c r="K857" s="2"/>
      <c r="L857" s="2"/>
    </row>
    <row r="858" spans="2:12" ht="15.75" customHeight="1" x14ac:dyDescent="0.2">
      <c r="B858" s="2"/>
      <c r="C858" s="3"/>
      <c r="D858" s="4"/>
      <c r="E858" s="5"/>
      <c r="F858" s="2"/>
      <c r="G858" s="2"/>
      <c r="H858" s="2"/>
      <c r="I858" s="6"/>
      <c r="J858" s="6"/>
      <c r="K858" s="2"/>
      <c r="L858" s="2"/>
    </row>
    <row r="859" spans="2:12" ht="15.75" customHeight="1" x14ac:dyDescent="0.2">
      <c r="B859" s="2"/>
      <c r="C859" s="3"/>
      <c r="D859" s="4"/>
      <c r="E859" s="5"/>
      <c r="F859" s="2"/>
      <c r="G859" s="2"/>
      <c r="H859" s="2"/>
      <c r="I859" s="6"/>
      <c r="J859" s="6"/>
      <c r="K859" s="2"/>
      <c r="L859" s="2"/>
    </row>
    <row r="860" spans="2:12" ht="15.75" customHeight="1" x14ac:dyDescent="0.2">
      <c r="B860" s="2"/>
      <c r="C860" s="3"/>
      <c r="D860" s="4"/>
      <c r="E860" s="5"/>
      <c r="F860" s="2"/>
      <c r="G860" s="2"/>
      <c r="H860" s="2"/>
      <c r="I860" s="6"/>
      <c r="J860" s="6"/>
      <c r="K860" s="2"/>
      <c r="L860" s="2"/>
    </row>
    <row r="861" spans="2:12" ht="15.75" customHeight="1" x14ac:dyDescent="0.2">
      <c r="B861" s="2"/>
      <c r="C861" s="3"/>
      <c r="D861" s="4"/>
      <c r="E861" s="5"/>
      <c r="F861" s="2"/>
      <c r="G861" s="2"/>
      <c r="H861" s="2"/>
      <c r="I861" s="6"/>
      <c r="J861" s="6"/>
      <c r="K861" s="2"/>
      <c r="L861" s="2"/>
    </row>
    <row r="862" spans="2:12" ht="15.75" customHeight="1" x14ac:dyDescent="0.2">
      <c r="B862" s="2"/>
      <c r="C862" s="3"/>
      <c r="D862" s="4"/>
      <c r="E862" s="5"/>
      <c r="F862" s="2"/>
      <c r="G862" s="2"/>
      <c r="H862" s="2"/>
      <c r="I862" s="6"/>
      <c r="J862" s="6"/>
      <c r="K862" s="2"/>
      <c r="L862" s="2"/>
    </row>
    <row r="863" spans="2:12" ht="15.75" customHeight="1" x14ac:dyDescent="0.2">
      <c r="B863" s="2"/>
      <c r="C863" s="3"/>
      <c r="D863" s="4"/>
      <c r="E863" s="5"/>
      <c r="F863" s="2"/>
      <c r="G863" s="2"/>
      <c r="H863" s="2"/>
      <c r="I863" s="6"/>
      <c r="J863" s="6"/>
      <c r="K863" s="2"/>
      <c r="L863" s="2"/>
    </row>
    <row r="864" spans="2:12" ht="15.75" customHeight="1" x14ac:dyDescent="0.2">
      <c r="B864" s="2"/>
      <c r="C864" s="3"/>
      <c r="D864" s="4"/>
      <c r="E864" s="5"/>
      <c r="F864" s="2"/>
      <c r="G864" s="2"/>
      <c r="H864" s="2"/>
      <c r="I864" s="6"/>
      <c r="J864" s="6"/>
      <c r="K864" s="2"/>
      <c r="L864" s="2"/>
    </row>
    <row r="865" spans="2:12" ht="15.75" customHeight="1" x14ac:dyDescent="0.2">
      <c r="B865" s="2"/>
      <c r="C865" s="3"/>
      <c r="D865" s="4"/>
      <c r="E865" s="5"/>
      <c r="F865" s="2"/>
      <c r="G865" s="2"/>
      <c r="H865" s="2"/>
      <c r="I865" s="6"/>
      <c r="J865" s="6"/>
      <c r="K865" s="2"/>
      <c r="L865" s="2"/>
    </row>
    <row r="866" spans="2:12" ht="15.75" customHeight="1" x14ac:dyDescent="0.2">
      <c r="B866" s="2"/>
      <c r="C866" s="3"/>
      <c r="D866" s="4"/>
      <c r="E866" s="5"/>
      <c r="F866" s="2"/>
      <c r="G866" s="2"/>
      <c r="H866" s="2"/>
      <c r="I866" s="6"/>
      <c r="J866" s="6"/>
      <c r="K866" s="2"/>
      <c r="L866" s="2"/>
    </row>
    <row r="867" spans="2:12" ht="15.75" customHeight="1" x14ac:dyDescent="0.2">
      <c r="B867" s="2"/>
      <c r="C867" s="3"/>
      <c r="D867" s="4"/>
      <c r="E867" s="5"/>
      <c r="F867" s="2"/>
      <c r="G867" s="2"/>
      <c r="H867" s="2"/>
      <c r="I867" s="6"/>
      <c r="J867" s="6"/>
      <c r="K867" s="2"/>
      <c r="L867" s="2"/>
    </row>
    <row r="868" spans="2:12" ht="15.75" customHeight="1" x14ac:dyDescent="0.2">
      <c r="B868" s="2"/>
      <c r="C868" s="3"/>
      <c r="D868" s="4"/>
      <c r="E868" s="5"/>
      <c r="F868" s="2"/>
      <c r="G868" s="2"/>
      <c r="H868" s="2"/>
      <c r="I868" s="6"/>
      <c r="J868" s="6"/>
      <c r="K868" s="2"/>
      <c r="L868" s="2"/>
    </row>
    <row r="869" spans="2:12" ht="15.75" customHeight="1" x14ac:dyDescent="0.2">
      <c r="B869" s="2"/>
      <c r="C869" s="3"/>
      <c r="D869" s="4"/>
      <c r="E869" s="5"/>
      <c r="F869" s="2"/>
      <c r="G869" s="2"/>
      <c r="H869" s="2"/>
      <c r="I869" s="6"/>
      <c r="J869" s="6"/>
      <c r="K869" s="2"/>
      <c r="L869" s="2"/>
    </row>
    <row r="870" spans="2:12" ht="15.75" customHeight="1" x14ac:dyDescent="0.2">
      <c r="B870" s="2"/>
      <c r="C870" s="3"/>
      <c r="D870" s="4"/>
      <c r="E870" s="5"/>
      <c r="F870" s="2"/>
      <c r="G870" s="2"/>
      <c r="H870" s="2"/>
      <c r="I870" s="6"/>
      <c r="J870" s="6"/>
      <c r="K870" s="2"/>
      <c r="L870" s="2"/>
    </row>
    <row r="871" spans="2:12" ht="15.75" customHeight="1" x14ac:dyDescent="0.2">
      <c r="B871" s="2"/>
      <c r="C871" s="3"/>
      <c r="D871" s="4"/>
      <c r="E871" s="5"/>
      <c r="F871" s="2"/>
      <c r="G871" s="2"/>
      <c r="H871" s="2"/>
      <c r="I871" s="6"/>
      <c r="J871" s="6"/>
      <c r="K871" s="2"/>
      <c r="L871" s="2"/>
    </row>
    <row r="872" spans="2:12" ht="15.75" customHeight="1" x14ac:dyDescent="0.2">
      <c r="B872" s="2"/>
      <c r="C872" s="3"/>
      <c r="D872" s="4"/>
      <c r="E872" s="5"/>
      <c r="F872" s="2"/>
      <c r="G872" s="2"/>
      <c r="H872" s="2"/>
      <c r="I872" s="6"/>
      <c r="J872" s="6"/>
      <c r="K872" s="2"/>
      <c r="L872" s="2"/>
    </row>
    <row r="873" spans="2:12" ht="15.75" customHeight="1" x14ac:dyDescent="0.2">
      <c r="B873" s="2"/>
      <c r="C873" s="3"/>
      <c r="D873" s="4"/>
      <c r="E873" s="5"/>
      <c r="F873" s="2"/>
      <c r="G873" s="2"/>
      <c r="H873" s="2"/>
      <c r="I873" s="6"/>
      <c r="J873" s="6"/>
      <c r="K873" s="2"/>
      <c r="L873" s="2"/>
    </row>
    <row r="874" spans="2:12" ht="15.75" customHeight="1" x14ac:dyDescent="0.2">
      <c r="B874" s="2"/>
      <c r="C874" s="3"/>
      <c r="D874" s="4"/>
      <c r="E874" s="5"/>
      <c r="F874" s="2"/>
      <c r="G874" s="2"/>
      <c r="H874" s="2"/>
      <c r="I874" s="6"/>
      <c r="J874" s="6"/>
      <c r="K874" s="2"/>
      <c r="L874" s="2"/>
    </row>
    <row r="875" spans="2:12" ht="15.75" customHeight="1" x14ac:dyDescent="0.2">
      <c r="B875" s="2"/>
      <c r="C875" s="3"/>
      <c r="D875" s="4"/>
      <c r="E875" s="5"/>
      <c r="F875" s="2"/>
      <c r="G875" s="2"/>
      <c r="H875" s="2"/>
      <c r="I875" s="6"/>
      <c r="J875" s="6"/>
      <c r="K875" s="2"/>
      <c r="L875" s="2"/>
    </row>
    <row r="876" spans="2:12" ht="15.75" customHeight="1" x14ac:dyDescent="0.2">
      <c r="B876" s="2"/>
      <c r="C876" s="3"/>
      <c r="D876" s="4"/>
      <c r="E876" s="5"/>
      <c r="F876" s="2"/>
      <c r="G876" s="2"/>
      <c r="H876" s="2"/>
      <c r="I876" s="6"/>
      <c r="J876" s="6"/>
      <c r="K876" s="2"/>
      <c r="L876" s="2"/>
    </row>
    <row r="877" spans="2:12" ht="15.75" customHeight="1" x14ac:dyDescent="0.2">
      <c r="B877" s="2"/>
      <c r="C877" s="3"/>
      <c r="D877" s="4"/>
      <c r="E877" s="5"/>
      <c r="F877" s="2"/>
      <c r="G877" s="2"/>
      <c r="H877" s="2"/>
      <c r="I877" s="6"/>
      <c r="J877" s="6"/>
      <c r="K877" s="2"/>
      <c r="L877" s="2"/>
    </row>
    <row r="878" spans="2:12" ht="15.75" customHeight="1" x14ac:dyDescent="0.2">
      <c r="B878" s="2"/>
      <c r="C878" s="3"/>
      <c r="D878" s="4"/>
      <c r="E878" s="5"/>
      <c r="F878" s="2"/>
      <c r="G878" s="2"/>
      <c r="H878" s="2"/>
      <c r="I878" s="6"/>
      <c r="J878" s="6"/>
      <c r="K878" s="2"/>
      <c r="L878" s="2"/>
    </row>
    <row r="879" spans="2:12" ht="15.75" customHeight="1" x14ac:dyDescent="0.2">
      <c r="B879" s="2"/>
      <c r="C879" s="3"/>
      <c r="D879" s="4"/>
      <c r="E879" s="5"/>
      <c r="F879" s="2"/>
      <c r="G879" s="2"/>
      <c r="H879" s="2"/>
      <c r="I879" s="6"/>
      <c r="J879" s="6"/>
      <c r="K879" s="2"/>
      <c r="L879" s="2"/>
    </row>
    <row r="880" spans="2:12" ht="15.75" customHeight="1" x14ac:dyDescent="0.2">
      <c r="B880" s="2"/>
      <c r="C880" s="3"/>
      <c r="D880" s="4"/>
      <c r="E880" s="5"/>
      <c r="F880" s="2"/>
      <c r="G880" s="2"/>
      <c r="H880" s="2"/>
      <c r="I880" s="6"/>
      <c r="J880" s="6"/>
      <c r="K880" s="2"/>
      <c r="L880" s="2"/>
    </row>
    <row r="881" spans="2:12" ht="15.75" customHeight="1" x14ac:dyDescent="0.2">
      <c r="B881" s="2"/>
      <c r="C881" s="3"/>
      <c r="D881" s="4"/>
      <c r="E881" s="5"/>
      <c r="F881" s="2"/>
      <c r="G881" s="2"/>
      <c r="H881" s="2"/>
      <c r="I881" s="6"/>
      <c r="J881" s="6"/>
      <c r="K881" s="2"/>
      <c r="L881" s="2"/>
    </row>
    <row r="882" spans="2:12" ht="15.75" customHeight="1" x14ac:dyDescent="0.2">
      <c r="B882" s="2"/>
      <c r="C882" s="3"/>
      <c r="D882" s="4"/>
      <c r="E882" s="5"/>
      <c r="F882" s="2"/>
      <c r="G882" s="2"/>
      <c r="H882" s="2"/>
      <c r="I882" s="6"/>
      <c r="J882" s="6"/>
      <c r="K882" s="2"/>
      <c r="L882" s="2"/>
    </row>
    <row r="883" spans="2:12" ht="15.75" customHeight="1" x14ac:dyDescent="0.2">
      <c r="B883" s="2"/>
      <c r="C883" s="3"/>
      <c r="D883" s="4"/>
      <c r="E883" s="5"/>
      <c r="F883" s="2"/>
      <c r="G883" s="2"/>
      <c r="H883" s="2"/>
      <c r="I883" s="6"/>
      <c r="J883" s="6"/>
      <c r="K883" s="2"/>
      <c r="L883" s="2"/>
    </row>
    <row r="884" spans="2:12" ht="15.75" customHeight="1" x14ac:dyDescent="0.2">
      <c r="B884" s="2"/>
      <c r="C884" s="3"/>
      <c r="D884" s="4"/>
      <c r="E884" s="5"/>
      <c r="F884" s="2"/>
      <c r="G884" s="2"/>
      <c r="H884" s="2"/>
      <c r="I884" s="6"/>
      <c r="J884" s="6"/>
      <c r="K884" s="2"/>
      <c r="L884" s="2"/>
    </row>
    <row r="885" spans="2:12" ht="15.75" customHeight="1" x14ac:dyDescent="0.2">
      <c r="B885" s="2"/>
      <c r="C885" s="3"/>
      <c r="D885" s="4"/>
      <c r="E885" s="5"/>
      <c r="F885" s="2"/>
      <c r="G885" s="2"/>
      <c r="H885" s="2"/>
      <c r="I885" s="6"/>
      <c r="J885" s="6"/>
      <c r="K885" s="2"/>
      <c r="L885" s="2"/>
    </row>
    <row r="886" spans="2:12" ht="15.75" customHeight="1" x14ac:dyDescent="0.2">
      <c r="B886" s="2"/>
      <c r="C886" s="3"/>
      <c r="D886" s="4"/>
      <c r="E886" s="5"/>
      <c r="F886" s="2"/>
      <c r="G886" s="2"/>
      <c r="H886" s="2"/>
      <c r="I886" s="6"/>
      <c r="J886" s="6"/>
      <c r="K886" s="2"/>
      <c r="L886" s="2"/>
    </row>
    <row r="887" spans="2:12" ht="15.75" customHeight="1" x14ac:dyDescent="0.2">
      <c r="B887" s="2"/>
      <c r="C887" s="3"/>
      <c r="D887" s="4"/>
      <c r="E887" s="5"/>
      <c r="F887" s="2"/>
      <c r="G887" s="2"/>
      <c r="H887" s="2"/>
      <c r="I887" s="6"/>
      <c r="J887" s="6"/>
      <c r="K887" s="2"/>
      <c r="L887" s="2"/>
    </row>
    <row r="888" spans="2:12" ht="15.75" customHeight="1" x14ac:dyDescent="0.2">
      <c r="B888" s="2"/>
      <c r="C888" s="3"/>
      <c r="D888" s="4"/>
      <c r="E888" s="5"/>
      <c r="F888" s="2"/>
      <c r="G888" s="2"/>
      <c r="H888" s="2"/>
      <c r="I888" s="6"/>
      <c r="J888" s="6"/>
      <c r="K888" s="2"/>
      <c r="L888" s="2"/>
    </row>
    <row r="889" spans="2:12" ht="15.75" customHeight="1" x14ac:dyDescent="0.2">
      <c r="B889" s="2"/>
      <c r="C889" s="3"/>
      <c r="D889" s="4"/>
      <c r="E889" s="5"/>
      <c r="F889" s="2"/>
      <c r="G889" s="2"/>
      <c r="H889" s="2"/>
      <c r="I889" s="6"/>
      <c r="J889" s="6"/>
      <c r="K889" s="2"/>
      <c r="L889" s="2"/>
    </row>
    <row r="890" spans="2:12" ht="15.75" customHeight="1" x14ac:dyDescent="0.2">
      <c r="B890" s="2"/>
      <c r="C890" s="3"/>
      <c r="D890" s="4"/>
      <c r="E890" s="5"/>
      <c r="F890" s="2"/>
      <c r="G890" s="2"/>
      <c r="H890" s="2"/>
      <c r="I890" s="6"/>
      <c r="J890" s="6"/>
      <c r="K890" s="2"/>
      <c r="L890" s="2"/>
    </row>
    <row r="891" spans="2:12" ht="15.75" customHeight="1" x14ac:dyDescent="0.2">
      <c r="B891" s="2"/>
      <c r="C891" s="3"/>
      <c r="D891" s="4"/>
      <c r="E891" s="5"/>
      <c r="F891" s="2"/>
      <c r="G891" s="2"/>
      <c r="H891" s="2"/>
      <c r="I891" s="6"/>
      <c r="J891" s="6"/>
      <c r="K891" s="2"/>
      <c r="L891" s="2"/>
    </row>
    <row r="892" spans="2:12" ht="15.75" customHeight="1" x14ac:dyDescent="0.2">
      <c r="B892" s="2"/>
      <c r="C892" s="3"/>
      <c r="D892" s="4"/>
      <c r="E892" s="5"/>
      <c r="F892" s="2"/>
      <c r="G892" s="2"/>
      <c r="H892" s="2"/>
      <c r="I892" s="6"/>
      <c r="J892" s="6"/>
      <c r="K892" s="2"/>
      <c r="L892" s="2"/>
    </row>
    <row r="893" spans="2:12" ht="15.75" customHeight="1" x14ac:dyDescent="0.2">
      <c r="B893" s="2"/>
      <c r="C893" s="3"/>
      <c r="D893" s="4"/>
      <c r="E893" s="5"/>
      <c r="F893" s="2"/>
      <c r="G893" s="2"/>
      <c r="H893" s="2"/>
      <c r="I893" s="6"/>
      <c r="J893" s="6"/>
      <c r="K893" s="2"/>
      <c r="L893" s="2"/>
    </row>
    <row r="894" spans="2:12" ht="15.75" customHeight="1" x14ac:dyDescent="0.2">
      <c r="B894" s="2"/>
      <c r="C894" s="3"/>
      <c r="D894" s="4"/>
      <c r="E894" s="5"/>
      <c r="F894" s="2"/>
      <c r="G894" s="2"/>
      <c r="H894" s="2"/>
      <c r="I894" s="6"/>
      <c r="J894" s="6"/>
      <c r="K894" s="2"/>
      <c r="L894" s="2"/>
    </row>
    <row r="895" spans="2:12" ht="15.75" customHeight="1" x14ac:dyDescent="0.2">
      <c r="B895" s="2"/>
      <c r="C895" s="3"/>
      <c r="D895" s="4"/>
      <c r="E895" s="5"/>
      <c r="F895" s="2"/>
      <c r="G895" s="2"/>
      <c r="H895" s="2"/>
      <c r="I895" s="6"/>
      <c r="J895" s="6"/>
      <c r="K895" s="2"/>
      <c r="L895" s="2"/>
    </row>
    <row r="896" spans="2:12" ht="15.75" customHeight="1" x14ac:dyDescent="0.2">
      <c r="B896" s="2"/>
      <c r="C896" s="3"/>
      <c r="D896" s="4"/>
      <c r="E896" s="5"/>
      <c r="F896" s="2"/>
      <c r="G896" s="2"/>
      <c r="H896" s="2"/>
      <c r="I896" s="6"/>
      <c r="J896" s="6"/>
      <c r="K896" s="2"/>
      <c r="L896" s="2"/>
    </row>
    <row r="897" spans="2:12" ht="15.75" customHeight="1" x14ac:dyDescent="0.2">
      <c r="B897" s="2"/>
      <c r="C897" s="3"/>
      <c r="D897" s="4"/>
      <c r="E897" s="5"/>
      <c r="F897" s="2"/>
      <c r="G897" s="2"/>
      <c r="H897" s="2"/>
      <c r="I897" s="6"/>
      <c r="J897" s="6"/>
      <c r="K897" s="2"/>
      <c r="L897" s="2"/>
    </row>
    <row r="898" spans="2:12" ht="15.75" customHeight="1" x14ac:dyDescent="0.2">
      <c r="B898" s="2"/>
      <c r="C898" s="3"/>
      <c r="D898" s="4"/>
      <c r="E898" s="5"/>
      <c r="F898" s="2"/>
      <c r="G898" s="2"/>
      <c r="H898" s="2"/>
      <c r="I898" s="6"/>
      <c r="J898" s="6"/>
      <c r="K898" s="2"/>
      <c r="L898" s="2"/>
    </row>
    <row r="899" spans="2:12" ht="15.75" customHeight="1" x14ac:dyDescent="0.2">
      <c r="B899" s="2"/>
      <c r="C899" s="3"/>
      <c r="D899" s="4"/>
      <c r="E899" s="5"/>
      <c r="F899" s="2"/>
      <c r="G899" s="2"/>
      <c r="H899" s="2"/>
      <c r="I899" s="6"/>
      <c r="J899" s="6"/>
      <c r="K899" s="2"/>
      <c r="L899" s="2"/>
    </row>
    <row r="900" spans="2:12" ht="15.75" customHeight="1" x14ac:dyDescent="0.2">
      <c r="B900" s="2"/>
      <c r="C900" s="3"/>
      <c r="D900" s="4"/>
      <c r="E900" s="5"/>
      <c r="F900" s="2"/>
      <c r="G900" s="2"/>
      <c r="H900" s="2"/>
      <c r="I900" s="6"/>
      <c r="J900" s="6"/>
      <c r="K900" s="2"/>
      <c r="L900" s="2"/>
    </row>
    <row r="901" spans="2:12" ht="15.75" customHeight="1" x14ac:dyDescent="0.2">
      <c r="B901" s="2"/>
      <c r="C901" s="3"/>
      <c r="D901" s="4"/>
      <c r="E901" s="5"/>
      <c r="F901" s="2"/>
      <c r="G901" s="2"/>
      <c r="H901" s="2"/>
      <c r="I901" s="6"/>
      <c r="J901" s="6"/>
      <c r="K901" s="2"/>
      <c r="L901" s="2"/>
    </row>
    <row r="902" spans="2:12" ht="15.75" customHeight="1" x14ac:dyDescent="0.2">
      <c r="B902" s="2"/>
      <c r="C902" s="3"/>
      <c r="D902" s="4"/>
      <c r="E902" s="5"/>
      <c r="F902" s="2"/>
      <c r="G902" s="2"/>
      <c r="H902" s="2"/>
      <c r="I902" s="6"/>
      <c r="J902" s="6"/>
      <c r="K902" s="2"/>
      <c r="L902" s="2"/>
    </row>
    <row r="903" spans="2:12" ht="15.75" customHeight="1" x14ac:dyDescent="0.2">
      <c r="B903" s="2"/>
      <c r="C903" s="3"/>
      <c r="D903" s="4"/>
      <c r="E903" s="5"/>
      <c r="F903" s="2"/>
      <c r="G903" s="2"/>
      <c r="H903" s="2"/>
      <c r="I903" s="6"/>
      <c r="J903" s="6"/>
      <c r="K903" s="2"/>
      <c r="L903" s="2"/>
    </row>
    <row r="904" spans="2:12" ht="15.75" customHeight="1" x14ac:dyDescent="0.2">
      <c r="B904" s="2"/>
      <c r="C904" s="3"/>
      <c r="D904" s="4"/>
      <c r="E904" s="5"/>
      <c r="F904" s="2"/>
      <c r="G904" s="2"/>
      <c r="H904" s="2"/>
      <c r="I904" s="6"/>
      <c r="J904" s="6"/>
      <c r="K904" s="2"/>
      <c r="L904" s="2"/>
    </row>
    <row r="905" spans="2:12" ht="15.75" customHeight="1" x14ac:dyDescent="0.2">
      <c r="B905" s="2"/>
      <c r="C905" s="3"/>
      <c r="D905" s="4"/>
      <c r="E905" s="5"/>
      <c r="F905" s="2"/>
      <c r="G905" s="2"/>
      <c r="H905" s="2"/>
      <c r="I905" s="6"/>
      <c r="J905" s="6"/>
      <c r="K905" s="2"/>
      <c r="L905" s="2"/>
    </row>
    <row r="906" spans="2:12" ht="15.75" customHeight="1" x14ac:dyDescent="0.2">
      <c r="B906" s="2"/>
      <c r="C906" s="3"/>
      <c r="D906" s="4"/>
      <c r="E906" s="5"/>
      <c r="F906" s="2"/>
      <c r="G906" s="2"/>
      <c r="H906" s="2"/>
      <c r="I906" s="6"/>
      <c r="J906" s="6"/>
      <c r="K906" s="2"/>
      <c r="L906" s="2"/>
    </row>
    <row r="907" spans="2:12" ht="15.75" customHeight="1" x14ac:dyDescent="0.2">
      <c r="B907" s="2"/>
      <c r="C907" s="3"/>
      <c r="D907" s="4"/>
      <c r="E907" s="5"/>
      <c r="F907" s="2"/>
      <c r="G907" s="2"/>
      <c r="H907" s="2"/>
      <c r="I907" s="6"/>
      <c r="J907" s="6"/>
      <c r="K907" s="2"/>
      <c r="L907" s="2"/>
    </row>
    <row r="908" spans="2:12" ht="15.75" customHeight="1" x14ac:dyDescent="0.2">
      <c r="B908" s="2"/>
      <c r="C908" s="3"/>
      <c r="D908" s="4"/>
      <c r="E908" s="5"/>
      <c r="F908" s="2"/>
      <c r="G908" s="2"/>
      <c r="H908" s="2"/>
      <c r="I908" s="6"/>
      <c r="J908" s="6"/>
      <c r="K908" s="2"/>
      <c r="L908" s="2"/>
    </row>
    <row r="909" spans="2:12" ht="15.75" customHeight="1" x14ac:dyDescent="0.2">
      <c r="B909" s="2"/>
      <c r="C909" s="3"/>
      <c r="D909" s="4"/>
      <c r="E909" s="5"/>
      <c r="F909" s="2"/>
      <c r="G909" s="2"/>
      <c r="H909" s="2"/>
      <c r="I909" s="6"/>
      <c r="J909" s="6"/>
      <c r="K909" s="2"/>
      <c r="L909" s="2"/>
    </row>
    <row r="910" spans="2:12" ht="15.75" customHeight="1" x14ac:dyDescent="0.2">
      <c r="B910" s="2"/>
      <c r="C910" s="3"/>
      <c r="D910" s="4"/>
      <c r="E910" s="5"/>
      <c r="F910" s="2"/>
      <c r="G910" s="2"/>
      <c r="H910" s="2"/>
      <c r="I910" s="6"/>
      <c r="J910" s="6"/>
      <c r="K910" s="2"/>
      <c r="L910" s="2"/>
    </row>
    <row r="911" spans="2:12" ht="15.75" customHeight="1" x14ac:dyDescent="0.2">
      <c r="B911" s="2"/>
      <c r="C911" s="3"/>
      <c r="D911" s="4"/>
      <c r="E911" s="5"/>
      <c r="F911" s="2"/>
      <c r="G911" s="2"/>
      <c r="H911" s="2"/>
      <c r="I911" s="6"/>
      <c r="J911" s="6"/>
      <c r="K911" s="2"/>
      <c r="L911" s="2"/>
    </row>
    <row r="912" spans="2:12" ht="15.75" customHeight="1" x14ac:dyDescent="0.2">
      <c r="B912" s="2"/>
      <c r="C912" s="3"/>
      <c r="D912" s="4"/>
      <c r="E912" s="5"/>
      <c r="F912" s="2"/>
      <c r="G912" s="2"/>
      <c r="H912" s="2"/>
      <c r="I912" s="6"/>
      <c r="J912" s="6"/>
      <c r="K912" s="2"/>
      <c r="L912" s="2"/>
    </row>
    <row r="913" spans="2:12" ht="15.75" customHeight="1" x14ac:dyDescent="0.2">
      <c r="B913" s="2"/>
      <c r="C913" s="3"/>
      <c r="D913" s="4"/>
      <c r="E913" s="5"/>
      <c r="F913" s="2"/>
      <c r="G913" s="2"/>
      <c r="H913" s="2"/>
      <c r="I913" s="6"/>
      <c r="J913" s="6"/>
      <c r="K913" s="2"/>
      <c r="L913" s="2"/>
    </row>
    <row r="914" spans="2:12" ht="15.75" customHeight="1" x14ac:dyDescent="0.2">
      <c r="B914" s="2"/>
      <c r="C914" s="3"/>
      <c r="D914" s="4"/>
      <c r="E914" s="5"/>
      <c r="F914" s="2"/>
      <c r="G914" s="2"/>
      <c r="H914" s="2"/>
      <c r="I914" s="6"/>
      <c r="J914" s="6"/>
      <c r="K914" s="2"/>
      <c r="L914" s="2"/>
    </row>
    <row r="915" spans="2:12" ht="15.75" customHeight="1" x14ac:dyDescent="0.2">
      <c r="B915" s="2"/>
      <c r="C915" s="3"/>
      <c r="D915" s="4"/>
      <c r="E915" s="5"/>
      <c r="F915" s="2"/>
      <c r="G915" s="2"/>
      <c r="H915" s="2"/>
      <c r="I915" s="6"/>
      <c r="J915" s="6"/>
      <c r="K915" s="2"/>
      <c r="L915" s="2"/>
    </row>
    <row r="916" spans="2:12" ht="15.75" customHeight="1" x14ac:dyDescent="0.2">
      <c r="B916" s="2"/>
      <c r="C916" s="3"/>
      <c r="D916" s="4"/>
      <c r="E916" s="5"/>
      <c r="F916" s="2"/>
      <c r="G916" s="2"/>
      <c r="H916" s="2"/>
      <c r="I916" s="6"/>
      <c r="J916" s="6"/>
      <c r="K916" s="2"/>
      <c r="L916" s="2"/>
    </row>
    <row r="917" spans="2:12" ht="15.75" customHeight="1" x14ac:dyDescent="0.2">
      <c r="B917" s="2"/>
      <c r="C917" s="3"/>
      <c r="D917" s="4"/>
      <c r="E917" s="5"/>
      <c r="F917" s="2"/>
      <c r="G917" s="2"/>
      <c r="H917" s="2"/>
      <c r="I917" s="6"/>
      <c r="J917" s="6"/>
      <c r="K917" s="2"/>
      <c r="L917" s="2"/>
    </row>
    <row r="918" spans="2:12" ht="15.75" customHeight="1" x14ac:dyDescent="0.2">
      <c r="B918" s="2"/>
      <c r="C918" s="3"/>
      <c r="D918" s="4"/>
      <c r="E918" s="5"/>
      <c r="F918" s="2"/>
      <c r="G918" s="2"/>
      <c r="H918" s="2"/>
      <c r="I918" s="6"/>
      <c r="J918" s="6"/>
      <c r="K918" s="2"/>
      <c r="L918" s="2"/>
    </row>
    <row r="919" spans="2:12" ht="15.75" customHeight="1" x14ac:dyDescent="0.2">
      <c r="B919" s="2"/>
      <c r="C919" s="3"/>
      <c r="D919" s="4"/>
      <c r="E919" s="5"/>
      <c r="F919" s="2"/>
      <c r="G919" s="2"/>
      <c r="H919" s="2"/>
      <c r="I919" s="6"/>
      <c r="J919" s="6"/>
      <c r="K919" s="2"/>
      <c r="L919" s="2"/>
    </row>
    <row r="920" spans="2:12" ht="15.75" customHeight="1" x14ac:dyDescent="0.2">
      <c r="B920" s="2"/>
      <c r="C920" s="3"/>
      <c r="D920" s="4"/>
      <c r="E920" s="5"/>
      <c r="F920" s="2"/>
      <c r="G920" s="2"/>
      <c r="H920" s="2"/>
      <c r="I920" s="6"/>
      <c r="J920" s="6"/>
      <c r="K920" s="2"/>
      <c r="L920" s="2"/>
    </row>
    <row r="921" spans="2:12" ht="15.75" customHeight="1" x14ac:dyDescent="0.2">
      <c r="B921" s="2"/>
      <c r="C921" s="3"/>
      <c r="D921" s="4"/>
      <c r="E921" s="5"/>
      <c r="F921" s="2"/>
      <c r="G921" s="2"/>
      <c r="H921" s="2"/>
      <c r="I921" s="6"/>
      <c r="J921" s="6"/>
      <c r="K921" s="2"/>
      <c r="L921" s="2"/>
    </row>
    <row r="922" spans="2:12" ht="15.75" customHeight="1" x14ac:dyDescent="0.2">
      <c r="B922" s="2"/>
      <c r="C922" s="3"/>
      <c r="D922" s="4"/>
      <c r="E922" s="5"/>
      <c r="F922" s="2"/>
      <c r="G922" s="2"/>
      <c r="H922" s="2"/>
      <c r="I922" s="6"/>
      <c r="J922" s="6"/>
      <c r="K922" s="2"/>
      <c r="L922" s="2"/>
    </row>
    <row r="923" spans="2:12" ht="15.75" customHeight="1" x14ac:dyDescent="0.2">
      <c r="B923" s="2"/>
      <c r="C923" s="3"/>
      <c r="D923" s="4"/>
      <c r="E923" s="5"/>
      <c r="F923" s="2"/>
      <c r="G923" s="2"/>
      <c r="H923" s="2"/>
      <c r="I923" s="6"/>
      <c r="J923" s="6"/>
      <c r="K923" s="2"/>
      <c r="L923" s="2"/>
    </row>
    <row r="924" spans="2:12" ht="15.75" customHeight="1" x14ac:dyDescent="0.2">
      <c r="B924" s="2"/>
      <c r="C924" s="3"/>
      <c r="D924" s="4"/>
      <c r="E924" s="5"/>
      <c r="F924" s="2"/>
      <c r="G924" s="2"/>
      <c r="H924" s="2"/>
      <c r="I924" s="6"/>
      <c r="J924" s="6"/>
      <c r="K924" s="2"/>
      <c r="L924" s="2"/>
    </row>
    <row r="925" spans="2:12" ht="15.75" customHeight="1" x14ac:dyDescent="0.2">
      <c r="B925" s="2"/>
      <c r="C925" s="3"/>
      <c r="D925" s="4"/>
      <c r="E925" s="5"/>
      <c r="F925" s="2"/>
      <c r="G925" s="2"/>
      <c r="H925" s="2"/>
      <c r="I925" s="6"/>
      <c r="J925" s="6"/>
      <c r="K925" s="2"/>
      <c r="L925" s="2"/>
    </row>
    <row r="926" spans="2:12" ht="15.75" customHeight="1" x14ac:dyDescent="0.2">
      <c r="B926" s="2"/>
      <c r="C926" s="3"/>
      <c r="D926" s="4"/>
      <c r="E926" s="5"/>
      <c r="F926" s="2"/>
      <c r="G926" s="2"/>
      <c r="H926" s="2"/>
      <c r="I926" s="6"/>
      <c r="J926" s="6"/>
      <c r="K926" s="2"/>
      <c r="L926" s="2"/>
    </row>
    <row r="927" spans="2:12" ht="15.75" customHeight="1" x14ac:dyDescent="0.2">
      <c r="B927" s="2"/>
      <c r="C927" s="3"/>
      <c r="D927" s="4"/>
      <c r="E927" s="5"/>
      <c r="F927" s="2"/>
      <c r="G927" s="2"/>
      <c r="H927" s="2"/>
      <c r="I927" s="6"/>
      <c r="J927" s="6"/>
      <c r="K927" s="2"/>
      <c r="L927" s="2"/>
    </row>
    <row r="928" spans="2:12" ht="15.75" customHeight="1" x14ac:dyDescent="0.2">
      <c r="B928" s="2"/>
      <c r="C928" s="3"/>
      <c r="D928" s="4"/>
      <c r="E928" s="5"/>
      <c r="F928" s="2"/>
      <c r="G928" s="2"/>
      <c r="H928" s="2"/>
      <c r="I928" s="6"/>
      <c r="J928" s="6"/>
      <c r="K928" s="2"/>
      <c r="L928" s="2"/>
    </row>
    <row r="929" spans="2:12" ht="15.75" customHeight="1" x14ac:dyDescent="0.2">
      <c r="B929" s="2"/>
      <c r="C929" s="3"/>
      <c r="D929" s="4"/>
      <c r="E929" s="5"/>
      <c r="F929" s="2"/>
      <c r="G929" s="2"/>
      <c r="H929" s="2"/>
      <c r="I929" s="6"/>
      <c r="J929" s="6"/>
      <c r="K929" s="2"/>
      <c r="L929" s="2"/>
    </row>
    <row r="930" spans="2:12" ht="15.75" customHeight="1" x14ac:dyDescent="0.2">
      <c r="B930" s="2"/>
      <c r="C930" s="3"/>
      <c r="D930" s="4"/>
      <c r="E930" s="5"/>
      <c r="F930" s="2"/>
      <c r="G930" s="2"/>
      <c r="H930" s="2"/>
      <c r="I930" s="6"/>
      <c r="J930" s="6"/>
      <c r="K930" s="2"/>
      <c r="L930" s="2"/>
    </row>
    <row r="931" spans="2:12" ht="15.75" customHeight="1" x14ac:dyDescent="0.2">
      <c r="B931" s="2"/>
      <c r="C931" s="3"/>
      <c r="D931" s="4"/>
      <c r="E931" s="5"/>
      <c r="F931" s="2"/>
      <c r="G931" s="2"/>
      <c r="H931" s="2"/>
      <c r="I931" s="6"/>
      <c r="J931" s="6"/>
      <c r="K931" s="2"/>
      <c r="L931" s="2"/>
    </row>
    <row r="932" spans="2:12" ht="15.75" customHeight="1" x14ac:dyDescent="0.2">
      <c r="B932" s="2"/>
      <c r="C932" s="3"/>
      <c r="D932" s="4"/>
      <c r="E932" s="5"/>
      <c r="F932" s="2"/>
      <c r="G932" s="2"/>
      <c r="H932" s="2"/>
      <c r="I932" s="6"/>
      <c r="J932" s="6"/>
      <c r="K932" s="2"/>
      <c r="L932" s="2"/>
    </row>
    <row r="933" spans="2:12" ht="15.75" customHeight="1" x14ac:dyDescent="0.2">
      <c r="B933" s="2"/>
      <c r="C933" s="3"/>
      <c r="D933" s="4"/>
      <c r="E933" s="5"/>
      <c r="F933" s="2"/>
      <c r="G933" s="2"/>
      <c r="H933" s="2"/>
      <c r="I933" s="6"/>
      <c r="J933" s="6"/>
      <c r="K933" s="2"/>
      <c r="L933" s="2"/>
    </row>
    <row r="934" spans="2:12" ht="15.75" customHeight="1" x14ac:dyDescent="0.2">
      <c r="B934" s="2"/>
      <c r="C934" s="3"/>
      <c r="D934" s="4"/>
      <c r="E934" s="5"/>
      <c r="F934" s="2"/>
      <c r="G934" s="2"/>
      <c r="H934" s="2"/>
      <c r="I934" s="6"/>
      <c r="J934" s="6"/>
      <c r="K934" s="2"/>
      <c r="L934" s="2"/>
    </row>
    <row r="935" spans="2:12" ht="15.75" customHeight="1" x14ac:dyDescent="0.2">
      <c r="B935" s="2"/>
      <c r="C935" s="3"/>
      <c r="D935" s="4"/>
      <c r="E935" s="5"/>
      <c r="F935" s="2"/>
      <c r="G935" s="2"/>
      <c r="H935" s="2"/>
      <c r="I935" s="6"/>
      <c r="J935" s="6"/>
      <c r="K935" s="2"/>
      <c r="L935" s="2"/>
    </row>
    <row r="936" spans="2:12" ht="15.75" customHeight="1" x14ac:dyDescent="0.2">
      <c r="B936" s="2"/>
      <c r="C936" s="3"/>
      <c r="D936" s="4"/>
      <c r="E936" s="5"/>
      <c r="F936" s="2"/>
      <c r="G936" s="2"/>
      <c r="H936" s="2"/>
      <c r="I936" s="6"/>
      <c r="J936" s="6"/>
      <c r="K936" s="2"/>
      <c r="L936" s="2"/>
    </row>
    <row r="937" spans="2:12" ht="15.75" customHeight="1" x14ac:dyDescent="0.2">
      <c r="B937" s="2"/>
      <c r="C937" s="3"/>
      <c r="D937" s="4"/>
      <c r="E937" s="5"/>
      <c r="F937" s="2"/>
      <c r="G937" s="2"/>
      <c r="H937" s="2"/>
      <c r="I937" s="6"/>
      <c r="J937" s="6"/>
      <c r="K937" s="2"/>
      <c r="L937" s="2"/>
    </row>
    <row r="938" spans="2:12" ht="15.75" customHeight="1" x14ac:dyDescent="0.2">
      <c r="B938" s="2"/>
      <c r="C938" s="3"/>
      <c r="D938" s="4"/>
      <c r="E938" s="5"/>
      <c r="F938" s="2"/>
      <c r="G938" s="2"/>
      <c r="H938" s="2"/>
      <c r="I938" s="6"/>
      <c r="J938" s="6"/>
      <c r="K938" s="2"/>
      <c r="L938" s="2"/>
    </row>
    <row r="939" spans="2:12" ht="15.75" customHeight="1" x14ac:dyDescent="0.2">
      <c r="B939" s="2"/>
      <c r="C939" s="3"/>
      <c r="D939" s="4"/>
      <c r="E939" s="5"/>
      <c r="F939" s="2"/>
      <c r="G939" s="2"/>
      <c r="H939" s="2"/>
      <c r="I939" s="6"/>
      <c r="J939" s="6"/>
      <c r="K939" s="2"/>
      <c r="L939" s="2"/>
    </row>
    <row r="940" spans="2:12" ht="15.75" customHeight="1" x14ac:dyDescent="0.2">
      <c r="B940" s="2"/>
      <c r="C940" s="3"/>
      <c r="D940" s="4"/>
      <c r="E940" s="5"/>
      <c r="F940" s="2"/>
      <c r="G940" s="2"/>
      <c r="H940" s="2"/>
      <c r="I940" s="6"/>
      <c r="J940" s="6"/>
      <c r="K940" s="2"/>
      <c r="L940" s="2"/>
    </row>
    <row r="941" spans="2:12" ht="15.75" customHeight="1" x14ac:dyDescent="0.2">
      <c r="B941" s="2"/>
      <c r="C941" s="3"/>
      <c r="D941" s="4"/>
      <c r="E941" s="5"/>
      <c r="F941" s="2"/>
      <c r="G941" s="2"/>
      <c r="H941" s="2"/>
      <c r="I941" s="6"/>
      <c r="J941" s="6"/>
      <c r="K941" s="2"/>
      <c r="L941" s="2"/>
    </row>
    <row r="942" spans="2:12" ht="15.75" customHeight="1" x14ac:dyDescent="0.2">
      <c r="B942" s="2"/>
      <c r="C942" s="3"/>
      <c r="D942" s="4"/>
      <c r="E942" s="5"/>
      <c r="F942" s="2"/>
      <c r="G942" s="2"/>
      <c r="H942" s="2"/>
      <c r="I942" s="6"/>
      <c r="J942" s="6"/>
      <c r="K942" s="2"/>
      <c r="L942" s="2"/>
    </row>
    <row r="943" spans="2:12" ht="15.75" customHeight="1" x14ac:dyDescent="0.2">
      <c r="B943" s="2"/>
      <c r="C943" s="3"/>
      <c r="D943" s="4"/>
      <c r="E943" s="5"/>
      <c r="F943" s="2"/>
      <c r="G943" s="2"/>
      <c r="H943" s="2"/>
      <c r="I943" s="6"/>
      <c r="J943" s="6"/>
      <c r="K943" s="2"/>
      <c r="L943" s="2"/>
    </row>
    <row r="944" spans="2:12" ht="15.75" customHeight="1" x14ac:dyDescent="0.2">
      <c r="B944" s="2"/>
      <c r="C944" s="3"/>
      <c r="D944" s="4"/>
      <c r="E944" s="5"/>
      <c r="F944" s="2"/>
      <c r="G944" s="2"/>
      <c r="H944" s="2"/>
      <c r="I944" s="6"/>
      <c r="J944" s="6"/>
      <c r="K944" s="2"/>
      <c r="L944" s="2"/>
    </row>
    <row r="945" spans="2:12" ht="15.75" customHeight="1" x14ac:dyDescent="0.2">
      <c r="B945" s="2"/>
      <c r="C945" s="3"/>
      <c r="D945" s="4"/>
      <c r="E945" s="5"/>
      <c r="F945" s="2"/>
      <c r="G945" s="2"/>
      <c r="H945" s="2"/>
      <c r="I945" s="6"/>
      <c r="J945" s="6"/>
      <c r="K945" s="2"/>
      <c r="L945" s="2"/>
    </row>
    <row r="946" spans="2:12" ht="15.75" customHeight="1" x14ac:dyDescent="0.2">
      <c r="B946" s="2"/>
      <c r="C946" s="3"/>
      <c r="D946" s="4"/>
      <c r="E946" s="5"/>
      <c r="F946" s="2"/>
      <c r="G946" s="2"/>
      <c r="H946" s="2"/>
      <c r="I946" s="6"/>
      <c r="J946" s="6"/>
      <c r="K946" s="2"/>
      <c r="L946" s="2"/>
    </row>
    <row r="947" spans="2:12" ht="15.75" customHeight="1" x14ac:dyDescent="0.2">
      <c r="B947" s="2"/>
      <c r="C947" s="3"/>
      <c r="D947" s="4"/>
      <c r="E947" s="5"/>
      <c r="F947" s="2"/>
      <c r="G947" s="2"/>
      <c r="H947" s="2"/>
      <c r="I947" s="6"/>
      <c r="J947" s="6"/>
      <c r="K947" s="2"/>
      <c r="L947" s="2"/>
    </row>
    <row r="948" spans="2:12" ht="15.75" customHeight="1" x14ac:dyDescent="0.2">
      <c r="B948" s="2"/>
      <c r="C948" s="3"/>
      <c r="D948" s="4"/>
      <c r="E948" s="5"/>
      <c r="F948" s="2"/>
      <c r="G948" s="2"/>
      <c r="H948" s="2"/>
      <c r="I948" s="6"/>
      <c r="J948" s="6"/>
      <c r="K948" s="2"/>
      <c r="L948" s="2"/>
    </row>
    <row r="949" spans="2:12" ht="15.75" customHeight="1" x14ac:dyDescent="0.2">
      <c r="B949" s="2"/>
      <c r="C949" s="3"/>
      <c r="D949" s="4"/>
      <c r="E949" s="5"/>
      <c r="F949" s="2"/>
      <c r="G949" s="2"/>
      <c r="H949" s="2"/>
      <c r="I949" s="6"/>
      <c r="J949" s="6"/>
      <c r="K949" s="2"/>
      <c r="L949" s="2"/>
    </row>
    <row r="950" spans="2:12" ht="15.75" customHeight="1" x14ac:dyDescent="0.2">
      <c r="B950" s="2"/>
      <c r="C950" s="3"/>
      <c r="D950" s="4"/>
      <c r="E950" s="5"/>
      <c r="F950" s="2"/>
      <c r="G950" s="2"/>
      <c r="H950" s="2"/>
      <c r="I950" s="6"/>
      <c r="J950" s="6"/>
      <c r="K950" s="2"/>
      <c r="L950" s="2"/>
    </row>
    <row r="951" spans="2:12" ht="15.75" customHeight="1" x14ac:dyDescent="0.2">
      <c r="B951" s="2"/>
      <c r="C951" s="3"/>
      <c r="D951" s="4"/>
      <c r="E951" s="5"/>
      <c r="F951" s="2"/>
      <c r="G951" s="2"/>
      <c r="H951" s="2"/>
      <c r="I951" s="6"/>
      <c r="J951" s="6"/>
      <c r="K951" s="2"/>
      <c r="L951" s="2"/>
    </row>
    <row r="952" spans="2:12" ht="15.75" customHeight="1" x14ac:dyDescent="0.2">
      <c r="B952" s="2"/>
      <c r="C952" s="3"/>
      <c r="D952" s="4"/>
      <c r="E952" s="5"/>
      <c r="F952" s="2"/>
      <c r="G952" s="2"/>
      <c r="H952" s="2"/>
      <c r="I952" s="6"/>
      <c r="J952" s="6"/>
      <c r="K952" s="2"/>
      <c r="L952" s="2"/>
    </row>
    <row r="953" spans="2:12" ht="15.75" customHeight="1" x14ac:dyDescent="0.2">
      <c r="B953" s="2"/>
      <c r="C953" s="3"/>
      <c r="D953" s="4"/>
      <c r="E953" s="5"/>
      <c r="F953" s="2"/>
      <c r="G953" s="2"/>
      <c r="H953" s="2"/>
      <c r="I953" s="6"/>
      <c r="J953" s="6"/>
      <c r="K953" s="2"/>
      <c r="L953" s="2"/>
    </row>
    <row r="954" spans="2:12" ht="15.75" customHeight="1" x14ac:dyDescent="0.2">
      <c r="B954" s="2"/>
      <c r="C954" s="3"/>
      <c r="D954" s="4"/>
      <c r="E954" s="5"/>
      <c r="F954" s="2"/>
      <c r="G954" s="2"/>
      <c r="H954" s="2"/>
      <c r="I954" s="6"/>
      <c r="J954" s="6"/>
      <c r="K954" s="2"/>
      <c r="L954" s="2"/>
    </row>
    <row r="955" spans="2:12" ht="15.75" customHeight="1" x14ac:dyDescent="0.2">
      <c r="B955" s="2"/>
      <c r="C955" s="3"/>
      <c r="D955" s="4"/>
      <c r="E955" s="5"/>
      <c r="F955" s="2"/>
      <c r="G955" s="2"/>
      <c r="H955" s="2"/>
      <c r="I955" s="6"/>
      <c r="J955" s="6"/>
      <c r="K955" s="2"/>
      <c r="L955" s="2"/>
    </row>
    <row r="956" spans="2:12" ht="15.75" customHeight="1" x14ac:dyDescent="0.2">
      <c r="B956" s="2"/>
      <c r="C956" s="3"/>
      <c r="D956" s="4"/>
      <c r="E956" s="5"/>
      <c r="F956" s="2"/>
      <c r="G956" s="2"/>
      <c r="H956" s="2"/>
      <c r="I956" s="6"/>
      <c r="J956" s="6"/>
      <c r="K956" s="2"/>
      <c r="L956" s="2"/>
    </row>
    <row r="957" spans="2:12" ht="15.75" customHeight="1" x14ac:dyDescent="0.2">
      <c r="B957" s="2"/>
      <c r="C957" s="3"/>
      <c r="D957" s="4"/>
      <c r="E957" s="5"/>
      <c r="F957" s="2"/>
      <c r="G957" s="2"/>
      <c r="H957" s="2"/>
      <c r="I957" s="6"/>
      <c r="J957" s="6"/>
      <c r="K957" s="2"/>
      <c r="L957" s="2"/>
    </row>
    <row r="958" spans="2:12" ht="15.75" customHeight="1" x14ac:dyDescent="0.2">
      <c r="B958" s="2"/>
      <c r="C958" s="3"/>
      <c r="D958" s="4"/>
      <c r="E958" s="5"/>
      <c r="F958" s="2"/>
      <c r="G958" s="2"/>
      <c r="H958" s="2"/>
      <c r="I958" s="6"/>
      <c r="J958" s="6"/>
      <c r="K958" s="2"/>
      <c r="L958" s="2"/>
    </row>
    <row r="959" spans="2:12" ht="15.75" customHeight="1" x14ac:dyDescent="0.2">
      <c r="B959" s="2"/>
      <c r="C959" s="3"/>
      <c r="D959" s="4"/>
      <c r="E959" s="5"/>
      <c r="F959" s="2"/>
      <c r="G959" s="2"/>
      <c r="H959" s="2"/>
      <c r="I959" s="6"/>
      <c r="J959" s="6"/>
      <c r="K959" s="2"/>
      <c r="L959" s="2"/>
    </row>
    <row r="960" spans="2:12" ht="15.75" customHeight="1" x14ac:dyDescent="0.2">
      <c r="B960" s="2"/>
      <c r="C960" s="3"/>
      <c r="D960" s="4"/>
      <c r="E960" s="5"/>
      <c r="F960" s="2"/>
      <c r="G960" s="2"/>
      <c r="H960" s="2"/>
      <c r="I960" s="6"/>
      <c r="J960" s="6"/>
      <c r="K960" s="2"/>
      <c r="L960" s="2"/>
    </row>
    <row r="961" spans="2:12" ht="15.75" customHeight="1" x14ac:dyDescent="0.2">
      <c r="B961" s="2"/>
      <c r="C961" s="3"/>
      <c r="D961" s="4"/>
      <c r="E961" s="5"/>
      <c r="F961" s="2"/>
      <c r="G961" s="2"/>
      <c r="H961" s="2"/>
      <c r="I961" s="6"/>
      <c r="J961" s="6"/>
      <c r="K961" s="2"/>
      <c r="L961" s="2"/>
    </row>
    <row r="962" spans="2:12" ht="15.75" customHeight="1" x14ac:dyDescent="0.2">
      <c r="B962" s="2"/>
      <c r="C962" s="3"/>
      <c r="D962" s="4"/>
      <c r="E962" s="5"/>
      <c r="F962" s="2"/>
      <c r="G962" s="2"/>
      <c r="H962" s="2"/>
      <c r="I962" s="6"/>
      <c r="J962" s="6"/>
      <c r="K962" s="2"/>
      <c r="L962" s="2"/>
    </row>
    <row r="963" spans="2:12" ht="15.75" customHeight="1" x14ac:dyDescent="0.2">
      <c r="B963" s="2"/>
      <c r="C963" s="3"/>
      <c r="D963" s="4"/>
      <c r="E963" s="5"/>
      <c r="F963" s="2"/>
      <c r="G963" s="2"/>
      <c r="H963" s="2"/>
      <c r="I963" s="6"/>
      <c r="J963" s="6"/>
      <c r="K963" s="2"/>
      <c r="L963" s="2"/>
    </row>
    <row r="964" spans="2:12" ht="15.75" customHeight="1" x14ac:dyDescent="0.2">
      <c r="B964" s="2"/>
      <c r="C964" s="3"/>
      <c r="D964" s="4"/>
      <c r="E964" s="5"/>
      <c r="F964" s="2"/>
      <c r="G964" s="2"/>
      <c r="H964" s="2"/>
      <c r="I964" s="6"/>
      <c r="J964" s="6"/>
      <c r="K964" s="2"/>
      <c r="L964" s="2"/>
    </row>
    <row r="965" spans="2:12" ht="15.75" customHeight="1" x14ac:dyDescent="0.2">
      <c r="B965" s="2"/>
      <c r="C965" s="3"/>
      <c r="D965" s="4"/>
      <c r="E965" s="5"/>
      <c r="F965" s="2"/>
      <c r="G965" s="2"/>
      <c r="H965" s="2"/>
      <c r="I965" s="6"/>
      <c r="J965" s="6"/>
      <c r="K965" s="2"/>
      <c r="L965" s="2"/>
    </row>
    <row r="966" spans="2:12" ht="15.75" customHeight="1" x14ac:dyDescent="0.2">
      <c r="B966" s="2"/>
      <c r="C966" s="3"/>
      <c r="D966" s="4"/>
      <c r="E966" s="5"/>
      <c r="F966" s="2"/>
      <c r="G966" s="2"/>
      <c r="H966" s="2"/>
      <c r="I966" s="6"/>
      <c r="J966" s="6"/>
      <c r="K966" s="2"/>
      <c r="L966" s="2"/>
    </row>
    <row r="967" spans="2:12" ht="15.75" customHeight="1" x14ac:dyDescent="0.2">
      <c r="B967" s="2"/>
      <c r="C967" s="3"/>
      <c r="D967" s="4"/>
      <c r="E967" s="5"/>
      <c r="F967" s="2"/>
      <c r="G967" s="2"/>
      <c r="H967" s="2"/>
      <c r="I967" s="6"/>
      <c r="J967" s="6"/>
      <c r="K967" s="2"/>
      <c r="L967" s="2"/>
    </row>
    <row r="968" spans="2:12" ht="15.75" customHeight="1" x14ac:dyDescent="0.2">
      <c r="B968" s="2"/>
      <c r="C968" s="3"/>
      <c r="D968" s="4"/>
      <c r="E968" s="5"/>
      <c r="F968" s="2"/>
      <c r="G968" s="2"/>
      <c r="H968" s="2"/>
      <c r="I968" s="6"/>
      <c r="J968" s="6"/>
      <c r="K968" s="2"/>
      <c r="L968" s="2"/>
    </row>
    <row r="969" spans="2:12" ht="15.75" customHeight="1" x14ac:dyDescent="0.2">
      <c r="B969" s="2"/>
      <c r="C969" s="3"/>
      <c r="D969" s="4"/>
      <c r="E969" s="5"/>
      <c r="F969" s="2"/>
      <c r="G969" s="2"/>
      <c r="H969" s="2"/>
      <c r="I969" s="6"/>
      <c r="J969" s="6"/>
      <c r="K969" s="2"/>
      <c r="L969" s="2"/>
    </row>
    <row r="970" spans="2:12" ht="15.75" customHeight="1" x14ac:dyDescent="0.2">
      <c r="B970" s="2"/>
      <c r="C970" s="3"/>
      <c r="D970" s="4"/>
      <c r="E970" s="5"/>
      <c r="F970" s="2"/>
      <c r="G970" s="2"/>
      <c r="H970" s="2"/>
      <c r="I970" s="6"/>
      <c r="J970" s="6"/>
      <c r="K970" s="2"/>
      <c r="L970" s="2"/>
    </row>
    <row r="971" spans="2:12" ht="15.75" customHeight="1" x14ac:dyDescent="0.2">
      <c r="B971" s="2"/>
      <c r="C971" s="3"/>
      <c r="D971" s="4"/>
      <c r="E971" s="5"/>
      <c r="F971" s="2"/>
      <c r="G971" s="2"/>
      <c r="H971" s="2"/>
      <c r="I971" s="6"/>
      <c r="J971" s="6"/>
      <c r="K971" s="2"/>
      <c r="L971" s="2"/>
    </row>
    <row r="972" spans="2:12" ht="15.75" customHeight="1" x14ac:dyDescent="0.2">
      <c r="B972" s="2"/>
      <c r="C972" s="3"/>
      <c r="D972" s="4"/>
      <c r="E972" s="5"/>
      <c r="F972" s="2"/>
      <c r="G972" s="2"/>
      <c r="H972" s="2"/>
      <c r="I972" s="6"/>
      <c r="J972" s="6"/>
      <c r="K972" s="2"/>
      <c r="L972" s="2"/>
    </row>
    <row r="973" spans="2:12" ht="15.75" customHeight="1" x14ac:dyDescent="0.2">
      <c r="B973" s="2"/>
      <c r="C973" s="3"/>
      <c r="D973" s="4"/>
      <c r="E973" s="5"/>
      <c r="F973" s="2"/>
      <c r="G973" s="2"/>
      <c r="H973" s="2"/>
      <c r="I973" s="6"/>
      <c r="J973" s="6"/>
      <c r="K973" s="2"/>
      <c r="L973" s="2"/>
    </row>
    <row r="974" spans="2:12" ht="15.75" customHeight="1" x14ac:dyDescent="0.2">
      <c r="B974" s="2"/>
      <c r="C974" s="3"/>
      <c r="D974" s="4"/>
      <c r="E974" s="5"/>
      <c r="F974" s="2"/>
      <c r="G974" s="2"/>
      <c r="H974" s="2"/>
      <c r="I974" s="6"/>
      <c r="J974" s="6"/>
      <c r="K974" s="2"/>
      <c r="L974" s="2"/>
    </row>
    <row r="975" spans="2:12" ht="15.75" customHeight="1" x14ac:dyDescent="0.2">
      <c r="B975" s="2"/>
      <c r="C975" s="3"/>
      <c r="D975" s="4"/>
      <c r="E975" s="5"/>
      <c r="F975" s="2"/>
      <c r="G975" s="2"/>
      <c r="H975" s="2"/>
      <c r="I975" s="6"/>
      <c r="J975" s="6"/>
      <c r="K975" s="2"/>
      <c r="L975" s="2"/>
    </row>
    <row r="976" spans="2:12" ht="15.75" customHeight="1" x14ac:dyDescent="0.2">
      <c r="B976" s="2"/>
      <c r="C976" s="3"/>
      <c r="D976" s="4"/>
      <c r="E976" s="5"/>
      <c r="F976" s="2"/>
      <c r="G976" s="2"/>
      <c r="H976" s="2"/>
      <c r="I976" s="6"/>
      <c r="J976" s="6"/>
      <c r="K976" s="2"/>
      <c r="L976" s="2"/>
    </row>
    <row r="977" spans="2:12" ht="15.75" customHeight="1" x14ac:dyDescent="0.2">
      <c r="B977" s="2"/>
      <c r="C977" s="3"/>
      <c r="D977" s="4"/>
      <c r="E977" s="5"/>
      <c r="F977" s="2"/>
      <c r="G977" s="2"/>
      <c r="H977" s="2"/>
      <c r="I977" s="6"/>
      <c r="J977" s="6"/>
      <c r="K977" s="2"/>
      <c r="L977" s="2"/>
    </row>
    <row r="978" spans="2:12" ht="15.75" customHeight="1" x14ac:dyDescent="0.2">
      <c r="B978" s="2"/>
      <c r="C978" s="3"/>
      <c r="D978" s="4"/>
      <c r="E978" s="5"/>
      <c r="F978" s="2"/>
      <c r="G978" s="2"/>
      <c r="H978" s="2"/>
      <c r="I978" s="6"/>
      <c r="J978" s="6"/>
      <c r="K978" s="2"/>
      <c r="L978" s="2"/>
    </row>
    <row r="979" spans="2:12" ht="15.75" customHeight="1" x14ac:dyDescent="0.2">
      <c r="B979" s="2"/>
      <c r="C979" s="3"/>
      <c r="D979" s="4"/>
      <c r="E979" s="5"/>
      <c r="F979" s="2"/>
      <c r="G979" s="2"/>
      <c r="H979" s="2"/>
      <c r="I979" s="6"/>
      <c r="J979" s="6"/>
      <c r="K979" s="2"/>
      <c r="L979" s="2"/>
    </row>
    <row r="980" spans="2:12" ht="15.75" customHeight="1" x14ac:dyDescent="0.2">
      <c r="B980" s="2"/>
      <c r="C980" s="3"/>
      <c r="D980" s="4"/>
      <c r="E980" s="5"/>
      <c r="F980" s="2"/>
      <c r="G980" s="2"/>
      <c r="H980" s="2"/>
      <c r="I980" s="6"/>
      <c r="J980" s="6"/>
      <c r="K980" s="2"/>
      <c r="L980" s="2"/>
    </row>
    <row r="981" spans="2:12" ht="15.75" customHeight="1" x14ac:dyDescent="0.2">
      <c r="B981" s="2"/>
      <c r="C981" s="3"/>
      <c r="D981" s="4"/>
      <c r="E981" s="5"/>
      <c r="F981" s="2"/>
      <c r="G981" s="2"/>
      <c r="H981" s="2"/>
      <c r="I981" s="6"/>
      <c r="J981" s="6"/>
      <c r="K981" s="2"/>
      <c r="L981" s="2"/>
    </row>
    <row r="982" spans="2:12" ht="15.75" customHeight="1" x14ac:dyDescent="0.2">
      <c r="B982" s="2"/>
      <c r="C982" s="3"/>
      <c r="D982" s="4"/>
      <c r="E982" s="5"/>
      <c r="F982" s="2"/>
      <c r="G982" s="2"/>
      <c r="H982" s="2"/>
      <c r="I982" s="6"/>
      <c r="J982" s="6"/>
      <c r="K982" s="2"/>
      <c r="L982" s="2"/>
    </row>
    <row r="983" spans="2:12" ht="15.75" customHeight="1" x14ac:dyDescent="0.2">
      <c r="B983" s="2"/>
      <c r="C983" s="3"/>
      <c r="D983" s="4"/>
      <c r="E983" s="5"/>
      <c r="F983" s="2"/>
      <c r="G983" s="2"/>
      <c r="H983" s="2"/>
      <c r="I983" s="6"/>
      <c r="J983" s="6"/>
      <c r="K983" s="2"/>
      <c r="L983" s="2"/>
    </row>
    <row r="984" spans="2:12" ht="15.75" customHeight="1" x14ac:dyDescent="0.2">
      <c r="B984" s="2"/>
      <c r="C984" s="3"/>
      <c r="D984" s="4"/>
      <c r="E984" s="5"/>
      <c r="F984" s="2"/>
      <c r="G984" s="2"/>
      <c r="H984" s="2"/>
      <c r="I984" s="6"/>
      <c r="J984" s="6"/>
      <c r="K984" s="2"/>
      <c r="L984" s="2"/>
    </row>
    <row r="985" spans="2:12" ht="15.75" customHeight="1" x14ac:dyDescent="0.2">
      <c r="B985" s="2"/>
      <c r="C985" s="3"/>
      <c r="D985" s="4"/>
      <c r="E985" s="5"/>
      <c r="F985" s="2"/>
      <c r="G985" s="2"/>
      <c r="H985" s="2"/>
      <c r="I985" s="6"/>
      <c r="J985" s="6"/>
      <c r="K985" s="2"/>
      <c r="L985" s="2"/>
    </row>
    <row r="986" spans="2:12" ht="15.75" customHeight="1" x14ac:dyDescent="0.2">
      <c r="B986" s="2"/>
      <c r="C986" s="3"/>
      <c r="D986" s="4"/>
      <c r="E986" s="5"/>
      <c r="F986" s="2"/>
      <c r="G986" s="2"/>
      <c r="H986" s="2"/>
      <c r="I986" s="6"/>
      <c r="J986" s="6"/>
      <c r="K986" s="2"/>
      <c r="L986" s="2"/>
    </row>
    <row r="987" spans="2:12" ht="15.75" customHeight="1" x14ac:dyDescent="0.2">
      <c r="B987" s="2"/>
      <c r="C987" s="3"/>
      <c r="D987" s="4"/>
      <c r="E987" s="5"/>
      <c r="F987" s="2"/>
      <c r="G987" s="2"/>
      <c r="H987" s="2"/>
      <c r="I987" s="6"/>
      <c r="J987" s="6"/>
      <c r="K987" s="2"/>
      <c r="L987" s="2"/>
    </row>
    <row r="988" spans="2:12" ht="15.75" customHeight="1" x14ac:dyDescent="0.2">
      <c r="B988" s="2"/>
      <c r="C988" s="3"/>
      <c r="D988" s="4"/>
      <c r="E988" s="5"/>
      <c r="F988" s="2"/>
      <c r="G988" s="2"/>
      <c r="H988" s="2"/>
      <c r="I988" s="6"/>
      <c r="J988" s="6"/>
      <c r="K988" s="2"/>
      <c r="L988" s="2"/>
    </row>
    <row r="989" spans="2:12" ht="15.75" customHeight="1" x14ac:dyDescent="0.2">
      <c r="B989" s="2"/>
      <c r="C989" s="3"/>
      <c r="D989" s="4"/>
      <c r="E989" s="5"/>
      <c r="F989" s="2"/>
      <c r="G989" s="2"/>
      <c r="H989" s="2"/>
      <c r="I989" s="6"/>
      <c r="J989" s="6"/>
      <c r="K989" s="2"/>
      <c r="L989" s="2"/>
    </row>
    <row r="990" spans="2:12" ht="15.75" customHeight="1" x14ac:dyDescent="0.2">
      <c r="B990" s="2"/>
      <c r="C990" s="3"/>
      <c r="D990" s="4"/>
      <c r="E990" s="5"/>
      <c r="F990" s="2"/>
      <c r="G990" s="2"/>
      <c r="H990" s="2"/>
      <c r="I990" s="6"/>
      <c r="J990" s="6"/>
      <c r="K990" s="2"/>
      <c r="L990" s="2"/>
    </row>
    <row r="991" spans="2:12" ht="15.75" customHeight="1" x14ac:dyDescent="0.2">
      <c r="B991" s="2"/>
      <c r="C991" s="3"/>
      <c r="D991" s="4"/>
      <c r="E991" s="5"/>
      <c r="F991" s="2"/>
      <c r="G991" s="2"/>
      <c r="H991" s="2"/>
      <c r="I991" s="6"/>
      <c r="J991" s="6"/>
      <c r="K991" s="2"/>
      <c r="L991" s="2"/>
    </row>
    <row r="992" spans="2:12" ht="15.75" customHeight="1" x14ac:dyDescent="0.2">
      <c r="B992" s="2"/>
      <c r="C992" s="3"/>
      <c r="D992" s="4"/>
      <c r="E992" s="5"/>
      <c r="F992" s="2"/>
      <c r="G992" s="2"/>
      <c r="H992" s="2"/>
      <c r="I992" s="6"/>
      <c r="J992" s="6"/>
      <c r="K992" s="2"/>
      <c r="L992" s="2"/>
    </row>
    <row r="993" spans="2:12" ht="15.75" customHeight="1" x14ac:dyDescent="0.2">
      <c r="B993" s="2"/>
      <c r="C993" s="3"/>
      <c r="D993" s="4"/>
      <c r="E993" s="5"/>
      <c r="F993" s="2"/>
      <c r="G993" s="2"/>
      <c r="H993" s="2"/>
      <c r="I993" s="6"/>
      <c r="J993" s="6"/>
      <c r="K993" s="2"/>
      <c r="L993" s="2"/>
    </row>
    <row r="994" spans="2:12" ht="15.75" customHeight="1" x14ac:dyDescent="0.2">
      <c r="B994" s="2"/>
      <c r="C994" s="3"/>
      <c r="D994" s="4"/>
      <c r="E994" s="5"/>
      <c r="F994" s="2"/>
      <c r="G994" s="2"/>
      <c r="H994" s="2"/>
      <c r="I994" s="6"/>
      <c r="J994" s="6"/>
      <c r="K994" s="2"/>
      <c r="L994" s="2"/>
    </row>
    <row r="995" spans="2:12" ht="15.75" customHeight="1" x14ac:dyDescent="0.2">
      <c r="B995" s="2"/>
      <c r="C995" s="3"/>
      <c r="D995" s="4"/>
      <c r="E995" s="5"/>
      <c r="F995" s="2"/>
      <c r="G995" s="2"/>
      <c r="H995" s="2"/>
      <c r="I995" s="6"/>
      <c r="J995" s="6"/>
      <c r="K995" s="2"/>
      <c r="L995" s="2"/>
    </row>
    <row r="996" spans="2:12" ht="15.75" customHeight="1" x14ac:dyDescent="0.2">
      <c r="B996" s="2"/>
      <c r="C996" s="3"/>
      <c r="D996" s="4"/>
      <c r="E996" s="5"/>
      <c r="F996" s="2"/>
      <c r="G996" s="2"/>
      <c r="H996" s="2"/>
      <c r="I996" s="6"/>
      <c r="J996" s="6"/>
      <c r="K996" s="2"/>
      <c r="L996" s="2"/>
    </row>
    <row r="997" spans="2:12" ht="15.75" customHeight="1" x14ac:dyDescent="0.2">
      <c r="B997" s="2"/>
      <c r="C997" s="3"/>
      <c r="D997" s="4"/>
      <c r="E997" s="5"/>
      <c r="F997" s="2"/>
      <c r="G997" s="2"/>
      <c r="H997" s="2"/>
      <c r="I997" s="6"/>
      <c r="J997" s="6"/>
      <c r="K997" s="2"/>
      <c r="L997" s="2"/>
    </row>
    <row r="998" spans="2:12" ht="15.75" customHeight="1" x14ac:dyDescent="0.2">
      <c r="B998" s="2"/>
      <c r="C998" s="3"/>
      <c r="D998" s="4"/>
      <c r="E998" s="5"/>
      <c r="F998" s="2"/>
      <c r="G998" s="2"/>
      <c r="H998" s="2"/>
      <c r="I998" s="6"/>
      <c r="J998" s="6"/>
      <c r="K998" s="2"/>
      <c r="L998" s="2"/>
    </row>
    <row r="999" spans="2:12" ht="15.75" customHeight="1" x14ac:dyDescent="0.2">
      <c r="B999" s="2"/>
      <c r="C999" s="3"/>
      <c r="D999" s="4"/>
      <c r="E999" s="5"/>
      <c r="F999" s="2"/>
      <c r="G999" s="2"/>
      <c r="H999" s="2"/>
      <c r="I999" s="6"/>
      <c r="J999" s="6"/>
      <c r="K999" s="2"/>
      <c r="L999" s="2"/>
    </row>
    <row r="1000" spans="2:12" ht="15.75" customHeight="1" x14ac:dyDescent="0.2">
      <c r="B1000" s="2"/>
      <c r="C1000" s="3"/>
      <c r="D1000" s="4"/>
      <c r="E1000" s="5"/>
      <c r="F1000" s="2"/>
      <c r="G1000" s="2"/>
      <c r="H1000" s="2"/>
      <c r="I1000" s="6"/>
      <c r="J1000" s="6"/>
      <c r="K1000" s="2"/>
      <c r="L1000" s="2"/>
    </row>
  </sheetData>
  <mergeCells count="2">
    <mergeCell ref="C14:E14"/>
    <mergeCell ref="C13:E13"/>
  </mergeCells>
  <hyperlinks>
    <hyperlink ref="C24" r:id="rId1" xr:uid="{00000000-0004-0000-0400-000000000000}"/>
  </hyperlinks>
  <pageMargins left="0.75" right="0.75" top="1" bottom="1" header="0" footer="0"/>
  <pageSetup orientation="landscape"/>
  <headerFooter>
    <oddFooter>&amp;L000000	&amp;P</oddFooter>
  </headerFooter>
  <extLst>
    <ext xmlns:x14="http://schemas.microsoft.com/office/spreadsheetml/2009/9/main" uri="{CCE6A557-97BC-4b89-ADB6-D9C93CAAB3DF}">
      <x14:dataValidations xmlns:xm="http://schemas.microsoft.com/office/excel/2006/main" count="1">
        <x14:dataValidation type="list" showErrorMessage="1" xr:uid="{00000000-0002-0000-0400-000000000000}">
          <x14:formula1>
            <xm:f>'Auto Responses'!$J$3:$J$4</xm:f>
          </x14:formula1>
          <xm:sqref>C25:C38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636C"/>
  </sheetPr>
  <dimension ref="A1:Z1000"/>
  <sheetViews>
    <sheetView showGridLines="0" topLeftCell="A2" workbookViewId="0"/>
  </sheetViews>
  <sheetFormatPr baseColWidth="10" defaultColWidth="9.125" defaultRowHeight="15" customHeight="1" x14ac:dyDescent="0.2"/>
  <cols>
    <col min="1" max="1" width="8.25" style="310" customWidth="1"/>
    <col min="2" max="2" width="55.125" style="310" customWidth="1"/>
    <col min="3" max="3" width="18.875" style="310" customWidth="1"/>
    <col min="4" max="4" width="55.75" style="310" customWidth="1"/>
    <col min="5" max="6" width="32" style="310" customWidth="1"/>
    <col min="7" max="7" width="18.125" style="310" customWidth="1"/>
    <col min="8" max="10" width="18.125" style="310" hidden="1" customWidth="1"/>
    <col min="11" max="11" width="4.5" style="310" hidden="1" customWidth="1"/>
    <col min="12" max="12" width="6.625" style="310" hidden="1" customWidth="1"/>
    <col min="13" max="26" width="10.5" style="310" customWidth="1"/>
  </cols>
  <sheetData>
    <row r="1" spans="1:26" ht="221" hidden="1" x14ac:dyDescent="0.2">
      <c r="A1" s="1" t="s">
        <v>0</v>
      </c>
      <c r="B1" s="2"/>
      <c r="C1" s="3"/>
      <c r="D1" s="4"/>
      <c r="E1" s="5"/>
      <c r="F1" s="2"/>
      <c r="G1" s="2"/>
      <c r="H1" s="2"/>
      <c r="I1" s="6"/>
      <c r="J1" s="6"/>
      <c r="K1" s="2"/>
      <c r="L1" s="2"/>
    </row>
    <row r="2" spans="1:26" ht="36" customHeight="1" x14ac:dyDescent="0.2">
      <c r="A2" s="7" t="s">
        <v>301</v>
      </c>
      <c r="B2" s="7"/>
      <c r="C2" s="8"/>
      <c r="D2" s="9"/>
      <c r="E2" s="10"/>
      <c r="F2" s="10" t="str">
        <f>'Auto Responses'!$A$36</f>
        <v>Version 4.1.0</v>
      </c>
      <c r="G2" s="2"/>
      <c r="H2" s="2"/>
      <c r="I2" s="6"/>
      <c r="J2" s="2"/>
      <c r="K2" s="2"/>
      <c r="L2" s="2"/>
    </row>
    <row r="3" spans="1:26" ht="28.5" customHeight="1" x14ac:dyDescent="0.15">
      <c r="A3" s="11" t="s">
        <v>2</v>
      </c>
      <c r="B3" s="12"/>
      <c r="C3" s="13">
        <f>'START HERE'!$C$3</f>
        <v>0</v>
      </c>
      <c r="D3" s="14"/>
      <c r="E3" s="15"/>
      <c r="F3" s="16"/>
      <c r="G3" s="2"/>
      <c r="H3" s="2"/>
      <c r="I3" s="6"/>
      <c r="J3" s="2"/>
      <c r="K3" s="2"/>
      <c r="L3" s="2"/>
      <c r="M3" s="2"/>
      <c r="N3" s="2"/>
      <c r="O3" s="2"/>
      <c r="P3" s="2"/>
      <c r="Q3" s="2"/>
      <c r="R3" s="2"/>
      <c r="S3" s="2"/>
      <c r="T3" s="2"/>
      <c r="U3" s="2"/>
      <c r="V3" s="2"/>
      <c r="W3" s="2"/>
      <c r="X3" s="2"/>
      <c r="Y3" s="2"/>
      <c r="Z3" s="2"/>
    </row>
    <row r="4" spans="1:26" ht="36" customHeight="1" x14ac:dyDescent="0.15">
      <c r="A4" s="17" t="s">
        <v>3</v>
      </c>
      <c r="B4" s="18"/>
      <c r="C4" s="19"/>
      <c r="D4" s="20"/>
      <c r="E4" s="21"/>
      <c r="F4" s="21"/>
      <c r="G4" s="2"/>
      <c r="H4" s="2"/>
      <c r="I4" s="6"/>
      <c r="J4" s="2"/>
      <c r="K4" s="2"/>
      <c r="L4" s="2"/>
      <c r="M4" s="2"/>
      <c r="N4" s="2"/>
      <c r="O4" s="2"/>
      <c r="P4" s="2"/>
      <c r="Q4" s="2"/>
      <c r="R4" s="2"/>
      <c r="S4" s="2"/>
      <c r="T4" s="2"/>
      <c r="U4" s="2"/>
      <c r="V4" s="2"/>
      <c r="W4" s="2"/>
      <c r="X4" s="2"/>
      <c r="Y4" s="2"/>
      <c r="Z4" s="2"/>
    </row>
    <row r="5" spans="1:26" ht="19.5" customHeight="1" x14ac:dyDescent="0.15">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spans="1:26" ht="19.5" customHeight="1" x14ac:dyDescent="0.15">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spans="1:26" ht="19.5" customHeight="1" x14ac:dyDescent="0.15">
      <c r="A7" s="22" t="str">
        <f>HLOOKUP($A$4,'Auto Responses'!$D$2:$D$8,4,0)&amp;""</f>
        <v xml:space="preserve">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spans="1:26" ht="19.5" customHeight="1" x14ac:dyDescent="0.15">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spans="1:26" ht="19.5" customHeight="1" x14ac:dyDescent="0.15">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spans="1:26" ht="19.5" customHeight="1" x14ac:dyDescent="0.15">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spans="1:26" ht="19.5" customHeight="1" x14ac:dyDescent="0.15">
      <c r="A11" s="29" t="str">
        <f>HLOOKUP($A$4,'Auto Responses'!$D$2:$D$9,8,0)&amp;""</f>
        <v>For full instructions, please visit educause.edu/HECVAT</v>
      </c>
      <c r="B11" s="23"/>
      <c r="C11" s="24"/>
      <c r="D11" s="25"/>
      <c r="E11" s="23"/>
      <c r="F11" s="30"/>
      <c r="G11" s="2"/>
      <c r="H11" s="2"/>
      <c r="I11" s="6"/>
      <c r="J11" s="2"/>
      <c r="K11" s="2"/>
      <c r="L11" s="2"/>
      <c r="M11" s="2"/>
      <c r="N11" s="2"/>
      <c r="O11" s="2"/>
      <c r="P11" s="2"/>
      <c r="Q11" s="2"/>
      <c r="R11" s="2"/>
      <c r="S11" s="2"/>
      <c r="T11" s="2"/>
      <c r="U11" s="2"/>
      <c r="V11" s="2"/>
      <c r="W11" s="2"/>
      <c r="X11" s="2"/>
      <c r="Y11" s="2"/>
      <c r="Z11" s="2"/>
    </row>
    <row r="12" spans="1:26" ht="36" customHeight="1" x14ac:dyDescent="0.15">
      <c r="A12" s="18" t="str">
        <f>VLOOKUP(LEFT($A13,4),'Auto Responses'!$N$4:$O$38,2,0)&amp;""</f>
        <v xml:space="preserve"> General Information</v>
      </c>
      <c r="B12" s="18"/>
      <c r="C12" s="19" t="s">
        <v>13</v>
      </c>
      <c r="D12" s="32"/>
      <c r="E12" s="33"/>
      <c r="F12" s="33"/>
      <c r="G12" s="2"/>
      <c r="H12" s="2"/>
      <c r="I12" s="6"/>
      <c r="J12" s="6"/>
      <c r="K12" s="2"/>
      <c r="L12" s="2"/>
      <c r="M12" s="2"/>
      <c r="N12" s="2"/>
      <c r="O12" s="2"/>
      <c r="P12" s="2"/>
      <c r="Q12" s="2"/>
      <c r="R12" s="2"/>
      <c r="S12" s="2"/>
      <c r="T12" s="2"/>
      <c r="U12" s="2"/>
      <c r="V12" s="2"/>
      <c r="W12" s="2"/>
      <c r="X12" s="2"/>
      <c r="Y12" s="2"/>
      <c r="Z12" s="2"/>
    </row>
    <row r="13" spans="1:26" ht="21.75" customHeight="1" x14ac:dyDescent="0.2">
      <c r="A13" s="34" t="s">
        <v>4</v>
      </c>
      <c r="B13" s="35" t="str">
        <f>VLOOKUP($A13,Questions!$A$2:$X$333,2,0)&amp;""</f>
        <v>Solution Provider Name</v>
      </c>
      <c r="C13" s="311" t="s">
        <v>34</v>
      </c>
      <c r="D13" s="312"/>
      <c r="E13" s="313"/>
      <c r="F13" s="16"/>
      <c r="G13" s="2"/>
      <c r="H13" s="2"/>
      <c r="I13" s="6"/>
      <c r="J13" s="6"/>
      <c r="K13" s="2"/>
      <c r="L13" s="2"/>
      <c r="M13" s="2"/>
      <c r="N13" s="2"/>
      <c r="O13" s="2"/>
      <c r="P13" s="2"/>
      <c r="Q13" s="2"/>
      <c r="R13" s="2"/>
      <c r="S13" s="2"/>
      <c r="T13" s="2"/>
      <c r="U13" s="2"/>
      <c r="V13" s="2"/>
      <c r="W13" s="2"/>
      <c r="X13" s="2"/>
      <c r="Y13" s="2"/>
      <c r="Z13" s="2"/>
    </row>
    <row r="14" spans="1:26" ht="21.75" customHeight="1" x14ac:dyDescent="0.2">
      <c r="A14" s="34" t="s">
        <v>5</v>
      </c>
      <c r="B14" s="35" t="str">
        <f>VLOOKUP($A14,Questions!$A$2:$X$333,2,0)&amp;""</f>
        <v>Solution Name</v>
      </c>
      <c r="C14" s="311" t="s">
        <v>34</v>
      </c>
      <c r="D14" s="312"/>
      <c r="E14" s="313"/>
      <c r="F14" s="16"/>
      <c r="G14" s="2"/>
      <c r="H14" s="2"/>
      <c r="I14" s="6"/>
      <c r="J14" s="6"/>
      <c r="K14" s="2"/>
      <c r="L14" s="2"/>
      <c r="M14" s="2"/>
      <c r="N14" s="2"/>
      <c r="O14" s="2"/>
      <c r="P14" s="2"/>
      <c r="Q14" s="2"/>
      <c r="R14" s="2"/>
      <c r="S14" s="2"/>
      <c r="T14" s="2"/>
      <c r="U14" s="2"/>
      <c r="V14" s="2"/>
      <c r="W14" s="2"/>
      <c r="X14" s="2"/>
      <c r="Y14" s="2"/>
      <c r="Z14" s="2"/>
    </row>
    <row r="15" spans="1:26" ht="21.75" customHeight="1" x14ac:dyDescent="0.15">
      <c r="A15" s="34" t="s">
        <v>6</v>
      </c>
      <c r="B15" s="35" t="str">
        <f>VLOOKUP($A15,Questions!$A$2:$X$333,2,0)&amp;""</f>
        <v>Solution Description</v>
      </c>
      <c r="C15" s="65" t="s">
        <v>35</v>
      </c>
      <c r="D15" s="37"/>
      <c r="E15" s="37"/>
      <c r="F15" s="16"/>
      <c r="G15" s="2"/>
      <c r="H15" s="2"/>
      <c r="I15" s="6"/>
      <c r="J15" s="6"/>
      <c r="K15" s="2"/>
      <c r="L15" s="2"/>
      <c r="M15" s="2"/>
      <c r="N15" s="2"/>
      <c r="O15" s="2"/>
      <c r="P15" s="2"/>
      <c r="Q15" s="2"/>
      <c r="R15" s="2"/>
      <c r="S15" s="2"/>
      <c r="T15" s="2"/>
      <c r="U15" s="2"/>
      <c r="V15" s="2"/>
      <c r="W15" s="2"/>
      <c r="X15" s="2"/>
      <c r="Y15" s="2"/>
      <c r="Z15" s="2"/>
    </row>
    <row r="16" spans="1:26" ht="21.75" customHeight="1" x14ac:dyDescent="0.15">
      <c r="A16" s="34" t="s">
        <v>11</v>
      </c>
      <c r="B16" s="35" t="str">
        <f>VLOOKUP($A16,Questions!$A$2:$X$333,2,0)&amp;""</f>
        <v>Country of Company Headquarters</v>
      </c>
      <c r="C16" s="36" t="s">
        <v>37</v>
      </c>
      <c r="D16" s="37"/>
      <c r="E16" s="37"/>
      <c r="F16" s="16"/>
      <c r="G16" s="2"/>
      <c r="H16" s="2"/>
      <c r="I16" s="6"/>
      <c r="J16" s="6"/>
      <c r="K16" s="2"/>
      <c r="L16" s="2"/>
      <c r="M16" s="2"/>
      <c r="N16" s="2"/>
      <c r="O16" s="2"/>
      <c r="P16" s="2"/>
      <c r="Q16" s="2"/>
      <c r="R16" s="2"/>
      <c r="S16" s="2"/>
      <c r="T16" s="2"/>
      <c r="U16" s="2"/>
      <c r="V16" s="2"/>
      <c r="W16" s="2"/>
      <c r="X16" s="2"/>
      <c r="Y16" s="2"/>
      <c r="Z16" s="2"/>
    </row>
    <row r="17" spans="1:26" ht="36.75" customHeight="1" x14ac:dyDescent="0.15">
      <c r="A17" s="18" t="str">
        <f>VLOOKUP(LEFT($A18,4),'Auto Responses'!$N$4:$O$38,2,0)&amp;""</f>
        <v xml:space="preserve"> Required Questions</v>
      </c>
      <c r="B17" s="40"/>
      <c r="C17" s="19" t="s">
        <v>13</v>
      </c>
      <c r="D17" s="19" t="s">
        <v>14</v>
      </c>
      <c r="E17" s="41" t="s">
        <v>15</v>
      </c>
      <c r="F17" s="50" t="s">
        <v>16</v>
      </c>
      <c r="G17" s="2"/>
      <c r="H17" s="2"/>
      <c r="I17" s="6"/>
      <c r="J17" s="6"/>
      <c r="K17" s="2"/>
      <c r="L17" s="2"/>
      <c r="M17" s="2"/>
      <c r="N17" s="2"/>
      <c r="O17" s="2"/>
      <c r="P17" s="2"/>
      <c r="Q17" s="2"/>
      <c r="R17" s="2"/>
      <c r="S17" s="2"/>
      <c r="T17" s="2"/>
      <c r="U17" s="2"/>
      <c r="V17" s="2"/>
      <c r="W17" s="2"/>
      <c r="X17" s="2"/>
      <c r="Y17" s="2"/>
      <c r="Z17" s="2"/>
    </row>
    <row r="18" spans="1:26" ht="38.25" customHeight="1" x14ac:dyDescent="0.15">
      <c r="A18" s="34" t="s">
        <v>25</v>
      </c>
      <c r="B18" s="43" t="str">
        <f>VLOOKUP($A18,Questions!$A$2:$X$333,2,0)</f>
        <v>Are you providing consulting services?</v>
      </c>
      <c r="C18" s="79" t="s">
        <v>64</v>
      </c>
      <c r="D18" s="80" t="s">
        <v>302</v>
      </c>
      <c r="E18" s="46" t="str">
        <f>IF($C18="Yes",VLOOKUP($A18,Questions!$A$2:$X$333,17,0)&amp;"",IF($C18="No",VLOOKUP($A18,Questions!$A$2:$X$333,16,0)&amp;"",VLOOKUP($A18,Questions!$A$2:$X$333,15,0)&amp;""))</f>
        <v>DO NOT complete the Consulting section in the Case-Specific worksheet</v>
      </c>
      <c r="F18" s="47" t="str">
        <f>VLOOKUP($A18,'Institution Evaluation'!$A$56:$F$346,6,0)&amp;""</f>
        <v/>
      </c>
      <c r="G18" s="2"/>
      <c r="H18" s="2"/>
      <c r="I18" s="6"/>
      <c r="J18" s="6"/>
      <c r="K18" s="2"/>
      <c r="L18" s="2"/>
      <c r="M18" s="2"/>
      <c r="N18" s="2"/>
      <c r="O18" s="2"/>
      <c r="P18" s="2"/>
      <c r="Q18" s="2"/>
      <c r="R18" s="2"/>
      <c r="S18" s="2"/>
      <c r="T18" s="2"/>
      <c r="U18" s="2"/>
      <c r="V18" s="2"/>
      <c r="W18" s="2"/>
      <c r="X18" s="2"/>
      <c r="Y18" s="2"/>
      <c r="Z18" s="2"/>
    </row>
    <row r="19" spans="1:26" ht="51.75" customHeight="1" x14ac:dyDescent="0.15">
      <c r="A19" s="34" t="s">
        <v>27</v>
      </c>
      <c r="B19" s="43" t="str">
        <f>VLOOKUP($A19,Questions!$A$2:$X$333,2,0)</f>
        <v>Does your solution process protected health information (PHI) or any data covered by the Health Insurance Portability and Accountability Act (HIPAA)?</v>
      </c>
      <c r="C19" s="79" t="s">
        <v>64</v>
      </c>
      <c r="D19" s="80" t="s">
        <v>303</v>
      </c>
      <c r="E19" s="46" t="str">
        <f>IF($C19="Yes",VLOOKUP($A19,Questions!$A$2:$X$333,17,0)&amp;"",IF($C19="No",VLOOKUP($A19,Questions!$A$2:$X$333,16,0)&amp;"",VLOOKUP($A19,Questions!$A$2:$X$333,15,0)&amp;""))</f>
        <v>DO NOT complete the HIPAA section in the Case-Specific worksheet</v>
      </c>
      <c r="F19" s="47" t="str">
        <f>VLOOKUP($A19,'Institution Evaluation'!$A$56:$F$346,6,0)&amp;""</f>
        <v/>
      </c>
      <c r="G19" s="2"/>
      <c r="H19" s="2"/>
      <c r="I19" s="6"/>
      <c r="J19" s="6"/>
      <c r="K19" s="2"/>
      <c r="L19" s="2"/>
      <c r="M19" s="2"/>
      <c r="N19" s="2"/>
      <c r="O19" s="2"/>
      <c r="P19" s="2"/>
      <c r="Q19" s="2"/>
      <c r="R19" s="2"/>
      <c r="S19" s="2"/>
      <c r="T19" s="2"/>
      <c r="U19" s="2"/>
      <c r="V19" s="2"/>
      <c r="W19" s="2"/>
      <c r="X19" s="2"/>
      <c r="Y19" s="2"/>
      <c r="Z19" s="2"/>
    </row>
    <row r="20" spans="1:26" ht="51.75" customHeight="1" x14ac:dyDescent="0.15">
      <c r="A20" s="34" t="s">
        <v>28</v>
      </c>
      <c r="B20" s="43" t="str">
        <f>VLOOKUP($A20,Questions!$A$2:$X$333,2,0)</f>
        <v>Is the solution designed to process, store, or transmit credit card information?</v>
      </c>
      <c r="C20" s="79" t="s">
        <v>64</v>
      </c>
      <c r="D20" s="80" t="s">
        <v>304</v>
      </c>
      <c r="E20" s="46" t="str">
        <f>IF($C20="Yes",VLOOKUP($A20,Questions!$A$2:$X$333,17,0)&amp;"",IF($C20="No",VLOOKUP($A20,Questions!$A$2:$X$333,16,0)&amp;"",VLOOKUP($A20,Questions!$A$2:$X$333,15,0)&amp;""))</f>
        <v>DO NOT complete the PCI-DSS section in the Case-Specific worksheet</v>
      </c>
      <c r="F20" s="47" t="str">
        <f>VLOOKUP($A20,'Institution Evaluation'!$A$56:$F$346,6,0)&amp;""</f>
        <v/>
      </c>
      <c r="G20" s="2"/>
      <c r="H20" s="2"/>
      <c r="I20" s="6"/>
      <c r="J20" s="6"/>
      <c r="K20" s="2"/>
      <c r="L20" s="2"/>
      <c r="M20" s="2"/>
      <c r="N20" s="2"/>
      <c r="O20" s="2"/>
      <c r="P20" s="2"/>
      <c r="Q20" s="2"/>
      <c r="R20" s="2"/>
      <c r="S20" s="2"/>
      <c r="T20" s="2"/>
      <c r="U20" s="2"/>
      <c r="V20" s="2"/>
      <c r="W20" s="2"/>
      <c r="X20" s="2"/>
      <c r="Y20" s="2"/>
      <c r="Z20" s="2"/>
    </row>
    <row r="21" spans="1:26" ht="69" customHeight="1" x14ac:dyDescent="0.15">
      <c r="A21" s="34" t="s">
        <v>29</v>
      </c>
      <c r="B21" s="43" t="str">
        <f>VLOOKUP($A21,Questions!$A$2:$X$333,2,0)</f>
        <v>Does operating your solution require the institution to operate a physical or virtual appliance in their own environment or to provide inbound firewall exceptions to allow your employees to remotely administer systems in the institution's environment?</v>
      </c>
      <c r="C21" s="79" t="s">
        <v>64</v>
      </c>
      <c r="D21" s="80" t="str">
        <f>VLOOKUP($A21,'START HERE'!$A$23:$F$36,4,0)&amp;""</f>
        <v/>
      </c>
      <c r="E21" s="46" t="str">
        <f>IF($C21="Yes",VLOOKUP($A21,Questions!$A$2:$X$333,17,0)&amp;"",IF($C21="No",VLOOKUP($A21,Questions!$A$2:$X$333,16,0)&amp;"",VLOOKUP($A21,Questions!$A$2:$X$333,15,0)&amp;""))</f>
        <v>DO NOT complete the On-Prem section in the Case-Specific worksheet</v>
      </c>
      <c r="F21" s="47" t="str">
        <f>VLOOKUP($A21,'Institution Evaluation'!$A$56:$F$346,6,0)&amp;""</f>
        <v/>
      </c>
      <c r="G21" s="49" t="s">
        <v>22</v>
      </c>
      <c r="H21" s="2"/>
      <c r="I21" s="6"/>
      <c r="J21" s="6"/>
      <c r="K21" s="2"/>
      <c r="L21" s="2"/>
      <c r="M21" s="2"/>
      <c r="N21" s="2"/>
      <c r="O21" s="2"/>
      <c r="P21" s="2"/>
      <c r="Q21" s="2"/>
      <c r="R21" s="2"/>
      <c r="S21" s="2"/>
      <c r="T21" s="2"/>
      <c r="U21" s="2"/>
      <c r="V21" s="2"/>
      <c r="W21" s="2"/>
      <c r="X21" s="2"/>
      <c r="Y21" s="2"/>
      <c r="Z21" s="2"/>
    </row>
    <row r="22" spans="1:26" ht="36.75" customHeight="1" x14ac:dyDescent="0.15">
      <c r="A22" s="18" t="str">
        <f>VLOOKUP(LEFT($A23,4),'Auto Responses'!$N$4:$O$38,2,0)&amp;""</f>
        <v xml:space="preserve"> Consulting Services</v>
      </c>
      <c r="B22" s="40"/>
      <c r="C22" s="19" t="s">
        <v>13</v>
      </c>
      <c r="D22" s="19" t="s">
        <v>14</v>
      </c>
      <c r="E22" s="41" t="s">
        <v>15</v>
      </c>
      <c r="F22" s="50" t="s">
        <v>16</v>
      </c>
      <c r="G22" s="2"/>
      <c r="H22" s="2"/>
      <c r="I22" s="6"/>
      <c r="J22" s="6"/>
      <c r="K22" s="2"/>
      <c r="L22" s="2"/>
      <c r="M22" s="2"/>
      <c r="N22" s="2"/>
      <c r="O22" s="2"/>
      <c r="P22" s="2"/>
      <c r="Q22" s="2"/>
      <c r="R22" s="2"/>
      <c r="S22" s="2"/>
      <c r="T22" s="2"/>
      <c r="U22" s="2"/>
      <c r="V22" s="2"/>
      <c r="W22" s="2"/>
      <c r="X22" s="2"/>
      <c r="Y22" s="2"/>
      <c r="Z22" s="2"/>
    </row>
    <row r="23" spans="1:26" ht="15.75" customHeight="1" x14ac:dyDescent="0.15">
      <c r="A23" s="34" t="s">
        <v>305</v>
      </c>
      <c r="B23" s="43" t="str">
        <f>VLOOKUP($A23,Questions!$A$2:$X$333,2,0)</f>
        <v>Will the consultant require access to the institution's network resources?*</v>
      </c>
      <c r="C23" s="44"/>
      <c r="D23" s="89"/>
      <c r="E23" s="46" t="str">
        <f>IF($C$18="No",'Auto Responses'!$A$5,IF($C23="Yes",VLOOKUP($A23,Questions!$A$2:$X$333,17,0)&amp;"",IF($C23="No",VLOOKUP($A23,Questions!$A$2:$X$333,16,0)&amp;"",VLOOKUP($A23,Questions!$A$2:$X$333,15,0)&amp;"")))</f>
        <v>Based on the response to REQU-03 on the "START HERE" tab, this question does not apply to this product or service.</v>
      </c>
      <c r="F23" s="47" t="str">
        <f>VLOOKUP($A23,'Institution Evaluation'!$A$56:$F$346,6,0)&amp;""</f>
        <v/>
      </c>
      <c r="G23" s="2"/>
      <c r="H23" s="2"/>
      <c r="I23" s="6"/>
      <c r="J23" s="6"/>
      <c r="K23" s="2"/>
      <c r="L23" s="2"/>
      <c r="M23" s="2"/>
      <c r="N23" s="2"/>
      <c r="O23" s="2"/>
      <c r="P23" s="2"/>
      <c r="Q23" s="2"/>
      <c r="R23" s="2"/>
      <c r="S23" s="2"/>
      <c r="T23" s="2"/>
      <c r="U23" s="2"/>
      <c r="V23" s="2"/>
      <c r="W23" s="2"/>
      <c r="X23" s="2"/>
      <c r="Y23" s="2"/>
      <c r="Z23" s="2"/>
    </row>
    <row r="24" spans="1:26" ht="15.75" customHeight="1" x14ac:dyDescent="0.15">
      <c r="A24" s="34" t="s">
        <v>306</v>
      </c>
      <c r="B24" s="43" t="str">
        <f>VLOOKUP($A24,Questions!$A$2:$X$333,2,0)</f>
        <v>Has the consultant received training on (sensitive, HIPAA, PCI, etc.) data handling?*</v>
      </c>
      <c r="C24" s="44"/>
      <c r="D24" s="89"/>
      <c r="E24" s="46" t="str">
        <f>IF($C$18="No",'Auto Responses'!$A$5,IF($C24="Yes",VLOOKUP($A24,Questions!$A$2:$X$333,17,0)&amp;"",IF($C24="No",VLOOKUP($A24,Questions!$A$2:$X$333,16,0)&amp;"",VLOOKUP($A24,Questions!$A$2:$X$333,15,0)&amp;"")))</f>
        <v>Based on the response to REQU-03 on the "START HERE" tab, this question does not apply to this product or service.</v>
      </c>
      <c r="F24" s="47" t="str">
        <f>VLOOKUP($A24,'Institution Evaluation'!$A$56:$F$346,6,0)&amp;""</f>
        <v/>
      </c>
      <c r="G24" s="2"/>
      <c r="H24" s="2"/>
      <c r="I24" s="6"/>
      <c r="J24" s="6"/>
      <c r="K24" s="2"/>
      <c r="L24" s="2"/>
      <c r="M24" s="2"/>
      <c r="N24" s="2"/>
      <c r="O24" s="2"/>
      <c r="P24" s="2"/>
      <c r="Q24" s="2"/>
      <c r="R24" s="2"/>
      <c r="S24" s="2"/>
      <c r="T24" s="2"/>
      <c r="U24" s="2"/>
      <c r="V24" s="2"/>
      <c r="W24" s="2"/>
      <c r="X24" s="2"/>
      <c r="Y24" s="2"/>
      <c r="Z24" s="2"/>
    </row>
    <row r="25" spans="1:26" ht="36" customHeight="1" x14ac:dyDescent="0.15">
      <c r="A25" s="34" t="s">
        <v>307</v>
      </c>
      <c r="B25" s="43" t="str">
        <f>VLOOKUP($A25,Questions!$A$2:$X$333,2,0)</f>
        <v>Is the data encrypted (at rest) while in the consultant's possession?*</v>
      </c>
      <c r="C25" s="44"/>
      <c r="D25" s="89"/>
      <c r="E25" s="46" t="str">
        <f>IF($C$18="No",'Auto Responses'!$A$5,IF($C25="Yes",VLOOKUP($A25,Questions!$A$2:$X$333,17,0)&amp;"",IF($C25="No",VLOOKUP($A25,Questions!$A$2:$X$333,16,0)&amp;"",VLOOKUP($A25,Questions!$A$2:$X$333,15,0)&amp;"")))</f>
        <v>Based on the response to REQU-03 on the "START HERE" tab, this question does not apply to this product or service.</v>
      </c>
      <c r="F25" s="47" t="str">
        <f>VLOOKUP($A25,'Institution Evaluation'!$A$56:$F$346,6,0)&amp;""</f>
        <v/>
      </c>
      <c r="G25" s="2"/>
      <c r="H25" s="2"/>
      <c r="I25" s="6"/>
      <c r="J25" s="6"/>
      <c r="K25" s="2"/>
      <c r="L25" s="2"/>
      <c r="M25" s="2"/>
      <c r="N25" s="2"/>
      <c r="O25" s="2"/>
      <c r="P25" s="2"/>
      <c r="Q25" s="2"/>
      <c r="R25" s="2"/>
      <c r="S25" s="2"/>
      <c r="T25" s="2"/>
      <c r="U25" s="2"/>
      <c r="V25" s="2"/>
      <c r="W25" s="2"/>
      <c r="X25" s="2"/>
      <c r="Y25" s="2"/>
      <c r="Z25" s="2"/>
    </row>
    <row r="26" spans="1:26" ht="15.75" customHeight="1" x14ac:dyDescent="0.15">
      <c r="A26" s="34" t="s">
        <v>308</v>
      </c>
      <c r="B26" s="43" t="str">
        <f>VLOOKUP($A26,Questions!$A$2:$X$333,2,0)</f>
        <v>Can access be restricted based on source IP address?*</v>
      </c>
      <c r="C26" s="44"/>
      <c r="D26" s="89"/>
      <c r="E26" s="46" t="str">
        <f>IF($C$18="No",'Auto Responses'!$A$5,IF($C26="Yes",VLOOKUP($A26,Questions!$A$2:$X$333,17,0)&amp;"",IF($C26="No",VLOOKUP($A26,Questions!$A$2:$X$333,16,0)&amp;"",VLOOKUP($A26,Questions!$A$2:$X$333,15,0)&amp;"")))</f>
        <v>Based on the response to REQU-03 on the "START HERE" tab, this question does not apply to this product or service.</v>
      </c>
      <c r="F26" s="47" t="str">
        <f>VLOOKUP($A26,'Institution Evaluation'!$A$56:$F$346,6,0)&amp;""</f>
        <v/>
      </c>
      <c r="G26" s="2"/>
      <c r="H26" s="2"/>
      <c r="I26" s="6"/>
      <c r="J26" s="6"/>
      <c r="K26" s="2"/>
      <c r="L26" s="2"/>
      <c r="M26" s="2"/>
      <c r="N26" s="2"/>
      <c r="O26" s="2"/>
      <c r="P26" s="2"/>
      <c r="Q26" s="2"/>
      <c r="R26" s="2"/>
      <c r="S26" s="2"/>
      <c r="T26" s="2"/>
      <c r="U26" s="2"/>
      <c r="V26" s="2"/>
      <c r="W26" s="2"/>
      <c r="X26" s="2"/>
      <c r="Y26" s="2"/>
      <c r="Z26" s="2"/>
    </row>
    <row r="27" spans="1:26" ht="15.75" customHeight="1" x14ac:dyDescent="0.15">
      <c r="A27" s="34" t="s">
        <v>309</v>
      </c>
      <c r="B27" s="43" t="str">
        <f>VLOOKUP($A27,Questions!$A$2:$X$333,2,0)</f>
        <v>Will the consulting take place on-premises?</v>
      </c>
      <c r="C27" s="44"/>
      <c r="D27" s="89"/>
      <c r="E27" s="46" t="str">
        <f>IF($C$18="No",'Auto Responses'!$A$5,IF($C27="Yes",VLOOKUP($A27,Questions!$A$2:$X$333,17,0)&amp;"",IF($C27="No",VLOOKUP($A27,Questions!$A$2:$X$333,16,0)&amp;"",VLOOKUP($A27,Questions!$A$2:$X$333,15,0)&amp;"")))</f>
        <v>Based on the response to REQU-03 on the "START HERE" tab, this question does not apply to this product or service.</v>
      </c>
      <c r="F27" s="47" t="str">
        <f>VLOOKUP($A27,'Institution Evaluation'!$A$56:$F$346,6,0)&amp;""</f>
        <v/>
      </c>
      <c r="G27" s="2"/>
      <c r="H27" s="2"/>
      <c r="I27" s="6"/>
      <c r="J27" s="6"/>
      <c r="K27" s="2"/>
      <c r="L27" s="2"/>
      <c r="M27" s="2"/>
      <c r="N27" s="2"/>
      <c r="O27" s="2"/>
      <c r="P27" s="2"/>
      <c r="Q27" s="2"/>
      <c r="R27" s="2"/>
      <c r="S27" s="2"/>
      <c r="T27" s="2"/>
      <c r="U27" s="2"/>
      <c r="V27" s="2"/>
      <c r="W27" s="2"/>
      <c r="X27" s="2"/>
      <c r="Y27" s="2"/>
      <c r="Z27" s="2"/>
    </row>
    <row r="28" spans="1:26" ht="15.75" customHeight="1" x14ac:dyDescent="0.15">
      <c r="A28" s="34" t="s">
        <v>310</v>
      </c>
      <c r="B28" s="43" t="str">
        <f>VLOOKUP($A28,Questions!$A$2:$X$333,2,0)</f>
        <v>Will the consultant require access to hardware in the institution's data centers?</v>
      </c>
      <c r="C28" s="44"/>
      <c r="D28" s="89"/>
      <c r="E28" s="46" t="str">
        <f>IF($C$18="No",'Auto Responses'!$A$5,IF($C28="Yes",VLOOKUP($A28,Questions!$A$2:$X$333,17,0)&amp;"",IF($C28="No",VLOOKUP($A28,Questions!$A$2:$X$333,16,0)&amp;"",VLOOKUP($A28,Questions!$A$2:$X$333,15,0)&amp;"")))</f>
        <v>Based on the response to REQU-03 on the "START HERE" tab, this question does not apply to this product or service.</v>
      </c>
      <c r="F28" s="47" t="str">
        <f>VLOOKUP($A28,'Institution Evaluation'!$A$56:$F$346,6,0)&amp;""</f>
        <v/>
      </c>
      <c r="G28" s="2"/>
      <c r="H28" s="2"/>
      <c r="I28" s="6"/>
      <c r="J28" s="6"/>
      <c r="K28" s="2"/>
      <c r="L28" s="2"/>
      <c r="M28" s="2"/>
      <c r="N28" s="2"/>
      <c r="O28" s="2"/>
      <c r="P28" s="2"/>
      <c r="Q28" s="2"/>
      <c r="R28" s="2"/>
      <c r="S28" s="2"/>
      <c r="T28" s="2"/>
      <c r="U28" s="2"/>
      <c r="V28" s="2"/>
      <c r="W28" s="2"/>
      <c r="X28" s="2"/>
      <c r="Y28" s="2"/>
      <c r="Z28" s="2"/>
    </row>
    <row r="29" spans="1:26" ht="15.75" customHeight="1" x14ac:dyDescent="0.15">
      <c r="A29" s="34" t="s">
        <v>311</v>
      </c>
      <c r="B29" s="43" t="str">
        <f>VLOOKUP($A29,Questions!$A$2:$X$333,2,0)</f>
        <v>Will the consultant require an account within the institution's domain (@*.edu)?</v>
      </c>
      <c r="C29" s="44"/>
      <c r="D29" s="89"/>
      <c r="E29" s="46" t="str">
        <f>IF($C$18="No",'Auto Responses'!$A$5,IF($C29="Yes",VLOOKUP($A29,Questions!$A$2:$X$333,17,0)&amp;"",IF($C29="No",VLOOKUP($A29,Questions!$A$2:$X$333,16,0)&amp;"",VLOOKUP($A29,Questions!$A$2:$X$333,15,0)&amp;"")))</f>
        <v>Based on the response to REQU-03 on the "START HERE" tab, this question does not apply to this product or service.</v>
      </c>
      <c r="F29" s="47" t="str">
        <f>VLOOKUP($A29,'Institution Evaluation'!$A$56:$F$346,6,0)&amp;""</f>
        <v/>
      </c>
      <c r="G29" s="2"/>
      <c r="H29" s="2"/>
      <c r="I29" s="6"/>
      <c r="J29" s="6"/>
      <c r="K29" s="2"/>
      <c r="L29" s="2"/>
      <c r="M29" s="2"/>
      <c r="N29" s="2"/>
      <c r="O29" s="2"/>
      <c r="P29" s="2"/>
      <c r="Q29" s="2"/>
      <c r="R29" s="2"/>
      <c r="S29" s="2"/>
      <c r="T29" s="2"/>
      <c r="U29" s="2"/>
      <c r="V29" s="2"/>
      <c r="W29" s="2"/>
      <c r="X29" s="2"/>
      <c r="Y29" s="2"/>
      <c r="Z29" s="2"/>
    </row>
    <row r="30" spans="1:26" ht="15.75" customHeight="1" x14ac:dyDescent="0.15">
      <c r="A30" s="34" t="s">
        <v>312</v>
      </c>
      <c r="B30" s="43" t="str">
        <f>VLOOKUP($A30,Questions!$A$2:$X$333,2,0)</f>
        <v>Will any data be transferred to the consultant's possession?</v>
      </c>
      <c r="C30" s="44"/>
      <c r="D30" s="89"/>
      <c r="E30" s="46" t="str">
        <f>IF($C$18="No",'Auto Responses'!$A$5,IF($C30="Yes",VLOOKUP($A30,Questions!$A$2:$X$333,17,0)&amp;"",IF($C30="No",VLOOKUP($A30,Questions!$A$2:$X$333,16,0)&amp;"",VLOOKUP($A30,Questions!$A$2:$X$333,15,0)&amp;"")))</f>
        <v>Based on the response to REQU-03 on the "START HERE" tab, this question does not apply to this product or service.</v>
      </c>
      <c r="F30" s="47" t="str">
        <f>VLOOKUP($A30,'Institution Evaluation'!$A$56:$F$346,6,0)&amp;""</f>
        <v/>
      </c>
      <c r="G30" s="2"/>
      <c r="H30" s="2"/>
      <c r="I30" s="6"/>
      <c r="J30" s="6"/>
      <c r="K30" s="2"/>
      <c r="L30" s="2"/>
      <c r="M30" s="2"/>
      <c r="N30" s="2"/>
      <c r="O30" s="2"/>
      <c r="P30" s="2"/>
      <c r="Q30" s="2"/>
      <c r="R30" s="2"/>
      <c r="S30" s="2"/>
      <c r="T30" s="2"/>
      <c r="U30" s="2"/>
      <c r="V30" s="2"/>
      <c r="W30" s="2"/>
      <c r="X30" s="2"/>
      <c r="Y30" s="2"/>
      <c r="Z30" s="2"/>
    </row>
    <row r="31" spans="1:26" ht="15.75" customHeight="1" x14ac:dyDescent="0.15">
      <c r="A31" s="34" t="s">
        <v>313</v>
      </c>
      <c r="B31" s="43" t="str">
        <f>VLOOKUP($A31,Questions!$A$2:$X$333,2,0)</f>
        <v>Will the consultant need remote access to the institution's network or systems?</v>
      </c>
      <c r="C31" s="44"/>
      <c r="D31" s="89"/>
      <c r="E31" s="46" t="str">
        <f>IF($C$18="No",'Auto Responses'!$A$5,IF($C31="Yes",VLOOKUP($A31,Questions!$A$2:$X$333,17,0)&amp;"",IF($C31="No",VLOOKUP($A31,Questions!$A$2:$X$333,16,0)&amp;"",VLOOKUP($A31,Questions!$A$2:$X$333,15,0)&amp;"")))</f>
        <v>Based on the response to REQU-03 on the "START HERE" tab, this question does not apply to this product or service.</v>
      </c>
      <c r="F31" s="47" t="str">
        <f>VLOOKUP($A31,'Institution Evaluation'!$A$56:$F$346,6,0)&amp;""</f>
        <v/>
      </c>
      <c r="G31" s="49" t="s">
        <v>22</v>
      </c>
      <c r="H31" s="2"/>
      <c r="I31" s="6"/>
      <c r="J31" s="6"/>
      <c r="K31" s="2"/>
      <c r="L31" s="2"/>
      <c r="M31" s="2"/>
      <c r="N31" s="2"/>
      <c r="O31" s="2"/>
      <c r="P31" s="2"/>
      <c r="Q31" s="2"/>
      <c r="R31" s="2"/>
      <c r="S31" s="2"/>
      <c r="T31" s="2"/>
      <c r="U31" s="2"/>
      <c r="V31" s="2"/>
      <c r="W31" s="2"/>
      <c r="X31" s="2"/>
      <c r="Y31" s="2"/>
      <c r="Z31" s="2"/>
    </row>
    <row r="32" spans="1:26" ht="36.75" customHeight="1" x14ac:dyDescent="0.15">
      <c r="A32" s="18" t="str">
        <f>VLOOKUP(LEFT($A33,4),'Auto Responses'!$N$4:$O$38,2,0)&amp;""</f>
        <v xml:space="preserve">HIPAA Compliance </v>
      </c>
      <c r="B32" s="40"/>
      <c r="C32" s="19" t="s">
        <v>13</v>
      </c>
      <c r="D32" s="19" t="s">
        <v>14</v>
      </c>
      <c r="E32" s="41" t="s">
        <v>15</v>
      </c>
      <c r="F32" s="50" t="s">
        <v>16</v>
      </c>
      <c r="G32" s="2"/>
      <c r="H32" s="2"/>
      <c r="I32" s="6"/>
      <c r="J32" s="6"/>
      <c r="K32" s="2"/>
      <c r="L32" s="2"/>
      <c r="M32" s="2"/>
      <c r="N32" s="2"/>
      <c r="O32" s="2"/>
      <c r="P32" s="2"/>
      <c r="Q32" s="2"/>
      <c r="R32" s="2"/>
      <c r="S32" s="2"/>
      <c r="T32" s="2"/>
      <c r="U32" s="2"/>
      <c r="V32" s="2"/>
      <c r="W32" s="2"/>
      <c r="X32" s="2"/>
      <c r="Y32" s="2"/>
      <c r="Z32" s="2"/>
    </row>
    <row r="33" spans="1:26" ht="49.5" customHeight="1" x14ac:dyDescent="0.15">
      <c r="A33" s="34" t="s">
        <v>314</v>
      </c>
      <c r="B33" s="43" t="str">
        <f>VLOOKUP($A33,Questions!$A$2:$X$333,2,0)</f>
        <v>Do your workforce members receive regular training related to the Health Insurance Portability and Accountability Act (HIPAA) Privacy and Security Rules and the HITECH Act?*</v>
      </c>
      <c r="C33" s="44"/>
      <c r="D33" s="89"/>
      <c r="E33" s="46" t="str">
        <f>IF($C$19="No",'Auto Responses'!$A$7,IF($C33="Yes",VLOOKUP($A33,Questions!$A$2:$X$333,17,0)&amp;"",IF($C33="No",VLOOKUP($A33,Questions!$A$2:$X$333,16,0)&amp;"",VLOOKUP($A33,Questions!$A$2:$X$333,15,0)&amp;"")))</f>
        <v>Based on the response to REQU-05 on the "START HERE" tab, this question does not apply to this product or service.</v>
      </c>
      <c r="F33" s="47" t="str">
        <f>VLOOKUP($A33,'Institution Evaluation'!$A$56:$F$346,6,0)&amp;""</f>
        <v/>
      </c>
      <c r="G33" s="2"/>
      <c r="H33" s="2"/>
      <c r="I33" s="6"/>
      <c r="J33" s="6"/>
      <c r="K33" s="2"/>
      <c r="L33" s="2"/>
      <c r="M33" s="2"/>
      <c r="N33" s="2"/>
      <c r="O33" s="2"/>
      <c r="P33" s="2"/>
      <c r="Q33" s="2"/>
      <c r="R33" s="2"/>
      <c r="S33" s="2"/>
      <c r="T33" s="2"/>
      <c r="U33" s="2"/>
      <c r="V33" s="2"/>
      <c r="W33" s="2"/>
      <c r="X33" s="2"/>
      <c r="Y33" s="2"/>
      <c r="Z33" s="2"/>
    </row>
    <row r="34" spans="1:26" ht="49.5" customHeight="1" x14ac:dyDescent="0.15">
      <c r="A34" s="34" t="s">
        <v>315</v>
      </c>
      <c r="B34" s="43" t="str">
        <f>VLOOKUP($A34,Questions!$A$2:$X$333,2,0)</f>
        <v>Have you identified areas of risk?*</v>
      </c>
      <c r="C34" s="44"/>
      <c r="D34" s="89"/>
      <c r="E34" s="46" t="str">
        <f>IF($C$19="No",'Auto Responses'!$A$7,IF($C34="Yes",VLOOKUP($A34,Questions!$A$2:$X$333,17,0)&amp;"",IF($C34="No",VLOOKUP($A34,Questions!$A$2:$X$333,16,0)&amp;"",VLOOKUP($A34,Questions!$A$2:$X$333,15,0)&amp;"")))</f>
        <v>Based on the response to REQU-05 on the "START HERE" tab, this question does not apply to this product or service.</v>
      </c>
      <c r="F34" s="47" t="str">
        <f>VLOOKUP($A34,'Institution Evaluation'!$A$56:$F$346,6,0)&amp;""</f>
        <v/>
      </c>
      <c r="G34" s="2"/>
      <c r="H34" s="2"/>
      <c r="I34" s="6"/>
      <c r="J34" s="6"/>
      <c r="K34" s="2"/>
      <c r="L34" s="2"/>
      <c r="M34" s="2"/>
      <c r="N34" s="2"/>
      <c r="O34" s="2"/>
      <c r="P34" s="2"/>
      <c r="Q34" s="2"/>
      <c r="R34" s="2"/>
      <c r="S34" s="2"/>
      <c r="T34" s="2"/>
      <c r="U34" s="2"/>
      <c r="V34" s="2"/>
      <c r="W34" s="2"/>
      <c r="X34" s="2"/>
      <c r="Y34" s="2"/>
      <c r="Z34" s="2"/>
    </row>
    <row r="35" spans="1:26" ht="49.5" customHeight="1" x14ac:dyDescent="0.15">
      <c r="A35" s="34" t="s">
        <v>316</v>
      </c>
      <c r="B35" s="43" t="str">
        <f>VLOOKUP($A35,Questions!$A$2:$X$333,2,0)</f>
        <v>Have the relevant policies/plans been tested?*</v>
      </c>
      <c r="C35" s="44"/>
      <c r="D35" s="89"/>
      <c r="E35" s="46" t="str">
        <f>IF($C$19="No",'Auto Responses'!$A$7,IF($C35="Yes",VLOOKUP($A35,Questions!$A$2:$X$333,17,0)&amp;"",IF($C35="No",VLOOKUP($A35,Questions!$A$2:$X$333,16,0)&amp;"",VLOOKUP($A35,Questions!$A$2:$X$333,15,0)&amp;"")))</f>
        <v>Based on the response to REQU-05 on the "START HERE" tab, this question does not apply to this product or service.</v>
      </c>
      <c r="F35" s="47" t="str">
        <f>VLOOKUP($A35,'Institution Evaluation'!$A$56:$F$346,6,0)&amp;""</f>
        <v/>
      </c>
      <c r="G35" s="2"/>
      <c r="H35" s="2"/>
      <c r="I35" s="6"/>
      <c r="J35" s="6"/>
      <c r="K35" s="2"/>
      <c r="L35" s="2"/>
      <c r="M35" s="2"/>
      <c r="N35" s="2"/>
      <c r="O35" s="2"/>
      <c r="P35" s="2"/>
      <c r="Q35" s="2"/>
      <c r="R35" s="2"/>
      <c r="S35" s="2"/>
      <c r="T35" s="2"/>
      <c r="U35" s="2"/>
      <c r="V35" s="2"/>
      <c r="W35" s="2"/>
      <c r="X35" s="2"/>
      <c r="Y35" s="2"/>
      <c r="Z35" s="2"/>
    </row>
    <row r="36" spans="1:26" ht="49.5" customHeight="1" x14ac:dyDescent="0.15">
      <c r="A36" s="34" t="s">
        <v>317</v>
      </c>
      <c r="B36" s="43" t="str">
        <f>VLOOKUP($A36,Questions!$A$2:$X$333,2,0)</f>
        <v>Have you entered into a Business Associate Agreements with all subcontractors who may have access to protected health information (PHI)?*</v>
      </c>
      <c r="C36" s="44"/>
      <c r="D36" s="89"/>
      <c r="E36" s="46" t="str">
        <f>IF($C$19="No",'Auto Responses'!$A$7,IF($C36="Yes",VLOOKUP($A36,Questions!$A$2:$X$333,17,0)&amp;"",IF($C36="No",VLOOKUP($A36,Questions!$A$2:$X$333,16,0)&amp;"",VLOOKUP($A36,Questions!$A$2:$X$333,15,0)&amp;"")))</f>
        <v>Based on the response to REQU-05 on the "START HERE" tab, this question does not apply to this product or service.</v>
      </c>
      <c r="F36" s="47" t="str">
        <f>VLOOKUP($A36,'Institution Evaluation'!$A$56:$F$346,6,0)&amp;""</f>
        <v/>
      </c>
      <c r="G36" s="2"/>
      <c r="H36" s="2"/>
      <c r="I36" s="6"/>
      <c r="J36" s="6"/>
      <c r="K36" s="2"/>
      <c r="L36" s="2"/>
      <c r="M36" s="2"/>
      <c r="N36" s="2"/>
      <c r="O36" s="2"/>
      <c r="P36" s="2"/>
      <c r="Q36" s="2"/>
      <c r="R36" s="2"/>
      <c r="S36" s="2"/>
      <c r="T36" s="2"/>
      <c r="U36" s="2"/>
      <c r="V36" s="2"/>
      <c r="W36" s="2"/>
      <c r="X36" s="2"/>
      <c r="Y36" s="2"/>
      <c r="Z36" s="2"/>
    </row>
    <row r="37" spans="1:26" ht="49.5" customHeight="1" x14ac:dyDescent="0.15">
      <c r="A37" s="34" t="s">
        <v>318</v>
      </c>
      <c r="B37" s="43" t="str">
        <f>VLOOKUP($A37,Questions!$A$2:$X$333,2,0)</f>
        <v>Do you monitor or receive information regarding changes in HIPAA regulations?</v>
      </c>
      <c r="C37" s="44"/>
      <c r="D37" s="89"/>
      <c r="E37" s="46" t="str">
        <f>IF($C$19="No",'Auto Responses'!$A$7,IF($C37="Yes",VLOOKUP($A37,Questions!$A$2:$X$333,17,0)&amp;"",IF($C37="No",VLOOKUP($A37,Questions!$A$2:$X$333,16,0)&amp;"",VLOOKUP($A37,Questions!$A$2:$X$333,15,0)&amp;"")))</f>
        <v>Based on the response to REQU-05 on the "START HERE" tab, this question does not apply to this product or service.</v>
      </c>
      <c r="F37" s="47" t="str">
        <f>VLOOKUP($A37,'Institution Evaluation'!$A$56:$F$346,6,0)&amp;""</f>
        <v/>
      </c>
      <c r="G37" s="2"/>
      <c r="H37" s="2"/>
      <c r="I37" s="6"/>
      <c r="J37" s="6"/>
      <c r="K37" s="2"/>
      <c r="L37" s="2"/>
      <c r="M37" s="2"/>
      <c r="N37" s="2"/>
      <c r="O37" s="2"/>
      <c r="P37" s="2"/>
      <c r="Q37" s="2"/>
      <c r="R37" s="2"/>
      <c r="S37" s="2"/>
      <c r="T37" s="2"/>
      <c r="U37" s="2"/>
      <c r="V37" s="2"/>
      <c r="W37" s="2"/>
      <c r="X37" s="2"/>
      <c r="Y37" s="2"/>
      <c r="Z37" s="2"/>
    </row>
    <row r="38" spans="1:26" ht="49.5" customHeight="1" x14ac:dyDescent="0.15">
      <c r="A38" s="34" t="s">
        <v>319</v>
      </c>
      <c r="B38" s="43" t="str">
        <f>VLOOKUP($A38,Questions!$A$2:$X$333,2,0)</f>
        <v>Has your organization designated HIPAA Privacy and Security officers as required by the rules?</v>
      </c>
      <c r="C38" s="44"/>
      <c r="D38" s="89"/>
      <c r="E38" s="46" t="str">
        <f>IF($C$19="No",'Auto Responses'!$A$7,IF($C38="Yes",VLOOKUP($A38,Questions!$A$2:$X$333,17,0)&amp;"",IF($C38="No",VLOOKUP($A38,Questions!$A$2:$X$333,16,0)&amp;"",VLOOKUP($A38,Questions!$A$2:$X$333,15,0)&amp;"")))</f>
        <v>Based on the response to REQU-05 on the "START HERE" tab, this question does not apply to this product or service.</v>
      </c>
      <c r="F38" s="47" t="str">
        <f>VLOOKUP($A38,'Institution Evaluation'!$A$56:$F$346,6,0)&amp;""</f>
        <v/>
      </c>
      <c r="G38" s="2"/>
      <c r="H38" s="2"/>
      <c r="I38" s="6"/>
      <c r="J38" s="6"/>
      <c r="K38" s="2"/>
      <c r="L38" s="2"/>
      <c r="M38" s="2"/>
      <c r="N38" s="2"/>
      <c r="O38" s="2"/>
      <c r="P38" s="2"/>
      <c r="Q38" s="2"/>
      <c r="R38" s="2"/>
      <c r="S38" s="2"/>
      <c r="T38" s="2"/>
      <c r="U38" s="2"/>
      <c r="V38" s="2"/>
      <c r="W38" s="2"/>
      <c r="X38" s="2"/>
      <c r="Y38" s="2"/>
      <c r="Z38" s="2"/>
    </row>
    <row r="39" spans="1:26" ht="49.5" customHeight="1" x14ac:dyDescent="0.15">
      <c r="A39" s="34" t="s">
        <v>320</v>
      </c>
      <c r="B39" s="43" t="str">
        <f>VLOOKUP($A39,Questions!$A$2:$X$333,2,0)</f>
        <v>Do you comply with the requirements of the Health Information Technology for Economic and Clinical Health Act (HITECH)?</v>
      </c>
      <c r="C39" s="44"/>
      <c r="D39" s="89"/>
      <c r="E39" s="46" t="str">
        <f>IF($C$19="No",'Auto Responses'!$A$7,IF($C39="Yes",VLOOKUP($A39,Questions!$A$2:$X$333,17,0)&amp;"",IF($C39="No",VLOOKUP($A39,Questions!$A$2:$X$333,16,0)&amp;"",VLOOKUP($A39,Questions!$A$2:$X$333,15,0)&amp;"")))</f>
        <v>Based on the response to REQU-05 on the "START HERE" tab, this question does not apply to this product or service.</v>
      </c>
      <c r="F39" s="47" t="str">
        <f>VLOOKUP($A39,'Institution Evaluation'!$A$56:$F$346,6,0)&amp;""</f>
        <v/>
      </c>
      <c r="G39" s="2"/>
      <c r="H39" s="2"/>
      <c r="I39" s="6"/>
      <c r="J39" s="6"/>
      <c r="K39" s="2"/>
      <c r="L39" s="2"/>
      <c r="M39" s="2"/>
      <c r="N39" s="2"/>
      <c r="O39" s="2"/>
      <c r="P39" s="2"/>
      <c r="Q39" s="2"/>
      <c r="R39" s="2"/>
      <c r="S39" s="2"/>
      <c r="T39" s="2"/>
      <c r="U39" s="2"/>
      <c r="V39" s="2"/>
      <c r="W39" s="2"/>
      <c r="X39" s="2"/>
      <c r="Y39" s="2"/>
      <c r="Z39" s="2"/>
    </row>
    <row r="40" spans="1:26" ht="49.5" customHeight="1" x14ac:dyDescent="0.15">
      <c r="A40" s="34" t="s">
        <v>321</v>
      </c>
      <c r="B40" s="43" t="str">
        <f>VLOOKUP($A40,Questions!$A$2:$X$333,2,0)</f>
        <v>Have you conducted a risk analysis as required under the HIPAA Security Rule?</v>
      </c>
      <c r="C40" s="44"/>
      <c r="D40" s="89"/>
      <c r="E40" s="46" t="str">
        <f>IF($C$19="No",'Auto Responses'!$A$7,IF($C40="Yes",VLOOKUP($A40,Questions!$A$2:$X$333,17,0)&amp;"",IF($C40="No",VLOOKUP($A40,Questions!$A$2:$X$333,16,0)&amp;"",VLOOKUP($A40,Questions!$A$2:$X$333,15,0)&amp;"")))</f>
        <v>Based on the response to REQU-05 on the "START HERE" tab, this question does not apply to this product or service.</v>
      </c>
      <c r="F40" s="47" t="str">
        <f>VLOOKUP($A40,'Institution Evaluation'!$A$56:$F$346,6,0)&amp;""</f>
        <v/>
      </c>
      <c r="G40" s="2"/>
      <c r="H40" s="2"/>
      <c r="I40" s="6"/>
      <c r="J40" s="6"/>
      <c r="K40" s="2"/>
      <c r="L40" s="2"/>
      <c r="M40" s="2"/>
      <c r="N40" s="2"/>
      <c r="O40" s="2"/>
      <c r="P40" s="2"/>
      <c r="Q40" s="2"/>
      <c r="R40" s="2"/>
      <c r="S40" s="2"/>
      <c r="T40" s="2"/>
      <c r="U40" s="2"/>
      <c r="V40" s="2"/>
      <c r="W40" s="2"/>
      <c r="X40" s="2"/>
      <c r="Y40" s="2"/>
      <c r="Z40" s="2"/>
    </row>
    <row r="41" spans="1:26" ht="49.5" customHeight="1" x14ac:dyDescent="0.15">
      <c r="A41" s="34" t="s">
        <v>322</v>
      </c>
      <c r="B41" s="43" t="str">
        <f>VLOOKUP($A41,Questions!$A$2:$X$333,2,0)</f>
        <v>Have you taken actions to mitigate the identified risks?</v>
      </c>
      <c r="C41" s="44"/>
      <c r="D41" s="89"/>
      <c r="E41" s="46" t="str">
        <f>IF($C$19="No",'Auto Responses'!$A$7,IF($C41="Yes",VLOOKUP($A41,Questions!$A$2:$X$333,17,0)&amp;"",IF($C41="No",VLOOKUP($A41,Questions!$A$2:$X$333,16,0)&amp;"",VLOOKUP($A41,Questions!$A$2:$X$333,15,0)&amp;"")))</f>
        <v>Based on the response to REQU-05 on the "START HERE" tab, this question does not apply to this product or service.</v>
      </c>
      <c r="F41" s="47" t="str">
        <f>VLOOKUP($A41,'Institution Evaluation'!$A$56:$F$346,6,0)&amp;""</f>
        <v/>
      </c>
      <c r="G41" s="2"/>
      <c r="H41" s="2"/>
      <c r="I41" s="6"/>
      <c r="J41" s="6"/>
      <c r="K41" s="2"/>
      <c r="L41" s="2"/>
      <c r="M41" s="2"/>
      <c r="N41" s="2"/>
      <c r="O41" s="2"/>
      <c r="P41" s="2"/>
      <c r="Q41" s="2"/>
      <c r="R41" s="2"/>
      <c r="S41" s="2"/>
      <c r="T41" s="2"/>
      <c r="U41" s="2"/>
      <c r="V41" s="2"/>
      <c r="W41" s="2"/>
      <c r="X41" s="2"/>
      <c r="Y41" s="2"/>
      <c r="Z41" s="2"/>
    </row>
    <row r="42" spans="1:26" ht="49.5" customHeight="1" x14ac:dyDescent="0.15">
      <c r="A42" s="34" t="s">
        <v>323</v>
      </c>
      <c r="B42" s="43" t="str">
        <f>VLOOKUP($A42,Questions!$A$2:$X$333,2,0)</f>
        <v>Does your application require user and system administrator password changes at a frequency no greater than 90 days?</v>
      </c>
      <c r="C42" s="44"/>
      <c r="D42" s="89"/>
      <c r="E42" s="46" t="str">
        <f>IF($C$19="No",'Auto Responses'!$A$7,IF($C42="Yes",VLOOKUP($A42,Questions!$A$2:$X$333,17,0)&amp;"",IF($C42="No",VLOOKUP($A42,Questions!$A$2:$X$333,16,0)&amp;"",VLOOKUP($A42,Questions!$A$2:$X$333,15,0)&amp;"")))</f>
        <v>Based on the response to REQU-05 on the "START HERE" tab, this question does not apply to this product or service.</v>
      </c>
      <c r="F42" s="47" t="str">
        <f>VLOOKUP($A42,'Institution Evaluation'!$A$56:$F$346,6,0)&amp;""</f>
        <v/>
      </c>
      <c r="G42" s="2"/>
      <c r="H42" s="2"/>
      <c r="I42" s="6"/>
      <c r="J42" s="6"/>
      <c r="K42" s="2"/>
      <c r="L42" s="2"/>
      <c r="M42" s="2"/>
      <c r="N42" s="2"/>
      <c r="O42" s="2"/>
      <c r="P42" s="2"/>
      <c r="Q42" s="2"/>
      <c r="R42" s="2"/>
      <c r="S42" s="2"/>
      <c r="T42" s="2"/>
      <c r="U42" s="2"/>
      <c r="V42" s="2"/>
      <c r="W42" s="2"/>
      <c r="X42" s="2"/>
      <c r="Y42" s="2"/>
      <c r="Z42" s="2"/>
    </row>
    <row r="43" spans="1:26" ht="49.5" customHeight="1" x14ac:dyDescent="0.15">
      <c r="A43" s="34" t="s">
        <v>324</v>
      </c>
      <c r="B43" s="43" t="str">
        <f>VLOOKUP($A43,Questions!$A$2:$X$333,2,0)</f>
        <v>Does your application require users to set their own password after an administrator reset or on first use of the account?</v>
      </c>
      <c r="C43" s="44"/>
      <c r="D43" s="68"/>
      <c r="E43" s="46" t="str">
        <f>IF($C$19="No",'Auto Responses'!$A$7,IF($C43="Yes",VLOOKUP($A43,Questions!$A$2:$X$333,17,0)&amp;"",IF($C43="No",VLOOKUP($A43,Questions!$A$2:$X$333,16,0)&amp;"",VLOOKUP($A43,Questions!$A$2:$X$333,15,0)&amp;"")))</f>
        <v>Based on the response to REQU-05 on the "START HERE" tab, this question does not apply to this product or service.</v>
      </c>
      <c r="F43" s="47" t="str">
        <f>VLOOKUP($A43,'Institution Evaluation'!$A$56:$F$346,6,0)&amp;""</f>
        <v/>
      </c>
      <c r="G43" s="2"/>
      <c r="H43" s="2"/>
      <c r="I43" s="6"/>
      <c r="J43" s="6"/>
      <c r="K43" s="2"/>
      <c r="L43" s="2"/>
      <c r="M43" s="2"/>
      <c r="N43" s="2"/>
      <c r="O43" s="2"/>
      <c r="P43" s="2"/>
      <c r="Q43" s="2"/>
      <c r="R43" s="2"/>
      <c r="S43" s="2"/>
      <c r="T43" s="2"/>
      <c r="U43" s="2"/>
      <c r="V43" s="2"/>
      <c r="W43" s="2"/>
      <c r="X43" s="2"/>
      <c r="Y43" s="2"/>
      <c r="Z43" s="2"/>
    </row>
    <row r="44" spans="1:26" ht="49.5" customHeight="1" x14ac:dyDescent="0.15">
      <c r="A44" s="34" t="s">
        <v>325</v>
      </c>
      <c r="B44" s="43" t="str">
        <f>VLOOKUP($A44,Questions!$A$2:$X$333,2,0)</f>
        <v>Does your application lock out an account after a number of failed login attempts?</v>
      </c>
      <c r="C44" s="44"/>
      <c r="D44" s="68"/>
      <c r="E44" s="46" t="str">
        <f>IF($C$19="No",'Auto Responses'!$A$7,IF($C44="Yes",VLOOKUP($A44,Questions!$A$2:$X$333,17,0)&amp;"",IF($C44="No",VLOOKUP($A44,Questions!$A$2:$X$333,16,0)&amp;"",VLOOKUP($A44,Questions!$A$2:$X$333,15,0)&amp;"")))</f>
        <v>Based on the response to REQU-05 on the "START HERE" tab, this question does not apply to this product or service.</v>
      </c>
      <c r="F44" s="47" t="str">
        <f>VLOOKUP($A44,'Institution Evaluation'!$A$56:$F$346,6,0)&amp;""</f>
        <v/>
      </c>
      <c r="G44" s="2"/>
      <c r="H44" s="2"/>
      <c r="I44" s="6"/>
      <c r="J44" s="6"/>
      <c r="K44" s="2"/>
      <c r="L44" s="2"/>
      <c r="M44" s="2"/>
      <c r="N44" s="2"/>
      <c r="O44" s="2"/>
      <c r="P44" s="2"/>
      <c r="Q44" s="2"/>
      <c r="R44" s="2"/>
      <c r="S44" s="2"/>
      <c r="T44" s="2"/>
      <c r="U44" s="2"/>
      <c r="V44" s="2"/>
      <c r="W44" s="2"/>
      <c r="X44" s="2"/>
      <c r="Y44" s="2"/>
      <c r="Z44" s="2"/>
    </row>
    <row r="45" spans="1:26" ht="49.5" customHeight="1" x14ac:dyDescent="0.15">
      <c r="A45" s="34" t="s">
        <v>326</v>
      </c>
      <c r="B45" s="43" t="str">
        <f>VLOOKUP($A45,Questions!$A$2:$X$333,2,0)</f>
        <v>Does your application automatically lock or log-out an account after a period of inactivity?</v>
      </c>
      <c r="C45" s="44"/>
      <c r="D45" s="68"/>
      <c r="E45" s="46" t="str">
        <f>IF($C$19="No",'Auto Responses'!$A$7,IF($C45="Yes",VLOOKUP($A45,Questions!$A$2:$X$333,17,0)&amp;"",IF($C45="No",VLOOKUP($A45,Questions!$A$2:$X$333,16,0)&amp;"",VLOOKUP($A45,Questions!$A$2:$X$333,15,0)&amp;"")))</f>
        <v>Based on the response to REQU-05 on the "START HERE" tab, this question does not apply to this product or service.</v>
      </c>
      <c r="F45" s="47" t="str">
        <f>VLOOKUP($A45,'Institution Evaluation'!$A$56:$F$346,6,0)&amp;""</f>
        <v/>
      </c>
      <c r="G45" s="2"/>
      <c r="H45" s="2"/>
      <c r="I45" s="6"/>
      <c r="J45" s="6"/>
      <c r="K45" s="2"/>
      <c r="L45" s="2"/>
      <c r="M45" s="2"/>
      <c r="N45" s="2"/>
      <c r="O45" s="2"/>
      <c r="P45" s="2"/>
      <c r="Q45" s="2"/>
      <c r="R45" s="2"/>
      <c r="S45" s="2"/>
      <c r="T45" s="2"/>
      <c r="U45" s="2"/>
      <c r="V45" s="2"/>
      <c r="W45" s="2"/>
      <c r="X45" s="2"/>
      <c r="Y45" s="2"/>
      <c r="Z45" s="2"/>
    </row>
    <row r="46" spans="1:26" ht="49.5" customHeight="1" x14ac:dyDescent="0.15">
      <c r="A46" s="34" t="s">
        <v>327</v>
      </c>
      <c r="B46" s="43" t="str">
        <f>VLOOKUP($A46,Questions!$A$2:$X$333,2,0)</f>
        <v>Are passwords visible in plain text, whether when stored or entered, including service level accounts (i.e., database accounts, etc.)?</v>
      </c>
      <c r="C46" s="44"/>
      <c r="D46" s="68"/>
      <c r="E46" s="46" t="str">
        <f>IF($C$19="No",'Auto Responses'!$A$7,IF($C46="Yes",VLOOKUP($A46,Questions!$A$2:$X$333,17,0)&amp;"",IF($C46="No",VLOOKUP($A46,Questions!$A$2:$X$333,16,0)&amp;"",VLOOKUP($A46,Questions!$A$2:$X$333,15,0)&amp;"")))</f>
        <v>Based on the response to REQU-05 on the "START HERE" tab, this question does not apply to this product or service.</v>
      </c>
      <c r="F46" s="47" t="str">
        <f>VLOOKUP($A46,'Institution Evaluation'!$A$56:$F$346,6,0)&amp;""</f>
        <v/>
      </c>
      <c r="G46" s="2"/>
      <c r="H46" s="2"/>
      <c r="I46" s="6"/>
      <c r="J46" s="6"/>
      <c r="K46" s="2"/>
      <c r="L46" s="2"/>
      <c r="M46" s="2"/>
      <c r="N46" s="2"/>
      <c r="O46" s="2"/>
      <c r="P46" s="2"/>
      <c r="Q46" s="2"/>
      <c r="R46" s="2"/>
      <c r="S46" s="2"/>
      <c r="T46" s="2"/>
      <c r="U46" s="2"/>
      <c r="V46" s="2"/>
      <c r="W46" s="2"/>
      <c r="X46" s="2"/>
      <c r="Y46" s="2"/>
      <c r="Z46" s="2"/>
    </row>
    <row r="47" spans="1:26" ht="49.5" customHeight="1" x14ac:dyDescent="0.15">
      <c r="A47" s="34" t="s">
        <v>328</v>
      </c>
      <c r="B47" s="43" t="str">
        <f>VLOOKUP($A47,Questions!$A$2:$X$333,2,0)</f>
        <v>If the application is institution-hosted, can all service level and administrative account passwords be changed by the institution?</v>
      </c>
      <c r="C47" s="44"/>
      <c r="D47" s="68"/>
      <c r="E47" s="46" t="str">
        <f>IF($C$19="No",'Auto Responses'!$A$7,IF($C47="Yes",VLOOKUP($A47,Questions!$A$2:$X$333,17,0)&amp;"",IF($C47="No",VLOOKUP($A47,Questions!$A$2:$X$333,16,0)&amp;"",VLOOKUP($A47,Questions!$A$2:$X$333,15,0)&amp;"")))</f>
        <v>Based on the response to REQU-05 on the "START HERE" tab, this question does not apply to this product or service.</v>
      </c>
      <c r="F47" s="47" t="str">
        <f>VLOOKUP($A47,'Institution Evaluation'!$A$56:$F$346,6,0)&amp;""</f>
        <v/>
      </c>
      <c r="G47" s="2"/>
      <c r="H47" s="2"/>
      <c r="I47" s="6"/>
      <c r="J47" s="6"/>
      <c r="K47" s="2"/>
      <c r="L47" s="2"/>
      <c r="M47" s="2"/>
      <c r="N47" s="2"/>
      <c r="O47" s="2"/>
      <c r="P47" s="2"/>
      <c r="Q47" s="2"/>
      <c r="R47" s="2"/>
      <c r="S47" s="2"/>
      <c r="T47" s="2"/>
      <c r="U47" s="2"/>
      <c r="V47" s="2"/>
      <c r="W47" s="2"/>
      <c r="X47" s="2"/>
      <c r="Y47" s="2"/>
      <c r="Z47" s="2"/>
    </row>
    <row r="48" spans="1:26" ht="49.5" customHeight="1" x14ac:dyDescent="0.15">
      <c r="A48" s="34" t="s">
        <v>329</v>
      </c>
      <c r="B48" s="43" t="str">
        <f>VLOOKUP($A48,Questions!$A$2:$X$333,2,0)</f>
        <v>Does your application provide the ability to define user access levels?</v>
      </c>
      <c r="C48" s="44"/>
      <c r="D48" s="68"/>
      <c r="E48" s="46" t="str">
        <f>IF($C$19="No",'Auto Responses'!$A$7,IF($C48="Yes",VLOOKUP($A48,Questions!$A$2:$X$333,17,0)&amp;"",IF($C48="No",VLOOKUP($A48,Questions!$A$2:$X$333,16,0)&amp;"",VLOOKUP($A48,Questions!$A$2:$X$333,15,0)&amp;"")))</f>
        <v>Based on the response to REQU-05 on the "START HERE" tab, this question does not apply to this product or service.</v>
      </c>
      <c r="F48" s="47" t="str">
        <f>VLOOKUP($A48,'Institution Evaluation'!$A$56:$F$346,6,0)&amp;""</f>
        <v/>
      </c>
      <c r="G48" s="2"/>
      <c r="H48" s="2"/>
      <c r="I48" s="6"/>
      <c r="J48" s="6"/>
      <c r="K48" s="2"/>
      <c r="L48" s="2"/>
      <c r="M48" s="2"/>
      <c r="N48" s="2"/>
      <c r="O48" s="2"/>
      <c r="P48" s="2"/>
      <c r="Q48" s="2"/>
      <c r="R48" s="2"/>
      <c r="S48" s="2"/>
      <c r="T48" s="2"/>
      <c r="U48" s="2"/>
      <c r="V48" s="2"/>
      <c r="W48" s="2"/>
      <c r="X48" s="2"/>
      <c r="Y48" s="2"/>
      <c r="Z48" s="2"/>
    </row>
    <row r="49" spans="1:26" ht="49.5" customHeight="1" x14ac:dyDescent="0.15">
      <c r="A49" s="34" t="s">
        <v>330</v>
      </c>
      <c r="B49" s="43" t="str">
        <f>VLOOKUP($A49,Questions!$A$2:$X$333,2,0)</f>
        <v>Does your application support varying levels of access to administrative tasks defined individually per user?</v>
      </c>
      <c r="C49" s="44"/>
      <c r="D49" s="68"/>
      <c r="E49" s="46" t="str">
        <f>IF($C$19="No",'Auto Responses'!$A$7,IF($C49="Yes",VLOOKUP($A49,Questions!$A$2:$X$333,17,0)&amp;"",IF($C49="No",VLOOKUP($A49,Questions!$A$2:$X$333,16,0)&amp;"",VLOOKUP($A49,Questions!$A$2:$X$333,15,0)&amp;"")))</f>
        <v>Based on the response to REQU-05 on the "START HERE" tab, this question does not apply to this product or service.</v>
      </c>
      <c r="F49" s="47" t="str">
        <f>VLOOKUP($A49,'Institution Evaluation'!$A$56:$F$346,6,0)&amp;""</f>
        <v/>
      </c>
      <c r="G49" s="2"/>
      <c r="H49" s="2"/>
      <c r="I49" s="6"/>
      <c r="J49" s="6"/>
      <c r="K49" s="2"/>
      <c r="L49" s="2"/>
      <c r="M49" s="2"/>
      <c r="N49" s="2"/>
      <c r="O49" s="2"/>
      <c r="P49" s="2"/>
      <c r="Q49" s="2"/>
      <c r="R49" s="2"/>
      <c r="S49" s="2"/>
      <c r="T49" s="2"/>
      <c r="U49" s="2"/>
      <c r="V49" s="2"/>
      <c r="W49" s="2"/>
      <c r="X49" s="2"/>
      <c r="Y49" s="2"/>
      <c r="Z49" s="2"/>
    </row>
    <row r="50" spans="1:26" ht="49.5" customHeight="1" x14ac:dyDescent="0.15">
      <c r="A50" s="34" t="s">
        <v>331</v>
      </c>
      <c r="B50" s="43" t="str">
        <f>VLOOKUP($A50,Questions!$A$2:$X$333,2,0)</f>
        <v>Does your application support varying levels of access to records based on user ID?</v>
      </c>
      <c r="C50" s="44"/>
      <c r="D50" s="68"/>
      <c r="E50" s="46" t="str">
        <f>IF($C$19="No",'Auto Responses'!$A$7,IF($C50="Yes",VLOOKUP($A50,Questions!$A$2:$X$333,17,0)&amp;"",IF($C50="No",VLOOKUP($A50,Questions!$A$2:$X$333,16,0)&amp;"",VLOOKUP($A50,Questions!$A$2:$X$333,15,0)&amp;"")))</f>
        <v>Based on the response to REQU-05 on the "START HERE" tab, this question does not apply to this product or service.</v>
      </c>
      <c r="F50" s="47" t="str">
        <f>VLOOKUP($A50,'Institution Evaluation'!$A$56:$F$346,6,0)&amp;""</f>
        <v/>
      </c>
      <c r="G50" s="2"/>
      <c r="H50" s="2"/>
      <c r="I50" s="6"/>
      <c r="J50" s="6"/>
      <c r="K50" s="2"/>
      <c r="L50" s="2"/>
      <c r="M50" s="2"/>
      <c r="N50" s="2"/>
      <c r="O50" s="2"/>
      <c r="P50" s="2"/>
      <c r="Q50" s="2"/>
      <c r="R50" s="2"/>
      <c r="S50" s="2"/>
      <c r="T50" s="2"/>
      <c r="U50" s="2"/>
      <c r="V50" s="2"/>
      <c r="W50" s="2"/>
      <c r="X50" s="2"/>
      <c r="Y50" s="2"/>
      <c r="Z50" s="2"/>
    </row>
    <row r="51" spans="1:26" ht="49.5" customHeight="1" x14ac:dyDescent="0.15">
      <c r="A51" s="34" t="s">
        <v>332</v>
      </c>
      <c r="B51" s="43" t="str">
        <f>VLOOKUP($A51,Questions!$A$2:$X$333,2,0)</f>
        <v>Is there a limit to the number of groups to which a user can be assigned?</v>
      </c>
      <c r="C51" s="44"/>
      <c r="D51" s="68"/>
      <c r="E51" s="46" t="str">
        <f>IF($C$19="No",'Auto Responses'!$A$7,IF($C51="Yes",VLOOKUP($A51,Questions!$A$2:$X$333,17,0)&amp;"",IF($C51="No",VLOOKUP($A51,Questions!$A$2:$X$333,16,0)&amp;"",VLOOKUP($A51,Questions!$A$2:$X$333,15,0)&amp;"")))</f>
        <v>Based on the response to REQU-05 on the "START HERE" tab, this question does not apply to this product or service.</v>
      </c>
      <c r="F51" s="47" t="str">
        <f>VLOOKUP($A51,'Institution Evaluation'!$A$56:$F$346,6,0)&amp;""</f>
        <v/>
      </c>
      <c r="G51" s="2"/>
      <c r="H51" s="2"/>
      <c r="I51" s="6"/>
      <c r="J51" s="6"/>
      <c r="K51" s="2"/>
      <c r="L51" s="2"/>
      <c r="M51" s="2"/>
      <c r="N51" s="2"/>
      <c r="O51" s="2"/>
      <c r="P51" s="2"/>
      <c r="Q51" s="2"/>
      <c r="R51" s="2"/>
      <c r="S51" s="2"/>
      <c r="T51" s="2"/>
      <c r="U51" s="2"/>
      <c r="V51" s="2"/>
      <c r="W51" s="2"/>
      <c r="X51" s="2"/>
      <c r="Y51" s="2"/>
      <c r="Z51" s="2"/>
    </row>
    <row r="52" spans="1:26" ht="49.5" customHeight="1" x14ac:dyDescent="0.15">
      <c r="A52" s="34" t="s">
        <v>333</v>
      </c>
      <c r="B52" s="43" t="str">
        <f>VLOOKUP($A52,Questions!$A$2:$X$333,2,0)</f>
        <v>Do accounts used for solution provider-supplied remote support abide by the same authentication policies and access logging as the rest of the system?</v>
      </c>
      <c r="C52" s="44"/>
      <c r="D52" s="68"/>
      <c r="E52" s="46" t="str">
        <f>IF($C$19="No",'Auto Responses'!$A$7,IF($C52="Yes",VLOOKUP($A52,Questions!$A$2:$X$333,17,0)&amp;"",IF($C52="No",VLOOKUP($A52,Questions!$A$2:$X$333,16,0)&amp;"",VLOOKUP($A52,Questions!$A$2:$X$333,15,0)&amp;"")))</f>
        <v>Based on the response to REQU-05 on the "START HERE" tab, this question does not apply to this product or service.</v>
      </c>
      <c r="F52" s="47" t="str">
        <f>VLOOKUP($A52,'Institution Evaluation'!$A$56:$F$346,6,0)&amp;""</f>
        <v/>
      </c>
      <c r="G52" s="2"/>
      <c r="H52" s="2"/>
      <c r="I52" s="6"/>
      <c r="J52" s="6"/>
      <c r="K52" s="2"/>
      <c r="L52" s="2"/>
      <c r="M52" s="2"/>
      <c r="N52" s="2"/>
      <c r="O52" s="2"/>
      <c r="P52" s="2"/>
      <c r="Q52" s="2"/>
      <c r="R52" s="2"/>
      <c r="S52" s="2"/>
      <c r="T52" s="2"/>
      <c r="U52" s="2"/>
      <c r="V52" s="2"/>
      <c r="W52" s="2"/>
      <c r="X52" s="2"/>
      <c r="Y52" s="2"/>
      <c r="Z52" s="2"/>
    </row>
    <row r="53" spans="1:26" ht="49.5" customHeight="1" x14ac:dyDescent="0.15">
      <c r="A53" s="34" t="s">
        <v>334</v>
      </c>
      <c r="B53" s="43" t="str">
        <f>VLOOKUP($A53,Questions!$A$2:$X$333,2,0)</f>
        <v>Does the application log record access including specific user, date/time of access, and originating IP or device?</v>
      </c>
      <c r="C53" s="44"/>
      <c r="D53" s="68"/>
      <c r="E53" s="46" t="str">
        <f>IF($C$19="No",'Auto Responses'!$A$7,IF($C53="Yes",VLOOKUP($A53,Questions!$A$2:$X$333,17,0)&amp;"",IF($C53="No",VLOOKUP($A53,Questions!$A$2:$X$333,16,0)&amp;"",VLOOKUP($A53,Questions!$A$2:$X$333,15,0)&amp;"")))</f>
        <v>Based on the response to REQU-05 on the "START HERE" tab, this question does not apply to this product or service.</v>
      </c>
      <c r="F53" s="47" t="str">
        <f>VLOOKUP($A53,'Institution Evaluation'!$A$56:$F$346,6,0)&amp;""</f>
        <v/>
      </c>
      <c r="G53" s="2"/>
      <c r="H53" s="2"/>
      <c r="I53" s="6"/>
      <c r="J53" s="6"/>
      <c r="K53" s="2"/>
      <c r="L53" s="2"/>
      <c r="M53" s="2"/>
      <c r="N53" s="2"/>
      <c r="O53" s="2"/>
      <c r="P53" s="2"/>
      <c r="Q53" s="2"/>
      <c r="R53" s="2"/>
      <c r="S53" s="2"/>
      <c r="T53" s="2"/>
      <c r="U53" s="2"/>
      <c r="V53" s="2"/>
      <c r="W53" s="2"/>
      <c r="X53" s="2"/>
      <c r="Y53" s="2"/>
      <c r="Z53" s="2"/>
    </row>
    <row r="54" spans="1:26" ht="49.5" customHeight="1" x14ac:dyDescent="0.15">
      <c r="A54" s="34" t="s">
        <v>335</v>
      </c>
      <c r="B54" s="43" t="str">
        <f>VLOOKUP($A54,Questions!$A$2:$X$333,2,0)</f>
        <v>Does the application log administrative activity, such as user account access changes and password changes, including specific user, date/time of changes, and originating IP or device?</v>
      </c>
      <c r="C54" s="44"/>
      <c r="D54" s="68"/>
      <c r="E54" s="46" t="str">
        <f>IF($C$19="No",'Auto Responses'!$A$7,IF($C54="Yes",VLOOKUP($A54,Questions!$A$2:$X$333,17,0)&amp;"",IF($C54="No",VLOOKUP($A54,Questions!$A$2:$X$333,16,0)&amp;"",VLOOKUP($A54,Questions!$A$2:$X$333,15,0)&amp;"")))</f>
        <v>Based on the response to REQU-05 on the "START HERE" tab, this question does not apply to this product or service.</v>
      </c>
      <c r="F54" s="47" t="str">
        <f>VLOOKUP($A54,'Institution Evaluation'!$A$56:$F$346,6,0)&amp;""</f>
        <v/>
      </c>
      <c r="G54" s="2"/>
      <c r="H54" s="2"/>
      <c r="I54" s="6"/>
      <c r="J54" s="6"/>
      <c r="K54" s="2"/>
      <c r="L54" s="2"/>
      <c r="M54" s="2"/>
      <c r="N54" s="2"/>
      <c r="O54" s="2"/>
      <c r="P54" s="2"/>
      <c r="Q54" s="2"/>
      <c r="R54" s="2"/>
      <c r="S54" s="2"/>
      <c r="T54" s="2"/>
      <c r="U54" s="2"/>
      <c r="V54" s="2"/>
      <c r="W54" s="2"/>
      <c r="X54" s="2"/>
      <c r="Y54" s="2"/>
      <c r="Z54" s="2"/>
    </row>
    <row r="55" spans="1:26" ht="49.5" customHeight="1" x14ac:dyDescent="0.15">
      <c r="A55" s="34" t="s">
        <v>336</v>
      </c>
      <c r="B55" s="43" t="str">
        <f>VLOOKUP($A55,Questions!$A$2:$X$333,2,0)</f>
        <v>Do you retain logs for at least as long as required by HIPAA regulations?</v>
      </c>
      <c r="C55" s="36"/>
      <c r="D55" s="68"/>
      <c r="E55" s="46" t="str">
        <f>IF($C$19="No",'Auto Responses'!$A$7,IF($C55="Yes",VLOOKUP($A55,Questions!$A$2:$X$333,17,0)&amp;"",IF($C55="No",VLOOKUP($A55,Questions!$A$2:$X$333,16,0)&amp;"",VLOOKUP($A55,Questions!$A$2:$X$333,15,0)&amp;"")))</f>
        <v>Based on the response to REQU-05 on the "START HERE" tab, this question does not apply to this product or service.</v>
      </c>
      <c r="F55" s="47" t="str">
        <f>VLOOKUP($A55,'Institution Evaluation'!$A$56:$F$346,6,0)&amp;""</f>
        <v/>
      </c>
      <c r="G55" s="2"/>
      <c r="H55" s="2"/>
      <c r="I55" s="6"/>
      <c r="J55" s="6"/>
      <c r="K55" s="2"/>
      <c r="L55" s="2"/>
      <c r="M55" s="2"/>
      <c r="N55" s="2"/>
      <c r="O55" s="2"/>
      <c r="P55" s="2"/>
      <c r="Q55" s="2"/>
      <c r="R55" s="2"/>
      <c r="S55" s="2"/>
      <c r="T55" s="2"/>
      <c r="U55" s="2"/>
      <c r="V55" s="2"/>
      <c r="W55" s="2"/>
      <c r="X55" s="2"/>
      <c r="Y55" s="2"/>
      <c r="Z55" s="2"/>
    </row>
    <row r="56" spans="1:26" ht="49.5" customHeight="1" x14ac:dyDescent="0.15">
      <c r="A56" s="34" t="s">
        <v>337</v>
      </c>
      <c r="B56" s="43" t="str">
        <f>VLOOKUP($A56,Questions!$A$2:$X$333,2,0)</f>
        <v>Can the application logs be archived?</v>
      </c>
      <c r="C56" s="44"/>
      <c r="D56" s="68"/>
      <c r="E56" s="46" t="str">
        <f>IF($C$19="No",'Auto Responses'!$A$7,IF($C56="Yes",VLOOKUP($A56,Questions!$A$2:$X$333,17,0)&amp;"",IF($C56="No",VLOOKUP($A56,Questions!$A$2:$X$333,16,0)&amp;"",VLOOKUP($A56,Questions!$A$2:$X$333,15,0)&amp;"")))</f>
        <v>Based on the response to REQU-05 on the "START HERE" tab, this question does not apply to this product or service.</v>
      </c>
      <c r="F56" s="47" t="str">
        <f>VLOOKUP($A56,'Institution Evaluation'!$A$56:$F$346,6,0)&amp;""</f>
        <v/>
      </c>
      <c r="G56" s="2"/>
      <c r="H56" s="2"/>
      <c r="I56" s="6"/>
      <c r="J56" s="6"/>
      <c r="K56" s="2"/>
      <c r="L56" s="2"/>
      <c r="M56" s="2"/>
      <c r="N56" s="2"/>
      <c r="O56" s="2"/>
      <c r="P56" s="2"/>
      <c r="Q56" s="2"/>
      <c r="R56" s="2"/>
      <c r="S56" s="2"/>
      <c r="T56" s="2"/>
      <c r="U56" s="2"/>
      <c r="V56" s="2"/>
      <c r="W56" s="2"/>
      <c r="X56" s="2"/>
      <c r="Y56" s="2"/>
      <c r="Z56" s="2"/>
    </row>
    <row r="57" spans="1:26" ht="49.5" customHeight="1" x14ac:dyDescent="0.15">
      <c r="A57" s="34" t="s">
        <v>338</v>
      </c>
      <c r="B57" s="43" t="str">
        <f>VLOOKUP($A57,Questions!$A$2:$X$333,2,0)</f>
        <v>Can the application logs be saved externally?</v>
      </c>
      <c r="C57" s="44"/>
      <c r="D57" s="68"/>
      <c r="E57" s="46" t="str">
        <f>IF($C$19="No",'Auto Responses'!$A$7,IF($C57="Yes",VLOOKUP($A57,Questions!$A$2:$X$333,17,0)&amp;"",IF($C57="No",VLOOKUP($A57,Questions!$A$2:$X$333,16,0)&amp;"",VLOOKUP($A57,Questions!$A$2:$X$333,15,0)&amp;"")))</f>
        <v>Based on the response to REQU-05 on the "START HERE" tab, this question does not apply to this product or service.</v>
      </c>
      <c r="F57" s="47" t="str">
        <f>VLOOKUP($A57,'Institution Evaluation'!$A$56:$F$346,6,0)&amp;""</f>
        <v/>
      </c>
      <c r="G57" s="2"/>
      <c r="H57" s="2"/>
      <c r="I57" s="6"/>
      <c r="J57" s="6"/>
      <c r="K57" s="2"/>
      <c r="L57" s="2"/>
      <c r="M57" s="2"/>
      <c r="N57" s="2"/>
      <c r="O57" s="2"/>
      <c r="P57" s="2"/>
      <c r="Q57" s="2"/>
      <c r="R57" s="2"/>
      <c r="S57" s="2"/>
      <c r="T57" s="2"/>
      <c r="U57" s="2"/>
      <c r="V57" s="2"/>
      <c r="W57" s="2"/>
      <c r="X57" s="2"/>
      <c r="Y57" s="2"/>
      <c r="Z57" s="2"/>
    </row>
    <row r="58" spans="1:26" ht="49.5" customHeight="1" x14ac:dyDescent="0.15">
      <c r="A58" s="34" t="s">
        <v>339</v>
      </c>
      <c r="B58" s="43" t="str">
        <f>VLOOKUP($A58,Questions!$A$2:$X$333,2,0)</f>
        <v>Do you have a disaster recovery plan and emergency mode operation plan?</v>
      </c>
      <c r="C58" s="44"/>
      <c r="D58" s="68"/>
      <c r="E58" s="46" t="str">
        <f>IF($C$19="No",'Auto Responses'!$A$7,IF($C58="Yes",VLOOKUP($A58,Questions!$A$2:$X$333,17,0)&amp;"",IF($C58="No",VLOOKUP($A58,Questions!$A$2:$X$333,16,0)&amp;"",VLOOKUP($A58,Questions!$A$2:$X$333,15,0)&amp;"")))</f>
        <v>Based on the response to REQU-05 on the "START HERE" tab, this question does not apply to this product or service.</v>
      </c>
      <c r="F58" s="47" t="str">
        <f>VLOOKUP($A58,'Institution Evaluation'!$A$56:$F$346,6,0)&amp;""</f>
        <v/>
      </c>
      <c r="G58" s="2"/>
      <c r="H58" s="2"/>
      <c r="I58" s="6"/>
      <c r="J58" s="6"/>
      <c r="K58" s="2"/>
      <c r="L58" s="2"/>
      <c r="M58" s="2"/>
      <c r="N58" s="2"/>
      <c r="O58" s="2"/>
      <c r="P58" s="2"/>
      <c r="Q58" s="2"/>
      <c r="R58" s="2"/>
      <c r="S58" s="2"/>
      <c r="T58" s="2"/>
      <c r="U58" s="2"/>
      <c r="V58" s="2"/>
      <c r="W58" s="2"/>
      <c r="X58" s="2"/>
      <c r="Y58" s="2"/>
      <c r="Z58" s="2"/>
    </row>
    <row r="59" spans="1:26" ht="49.5" customHeight="1" x14ac:dyDescent="0.15">
      <c r="A59" s="34" t="s">
        <v>340</v>
      </c>
      <c r="B59" s="43" t="str">
        <f>VLOOKUP($A59,Questions!$A$2:$X$333,2,0)</f>
        <v>Can you provide a HIPAA compliance attestation document?</v>
      </c>
      <c r="C59" s="44"/>
      <c r="D59" s="68"/>
      <c r="E59" s="46" t="str">
        <f>IF($C$19="No",'Auto Responses'!$A$7,IF($C59="Yes",VLOOKUP($A59,Questions!$A$2:$X$333,17,0)&amp;"",IF($C59="No",VLOOKUP($A59,Questions!$A$2:$X$333,16,0)&amp;"",VLOOKUP($A59,Questions!$A$2:$X$333,15,0)&amp;"")))</f>
        <v>Based on the response to REQU-05 on the "START HERE" tab, this question does not apply to this product or service.</v>
      </c>
      <c r="F59" s="47" t="str">
        <f>VLOOKUP($A59,'Institution Evaluation'!$A$56:$F$346,6,0)&amp;""</f>
        <v/>
      </c>
      <c r="G59" s="2"/>
      <c r="H59" s="2"/>
      <c r="I59" s="6"/>
      <c r="J59" s="6"/>
      <c r="K59" s="2"/>
      <c r="L59" s="2"/>
      <c r="M59" s="2"/>
      <c r="N59" s="2"/>
      <c r="O59" s="2"/>
      <c r="P59" s="2"/>
      <c r="Q59" s="2"/>
      <c r="R59" s="2"/>
      <c r="S59" s="2"/>
      <c r="T59" s="2"/>
      <c r="U59" s="2"/>
      <c r="V59" s="2"/>
      <c r="W59" s="2"/>
      <c r="X59" s="2"/>
      <c r="Y59" s="2"/>
      <c r="Z59" s="2"/>
    </row>
    <row r="60" spans="1:26" ht="49.5" customHeight="1" x14ac:dyDescent="0.15">
      <c r="A60" s="34" t="s">
        <v>341</v>
      </c>
      <c r="B60" s="43" t="str">
        <f>VLOOKUP($A60,Questions!$A$2:$X$333,2,0)</f>
        <v>Are you willing to enter into a Business Associate Agreement (BAA)?</v>
      </c>
      <c r="C60" s="44"/>
      <c r="D60" s="68"/>
      <c r="E60" s="46" t="str">
        <f>IF($C$19="No",'Auto Responses'!$A$7,IF($C60="Yes",VLOOKUP($A60,Questions!$A$2:$X$333,17,0)&amp;"",IF($C60="No",VLOOKUP($A60,Questions!$A$2:$X$333,16,0)&amp;"",VLOOKUP($A60,Questions!$A$2:$X$333,15,0)&amp;"")))</f>
        <v>Based on the response to REQU-05 on the "START HERE" tab, this question does not apply to this product or service.</v>
      </c>
      <c r="F60" s="47" t="str">
        <f>VLOOKUP($A60,'Institution Evaluation'!$A$56:$F$346,6,0)&amp;""</f>
        <v/>
      </c>
      <c r="G60" s="2"/>
      <c r="H60" s="2"/>
      <c r="I60" s="6"/>
      <c r="J60" s="6"/>
      <c r="K60" s="2"/>
      <c r="L60" s="2"/>
      <c r="M60" s="2"/>
      <c r="N60" s="2"/>
      <c r="O60" s="2"/>
      <c r="P60" s="2"/>
      <c r="Q60" s="2"/>
      <c r="R60" s="2"/>
      <c r="S60" s="2"/>
      <c r="T60" s="2"/>
      <c r="U60" s="2"/>
      <c r="V60" s="2"/>
      <c r="W60" s="2"/>
      <c r="X60" s="2"/>
      <c r="Y60" s="2"/>
      <c r="Z60" s="2"/>
    </row>
    <row r="61" spans="1:26" ht="49.5" customHeight="1" x14ac:dyDescent="0.15">
      <c r="A61" s="34" t="s">
        <v>342</v>
      </c>
      <c r="B61" s="43" t="str">
        <f>VLOOKUP($A61,Questions!$A$2:$X$333,2,0)</f>
        <v>Do your data backup and retention policies and practices meet HIPAA requirements?</v>
      </c>
      <c r="C61" s="44"/>
      <c r="D61" s="68"/>
      <c r="E61" s="46" t="str">
        <f>IF($C$19="No",'Auto Responses'!$A$7,IF($C61="Yes",VLOOKUP($A61,Questions!$A$2:$X$333,17,0)&amp;"",IF($C61="No",VLOOKUP($A61,Questions!$A$2:$X$333,16,0)&amp;"",VLOOKUP($A61,Questions!$A$2:$X$333,15,0)&amp;"")))</f>
        <v>Based on the response to REQU-05 on the "START HERE" tab, this question does not apply to this product or service.</v>
      </c>
      <c r="F61" s="47" t="str">
        <f>VLOOKUP($A61,'Institution Evaluation'!$A$56:$F$346,6,0)&amp;""</f>
        <v/>
      </c>
      <c r="G61" s="49" t="s">
        <v>22</v>
      </c>
      <c r="H61" s="2"/>
      <c r="I61" s="6"/>
      <c r="J61" s="6"/>
      <c r="K61" s="2"/>
      <c r="L61" s="2"/>
      <c r="M61" s="2"/>
      <c r="N61" s="2"/>
      <c r="O61" s="2"/>
      <c r="P61" s="2"/>
      <c r="Q61" s="2"/>
      <c r="R61" s="2"/>
      <c r="S61" s="2"/>
      <c r="T61" s="2"/>
      <c r="U61" s="2"/>
      <c r="V61" s="2"/>
      <c r="W61" s="2"/>
      <c r="X61" s="2"/>
      <c r="Y61" s="2"/>
      <c r="Z61" s="2"/>
    </row>
    <row r="62" spans="1:26" ht="36.75" customHeight="1" x14ac:dyDescent="0.15">
      <c r="A62" s="18" t="str">
        <f>VLOOKUP(LEFT($A63,4),'Auto Responses'!$N$4:$O$38,2,0)&amp;""</f>
        <v xml:space="preserve"> Payment Card Industry Data Security Standard (PCI DSS)</v>
      </c>
      <c r="B62" s="40"/>
      <c r="C62" s="19" t="s">
        <v>13</v>
      </c>
      <c r="D62" s="19" t="s">
        <v>14</v>
      </c>
      <c r="E62" s="41" t="s">
        <v>15</v>
      </c>
      <c r="F62" s="50" t="s">
        <v>16</v>
      </c>
      <c r="G62" s="2"/>
      <c r="H62" s="2"/>
      <c r="I62" s="6"/>
      <c r="J62" s="6"/>
      <c r="K62" s="2"/>
      <c r="L62" s="2"/>
      <c r="M62" s="2"/>
      <c r="N62" s="2"/>
      <c r="O62" s="2"/>
      <c r="P62" s="2"/>
      <c r="Q62" s="2"/>
      <c r="R62" s="2"/>
      <c r="S62" s="2"/>
      <c r="T62" s="2"/>
      <c r="U62" s="2"/>
      <c r="V62" s="2"/>
      <c r="W62" s="2"/>
      <c r="X62" s="2"/>
      <c r="Y62" s="2"/>
      <c r="Z62" s="2"/>
    </row>
    <row r="63" spans="1:26" ht="38.25" customHeight="1" x14ac:dyDescent="0.15">
      <c r="A63" s="34" t="s">
        <v>343</v>
      </c>
      <c r="B63" s="43" t="str">
        <f>VLOOKUP($A63,Questions!$A$2:$X$333,2,0)</f>
        <v>Do you have a current, executed within the past year, Attestation of Compliance (AoC) or Report on Compliance (RoC)?*</v>
      </c>
      <c r="C63" s="44"/>
      <c r="D63" s="68"/>
      <c r="E63" s="46" t="str">
        <f>IF($C$20="No",'Auto Responses'!$A$8,IF($C63="Yes",VLOOKUP($A63,Questions!$A$2:$X$333,17,0)&amp;"",IF($C63="No",VLOOKUP($A63,Questions!$A$2:$X$333,16,0)&amp;"",VLOOKUP($A63,Questions!$A$2:$X$333,15,0)&amp;"")))</f>
        <v>Based on the response to REQU-06 on the "START HERE" tab, this question does not apply to this product or service.</v>
      </c>
      <c r="F63" s="47" t="str">
        <f>VLOOKUP($A63,'Institution Evaluation'!$A$56:$F$346,6,0)&amp;""</f>
        <v/>
      </c>
      <c r="G63" s="2"/>
      <c r="H63" s="2"/>
      <c r="I63" s="6"/>
      <c r="J63" s="6"/>
      <c r="K63" s="2"/>
      <c r="L63" s="2"/>
      <c r="M63" s="2"/>
      <c r="N63" s="2"/>
      <c r="O63" s="2"/>
      <c r="P63" s="2"/>
      <c r="Q63" s="2"/>
      <c r="R63" s="2"/>
      <c r="S63" s="2"/>
      <c r="T63" s="2"/>
      <c r="U63" s="2"/>
      <c r="V63" s="2"/>
      <c r="W63" s="2"/>
      <c r="X63" s="2"/>
      <c r="Y63" s="2"/>
      <c r="Z63" s="2"/>
    </row>
    <row r="64" spans="1:26" ht="38.25" customHeight="1" x14ac:dyDescent="0.15">
      <c r="A64" s="34" t="s">
        <v>344</v>
      </c>
      <c r="B64" s="43" t="str">
        <f>VLOOKUP($A64,Questions!$A$2:$X$333,2,0)</f>
        <v>Is the application listed as an approved Payment Application Data Security Standard (PA-DSS) application?*</v>
      </c>
      <c r="C64" s="44"/>
      <c r="D64" s="68"/>
      <c r="E64" s="46" t="str">
        <f>IF($C$20="No",'Auto Responses'!$A$8,IF($C64="Yes",VLOOKUP($A64,Questions!$A$2:$X$333,17,0)&amp;"",IF($C64="No",VLOOKUP($A64,Questions!$A$2:$X$333,16,0)&amp;"",VLOOKUP($A64,Questions!$A$2:$X$333,15,0)&amp;"")))</f>
        <v>Based on the response to REQU-06 on the "START HERE" tab, this question does not apply to this product or service.</v>
      </c>
      <c r="F64" s="47" t="str">
        <f>VLOOKUP($A64,'Institution Evaluation'!$A$56:$F$346,6,0)&amp;""</f>
        <v/>
      </c>
      <c r="G64" s="2"/>
      <c r="H64" s="2"/>
      <c r="I64" s="6"/>
      <c r="J64" s="6"/>
      <c r="K64" s="2"/>
      <c r="L64" s="2"/>
      <c r="M64" s="2"/>
      <c r="N64" s="2"/>
      <c r="O64" s="2"/>
      <c r="P64" s="2"/>
      <c r="Q64" s="2"/>
      <c r="R64" s="2"/>
      <c r="S64" s="2"/>
      <c r="T64" s="2"/>
      <c r="U64" s="2"/>
      <c r="V64" s="2"/>
      <c r="W64" s="2"/>
      <c r="X64" s="2"/>
      <c r="Y64" s="2"/>
      <c r="Z64" s="2"/>
    </row>
    <row r="65" spans="1:26" ht="38.25" customHeight="1" x14ac:dyDescent="0.15">
      <c r="A65" s="34" t="s">
        <v>345</v>
      </c>
      <c r="B65" s="43" t="str">
        <f>VLOOKUP($A65,Questions!$A$2:$X$333,2,0)</f>
        <v>Does the system or solutions use a third party to collect, store, process, or transmit cardholder (payment/credit/debt card) data?*</v>
      </c>
      <c r="C65" s="44"/>
      <c r="D65" s="68"/>
      <c r="E65" s="46" t="str">
        <f>IF($C$20="No",'Auto Responses'!$A$8,IF($C65="Yes",VLOOKUP($A65,Questions!$A$2:$X$333,17,0)&amp;"",IF($C65="No",VLOOKUP($A65,Questions!$A$2:$X$333,16,0)&amp;"",VLOOKUP($A65,Questions!$A$2:$X$333,15,0)&amp;"")))</f>
        <v>Based on the response to REQU-06 on the "START HERE" tab, this question does not apply to this product or service.</v>
      </c>
      <c r="F65" s="47" t="str">
        <f>VLOOKUP($A65,'Institution Evaluation'!$A$56:$F$346,6,0)&amp;""</f>
        <v/>
      </c>
      <c r="G65" s="2"/>
      <c r="H65" s="2"/>
      <c r="I65" s="6"/>
      <c r="J65" s="6"/>
      <c r="K65" s="2"/>
      <c r="L65" s="2"/>
      <c r="M65" s="2"/>
      <c r="N65" s="2"/>
      <c r="O65" s="2"/>
      <c r="P65" s="2"/>
      <c r="Q65" s="2"/>
      <c r="R65" s="2"/>
      <c r="S65" s="2"/>
      <c r="T65" s="2"/>
      <c r="U65" s="2"/>
      <c r="V65" s="2"/>
      <c r="W65" s="2"/>
      <c r="X65" s="2"/>
      <c r="Y65" s="2"/>
      <c r="Z65" s="2"/>
    </row>
    <row r="66" spans="1:26" ht="38.25" customHeight="1" x14ac:dyDescent="0.15">
      <c r="A66" s="34" t="s">
        <v>346</v>
      </c>
      <c r="B66" s="43" t="str">
        <f>VLOOKUP($A66,Questions!$A$2:$X$333,2,0)</f>
        <v>Do your systems or solutions store, process, or transmit cardholder (payment/credit/debt card) data?</v>
      </c>
      <c r="C66" s="44"/>
      <c r="D66" s="68"/>
      <c r="E66" s="46" t="str">
        <f>IF($C$20="No",'Auto Responses'!$A$8,IF($C66="Yes",VLOOKUP($A66,Questions!$A$2:$X$333,17,0)&amp;"",IF($C66="No",VLOOKUP($A66,Questions!$A$2:$X$333,16,0)&amp;"",VLOOKUP($A66,Questions!$A$2:$X$333,15,0)&amp;"")))</f>
        <v>Based on the response to REQU-06 on the "START HERE" tab, this question does not apply to this product or service.</v>
      </c>
      <c r="F66" s="47" t="str">
        <f>VLOOKUP($A66,'Institution Evaluation'!$A$56:$F$346,6,0)&amp;""</f>
        <v/>
      </c>
      <c r="G66" s="2"/>
      <c r="H66" s="2"/>
      <c r="I66" s="6"/>
      <c r="J66" s="6"/>
      <c r="K66" s="2"/>
      <c r="L66" s="2"/>
      <c r="M66" s="2"/>
      <c r="N66" s="2"/>
      <c r="O66" s="2"/>
      <c r="P66" s="2"/>
      <c r="Q66" s="2"/>
      <c r="R66" s="2"/>
      <c r="S66" s="2"/>
      <c r="T66" s="2"/>
      <c r="U66" s="2"/>
      <c r="V66" s="2"/>
      <c r="W66" s="2"/>
      <c r="X66" s="2"/>
      <c r="Y66" s="2"/>
      <c r="Z66" s="2"/>
    </row>
    <row r="67" spans="1:26" ht="38.25" customHeight="1" x14ac:dyDescent="0.15">
      <c r="A67" s="34" t="s">
        <v>347</v>
      </c>
      <c r="B67" s="43" t="str">
        <f>VLOOKUP($A67,Questions!$A$2:$X$333,2,0)</f>
        <v>Are you compliant with the Payment Card Industry Data Security Standard (PCI DSS)?</v>
      </c>
      <c r="C67" s="44"/>
      <c r="D67" s="68"/>
      <c r="E67" s="46" t="str">
        <f>IF($C$20="No",'Auto Responses'!$A$8,IF($C67="Yes",VLOOKUP($A67,Questions!$A$2:$X$333,17,0)&amp;"",IF($C67="No",VLOOKUP($A67,Questions!$A$2:$X$333,16,0)&amp;"",VLOOKUP($A67,Questions!$A$2:$X$333,15,0)&amp;"")))</f>
        <v>Based on the response to REQU-06 on the "START HERE" tab, this question does not apply to this product or service.</v>
      </c>
      <c r="F67" s="47" t="str">
        <f>VLOOKUP($A67,'Institution Evaluation'!$A$56:$F$346,6,0)&amp;""</f>
        <v/>
      </c>
      <c r="G67" s="2"/>
      <c r="H67" s="2"/>
      <c r="I67" s="6"/>
      <c r="J67" s="6"/>
      <c r="K67" s="2"/>
      <c r="L67" s="2"/>
      <c r="M67" s="2"/>
      <c r="N67" s="2"/>
      <c r="O67" s="2"/>
      <c r="P67" s="2"/>
      <c r="Q67" s="2"/>
      <c r="R67" s="2"/>
      <c r="S67" s="2"/>
      <c r="T67" s="2"/>
      <c r="U67" s="2"/>
      <c r="V67" s="2"/>
      <c r="W67" s="2"/>
      <c r="X67" s="2"/>
      <c r="Y67" s="2"/>
      <c r="Z67" s="2"/>
    </row>
    <row r="68" spans="1:26" ht="38.25" customHeight="1" x14ac:dyDescent="0.15">
      <c r="A68" s="34" t="s">
        <v>348</v>
      </c>
      <c r="B68" s="43" t="str">
        <f>VLOOKUP($A68,Questions!$A$2:$X$333,2,0)</f>
        <v>Are you classified as a service provider?</v>
      </c>
      <c r="C68" s="44"/>
      <c r="D68" s="68"/>
      <c r="E68" s="46" t="str">
        <f>IF($C$20="No",'Auto Responses'!$A$8,IF($C68="Yes",VLOOKUP($A68,Questions!$A$2:$X$333,17,0)&amp;"",IF($C68="No",VLOOKUP($A68,Questions!$A$2:$X$333,16,0)&amp;"",VLOOKUP($A68,Questions!$A$2:$X$333,15,0)&amp;"")))</f>
        <v>Based on the response to REQU-06 on the "START HERE" tab, this question does not apply to this product or service.</v>
      </c>
      <c r="F68" s="47" t="str">
        <f>VLOOKUP($A68,'Institution Evaluation'!$A$56:$F$346,6,0)&amp;""</f>
        <v/>
      </c>
      <c r="G68" s="2"/>
      <c r="H68" s="2"/>
      <c r="I68" s="6"/>
      <c r="J68" s="6"/>
      <c r="K68" s="2"/>
      <c r="L68" s="2"/>
      <c r="M68" s="2"/>
      <c r="N68" s="2"/>
      <c r="O68" s="2"/>
      <c r="P68" s="2"/>
      <c r="Q68" s="2"/>
      <c r="R68" s="2"/>
      <c r="S68" s="2"/>
      <c r="T68" s="2"/>
      <c r="U68" s="2"/>
      <c r="V68" s="2"/>
      <c r="W68" s="2"/>
      <c r="X68" s="2"/>
      <c r="Y68" s="2"/>
      <c r="Z68" s="2"/>
    </row>
    <row r="69" spans="1:26" ht="38.25" customHeight="1" x14ac:dyDescent="0.15">
      <c r="A69" s="34" t="s">
        <v>349</v>
      </c>
      <c r="B69" s="43" t="str">
        <f>VLOOKUP($A69,Questions!$A$2:$X$333,2,0)</f>
        <v>Are you on the list of Visa approved service providers?</v>
      </c>
      <c r="C69" s="44"/>
      <c r="D69" s="68"/>
      <c r="E69" s="46" t="str">
        <f>IF($C$20="No",'Auto Responses'!$A$8,IF($C69="Yes",VLOOKUP($A69,Questions!$A$2:$X$333,17,0)&amp;"",IF($C69="No",VLOOKUP($A69,Questions!$A$2:$X$333,16,0)&amp;"",VLOOKUP($A69,Questions!$A$2:$X$333,15,0)&amp;"")))</f>
        <v>Based on the response to REQU-06 on the "START HERE" tab, this question does not apply to this product or service.</v>
      </c>
      <c r="F69" s="47" t="str">
        <f>VLOOKUP($A69,'Institution Evaluation'!$A$56:$F$346,6,0)&amp;""</f>
        <v/>
      </c>
      <c r="G69" s="2"/>
      <c r="H69" s="2"/>
      <c r="I69" s="6"/>
      <c r="J69" s="6"/>
      <c r="K69" s="2"/>
      <c r="L69" s="2"/>
      <c r="M69" s="2"/>
      <c r="N69" s="2"/>
      <c r="O69" s="2"/>
      <c r="P69" s="2"/>
      <c r="Q69" s="2"/>
      <c r="R69" s="2"/>
      <c r="S69" s="2"/>
      <c r="T69" s="2"/>
      <c r="U69" s="2"/>
      <c r="V69" s="2"/>
      <c r="W69" s="2"/>
      <c r="X69" s="2"/>
      <c r="Y69" s="2"/>
      <c r="Z69" s="2"/>
    </row>
    <row r="70" spans="1:26" ht="48" customHeight="1" x14ac:dyDescent="0.15">
      <c r="A70" s="34" t="s">
        <v>350</v>
      </c>
      <c r="B70" s="43" t="str">
        <f>VLOOKUP($A70,Questions!$A$2:$X$333,2,0)</f>
        <v>Are you classified as a merchant? If so, what level (1, 2, 3, 4)?</v>
      </c>
      <c r="C70" s="44"/>
      <c r="D70" s="68"/>
      <c r="E70" s="46" t="str">
        <f>IF($C$20="No",'Auto Responses'!$A$8,IF($C70="Yes",VLOOKUP($A70,Questions!$A$2:$X$333,17,0)&amp;"",IF($C70="No",VLOOKUP($A70,Questions!$A$2:$X$333,16,0)&amp;"",VLOOKUP($A70,Questions!$A$2:$X$333,15,0)&amp;"")))</f>
        <v>Based on the response to REQU-06 on the "START HERE" tab, this question does not apply to this product or service.</v>
      </c>
      <c r="F70" s="47" t="str">
        <f>VLOOKUP($A70,'Institution Evaluation'!$A$56:$F$346,6,0)&amp;""</f>
        <v/>
      </c>
      <c r="G70" s="2"/>
      <c r="H70" s="2"/>
      <c r="I70" s="6"/>
      <c r="J70" s="6"/>
      <c r="K70" s="2"/>
      <c r="L70" s="2"/>
      <c r="M70" s="2"/>
      <c r="N70" s="2"/>
      <c r="O70" s="2"/>
      <c r="P70" s="2"/>
      <c r="Q70" s="2"/>
      <c r="R70" s="2"/>
      <c r="S70" s="2"/>
      <c r="T70" s="2"/>
      <c r="U70" s="2"/>
      <c r="V70" s="2"/>
      <c r="W70" s="2"/>
      <c r="X70" s="2"/>
      <c r="Y70" s="2"/>
      <c r="Z70" s="2"/>
    </row>
    <row r="71" spans="1:26" ht="38.25" customHeight="1" x14ac:dyDescent="0.15">
      <c r="A71" s="34" t="s">
        <v>351</v>
      </c>
      <c r="B71" s="43" t="str">
        <f>VLOOKUP($A71,Questions!$A$2:$X$333,2,0)</f>
        <v>Describe the architecture employed by the system to verify and authorize credit card transactions.</v>
      </c>
      <c r="C71" s="44"/>
      <c r="D71" s="68"/>
      <c r="E71" s="46" t="str">
        <f>IF($C$20="No",'Auto Responses'!$A$8,IF($C71="Yes",VLOOKUP($A71,Questions!$A$2:$X$333,17,0)&amp;"",IF($C71="No",VLOOKUP($A71,Questions!$A$2:$X$333,16,0)&amp;"",VLOOKUP($A71,Questions!$A$2:$X$333,15,0)&amp;"")))</f>
        <v>Based on the response to REQU-06 on the "START HERE" tab, this question does not apply to this product or service.</v>
      </c>
      <c r="F71" s="47" t="str">
        <f>VLOOKUP($A71,'Institution Evaluation'!$A$56:$F$346,6,0)&amp;""</f>
        <v/>
      </c>
      <c r="G71" s="2"/>
      <c r="H71" s="2"/>
      <c r="I71" s="6"/>
      <c r="J71" s="6"/>
      <c r="K71" s="2"/>
      <c r="L71" s="2"/>
      <c r="M71" s="2"/>
      <c r="N71" s="2"/>
      <c r="O71" s="2"/>
      <c r="P71" s="2"/>
      <c r="Q71" s="2"/>
      <c r="R71" s="2"/>
      <c r="S71" s="2"/>
      <c r="T71" s="2"/>
      <c r="U71" s="2"/>
      <c r="V71" s="2"/>
      <c r="W71" s="2"/>
      <c r="X71" s="2"/>
      <c r="Y71" s="2"/>
      <c r="Z71" s="2"/>
    </row>
    <row r="72" spans="1:26" ht="38.25" customHeight="1" x14ac:dyDescent="0.15">
      <c r="A72" s="34" t="s">
        <v>352</v>
      </c>
      <c r="B72" s="43" t="str">
        <f>VLOOKUP($A72,Questions!$A$2:$X$333,2,0)</f>
        <v>What payment processors/gateways does the system support?</v>
      </c>
      <c r="C72" s="44"/>
      <c r="D72" s="68"/>
      <c r="E72" s="46" t="str">
        <f>IF($C$20="No",'Auto Responses'!$A$8,IF($C72="Yes",VLOOKUP($A72,Questions!$A$2:$X$333,17,0)&amp;"",IF($C72="No",VLOOKUP($A72,Questions!$A$2:$X$333,16,0)&amp;"",VLOOKUP($A72,Questions!$A$2:$X$333,15,0)&amp;"")))</f>
        <v>Based on the response to REQU-06 on the "START HERE" tab, this question does not apply to this product or service.</v>
      </c>
      <c r="F72" s="47" t="str">
        <f>VLOOKUP($A72,'Institution Evaluation'!$A$56:$F$346,6,0)&amp;""</f>
        <v/>
      </c>
      <c r="G72" s="2"/>
      <c r="H72" s="2"/>
      <c r="I72" s="6"/>
      <c r="J72" s="6"/>
      <c r="K72" s="2"/>
      <c r="L72" s="2"/>
      <c r="M72" s="2"/>
      <c r="N72" s="2"/>
      <c r="O72" s="2"/>
      <c r="P72" s="2"/>
      <c r="Q72" s="2"/>
      <c r="R72" s="2"/>
      <c r="S72" s="2"/>
      <c r="T72" s="2"/>
      <c r="U72" s="2"/>
      <c r="V72" s="2"/>
      <c r="W72" s="2"/>
      <c r="X72" s="2"/>
      <c r="Y72" s="2"/>
      <c r="Z72" s="2"/>
    </row>
    <row r="73" spans="1:26" ht="38.25" customHeight="1" x14ac:dyDescent="0.15">
      <c r="A73" s="34" t="s">
        <v>353</v>
      </c>
      <c r="B73" s="43" t="str">
        <f>VLOOKUP($A73,Questions!$A$2:$X$333,2,0)</f>
        <v>Can the application be installed in a PCI DSS–compliant manner?</v>
      </c>
      <c r="C73" s="44"/>
      <c r="D73" s="68"/>
      <c r="E73" s="46" t="str">
        <f>IF($C$20="No",'Auto Responses'!$A$8,IF($C73="Yes",VLOOKUP($A73,Questions!$A$2:$X$333,17,0)&amp;"",IF($C73="No",VLOOKUP($A73,Questions!$A$2:$X$333,16,0)&amp;"",VLOOKUP($A73,Questions!$A$2:$X$333,15,0)&amp;"")))</f>
        <v>Based on the response to REQU-06 on the "START HERE" tab, this question does not apply to this product or service.</v>
      </c>
      <c r="F73" s="47" t="str">
        <f>VLOOKUP($A73,'Institution Evaluation'!$A$56:$F$346,6,0)&amp;""</f>
        <v/>
      </c>
      <c r="G73" s="2"/>
      <c r="H73" s="2"/>
      <c r="I73" s="6"/>
      <c r="J73" s="6"/>
      <c r="K73" s="2"/>
      <c r="L73" s="2"/>
      <c r="M73" s="2"/>
      <c r="N73" s="2"/>
      <c r="O73" s="2"/>
      <c r="P73" s="2"/>
      <c r="Q73" s="2"/>
      <c r="R73" s="2"/>
      <c r="S73" s="2"/>
      <c r="T73" s="2"/>
      <c r="U73" s="2"/>
      <c r="V73" s="2"/>
      <c r="W73" s="2"/>
      <c r="X73" s="2"/>
      <c r="Y73" s="2"/>
      <c r="Z73" s="2"/>
    </row>
    <row r="74" spans="1:26" ht="71.25" customHeight="1" x14ac:dyDescent="0.15">
      <c r="A74" s="34" t="s">
        <v>354</v>
      </c>
      <c r="B74" s="43" t="str">
        <f>VLOOKUP($A74,Questions!$A$2:$X$333,2,0)</f>
        <v>Include documentation describing the system's abilities to comply with the PCI DSS and any features or capabilities of the system that must be added or changed in order to operate in compliance with the standards.</v>
      </c>
      <c r="C74" s="36"/>
      <c r="D74" s="68"/>
      <c r="E74" s="46" t="str">
        <f>IF($C$20="No",'Auto Responses'!$A$8,IF($C74="Yes",VLOOKUP($A74,Questions!$A$2:$X$333,17,0)&amp;"",IF($C74="No",VLOOKUP($A74,Questions!$A$2:$X$333,16,0)&amp;"",VLOOKUP($A74,Questions!$A$2:$X$333,15,0)&amp;"")))</f>
        <v>Based on the response to REQU-06 on the "START HERE" tab, this question does not apply to this product or service.</v>
      </c>
      <c r="F74" s="47" t="str">
        <f>VLOOKUP($A74,'Institution Evaluation'!$A$56:$F$346,6,0)&amp;""</f>
        <v/>
      </c>
      <c r="G74" s="49" t="s">
        <v>22</v>
      </c>
      <c r="H74" s="2"/>
      <c r="I74" s="6"/>
      <c r="J74" s="6"/>
      <c r="K74" s="2"/>
      <c r="L74" s="2"/>
      <c r="M74" s="2"/>
      <c r="N74" s="2"/>
      <c r="O74" s="2"/>
      <c r="P74" s="2"/>
      <c r="Q74" s="2"/>
      <c r="R74" s="2"/>
      <c r="S74" s="2"/>
      <c r="T74" s="2"/>
      <c r="U74" s="2"/>
      <c r="V74" s="2"/>
      <c r="W74" s="2"/>
      <c r="X74" s="2"/>
      <c r="Y74" s="2"/>
      <c r="Z74" s="2"/>
    </row>
    <row r="75" spans="1:26" ht="36.75" customHeight="1" x14ac:dyDescent="0.15">
      <c r="A75" s="18" t="str">
        <f>VLOOKUP(LEFT($A76,4),'Auto Responses'!$N$4:$O$38,2,0)&amp;""</f>
        <v xml:space="preserve"> On-Premises Data Solutions</v>
      </c>
      <c r="B75" s="40"/>
      <c r="C75" s="19" t="s">
        <v>13</v>
      </c>
      <c r="D75" s="19" t="s">
        <v>14</v>
      </c>
      <c r="E75" s="41" t="s">
        <v>15</v>
      </c>
      <c r="F75" s="50" t="s">
        <v>16</v>
      </c>
      <c r="G75" s="2"/>
      <c r="H75" s="2"/>
      <c r="I75" s="6"/>
      <c r="J75" s="6"/>
      <c r="K75" s="2"/>
      <c r="L75" s="2"/>
      <c r="M75" s="2"/>
      <c r="N75" s="2"/>
      <c r="O75" s="2"/>
      <c r="P75" s="2"/>
      <c r="Q75" s="2"/>
      <c r="R75" s="2"/>
      <c r="S75" s="2"/>
      <c r="T75" s="2"/>
      <c r="U75" s="2"/>
      <c r="V75" s="2"/>
      <c r="W75" s="2"/>
      <c r="X75" s="2"/>
      <c r="Y75" s="2"/>
      <c r="Z75" s="2"/>
    </row>
    <row r="76" spans="1:26" ht="36" customHeight="1" x14ac:dyDescent="0.15">
      <c r="A76" s="34" t="s">
        <v>355</v>
      </c>
      <c r="B76" s="43" t="str">
        <f>VLOOKUP($A76,Questions!$A$2:$X$333,2,0)</f>
        <v>Do you support role-based access control (RBAC) for system administrators?</v>
      </c>
      <c r="C76" s="44"/>
      <c r="D76" s="68"/>
      <c r="E76" s="46" t="str">
        <f>IF($C$21="No",'Auto Responses'!$A$9,IF($C76="Yes",VLOOKUP($A76,Questions!$A$2:$X$333,17,0)&amp;"",IF($C76="No",VLOOKUP($A76,Questions!$A$2:$X$333,16,0)&amp;"",VLOOKUP($A76,Questions!$A$2:$X$333,15,0)&amp;"")))</f>
        <v>Based on the response to REQU-07 on the "START HERE" tab, this question does not apply to this product or service.</v>
      </c>
      <c r="F76" s="47" t="str">
        <f>VLOOKUP($A76,'Institution Evaluation'!$A$56:$F$346,6,0)&amp;""</f>
        <v/>
      </c>
      <c r="G76" s="2"/>
      <c r="H76" s="2"/>
      <c r="I76" s="6"/>
      <c r="J76" s="6"/>
      <c r="K76" s="2"/>
      <c r="L76" s="2"/>
      <c r="M76" s="2"/>
      <c r="N76" s="2"/>
      <c r="O76" s="2"/>
      <c r="P76" s="2"/>
      <c r="Q76" s="2"/>
      <c r="R76" s="2"/>
      <c r="S76" s="2"/>
      <c r="T76" s="2"/>
      <c r="U76" s="2"/>
      <c r="V76" s="2"/>
      <c r="W76" s="2"/>
      <c r="X76" s="2"/>
      <c r="Y76" s="2"/>
      <c r="Z76" s="2"/>
    </row>
    <row r="77" spans="1:26" ht="28.5" customHeight="1" x14ac:dyDescent="0.15">
      <c r="A77" s="34" t="s">
        <v>356</v>
      </c>
      <c r="B77" s="43" t="str">
        <f>VLOOKUP($A77,Questions!$A$2:$X$333,2,0)</f>
        <v>Can your employees access customer systems remotely?</v>
      </c>
      <c r="C77" s="44"/>
      <c r="D77" s="68"/>
      <c r="E77" s="46" t="str">
        <f>IF($C$21="No",'Auto Responses'!$A$9,IF($C77="Yes",VLOOKUP($A77,Questions!$A$2:$X$333,17,0)&amp;"",IF($C77="No",VLOOKUP($A77,Questions!$A$2:$X$333,16,0)&amp;"",VLOOKUP($A77,Questions!$A$2:$X$333,15,0)&amp;"")))</f>
        <v>Based on the response to REQU-07 on the "START HERE" tab, this question does not apply to this product or service.</v>
      </c>
      <c r="F77" s="47" t="str">
        <f>VLOOKUP($A77,'Institution Evaluation'!$A$56:$F$346,6,0)&amp;""</f>
        <v/>
      </c>
      <c r="G77" s="2"/>
      <c r="H77" s="2"/>
      <c r="I77" s="6"/>
      <c r="J77" s="6"/>
      <c r="K77" s="2"/>
      <c r="L77" s="2"/>
      <c r="M77" s="2"/>
      <c r="N77" s="2"/>
      <c r="O77" s="2"/>
      <c r="P77" s="2"/>
      <c r="Q77" s="2"/>
      <c r="R77" s="2"/>
      <c r="S77" s="2"/>
      <c r="T77" s="2"/>
      <c r="U77" s="2"/>
      <c r="V77" s="2"/>
      <c r="W77" s="2"/>
      <c r="X77" s="2"/>
      <c r="Y77" s="2"/>
      <c r="Z77" s="2"/>
    </row>
    <row r="78" spans="1:26" ht="68.25" customHeight="1" x14ac:dyDescent="0.15">
      <c r="A78" s="34" t="s">
        <v>357</v>
      </c>
      <c r="B78" s="43" t="str">
        <f>VLOOKUP($A78,Questions!$A$2:$X$333,2,0)</f>
        <v>Can you provide overall system and/or application architecture diagrams including a full description of the data communications architecture for all components of the system?</v>
      </c>
      <c r="C78" s="44"/>
      <c r="D78" s="68"/>
      <c r="E78" s="46" t="str">
        <f>IF($C$21="No",'Auto Responses'!$A$9,IF($C78="Yes",VLOOKUP($A78,Questions!$A$2:$X$333,17,0)&amp;"",IF($C78="No",VLOOKUP($A78,Questions!$A$2:$X$333,16,0)&amp;"",VLOOKUP($A78,Questions!$A$2:$X$333,15,0)&amp;"")))</f>
        <v>Based on the response to REQU-07 on the "START HERE" tab, this question does not apply to this product or service.</v>
      </c>
      <c r="F78" s="47" t="str">
        <f>VLOOKUP($A78,'Institution Evaluation'!$A$56:$F$346,6,0)&amp;""</f>
        <v/>
      </c>
      <c r="G78" s="2"/>
      <c r="H78" s="2"/>
      <c r="I78" s="6"/>
      <c r="J78" s="6"/>
      <c r="K78" s="2"/>
      <c r="L78" s="2"/>
      <c r="M78" s="2"/>
      <c r="N78" s="2"/>
      <c r="O78" s="2"/>
      <c r="P78" s="2"/>
      <c r="Q78" s="2"/>
      <c r="R78" s="2"/>
      <c r="S78" s="2"/>
      <c r="T78" s="2"/>
      <c r="U78" s="2"/>
      <c r="V78" s="2"/>
      <c r="W78" s="2"/>
      <c r="X78" s="2"/>
      <c r="Y78" s="2"/>
      <c r="Z78" s="2"/>
    </row>
    <row r="79" spans="1:26" ht="46.5" customHeight="1" x14ac:dyDescent="0.15">
      <c r="A79" s="34" t="s">
        <v>358</v>
      </c>
      <c r="B79" s="43" t="str">
        <f>VLOOKUP($A79,Questions!$A$2:$X$333,2,0)</f>
        <v>Do you require remote management of the system?</v>
      </c>
      <c r="C79" s="44"/>
      <c r="D79" s="68"/>
      <c r="E79" s="46" t="str">
        <f>IF($C$21="No",'Auto Responses'!$A$9,IF($C79="Yes",VLOOKUP($A79,Questions!$A$2:$X$333,17,0)&amp;"",IF($C79="No",VLOOKUP($A79,Questions!$A$2:$X$333,16,0)&amp;"",VLOOKUP($A79,Questions!$A$2:$X$333,15,0)&amp;"")))</f>
        <v>Based on the response to REQU-07 on the "START HERE" tab, this question does not apply to this product or service.</v>
      </c>
      <c r="F79" s="47" t="str">
        <f>VLOOKUP($A79,'Institution Evaluation'!$A$56:$F$346,6,0)&amp;""</f>
        <v/>
      </c>
      <c r="G79" s="2"/>
      <c r="H79" s="2"/>
      <c r="I79" s="6"/>
      <c r="J79" s="6"/>
      <c r="K79" s="2"/>
      <c r="L79" s="2"/>
      <c r="M79" s="2"/>
      <c r="N79" s="2"/>
      <c r="O79" s="2"/>
      <c r="P79" s="2"/>
      <c r="Q79" s="2"/>
      <c r="R79" s="2"/>
      <c r="S79" s="2"/>
      <c r="T79" s="2"/>
      <c r="U79" s="2"/>
      <c r="V79" s="2"/>
      <c r="W79" s="2"/>
      <c r="X79" s="2"/>
      <c r="Y79" s="2"/>
      <c r="Z79" s="2"/>
    </row>
    <row r="80" spans="1:26" ht="60" customHeight="1" x14ac:dyDescent="0.15">
      <c r="A80" s="34" t="s">
        <v>359</v>
      </c>
      <c r="B80" s="43" t="str">
        <f>VLOOKUP($A80,Questions!$A$2:$X$333,2,0)</f>
        <v>If you answered "yes" to OPEM-04, are your remote actions and changes logged or otherwise visible to the campus?</v>
      </c>
      <c r="C80" s="44"/>
      <c r="D80" s="68"/>
      <c r="E80" s="46" t="str">
        <f>IF($C$21="No",'Auto Responses'!$A$9,IF($C80="Yes",VLOOKUP($A80,Questions!$A$2:$X$333,17,0)&amp;"",IF($C80="No",VLOOKUP($A80,Questions!$A$2:$X$333,16,0)&amp;"",IF($C80="N/A",VLOOKUP($A80,Questions!$A$2:$X$333,18,0)&amp;"",VLOOKUP($A80,Questions!$A$2:$X$333,15,0)&amp;""))))</f>
        <v>Based on the response to REQU-07 on the "START HERE" tab, this question does not apply to this product or service.</v>
      </c>
      <c r="F80" s="47" t="str">
        <f>VLOOKUP($A80,'Institution Evaluation'!$A$56:$F$346,6,0)&amp;""</f>
        <v/>
      </c>
      <c r="G80" s="2"/>
      <c r="H80" s="2"/>
      <c r="I80" s="6"/>
      <c r="J80" s="6"/>
      <c r="K80" s="2"/>
      <c r="L80" s="2"/>
      <c r="M80" s="2"/>
      <c r="N80" s="2"/>
      <c r="O80" s="2"/>
      <c r="P80" s="2"/>
      <c r="Q80" s="2"/>
      <c r="R80" s="2"/>
      <c r="S80" s="2"/>
      <c r="T80" s="2"/>
      <c r="U80" s="2"/>
      <c r="V80" s="2"/>
      <c r="W80" s="2"/>
      <c r="X80" s="2"/>
      <c r="Y80" s="2"/>
      <c r="Z80" s="2"/>
    </row>
    <row r="81" spans="1:26" ht="47.25" customHeight="1" x14ac:dyDescent="0.15">
      <c r="A81" s="34" t="s">
        <v>360</v>
      </c>
      <c r="B81" s="43" t="str">
        <f>VLOOKUP($A81,Questions!$A$2:$X$333,2,0)</f>
        <v>If you maintain remote access to the system, will you handle data in a FERPA-compliant manner?</v>
      </c>
      <c r="C81" s="44"/>
      <c r="D81" s="68"/>
      <c r="E81" s="46" t="str">
        <f>IF($C$21="No",'Auto Responses'!$A$9,IF($C81="Yes",VLOOKUP($A81,Questions!$A$2:$X$333,17,0)&amp;"",IF($C81="No",VLOOKUP($A81,Questions!$A$2:$X$333,16,0)&amp;"",VLOOKUP($A81,Questions!$A$2:$X$333,15,0)&amp;"")))</f>
        <v>Based on the response to REQU-07 on the "START HERE" tab, this question does not apply to this product or service.</v>
      </c>
      <c r="F81" s="47" t="str">
        <f>VLOOKUP($A81,'Institution Evaluation'!$A$56:$F$346,6,0)&amp;""</f>
        <v/>
      </c>
      <c r="G81" s="2"/>
      <c r="H81" s="2"/>
      <c r="I81" s="6"/>
      <c r="J81" s="6"/>
      <c r="K81" s="2"/>
      <c r="L81" s="2"/>
      <c r="M81" s="2"/>
      <c r="N81" s="2"/>
      <c r="O81" s="2"/>
      <c r="P81" s="2"/>
      <c r="Q81" s="2"/>
      <c r="R81" s="2"/>
      <c r="S81" s="2"/>
      <c r="T81" s="2"/>
      <c r="U81" s="2"/>
      <c r="V81" s="2"/>
      <c r="W81" s="2"/>
      <c r="X81" s="2"/>
      <c r="Y81" s="2"/>
      <c r="Z81" s="2"/>
    </row>
    <row r="82" spans="1:26" ht="43.5" customHeight="1" x14ac:dyDescent="0.15">
      <c r="A82" s="34" t="s">
        <v>361</v>
      </c>
      <c r="B82" s="43" t="str">
        <f>VLOOKUP($A82,Questions!$A$2:$X$333,2,0)</f>
        <v>Do you support campus status monitoring through SNMPv3 or other means?</v>
      </c>
      <c r="C82" s="44"/>
      <c r="D82" s="68"/>
      <c r="E82" s="46" t="str">
        <f>IF($C$21="No",'Auto Responses'!$A$9,IF($C82="Yes",VLOOKUP($A82,Questions!$A$2:$X$333,17,0)&amp;"",IF($C82="No",VLOOKUP($A82,Questions!$A$2:$X$333,16,0)&amp;"",VLOOKUP($A82,Questions!$A$2:$X$333,15,0)&amp;"")))</f>
        <v>Based on the response to REQU-07 on the "START HERE" tab, this question does not apply to this product or service.</v>
      </c>
      <c r="F82" s="47" t="str">
        <f>VLOOKUP($A82,'Institution Evaluation'!$A$56:$F$346,6,0)&amp;""</f>
        <v/>
      </c>
      <c r="G82" s="2"/>
      <c r="H82" s="2"/>
      <c r="I82" s="6"/>
      <c r="J82" s="6"/>
      <c r="K82" s="2"/>
      <c r="L82" s="2"/>
      <c r="M82" s="2"/>
      <c r="N82" s="2"/>
      <c r="O82" s="2"/>
      <c r="P82" s="2"/>
      <c r="Q82" s="2"/>
      <c r="R82" s="2"/>
      <c r="S82" s="2"/>
      <c r="T82" s="2"/>
      <c r="U82" s="2"/>
      <c r="V82" s="2"/>
      <c r="W82" s="2"/>
      <c r="X82" s="2"/>
      <c r="Y82" s="2"/>
      <c r="Z82" s="2"/>
    </row>
    <row r="83" spans="1:26" ht="42" customHeight="1" x14ac:dyDescent="0.15">
      <c r="A83" s="34" t="s">
        <v>362</v>
      </c>
      <c r="B83" s="43" t="str">
        <f>VLOOKUP($A83,Questions!$A$2:$X$333,2,0)</f>
        <v>Describe or provide a reference to any other safeguards used to monitor for malicious activity.</v>
      </c>
      <c r="C83" s="90"/>
      <c r="D83" s="68"/>
      <c r="E83" s="46" t="str">
        <f>IF($C$21="No",'Auto Responses'!$A$9,IF($C83="Yes",VLOOKUP($A83,Questions!$A$2:$X$333,17,0)&amp;"",IF($C83="No",VLOOKUP($A83,Questions!$A$2:$X$333,16,0)&amp;"",VLOOKUP($A83,Questions!$A$2:$X$333,15,0)&amp;"")))</f>
        <v>Based on the response to REQU-07 on the "START HERE" tab, this question does not apply to this product or service.</v>
      </c>
      <c r="F83" s="47" t="str">
        <f>VLOOKUP($A83,'Institution Evaluation'!$A$56:$F$346,6,0)&amp;""</f>
        <v/>
      </c>
      <c r="G83" s="2"/>
      <c r="H83" s="2"/>
      <c r="I83" s="6"/>
      <c r="J83" s="6"/>
      <c r="K83" s="2"/>
      <c r="L83" s="2"/>
      <c r="M83" s="2"/>
      <c r="N83" s="2"/>
      <c r="O83" s="2"/>
      <c r="P83" s="2"/>
      <c r="Q83" s="2"/>
      <c r="R83" s="2"/>
      <c r="S83" s="2"/>
      <c r="T83" s="2"/>
      <c r="U83" s="2"/>
      <c r="V83" s="2"/>
      <c r="W83" s="2"/>
      <c r="X83" s="2"/>
      <c r="Y83" s="2"/>
      <c r="Z83" s="2"/>
    </row>
    <row r="84" spans="1:26" ht="54" customHeight="1" x14ac:dyDescent="0.15">
      <c r="A84" s="34" t="s">
        <v>363</v>
      </c>
      <c r="B84" s="43" t="str">
        <f>VLOOKUP($A84,Questions!$A$2:$X$333,2,0)</f>
        <v>Describe how long your organization has conducted business in this area.</v>
      </c>
      <c r="C84" s="90"/>
      <c r="D84" s="68"/>
      <c r="E84" s="46" t="str">
        <f>IF($C$21="No",'Auto Responses'!$A$9,IF($C84="Yes",VLOOKUP($A84,Questions!$A$2:$X$333,17,0)&amp;"",IF($C84="No",VLOOKUP($A84,Questions!$A$2:$X$333,16,0)&amp;"",VLOOKUP($A84,Questions!$A$2:$X$333,15,0)&amp;"")))</f>
        <v>Based on the response to REQU-07 on the "START HERE" tab, this question does not apply to this product or service.</v>
      </c>
      <c r="F84" s="47" t="str">
        <f>VLOOKUP($A84,'Institution Evaluation'!$A$56:$F$346,6,0)&amp;""</f>
        <v/>
      </c>
      <c r="G84" s="2"/>
      <c r="H84" s="2"/>
      <c r="I84" s="6"/>
      <c r="J84" s="6"/>
      <c r="K84" s="2"/>
      <c r="L84" s="2"/>
      <c r="M84" s="2"/>
      <c r="N84" s="2"/>
      <c r="O84" s="2"/>
      <c r="P84" s="2"/>
      <c r="Q84" s="2"/>
      <c r="R84" s="2"/>
      <c r="S84" s="2"/>
      <c r="T84" s="2"/>
      <c r="U84" s="2"/>
      <c r="V84" s="2"/>
      <c r="W84" s="2"/>
      <c r="X84" s="2"/>
      <c r="Y84" s="2"/>
      <c r="Z84" s="2"/>
    </row>
    <row r="85" spans="1:26" ht="39.75" customHeight="1" x14ac:dyDescent="0.15">
      <c r="A85" s="34" t="s">
        <v>364</v>
      </c>
      <c r="B85" s="43" t="str">
        <f>VLOOKUP($A85,Questions!$A$2:$X$333,2,0)</f>
        <v>Do you have existing higher education customers?</v>
      </c>
      <c r="C85" s="44"/>
      <c r="D85" s="68"/>
      <c r="E85" s="46" t="str">
        <f>IF($C$21="No",'Auto Responses'!$A$9,IF($C85="Yes",VLOOKUP($A85,Questions!$A$2:$X$333,17,0)&amp;"",IF($C85="No",VLOOKUP($A85,Questions!$A$2:$X$333,16,0)&amp;"",VLOOKUP($A85,Questions!$A$2:$X$333,15,0)&amp;"")))</f>
        <v>Based on the response to REQU-07 on the "START HERE" tab, this question does not apply to this product or service.</v>
      </c>
      <c r="F85" s="47" t="str">
        <f>VLOOKUP($A85,'Institution Evaluation'!$A$56:$F$346,6,0)&amp;""</f>
        <v/>
      </c>
      <c r="G85" s="49" t="s">
        <v>22</v>
      </c>
      <c r="H85" s="2"/>
      <c r="I85" s="6"/>
      <c r="J85" s="6"/>
      <c r="K85" s="2"/>
      <c r="L85" s="2"/>
      <c r="M85" s="2"/>
      <c r="N85" s="2"/>
      <c r="O85" s="2"/>
      <c r="P85" s="2"/>
      <c r="Q85" s="2"/>
      <c r="R85" s="2"/>
      <c r="S85" s="2"/>
      <c r="T85" s="2"/>
      <c r="U85" s="2"/>
      <c r="V85" s="2"/>
      <c r="W85" s="2"/>
      <c r="X85" s="2"/>
      <c r="Y85" s="2"/>
      <c r="Z85" s="2"/>
    </row>
    <row r="86" spans="1:26" ht="36.75" customHeight="1" x14ac:dyDescent="0.15">
      <c r="A86" s="59" t="s">
        <v>32</v>
      </c>
      <c r="B86" s="2"/>
      <c r="C86" s="3"/>
      <c r="D86" s="4"/>
      <c r="E86" s="5"/>
      <c r="F86" s="2"/>
      <c r="G86" s="2"/>
      <c r="H86" s="2"/>
      <c r="I86" s="6"/>
      <c r="J86" s="6"/>
      <c r="K86" s="2"/>
      <c r="L86" s="2"/>
      <c r="M86" s="2"/>
      <c r="N86" s="2"/>
      <c r="O86" s="2"/>
      <c r="P86" s="2"/>
      <c r="Q86" s="2"/>
      <c r="R86" s="2"/>
      <c r="S86" s="2"/>
      <c r="T86" s="2"/>
      <c r="U86" s="2"/>
      <c r="V86" s="2"/>
      <c r="W86" s="2"/>
      <c r="X86" s="2"/>
      <c r="Y86" s="2"/>
      <c r="Z86" s="2"/>
    </row>
    <row r="87" spans="1:26" ht="15" hidden="1" customHeight="1" x14ac:dyDescent="0.2">
      <c r="A87" s="2"/>
      <c r="B87" s="3"/>
      <c r="C87" s="83"/>
      <c r="D87" s="5"/>
      <c r="E87" s="2"/>
      <c r="F87" s="2"/>
      <c r="G87" s="2"/>
      <c r="H87" s="6"/>
      <c r="I87" s="2"/>
      <c r="J87" s="2"/>
      <c r="K87" s="2"/>
    </row>
    <row r="88" spans="1:26" ht="16" hidden="1" x14ac:dyDescent="0.2">
      <c r="A88" s="34" t="e">
        <f>#REF!</f>
        <v>#REF!</v>
      </c>
      <c r="B88" s="2"/>
      <c r="C88" s="3"/>
      <c r="D88" s="4"/>
      <c r="E88" s="5"/>
      <c r="F88" s="2"/>
      <c r="G88" s="2"/>
      <c r="H88" s="2"/>
      <c r="I88" s="6"/>
      <c r="J88" s="6"/>
      <c r="K88" s="2"/>
      <c r="L88" s="2"/>
    </row>
    <row r="89" spans="1:26" ht="16" hidden="1" x14ac:dyDescent="0.2">
      <c r="A89" s="34" t="e">
        <f>#REF!</f>
        <v>#REF!</v>
      </c>
      <c r="B89" s="2"/>
      <c r="C89" s="3"/>
      <c r="D89" s="4"/>
      <c r="E89" s="5"/>
      <c r="F89" s="2"/>
      <c r="G89" s="2"/>
      <c r="H89" s="2"/>
      <c r="I89" s="6"/>
      <c r="J89" s="6"/>
      <c r="K89" s="2"/>
      <c r="L89" s="2"/>
    </row>
    <row r="90" spans="1:26" ht="16" hidden="1" x14ac:dyDescent="0.2">
      <c r="A90" s="34" t="e">
        <f>#REF!</f>
        <v>#REF!</v>
      </c>
      <c r="B90" s="2"/>
      <c r="C90" s="3"/>
      <c r="D90" s="4"/>
      <c r="E90" s="5"/>
      <c r="F90" s="2"/>
      <c r="G90" s="2"/>
      <c r="H90" s="2"/>
      <c r="I90" s="6"/>
      <c r="J90" s="6"/>
      <c r="K90" s="2"/>
      <c r="L90" s="2"/>
    </row>
    <row r="91" spans="1:26" ht="16" hidden="1" x14ac:dyDescent="0.2">
      <c r="A91" s="34" t="e">
        <f>#REF!</f>
        <v>#REF!</v>
      </c>
      <c r="B91" s="2"/>
      <c r="C91" s="3"/>
      <c r="D91" s="4"/>
      <c r="E91" s="5"/>
      <c r="F91" s="2"/>
      <c r="G91" s="2"/>
      <c r="H91" s="2"/>
      <c r="I91" s="6"/>
      <c r="J91" s="6"/>
      <c r="K91" s="2"/>
      <c r="L91" s="2"/>
    </row>
    <row r="92" spans="1:26" ht="16" hidden="1" x14ac:dyDescent="0.2">
      <c r="A92" s="34" t="e">
        <f>#REF!</f>
        <v>#REF!</v>
      </c>
      <c r="B92" s="2"/>
      <c r="C92" s="3"/>
      <c r="D92" s="4"/>
      <c r="E92" s="5"/>
      <c r="F92" s="2"/>
      <c r="G92" s="2"/>
      <c r="H92" s="2"/>
      <c r="I92" s="6"/>
      <c r="J92" s="6"/>
      <c r="K92" s="2"/>
      <c r="L92" s="2"/>
    </row>
    <row r="93" spans="1:26" ht="16" hidden="1" x14ac:dyDescent="0.2">
      <c r="A93" s="34" t="e">
        <f>#REF!</f>
        <v>#REF!</v>
      </c>
      <c r="B93" s="2"/>
      <c r="C93" s="3"/>
      <c r="D93" s="4"/>
      <c r="E93" s="5"/>
      <c r="F93" s="2"/>
      <c r="G93" s="2"/>
      <c r="H93" s="2"/>
      <c r="I93" s="6"/>
      <c r="J93" s="6"/>
      <c r="K93" s="2"/>
      <c r="L93" s="2"/>
    </row>
    <row r="94" spans="1:26" ht="16" hidden="1" x14ac:dyDescent="0.2">
      <c r="A94" s="34" t="e">
        <f>#REF!</f>
        <v>#REF!</v>
      </c>
      <c r="B94" s="2"/>
      <c r="C94" s="3"/>
      <c r="D94" s="4"/>
      <c r="E94" s="5"/>
      <c r="F94" s="2"/>
      <c r="G94" s="2"/>
      <c r="H94" s="2"/>
      <c r="I94" s="6"/>
      <c r="J94" s="6"/>
      <c r="K94" s="2"/>
      <c r="L94" s="2"/>
    </row>
    <row r="95" spans="1:26" ht="15.75" customHeight="1" x14ac:dyDescent="0.2">
      <c r="B95" s="2"/>
      <c r="C95" s="3"/>
      <c r="D95" s="4"/>
      <c r="E95" s="5"/>
      <c r="F95" s="2"/>
      <c r="G95" s="2"/>
      <c r="H95" s="2"/>
      <c r="I95" s="6"/>
      <c r="J95" s="6"/>
      <c r="K95" s="2"/>
      <c r="L95" s="2"/>
    </row>
    <row r="96" spans="1:26" ht="15.75" customHeight="1" x14ac:dyDescent="0.2">
      <c r="B96" s="2"/>
      <c r="C96" s="3"/>
      <c r="D96" s="4"/>
      <c r="E96" s="5"/>
      <c r="F96" s="2"/>
      <c r="G96" s="2"/>
      <c r="H96" s="2"/>
      <c r="I96" s="6"/>
      <c r="J96" s="6"/>
      <c r="K96" s="2"/>
      <c r="L96" s="2"/>
    </row>
    <row r="97" spans="2:12" ht="15.75" customHeight="1" x14ac:dyDescent="0.2">
      <c r="B97" s="2"/>
      <c r="C97" s="3"/>
      <c r="D97" s="4"/>
      <c r="E97" s="5"/>
      <c r="F97" s="2"/>
      <c r="G97" s="2"/>
      <c r="H97" s="2"/>
      <c r="I97" s="6"/>
      <c r="J97" s="6"/>
      <c r="K97" s="2"/>
      <c r="L97" s="2"/>
    </row>
    <row r="98" spans="2:12" ht="15.75" customHeight="1" x14ac:dyDescent="0.2">
      <c r="B98" s="2"/>
      <c r="C98" s="3"/>
      <c r="D98" s="4"/>
      <c r="E98" s="5"/>
      <c r="F98" s="2"/>
      <c r="G98" s="2"/>
      <c r="H98" s="2"/>
      <c r="I98" s="6"/>
      <c r="J98" s="6"/>
      <c r="K98" s="2"/>
      <c r="L98" s="2"/>
    </row>
    <row r="99" spans="2:12" ht="15.75" customHeight="1" x14ac:dyDescent="0.2">
      <c r="B99" s="2"/>
      <c r="C99" s="3"/>
      <c r="D99" s="4"/>
      <c r="E99" s="5"/>
      <c r="F99" s="2"/>
      <c r="G99" s="2"/>
      <c r="H99" s="2"/>
      <c r="I99" s="6"/>
      <c r="J99" s="6"/>
      <c r="K99" s="2"/>
      <c r="L99" s="2"/>
    </row>
    <row r="100" spans="2:12" ht="15.75" customHeight="1" x14ac:dyDescent="0.2">
      <c r="B100" s="2"/>
      <c r="C100" s="3"/>
      <c r="D100" s="4"/>
      <c r="E100" s="5"/>
      <c r="F100" s="2"/>
      <c r="G100" s="2"/>
      <c r="H100" s="2"/>
      <c r="I100" s="6"/>
      <c r="J100" s="6"/>
      <c r="K100" s="2"/>
      <c r="L100" s="2"/>
    </row>
    <row r="101" spans="2:12" ht="15.75" customHeight="1" x14ac:dyDescent="0.2">
      <c r="B101" s="2"/>
      <c r="C101" s="3"/>
      <c r="D101" s="4"/>
      <c r="E101" s="5"/>
      <c r="F101" s="2"/>
      <c r="G101" s="2"/>
      <c r="H101" s="2"/>
      <c r="I101" s="6"/>
      <c r="J101" s="6"/>
      <c r="K101" s="2"/>
      <c r="L101" s="2"/>
    </row>
    <row r="102" spans="2:12" ht="15.75" customHeight="1" x14ac:dyDescent="0.2">
      <c r="B102" s="2"/>
      <c r="C102" s="3"/>
      <c r="D102" s="4"/>
      <c r="E102" s="5"/>
      <c r="F102" s="2"/>
      <c r="G102" s="2"/>
      <c r="H102" s="2"/>
      <c r="I102" s="6"/>
      <c r="J102" s="6"/>
      <c r="K102" s="2"/>
      <c r="L102" s="2"/>
    </row>
    <row r="103" spans="2:12" ht="15.75" customHeight="1" x14ac:dyDescent="0.2">
      <c r="B103" s="2"/>
      <c r="C103" s="3"/>
      <c r="D103" s="4"/>
      <c r="E103" s="5"/>
      <c r="F103" s="2"/>
      <c r="G103" s="2"/>
      <c r="H103" s="2"/>
      <c r="I103" s="6"/>
      <c r="J103" s="6"/>
      <c r="K103" s="2"/>
      <c r="L103" s="2"/>
    </row>
    <row r="104" spans="2:12" ht="15.75" customHeight="1" x14ac:dyDescent="0.2">
      <c r="B104" s="2"/>
      <c r="C104" s="3"/>
      <c r="D104" s="4"/>
      <c r="E104" s="5"/>
      <c r="F104" s="2"/>
      <c r="G104" s="2"/>
      <c r="H104" s="2"/>
      <c r="I104" s="6"/>
      <c r="J104" s="6"/>
      <c r="K104" s="2"/>
      <c r="L104" s="2"/>
    </row>
    <row r="105" spans="2:12" ht="15.75" customHeight="1" x14ac:dyDescent="0.2">
      <c r="B105" s="2"/>
      <c r="C105" s="3"/>
      <c r="D105" s="4"/>
      <c r="E105" s="5"/>
      <c r="F105" s="2"/>
      <c r="G105" s="2"/>
      <c r="H105" s="2"/>
      <c r="I105" s="6"/>
      <c r="J105" s="6"/>
      <c r="K105" s="2"/>
      <c r="L105" s="2"/>
    </row>
    <row r="106" spans="2:12" ht="15.75" customHeight="1" x14ac:dyDescent="0.2">
      <c r="B106" s="2"/>
      <c r="C106" s="3"/>
      <c r="D106" s="4"/>
      <c r="E106" s="5"/>
      <c r="F106" s="2"/>
      <c r="G106" s="2"/>
      <c r="H106" s="2"/>
      <c r="I106" s="6"/>
      <c r="J106" s="6"/>
      <c r="K106" s="2"/>
      <c r="L106" s="2"/>
    </row>
    <row r="107" spans="2:12" ht="15.75" customHeight="1" x14ac:dyDescent="0.2">
      <c r="B107" s="2"/>
      <c r="C107" s="3"/>
      <c r="D107" s="4"/>
      <c r="E107" s="5"/>
      <c r="F107" s="2"/>
      <c r="G107" s="2"/>
      <c r="H107" s="2"/>
      <c r="I107" s="6"/>
      <c r="J107" s="6"/>
      <c r="K107" s="2"/>
      <c r="L107" s="2"/>
    </row>
    <row r="108" spans="2:12" ht="15.75" customHeight="1" x14ac:dyDescent="0.2">
      <c r="B108" s="2"/>
      <c r="C108" s="3"/>
      <c r="D108" s="4"/>
      <c r="E108" s="5"/>
      <c r="F108" s="2"/>
      <c r="G108" s="2"/>
      <c r="H108" s="2"/>
      <c r="I108" s="6"/>
      <c r="J108" s="6"/>
      <c r="K108" s="2"/>
      <c r="L108" s="2"/>
    </row>
    <row r="109" spans="2:12" ht="15.75" customHeight="1" x14ac:dyDescent="0.2">
      <c r="B109" s="2"/>
      <c r="C109" s="3"/>
      <c r="D109" s="4"/>
      <c r="E109" s="5"/>
      <c r="F109" s="2"/>
      <c r="G109" s="2"/>
      <c r="H109" s="2"/>
      <c r="I109" s="6"/>
      <c r="J109" s="6"/>
      <c r="K109" s="2"/>
      <c r="L109" s="2"/>
    </row>
    <row r="110" spans="2:12" ht="15.75" customHeight="1" x14ac:dyDescent="0.2">
      <c r="B110" s="2"/>
      <c r="C110" s="3"/>
      <c r="D110" s="4"/>
      <c r="E110" s="5"/>
      <c r="F110" s="2"/>
      <c r="G110" s="2"/>
      <c r="H110" s="2"/>
      <c r="I110" s="6"/>
      <c r="J110" s="6"/>
      <c r="K110" s="2"/>
      <c r="L110" s="2"/>
    </row>
    <row r="111" spans="2:12" ht="15.75" customHeight="1" x14ac:dyDescent="0.2">
      <c r="B111" s="2"/>
      <c r="C111" s="3"/>
      <c r="D111" s="4"/>
      <c r="E111" s="5"/>
      <c r="F111" s="2"/>
      <c r="G111" s="2"/>
      <c r="H111" s="2"/>
      <c r="I111" s="6"/>
      <c r="J111" s="6"/>
      <c r="K111" s="2"/>
      <c r="L111" s="2"/>
    </row>
    <row r="112" spans="2:12" ht="15.75" customHeight="1" x14ac:dyDescent="0.2">
      <c r="B112" s="2"/>
      <c r="C112" s="3"/>
      <c r="D112" s="4"/>
      <c r="E112" s="5"/>
      <c r="F112" s="2"/>
      <c r="G112" s="2"/>
      <c r="H112" s="2"/>
      <c r="I112" s="6"/>
      <c r="J112" s="6"/>
      <c r="K112" s="2"/>
      <c r="L112" s="2"/>
    </row>
    <row r="113" spans="2:12" ht="15.75" customHeight="1" x14ac:dyDescent="0.2">
      <c r="B113" s="2"/>
      <c r="C113" s="3"/>
      <c r="D113" s="4"/>
      <c r="E113" s="5"/>
      <c r="F113" s="2"/>
      <c r="G113" s="2"/>
      <c r="H113" s="2"/>
      <c r="I113" s="6"/>
      <c r="J113" s="6"/>
      <c r="K113" s="2"/>
      <c r="L113" s="2"/>
    </row>
    <row r="114" spans="2:12" ht="15.75" customHeight="1" x14ac:dyDescent="0.2">
      <c r="B114" s="2"/>
      <c r="C114" s="3"/>
      <c r="D114" s="4"/>
      <c r="E114" s="5"/>
      <c r="F114" s="2"/>
      <c r="G114" s="2"/>
      <c r="H114" s="2"/>
      <c r="I114" s="6"/>
      <c r="J114" s="6"/>
      <c r="K114" s="2"/>
      <c r="L114" s="2"/>
    </row>
    <row r="115" spans="2:12" ht="15.75" customHeight="1" x14ac:dyDescent="0.2">
      <c r="B115" s="2"/>
      <c r="C115" s="3"/>
      <c r="D115" s="4"/>
      <c r="E115" s="5"/>
      <c r="F115" s="2"/>
      <c r="G115" s="2"/>
      <c r="H115" s="2"/>
      <c r="I115" s="6"/>
      <c r="J115" s="6"/>
      <c r="K115" s="2"/>
      <c r="L115" s="2"/>
    </row>
    <row r="116" spans="2:12" ht="15.75" customHeight="1" x14ac:dyDescent="0.2">
      <c r="B116" s="2"/>
      <c r="C116" s="3"/>
      <c r="D116" s="4"/>
      <c r="E116" s="5"/>
      <c r="F116" s="2"/>
      <c r="G116" s="2"/>
      <c r="H116" s="2"/>
      <c r="I116" s="6"/>
      <c r="J116" s="6"/>
      <c r="K116" s="2"/>
      <c r="L116" s="2"/>
    </row>
    <row r="117" spans="2:12" ht="15.75" customHeight="1" x14ac:dyDescent="0.2">
      <c r="B117" s="2"/>
      <c r="C117" s="3"/>
      <c r="D117" s="4"/>
      <c r="E117" s="5"/>
      <c r="F117" s="2"/>
      <c r="G117" s="2"/>
      <c r="H117" s="2"/>
      <c r="I117" s="6"/>
      <c r="J117" s="6"/>
      <c r="K117" s="2"/>
      <c r="L117" s="2"/>
    </row>
    <row r="118" spans="2:12" ht="15.75" customHeight="1" x14ac:dyDescent="0.2">
      <c r="B118" s="2"/>
      <c r="C118" s="3"/>
      <c r="D118" s="4"/>
      <c r="E118" s="5"/>
      <c r="F118" s="2"/>
      <c r="G118" s="2"/>
      <c r="H118" s="2"/>
      <c r="I118" s="6"/>
      <c r="J118" s="6"/>
      <c r="K118" s="2"/>
      <c r="L118" s="2"/>
    </row>
    <row r="119" spans="2:12" ht="15.75" customHeight="1" x14ac:dyDescent="0.2">
      <c r="B119" s="2"/>
      <c r="C119" s="3"/>
      <c r="D119" s="4"/>
      <c r="E119" s="5"/>
      <c r="F119" s="2"/>
      <c r="G119" s="2"/>
      <c r="H119" s="2"/>
      <c r="I119" s="6"/>
      <c r="J119" s="6"/>
      <c r="K119" s="2"/>
      <c r="L119" s="2"/>
    </row>
    <row r="120" spans="2:12" ht="15.75" customHeight="1" x14ac:dyDescent="0.2">
      <c r="B120" s="2"/>
      <c r="C120" s="3"/>
      <c r="D120" s="4"/>
      <c r="E120" s="5"/>
      <c r="F120" s="2"/>
      <c r="G120" s="2"/>
      <c r="H120" s="2"/>
      <c r="I120" s="6"/>
      <c r="J120" s="6"/>
      <c r="K120" s="2"/>
      <c r="L120" s="2"/>
    </row>
    <row r="121" spans="2:12" ht="15.75" customHeight="1" x14ac:dyDescent="0.2">
      <c r="B121" s="2"/>
      <c r="C121" s="3"/>
      <c r="D121" s="4"/>
      <c r="E121" s="5"/>
      <c r="F121" s="2"/>
      <c r="G121" s="2"/>
      <c r="H121" s="2"/>
      <c r="I121" s="6"/>
      <c r="J121" s="6"/>
      <c r="K121" s="2"/>
      <c r="L121" s="2"/>
    </row>
    <row r="122" spans="2:12" ht="15.75" customHeight="1" x14ac:dyDescent="0.2">
      <c r="B122" s="2"/>
      <c r="C122" s="3"/>
      <c r="D122" s="4"/>
      <c r="E122" s="5"/>
      <c r="F122" s="2"/>
      <c r="G122" s="2"/>
      <c r="H122" s="2"/>
      <c r="I122" s="6"/>
      <c r="J122" s="6"/>
      <c r="K122" s="2"/>
      <c r="L122" s="2"/>
    </row>
    <row r="123" spans="2:12" ht="15.75" customHeight="1" x14ac:dyDescent="0.2">
      <c r="B123" s="2"/>
      <c r="C123" s="3"/>
      <c r="D123" s="4"/>
      <c r="E123" s="5"/>
      <c r="F123" s="2"/>
      <c r="G123" s="2"/>
      <c r="H123" s="2"/>
      <c r="I123" s="6"/>
      <c r="J123" s="6"/>
      <c r="K123" s="2"/>
      <c r="L123" s="2"/>
    </row>
    <row r="124" spans="2:12" ht="15.75" customHeight="1" x14ac:dyDescent="0.2">
      <c r="B124" s="2"/>
      <c r="C124" s="3"/>
      <c r="D124" s="4"/>
      <c r="E124" s="5"/>
      <c r="F124" s="2"/>
      <c r="G124" s="2"/>
      <c r="H124" s="2"/>
      <c r="I124" s="6"/>
      <c r="J124" s="6"/>
      <c r="K124" s="2"/>
      <c r="L124" s="2"/>
    </row>
    <row r="125" spans="2:12" ht="15.75" customHeight="1" x14ac:dyDescent="0.2">
      <c r="B125" s="2"/>
      <c r="C125" s="3"/>
      <c r="D125" s="4"/>
      <c r="E125" s="5"/>
      <c r="F125" s="2"/>
      <c r="G125" s="2"/>
      <c r="H125" s="2"/>
      <c r="I125" s="6"/>
      <c r="J125" s="6"/>
      <c r="K125" s="2"/>
      <c r="L125" s="2"/>
    </row>
    <row r="126" spans="2:12" ht="15.75" customHeight="1" x14ac:dyDescent="0.2">
      <c r="B126" s="2"/>
      <c r="C126" s="3"/>
      <c r="D126" s="4"/>
      <c r="E126" s="5"/>
      <c r="F126" s="2"/>
      <c r="G126" s="2"/>
      <c r="H126" s="2"/>
      <c r="I126" s="6"/>
      <c r="J126" s="6"/>
      <c r="K126" s="2"/>
      <c r="L126" s="2"/>
    </row>
    <row r="127" spans="2:12" ht="15.75" customHeight="1" x14ac:dyDescent="0.2">
      <c r="B127" s="2"/>
      <c r="C127" s="3"/>
      <c r="D127" s="4"/>
      <c r="E127" s="5"/>
      <c r="F127" s="2"/>
      <c r="G127" s="2"/>
      <c r="H127" s="2"/>
      <c r="I127" s="6"/>
      <c r="J127" s="6"/>
      <c r="K127" s="2"/>
      <c r="L127" s="2"/>
    </row>
    <row r="128" spans="2:12" ht="15.75" customHeight="1" x14ac:dyDescent="0.2">
      <c r="B128" s="2"/>
      <c r="C128" s="3"/>
      <c r="D128" s="4"/>
      <c r="E128" s="5"/>
      <c r="F128" s="2"/>
      <c r="G128" s="2"/>
      <c r="H128" s="2"/>
      <c r="I128" s="6"/>
      <c r="J128" s="6"/>
      <c r="K128" s="2"/>
      <c r="L128" s="2"/>
    </row>
    <row r="129" spans="2:12" ht="15.75" customHeight="1" x14ac:dyDescent="0.2">
      <c r="B129" s="2"/>
      <c r="C129" s="3"/>
      <c r="D129" s="4"/>
      <c r="E129" s="5"/>
      <c r="F129" s="2"/>
      <c r="G129" s="2"/>
      <c r="H129" s="2"/>
      <c r="I129" s="6"/>
      <c r="J129" s="6"/>
      <c r="K129" s="2"/>
      <c r="L129" s="2"/>
    </row>
    <row r="130" spans="2:12" ht="15.75" customHeight="1" x14ac:dyDescent="0.2">
      <c r="B130" s="2"/>
      <c r="C130" s="3"/>
      <c r="D130" s="4"/>
      <c r="E130" s="5"/>
      <c r="F130" s="2"/>
      <c r="G130" s="2"/>
      <c r="H130" s="2"/>
      <c r="I130" s="6"/>
      <c r="J130" s="6"/>
      <c r="K130" s="2"/>
      <c r="L130" s="2"/>
    </row>
    <row r="131" spans="2:12" ht="15.75" customHeight="1" x14ac:dyDescent="0.2">
      <c r="B131" s="2"/>
      <c r="C131" s="3"/>
      <c r="D131" s="4"/>
      <c r="E131" s="5"/>
      <c r="F131" s="2"/>
      <c r="G131" s="2"/>
      <c r="H131" s="2"/>
      <c r="I131" s="6"/>
      <c r="J131" s="6"/>
      <c r="K131" s="2"/>
      <c r="L131" s="2"/>
    </row>
    <row r="132" spans="2:12" ht="15.75" customHeight="1" x14ac:dyDescent="0.2">
      <c r="B132" s="2"/>
      <c r="C132" s="3"/>
      <c r="D132" s="4"/>
      <c r="E132" s="5"/>
      <c r="F132" s="2"/>
      <c r="G132" s="2"/>
      <c r="H132" s="2"/>
      <c r="I132" s="6"/>
      <c r="J132" s="6"/>
      <c r="K132" s="2"/>
      <c r="L132" s="2"/>
    </row>
    <row r="133" spans="2:12" ht="15.75" customHeight="1" x14ac:dyDescent="0.2">
      <c r="B133" s="2"/>
      <c r="C133" s="3"/>
      <c r="D133" s="4"/>
      <c r="E133" s="5"/>
      <c r="F133" s="2"/>
      <c r="G133" s="2"/>
      <c r="H133" s="2"/>
      <c r="I133" s="6"/>
      <c r="J133" s="6"/>
      <c r="K133" s="2"/>
      <c r="L133" s="2"/>
    </row>
    <row r="134" spans="2:12" ht="15.75" customHeight="1" x14ac:dyDescent="0.2">
      <c r="B134" s="2"/>
      <c r="C134" s="3"/>
      <c r="D134" s="4"/>
      <c r="E134" s="5"/>
      <c r="F134" s="2"/>
      <c r="G134" s="2"/>
      <c r="H134" s="2"/>
      <c r="I134" s="6"/>
      <c r="J134" s="6"/>
      <c r="K134" s="2"/>
      <c r="L134" s="2"/>
    </row>
    <row r="135" spans="2:12" ht="15.75" customHeight="1" x14ac:dyDescent="0.2">
      <c r="B135" s="2"/>
      <c r="C135" s="3"/>
      <c r="D135" s="4"/>
      <c r="E135" s="5"/>
      <c r="F135" s="2"/>
      <c r="G135" s="2"/>
      <c r="H135" s="2"/>
      <c r="I135" s="6"/>
      <c r="J135" s="6"/>
      <c r="K135" s="2"/>
      <c r="L135" s="2"/>
    </row>
    <row r="136" spans="2:12" ht="15.75" customHeight="1" x14ac:dyDescent="0.2">
      <c r="B136" s="2"/>
      <c r="C136" s="3"/>
      <c r="D136" s="4"/>
      <c r="E136" s="5"/>
      <c r="F136" s="2"/>
      <c r="G136" s="2"/>
      <c r="H136" s="2"/>
      <c r="I136" s="6"/>
      <c r="J136" s="6"/>
      <c r="K136" s="2"/>
      <c r="L136" s="2"/>
    </row>
    <row r="137" spans="2:12" ht="15.75" customHeight="1" x14ac:dyDescent="0.2">
      <c r="B137" s="2"/>
      <c r="C137" s="3"/>
      <c r="D137" s="4"/>
      <c r="E137" s="5"/>
      <c r="F137" s="2"/>
      <c r="G137" s="2"/>
      <c r="H137" s="2"/>
      <c r="I137" s="6"/>
      <c r="J137" s="6"/>
      <c r="K137" s="2"/>
      <c r="L137" s="2"/>
    </row>
    <row r="138" spans="2:12" ht="15.75" customHeight="1" x14ac:dyDescent="0.2">
      <c r="B138" s="2"/>
      <c r="C138" s="3"/>
      <c r="D138" s="4"/>
      <c r="E138" s="5"/>
      <c r="F138" s="2"/>
      <c r="G138" s="2"/>
      <c r="H138" s="2"/>
      <c r="I138" s="6"/>
      <c r="J138" s="6"/>
      <c r="K138" s="2"/>
      <c r="L138" s="2"/>
    </row>
    <row r="139" spans="2:12" ht="15.75" customHeight="1" x14ac:dyDescent="0.2">
      <c r="B139" s="2"/>
      <c r="C139" s="3"/>
      <c r="D139" s="4"/>
      <c r="E139" s="5"/>
      <c r="F139" s="2"/>
      <c r="G139" s="2"/>
      <c r="H139" s="2"/>
      <c r="I139" s="6"/>
      <c r="J139" s="6"/>
      <c r="K139" s="2"/>
      <c r="L139" s="2"/>
    </row>
    <row r="140" spans="2:12" ht="15.75" customHeight="1" x14ac:dyDescent="0.2">
      <c r="B140" s="2"/>
      <c r="C140" s="3"/>
      <c r="D140" s="4"/>
      <c r="E140" s="5"/>
      <c r="F140" s="2"/>
      <c r="G140" s="2"/>
      <c r="H140" s="2"/>
      <c r="I140" s="6"/>
      <c r="J140" s="6"/>
      <c r="K140" s="2"/>
      <c r="L140" s="2"/>
    </row>
    <row r="141" spans="2:12" ht="15.75" customHeight="1" x14ac:dyDescent="0.2">
      <c r="B141" s="2"/>
      <c r="C141" s="3"/>
      <c r="D141" s="4"/>
      <c r="E141" s="5"/>
      <c r="F141" s="2"/>
      <c r="G141" s="2"/>
      <c r="H141" s="2"/>
      <c r="I141" s="6"/>
      <c r="J141" s="6"/>
      <c r="K141" s="2"/>
      <c r="L141" s="2"/>
    </row>
    <row r="142" spans="2:12" ht="15.75" customHeight="1" x14ac:dyDescent="0.2">
      <c r="B142" s="2"/>
      <c r="C142" s="3"/>
      <c r="D142" s="4"/>
      <c r="E142" s="5"/>
      <c r="F142" s="2"/>
      <c r="G142" s="2"/>
      <c r="H142" s="2"/>
      <c r="I142" s="6"/>
      <c r="J142" s="6"/>
      <c r="K142" s="2"/>
      <c r="L142" s="2"/>
    </row>
    <row r="143" spans="2:12" ht="15.75" customHeight="1" x14ac:dyDescent="0.2">
      <c r="B143" s="2"/>
      <c r="C143" s="3"/>
      <c r="D143" s="4"/>
      <c r="E143" s="5"/>
      <c r="F143" s="2"/>
      <c r="G143" s="2"/>
      <c r="H143" s="2"/>
      <c r="I143" s="6"/>
      <c r="J143" s="6"/>
      <c r="K143" s="2"/>
      <c r="L143" s="2"/>
    </row>
    <row r="144" spans="2:12" ht="15.75" customHeight="1" x14ac:dyDescent="0.2">
      <c r="B144" s="2"/>
      <c r="C144" s="3"/>
      <c r="D144" s="4"/>
      <c r="E144" s="5"/>
      <c r="F144" s="2"/>
      <c r="G144" s="2"/>
      <c r="H144" s="2"/>
      <c r="I144" s="6"/>
      <c r="J144" s="6"/>
      <c r="K144" s="2"/>
      <c r="L144" s="2"/>
    </row>
    <row r="145" spans="2:12" ht="15.75" customHeight="1" x14ac:dyDescent="0.2">
      <c r="B145" s="2"/>
      <c r="C145" s="3"/>
      <c r="D145" s="4"/>
      <c r="E145" s="5"/>
      <c r="F145" s="2"/>
      <c r="G145" s="2"/>
      <c r="H145" s="2"/>
      <c r="I145" s="6"/>
      <c r="J145" s="6"/>
      <c r="K145" s="2"/>
      <c r="L145" s="2"/>
    </row>
    <row r="146" spans="2:12" ht="15.75" customHeight="1" x14ac:dyDescent="0.2">
      <c r="B146" s="2"/>
      <c r="C146" s="3"/>
      <c r="D146" s="4"/>
      <c r="E146" s="5"/>
      <c r="F146" s="2"/>
      <c r="G146" s="2"/>
      <c r="H146" s="2"/>
      <c r="I146" s="6"/>
      <c r="J146" s="6"/>
      <c r="K146" s="2"/>
      <c r="L146" s="2"/>
    </row>
    <row r="147" spans="2:12" ht="15.75" customHeight="1" x14ac:dyDescent="0.2">
      <c r="B147" s="2"/>
      <c r="C147" s="3"/>
      <c r="D147" s="4"/>
      <c r="E147" s="5"/>
      <c r="F147" s="2"/>
      <c r="G147" s="2"/>
      <c r="H147" s="2"/>
      <c r="I147" s="6"/>
      <c r="J147" s="6"/>
      <c r="K147" s="2"/>
      <c r="L147" s="2"/>
    </row>
    <row r="148" spans="2:12" ht="15.75" customHeight="1" x14ac:dyDescent="0.2">
      <c r="B148" s="2"/>
      <c r="C148" s="3"/>
      <c r="D148" s="4"/>
      <c r="E148" s="5"/>
      <c r="F148" s="2"/>
      <c r="G148" s="2"/>
      <c r="H148" s="2"/>
      <c r="I148" s="6"/>
      <c r="J148" s="6"/>
      <c r="K148" s="2"/>
      <c r="L148" s="2"/>
    </row>
    <row r="149" spans="2:12" ht="15.75" customHeight="1" x14ac:dyDescent="0.2">
      <c r="B149" s="2"/>
      <c r="C149" s="3"/>
      <c r="D149" s="4"/>
      <c r="E149" s="5"/>
      <c r="F149" s="2"/>
      <c r="G149" s="2"/>
      <c r="H149" s="2"/>
      <c r="I149" s="6"/>
      <c r="J149" s="6"/>
      <c r="K149" s="2"/>
      <c r="L149" s="2"/>
    </row>
    <row r="150" spans="2:12" ht="15.75" customHeight="1" x14ac:dyDescent="0.2">
      <c r="B150" s="2"/>
      <c r="C150" s="3"/>
      <c r="D150" s="4"/>
      <c r="E150" s="5"/>
      <c r="F150" s="2"/>
      <c r="G150" s="2"/>
      <c r="H150" s="2"/>
      <c r="I150" s="6"/>
      <c r="J150" s="6"/>
      <c r="K150" s="2"/>
      <c r="L150" s="2"/>
    </row>
    <row r="151" spans="2:12" ht="15.75" customHeight="1" x14ac:dyDescent="0.2">
      <c r="B151" s="2"/>
      <c r="C151" s="3"/>
      <c r="D151" s="4"/>
      <c r="E151" s="5"/>
      <c r="F151" s="2"/>
      <c r="G151" s="2"/>
      <c r="H151" s="2"/>
      <c r="I151" s="6"/>
      <c r="J151" s="6"/>
      <c r="K151" s="2"/>
      <c r="L151" s="2"/>
    </row>
    <row r="152" spans="2:12" ht="15.75" customHeight="1" x14ac:dyDescent="0.2">
      <c r="B152" s="2"/>
      <c r="C152" s="3"/>
      <c r="D152" s="4"/>
      <c r="E152" s="5"/>
      <c r="F152" s="2"/>
      <c r="G152" s="2"/>
      <c r="H152" s="2"/>
      <c r="I152" s="6"/>
      <c r="J152" s="6"/>
      <c r="K152" s="2"/>
      <c r="L152" s="2"/>
    </row>
    <row r="153" spans="2:12" ht="15.75" customHeight="1" x14ac:dyDescent="0.2">
      <c r="B153" s="2"/>
      <c r="C153" s="3"/>
      <c r="D153" s="4"/>
      <c r="E153" s="5"/>
      <c r="F153" s="2"/>
      <c r="G153" s="2"/>
      <c r="H153" s="2"/>
      <c r="I153" s="6"/>
      <c r="J153" s="6"/>
      <c r="K153" s="2"/>
      <c r="L153" s="2"/>
    </row>
    <row r="154" spans="2:12" ht="15.75" customHeight="1" x14ac:dyDescent="0.2">
      <c r="B154" s="2"/>
      <c r="C154" s="3"/>
      <c r="D154" s="4"/>
      <c r="E154" s="5"/>
      <c r="F154" s="2"/>
      <c r="G154" s="2"/>
      <c r="H154" s="2"/>
      <c r="I154" s="6"/>
      <c r="J154" s="6"/>
      <c r="K154" s="2"/>
      <c r="L154" s="2"/>
    </row>
    <row r="155" spans="2:12" ht="15.75" customHeight="1" x14ac:dyDescent="0.2">
      <c r="B155" s="2"/>
      <c r="C155" s="3"/>
      <c r="D155" s="4"/>
      <c r="E155" s="5"/>
      <c r="F155" s="2"/>
      <c r="G155" s="2"/>
      <c r="H155" s="2"/>
      <c r="I155" s="6"/>
      <c r="J155" s="6"/>
      <c r="K155" s="2"/>
      <c r="L155" s="2"/>
    </row>
    <row r="156" spans="2:12" ht="15.75" customHeight="1" x14ac:dyDescent="0.2">
      <c r="B156" s="2"/>
      <c r="C156" s="3"/>
      <c r="D156" s="4"/>
      <c r="E156" s="5"/>
      <c r="F156" s="2"/>
      <c r="G156" s="2"/>
      <c r="H156" s="2"/>
      <c r="I156" s="6"/>
      <c r="J156" s="6"/>
      <c r="K156" s="2"/>
      <c r="L156" s="2"/>
    </row>
    <row r="157" spans="2:12" ht="15.75" customHeight="1" x14ac:dyDescent="0.2">
      <c r="B157" s="2"/>
      <c r="C157" s="3"/>
      <c r="D157" s="4"/>
      <c r="E157" s="5"/>
      <c r="F157" s="2"/>
      <c r="G157" s="2"/>
      <c r="H157" s="2"/>
      <c r="I157" s="6"/>
      <c r="J157" s="6"/>
      <c r="K157" s="2"/>
      <c r="L157" s="2"/>
    </row>
    <row r="158" spans="2:12" ht="15.75" customHeight="1" x14ac:dyDescent="0.2">
      <c r="B158" s="2"/>
      <c r="C158" s="3"/>
      <c r="D158" s="4"/>
      <c r="E158" s="5"/>
      <c r="F158" s="2"/>
      <c r="G158" s="2"/>
      <c r="H158" s="2"/>
      <c r="I158" s="6"/>
      <c r="J158" s="6"/>
      <c r="K158" s="2"/>
      <c r="L158" s="2"/>
    </row>
    <row r="159" spans="2:12" ht="15.75" customHeight="1" x14ac:dyDescent="0.2">
      <c r="B159" s="2"/>
      <c r="C159" s="3"/>
      <c r="D159" s="4"/>
      <c r="E159" s="5"/>
      <c r="F159" s="2"/>
      <c r="G159" s="2"/>
      <c r="H159" s="2"/>
      <c r="I159" s="6"/>
      <c r="J159" s="6"/>
      <c r="K159" s="2"/>
      <c r="L159" s="2"/>
    </row>
    <row r="160" spans="2:12" ht="15.75" customHeight="1" x14ac:dyDescent="0.2">
      <c r="B160" s="2"/>
      <c r="C160" s="3"/>
      <c r="D160" s="4"/>
      <c r="E160" s="5"/>
      <c r="F160" s="2"/>
      <c r="G160" s="2"/>
      <c r="H160" s="2"/>
      <c r="I160" s="6"/>
      <c r="J160" s="6"/>
      <c r="K160" s="2"/>
      <c r="L160" s="2"/>
    </row>
    <row r="161" spans="2:12" ht="15.75" customHeight="1" x14ac:dyDescent="0.2">
      <c r="B161" s="2"/>
      <c r="C161" s="3"/>
      <c r="D161" s="4"/>
      <c r="E161" s="5"/>
      <c r="F161" s="2"/>
      <c r="G161" s="2"/>
      <c r="H161" s="2"/>
      <c r="I161" s="6"/>
      <c r="J161" s="6"/>
      <c r="K161" s="2"/>
      <c r="L161" s="2"/>
    </row>
    <row r="162" spans="2:12" ht="15.75" customHeight="1" x14ac:dyDescent="0.2">
      <c r="B162" s="2"/>
      <c r="C162" s="3"/>
      <c r="D162" s="4"/>
      <c r="E162" s="5"/>
      <c r="F162" s="2"/>
      <c r="G162" s="2"/>
      <c r="H162" s="2"/>
      <c r="I162" s="6"/>
      <c r="J162" s="6"/>
      <c r="K162" s="2"/>
      <c r="L162" s="2"/>
    </row>
    <row r="163" spans="2:12" ht="15.75" customHeight="1" x14ac:dyDescent="0.2">
      <c r="B163" s="2"/>
      <c r="C163" s="3"/>
      <c r="D163" s="4"/>
      <c r="E163" s="5"/>
      <c r="F163" s="2"/>
      <c r="G163" s="2"/>
      <c r="H163" s="2"/>
      <c r="I163" s="6"/>
      <c r="J163" s="6"/>
      <c r="K163" s="2"/>
      <c r="L163" s="2"/>
    </row>
    <row r="164" spans="2:12" ht="15.75" customHeight="1" x14ac:dyDescent="0.2">
      <c r="B164" s="2"/>
      <c r="C164" s="3"/>
      <c r="D164" s="4"/>
      <c r="E164" s="5"/>
      <c r="F164" s="2"/>
      <c r="G164" s="2"/>
      <c r="H164" s="2"/>
      <c r="I164" s="6"/>
      <c r="J164" s="6"/>
      <c r="K164" s="2"/>
      <c r="L164" s="2"/>
    </row>
    <row r="165" spans="2:12" ht="15.75" customHeight="1" x14ac:dyDescent="0.2">
      <c r="B165" s="2"/>
      <c r="C165" s="3"/>
      <c r="D165" s="4"/>
      <c r="E165" s="5"/>
      <c r="F165" s="2"/>
      <c r="G165" s="2"/>
      <c r="H165" s="2"/>
      <c r="I165" s="6"/>
      <c r="J165" s="6"/>
      <c r="K165" s="2"/>
      <c r="L165" s="2"/>
    </row>
    <row r="166" spans="2:12" ht="15.75" customHeight="1" x14ac:dyDescent="0.2">
      <c r="B166" s="2"/>
      <c r="C166" s="3"/>
      <c r="D166" s="4"/>
      <c r="E166" s="5"/>
      <c r="F166" s="2"/>
      <c r="G166" s="2"/>
      <c r="H166" s="2"/>
      <c r="I166" s="6"/>
      <c r="J166" s="6"/>
      <c r="K166" s="2"/>
      <c r="L166" s="2"/>
    </row>
    <row r="167" spans="2:12" ht="15.75" customHeight="1" x14ac:dyDescent="0.2">
      <c r="B167" s="2"/>
      <c r="C167" s="3"/>
      <c r="D167" s="4"/>
      <c r="E167" s="5"/>
      <c r="F167" s="2"/>
      <c r="G167" s="2"/>
      <c r="H167" s="2"/>
      <c r="I167" s="6"/>
      <c r="J167" s="6"/>
      <c r="K167" s="2"/>
      <c r="L167" s="2"/>
    </row>
    <row r="168" spans="2:12" ht="15.75" customHeight="1" x14ac:dyDescent="0.2">
      <c r="B168" s="2"/>
      <c r="C168" s="3"/>
      <c r="D168" s="4"/>
      <c r="E168" s="5"/>
      <c r="F168" s="2"/>
      <c r="G168" s="2"/>
      <c r="H168" s="2"/>
      <c r="I168" s="6"/>
      <c r="J168" s="6"/>
      <c r="K168" s="2"/>
      <c r="L168" s="2"/>
    </row>
    <row r="169" spans="2:12" ht="15.75" customHeight="1" x14ac:dyDescent="0.2">
      <c r="B169" s="2"/>
      <c r="C169" s="3"/>
      <c r="D169" s="4"/>
      <c r="E169" s="5"/>
      <c r="F169" s="2"/>
      <c r="G169" s="2"/>
      <c r="H169" s="2"/>
      <c r="I169" s="6"/>
      <c r="J169" s="6"/>
      <c r="K169" s="2"/>
      <c r="L169" s="2"/>
    </row>
    <row r="170" spans="2:12" ht="15.75" customHeight="1" x14ac:dyDescent="0.2">
      <c r="B170" s="2"/>
      <c r="C170" s="3"/>
      <c r="D170" s="4"/>
      <c r="E170" s="5"/>
      <c r="F170" s="2"/>
      <c r="G170" s="2"/>
      <c r="H170" s="2"/>
      <c r="I170" s="6"/>
      <c r="J170" s="6"/>
      <c r="K170" s="2"/>
      <c r="L170" s="2"/>
    </row>
    <row r="171" spans="2:12" ht="15.75" customHeight="1" x14ac:dyDescent="0.2">
      <c r="B171" s="2"/>
      <c r="C171" s="3"/>
      <c r="D171" s="4"/>
      <c r="E171" s="5"/>
      <c r="F171" s="2"/>
      <c r="G171" s="2"/>
      <c r="H171" s="2"/>
      <c r="I171" s="6"/>
      <c r="J171" s="6"/>
      <c r="K171" s="2"/>
      <c r="L171" s="2"/>
    </row>
    <row r="172" spans="2:12" ht="15.75" customHeight="1" x14ac:dyDescent="0.2">
      <c r="B172" s="2"/>
      <c r="C172" s="3"/>
      <c r="D172" s="4"/>
      <c r="E172" s="5"/>
      <c r="F172" s="2"/>
      <c r="G172" s="2"/>
      <c r="H172" s="2"/>
      <c r="I172" s="6"/>
      <c r="J172" s="6"/>
      <c r="K172" s="2"/>
      <c r="L172" s="2"/>
    </row>
    <row r="173" spans="2:12" ht="15.75" customHeight="1" x14ac:dyDescent="0.2">
      <c r="B173" s="2"/>
      <c r="C173" s="3"/>
      <c r="D173" s="4"/>
      <c r="E173" s="5"/>
      <c r="F173" s="2"/>
      <c r="G173" s="2"/>
      <c r="H173" s="2"/>
      <c r="I173" s="6"/>
      <c r="J173" s="6"/>
      <c r="K173" s="2"/>
      <c r="L173" s="2"/>
    </row>
    <row r="174" spans="2:12" ht="15.75" customHeight="1" x14ac:dyDescent="0.2">
      <c r="B174" s="2"/>
      <c r="C174" s="3"/>
      <c r="D174" s="4"/>
      <c r="E174" s="5"/>
      <c r="F174" s="2"/>
      <c r="G174" s="2"/>
      <c r="H174" s="2"/>
      <c r="I174" s="6"/>
      <c r="J174" s="6"/>
      <c r="K174" s="2"/>
      <c r="L174" s="2"/>
    </row>
    <row r="175" spans="2:12" ht="15.75" customHeight="1" x14ac:dyDescent="0.2">
      <c r="B175" s="2"/>
      <c r="C175" s="3"/>
      <c r="D175" s="4"/>
      <c r="E175" s="5"/>
      <c r="F175" s="2"/>
      <c r="G175" s="2"/>
      <c r="H175" s="2"/>
      <c r="I175" s="6"/>
      <c r="J175" s="6"/>
      <c r="K175" s="2"/>
      <c r="L175" s="2"/>
    </row>
    <row r="176" spans="2:12" ht="15.75" customHeight="1" x14ac:dyDescent="0.2">
      <c r="B176" s="2"/>
      <c r="C176" s="3"/>
      <c r="D176" s="4"/>
      <c r="E176" s="5"/>
      <c r="F176" s="2"/>
      <c r="G176" s="2"/>
      <c r="H176" s="2"/>
      <c r="I176" s="6"/>
      <c r="J176" s="6"/>
      <c r="K176" s="2"/>
      <c r="L176" s="2"/>
    </row>
    <row r="177" spans="2:12" ht="15.75" customHeight="1" x14ac:dyDescent="0.2">
      <c r="B177" s="2"/>
      <c r="C177" s="3"/>
      <c r="D177" s="4"/>
      <c r="E177" s="5"/>
      <c r="F177" s="2"/>
      <c r="G177" s="2"/>
      <c r="H177" s="2"/>
      <c r="I177" s="6"/>
      <c r="J177" s="6"/>
      <c r="K177" s="2"/>
      <c r="L177" s="2"/>
    </row>
    <row r="178" spans="2:12" ht="15.75" customHeight="1" x14ac:dyDescent="0.2">
      <c r="B178" s="2"/>
      <c r="C178" s="3"/>
      <c r="D178" s="4"/>
      <c r="E178" s="5"/>
      <c r="F178" s="2"/>
      <c r="G178" s="2"/>
      <c r="H178" s="2"/>
      <c r="I178" s="6"/>
      <c r="J178" s="6"/>
      <c r="K178" s="2"/>
      <c r="L178" s="2"/>
    </row>
    <row r="179" spans="2:12" ht="15.75" customHeight="1" x14ac:dyDescent="0.2">
      <c r="B179" s="2"/>
      <c r="C179" s="3"/>
      <c r="D179" s="4"/>
      <c r="E179" s="5"/>
      <c r="F179" s="2"/>
      <c r="G179" s="2"/>
      <c r="H179" s="2"/>
      <c r="I179" s="6"/>
      <c r="J179" s="6"/>
      <c r="K179" s="2"/>
      <c r="L179" s="2"/>
    </row>
    <row r="180" spans="2:12" ht="15.75" customHeight="1" x14ac:dyDescent="0.2">
      <c r="B180" s="2"/>
      <c r="C180" s="3"/>
      <c r="D180" s="4"/>
      <c r="E180" s="5"/>
      <c r="F180" s="2"/>
      <c r="G180" s="2"/>
      <c r="H180" s="2"/>
      <c r="I180" s="6"/>
      <c r="J180" s="6"/>
      <c r="K180" s="2"/>
      <c r="L180" s="2"/>
    </row>
    <row r="181" spans="2:12" ht="15.75" customHeight="1" x14ac:dyDescent="0.2">
      <c r="B181" s="2"/>
      <c r="C181" s="3"/>
      <c r="D181" s="4"/>
      <c r="E181" s="5"/>
      <c r="F181" s="2"/>
      <c r="G181" s="2"/>
      <c r="H181" s="2"/>
      <c r="I181" s="6"/>
      <c r="J181" s="6"/>
      <c r="K181" s="2"/>
      <c r="L181" s="2"/>
    </row>
    <row r="182" spans="2:12" ht="15.75" customHeight="1" x14ac:dyDescent="0.2">
      <c r="B182" s="2"/>
      <c r="C182" s="3"/>
      <c r="D182" s="4"/>
      <c r="E182" s="5"/>
      <c r="F182" s="2"/>
      <c r="G182" s="2"/>
      <c r="H182" s="2"/>
      <c r="I182" s="6"/>
      <c r="J182" s="6"/>
      <c r="K182" s="2"/>
      <c r="L182" s="2"/>
    </row>
    <row r="183" spans="2:12" ht="15.75" customHeight="1" x14ac:dyDescent="0.2">
      <c r="B183" s="2"/>
      <c r="C183" s="3"/>
      <c r="D183" s="4"/>
      <c r="E183" s="5"/>
      <c r="F183" s="2"/>
      <c r="G183" s="2"/>
      <c r="H183" s="2"/>
      <c r="I183" s="6"/>
      <c r="J183" s="6"/>
      <c r="K183" s="2"/>
      <c r="L183" s="2"/>
    </row>
    <row r="184" spans="2:12" ht="15.75" customHeight="1" x14ac:dyDescent="0.2">
      <c r="B184" s="2"/>
      <c r="C184" s="3"/>
      <c r="D184" s="4"/>
      <c r="E184" s="5"/>
      <c r="F184" s="2"/>
      <c r="G184" s="2"/>
      <c r="H184" s="2"/>
      <c r="I184" s="6"/>
      <c r="J184" s="6"/>
      <c r="K184" s="2"/>
      <c r="L184" s="2"/>
    </row>
    <row r="185" spans="2:12" ht="15.75" customHeight="1" x14ac:dyDescent="0.2">
      <c r="B185" s="2"/>
      <c r="C185" s="3"/>
      <c r="D185" s="4"/>
      <c r="E185" s="5"/>
      <c r="F185" s="2"/>
      <c r="G185" s="2"/>
      <c r="H185" s="2"/>
      <c r="I185" s="6"/>
      <c r="J185" s="6"/>
      <c r="K185" s="2"/>
      <c r="L185" s="2"/>
    </row>
    <row r="186" spans="2:12" ht="15.75" customHeight="1" x14ac:dyDescent="0.2">
      <c r="B186" s="2"/>
      <c r="C186" s="3"/>
      <c r="D186" s="4"/>
      <c r="E186" s="5"/>
      <c r="F186" s="2"/>
      <c r="G186" s="2"/>
      <c r="H186" s="2"/>
      <c r="I186" s="6"/>
      <c r="J186" s="6"/>
      <c r="K186" s="2"/>
      <c r="L186" s="2"/>
    </row>
    <row r="187" spans="2:12" ht="15.75" customHeight="1" x14ac:dyDescent="0.2">
      <c r="B187" s="2"/>
      <c r="C187" s="3"/>
      <c r="D187" s="4"/>
      <c r="E187" s="5"/>
      <c r="F187" s="2"/>
      <c r="G187" s="2"/>
      <c r="H187" s="2"/>
      <c r="I187" s="6"/>
      <c r="J187" s="6"/>
      <c r="K187" s="2"/>
      <c r="L187" s="2"/>
    </row>
    <row r="188" spans="2:12" ht="15.75" customHeight="1" x14ac:dyDescent="0.2">
      <c r="B188" s="2"/>
      <c r="C188" s="3"/>
      <c r="D188" s="4"/>
      <c r="E188" s="5"/>
      <c r="F188" s="2"/>
      <c r="G188" s="2"/>
      <c r="H188" s="2"/>
      <c r="I188" s="6"/>
      <c r="J188" s="6"/>
      <c r="K188" s="2"/>
      <c r="L188" s="2"/>
    </row>
    <row r="189" spans="2:12" ht="15.75" customHeight="1" x14ac:dyDescent="0.2">
      <c r="B189" s="2"/>
      <c r="C189" s="3"/>
      <c r="D189" s="4"/>
      <c r="E189" s="5"/>
      <c r="F189" s="2"/>
      <c r="G189" s="2"/>
      <c r="H189" s="2"/>
      <c r="I189" s="6"/>
      <c r="J189" s="6"/>
      <c r="K189" s="2"/>
      <c r="L189" s="2"/>
    </row>
    <row r="190" spans="2:12" ht="15.75" customHeight="1" x14ac:dyDescent="0.2">
      <c r="B190" s="2"/>
      <c r="C190" s="3"/>
      <c r="D190" s="4"/>
      <c r="E190" s="5"/>
      <c r="F190" s="2"/>
      <c r="G190" s="2"/>
      <c r="H190" s="2"/>
      <c r="I190" s="6"/>
      <c r="J190" s="6"/>
      <c r="K190" s="2"/>
      <c r="L190" s="2"/>
    </row>
    <row r="191" spans="2:12" ht="15.75" customHeight="1" x14ac:dyDescent="0.2">
      <c r="B191" s="2"/>
      <c r="C191" s="3"/>
      <c r="D191" s="4"/>
      <c r="E191" s="5"/>
      <c r="F191" s="2"/>
      <c r="G191" s="2"/>
      <c r="H191" s="2"/>
      <c r="I191" s="6"/>
      <c r="J191" s="6"/>
      <c r="K191" s="2"/>
      <c r="L191" s="2"/>
    </row>
    <row r="192" spans="2:12" ht="15.75" customHeight="1" x14ac:dyDescent="0.2">
      <c r="B192" s="2"/>
      <c r="C192" s="3"/>
      <c r="D192" s="4"/>
      <c r="E192" s="5"/>
      <c r="F192" s="2"/>
      <c r="G192" s="2"/>
      <c r="H192" s="2"/>
      <c r="I192" s="6"/>
      <c r="J192" s="6"/>
      <c r="K192" s="2"/>
      <c r="L192" s="2"/>
    </row>
    <row r="193" spans="2:12" ht="15.75" customHeight="1" x14ac:dyDescent="0.2">
      <c r="B193" s="2"/>
      <c r="C193" s="3"/>
      <c r="D193" s="4"/>
      <c r="E193" s="5"/>
      <c r="F193" s="2"/>
      <c r="G193" s="2"/>
      <c r="H193" s="2"/>
      <c r="I193" s="6"/>
      <c r="J193" s="6"/>
      <c r="K193" s="2"/>
      <c r="L193" s="2"/>
    </row>
    <row r="194" spans="2:12" ht="15.75" customHeight="1" x14ac:dyDescent="0.2">
      <c r="B194" s="2"/>
      <c r="C194" s="3"/>
      <c r="D194" s="4"/>
      <c r="E194" s="5"/>
      <c r="F194" s="2"/>
      <c r="G194" s="2"/>
      <c r="H194" s="2"/>
      <c r="I194" s="6"/>
      <c r="J194" s="6"/>
      <c r="K194" s="2"/>
      <c r="L194" s="2"/>
    </row>
    <row r="195" spans="2:12" ht="15.75" customHeight="1" x14ac:dyDescent="0.2">
      <c r="B195" s="2"/>
      <c r="C195" s="3"/>
      <c r="D195" s="4"/>
      <c r="E195" s="5"/>
      <c r="F195" s="2"/>
      <c r="G195" s="2"/>
      <c r="H195" s="2"/>
      <c r="I195" s="6"/>
      <c r="J195" s="6"/>
      <c r="K195" s="2"/>
      <c r="L195" s="2"/>
    </row>
    <row r="196" spans="2:12" ht="15.75" customHeight="1" x14ac:dyDescent="0.2">
      <c r="B196" s="2"/>
      <c r="C196" s="3"/>
      <c r="D196" s="4"/>
      <c r="E196" s="5"/>
      <c r="F196" s="2"/>
      <c r="G196" s="2"/>
      <c r="H196" s="2"/>
      <c r="I196" s="6"/>
      <c r="J196" s="6"/>
      <c r="K196" s="2"/>
      <c r="L196" s="2"/>
    </row>
    <row r="197" spans="2:12" ht="15.75" customHeight="1" x14ac:dyDescent="0.2">
      <c r="B197" s="2"/>
      <c r="C197" s="3"/>
      <c r="D197" s="4"/>
      <c r="E197" s="5"/>
      <c r="F197" s="2"/>
      <c r="G197" s="2"/>
      <c r="H197" s="2"/>
      <c r="I197" s="6"/>
      <c r="J197" s="6"/>
      <c r="K197" s="2"/>
      <c r="L197" s="2"/>
    </row>
    <row r="198" spans="2:12" ht="15.75" customHeight="1" x14ac:dyDescent="0.2">
      <c r="B198" s="2"/>
      <c r="C198" s="3"/>
      <c r="D198" s="4"/>
      <c r="E198" s="5"/>
      <c r="F198" s="2"/>
      <c r="G198" s="2"/>
      <c r="H198" s="2"/>
      <c r="I198" s="6"/>
      <c r="J198" s="6"/>
      <c r="K198" s="2"/>
      <c r="L198" s="2"/>
    </row>
    <row r="199" spans="2:12" ht="15.75" customHeight="1" x14ac:dyDescent="0.2">
      <c r="B199" s="2"/>
      <c r="C199" s="3"/>
      <c r="D199" s="4"/>
      <c r="E199" s="5"/>
      <c r="F199" s="2"/>
      <c r="G199" s="2"/>
      <c r="H199" s="2"/>
      <c r="I199" s="6"/>
      <c r="J199" s="6"/>
      <c r="K199" s="2"/>
      <c r="L199" s="2"/>
    </row>
    <row r="200" spans="2:12" ht="15.75" customHeight="1" x14ac:dyDescent="0.2">
      <c r="B200" s="2"/>
      <c r="C200" s="3"/>
      <c r="D200" s="4"/>
      <c r="E200" s="5"/>
      <c r="F200" s="2"/>
      <c r="G200" s="2"/>
      <c r="H200" s="2"/>
      <c r="I200" s="6"/>
      <c r="J200" s="6"/>
      <c r="K200" s="2"/>
      <c r="L200" s="2"/>
    </row>
    <row r="201" spans="2:12" ht="15.75" customHeight="1" x14ac:dyDescent="0.2">
      <c r="B201" s="2"/>
      <c r="C201" s="3"/>
      <c r="D201" s="4"/>
      <c r="E201" s="5"/>
      <c r="F201" s="2"/>
      <c r="G201" s="2"/>
      <c r="H201" s="2"/>
      <c r="I201" s="6"/>
      <c r="J201" s="6"/>
      <c r="K201" s="2"/>
      <c r="L201" s="2"/>
    </row>
    <row r="202" spans="2:12" ht="15.75" customHeight="1" x14ac:dyDescent="0.2">
      <c r="B202" s="2"/>
      <c r="C202" s="3"/>
      <c r="D202" s="4"/>
      <c r="E202" s="5"/>
      <c r="F202" s="2"/>
      <c r="G202" s="2"/>
      <c r="H202" s="2"/>
      <c r="I202" s="6"/>
      <c r="J202" s="6"/>
      <c r="K202" s="2"/>
      <c r="L202" s="2"/>
    </row>
    <row r="203" spans="2:12" ht="15.75" customHeight="1" x14ac:dyDescent="0.2">
      <c r="B203" s="2"/>
      <c r="C203" s="3"/>
      <c r="D203" s="4"/>
      <c r="E203" s="5"/>
      <c r="F203" s="2"/>
      <c r="G203" s="2"/>
      <c r="H203" s="2"/>
      <c r="I203" s="6"/>
      <c r="J203" s="6"/>
      <c r="K203" s="2"/>
      <c r="L203" s="2"/>
    </row>
    <row r="204" spans="2:12" ht="15.75" customHeight="1" x14ac:dyDescent="0.2">
      <c r="B204" s="2"/>
      <c r="C204" s="3"/>
      <c r="D204" s="4"/>
      <c r="E204" s="5"/>
      <c r="F204" s="2"/>
      <c r="G204" s="2"/>
      <c r="H204" s="2"/>
      <c r="I204" s="6"/>
      <c r="J204" s="6"/>
      <c r="K204" s="2"/>
      <c r="L204" s="2"/>
    </row>
    <row r="205" spans="2:12" ht="15.75" customHeight="1" x14ac:dyDescent="0.2">
      <c r="B205" s="2"/>
      <c r="C205" s="3"/>
      <c r="D205" s="4"/>
      <c r="E205" s="5"/>
      <c r="F205" s="2"/>
      <c r="G205" s="2"/>
      <c r="H205" s="2"/>
      <c r="I205" s="6"/>
      <c r="J205" s="6"/>
      <c r="K205" s="2"/>
      <c r="L205" s="2"/>
    </row>
    <row r="206" spans="2:12" ht="15.75" customHeight="1" x14ac:dyDescent="0.2">
      <c r="B206" s="2"/>
      <c r="C206" s="3"/>
      <c r="D206" s="4"/>
      <c r="E206" s="5"/>
      <c r="F206" s="2"/>
      <c r="G206" s="2"/>
      <c r="H206" s="2"/>
      <c r="I206" s="6"/>
      <c r="J206" s="6"/>
      <c r="K206" s="2"/>
      <c r="L206" s="2"/>
    </row>
    <row r="207" spans="2:12" ht="15.75" customHeight="1" x14ac:dyDescent="0.2">
      <c r="B207" s="2"/>
      <c r="C207" s="3"/>
      <c r="D207" s="4"/>
      <c r="E207" s="5"/>
      <c r="F207" s="2"/>
      <c r="G207" s="2"/>
      <c r="H207" s="2"/>
      <c r="I207" s="6"/>
      <c r="J207" s="6"/>
      <c r="K207" s="2"/>
      <c r="L207" s="2"/>
    </row>
    <row r="208" spans="2:12" ht="15.75" customHeight="1" x14ac:dyDescent="0.2">
      <c r="B208" s="2"/>
      <c r="C208" s="3"/>
      <c r="D208" s="4"/>
      <c r="E208" s="5"/>
      <c r="F208" s="2"/>
      <c r="G208" s="2"/>
      <c r="H208" s="2"/>
      <c r="I208" s="6"/>
      <c r="J208" s="6"/>
      <c r="K208" s="2"/>
      <c r="L208" s="2"/>
    </row>
    <row r="209" spans="2:12" ht="15.75" customHeight="1" x14ac:dyDescent="0.2">
      <c r="B209" s="2"/>
      <c r="C209" s="3"/>
      <c r="D209" s="4"/>
      <c r="E209" s="5"/>
      <c r="F209" s="2"/>
      <c r="G209" s="2"/>
      <c r="H209" s="2"/>
      <c r="I209" s="6"/>
      <c r="J209" s="6"/>
      <c r="K209" s="2"/>
      <c r="L209" s="2"/>
    </row>
    <row r="210" spans="2:12" ht="15.75" customHeight="1" x14ac:dyDescent="0.2">
      <c r="B210" s="2"/>
      <c r="C210" s="3"/>
      <c r="D210" s="4"/>
      <c r="E210" s="5"/>
      <c r="F210" s="2"/>
      <c r="G210" s="2"/>
      <c r="H210" s="2"/>
      <c r="I210" s="6"/>
      <c r="J210" s="6"/>
      <c r="K210" s="2"/>
      <c r="L210" s="2"/>
    </row>
    <row r="211" spans="2:12" ht="15.75" customHeight="1" x14ac:dyDescent="0.2">
      <c r="B211" s="2"/>
      <c r="C211" s="3"/>
      <c r="D211" s="4"/>
      <c r="E211" s="5"/>
      <c r="F211" s="2"/>
      <c r="G211" s="2"/>
      <c r="H211" s="2"/>
      <c r="I211" s="6"/>
      <c r="J211" s="6"/>
      <c r="K211" s="2"/>
      <c r="L211" s="2"/>
    </row>
    <row r="212" spans="2:12" ht="15.75" customHeight="1" x14ac:dyDescent="0.2">
      <c r="B212" s="2"/>
      <c r="C212" s="3"/>
      <c r="D212" s="4"/>
      <c r="E212" s="5"/>
      <c r="F212" s="2"/>
      <c r="G212" s="2"/>
      <c r="H212" s="2"/>
      <c r="I212" s="6"/>
      <c r="J212" s="6"/>
      <c r="K212" s="2"/>
      <c r="L212" s="2"/>
    </row>
    <row r="213" spans="2:12" ht="15.75" customHeight="1" x14ac:dyDescent="0.2">
      <c r="B213" s="2"/>
      <c r="C213" s="3"/>
      <c r="D213" s="4"/>
      <c r="E213" s="5"/>
      <c r="F213" s="2"/>
      <c r="G213" s="2"/>
      <c r="H213" s="2"/>
      <c r="I213" s="6"/>
      <c r="J213" s="6"/>
      <c r="K213" s="2"/>
      <c r="L213" s="2"/>
    </row>
    <row r="214" spans="2:12" ht="15.75" customHeight="1" x14ac:dyDescent="0.2">
      <c r="B214" s="2"/>
      <c r="C214" s="3"/>
      <c r="D214" s="4"/>
      <c r="E214" s="5"/>
      <c r="F214" s="2"/>
      <c r="G214" s="2"/>
      <c r="H214" s="2"/>
      <c r="I214" s="6"/>
      <c r="J214" s="6"/>
      <c r="K214" s="2"/>
      <c r="L214" s="2"/>
    </row>
    <row r="215" spans="2:12" ht="15.75" customHeight="1" x14ac:dyDescent="0.2">
      <c r="B215" s="2"/>
      <c r="C215" s="3"/>
      <c r="D215" s="4"/>
      <c r="E215" s="5"/>
      <c r="F215" s="2"/>
      <c r="G215" s="2"/>
      <c r="H215" s="2"/>
      <c r="I215" s="6"/>
      <c r="J215" s="6"/>
      <c r="K215" s="2"/>
      <c r="L215" s="2"/>
    </row>
    <row r="216" spans="2:12" ht="15.75" customHeight="1" x14ac:dyDescent="0.2">
      <c r="B216" s="2"/>
      <c r="C216" s="3"/>
      <c r="D216" s="4"/>
      <c r="E216" s="5"/>
      <c r="F216" s="2"/>
      <c r="G216" s="2"/>
      <c r="H216" s="2"/>
      <c r="I216" s="6"/>
      <c r="J216" s="6"/>
      <c r="K216" s="2"/>
      <c r="L216" s="2"/>
    </row>
    <row r="217" spans="2:12" ht="15.75" customHeight="1" x14ac:dyDescent="0.2">
      <c r="B217" s="2"/>
      <c r="C217" s="3"/>
      <c r="D217" s="4"/>
      <c r="E217" s="5"/>
      <c r="F217" s="2"/>
      <c r="G217" s="2"/>
      <c r="H217" s="2"/>
      <c r="I217" s="6"/>
      <c r="J217" s="6"/>
      <c r="K217" s="2"/>
      <c r="L217" s="2"/>
    </row>
    <row r="218" spans="2:12" ht="15.75" customHeight="1" x14ac:dyDescent="0.2">
      <c r="B218" s="2"/>
      <c r="C218" s="3"/>
      <c r="D218" s="4"/>
      <c r="E218" s="5"/>
      <c r="F218" s="2"/>
      <c r="G218" s="2"/>
      <c r="H218" s="2"/>
      <c r="I218" s="6"/>
      <c r="J218" s="6"/>
      <c r="K218" s="2"/>
      <c r="L218" s="2"/>
    </row>
    <row r="219" spans="2:12" ht="15.75" customHeight="1" x14ac:dyDescent="0.2">
      <c r="B219" s="2"/>
      <c r="C219" s="3"/>
      <c r="D219" s="4"/>
      <c r="E219" s="5"/>
      <c r="F219" s="2"/>
      <c r="G219" s="2"/>
      <c r="H219" s="2"/>
      <c r="I219" s="6"/>
      <c r="J219" s="6"/>
      <c r="K219" s="2"/>
      <c r="L219" s="2"/>
    </row>
    <row r="220" spans="2:12" ht="15.75" customHeight="1" x14ac:dyDescent="0.2">
      <c r="B220" s="2"/>
      <c r="C220" s="3"/>
      <c r="D220" s="4"/>
      <c r="E220" s="5"/>
      <c r="F220" s="2"/>
      <c r="G220" s="2"/>
      <c r="H220" s="2"/>
      <c r="I220" s="6"/>
      <c r="J220" s="6"/>
      <c r="K220" s="2"/>
      <c r="L220" s="2"/>
    </row>
    <row r="221" spans="2:12" ht="15.75" customHeight="1" x14ac:dyDescent="0.2">
      <c r="B221" s="2"/>
      <c r="C221" s="3"/>
      <c r="D221" s="4"/>
      <c r="E221" s="5"/>
      <c r="F221" s="2"/>
      <c r="G221" s="2"/>
      <c r="H221" s="2"/>
      <c r="I221" s="6"/>
      <c r="J221" s="6"/>
      <c r="K221" s="2"/>
      <c r="L221" s="2"/>
    </row>
    <row r="222" spans="2:12" ht="15.75" customHeight="1" x14ac:dyDescent="0.2">
      <c r="B222" s="2"/>
      <c r="C222" s="3"/>
      <c r="D222" s="4"/>
      <c r="E222" s="5"/>
      <c r="F222" s="2"/>
      <c r="G222" s="2"/>
      <c r="H222" s="2"/>
      <c r="I222" s="6"/>
      <c r="J222" s="6"/>
      <c r="K222" s="2"/>
      <c r="L222" s="2"/>
    </row>
    <row r="223" spans="2:12" ht="15.75" customHeight="1" x14ac:dyDescent="0.2">
      <c r="B223" s="2"/>
      <c r="C223" s="3"/>
      <c r="D223" s="4"/>
      <c r="E223" s="5"/>
      <c r="F223" s="2"/>
      <c r="G223" s="2"/>
      <c r="H223" s="2"/>
      <c r="I223" s="6"/>
      <c r="J223" s="6"/>
      <c r="K223" s="2"/>
      <c r="L223" s="2"/>
    </row>
    <row r="224" spans="2:12" ht="15.75" customHeight="1" x14ac:dyDescent="0.2">
      <c r="B224" s="2"/>
      <c r="C224" s="3"/>
      <c r="D224" s="4"/>
      <c r="E224" s="5"/>
      <c r="F224" s="2"/>
      <c r="G224" s="2"/>
      <c r="H224" s="2"/>
      <c r="I224" s="6"/>
      <c r="J224" s="6"/>
      <c r="K224" s="2"/>
      <c r="L224" s="2"/>
    </row>
    <row r="225" spans="2:12" ht="15.75" customHeight="1" x14ac:dyDescent="0.2">
      <c r="B225" s="2"/>
      <c r="C225" s="3"/>
      <c r="D225" s="4"/>
      <c r="E225" s="5"/>
      <c r="F225" s="2"/>
      <c r="G225" s="2"/>
      <c r="H225" s="2"/>
      <c r="I225" s="6"/>
      <c r="J225" s="6"/>
      <c r="K225" s="2"/>
      <c r="L225" s="2"/>
    </row>
    <row r="226" spans="2:12" ht="15.75" customHeight="1" x14ac:dyDescent="0.2">
      <c r="B226" s="2"/>
      <c r="C226" s="3"/>
      <c r="D226" s="4"/>
      <c r="E226" s="5"/>
      <c r="F226" s="2"/>
      <c r="G226" s="2"/>
      <c r="H226" s="2"/>
      <c r="I226" s="6"/>
      <c r="J226" s="6"/>
      <c r="K226" s="2"/>
      <c r="L226" s="2"/>
    </row>
    <row r="227" spans="2:12" ht="15.75" customHeight="1" x14ac:dyDescent="0.2">
      <c r="B227" s="2"/>
      <c r="C227" s="3"/>
      <c r="D227" s="4"/>
      <c r="E227" s="5"/>
      <c r="F227" s="2"/>
      <c r="G227" s="2"/>
      <c r="H227" s="2"/>
      <c r="I227" s="6"/>
      <c r="J227" s="6"/>
      <c r="K227" s="2"/>
      <c r="L227" s="2"/>
    </row>
    <row r="228" spans="2:12" ht="15.75" customHeight="1" x14ac:dyDescent="0.2">
      <c r="B228" s="2"/>
      <c r="C228" s="3"/>
      <c r="D228" s="4"/>
      <c r="E228" s="5"/>
      <c r="F228" s="2"/>
      <c r="G228" s="2"/>
      <c r="H228" s="2"/>
      <c r="I228" s="6"/>
      <c r="J228" s="6"/>
      <c r="K228" s="2"/>
      <c r="L228" s="2"/>
    </row>
    <row r="229" spans="2:12" ht="15.75" customHeight="1" x14ac:dyDescent="0.2">
      <c r="B229" s="2"/>
      <c r="C229" s="3"/>
      <c r="D229" s="4"/>
      <c r="E229" s="5"/>
      <c r="F229" s="2"/>
      <c r="G229" s="2"/>
      <c r="H229" s="2"/>
      <c r="I229" s="6"/>
      <c r="J229" s="6"/>
      <c r="K229" s="2"/>
      <c r="L229" s="2"/>
    </row>
    <row r="230" spans="2:12" ht="15.75" customHeight="1" x14ac:dyDescent="0.2">
      <c r="B230" s="2"/>
      <c r="C230" s="3"/>
      <c r="D230" s="4"/>
      <c r="E230" s="5"/>
      <c r="F230" s="2"/>
      <c r="G230" s="2"/>
      <c r="H230" s="2"/>
      <c r="I230" s="6"/>
      <c r="J230" s="6"/>
      <c r="K230" s="2"/>
      <c r="L230" s="2"/>
    </row>
    <row r="231" spans="2:12" ht="15.75" customHeight="1" x14ac:dyDescent="0.2">
      <c r="B231" s="2"/>
      <c r="C231" s="3"/>
      <c r="D231" s="4"/>
      <c r="E231" s="5"/>
      <c r="F231" s="2"/>
      <c r="G231" s="2"/>
      <c r="H231" s="2"/>
      <c r="I231" s="6"/>
      <c r="J231" s="6"/>
      <c r="K231" s="2"/>
      <c r="L231" s="2"/>
    </row>
    <row r="232" spans="2:12" ht="15.75" customHeight="1" x14ac:dyDescent="0.2">
      <c r="B232" s="2"/>
      <c r="C232" s="3"/>
      <c r="D232" s="4"/>
      <c r="E232" s="5"/>
      <c r="F232" s="2"/>
      <c r="G232" s="2"/>
      <c r="H232" s="2"/>
      <c r="I232" s="6"/>
      <c r="J232" s="6"/>
      <c r="K232" s="2"/>
      <c r="L232" s="2"/>
    </row>
    <row r="233" spans="2:12" ht="15.75" customHeight="1" x14ac:dyDescent="0.2">
      <c r="B233" s="2"/>
      <c r="C233" s="3"/>
      <c r="D233" s="4"/>
      <c r="E233" s="5"/>
      <c r="F233" s="2"/>
      <c r="G233" s="2"/>
      <c r="H233" s="2"/>
      <c r="I233" s="6"/>
      <c r="J233" s="6"/>
      <c r="K233" s="2"/>
      <c r="L233" s="2"/>
    </row>
    <row r="234" spans="2:12" ht="15.75" customHeight="1" x14ac:dyDescent="0.2">
      <c r="B234" s="2"/>
      <c r="C234" s="3"/>
      <c r="D234" s="4"/>
      <c r="E234" s="5"/>
      <c r="F234" s="2"/>
      <c r="G234" s="2"/>
      <c r="H234" s="2"/>
      <c r="I234" s="6"/>
      <c r="J234" s="6"/>
      <c r="K234" s="2"/>
      <c r="L234" s="2"/>
    </row>
    <row r="235" spans="2:12" ht="15.75" customHeight="1" x14ac:dyDescent="0.2">
      <c r="B235" s="2"/>
      <c r="C235" s="3"/>
      <c r="D235" s="4"/>
      <c r="E235" s="5"/>
      <c r="F235" s="2"/>
      <c r="G235" s="2"/>
      <c r="H235" s="2"/>
      <c r="I235" s="6"/>
      <c r="J235" s="6"/>
      <c r="K235" s="2"/>
      <c r="L235" s="2"/>
    </row>
    <row r="236" spans="2:12" ht="15.75" customHeight="1" x14ac:dyDescent="0.2">
      <c r="B236" s="2"/>
      <c r="C236" s="3"/>
      <c r="D236" s="4"/>
      <c r="E236" s="5"/>
      <c r="F236" s="2"/>
      <c r="G236" s="2"/>
      <c r="H236" s="2"/>
      <c r="I236" s="6"/>
      <c r="J236" s="6"/>
      <c r="K236" s="2"/>
      <c r="L236" s="2"/>
    </row>
    <row r="237" spans="2:12" ht="15.75" customHeight="1" x14ac:dyDescent="0.2">
      <c r="B237" s="2"/>
      <c r="C237" s="3"/>
      <c r="D237" s="4"/>
      <c r="E237" s="5"/>
      <c r="F237" s="2"/>
      <c r="G237" s="2"/>
      <c r="H237" s="2"/>
      <c r="I237" s="6"/>
      <c r="J237" s="6"/>
      <c r="K237" s="2"/>
      <c r="L237" s="2"/>
    </row>
    <row r="238" spans="2:12" ht="15.75" customHeight="1" x14ac:dyDescent="0.2">
      <c r="B238" s="2"/>
      <c r="C238" s="3"/>
      <c r="D238" s="4"/>
      <c r="E238" s="5"/>
      <c r="F238" s="2"/>
      <c r="G238" s="2"/>
      <c r="H238" s="2"/>
      <c r="I238" s="6"/>
      <c r="J238" s="6"/>
      <c r="K238" s="2"/>
      <c r="L238" s="2"/>
    </row>
    <row r="239" spans="2:12" ht="15.75" customHeight="1" x14ac:dyDescent="0.2">
      <c r="B239" s="2"/>
      <c r="C239" s="3"/>
      <c r="D239" s="4"/>
      <c r="E239" s="5"/>
      <c r="F239" s="2"/>
      <c r="G239" s="2"/>
      <c r="H239" s="2"/>
      <c r="I239" s="6"/>
      <c r="J239" s="6"/>
      <c r="K239" s="2"/>
      <c r="L239" s="2"/>
    </row>
    <row r="240" spans="2:12" ht="15.75" customHeight="1" x14ac:dyDescent="0.2">
      <c r="B240" s="2"/>
      <c r="C240" s="3"/>
      <c r="D240" s="4"/>
      <c r="E240" s="5"/>
      <c r="F240" s="2"/>
      <c r="G240" s="2"/>
      <c r="H240" s="2"/>
      <c r="I240" s="6"/>
      <c r="J240" s="6"/>
      <c r="K240" s="2"/>
      <c r="L240" s="2"/>
    </row>
    <row r="241" spans="2:12" ht="15.75" customHeight="1" x14ac:dyDescent="0.2">
      <c r="B241" s="2"/>
      <c r="C241" s="3"/>
      <c r="D241" s="4"/>
      <c r="E241" s="5"/>
      <c r="F241" s="2"/>
      <c r="G241" s="2"/>
      <c r="H241" s="2"/>
      <c r="I241" s="6"/>
      <c r="J241" s="6"/>
      <c r="K241" s="2"/>
      <c r="L241" s="2"/>
    </row>
    <row r="242" spans="2:12" ht="15.75" customHeight="1" x14ac:dyDescent="0.2">
      <c r="B242" s="2"/>
      <c r="C242" s="3"/>
      <c r="D242" s="4"/>
      <c r="E242" s="5"/>
      <c r="F242" s="2"/>
      <c r="G242" s="2"/>
      <c r="H242" s="2"/>
      <c r="I242" s="6"/>
      <c r="J242" s="6"/>
      <c r="K242" s="2"/>
      <c r="L242" s="2"/>
    </row>
    <row r="243" spans="2:12" ht="15.75" customHeight="1" x14ac:dyDescent="0.2">
      <c r="B243" s="2"/>
      <c r="C243" s="3"/>
      <c r="D243" s="4"/>
      <c r="E243" s="5"/>
      <c r="F243" s="2"/>
      <c r="G243" s="2"/>
      <c r="H243" s="2"/>
      <c r="I243" s="6"/>
      <c r="J243" s="6"/>
      <c r="K243" s="2"/>
      <c r="L243" s="2"/>
    </row>
    <row r="244" spans="2:12" ht="15.75" customHeight="1" x14ac:dyDescent="0.2">
      <c r="B244" s="2"/>
      <c r="C244" s="3"/>
      <c r="D244" s="4"/>
      <c r="E244" s="5"/>
      <c r="F244" s="2"/>
      <c r="G244" s="2"/>
      <c r="H244" s="2"/>
      <c r="I244" s="6"/>
      <c r="J244" s="6"/>
      <c r="K244" s="2"/>
      <c r="L244" s="2"/>
    </row>
    <row r="245" spans="2:12" ht="15.75" customHeight="1" x14ac:dyDescent="0.2">
      <c r="B245" s="2"/>
      <c r="C245" s="3"/>
      <c r="D245" s="4"/>
      <c r="E245" s="5"/>
      <c r="F245" s="2"/>
      <c r="G245" s="2"/>
      <c r="H245" s="2"/>
      <c r="I245" s="6"/>
      <c r="J245" s="6"/>
      <c r="K245" s="2"/>
      <c r="L245" s="2"/>
    </row>
    <row r="246" spans="2:12" ht="15.75" customHeight="1" x14ac:dyDescent="0.2">
      <c r="B246" s="2"/>
      <c r="C246" s="3"/>
      <c r="D246" s="4"/>
      <c r="E246" s="5"/>
      <c r="F246" s="2"/>
      <c r="G246" s="2"/>
      <c r="H246" s="2"/>
      <c r="I246" s="6"/>
      <c r="J246" s="6"/>
      <c r="K246" s="2"/>
      <c r="L246" s="2"/>
    </row>
    <row r="247" spans="2:12" ht="15.75" customHeight="1" x14ac:dyDescent="0.2">
      <c r="B247" s="2"/>
      <c r="C247" s="3"/>
      <c r="D247" s="4"/>
      <c r="E247" s="5"/>
      <c r="F247" s="2"/>
      <c r="G247" s="2"/>
      <c r="H247" s="2"/>
      <c r="I247" s="6"/>
      <c r="J247" s="6"/>
      <c r="K247" s="2"/>
      <c r="L247" s="2"/>
    </row>
    <row r="248" spans="2:12" ht="15.75" customHeight="1" x14ac:dyDescent="0.2">
      <c r="B248" s="2"/>
      <c r="C248" s="3"/>
      <c r="D248" s="4"/>
      <c r="E248" s="5"/>
      <c r="F248" s="2"/>
      <c r="G248" s="2"/>
      <c r="H248" s="2"/>
      <c r="I248" s="6"/>
      <c r="J248" s="6"/>
      <c r="K248" s="2"/>
      <c r="L248" s="2"/>
    </row>
    <row r="249" spans="2:12" ht="15.75" customHeight="1" x14ac:dyDescent="0.2">
      <c r="B249" s="2"/>
      <c r="C249" s="3"/>
      <c r="D249" s="4"/>
      <c r="E249" s="5"/>
      <c r="F249" s="2"/>
      <c r="G249" s="2"/>
      <c r="H249" s="2"/>
      <c r="I249" s="6"/>
      <c r="J249" s="6"/>
      <c r="K249" s="2"/>
      <c r="L249" s="2"/>
    </row>
    <row r="250" spans="2:12" ht="15.75" customHeight="1" x14ac:dyDescent="0.2">
      <c r="B250" s="2"/>
      <c r="C250" s="3"/>
      <c r="D250" s="4"/>
      <c r="E250" s="5"/>
      <c r="F250" s="2"/>
      <c r="G250" s="2"/>
      <c r="H250" s="2"/>
      <c r="I250" s="6"/>
      <c r="J250" s="6"/>
      <c r="K250" s="2"/>
      <c r="L250" s="2"/>
    </row>
    <row r="251" spans="2:12" ht="15.75" customHeight="1" x14ac:dyDescent="0.2">
      <c r="B251" s="2"/>
      <c r="C251" s="3"/>
      <c r="D251" s="4"/>
      <c r="E251" s="5"/>
      <c r="F251" s="2"/>
      <c r="G251" s="2"/>
      <c r="H251" s="2"/>
      <c r="I251" s="6"/>
      <c r="J251" s="6"/>
      <c r="K251" s="2"/>
      <c r="L251" s="2"/>
    </row>
    <row r="252" spans="2:12" ht="15.75" customHeight="1" x14ac:dyDescent="0.2">
      <c r="B252" s="2"/>
      <c r="C252" s="3"/>
      <c r="D252" s="4"/>
      <c r="E252" s="5"/>
      <c r="F252" s="2"/>
      <c r="G252" s="2"/>
      <c r="H252" s="2"/>
      <c r="I252" s="6"/>
      <c r="J252" s="6"/>
      <c r="K252" s="2"/>
      <c r="L252" s="2"/>
    </row>
    <row r="253" spans="2:12" ht="15.75" customHeight="1" x14ac:dyDescent="0.2">
      <c r="B253" s="2"/>
      <c r="C253" s="3"/>
      <c r="D253" s="4"/>
      <c r="E253" s="5"/>
      <c r="F253" s="2"/>
      <c r="G253" s="2"/>
      <c r="H253" s="2"/>
      <c r="I253" s="6"/>
      <c r="J253" s="6"/>
      <c r="K253" s="2"/>
      <c r="L253" s="2"/>
    </row>
    <row r="254" spans="2:12" ht="15.75" customHeight="1" x14ac:dyDescent="0.2">
      <c r="B254" s="2"/>
      <c r="C254" s="3"/>
      <c r="D254" s="4"/>
      <c r="E254" s="5"/>
      <c r="F254" s="2"/>
      <c r="G254" s="2"/>
      <c r="H254" s="2"/>
      <c r="I254" s="6"/>
      <c r="J254" s="6"/>
      <c r="K254" s="2"/>
      <c r="L254" s="2"/>
    </row>
    <row r="255" spans="2:12" ht="15.75" customHeight="1" x14ac:dyDescent="0.2">
      <c r="B255" s="2"/>
      <c r="C255" s="3"/>
      <c r="D255" s="4"/>
      <c r="E255" s="5"/>
      <c r="F255" s="2"/>
      <c r="G255" s="2"/>
      <c r="H255" s="2"/>
      <c r="I255" s="6"/>
      <c r="J255" s="6"/>
      <c r="K255" s="2"/>
      <c r="L255" s="2"/>
    </row>
    <row r="256" spans="2:12" ht="15.75" customHeight="1" x14ac:dyDescent="0.2">
      <c r="B256" s="2"/>
      <c r="C256" s="3"/>
      <c r="D256" s="4"/>
      <c r="E256" s="5"/>
      <c r="F256" s="2"/>
      <c r="G256" s="2"/>
      <c r="H256" s="2"/>
      <c r="I256" s="6"/>
      <c r="J256" s="6"/>
      <c r="K256" s="2"/>
      <c r="L256" s="2"/>
    </row>
    <row r="257" spans="2:12" ht="15.75" customHeight="1" x14ac:dyDescent="0.2">
      <c r="B257" s="2"/>
      <c r="C257" s="3"/>
      <c r="D257" s="4"/>
      <c r="E257" s="5"/>
      <c r="F257" s="2"/>
      <c r="G257" s="2"/>
      <c r="H257" s="2"/>
      <c r="I257" s="6"/>
      <c r="J257" s="6"/>
      <c r="K257" s="2"/>
      <c r="L257" s="2"/>
    </row>
    <row r="258" spans="2:12" ht="15.75" customHeight="1" x14ac:dyDescent="0.2">
      <c r="B258" s="2"/>
      <c r="C258" s="3"/>
      <c r="D258" s="4"/>
      <c r="E258" s="5"/>
      <c r="F258" s="2"/>
      <c r="G258" s="2"/>
      <c r="H258" s="2"/>
      <c r="I258" s="6"/>
      <c r="J258" s="6"/>
      <c r="K258" s="2"/>
      <c r="L258" s="2"/>
    </row>
    <row r="259" spans="2:12" ht="15.75" customHeight="1" x14ac:dyDescent="0.2">
      <c r="B259" s="2"/>
      <c r="C259" s="3"/>
      <c r="D259" s="4"/>
      <c r="E259" s="5"/>
      <c r="F259" s="2"/>
      <c r="G259" s="2"/>
      <c r="H259" s="2"/>
      <c r="I259" s="6"/>
      <c r="J259" s="6"/>
      <c r="K259" s="2"/>
      <c r="L259" s="2"/>
    </row>
    <row r="260" spans="2:12" ht="15.75" customHeight="1" x14ac:dyDescent="0.2">
      <c r="B260" s="2"/>
      <c r="C260" s="3"/>
      <c r="D260" s="4"/>
      <c r="E260" s="5"/>
      <c r="F260" s="2"/>
      <c r="G260" s="2"/>
      <c r="H260" s="2"/>
      <c r="I260" s="6"/>
      <c r="J260" s="6"/>
      <c r="K260" s="2"/>
      <c r="L260" s="2"/>
    </row>
    <row r="261" spans="2:12" ht="15.75" customHeight="1" x14ac:dyDescent="0.2">
      <c r="B261" s="2"/>
      <c r="C261" s="3"/>
      <c r="D261" s="4"/>
      <c r="E261" s="5"/>
      <c r="F261" s="2"/>
      <c r="G261" s="2"/>
      <c r="H261" s="2"/>
      <c r="I261" s="6"/>
      <c r="J261" s="6"/>
      <c r="K261" s="2"/>
      <c r="L261" s="2"/>
    </row>
    <row r="262" spans="2:12" ht="15.75" customHeight="1" x14ac:dyDescent="0.2">
      <c r="B262" s="2"/>
      <c r="C262" s="3"/>
      <c r="D262" s="4"/>
      <c r="E262" s="5"/>
      <c r="F262" s="2"/>
      <c r="G262" s="2"/>
      <c r="H262" s="2"/>
      <c r="I262" s="6"/>
      <c r="J262" s="6"/>
      <c r="K262" s="2"/>
      <c r="L262" s="2"/>
    </row>
    <row r="263" spans="2:12" ht="15.75" customHeight="1" x14ac:dyDescent="0.2">
      <c r="B263" s="2"/>
      <c r="C263" s="3"/>
      <c r="D263" s="4"/>
      <c r="E263" s="5"/>
      <c r="F263" s="2"/>
      <c r="G263" s="2"/>
      <c r="H263" s="2"/>
      <c r="I263" s="6"/>
      <c r="J263" s="6"/>
      <c r="K263" s="2"/>
      <c r="L263" s="2"/>
    </row>
    <row r="264" spans="2:12" ht="15.75" customHeight="1" x14ac:dyDescent="0.2">
      <c r="B264" s="2"/>
      <c r="C264" s="3"/>
      <c r="D264" s="4"/>
      <c r="E264" s="5"/>
      <c r="F264" s="2"/>
      <c r="G264" s="2"/>
      <c r="H264" s="2"/>
      <c r="I264" s="6"/>
      <c r="J264" s="6"/>
      <c r="K264" s="2"/>
      <c r="L264" s="2"/>
    </row>
    <row r="265" spans="2:12" ht="15.75" customHeight="1" x14ac:dyDescent="0.2">
      <c r="B265" s="2"/>
      <c r="C265" s="3"/>
      <c r="D265" s="4"/>
      <c r="E265" s="5"/>
      <c r="F265" s="2"/>
      <c r="G265" s="2"/>
      <c r="H265" s="2"/>
      <c r="I265" s="6"/>
      <c r="J265" s="6"/>
      <c r="K265" s="2"/>
      <c r="L265" s="2"/>
    </row>
    <row r="266" spans="2:12" ht="15.75" customHeight="1" x14ac:dyDescent="0.2">
      <c r="B266" s="2"/>
      <c r="C266" s="3"/>
      <c r="D266" s="4"/>
      <c r="E266" s="5"/>
      <c r="F266" s="2"/>
      <c r="G266" s="2"/>
      <c r="H266" s="2"/>
      <c r="I266" s="6"/>
      <c r="J266" s="6"/>
      <c r="K266" s="2"/>
      <c r="L266" s="2"/>
    </row>
    <row r="267" spans="2:12" ht="15.75" customHeight="1" x14ac:dyDescent="0.2">
      <c r="B267" s="2"/>
      <c r="C267" s="3"/>
      <c r="D267" s="4"/>
      <c r="E267" s="5"/>
      <c r="F267" s="2"/>
      <c r="G267" s="2"/>
      <c r="H267" s="2"/>
      <c r="I267" s="6"/>
      <c r="J267" s="6"/>
      <c r="K267" s="2"/>
      <c r="L267" s="2"/>
    </row>
    <row r="268" spans="2:12" ht="15.75" customHeight="1" x14ac:dyDescent="0.2">
      <c r="B268" s="2"/>
      <c r="C268" s="3"/>
      <c r="D268" s="4"/>
      <c r="E268" s="5"/>
      <c r="F268" s="2"/>
      <c r="G268" s="2"/>
      <c r="H268" s="2"/>
      <c r="I268" s="6"/>
      <c r="J268" s="6"/>
      <c r="K268" s="2"/>
      <c r="L268" s="2"/>
    </row>
    <row r="269" spans="2:12" ht="15.75" customHeight="1" x14ac:dyDescent="0.2">
      <c r="B269" s="2"/>
      <c r="C269" s="3"/>
      <c r="D269" s="4"/>
      <c r="E269" s="5"/>
      <c r="F269" s="2"/>
      <c r="G269" s="2"/>
      <c r="H269" s="2"/>
      <c r="I269" s="6"/>
      <c r="J269" s="6"/>
      <c r="K269" s="2"/>
      <c r="L269" s="2"/>
    </row>
    <row r="270" spans="2:12" ht="15.75" customHeight="1" x14ac:dyDescent="0.2">
      <c r="B270" s="2"/>
      <c r="C270" s="3"/>
      <c r="D270" s="4"/>
      <c r="E270" s="5"/>
      <c r="F270" s="2"/>
      <c r="G270" s="2"/>
      <c r="H270" s="2"/>
      <c r="I270" s="6"/>
      <c r="J270" s="6"/>
      <c r="K270" s="2"/>
      <c r="L270" s="2"/>
    </row>
    <row r="271" spans="2:12" ht="15.75" customHeight="1" x14ac:dyDescent="0.2">
      <c r="B271" s="2"/>
      <c r="C271" s="3"/>
      <c r="D271" s="4"/>
      <c r="E271" s="5"/>
      <c r="F271" s="2"/>
      <c r="G271" s="2"/>
      <c r="H271" s="2"/>
      <c r="I271" s="6"/>
      <c r="J271" s="6"/>
      <c r="K271" s="2"/>
      <c r="L271" s="2"/>
    </row>
    <row r="272" spans="2:12" ht="15.75" customHeight="1" x14ac:dyDescent="0.2">
      <c r="B272" s="2"/>
      <c r="C272" s="3"/>
      <c r="D272" s="4"/>
      <c r="E272" s="5"/>
      <c r="F272" s="2"/>
      <c r="G272" s="2"/>
      <c r="H272" s="2"/>
      <c r="I272" s="6"/>
      <c r="J272" s="6"/>
      <c r="K272" s="2"/>
      <c r="L272" s="2"/>
    </row>
    <row r="273" spans="2:12" ht="15.75" customHeight="1" x14ac:dyDescent="0.2">
      <c r="B273" s="2"/>
      <c r="C273" s="3"/>
      <c r="D273" s="4"/>
      <c r="E273" s="5"/>
      <c r="F273" s="2"/>
      <c r="G273" s="2"/>
      <c r="H273" s="2"/>
      <c r="I273" s="6"/>
      <c r="J273" s="6"/>
      <c r="K273" s="2"/>
      <c r="L273" s="2"/>
    </row>
    <row r="274" spans="2:12" ht="15.75" customHeight="1" x14ac:dyDescent="0.2">
      <c r="B274" s="2"/>
      <c r="C274" s="3"/>
      <c r="D274" s="4"/>
      <c r="E274" s="5"/>
      <c r="F274" s="2"/>
      <c r="G274" s="2"/>
      <c r="H274" s="2"/>
      <c r="I274" s="6"/>
      <c r="J274" s="6"/>
      <c r="K274" s="2"/>
      <c r="L274" s="2"/>
    </row>
    <row r="275" spans="2:12" ht="15.75" customHeight="1" x14ac:dyDescent="0.2">
      <c r="B275" s="2"/>
      <c r="C275" s="3"/>
      <c r="D275" s="4"/>
      <c r="E275" s="5"/>
      <c r="F275" s="2"/>
      <c r="G275" s="2"/>
      <c r="H275" s="2"/>
      <c r="I275" s="6"/>
      <c r="J275" s="6"/>
      <c r="K275" s="2"/>
      <c r="L275" s="2"/>
    </row>
    <row r="276" spans="2:12" ht="15.75" customHeight="1" x14ac:dyDescent="0.2">
      <c r="B276" s="2"/>
      <c r="C276" s="3"/>
      <c r="D276" s="4"/>
      <c r="E276" s="5"/>
      <c r="F276" s="2"/>
      <c r="G276" s="2"/>
      <c r="H276" s="2"/>
      <c r="I276" s="6"/>
      <c r="J276" s="6"/>
      <c r="K276" s="2"/>
      <c r="L276" s="2"/>
    </row>
    <row r="277" spans="2:12" ht="15.75" customHeight="1" x14ac:dyDescent="0.2">
      <c r="B277" s="2"/>
      <c r="C277" s="3"/>
      <c r="D277" s="4"/>
      <c r="E277" s="5"/>
      <c r="F277" s="2"/>
      <c r="G277" s="2"/>
      <c r="H277" s="2"/>
      <c r="I277" s="6"/>
      <c r="J277" s="6"/>
      <c r="K277" s="2"/>
      <c r="L277" s="2"/>
    </row>
    <row r="278" spans="2:12" ht="15.75" customHeight="1" x14ac:dyDescent="0.2">
      <c r="B278" s="2"/>
      <c r="C278" s="3"/>
      <c r="D278" s="4"/>
      <c r="E278" s="5"/>
      <c r="F278" s="2"/>
      <c r="G278" s="2"/>
      <c r="H278" s="2"/>
      <c r="I278" s="6"/>
      <c r="J278" s="6"/>
      <c r="K278" s="2"/>
      <c r="L278" s="2"/>
    </row>
    <row r="279" spans="2:12" ht="15.75" customHeight="1" x14ac:dyDescent="0.2">
      <c r="B279" s="2"/>
      <c r="C279" s="3"/>
      <c r="D279" s="4"/>
      <c r="E279" s="5"/>
      <c r="F279" s="2"/>
      <c r="G279" s="2"/>
      <c r="H279" s="2"/>
      <c r="I279" s="6"/>
      <c r="J279" s="6"/>
      <c r="K279" s="2"/>
      <c r="L279" s="2"/>
    </row>
    <row r="280" spans="2:12" ht="15.75" customHeight="1" x14ac:dyDescent="0.2">
      <c r="B280" s="2"/>
      <c r="C280" s="3"/>
      <c r="D280" s="4"/>
      <c r="E280" s="5"/>
      <c r="F280" s="2"/>
      <c r="G280" s="2"/>
      <c r="H280" s="2"/>
      <c r="I280" s="6"/>
      <c r="J280" s="6"/>
      <c r="K280" s="2"/>
      <c r="L280" s="2"/>
    </row>
    <row r="281" spans="2:12" ht="15.75" customHeight="1" x14ac:dyDescent="0.2">
      <c r="B281" s="2"/>
      <c r="C281" s="3"/>
      <c r="D281" s="4"/>
      <c r="E281" s="5"/>
      <c r="F281" s="2"/>
      <c r="G281" s="2"/>
      <c r="H281" s="2"/>
      <c r="I281" s="6"/>
      <c r="J281" s="6"/>
      <c r="K281" s="2"/>
      <c r="L281" s="2"/>
    </row>
    <row r="282" spans="2:12" ht="15.75" customHeight="1" x14ac:dyDescent="0.2">
      <c r="B282" s="2"/>
      <c r="C282" s="3"/>
      <c r="D282" s="4"/>
      <c r="E282" s="5"/>
      <c r="F282" s="2"/>
      <c r="G282" s="2"/>
      <c r="H282" s="2"/>
      <c r="I282" s="6"/>
      <c r="J282" s="6"/>
      <c r="K282" s="2"/>
      <c r="L282" s="2"/>
    </row>
    <row r="283" spans="2:12" ht="15.75" customHeight="1" x14ac:dyDescent="0.2">
      <c r="B283" s="2"/>
      <c r="C283" s="3"/>
      <c r="D283" s="4"/>
      <c r="E283" s="5"/>
      <c r="F283" s="2"/>
      <c r="G283" s="2"/>
      <c r="H283" s="2"/>
      <c r="I283" s="6"/>
      <c r="J283" s="6"/>
      <c r="K283" s="2"/>
      <c r="L283" s="2"/>
    </row>
    <row r="284" spans="2:12" ht="15.75" customHeight="1" x14ac:dyDescent="0.2">
      <c r="B284" s="2"/>
      <c r="C284" s="3"/>
      <c r="D284" s="4"/>
      <c r="E284" s="5"/>
      <c r="F284" s="2"/>
      <c r="G284" s="2"/>
      <c r="H284" s="2"/>
      <c r="I284" s="6"/>
      <c r="J284" s="6"/>
      <c r="K284" s="2"/>
      <c r="L284" s="2"/>
    </row>
    <row r="285" spans="2:12" ht="15.75" customHeight="1" x14ac:dyDescent="0.2">
      <c r="B285" s="2"/>
      <c r="C285" s="3"/>
      <c r="D285" s="4"/>
      <c r="E285" s="5"/>
      <c r="F285" s="2"/>
      <c r="G285" s="2"/>
      <c r="H285" s="2"/>
      <c r="I285" s="6"/>
      <c r="J285" s="6"/>
      <c r="K285" s="2"/>
      <c r="L285" s="2"/>
    </row>
    <row r="286" spans="2:12" ht="15.75" customHeight="1" x14ac:dyDescent="0.2">
      <c r="B286" s="2"/>
      <c r="C286" s="3"/>
      <c r="D286" s="4"/>
      <c r="E286" s="5"/>
      <c r="F286" s="2"/>
      <c r="G286" s="2"/>
      <c r="H286" s="2"/>
      <c r="I286" s="6"/>
      <c r="J286" s="6"/>
      <c r="K286" s="2"/>
      <c r="L286" s="2"/>
    </row>
    <row r="287" spans="2:12" ht="15.75" customHeight="1" x14ac:dyDescent="0.2">
      <c r="B287" s="2"/>
      <c r="C287" s="3"/>
      <c r="D287" s="4"/>
      <c r="E287" s="5"/>
      <c r="F287" s="2"/>
      <c r="G287" s="2"/>
      <c r="H287" s="2"/>
      <c r="I287" s="6"/>
      <c r="J287" s="6"/>
      <c r="K287" s="2"/>
      <c r="L287" s="2"/>
    </row>
    <row r="288" spans="2:12" ht="15.75" customHeight="1" x14ac:dyDescent="0.2">
      <c r="B288" s="2"/>
      <c r="C288" s="3"/>
      <c r="D288" s="4"/>
      <c r="E288" s="5"/>
      <c r="F288" s="2"/>
      <c r="G288" s="2"/>
      <c r="H288" s="2"/>
      <c r="I288" s="6"/>
      <c r="J288" s="6"/>
      <c r="K288" s="2"/>
      <c r="L288" s="2"/>
    </row>
    <row r="289" spans="2:12" ht="15.75" customHeight="1" x14ac:dyDescent="0.2">
      <c r="B289" s="2"/>
      <c r="C289" s="3"/>
      <c r="D289" s="4"/>
      <c r="E289" s="5"/>
      <c r="F289" s="2"/>
      <c r="G289" s="2"/>
      <c r="H289" s="2"/>
      <c r="I289" s="6"/>
      <c r="J289" s="6"/>
      <c r="K289" s="2"/>
      <c r="L289" s="2"/>
    </row>
    <row r="290" spans="2:12" ht="15.75" customHeight="1" x14ac:dyDescent="0.2">
      <c r="B290" s="2"/>
      <c r="C290" s="3"/>
      <c r="D290" s="4"/>
      <c r="E290" s="5"/>
      <c r="F290" s="2"/>
      <c r="G290" s="2"/>
      <c r="H290" s="2"/>
      <c r="I290" s="6"/>
      <c r="J290" s="6"/>
      <c r="K290" s="2"/>
      <c r="L290" s="2"/>
    </row>
    <row r="291" spans="2:12" ht="15.75" customHeight="1" x14ac:dyDescent="0.2">
      <c r="B291" s="2"/>
      <c r="C291" s="3"/>
      <c r="D291" s="4"/>
      <c r="E291" s="5"/>
      <c r="F291" s="2"/>
      <c r="G291" s="2"/>
      <c r="H291" s="2"/>
      <c r="I291" s="6"/>
      <c r="J291" s="6"/>
      <c r="K291" s="2"/>
      <c r="L291" s="2"/>
    </row>
    <row r="292" spans="2:12" ht="15.75" customHeight="1" x14ac:dyDescent="0.2">
      <c r="B292" s="2"/>
      <c r="C292" s="3"/>
      <c r="D292" s="4"/>
      <c r="E292" s="5"/>
      <c r="F292" s="2"/>
      <c r="G292" s="2"/>
      <c r="H292" s="2"/>
      <c r="I292" s="6"/>
      <c r="J292" s="6"/>
      <c r="K292" s="2"/>
      <c r="L292" s="2"/>
    </row>
    <row r="293" spans="2:12" ht="15.75" customHeight="1" x14ac:dyDescent="0.2">
      <c r="B293" s="2"/>
      <c r="C293" s="3"/>
      <c r="D293" s="4"/>
      <c r="E293" s="5"/>
      <c r="F293" s="2"/>
      <c r="G293" s="2"/>
      <c r="H293" s="2"/>
      <c r="I293" s="6"/>
      <c r="J293" s="6"/>
      <c r="K293" s="2"/>
      <c r="L293" s="2"/>
    </row>
    <row r="294" spans="2:12" ht="15.75" customHeight="1" x14ac:dyDescent="0.2">
      <c r="B294" s="2"/>
      <c r="C294" s="3"/>
      <c r="D294" s="4"/>
      <c r="E294" s="5"/>
      <c r="F294" s="2"/>
      <c r="G294" s="2"/>
      <c r="H294" s="2"/>
      <c r="I294" s="6"/>
      <c r="J294" s="6"/>
      <c r="K294" s="2"/>
      <c r="L294" s="2"/>
    </row>
    <row r="295" spans="2:12" ht="15.75" customHeight="1" x14ac:dyDescent="0.2">
      <c r="B295" s="2"/>
      <c r="C295" s="3"/>
      <c r="D295" s="4"/>
      <c r="E295" s="5"/>
      <c r="F295" s="2"/>
      <c r="G295" s="2"/>
      <c r="H295" s="2"/>
      <c r="I295" s="6"/>
      <c r="J295" s="6"/>
      <c r="K295" s="2"/>
      <c r="L295" s="2"/>
    </row>
    <row r="296" spans="2:12" ht="15.75" customHeight="1" x14ac:dyDescent="0.2">
      <c r="B296" s="2"/>
      <c r="C296" s="3"/>
      <c r="D296" s="4"/>
      <c r="E296" s="5"/>
      <c r="F296" s="2"/>
      <c r="G296" s="2"/>
      <c r="H296" s="2"/>
      <c r="I296" s="6"/>
      <c r="J296" s="6"/>
      <c r="K296" s="2"/>
      <c r="L296" s="2"/>
    </row>
    <row r="297" spans="2:12" ht="15.75" customHeight="1" x14ac:dyDescent="0.2">
      <c r="B297" s="2"/>
      <c r="C297" s="3"/>
      <c r="D297" s="4"/>
      <c r="E297" s="5"/>
      <c r="F297" s="2"/>
      <c r="G297" s="2"/>
      <c r="H297" s="2"/>
      <c r="I297" s="6"/>
      <c r="J297" s="6"/>
      <c r="K297" s="2"/>
      <c r="L297" s="2"/>
    </row>
    <row r="298" spans="2:12" ht="15.75" customHeight="1" x14ac:dyDescent="0.2">
      <c r="B298" s="2"/>
      <c r="C298" s="3"/>
      <c r="D298" s="4"/>
      <c r="E298" s="5"/>
      <c r="F298" s="2"/>
      <c r="G298" s="2"/>
      <c r="H298" s="2"/>
      <c r="I298" s="6"/>
      <c r="J298" s="6"/>
      <c r="K298" s="2"/>
      <c r="L298" s="2"/>
    </row>
    <row r="299" spans="2:12" ht="15.75" customHeight="1" x14ac:dyDescent="0.2">
      <c r="B299" s="2"/>
      <c r="C299" s="3"/>
      <c r="D299" s="4"/>
      <c r="E299" s="5"/>
      <c r="F299" s="2"/>
      <c r="G299" s="2"/>
      <c r="H299" s="2"/>
      <c r="I299" s="6"/>
      <c r="J299" s="6"/>
      <c r="K299" s="2"/>
      <c r="L299" s="2"/>
    </row>
    <row r="300" spans="2:12" ht="15.75" customHeight="1" x14ac:dyDescent="0.2">
      <c r="B300" s="2"/>
      <c r="C300" s="3"/>
      <c r="D300" s="4"/>
      <c r="E300" s="5"/>
      <c r="F300" s="2"/>
      <c r="G300" s="2"/>
      <c r="H300" s="2"/>
      <c r="I300" s="6"/>
      <c r="J300" s="6"/>
      <c r="K300" s="2"/>
      <c r="L300" s="2"/>
    </row>
    <row r="301" spans="2:12" ht="15.75" customHeight="1" x14ac:dyDescent="0.2">
      <c r="B301" s="2"/>
      <c r="C301" s="3"/>
      <c r="D301" s="4"/>
      <c r="E301" s="5"/>
      <c r="F301" s="2"/>
      <c r="G301" s="2"/>
      <c r="H301" s="2"/>
      <c r="I301" s="6"/>
      <c r="J301" s="6"/>
      <c r="K301" s="2"/>
      <c r="L301" s="2"/>
    </row>
    <row r="302" spans="2:12" ht="15.75" customHeight="1" x14ac:dyDescent="0.2">
      <c r="B302" s="2"/>
      <c r="C302" s="3"/>
      <c r="D302" s="4"/>
      <c r="E302" s="5"/>
      <c r="F302" s="2"/>
      <c r="G302" s="2"/>
      <c r="H302" s="2"/>
      <c r="I302" s="6"/>
      <c r="J302" s="6"/>
      <c r="K302" s="2"/>
      <c r="L302" s="2"/>
    </row>
    <row r="303" spans="2:12" ht="15.75" customHeight="1" x14ac:dyDescent="0.2">
      <c r="B303" s="2"/>
      <c r="C303" s="3"/>
      <c r="D303" s="4"/>
      <c r="E303" s="5"/>
      <c r="F303" s="2"/>
      <c r="G303" s="2"/>
      <c r="H303" s="2"/>
      <c r="I303" s="6"/>
      <c r="J303" s="6"/>
      <c r="K303" s="2"/>
      <c r="L303" s="2"/>
    </row>
    <row r="304" spans="2:12" ht="15.75" customHeight="1" x14ac:dyDescent="0.2">
      <c r="B304" s="2"/>
      <c r="C304" s="3"/>
      <c r="D304" s="4"/>
      <c r="E304" s="5"/>
      <c r="F304" s="2"/>
      <c r="G304" s="2"/>
      <c r="H304" s="2"/>
      <c r="I304" s="6"/>
      <c r="J304" s="6"/>
      <c r="K304" s="2"/>
      <c r="L304" s="2"/>
    </row>
    <row r="305" spans="2:12" ht="15.75" customHeight="1" x14ac:dyDescent="0.2">
      <c r="B305" s="2"/>
      <c r="C305" s="3"/>
      <c r="D305" s="4"/>
      <c r="E305" s="5"/>
      <c r="F305" s="2"/>
      <c r="G305" s="2"/>
      <c r="H305" s="2"/>
      <c r="I305" s="6"/>
      <c r="J305" s="6"/>
      <c r="K305" s="2"/>
      <c r="L305" s="2"/>
    </row>
    <row r="306" spans="2:12" ht="15.75" customHeight="1" x14ac:dyDescent="0.2">
      <c r="B306" s="2"/>
      <c r="C306" s="3"/>
      <c r="D306" s="4"/>
      <c r="E306" s="5"/>
      <c r="F306" s="2"/>
      <c r="G306" s="2"/>
      <c r="H306" s="2"/>
      <c r="I306" s="6"/>
      <c r="J306" s="6"/>
      <c r="K306" s="2"/>
      <c r="L306" s="2"/>
    </row>
    <row r="307" spans="2:12" ht="15.75" customHeight="1" x14ac:dyDescent="0.2">
      <c r="B307" s="2"/>
      <c r="C307" s="3"/>
      <c r="D307" s="4"/>
      <c r="E307" s="5"/>
      <c r="F307" s="2"/>
      <c r="G307" s="2"/>
      <c r="H307" s="2"/>
      <c r="I307" s="6"/>
      <c r="J307" s="6"/>
      <c r="K307" s="2"/>
      <c r="L307" s="2"/>
    </row>
    <row r="308" spans="2:12" ht="15.75" customHeight="1" x14ac:dyDescent="0.2">
      <c r="B308" s="2"/>
      <c r="C308" s="3"/>
      <c r="D308" s="4"/>
      <c r="E308" s="5"/>
      <c r="F308" s="2"/>
      <c r="G308" s="2"/>
      <c r="H308" s="2"/>
      <c r="I308" s="6"/>
      <c r="J308" s="6"/>
      <c r="K308" s="2"/>
      <c r="L308" s="2"/>
    </row>
    <row r="309" spans="2:12" ht="15.75" customHeight="1" x14ac:dyDescent="0.2">
      <c r="B309" s="2"/>
      <c r="C309" s="3"/>
      <c r="D309" s="4"/>
      <c r="E309" s="5"/>
      <c r="F309" s="2"/>
      <c r="G309" s="2"/>
      <c r="H309" s="2"/>
      <c r="I309" s="6"/>
      <c r="J309" s="6"/>
      <c r="K309" s="2"/>
      <c r="L309" s="2"/>
    </row>
    <row r="310" spans="2:12" ht="15.75" customHeight="1" x14ac:dyDescent="0.2">
      <c r="B310" s="2"/>
      <c r="C310" s="3"/>
      <c r="D310" s="4"/>
      <c r="E310" s="5"/>
      <c r="F310" s="2"/>
      <c r="G310" s="2"/>
      <c r="H310" s="2"/>
      <c r="I310" s="6"/>
      <c r="J310" s="6"/>
      <c r="K310" s="2"/>
      <c r="L310" s="2"/>
    </row>
    <row r="311" spans="2:12" ht="15.75" customHeight="1" x14ac:dyDescent="0.2">
      <c r="B311" s="2"/>
      <c r="C311" s="3"/>
      <c r="D311" s="4"/>
      <c r="E311" s="5"/>
      <c r="F311" s="2"/>
      <c r="G311" s="2"/>
      <c r="H311" s="2"/>
      <c r="I311" s="6"/>
      <c r="J311" s="6"/>
      <c r="K311" s="2"/>
      <c r="L311" s="2"/>
    </row>
    <row r="312" spans="2:12" ht="15.75" customHeight="1" x14ac:dyDescent="0.2">
      <c r="B312" s="2"/>
      <c r="C312" s="3"/>
      <c r="D312" s="4"/>
      <c r="E312" s="5"/>
      <c r="F312" s="2"/>
      <c r="G312" s="2"/>
      <c r="H312" s="2"/>
      <c r="I312" s="6"/>
      <c r="J312" s="6"/>
      <c r="K312" s="2"/>
      <c r="L312" s="2"/>
    </row>
    <row r="313" spans="2:12" ht="15.75" customHeight="1" x14ac:dyDescent="0.2">
      <c r="B313" s="2"/>
      <c r="C313" s="3"/>
      <c r="D313" s="4"/>
      <c r="E313" s="5"/>
      <c r="F313" s="2"/>
      <c r="G313" s="2"/>
      <c r="H313" s="2"/>
      <c r="I313" s="6"/>
      <c r="J313" s="6"/>
      <c r="K313" s="2"/>
      <c r="L313" s="2"/>
    </row>
    <row r="314" spans="2:12" ht="15.75" customHeight="1" x14ac:dyDescent="0.2">
      <c r="B314" s="2"/>
      <c r="C314" s="3"/>
      <c r="D314" s="4"/>
      <c r="E314" s="5"/>
      <c r="F314" s="2"/>
      <c r="G314" s="2"/>
      <c r="H314" s="2"/>
      <c r="I314" s="6"/>
      <c r="J314" s="6"/>
      <c r="K314" s="2"/>
      <c r="L314" s="2"/>
    </row>
    <row r="315" spans="2:12" ht="15.75" customHeight="1" x14ac:dyDescent="0.2">
      <c r="B315" s="2"/>
      <c r="C315" s="3"/>
      <c r="D315" s="4"/>
      <c r="E315" s="5"/>
      <c r="F315" s="2"/>
      <c r="G315" s="2"/>
      <c r="H315" s="2"/>
      <c r="I315" s="6"/>
      <c r="J315" s="6"/>
      <c r="K315" s="2"/>
      <c r="L315" s="2"/>
    </row>
    <row r="316" spans="2:12" ht="15.75" customHeight="1" x14ac:dyDescent="0.2">
      <c r="B316" s="2"/>
      <c r="C316" s="3"/>
      <c r="D316" s="4"/>
      <c r="E316" s="5"/>
      <c r="F316" s="2"/>
      <c r="G316" s="2"/>
      <c r="H316" s="2"/>
      <c r="I316" s="6"/>
      <c r="J316" s="6"/>
      <c r="K316" s="2"/>
      <c r="L316" s="2"/>
    </row>
    <row r="317" spans="2:12" ht="15.75" customHeight="1" x14ac:dyDescent="0.2">
      <c r="B317" s="2"/>
      <c r="C317" s="3"/>
      <c r="D317" s="4"/>
      <c r="E317" s="5"/>
      <c r="F317" s="2"/>
      <c r="G317" s="2"/>
      <c r="H317" s="2"/>
      <c r="I317" s="6"/>
      <c r="J317" s="6"/>
      <c r="K317" s="2"/>
      <c r="L317" s="2"/>
    </row>
    <row r="318" spans="2:12" ht="15.75" customHeight="1" x14ac:dyDescent="0.2">
      <c r="B318" s="2"/>
      <c r="C318" s="3"/>
      <c r="D318" s="4"/>
      <c r="E318" s="5"/>
      <c r="F318" s="2"/>
      <c r="G318" s="2"/>
      <c r="H318" s="2"/>
      <c r="I318" s="6"/>
      <c r="J318" s="6"/>
      <c r="K318" s="2"/>
      <c r="L318" s="2"/>
    </row>
    <row r="319" spans="2:12" ht="15.75" customHeight="1" x14ac:dyDescent="0.2">
      <c r="B319" s="2"/>
      <c r="C319" s="3"/>
      <c r="D319" s="4"/>
      <c r="E319" s="5"/>
      <c r="F319" s="2"/>
      <c r="G319" s="2"/>
      <c r="H319" s="2"/>
      <c r="I319" s="6"/>
      <c r="J319" s="6"/>
      <c r="K319" s="2"/>
      <c r="L319" s="2"/>
    </row>
    <row r="320" spans="2:12" ht="15.75" customHeight="1" x14ac:dyDescent="0.2">
      <c r="B320" s="2"/>
      <c r="C320" s="3"/>
      <c r="D320" s="4"/>
      <c r="E320" s="5"/>
      <c r="F320" s="2"/>
      <c r="G320" s="2"/>
      <c r="H320" s="2"/>
      <c r="I320" s="6"/>
      <c r="J320" s="6"/>
      <c r="K320" s="2"/>
      <c r="L320" s="2"/>
    </row>
    <row r="321" spans="2:12" ht="15.75" customHeight="1" x14ac:dyDescent="0.2">
      <c r="B321" s="2"/>
      <c r="C321" s="3"/>
      <c r="D321" s="4"/>
      <c r="E321" s="5"/>
      <c r="F321" s="2"/>
      <c r="G321" s="2"/>
      <c r="H321" s="2"/>
      <c r="I321" s="6"/>
      <c r="J321" s="6"/>
      <c r="K321" s="2"/>
      <c r="L321" s="2"/>
    </row>
    <row r="322" spans="2:12" ht="15.75" customHeight="1" x14ac:dyDescent="0.2">
      <c r="B322" s="2"/>
      <c r="C322" s="3"/>
      <c r="D322" s="4"/>
      <c r="E322" s="5"/>
      <c r="F322" s="2"/>
      <c r="G322" s="2"/>
      <c r="H322" s="2"/>
      <c r="I322" s="6"/>
      <c r="J322" s="6"/>
      <c r="K322" s="2"/>
      <c r="L322" s="2"/>
    </row>
    <row r="323" spans="2:12" ht="15.75" customHeight="1" x14ac:dyDescent="0.2">
      <c r="B323" s="2"/>
      <c r="C323" s="3"/>
      <c r="D323" s="4"/>
      <c r="E323" s="5"/>
      <c r="F323" s="2"/>
      <c r="G323" s="2"/>
      <c r="H323" s="2"/>
      <c r="I323" s="6"/>
      <c r="J323" s="6"/>
      <c r="K323" s="2"/>
      <c r="L323" s="2"/>
    </row>
    <row r="324" spans="2:12" ht="15.75" customHeight="1" x14ac:dyDescent="0.2">
      <c r="B324" s="2"/>
      <c r="C324" s="3"/>
      <c r="D324" s="4"/>
      <c r="E324" s="5"/>
      <c r="F324" s="2"/>
      <c r="G324" s="2"/>
      <c r="H324" s="2"/>
      <c r="I324" s="6"/>
      <c r="J324" s="6"/>
      <c r="K324" s="2"/>
      <c r="L324" s="2"/>
    </row>
    <row r="325" spans="2:12" ht="15.75" customHeight="1" x14ac:dyDescent="0.2">
      <c r="B325" s="2"/>
      <c r="C325" s="3"/>
      <c r="D325" s="4"/>
      <c r="E325" s="5"/>
      <c r="F325" s="2"/>
      <c r="G325" s="2"/>
      <c r="H325" s="2"/>
      <c r="I325" s="6"/>
      <c r="J325" s="6"/>
      <c r="K325" s="2"/>
      <c r="L325" s="2"/>
    </row>
    <row r="326" spans="2:12" ht="15.75" customHeight="1" x14ac:dyDescent="0.2">
      <c r="B326" s="2"/>
      <c r="C326" s="3"/>
      <c r="D326" s="4"/>
      <c r="E326" s="5"/>
      <c r="F326" s="2"/>
      <c r="G326" s="2"/>
      <c r="H326" s="2"/>
      <c r="I326" s="6"/>
      <c r="J326" s="6"/>
      <c r="K326" s="2"/>
      <c r="L326" s="2"/>
    </row>
    <row r="327" spans="2:12" ht="15.75" customHeight="1" x14ac:dyDescent="0.2">
      <c r="B327" s="2"/>
      <c r="C327" s="3"/>
      <c r="D327" s="4"/>
      <c r="E327" s="5"/>
      <c r="F327" s="2"/>
      <c r="G327" s="2"/>
      <c r="H327" s="2"/>
      <c r="I327" s="6"/>
      <c r="J327" s="6"/>
      <c r="K327" s="2"/>
      <c r="L327" s="2"/>
    </row>
    <row r="328" spans="2:12" ht="15.75" customHeight="1" x14ac:dyDescent="0.2">
      <c r="B328" s="2"/>
      <c r="C328" s="3"/>
      <c r="D328" s="4"/>
      <c r="E328" s="5"/>
      <c r="F328" s="2"/>
      <c r="G328" s="2"/>
      <c r="H328" s="2"/>
      <c r="I328" s="6"/>
      <c r="J328" s="6"/>
      <c r="K328" s="2"/>
      <c r="L328" s="2"/>
    </row>
    <row r="329" spans="2:12" ht="15.75" customHeight="1" x14ac:dyDescent="0.2">
      <c r="B329" s="2"/>
      <c r="C329" s="3"/>
      <c r="D329" s="4"/>
      <c r="E329" s="5"/>
      <c r="F329" s="2"/>
      <c r="G329" s="2"/>
      <c r="H329" s="2"/>
      <c r="I329" s="6"/>
      <c r="J329" s="6"/>
      <c r="K329" s="2"/>
      <c r="L329" s="2"/>
    </row>
    <row r="330" spans="2:12" ht="15.75" customHeight="1" x14ac:dyDescent="0.2">
      <c r="B330" s="2"/>
      <c r="C330" s="3"/>
      <c r="D330" s="4"/>
      <c r="E330" s="5"/>
      <c r="F330" s="2"/>
      <c r="G330" s="2"/>
      <c r="H330" s="2"/>
      <c r="I330" s="6"/>
      <c r="J330" s="6"/>
      <c r="K330" s="2"/>
      <c r="L330" s="2"/>
    </row>
    <row r="331" spans="2:12" ht="15.75" customHeight="1" x14ac:dyDescent="0.2">
      <c r="B331" s="2"/>
      <c r="C331" s="3"/>
      <c r="D331" s="4"/>
      <c r="E331" s="5"/>
      <c r="F331" s="2"/>
      <c r="G331" s="2"/>
      <c r="H331" s="2"/>
      <c r="I331" s="6"/>
      <c r="J331" s="6"/>
      <c r="K331" s="2"/>
      <c r="L331" s="2"/>
    </row>
    <row r="332" spans="2:12" ht="15.75" customHeight="1" x14ac:dyDescent="0.2">
      <c r="B332" s="2"/>
      <c r="C332" s="3"/>
      <c r="D332" s="4"/>
      <c r="E332" s="5"/>
      <c r="F332" s="2"/>
      <c r="G332" s="2"/>
      <c r="H332" s="2"/>
      <c r="I332" s="6"/>
      <c r="J332" s="6"/>
      <c r="K332" s="2"/>
      <c r="L332" s="2"/>
    </row>
    <row r="333" spans="2:12" ht="15.75" customHeight="1" x14ac:dyDescent="0.2">
      <c r="B333" s="2"/>
      <c r="C333" s="3"/>
      <c r="D333" s="4"/>
      <c r="E333" s="5"/>
      <c r="F333" s="2"/>
      <c r="G333" s="2"/>
      <c r="H333" s="2"/>
      <c r="I333" s="6"/>
      <c r="J333" s="6"/>
      <c r="K333" s="2"/>
      <c r="L333" s="2"/>
    </row>
    <row r="334" spans="2:12" ht="15.75" customHeight="1" x14ac:dyDescent="0.2">
      <c r="B334" s="2"/>
      <c r="C334" s="3"/>
      <c r="D334" s="4"/>
      <c r="E334" s="5"/>
      <c r="F334" s="2"/>
      <c r="G334" s="2"/>
      <c r="H334" s="2"/>
      <c r="I334" s="6"/>
      <c r="J334" s="6"/>
      <c r="K334" s="2"/>
      <c r="L334" s="2"/>
    </row>
    <row r="335" spans="2:12" ht="15.75" customHeight="1" x14ac:dyDescent="0.2">
      <c r="B335" s="2"/>
      <c r="C335" s="3"/>
      <c r="D335" s="4"/>
      <c r="E335" s="5"/>
      <c r="F335" s="2"/>
      <c r="G335" s="2"/>
      <c r="H335" s="2"/>
      <c r="I335" s="6"/>
      <c r="J335" s="6"/>
      <c r="K335" s="2"/>
      <c r="L335" s="2"/>
    </row>
    <row r="336" spans="2:12" ht="15.75" customHeight="1" x14ac:dyDescent="0.2">
      <c r="B336" s="2"/>
      <c r="C336" s="3"/>
      <c r="D336" s="4"/>
      <c r="E336" s="5"/>
      <c r="F336" s="2"/>
      <c r="G336" s="2"/>
      <c r="H336" s="2"/>
      <c r="I336" s="6"/>
      <c r="J336" s="6"/>
      <c r="K336" s="2"/>
      <c r="L336" s="2"/>
    </row>
    <row r="337" spans="2:12" ht="15.75" customHeight="1" x14ac:dyDescent="0.2">
      <c r="B337" s="2"/>
      <c r="C337" s="3"/>
      <c r="D337" s="4"/>
      <c r="E337" s="5"/>
      <c r="F337" s="2"/>
      <c r="G337" s="2"/>
      <c r="H337" s="2"/>
      <c r="I337" s="6"/>
      <c r="J337" s="6"/>
      <c r="K337" s="2"/>
      <c r="L337" s="2"/>
    </row>
    <row r="338" spans="2:12" ht="15.75" customHeight="1" x14ac:dyDescent="0.2">
      <c r="B338" s="2"/>
      <c r="C338" s="3"/>
      <c r="D338" s="4"/>
      <c r="E338" s="5"/>
      <c r="F338" s="2"/>
      <c r="G338" s="2"/>
      <c r="H338" s="2"/>
      <c r="I338" s="6"/>
      <c r="J338" s="6"/>
      <c r="K338" s="2"/>
      <c r="L338" s="2"/>
    </row>
    <row r="339" spans="2:12" ht="15.75" customHeight="1" x14ac:dyDescent="0.2">
      <c r="B339" s="2"/>
      <c r="C339" s="3"/>
      <c r="D339" s="4"/>
      <c r="E339" s="5"/>
      <c r="F339" s="2"/>
      <c r="G339" s="2"/>
      <c r="H339" s="2"/>
      <c r="I339" s="6"/>
      <c r="J339" s="6"/>
      <c r="K339" s="2"/>
      <c r="L339" s="2"/>
    </row>
    <row r="340" spans="2:12" ht="15.75" customHeight="1" x14ac:dyDescent="0.2">
      <c r="B340" s="2"/>
      <c r="C340" s="3"/>
      <c r="D340" s="4"/>
      <c r="E340" s="5"/>
      <c r="F340" s="2"/>
      <c r="G340" s="2"/>
      <c r="H340" s="2"/>
      <c r="I340" s="6"/>
      <c r="J340" s="6"/>
      <c r="K340" s="2"/>
      <c r="L340" s="2"/>
    </row>
    <row r="341" spans="2:12" ht="15.75" customHeight="1" x14ac:dyDescent="0.2">
      <c r="B341" s="2"/>
      <c r="C341" s="3"/>
      <c r="D341" s="4"/>
      <c r="E341" s="5"/>
      <c r="F341" s="2"/>
      <c r="G341" s="2"/>
      <c r="H341" s="2"/>
      <c r="I341" s="6"/>
      <c r="J341" s="6"/>
      <c r="K341" s="2"/>
      <c r="L341" s="2"/>
    </row>
    <row r="342" spans="2:12" ht="15.75" customHeight="1" x14ac:dyDescent="0.2">
      <c r="B342" s="2"/>
      <c r="C342" s="3"/>
      <c r="D342" s="4"/>
      <c r="E342" s="5"/>
      <c r="F342" s="2"/>
      <c r="G342" s="2"/>
      <c r="H342" s="2"/>
      <c r="I342" s="6"/>
      <c r="J342" s="6"/>
      <c r="K342" s="2"/>
      <c r="L342" s="2"/>
    </row>
    <row r="343" spans="2:12" ht="15.75" customHeight="1" x14ac:dyDescent="0.2">
      <c r="B343" s="2"/>
      <c r="C343" s="3"/>
      <c r="D343" s="4"/>
      <c r="E343" s="5"/>
      <c r="F343" s="2"/>
      <c r="G343" s="2"/>
      <c r="H343" s="2"/>
      <c r="I343" s="6"/>
      <c r="J343" s="6"/>
      <c r="K343" s="2"/>
      <c r="L343" s="2"/>
    </row>
    <row r="344" spans="2:12" ht="15.75" customHeight="1" x14ac:dyDescent="0.2">
      <c r="B344" s="2"/>
      <c r="C344" s="3"/>
      <c r="D344" s="4"/>
      <c r="E344" s="5"/>
      <c r="F344" s="2"/>
      <c r="G344" s="2"/>
      <c r="H344" s="2"/>
      <c r="I344" s="6"/>
      <c r="J344" s="6"/>
      <c r="K344" s="2"/>
      <c r="L344" s="2"/>
    </row>
    <row r="345" spans="2:12" ht="15.75" customHeight="1" x14ac:dyDescent="0.2">
      <c r="B345" s="2"/>
      <c r="C345" s="3"/>
      <c r="D345" s="4"/>
      <c r="E345" s="5"/>
      <c r="F345" s="2"/>
      <c r="G345" s="2"/>
      <c r="H345" s="2"/>
      <c r="I345" s="6"/>
      <c r="J345" s="6"/>
      <c r="K345" s="2"/>
      <c r="L345" s="2"/>
    </row>
    <row r="346" spans="2:12" ht="15.75" customHeight="1" x14ac:dyDescent="0.2">
      <c r="B346" s="2"/>
      <c r="C346" s="3"/>
      <c r="D346" s="4"/>
      <c r="E346" s="5"/>
      <c r="F346" s="2"/>
      <c r="G346" s="2"/>
      <c r="H346" s="2"/>
      <c r="I346" s="6"/>
      <c r="J346" s="6"/>
      <c r="K346" s="2"/>
      <c r="L346" s="2"/>
    </row>
    <row r="347" spans="2:12" ht="15.75" customHeight="1" x14ac:dyDescent="0.2">
      <c r="B347" s="2"/>
      <c r="C347" s="3"/>
      <c r="D347" s="4"/>
      <c r="E347" s="5"/>
      <c r="F347" s="2"/>
      <c r="G347" s="2"/>
      <c r="H347" s="2"/>
      <c r="I347" s="6"/>
      <c r="J347" s="6"/>
      <c r="K347" s="2"/>
      <c r="L347" s="2"/>
    </row>
    <row r="348" spans="2:12" ht="15.75" customHeight="1" x14ac:dyDescent="0.2">
      <c r="B348" s="2"/>
      <c r="C348" s="3"/>
      <c r="D348" s="4"/>
      <c r="E348" s="5"/>
      <c r="F348" s="2"/>
      <c r="G348" s="2"/>
      <c r="H348" s="2"/>
      <c r="I348" s="6"/>
      <c r="J348" s="6"/>
      <c r="K348" s="2"/>
      <c r="L348" s="2"/>
    </row>
    <row r="349" spans="2:12" ht="15.75" customHeight="1" x14ac:dyDescent="0.2">
      <c r="B349" s="2"/>
      <c r="C349" s="3"/>
      <c r="D349" s="4"/>
      <c r="E349" s="5"/>
      <c r="F349" s="2"/>
      <c r="G349" s="2"/>
      <c r="H349" s="2"/>
      <c r="I349" s="6"/>
      <c r="J349" s="6"/>
      <c r="K349" s="2"/>
      <c r="L349" s="2"/>
    </row>
    <row r="350" spans="2:12" ht="15.75" customHeight="1" x14ac:dyDescent="0.2">
      <c r="B350" s="2"/>
      <c r="C350" s="3"/>
      <c r="D350" s="4"/>
      <c r="E350" s="5"/>
      <c r="F350" s="2"/>
      <c r="G350" s="2"/>
      <c r="H350" s="2"/>
      <c r="I350" s="6"/>
      <c r="J350" s="6"/>
      <c r="K350" s="2"/>
      <c r="L350" s="2"/>
    </row>
    <row r="351" spans="2:12" ht="15.75" customHeight="1" x14ac:dyDescent="0.2">
      <c r="B351" s="2"/>
      <c r="C351" s="3"/>
      <c r="D351" s="4"/>
      <c r="E351" s="5"/>
      <c r="F351" s="2"/>
      <c r="G351" s="2"/>
      <c r="H351" s="2"/>
      <c r="I351" s="6"/>
      <c r="J351" s="6"/>
      <c r="K351" s="2"/>
      <c r="L351" s="2"/>
    </row>
    <row r="352" spans="2:12" ht="15.75" customHeight="1" x14ac:dyDescent="0.2">
      <c r="B352" s="2"/>
      <c r="C352" s="3"/>
      <c r="D352" s="4"/>
      <c r="E352" s="5"/>
      <c r="F352" s="2"/>
      <c r="G352" s="2"/>
      <c r="H352" s="2"/>
      <c r="I352" s="6"/>
      <c r="J352" s="6"/>
      <c r="K352" s="2"/>
      <c r="L352" s="2"/>
    </row>
    <row r="353" spans="2:12" ht="15.75" customHeight="1" x14ac:dyDescent="0.2">
      <c r="B353" s="2"/>
      <c r="C353" s="3"/>
      <c r="D353" s="4"/>
      <c r="E353" s="5"/>
      <c r="F353" s="2"/>
      <c r="G353" s="2"/>
      <c r="H353" s="2"/>
      <c r="I353" s="6"/>
      <c r="J353" s="6"/>
      <c r="K353" s="2"/>
      <c r="L353" s="2"/>
    </row>
    <row r="354" spans="2:12" ht="15.75" customHeight="1" x14ac:dyDescent="0.2">
      <c r="B354" s="2"/>
      <c r="C354" s="3"/>
      <c r="D354" s="4"/>
      <c r="E354" s="5"/>
      <c r="F354" s="2"/>
      <c r="G354" s="2"/>
      <c r="H354" s="2"/>
      <c r="I354" s="6"/>
      <c r="J354" s="6"/>
      <c r="K354" s="2"/>
      <c r="L354" s="2"/>
    </row>
    <row r="355" spans="2:12" ht="15.75" customHeight="1" x14ac:dyDescent="0.2">
      <c r="B355" s="2"/>
      <c r="C355" s="3"/>
      <c r="D355" s="4"/>
      <c r="E355" s="5"/>
      <c r="F355" s="2"/>
      <c r="G355" s="2"/>
      <c r="H355" s="2"/>
      <c r="I355" s="6"/>
      <c r="J355" s="6"/>
      <c r="K355" s="2"/>
      <c r="L355" s="2"/>
    </row>
    <row r="356" spans="2:12" ht="15.75" customHeight="1" x14ac:dyDescent="0.2">
      <c r="B356" s="2"/>
      <c r="C356" s="3"/>
      <c r="D356" s="4"/>
      <c r="E356" s="5"/>
      <c r="F356" s="2"/>
      <c r="G356" s="2"/>
      <c r="H356" s="2"/>
      <c r="I356" s="6"/>
      <c r="J356" s="6"/>
      <c r="K356" s="2"/>
      <c r="L356" s="2"/>
    </row>
    <row r="357" spans="2:12" ht="15.75" customHeight="1" x14ac:dyDescent="0.2">
      <c r="B357" s="2"/>
      <c r="C357" s="3"/>
      <c r="D357" s="4"/>
      <c r="E357" s="5"/>
      <c r="F357" s="2"/>
      <c r="G357" s="2"/>
      <c r="H357" s="2"/>
      <c r="I357" s="6"/>
      <c r="J357" s="6"/>
      <c r="K357" s="2"/>
      <c r="L357" s="2"/>
    </row>
    <row r="358" spans="2:12" ht="15.75" customHeight="1" x14ac:dyDescent="0.2">
      <c r="B358" s="2"/>
      <c r="C358" s="3"/>
      <c r="D358" s="4"/>
      <c r="E358" s="5"/>
      <c r="F358" s="2"/>
      <c r="G358" s="2"/>
      <c r="H358" s="2"/>
      <c r="I358" s="6"/>
      <c r="J358" s="6"/>
      <c r="K358" s="2"/>
      <c r="L358" s="2"/>
    </row>
    <row r="359" spans="2:12" ht="15.75" customHeight="1" x14ac:dyDescent="0.2">
      <c r="B359" s="2"/>
      <c r="C359" s="3"/>
      <c r="D359" s="4"/>
      <c r="E359" s="5"/>
      <c r="F359" s="2"/>
      <c r="G359" s="2"/>
      <c r="H359" s="2"/>
      <c r="I359" s="6"/>
      <c r="J359" s="6"/>
      <c r="K359" s="2"/>
      <c r="L359" s="2"/>
    </row>
    <row r="360" spans="2:12" ht="15.75" customHeight="1" x14ac:dyDescent="0.2">
      <c r="B360" s="2"/>
      <c r="C360" s="3"/>
      <c r="D360" s="4"/>
      <c r="E360" s="5"/>
      <c r="F360" s="2"/>
      <c r="G360" s="2"/>
      <c r="H360" s="2"/>
      <c r="I360" s="6"/>
      <c r="J360" s="6"/>
      <c r="K360" s="2"/>
      <c r="L360" s="2"/>
    </row>
    <row r="361" spans="2:12" ht="15.75" customHeight="1" x14ac:dyDescent="0.2">
      <c r="B361" s="2"/>
      <c r="C361" s="3"/>
      <c r="D361" s="4"/>
      <c r="E361" s="5"/>
      <c r="F361" s="2"/>
      <c r="G361" s="2"/>
      <c r="H361" s="2"/>
      <c r="I361" s="6"/>
      <c r="J361" s="6"/>
      <c r="K361" s="2"/>
      <c r="L361" s="2"/>
    </row>
    <row r="362" spans="2:12" ht="15.75" customHeight="1" x14ac:dyDescent="0.2">
      <c r="B362" s="2"/>
      <c r="C362" s="3"/>
      <c r="D362" s="4"/>
      <c r="E362" s="5"/>
      <c r="F362" s="2"/>
      <c r="G362" s="2"/>
      <c r="H362" s="2"/>
      <c r="I362" s="6"/>
      <c r="J362" s="6"/>
      <c r="K362" s="2"/>
      <c r="L362" s="2"/>
    </row>
    <row r="363" spans="2:12" ht="15.75" customHeight="1" x14ac:dyDescent="0.2">
      <c r="B363" s="2"/>
      <c r="C363" s="3"/>
      <c r="D363" s="4"/>
      <c r="E363" s="5"/>
      <c r="F363" s="2"/>
      <c r="G363" s="2"/>
      <c r="H363" s="2"/>
      <c r="I363" s="6"/>
      <c r="J363" s="6"/>
      <c r="K363" s="2"/>
      <c r="L363" s="2"/>
    </row>
    <row r="364" spans="2:12" ht="15.75" customHeight="1" x14ac:dyDescent="0.2">
      <c r="B364" s="2"/>
      <c r="C364" s="3"/>
      <c r="D364" s="4"/>
      <c r="E364" s="5"/>
      <c r="F364" s="2"/>
      <c r="G364" s="2"/>
      <c r="H364" s="2"/>
      <c r="I364" s="6"/>
      <c r="J364" s="6"/>
      <c r="K364" s="2"/>
      <c r="L364" s="2"/>
    </row>
    <row r="365" spans="2:12" ht="15.75" customHeight="1" x14ac:dyDescent="0.2">
      <c r="B365" s="2"/>
      <c r="C365" s="3"/>
      <c r="D365" s="4"/>
      <c r="E365" s="5"/>
      <c r="F365" s="2"/>
      <c r="G365" s="2"/>
      <c r="H365" s="2"/>
      <c r="I365" s="6"/>
      <c r="J365" s="6"/>
      <c r="K365" s="2"/>
      <c r="L365" s="2"/>
    </row>
    <row r="366" spans="2:12" ht="15.75" customHeight="1" x14ac:dyDescent="0.2">
      <c r="B366" s="2"/>
      <c r="C366" s="3"/>
      <c r="D366" s="4"/>
      <c r="E366" s="5"/>
      <c r="F366" s="2"/>
      <c r="G366" s="2"/>
      <c r="H366" s="2"/>
      <c r="I366" s="6"/>
      <c r="J366" s="6"/>
      <c r="K366" s="2"/>
      <c r="L366" s="2"/>
    </row>
    <row r="367" spans="2:12" ht="15.75" customHeight="1" x14ac:dyDescent="0.2">
      <c r="B367" s="2"/>
      <c r="C367" s="3"/>
      <c r="D367" s="4"/>
      <c r="E367" s="5"/>
      <c r="F367" s="2"/>
      <c r="G367" s="2"/>
      <c r="H367" s="2"/>
      <c r="I367" s="6"/>
      <c r="J367" s="6"/>
      <c r="K367" s="2"/>
      <c r="L367" s="2"/>
    </row>
    <row r="368" spans="2:12" ht="15.75" customHeight="1" x14ac:dyDescent="0.2">
      <c r="B368" s="2"/>
      <c r="C368" s="3"/>
      <c r="D368" s="4"/>
      <c r="E368" s="5"/>
      <c r="F368" s="2"/>
      <c r="G368" s="2"/>
      <c r="H368" s="2"/>
      <c r="I368" s="6"/>
      <c r="J368" s="6"/>
      <c r="K368" s="2"/>
      <c r="L368" s="2"/>
    </row>
    <row r="369" spans="2:12" ht="15.75" customHeight="1" x14ac:dyDescent="0.2">
      <c r="B369" s="2"/>
      <c r="C369" s="3"/>
      <c r="D369" s="4"/>
      <c r="E369" s="5"/>
      <c r="F369" s="2"/>
      <c r="G369" s="2"/>
      <c r="H369" s="2"/>
      <c r="I369" s="6"/>
      <c r="J369" s="6"/>
      <c r="K369" s="2"/>
      <c r="L369" s="2"/>
    </row>
    <row r="370" spans="2:12" ht="15.75" customHeight="1" x14ac:dyDescent="0.2">
      <c r="B370" s="2"/>
      <c r="C370" s="3"/>
      <c r="D370" s="4"/>
      <c r="E370" s="5"/>
      <c r="F370" s="2"/>
      <c r="G370" s="2"/>
      <c r="H370" s="2"/>
      <c r="I370" s="6"/>
      <c r="J370" s="6"/>
      <c r="K370" s="2"/>
      <c r="L370" s="2"/>
    </row>
    <row r="371" spans="2:12" ht="15.75" customHeight="1" x14ac:dyDescent="0.2">
      <c r="B371" s="2"/>
      <c r="C371" s="3"/>
      <c r="D371" s="4"/>
      <c r="E371" s="5"/>
      <c r="F371" s="2"/>
      <c r="G371" s="2"/>
      <c r="H371" s="2"/>
      <c r="I371" s="6"/>
      <c r="J371" s="6"/>
      <c r="K371" s="2"/>
      <c r="L371" s="2"/>
    </row>
    <row r="372" spans="2:12" ht="15.75" customHeight="1" x14ac:dyDescent="0.2">
      <c r="B372" s="2"/>
      <c r="C372" s="3"/>
      <c r="D372" s="4"/>
      <c r="E372" s="5"/>
      <c r="F372" s="2"/>
      <c r="G372" s="2"/>
      <c r="H372" s="2"/>
      <c r="I372" s="6"/>
      <c r="J372" s="6"/>
      <c r="K372" s="2"/>
      <c r="L372" s="2"/>
    </row>
    <row r="373" spans="2:12" ht="15.75" customHeight="1" x14ac:dyDescent="0.2">
      <c r="B373" s="2"/>
      <c r="C373" s="3"/>
      <c r="D373" s="4"/>
      <c r="E373" s="5"/>
      <c r="F373" s="2"/>
      <c r="G373" s="2"/>
      <c r="H373" s="2"/>
      <c r="I373" s="6"/>
      <c r="J373" s="6"/>
      <c r="K373" s="2"/>
      <c r="L373" s="2"/>
    </row>
    <row r="374" spans="2:12" ht="15.75" customHeight="1" x14ac:dyDescent="0.2">
      <c r="B374" s="2"/>
      <c r="C374" s="3"/>
      <c r="D374" s="4"/>
      <c r="E374" s="5"/>
      <c r="F374" s="2"/>
      <c r="G374" s="2"/>
      <c r="H374" s="2"/>
      <c r="I374" s="6"/>
      <c r="J374" s="6"/>
      <c r="K374" s="2"/>
      <c r="L374" s="2"/>
    </row>
    <row r="375" spans="2:12" ht="15.75" customHeight="1" x14ac:dyDescent="0.2">
      <c r="B375" s="2"/>
      <c r="C375" s="3"/>
      <c r="D375" s="4"/>
      <c r="E375" s="5"/>
      <c r="F375" s="2"/>
      <c r="G375" s="2"/>
      <c r="H375" s="2"/>
      <c r="I375" s="6"/>
      <c r="J375" s="6"/>
      <c r="K375" s="2"/>
      <c r="L375" s="2"/>
    </row>
    <row r="376" spans="2:12" ht="15.75" customHeight="1" x14ac:dyDescent="0.2">
      <c r="B376" s="2"/>
      <c r="C376" s="3"/>
      <c r="D376" s="4"/>
      <c r="E376" s="5"/>
      <c r="F376" s="2"/>
      <c r="G376" s="2"/>
      <c r="H376" s="2"/>
      <c r="I376" s="6"/>
      <c r="J376" s="6"/>
      <c r="K376" s="2"/>
      <c r="L376" s="2"/>
    </row>
    <row r="377" spans="2:12" ht="15.75" customHeight="1" x14ac:dyDescent="0.2">
      <c r="B377" s="2"/>
      <c r="C377" s="3"/>
      <c r="D377" s="4"/>
      <c r="E377" s="5"/>
      <c r="F377" s="2"/>
      <c r="G377" s="2"/>
      <c r="H377" s="2"/>
      <c r="I377" s="6"/>
      <c r="J377" s="6"/>
      <c r="K377" s="2"/>
      <c r="L377" s="2"/>
    </row>
    <row r="378" spans="2:12" ht="15.75" customHeight="1" x14ac:dyDescent="0.2">
      <c r="B378" s="2"/>
      <c r="C378" s="3"/>
      <c r="D378" s="4"/>
      <c r="E378" s="5"/>
      <c r="F378" s="2"/>
      <c r="G378" s="2"/>
      <c r="H378" s="2"/>
      <c r="I378" s="6"/>
      <c r="J378" s="6"/>
      <c r="K378" s="2"/>
      <c r="L378" s="2"/>
    </row>
    <row r="379" spans="2:12" ht="15.75" customHeight="1" x14ac:dyDescent="0.2">
      <c r="B379" s="2"/>
      <c r="C379" s="3"/>
      <c r="D379" s="4"/>
      <c r="E379" s="5"/>
      <c r="F379" s="2"/>
      <c r="G379" s="2"/>
      <c r="H379" s="2"/>
      <c r="I379" s="6"/>
      <c r="J379" s="6"/>
      <c r="K379" s="2"/>
      <c r="L379" s="2"/>
    </row>
    <row r="380" spans="2:12" ht="15.75" customHeight="1" x14ac:dyDescent="0.2">
      <c r="B380" s="2"/>
      <c r="C380" s="3"/>
      <c r="D380" s="4"/>
      <c r="E380" s="5"/>
      <c r="F380" s="2"/>
      <c r="G380" s="2"/>
      <c r="H380" s="2"/>
      <c r="I380" s="6"/>
      <c r="J380" s="6"/>
      <c r="K380" s="2"/>
      <c r="L380" s="2"/>
    </row>
    <row r="381" spans="2:12" ht="15.75" customHeight="1" x14ac:dyDescent="0.2">
      <c r="B381" s="2"/>
      <c r="C381" s="3"/>
      <c r="D381" s="4"/>
      <c r="E381" s="5"/>
      <c r="F381" s="2"/>
      <c r="G381" s="2"/>
      <c r="H381" s="2"/>
      <c r="I381" s="6"/>
      <c r="J381" s="6"/>
      <c r="K381" s="2"/>
      <c r="L381" s="2"/>
    </row>
    <row r="382" spans="2:12" ht="15.75" customHeight="1" x14ac:dyDescent="0.2">
      <c r="B382" s="2"/>
      <c r="C382" s="3"/>
      <c r="D382" s="4"/>
      <c r="E382" s="5"/>
      <c r="F382" s="2"/>
      <c r="G382" s="2"/>
      <c r="H382" s="2"/>
      <c r="I382" s="6"/>
      <c r="J382" s="6"/>
      <c r="K382" s="2"/>
      <c r="L382" s="2"/>
    </row>
    <row r="383" spans="2:12" ht="15.75" customHeight="1" x14ac:dyDescent="0.2">
      <c r="B383" s="2"/>
      <c r="C383" s="3"/>
      <c r="D383" s="4"/>
      <c r="E383" s="5"/>
      <c r="F383" s="2"/>
      <c r="G383" s="2"/>
      <c r="H383" s="2"/>
      <c r="I383" s="6"/>
      <c r="J383" s="6"/>
      <c r="K383" s="2"/>
      <c r="L383" s="2"/>
    </row>
    <row r="384" spans="2:12" ht="15.75" customHeight="1" x14ac:dyDescent="0.2">
      <c r="B384" s="2"/>
      <c r="C384" s="3"/>
      <c r="D384" s="4"/>
      <c r="E384" s="5"/>
      <c r="F384" s="2"/>
      <c r="G384" s="2"/>
      <c r="H384" s="2"/>
      <c r="I384" s="6"/>
      <c r="J384" s="6"/>
      <c r="K384" s="2"/>
      <c r="L384" s="2"/>
    </row>
    <row r="385" spans="2:12" ht="15.75" customHeight="1" x14ac:dyDescent="0.2">
      <c r="B385" s="2"/>
      <c r="C385" s="3"/>
      <c r="D385" s="4"/>
      <c r="E385" s="5"/>
      <c r="F385" s="2"/>
      <c r="G385" s="2"/>
      <c r="H385" s="2"/>
      <c r="I385" s="6"/>
      <c r="J385" s="6"/>
      <c r="K385" s="2"/>
      <c r="L385" s="2"/>
    </row>
    <row r="386" spans="2:12" ht="15.75" customHeight="1" x14ac:dyDescent="0.2">
      <c r="B386" s="2"/>
      <c r="C386" s="3"/>
      <c r="D386" s="4"/>
      <c r="E386" s="5"/>
      <c r="F386" s="2"/>
      <c r="G386" s="2"/>
      <c r="H386" s="2"/>
      <c r="I386" s="6"/>
      <c r="J386" s="6"/>
      <c r="K386" s="2"/>
      <c r="L386" s="2"/>
    </row>
    <row r="387" spans="2:12" ht="15.75" customHeight="1" x14ac:dyDescent="0.2">
      <c r="B387" s="2"/>
      <c r="C387" s="3"/>
      <c r="D387" s="4"/>
      <c r="E387" s="5"/>
      <c r="F387" s="2"/>
      <c r="G387" s="2"/>
      <c r="H387" s="2"/>
      <c r="I387" s="6"/>
      <c r="J387" s="6"/>
      <c r="K387" s="2"/>
      <c r="L387" s="2"/>
    </row>
    <row r="388" spans="2:12" ht="15.75" customHeight="1" x14ac:dyDescent="0.2">
      <c r="B388" s="2"/>
      <c r="C388" s="3"/>
      <c r="D388" s="4"/>
      <c r="E388" s="5"/>
      <c r="F388" s="2"/>
      <c r="G388" s="2"/>
      <c r="H388" s="2"/>
      <c r="I388" s="6"/>
      <c r="J388" s="6"/>
      <c r="K388" s="2"/>
      <c r="L388" s="2"/>
    </row>
    <row r="389" spans="2:12" ht="15.75" customHeight="1" x14ac:dyDescent="0.2">
      <c r="B389" s="2"/>
      <c r="C389" s="3"/>
      <c r="D389" s="4"/>
      <c r="E389" s="5"/>
      <c r="F389" s="2"/>
      <c r="G389" s="2"/>
      <c r="H389" s="2"/>
      <c r="I389" s="6"/>
      <c r="J389" s="6"/>
      <c r="K389" s="2"/>
      <c r="L389" s="2"/>
    </row>
    <row r="390" spans="2:12" ht="15.75" customHeight="1" x14ac:dyDescent="0.2">
      <c r="B390" s="2"/>
      <c r="C390" s="3"/>
      <c r="D390" s="4"/>
      <c r="E390" s="5"/>
      <c r="F390" s="2"/>
      <c r="G390" s="2"/>
      <c r="H390" s="2"/>
      <c r="I390" s="6"/>
      <c r="J390" s="6"/>
      <c r="K390" s="2"/>
      <c r="L390" s="2"/>
    </row>
    <row r="391" spans="2:12" ht="15.75" customHeight="1" x14ac:dyDescent="0.2">
      <c r="B391" s="2"/>
      <c r="C391" s="3"/>
      <c r="D391" s="4"/>
      <c r="E391" s="5"/>
      <c r="F391" s="2"/>
      <c r="G391" s="2"/>
      <c r="H391" s="2"/>
      <c r="I391" s="6"/>
      <c r="J391" s="6"/>
      <c r="K391" s="2"/>
      <c r="L391" s="2"/>
    </row>
    <row r="392" spans="2:12" ht="15.75" customHeight="1" x14ac:dyDescent="0.2">
      <c r="B392" s="2"/>
      <c r="C392" s="3"/>
      <c r="D392" s="4"/>
      <c r="E392" s="5"/>
      <c r="F392" s="2"/>
      <c r="G392" s="2"/>
      <c r="H392" s="2"/>
      <c r="I392" s="6"/>
      <c r="J392" s="6"/>
      <c r="K392" s="2"/>
      <c r="L392" s="2"/>
    </row>
    <row r="393" spans="2:12" ht="15.75" customHeight="1" x14ac:dyDescent="0.2">
      <c r="B393" s="2"/>
      <c r="C393" s="3"/>
      <c r="D393" s="4"/>
      <c r="E393" s="5"/>
      <c r="F393" s="2"/>
      <c r="G393" s="2"/>
      <c r="H393" s="2"/>
      <c r="I393" s="6"/>
      <c r="J393" s="6"/>
      <c r="K393" s="2"/>
      <c r="L393" s="2"/>
    </row>
    <row r="394" spans="2:12" ht="15.75" customHeight="1" x14ac:dyDescent="0.2">
      <c r="B394" s="2"/>
      <c r="C394" s="3"/>
      <c r="D394" s="4"/>
      <c r="E394" s="5"/>
      <c r="F394" s="2"/>
      <c r="G394" s="2"/>
      <c r="H394" s="2"/>
      <c r="I394" s="6"/>
      <c r="J394" s="6"/>
      <c r="K394" s="2"/>
      <c r="L394" s="2"/>
    </row>
    <row r="395" spans="2:12" ht="15.75" customHeight="1" x14ac:dyDescent="0.2">
      <c r="B395" s="2"/>
      <c r="C395" s="3"/>
      <c r="D395" s="4"/>
      <c r="E395" s="5"/>
      <c r="F395" s="2"/>
      <c r="G395" s="2"/>
      <c r="H395" s="2"/>
      <c r="I395" s="6"/>
      <c r="J395" s="6"/>
      <c r="K395" s="2"/>
      <c r="L395" s="2"/>
    </row>
    <row r="396" spans="2:12" ht="15.75" customHeight="1" x14ac:dyDescent="0.2">
      <c r="B396" s="2"/>
      <c r="C396" s="3"/>
      <c r="D396" s="4"/>
      <c r="E396" s="5"/>
      <c r="F396" s="2"/>
      <c r="G396" s="2"/>
      <c r="H396" s="2"/>
      <c r="I396" s="6"/>
      <c r="J396" s="6"/>
      <c r="K396" s="2"/>
      <c r="L396" s="2"/>
    </row>
    <row r="397" spans="2:12" ht="15.75" customHeight="1" x14ac:dyDescent="0.2">
      <c r="B397" s="2"/>
      <c r="C397" s="3"/>
      <c r="D397" s="4"/>
      <c r="E397" s="5"/>
      <c r="F397" s="2"/>
      <c r="G397" s="2"/>
      <c r="H397" s="2"/>
      <c r="I397" s="6"/>
      <c r="J397" s="6"/>
      <c r="K397" s="2"/>
      <c r="L397" s="2"/>
    </row>
    <row r="398" spans="2:12" ht="15.75" customHeight="1" x14ac:dyDescent="0.2">
      <c r="B398" s="2"/>
      <c r="C398" s="3"/>
      <c r="D398" s="4"/>
      <c r="E398" s="5"/>
      <c r="F398" s="2"/>
      <c r="G398" s="2"/>
      <c r="H398" s="2"/>
      <c r="I398" s="6"/>
      <c r="J398" s="6"/>
      <c r="K398" s="2"/>
      <c r="L398" s="2"/>
    </row>
    <row r="399" spans="2:12" ht="15.75" customHeight="1" x14ac:dyDescent="0.2">
      <c r="B399" s="2"/>
      <c r="C399" s="3"/>
      <c r="D399" s="4"/>
      <c r="E399" s="5"/>
      <c r="F399" s="2"/>
      <c r="G399" s="2"/>
      <c r="H399" s="2"/>
      <c r="I399" s="6"/>
      <c r="J399" s="6"/>
      <c r="K399" s="2"/>
      <c r="L399" s="2"/>
    </row>
    <row r="400" spans="2:12" ht="15.75" customHeight="1" x14ac:dyDescent="0.2">
      <c r="B400" s="2"/>
      <c r="C400" s="3"/>
      <c r="D400" s="4"/>
      <c r="E400" s="5"/>
      <c r="F400" s="2"/>
      <c r="G400" s="2"/>
      <c r="H400" s="2"/>
      <c r="I400" s="6"/>
      <c r="J400" s="6"/>
      <c r="K400" s="2"/>
      <c r="L400" s="2"/>
    </row>
    <row r="401" spans="2:12" ht="15.75" customHeight="1" x14ac:dyDescent="0.2">
      <c r="B401" s="2"/>
      <c r="C401" s="3"/>
      <c r="D401" s="4"/>
      <c r="E401" s="5"/>
      <c r="F401" s="2"/>
      <c r="G401" s="2"/>
      <c r="H401" s="2"/>
      <c r="I401" s="6"/>
      <c r="J401" s="6"/>
      <c r="K401" s="2"/>
      <c r="L401" s="2"/>
    </row>
    <row r="402" spans="2:12" ht="15.75" customHeight="1" x14ac:dyDescent="0.2">
      <c r="B402" s="2"/>
      <c r="C402" s="3"/>
      <c r="D402" s="4"/>
      <c r="E402" s="5"/>
      <c r="F402" s="2"/>
      <c r="G402" s="2"/>
      <c r="H402" s="2"/>
      <c r="I402" s="6"/>
      <c r="J402" s="6"/>
      <c r="K402" s="2"/>
      <c r="L402" s="2"/>
    </row>
    <row r="403" spans="2:12" ht="15.75" customHeight="1" x14ac:dyDescent="0.2">
      <c r="B403" s="2"/>
      <c r="C403" s="3"/>
      <c r="D403" s="4"/>
      <c r="E403" s="5"/>
      <c r="F403" s="2"/>
      <c r="G403" s="2"/>
      <c r="H403" s="2"/>
      <c r="I403" s="6"/>
      <c r="J403" s="6"/>
      <c r="K403" s="2"/>
      <c r="L403" s="2"/>
    </row>
    <row r="404" spans="2:12" ht="15.75" customHeight="1" x14ac:dyDescent="0.2">
      <c r="B404" s="2"/>
      <c r="C404" s="3"/>
      <c r="D404" s="4"/>
      <c r="E404" s="5"/>
      <c r="F404" s="2"/>
      <c r="G404" s="2"/>
      <c r="H404" s="2"/>
      <c r="I404" s="6"/>
      <c r="J404" s="6"/>
      <c r="K404" s="2"/>
      <c r="L404" s="2"/>
    </row>
    <row r="405" spans="2:12" ht="15.75" customHeight="1" x14ac:dyDescent="0.2">
      <c r="B405" s="2"/>
      <c r="C405" s="3"/>
      <c r="D405" s="4"/>
      <c r="E405" s="5"/>
      <c r="F405" s="2"/>
      <c r="G405" s="2"/>
      <c r="H405" s="2"/>
      <c r="I405" s="6"/>
      <c r="J405" s="6"/>
      <c r="K405" s="2"/>
      <c r="L405" s="2"/>
    </row>
    <row r="406" spans="2:12" ht="15.75" customHeight="1" x14ac:dyDescent="0.2">
      <c r="B406" s="2"/>
      <c r="C406" s="3"/>
      <c r="D406" s="4"/>
      <c r="E406" s="5"/>
      <c r="F406" s="2"/>
      <c r="G406" s="2"/>
      <c r="H406" s="2"/>
      <c r="I406" s="6"/>
      <c r="J406" s="6"/>
      <c r="K406" s="2"/>
      <c r="L406" s="2"/>
    </row>
    <row r="407" spans="2:12" ht="15.75" customHeight="1" x14ac:dyDescent="0.2">
      <c r="B407" s="2"/>
      <c r="C407" s="3"/>
      <c r="D407" s="4"/>
      <c r="E407" s="5"/>
      <c r="F407" s="2"/>
      <c r="G407" s="2"/>
      <c r="H407" s="2"/>
      <c r="I407" s="6"/>
      <c r="J407" s="6"/>
      <c r="K407" s="2"/>
      <c r="L407" s="2"/>
    </row>
    <row r="408" spans="2:12" ht="15.75" customHeight="1" x14ac:dyDescent="0.2">
      <c r="B408" s="2"/>
      <c r="C408" s="3"/>
      <c r="D408" s="4"/>
      <c r="E408" s="5"/>
      <c r="F408" s="2"/>
      <c r="G408" s="2"/>
      <c r="H408" s="2"/>
      <c r="I408" s="6"/>
      <c r="J408" s="6"/>
      <c r="K408" s="2"/>
      <c r="L408" s="2"/>
    </row>
    <row r="409" spans="2:12" ht="15.75" customHeight="1" x14ac:dyDescent="0.2">
      <c r="B409" s="2"/>
      <c r="C409" s="3"/>
      <c r="D409" s="4"/>
      <c r="E409" s="5"/>
      <c r="F409" s="2"/>
      <c r="G409" s="2"/>
      <c r="H409" s="2"/>
      <c r="I409" s="6"/>
      <c r="J409" s="6"/>
      <c r="K409" s="2"/>
      <c r="L409" s="2"/>
    </row>
    <row r="410" spans="2:12" ht="15.75" customHeight="1" x14ac:dyDescent="0.2">
      <c r="B410" s="2"/>
      <c r="C410" s="3"/>
      <c r="D410" s="4"/>
      <c r="E410" s="5"/>
      <c r="F410" s="2"/>
      <c r="G410" s="2"/>
      <c r="H410" s="2"/>
      <c r="I410" s="6"/>
      <c r="J410" s="6"/>
      <c r="K410" s="2"/>
      <c r="L410" s="2"/>
    </row>
    <row r="411" spans="2:12" ht="15.75" customHeight="1" x14ac:dyDescent="0.2">
      <c r="B411" s="2"/>
      <c r="C411" s="3"/>
      <c r="D411" s="4"/>
      <c r="E411" s="5"/>
      <c r="F411" s="2"/>
      <c r="G411" s="2"/>
      <c r="H411" s="2"/>
      <c r="I411" s="6"/>
      <c r="J411" s="6"/>
      <c r="K411" s="2"/>
      <c r="L411" s="2"/>
    </row>
    <row r="412" spans="2:12" ht="15.75" customHeight="1" x14ac:dyDescent="0.2">
      <c r="B412" s="2"/>
      <c r="C412" s="3"/>
      <c r="D412" s="4"/>
      <c r="E412" s="5"/>
      <c r="F412" s="2"/>
      <c r="G412" s="2"/>
      <c r="H412" s="2"/>
      <c r="I412" s="6"/>
      <c r="J412" s="6"/>
      <c r="K412" s="2"/>
      <c r="L412" s="2"/>
    </row>
    <row r="413" spans="2:12" ht="15.75" customHeight="1" x14ac:dyDescent="0.2">
      <c r="B413" s="2"/>
      <c r="C413" s="3"/>
      <c r="D413" s="4"/>
      <c r="E413" s="5"/>
      <c r="F413" s="2"/>
      <c r="G413" s="2"/>
      <c r="H413" s="2"/>
      <c r="I413" s="6"/>
      <c r="J413" s="6"/>
      <c r="K413" s="2"/>
      <c r="L413" s="2"/>
    </row>
    <row r="414" spans="2:12" ht="15.75" customHeight="1" x14ac:dyDescent="0.2">
      <c r="B414" s="2"/>
      <c r="C414" s="3"/>
      <c r="D414" s="4"/>
      <c r="E414" s="5"/>
      <c r="F414" s="2"/>
      <c r="G414" s="2"/>
      <c r="H414" s="2"/>
      <c r="I414" s="6"/>
      <c r="J414" s="6"/>
      <c r="K414" s="2"/>
      <c r="L414" s="2"/>
    </row>
    <row r="415" spans="2:12" ht="15.75" customHeight="1" x14ac:dyDescent="0.2">
      <c r="B415" s="2"/>
      <c r="C415" s="3"/>
      <c r="D415" s="4"/>
      <c r="E415" s="5"/>
      <c r="F415" s="2"/>
      <c r="G415" s="2"/>
      <c r="H415" s="2"/>
      <c r="I415" s="6"/>
      <c r="J415" s="6"/>
      <c r="K415" s="2"/>
      <c r="L415" s="2"/>
    </row>
    <row r="416" spans="2:12" ht="15.75" customHeight="1" x14ac:dyDescent="0.2">
      <c r="B416" s="2"/>
      <c r="C416" s="3"/>
      <c r="D416" s="4"/>
      <c r="E416" s="5"/>
      <c r="F416" s="2"/>
      <c r="G416" s="2"/>
      <c r="H416" s="2"/>
      <c r="I416" s="6"/>
      <c r="J416" s="6"/>
      <c r="K416" s="2"/>
      <c r="L416" s="2"/>
    </row>
    <row r="417" spans="2:12" ht="15.75" customHeight="1" x14ac:dyDescent="0.2">
      <c r="B417" s="2"/>
      <c r="C417" s="3"/>
      <c r="D417" s="4"/>
      <c r="E417" s="5"/>
      <c r="F417" s="2"/>
      <c r="G417" s="2"/>
      <c r="H417" s="2"/>
      <c r="I417" s="6"/>
      <c r="J417" s="6"/>
      <c r="K417" s="2"/>
      <c r="L417" s="2"/>
    </row>
    <row r="418" spans="2:12" ht="15.75" customHeight="1" x14ac:dyDescent="0.2">
      <c r="B418" s="2"/>
      <c r="C418" s="3"/>
      <c r="D418" s="4"/>
      <c r="E418" s="5"/>
      <c r="F418" s="2"/>
      <c r="G418" s="2"/>
      <c r="H418" s="2"/>
      <c r="I418" s="6"/>
      <c r="J418" s="6"/>
      <c r="K418" s="2"/>
      <c r="L418" s="2"/>
    </row>
    <row r="419" spans="2:12" ht="15.75" customHeight="1" x14ac:dyDescent="0.2">
      <c r="B419" s="2"/>
      <c r="C419" s="3"/>
      <c r="D419" s="4"/>
      <c r="E419" s="5"/>
      <c r="F419" s="2"/>
      <c r="G419" s="2"/>
      <c r="H419" s="2"/>
      <c r="I419" s="6"/>
      <c r="J419" s="6"/>
      <c r="K419" s="2"/>
      <c r="L419" s="2"/>
    </row>
    <row r="420" spans="2:12" ht="15.75" customHeight="1" x14ac:dyDescent="0.2">
      <c r="B420" s="2"/>
      <c r="C420" s="3"/>
      <c r="D420" s="4"/>
      <c r="E420" s="5"/>
      <c r="F420" s="2"/>
      <c r="G420" s="2"/>
      <c r="H420" s="2"/>
      <c r="I420" s="6"/>
      <c r="J420" s="6"/>
      <c r="K420" s="2"/>
      <c r="L420" s="2"/>
    </row>
    <row r="421" spans="2:12" ht="15.75" customHeight="1" x14ac:dyDescent="0.2">
      <c r="B421" s="2"/>
      <c r="C421" s="3"/>
      <c r="D421" s="4"/>
      <c r="E421" s="5"/>
      <c r="F421" s="2"/>
      <c r="G421" s="2"/>
      <c r="H421" s="2"/>
      <c r="I421" s="6"/>
      <c r="J421" s="6"/>
      <c r="K421" s="2"/>
      <c r="L421" s="2"/>
    </row>
    <row r="422" spans="2:12" ht="15.75" customHeight="1" x14ac:dyDescent="0.2">
      <c r="B422" s="2"/>
      <c r="C422" s="3"/>
      <c r="D422" s="4"/>
      <c r="E422" s="5"/>
      <c r="F422" s="2"/>
      <c r="G422" s="2"/>
      <c r="H422" s="2"/>
      <c r="I422" s="6"/>
      <c r="J422" s="6"/>
      <c r="K422" s="2"/>
      <c r="L422" s="2"/>
    </row>
    <row r="423" spans="2:12" ht="15.75" customHeight="1" x14ac:dyDescent="0.2">
      <c r="B423" s="2"/>
      <c r="C423" s="3"/>
      <c r="D423" s="4"/>
      <c r="E423" s="5"/>
      <c r="F423" s="2"/>
      <c r="G423" s="2"/>
      <c r="H423" s="2"/>
      <c r="I423" s="6"/>
      <c r="J423" s="6"/>
      <c r="K423" s="2"/>
      <c r="L423" s="2"/>
    </row>
    <row r="424" spans="2:12" ht="15.75" customHeight="1" x14ac:dyDescent="0.2">
      <c r="B424" s="2"/>
      <c r="C424" s="3"/>
      <c r="D424" s="4"/>
      <c r="E424" s="5"/>
      <c r="F424" s="2"/>
      <c r="G424" s="2"/>
      <c r="H424" s="2"/>
      <c r="I424" s="6"/>
      <c r="J424" s="6"/>
      <c r="K424" s="2"/>
      <c r="L424" s="2"/>
    </row>
    <row r="425" spans="2:12" ht="15.75" customHeight="1" x14ac:dyDescent="0.2">
      <c r="B425" s="2"/>
      <c r="C425" s="3"/>
      <c r="D425" s="4"/>
      <c r="E425" s="5"/>
      <c r="F425" s="2"/>
      <c r="G425" s="2"/>
      <c r="H425" s="2"/>
      <c r="I425" s="6"/>
      <c r="J425" s="6"/>
      <c r="K425" s="2"/>
      <c r="L425" s="2"/>
    </row>
    <row r="426" spans="2:12" ht="15.75" customHeight="1" x14ac:dyDescent="0.2">
      <c r="B426" s="2"/>
      <c r="C426" s="3"/>
      <c r="D426" s="4"/>
      <c r="E426" s="5"/>
      <c r="F426" s="2"/>
      <c r="G426" s="2"/>
      <c r="H426" s="2"/>
      <c r="I426" s="6"/>
      <c r="J426" s="6"/>
      <c r="K426" s="2"/>
      <c r="L426" s="2"/>
    </row>
    <row r="427" spans="2:12" ht="15.75" customHeight="1" x14ac:dyDescent="0.2">
      <c r="B427" s="2"/>
      <c r="C427" s="3"/>
      <c r="D427" s="4"/>
      <c r="E427" s="5"/>
      <c r="F427" s="2"/>
      <c r="G427" s="2"/>
      <c r="H427" s="2"/>
      <c r="I427" s="6"/>
      <c r="J427" s="6"/>
      <c r="K427" s="2"/>
      <c r="L427" s="2"/>
    </row>
    <row r="428" spans="2:12" ht="15.75" customHeight="1" x14ac:dyDescent="0.2">
      <c r="B428" s="2"/>
      <c r="C428" s="3"/>
      <c r="D428" s="4"/>
      <c r="E428" s="5"/>
      <c r="F428" s="2"/>
      <c r="G428" s="2"/>
      <c r="H428" s="2"/>
      <c r="I428" s="6"/>
      <c r="J428" s="6"/>
      <c r="K428" s="2"/>
      <c r="L428" s="2"/>
    </row>
    <row r="429" spans="2:12" ht="15.75" customHeight="1" x14ac:dyDescent="0.2">
      <c r="B429" s="2"/>
      <c r="C429" s="3"/>
      <c r="D429" s="4"/>
      <c r="E429" s="5"/>
      <c r="F429" s="2"/>
      <c r="G429" s="2"/>
      <c r="H429" s="2"/>
      <c r="I429" s="6"/>
      <c r="J429" s="6"/>
      <c r="K429" s="2"/>
      <c r="L429" s="2"/>
    </row>
    <row r="430" spans="2:12" ht="15.75" customHeight="1" x14ac:dyDescent="0.2">
      <c r="B430" s="2"/>
      <c r="C430" s="3"/>
      <c r="D430" s="4"/>
      <c r="E430" s="5"/>
      <c r="F430" s="2"/>
      <c r="G430" s="2"/>
      <c r="H430" s="2"/>
      <c r="I430" s="6"/>
      <c r="J430" s="6"/>
      <c r="K430" s="2"/>
      <c r="L430" s="2"/>
    </row>
    <row r="431" spans="2:12" ht="15.75" customHeight="1" x14ac:dyDescent="0.2">
      <c r="B431" s="2"/>
      <c r="C431" s="3"/>
      <c r="D431" s="4"/>
      <c r="E431" s="5"/>
      <c r="F431" s="2"/>
      <c r="G431" s="2"/>
      <c r="H431" s="2"/>
      <c r="I431" s="6"/>
      <c r="J431" s="6"/>
      <c r="K431" s="2"/>
      <c r="L431" s="2"/>
    </row>
    <row r="432" spans="2:12" ht="15.75" customHeight="1" x14ac:dyDescent="0.2">
      <c r="B432" s="2"/>
      <c r="C432" s="3"/>
      <c r="D432" s="4"/>
      <c r="E432" s="5"/>
      <c r="F432" s="2"/>
      <c r="G432" s="2"/>
      <c r="H432" s="2"/>
      <c r="I432" s="6"/>
      <c r="J432" s="6"/>
      <c r="K432" s="2"/>
      <c r="L432" s="2"/>
    </row>
    <row r="433" spans="2:12" ht="15.75" customHeight="1" x14ac:dyDescent="0.2">
      <c r="B433" s="2"/>
      <c r="C433" s="3"/>
      <c r="D433" s="4"/>
      <c r="E433" s="5"/>
      <c r="F433" s="2"/>
      <c r="G433" s="2"/>
      <c r="H433" s="2"/>
      <c r="I433" s="6"/>
      <c r="J433" s="6"/>
      <c r="K433" s="2"/>
      <c r="L433" s="2"/>
    </row>
    <row r="434" spans="2:12" ht="15.75" customHeight="1" x14ac:dyDescent="0.2">
      <c r="B434" s="2"/>
      <c r="C434" s="3"/>
      <c r="D434" s="4"/>
      <c r="E434" s="5"/>
      <c r="F434" s="2"/>
      <c r="G434" s="2"/>
      <c r="H434" s="2"/>
      <c r="I434" s="6"/>
      <c r="J434" s="6"/>
      <c r="K434" s="2"/>
      <c r="L434" s="2"/>
    </row>
    <row r="435" spans="2:12" ht="15.75" customHeight="1" x14ac:dyDescent="0.2">
      <c r="B435" s="2"/>
      <c r="C435" s="3"/>
      <c r="D435" s="4"/>
      <c r="E435" s="5"/>
      <c r="F435" s="2"/>
      <c r="G435" s="2"/>
      <c r="H435" s="2"/>
      <c r="I435" s="6"/>
      <c r="J435" s="6"/>
      <c r="K435" s="2"/>
      <c r="L435" s="2"/>
    </row>
    <row r="436" spans="2:12" ht="15.75" customHeight="1" x14ac:dyDescent="0.2">
      <c r="B436" s="2"/>
      <c r="C436" s="3"/>
      <c r="D436" s="4"/>
      <c r="E436" s="5"/>
      <c r="F436" s="2"/>
      <c r="G436" s="2"/>
      <c r="H436" s="2"/>
      <c r="I436" s="6"/>
      <c r="J436" s="6"/>
      <c r="K436" s="2"/>
      <c r="L436" s="2"/>
    </row>
    <row r="437" spans="2:12" ht="15.75" customHeight="1" x14ac:dyDescent="0.2">
      <c r="B437" s="2"/>
      <c r="C437" s="3"/>
      <c r="D437" s="4"/>
      <c r="E437" s="5"/>
      <c r="F437" s="2"/>
      <c r="G437" s="2"/>
      <c r="H437" s="2"/>
      <c r="I437" s="6"/>
      <c r="J437" s="6"/>
      <c r="K437" s="2"/>
      <c r="L437" s="2"/>
    </row>
    <row r="438" spans="2:12" ht="15.75" customHeight="1" x14ac:dyDescent="0.2">
      <c r="B438" s="2"/>
      <c r="C438" s="3"/>
      <c r="D438" s="4"/>
      <c r="E438" s="5"/>
      <c r="F438" s="2"/>
      <c r="G438" s="2"/>
      <c r="H438" s="2"/>
      <c r="I438" s="6"/>
      <c r="J438" s="6"/>
      <c r="K438" s="2"/>
      <c r="L438" s="2"/>
    </row>
    <row r="439" spans="2:12" ht="15.75" customHeight="1" x14ac:dyDescent="0.2">
      <c r="B439" s="2"/>
      <c r="C439" s="3"/>
      <c r="D439" s="4"/>
      <c r="E439" s="5"/>
      <c r="F439" s="2"/>
      <c r="G439" s="2"/>
      <c r="H439" s="2"/>
      <c r="I439" s="6"/>
      <c r="J439" s="6"/>
      <c r="K439" s="2"/>
      <c r="L439" s="2"/>
    </row>
    <row r="440" spans="2:12" ht="15.75" customHeight="1" x14ac:dyDescent="0.2">
      <c r="B440" s="2"/>
      <c r="C440" s="3"/>
      <c r="D440" s="4"/>
      <c r="E440" s="5"/>
      <c r="F440" s="2"/>
      <c r="G440" s="2"/>
      <c r="H440" s="2"/>
      <c r="I440" s="6"/>
      <c r="J440" s="6"/>
      <c r="K440" s="2"/>
      <c r="L440" s="2"/>
    </row>
    <row r="441" spans="2:12" ht="15.75" customHeight="1" x14ac:dyDescent="0.2">
      <c r="B441" s="2"/>
      <c r="C441" s="3"/>
      <c r="D441" s="4"/>
      <c r="E441" s="5"/>
      <c r="F441" s="2"/>
      <c r="G441" s="2"/>
      <c r="H441" s="2"/>
      <c r="I441" s="6"/>
      <c r="J441" s="6"/>
      <c r="K441" s="2"/>
      <c r="L441" s="2"/>
    </row>
    <row r="442" spans="2:12" ht="15.75" customHeight="1" x14ac:dyDescent="0.2">
      <c r="B442" s="2"/>
      <c r="C442" s="3"/>
      <c r="D442" s="4"/>
      <c r="E442" s="5"/>
      <c r="F442" s="2"/>
      <c r="G442" s="2"/>
      <c r="H442" s="2"/>
      <c r="I442" s="6"/>
      <c r="J442" s="6"/>
      <c r="K442" s="2"/>
      <c r="L442" s="2"/>
    </row>
    <row r="443" spans="2:12" ht="15.75" customHeight="1" x14ac:dyDescent="0.2">
      <c r="B443" s="2"/>
      <c r="C443" s="3"/>
      <c r="D443" s="4"/>
      <c r="E443" s="5"/>
      <c r="F443" s="2"/>
      <c r="G443" s="2"/>
      <c r="H443" s="2"/>
      <c r="I443" s="6"/>
      <c r="J443" s="6"/>
      <c r="K443" s="2"/>
      <c r="L443" s="2"/>
    </row>
    <row r="444" spans="2:12" ht="15.75" customHeight="1" x14ac:dyDescent="0.2">
      <c r="B444" s="2"/>
      <c r="C444" s="3"/>
      <c r="D444" s="4"/>
      <c r="E444" s="5"/>
      <c r="F444" s="2"/>
      <c r="G444" s="2"/>
      <c r="H444" s="2"/>
      <c r="I444" s="6"/>
      <c r="J444" s="6"/>
      <c r="K444" s="2"/>
      <c r="L444" s="2"/>
    </row>
    <row r="445" spans="2:12" ht="15.75" customHeight="1" x14ac:dyDescent="0.2">
      <c r="B445" s="2"/>
      <c r="C445" s="3"/>
      <c r="D445" s="4"/>
      <c r="E445" s="5"/>
      <c r="F445" s="2"/>
      <c r="G445" s="2"/>
      <c r="H445" s="2"/>
      <c r="I445" s="6"/>
      <c r="J445" s="6"/>
      <c r="K445" s="2"/>
      <c r="L445" s="2"/>
    </row>
    <row r="446" spans="2:12" ht="15.75" customHeight="1" x14ac:dyDescent="0.2">
      <c r="B446" s="2"/>
      <c r="C446" s="3"/>
      <c r="D446" s="4"/>
      <c r="E446" s="5"/>
      <c r="F446" s="2"/>
      <c r="G446" s="2"/>
      <c r="H446" s="2"/>
      <c r="I446" s="6"/>
      <c r="J446" s="6"/>
      <c r="K446" s="2"/>
      <c r="L446" s="2"/>
    </row>
    <row r="447" spans="2:12" ht="15.75" customHeight="1" x14ac:dyDescent="0.2">
      <c r="B447" s="2"/>
      <c r="C447" s="3"/>
      <c r="D447" s="4"/>
      <c r="E447" s="5"/>
      <c r="F447" s="2"/>
      <c r="G447" s="2"/>
      <c r="H447" s="2"/>
      <c r="I447" s="6"/>
      <c r="J447" s="6"/>
      <c r="K447" s="2"/>
      <c r="L447" s="2"/>
    </row>
    <row r="448" spans="2:12" ht="15.75" customHeight="1" x14ac:dyDescent="0.2">
      <c r="B448" s="2"/>
      <c r="C448" s="3"/>
      <c r="D448" s="4"/>
      <c r="E448" s="5"/>
      <c r="F448" s="2"/>
      <c r="G448" s="2"/>
      <c r="H448" s="2"/>
      <c r="I448" s="6"/>
      <c r="J448" s="6"/>
      <c r="K448" s="2"/>
      <c r="L448" s="2"/>
    </row>
    <row r="449" spans="2:12" ht="15.75" customHeight="1" x14ac:dyDescent="0.2">
      <c r="B449" s="2"/>
      <c r="C449" s="3"/>
      <c r="D449" s="4"/>
      <c r="E449" s="5"/>
      <c r="F449" s="2"/>
      <c r="G449" s="2"/>
      <c r="H449" s="2"/>
      <c r="I449" s="6"/>
      <c r="J449" s="6"/>
      <c r="K449" s="2"/>
      <c r="L449" s="2"/>
    </row>
    <row r="450" spans="2:12" ht="15.75" customHeight="1" x14ac:dyDescent="0.2">
      <c r="B450" s="2"/>
      <c r="C450" s="3"/>
      <c r="D450" s="4"/>
      <c r="E450" s="5"/>
      <c r="F450" s="2"/>
      <c r="G450" s="2"/>
      <c r="H450" s="2"/>
      <c r="I450" s="6"/>
      <c r="J450" s="6"/>
      <c r="K450" s="2"/>
      <c r="L450" s="2"/>
    </row>
    <row r="451" spans="2:12" ht="15.75" customHeight="1" x14ac:dyDescent="0.2">
      <c r="B451" s="2"/>
      <c r="C451" s="3"/>
      <c r="D451" s="4"/>
      <c r="E451" s="5"/>
      <c r="F451" s="2"/>
      <c r="G451" s="2"/>
      <c r="H451" s="2"/>
      <c r="I451" s="6"/>
      <c r="J451" s="6"/>
      <c r="K451" s="2"/>
      <c r="L451" s="2"/>
    </row>
    <row r="452" spans="2:12" ht="15.75" customHeight="1" x14ac:dyDescent="0.2">
      <c r="B452" s="2"/>
      <c r="C452" s="3"/>
      <c r="D452" s="4"/>
      <c r="E452" s="5"/>
      <c r="F452" s="2"/>
      <c r="G452" s="2"/>
      <c r="H452" s="2"/>
      <c r="I452" s="6"/>
      <c r="J452" s="6"/>
      <c r="K452" s="2"/>
      <c r="L452" s="2"/>
    </row>
    <row r="453" spans="2:12" ht="15.75" customHeight="1" x14ac:dyDescent="0.2">
      <c r="B453" s="2"/>
      <c r="C453" s="3"/>
      <c r="D453" s="4"/>
      <c r="E453" s="5"/>
      <c r="F453" s="2"/>
      <c r="G453" s="2"/>
      <c r="H453" s="2"/>
      <c r="I453" s="6"/>
      <c r="J453" s="6"/>
      <c r="K453" s="2"/>
      <c r="L453" s="2"/>
    </row>
    <row r="454" spans="2:12" ht="15.75" customHeight="1" x14ac:dyDescent="0.2">
      <c r="B454" s="2"/>
      <c r="C454" s="3"/>
      <c r="D454" s="4"/>
      <c r="E454" s="5"/>
      <c r="F454" s="2"/>
      <c r="G454" s="2"/>
      <c r="H454" s="2"/>
      <c r="I454" s="6"/>
      <c r="J454" s="6"/>
      <c r="K454" s="2"/>
      <c r="L454" s="2"/>
    </row>
    <row r="455" spans="2:12" ht="15.75" customHeight="1" x14ac:dyDescent="0.2">
      <c r="B455" s="2"/>
      <c r="C455" s="3"/>
      <c r="D455" s="4"/>
      <c r="E455" s="5"/>
      <c r="F455" s="2"/>
      <c r="G455" s="2"/>
      <c r="H455" s="2"/>
      <c r="I455" s="6"/>
      <c r="J455" s="6"/>
      <c r="K455" s="2"/>
      <c r="L455" s="2"/>
    </row>
    <row r="456" spans="2:12" ht="15.75" customHeight="1" x14ac:dyDescent="0.2">
      <c r="B456" s="2"/>
      <c r="C456" s="3"/>
      <c r="D456" s="4"/>
      <c r="E456" s="5"/>
      <c r="F456" s="2"/>
      <c r="G456" s="2"/>
      <c r="H456" s="2"/>
      <c r="I456" s="6"/>
      <c r="J456" s="6"/>
      <c r="K456" s="2"/>
      <c r="L456" s="2"/>
    </row>
    <row r="457" spans="2:12" ht="15.75" customHeight="1" x14ac:dyDescent="0.2">
      <c r="B457" s="2"/>
      <c r="C457" s="3"/>
      <c r="D457" s="4"/>
      <c r="E457" s="5"/>
      <c r="F457" s="2"/>
      <c r="G457" s="2"/>
      <c r="H457" s="2"/>
      <c r="I457" s="6"/>
      <c r="J457" s="6"/>
      <c r="K457" s="2"/>
      <c r="L457" s="2"/>
    </row>
    <row r="458" spans="2:12" ht="15.75" customHeight="1" x14ac:dyDescent="0.2">
      <c r="B458" s="2"/>
      <c r="C458" s="3"/>
      <c r="D458" s="4"/>
      <c r="E458" s="5"/>
      <c r="F458" s="2"/>
      <c r="G458" s="2"/>
      <c r="H458" s="2"/>
      <c r="I458" s="6"/>
      <c r="J458" s="6"/>
      <c r="K458" s="2"/>
      <c r="L458" s="2"/>
    </row>
    <row r="459" spans="2:12" ht="15.75" customHeight="1" x14ac:dyDescent="0.2">
      <c r="B459" s="2"/>
      <c r="C459" s="3"/>
      <c r="D459" s="4"/>
      <c r="E459" s="5"/>
      <c r="F459" s="2"/>
      <c r="G459" s="2"/>
      <c r="H459" s="2"/>
      <c r="I459" s="6"/>
      <c r="J459" s="6"/>
      <c r="K459" s="2"/>
      <c r="L459" s="2"/>
    </row>
    <row r="460" spans="2:12" ht="15.75" customHeight="1" x14ac:dyDescent="0.2">
      <c r="B460" s="2"/>
      <c r="C460" s="3"/>
      <c r="D460" s="4"/>
      <c r="E460" s="5"/>
      <c r="F460" s="2"/>
      <c r="G460" s="2"/>
      <c r="H460" s="2"/>
      <c r="I460" s="6"/>
      <c r="J460" s="6"/>
      <c r="K460" s="2"/>
      <c r="L460" s="2"/>
    </row>
    <row r="461" spans="2:12" ht="15.75" customHeight="1" x14ac:dyDescent="0.2">
      <c r="B461" s="2"/>
      <c r="C461" s="3"/>
      <c r="D461" s="4"/>
      <c r="E461" s="5"/>
      <c r="F461" s="2"/>
      <c r="G461" s="2"/>
      <c r="H461" s="2"/>
      <c r="I461" s="6"/>
      <c r="J461" s="6"/>
      <c r="K461" s="2"/>
      <c r="L461" s="2"/>
    </row>
    <row r="462" spans="2:12" ht="15.75" customHeight="1" x14ac:dyDescent="0.2">
      <c r="B462" s="2"/>
      <c r="C462" s="3"/>
      <c r="D462" s="4"/>
      <c r="E462" s="5"/>
      <c r="F462" s="2"/>
      <c r="G462" s="2"/>
      <c r="H462" s="2"/>
      <c r="I462" s="6"/>
      <c r="J462" s="6"/>
      <c r="K462" s="2"/>
      <c r="L462" s="2"/>
    </row>
    <row r="463" spans="2:12" ht="15.75" customHeight="1" x14ac:dyDescent="0.2">
      <c r="B463" s="2"/>
      <c r="C463" s="3"/>
      <c r="D463" s="4"/>
      <c r="E463" s="5"/>
      <c r="F463" s="2"/>
      <c r="G463" s="2"/>
      <c r="H463" s="2"/>
      <c r="I463" s="6"/>
      <c r="J463" s="6"/>
      <c r="K463" s="2"/>
      <c r="L463" s="2"/>
    </row>
    <row r="464" spans="2:12" ht="15.75" customHeight="1" x14ac:dyDescent="0.2">
      <c r="B464" s="2"/>
      <c r="C464" s="3"/>
      <c r="D464" s="4"/>
      <c r="E464" s="5"/>
      <c r="F464" s="2"/>
      <c r="G464" s="2"/>
      <c r="H464" s="2"/>
      <c r="I464" s="6"/>
      <c r="J464" s="6"/>
      <c r="K464" s="2"/>
      <c r="L464" s="2"/>
    </row>
    <row r="465" spans="2:12" ht="15.75" customHeight="1" x14ac:dyDescent="0.2">
      <c r="B465" s="2"/>
      <c r="C465" s="3"/>
      <c r="D465" s="4"/>
      <c r="E465" s="5"/>
      <c r="F465" s="2"/>
      <c r="G465" s="2"/>
      <c r="H465" s="2"/>
      <c r="I465" s="6"/>
      <c r="J465" s="6"/>
      <c r="K465" s="2"/>
      <c r="L465" s="2"/>
    </row>
    <row r="466" spans="2:12" ht="15.75" customHeight="1" x14ac:dyDescent="0.2">
      <c r="B466" s="2"/>
      <c r="C466" s="3"/>
      <c r="D466" s="4"/>
      <c r="E466" s="5"/>
      <c r="F466" s="2"/>
      <c r="G466" s="2"/>
      <c r="H466" s="2"/>
      <c r="I466" s="6"/>
      <c r="J466" s="6"/>
      <c r="K466" s="2"/>
      <c r="L466" s="2"/>
    </row>
    <row r="467" spans="2:12" ht="15.75" customHeight="1" x14ac:dyDescent="0.2">
      <c r="B467" s="2"/>
      <c r="C467" s="3"/>
      <c r="D467" s="4"/>
      <c r="E467" s="5"/>
      <c r="F467" s="2"/>
      <c r="G467" s="2"/>
      <c r="H467" s="2"/>
      <c r="I467" s="6"/>
      <c r="J467" s="6"/>
      <c r="K467" s="2"/>
      <c r="L467" s="2"/>
    </row>
    <row r="468" spans="2:12" ht="15.75" customHeight="1" x14ac:dyDescent="0.2">
      <c r="B468" s="2"/>
      <c r="C468" s="3"/>
      <c r="D468" s="4"/>
      <c r="E468" s="5"/>
      <c r="F468" s="2"/>
      <c r="G468" s="2"/>
      <c r="H468" s="2"/>
      <c r="I468" s="6"/>
      <c r="J468" s="6"/>
      <c r="K468" s="2"/>
      <c r="L468" s="2"/>
    </row>
    <row r="469" spans="2:12" ht="15.75" customHeight="1" x14ac:dyDescent="0.2">
      <c r="B469" s="2"/>
      <c r="C469" s="3"/>
      <c r="D469" s="4"/>
      <c r="E469" s="5"/>
      <c r="F469" s="2"/>
      <c r="G469" s="2"/>
      <c r="H469" s="2"/>
      <c r="I469" s="6"/>
      <c r="J469" s="6"/>
      <c r="K469" s="2"/>
      <c r="L469" s="2"/>
    </row>
    <row r="470" spans="2:12" ht="15.75" customHeight="1" x14ac:dyDescent="0.2">
      <c r="B470" s="2"/>
      <c r="C470" s="3"/>
      <c r="D470" s="4"/>
      <c r="E470" s="5"/>
      <c r="F470" s="2"/>
      <c r="G470" s="2"/>
      <c r="H470" s="2"/>
      <c r="I470" s="6"/>
      <c r="J470" s="6"/>
      <c r="K470" s="2"/>
      <c r="L470" s="2"/>
    </row>
    <row r="471" spans="2:12" ht="15.75" customHeight="1" x14ac:dyDescent="0.2">
      <c r="B471" s="2"/>
      <c r="C471" s="3"/>
      <c r="D471" s="4"/>
      <c r="E471" s="5"/>
      <c r="F471" s="2"/>
      <c r="G471" s="2"/>
      <c r="H471" s="2"/>
      <c r="I471" s="6"/>
      <c r="J471" s="6"/>
      <c r="K471" s="2"/>
      <c r="L471" s="2"/>
    </row>
    <row r="472" spans="2:12" ht="15.75" customHeight="1" x14ac:dyDescent="0.2">
      <c r="B472" s="2"/>
      <c r="C472" s="3"/>
      <c r="D472" s="4"/>
      <c r="E472" s="5"/>
      <c r="F472" s="2"/>
      <c r="G472" s="2"/>
      <c r="H472" s="2"/>
      <c r="I472" s="6"/>
      <c r="J472" s="6"/>
      <c r="K472" s="2"/>
      <c r="L472" s="2"/>
    </row>
    <row r="473" spans="2:12" ht="15.75" customHeight="1" x14ac:dyDescent="0.2">
      <c r="B473" s="2"/>
      <c r="C473" s="3"/>
      <c r="D473" s="4"/>
      <c r="E473" s="5"/>
      <c r="F473" s="2"/>
      <c r="G473" s="2"/>
      <c r="H473" s="2"/>
      <c r="I473" s="6"/>
      <c r="J473" s="6"/>
      <c r="K473" s="2"/>
      <c r="L473" s="2"/>
    </row>
    <row r="474" spans="2:12" ht="15.75" customHeight="1" x14ac:dyDescent="0.2">
      <c r="B474" s="2"/>
      <c r="C474" s="3"/>
      <c r="D474" s="4"/>
      <c r="E474" s="5"/>
      <c r="F474" s="2"/>
      <c r="G474" s="2"/>
      <c r="H474" s="2"/>
      <c r="I474" s="6"/>
      <c r="J474" s="6"/>
      <c r="K474" s="2"/>
      <c r="L474" s="2"/>
    </row>
    <row r="475" spans="2:12" ht="15.75" customHeight="1" x14ac:dyDescent="0.2">
      <c r="B475" s="2"/>
      <c r="C475" s="3"/>
      <c r="D475" s="4"/>
      <c r="E475" s="5"/>
      <c r="F475" s="2"/>
      <c r="G475" s="2"/>
      <c r="H475" s="2"/>
      <c r="I475" s="6"/>
      <c r="J475" s="6"/>
      <c r="K475" s="2"/>
      <c r="L475" s="2"/>
    </row>
    <row r="476" spans="2:12" ht="15.75" customHeight="1" x14ac:dyDescent="0.2">
      <c r="B476" s="2"/>
      <c r="C476" s="3"/>
      <c r="D476" s="4"/>
      <c r="E476" s="5"/>
      <c r="F476" s="2"/>
      <c r="G476" s="2"/>
      <c r="H476" s="2"/>
      <c r="I476" s="6"/>
      <c r="J476" s="6"/>
      <c r="K476" s="2"/>
      <c r="L476" s="2"/>
    </row>
    <row r="477" spans="2:12" ht="15.75" customHeight="1" x14ac:dyDescent="0.2">
      <c r="B477" s="2"/>
      <c r="C477" s="3"/>
      <c r="D477" s="4"/>
      <c r="E477" s="5"/>
      <c r="F477" s="2"/>
      <c r="G477" s="2"/>
      <c r="H477" s="2"/>
      <c r="I477" s="6"/>
      <c r="J477" s="6"/>
      <c r="K477" s="2"/>
      <c r="L477" s="2"/>
    </row>
    <row r="478" spans="2:12" ht="15.75" customHeight="1" x14ac:dyDescent="0.2">
      <c r="B478" s="2"/>
      <c r="C478" s="3"/>
      <c r="D478" s="4"/>
      <c r="E478" s="5"/>
      <c r="F478" s="2"/>
      <c r="G478" s="2"/>
      <c r="H478" s="2"/>
      <c r="I478" s="6"/>
      <c r="J478" s="6"/>
      <c r="K478" s="2"/>
      <c r="L478" s="2"/>
    </row>
    <row r="479" spans="2:12" ht="15.75" customHeight="1" x14ac:dyDescent="0.2">
      <c r="B479" s="2"/>
      <c r="C479" s="3"/>
      <c r="D479" s="4"/>
      <c r="E479" s="5"/>
      <c r="F479" s="2"/>
      <c r="G479" s="2"/>
      <c r="H479" s="2"/>
      <c r="I479" s="6"/>
      <c r="J479" s="6"/>
      <c r="K479" s="2"/>
      <c r="L479" s="2"/>
    </row>
    <row r="480" spans="2:12" ht="15.75" customHeight="1" x14ac:dyDescent="0.2">
      <c r="B480" s="2"/>
      <c r="C480" s="3"/>
      <c r="D480" s="4"/>
      <c r="E480" s="5"/>
      <c r="F480" s="2"/>
      <c r="G480" s="2"/>
      <c r="H480" s="2"/>
      <c r="I480" s="6"/>
      <c r="J480" s="6"/>
      <c r="K480" s="2"/>
      <c r="L480" s="2"/>
    </row>
    <row r="481" spans="2:12" ht="15.75" customHeight="1" x14ac:dyDescent="0.2">
      <c r="B481" s="2"/>
      <c r="C481" s="3"/>
      <c r="D481" s="4"/>
      <c r="E481" s="5"/>
      <c r="F481" s="2"/>
      <c r="G481" s="2"/>
      <c r="H481" s="2"/>
      <c r="I481" s="6"/>
      <c r="J481" s="6"/>
      <c r="K481" s="2"/>
      <c r="L481" s="2"/>
    </row>
    <row r="482" spans="2:12" ht="15.75" customHeight="1" x14ac:dyDescent="0.2">
      <c r="B482" s="2"/>
      <c r="C482" s="3"/>
      <c r="D482" s="4"/>
      <c r="E482" s="5"/>
      <c r="F482" s="2"/>
      <c r="G482" s="2"/>
      <c r="H482" s="2"/>
      <c r="I482" s="6"/>
      <c r="J482" s="6"/>
      <c r="K482" s="2"/>
      <c r="L482" s="2"/>
    </row>
    <row r="483" spans="2:12" ht="15.75" customHeight="1" x14ac:dyDescent="0.2">
      <c r="B483" s="2"/>
      <c r="C483" s="3"/>
      <c r="D483" s="4"/>
      <c r="E483" s="5"/>
      <c r="F483" s="2"/>
      <c r="G483" s="2"/>
      <c r="H483" s="2"/>
      <c r="I483" s="6"/>
      <c r="J483" s="6"/>
      <c r="K483" s="2"/>
      <c r="L483" s="2"/>
    </row>
    <row r="484" spans="2:12" ht="15.75" customHeight="1" x14ac:dyDescent="0.2">
      <c r="B484" s="2"/>
      <c r="C484" s="3"/>
      <c r="D484" s="4"/>
      <c r="E484" s="5"/>
      <c r="F484" s="2"/>
      <c r="G484" s="2"/>
      <c r="H484" s="2"/>
      <c r="I484" s="6"/>
      <c r="J484" s="6"/>
      <c r="K484" s="2"/>
      <c r="L484" s="2"/>
    </row>
    <row r="485" spans="2:12" ht="15.75" customHeight="1" x14ac:dyDescent="0.2">
      <c r="B485" s="2"/>
      <c r="C485" s="3"/>
      <c r="D485" s="4"/>
      <c r="E485" s="5"/>
      <c r="F485" s="2"/>
      <c r="G485" s="2"/>
      <c r="H485" s="2"/>
      <c r="I485" s="6"/>
      <c r="J485" s="6"/>
      <c r="K485" s="2"/>
      <c r="L485" s="2"/>
    </row>
    <row r="486" spans="2:12" ht="15.75" customHeight="1" x14ac:dyDescent="0.2">
      <c r="B486" s="2"/>
      <c r="C486" s="3"/>
      <c r="D486" s="4"/>
      <c r="E486" s="5"/>
      <c r="F486" s="2"/>
      <c r="G486" s="2"/>
      <c r="H486" s="2"/>
      <c r="I486" s="6"/>
      <c r="J486" s="6"/>
      <c r="K486" s="2"/>
      <c r="L486" s="2"/>
    </row>
    <row r="487" spans="2:12" ht="15.75" customHeight="1" x14ac:dyDescent="0.2">
      <c r="B487" s="2"/>
      <c r="C487" s="3"/>
      <c r="D487" s="4"/>
      <c r="E487" s="5"/>
      <c r="F487" s="2"/>
      <c r="G487" s="2"/>
      <c r="H487" s="2"/>
      <c r="I487" s="6"/>
      <c r="J487" s="6"/>
      <c r="K487" s="2"/>
      <c r="L487" s="2"/>
    </row>
    <row r="488" spans="2:12" ht="15.75" customHeight="1" x14ac:dyDescent="0.2">
      <c r="B488" s="2"/>
      <c r="C488" s="3"/>
      <c r="D488" s="4"/>
      <c r="E488" s="5"/>
      <c r="F488" s="2"/>
      <c r="G488" s="2"/>
      <c r="H488" s="2"/>
      <c r="I488" s="6"/>
      <c r="J488" s="6"/>
      <c r="K488" s="2"/>
      <c r="L488" s="2"/>
    </row>
    <row r="489" spans="2:12" ht="15.75" customHeight="1" x14ac:dyDescent="0.2">
      <c r="B489" s="2"/>
      <c r="C489" s="3"/>
      <c r="D489" s="4"/>
      <c r="E489" s="5"/>
      <c r="F489" s="2"/>
      <c r="G489" s="2"/>
      <c r="H489" s="2"/>
      <c r="I489" s="6"/>
      <c r="J489" s="6"/>
      <c r="K489" s="2"/>
      <c r="L489" s="2"/>
    </row>
    <row r="490" spans="2:12" ht="15.75" customHeight="1" x14ac:dyDescent="0.2">
      <c r="B490" s="2"/>
      <c r="C490" s="3"/>
      <c r="D490" s="4"/>
      <c r="E490" s="5"/>
      <c r="F490" s="2"/>
      <c r="G490" s="2"/>
      <c r="H490" s="2"/>
      <c r="I490" s="6"/>
      <c r="J490" s="6"/>
      <c r="K490" s="2"/>
      <c r="L490" s="2"/>
    </row>
    <row r="491" spans="2:12" ht="15.75" customHeight="1" x14ac:dyDescent="0.2">
      <c r="B491" s="2"/>
      <c r="C491" s="3"/>
      <c r="D491" s="4"/>
      <c r="E491" s="5"/>
      <c r="F491" s="2"/>
      <c r="G491" s="2"/>
      <c r="H491" s="2"/>
      <c r="I491" s="6"/>
      <c r="J491" s="6"/>
      <c r="K491" s="2"/>
      <c r="L491" s="2"/>
    </row>
    <row r="492" spans="2:12" ht="15.75" customHeight="1" x14ac:dyDescent="0.2">
      <c r="B492" s="2"/>
      <c r="C492" s="3"/>
      <c r="D492" s="4"/>
      <c r="E492" s="5"/>
      <c r="F492" s="2"/>
      <c r="G492" s="2"/>
      <c r="H492" s="2"/>
      <c r="I492" s="6"/>
      <c r="J492" s="6"/>
      <c r="K492" s="2"/>
      <c r="L492" s="2"/>
    </row>
    <row r="493" spans="2:12" ht="15.75" customHeight="1" x14ac:dyDescent="0.2">
      <c r="B493" s="2"/>
      <c r="C493" s="3"/>
      <c r="D493" s="4"/>
      <c r="E493" s="5"/>
      <c r="F493" s="2"/>
      <c r="G493" s="2"/>
      <c r="H493" s="2"/>
      <c r="I493" s="6"/>
      <c r="J493" s="6"/>
      <c r="K493" s="2"/>
      <c r="L493" s="2"/>
    </row>
    <row r="494" spans="2:12" ht="15.75" customHeight="1" x14ac:dyDescent="0.2">
      <c r="B494" s="2"/>
      <c r="C494" s="3"/>
      <c r="D494" s="4"/>
      <c r="E494" s="5"/>
      <c r="F494" s="2"/>
      <c r="G494" s="2"/>
      <c r="H494" s="2"/>
      <c r="I494" s="6"/>
      <c r="J494" s="6"/>
      <c r="K494" s="2"/>
      <c r="L494" s="2"/>
    </row>
    <row r="495" spans="2:12" ht="15.75" customHeight="1" x14ac:dyDescent="0.2">
      <c r="B495" s="2"/>
      <c r="C495" s="3"/>
      <c r="D495" s="4"/>
      <c r="E495" s="5"/>
      <c r="F495" s="2"/>
      <c r="G495" s="2"/>
      <c r="H495" s="2"/>
      <c r="I495" s="6"/>
      <c r="J495" s="6"/>
      <c r="K495" s="2"/>
      <c r="L495" s="2"/>
    </row>
    <row r="496" spans="2:12" ht="15.75" customHeight="1" x14ac:dyDescent="0.2">
      <c r="B496" s="2"/>
      <c r="C496" s="3"/>
      <c r="D496" s="4"/>
      <c r="E496" s="5"/>
      <c r="F496" s="2"/>
      <c r="G496" s="2"/>
      <c r="H496" s="2"/>
      <c r="I496" s="6"/>
      <c r="J496" s="6"/>
      <c r="K496" s="2"/>
      <c r="L496" s="2"/>
    </row>
    <row r="497" spans="2:12" ht="15.75" customHeight="1" x14ac:dyDescent="0.2">
      <c r="B497" s="2"/>
      <c r="C497" s="3"/>
      <c r="D497" s="4"/>
      <c r="E497" s="5"/>
      <c r="F497" s="2"/>
      <c r="G497" s="2"/>
      <c r="H497" s="2"/>
      <c r="I497" s="6"/>
      <c r="J497" s="6"/>
      <c r="K497" s="2"/>
      <c r="L497" s="2"/>
    </row>
    <row r="498" spans="2:12" ht="15.75" customHeight="1" x14ac:dyDescent="0.2">
      <c r="B498" s="2"/>
      <c r="C498" s="3"/>
      <c r="D498" s="4"/>
      <c r="E498" s="5"/>
      <c r="F498" s="2"/>
      <c r="G498" s="2"/>
      <c r="H498" s="2"/>
      <c r="I498" s="6"/>
      <c r="J498" s="6"/>
      <c r="K498" s="2"/>
      <c r="L498" s="2"/>
    </row>
    <row r="499" spans="2:12" ht="15.75" customHeight="1" x14ac:dyDescent="0.2">
      <c r="B499" s="2"/>
      <c r="C499" s="3"/>
      <c r="D499" s="4"/>
      <c r="E499" s="5"/>
      <c r="F499" s="2"/>
      <c r="G499" s="2"/>
      <c r="H499" s="2"/>
      <c r="I499" s="6"/>
      <c r="J499" s="6"/>
      <c r="K499" s="2"/>
      <c r="L499" s="2"/>
    </row>
    <row r="500" spans="2:12" ht="15.75" customHeight="1" x14ac:dyDescent="0.2">
      <c r="B500" s="2"/>
      <c r="C500" s="3"/>
      <c r="D500" s="4"/>
      <c r="E500" s="5"/>
      <c r="F500" s="2"/>
      <c r="G500" s="2"/>
      <c r="H500" s="2"/>
      <c r="I500" s="6"/>
      <c r="J500" s="6"/>
      <c r="K500" s="2"/>
      <c r="L500" s="2"/>
    </row>
    <row r="501" spans="2:12" ht="15.75" customHeight="1" x14ac:dyDescent="0.2">
      <c r="B501" s="2"/>
      <c r="C501" s="3"/>
      <c r="D501" s="4"/>
      <c r="E501" s="5"/>
      <c r="F501" s="2"/>
      <c r="G501" s="2"/>
      <c r="H501" s="2"/>
      <c r="I501" s="6"/>
      <c r="J501" s="6"/>
      <c r="K501" s="2"/>
      <c r="L501" s="2"/>
    </row>
    <row r="502" spans="2:12" ht="15.75" customHeight="1" x14ac:dyDescent="0.2">
      <c r="B502" s="2"/>
      <c r="C502" s="3"/>
      <c r="D502" s="4"/>
      <c r="E502" s="5"/>
      <c r="F502" s="2"/>
      <c r="G502" s="2"/>
      <c r="H502" s="2"/>
      <c r="I502" s="6"/>
      <c r="J502" s="6"/>
      <c r="K502" s="2"/>
      <c r="L502" s="2"/>
    </row>
    <row r="503" spans="2:12" ht="15.75" customHeight="1" x14ac:dyDescent="0.2">
      <c r="B503" s="2"/>
      <c r="C503" s="3"/>
      <c r="D503" s="4"/>
      <c r="E503" s="5"/>
      <c r="F503" s="2"/>
      <c r="G503" s="2"/>
      <c r="H503" s="2"/>
      <c r="I503" s="6"/>
      <c r="J503" s="6"/>
      <c r="K503" s="2"/>
      <c r="L503" s="2"/>
    </row>
    <row r="504" spans="2:12" ht="15.75" customHeight="1" x14ac:dyDescent="0.2">
      <c r="B504" s="2"/>
      <c r="C504" s="3"/>
      <c r="D504" s="4"/>
      <c r="E504" s="5"/>
      <c r="F504" s="2"/>
      <c r="G504" s="2"/>
      <c r="H504" s="2"/>
      <c r="I504" s="6"/>
      <c r="J504" s="6"/>
      <c r="K504" s="2"/>
      <c r="L504" s="2"/>
    </row>
    <row r="505" spans="2:12" ht="15.75" customHeight="1" x14ac:dyDescent="0.2">
      <c r="B505" s="2"/>
      <c r="C505" s="3"/>
      <c r="D505" s="4"/>
      <c r="E505" s="5"/>
      <c r="F505" s="2"/>
      <c r="G505" s="2"/>
      <c r="H505" s="2"/>
      <c r="I505" s="6"/>
      <c r="J505" s="6"/>
      <c r="K505" s="2"/>
      <c r="L505" s="2"/>
    </row>
    <row r="506" spans="2:12" ht="15.75" customHeight="1" x14ac:dyDescent="0.2">
      <c r="B506" s="2"/>
      <c r="C506" s="3"/>
      <c r="D506" s="4"/>
      <c r="E506" s="5"/>
      <c r="F506" s="2"/>
      <c r="G506" s="2"/>
      <c r="H506" s="2"/>
      <c r="I506" s="6"/>
      <c r="J506" s="6"/>
      <c r="K506" s="2"/>
      <c r="L506" s="2"/>
    </row>
    <row r="507" spans="2:12" ht="15.75" customHeight="1" x14ac:dyDescent="0.2">
      <c r="B507" s="2"/>
      <c r="C507" s="3"/>
      <c r="D507" s="4"/>
      <c r="E507" s="5"/>
      <c r="F507" s="2"/>
      <c r="G507" s="2"/>
      <c r="H507" s="2"/>
      <c r="I507" s="6"/>
      <c r="J507" s="6"/>
      <c r="K507" s="2"/>
      <c r="L507" s="2"/>
    </row>
    <row r="508" spans="2:12" ht="15.75" customHeight="1" x14ac:dyDescent="0.2">
      <c r="B508" s="2"/>
      <c r="C508" s="3"/>
      <c r="D508" s="4"/>
      <c r="E508" s="5"/>
      <c r="F508" s="2"/>
      <c r="G508" s="2"/>
      <c r="H508" s="2"/>
      <c r="I508" s="6"/>
      <c r="J508" s="6"/>
      <c r="K508" s="2"/>
      <c r="L508" s="2"/>
    </row>
    <row r="509" spans="2:12" ht="15.75" customHeight="1" x14ac:dyDescent="0.2">
      <c r="B509" s="2"/>
      <c r="C509" s="3"/>
      <c r="D509" s="4"/>
      <c r="E509" s="5"/>
      <c r="F509" s="2"/>
      <c r="G509" s="2"/>
      <c r="H509" s="2"/>
      <c r="I509" s="6"/>
      <c r="J509" s="6"/>
      <c r="K509" s="2"/>
      <c r="L509" s="2"/>
    </row>
    <row r="510" spans="2:12" ht="15.75" customHeight="1" x14ac:dyDescent="0.2">
      <c r="B510" s="2"/>
      <c r="C510" s="3"/>
      <c r="D510" s="4"/>
      <c r="E510" s="5"/>
      <c r="F510" s="2"/>
      <c r="G510" s="2"/>
      <c r="H510" s="2"/>
      <c r="I510" s="6"/>
      <c r="J510" s="6"/>
      <c r="K510" s="2"/>
      <c r="L510" s="2"/>
    </row>
    <row r="511" spans="2:12" ht="15.75" customHeight="1" x14ac:dyDescent="0.2">
      <c r="B511" s="2"/>
      <c r="C511" s="3"/>
      <c r="D511" s="4"/>
      <c r="E511" s="5"/>
      <c r="F511" s="2"/>
      <c r="G511" s="2"/>
      <c r="H511" s="2"/>
      <c r="I511" s="6"/>
      <c r="J511" s="6"/>
      <c r="K511" s="2"/>
      <c r="L511" s="2"/>
    </row>
    <row r="512" spans="2:12" ht="15.75" customHeight="1" x14ac:dyDescent="0.2">
      <c r="B512" s="2"/>
      <c r="C512" s="3"/>
      <c r="D512" s="4"/>
      <c r="E512" s="5"/>
      <c r="F512" s="2"/>
      <c r="G512" s="2"/>
      <c r="H512" s="2"/>
      <c r="I512" s="6"/>
      <c r="J512" s="6"/>
      <c r="K512" s="2"/>
      <c r="L512" s="2"/>
    </row>
    <row r="513" spans="2:12" ht="15.75" customHeight="1" x14ac:dyDescent="0.2">
      <c r="B513" s="2"/>
      <c r="C513" s="3"/>
      <c r="D513" s="4"/>
      <c r="E513" s="5"/>
      <c r="F513" s="2"/>
      <c r="G513" s="2"/>
      <c r="H513" s="2"/>
      <c r="I513" s="6"/>
      <c r="J513" s="6"/>
      <c r="K513" s="2"/>
      <c r="L513" s="2"/>
    </row>
    <row r="514" spans="2:12" ht="15.75" customHeight="1" x14ac:dyDescent="0.2">
      <c r="B514" s="2"/>
      <c r="C514" s="3"/>
      <c r="D514" s="4"/>
      <c r="E514" s="5"/>
      <c r="F514" s="2"/>
      <c r="G514" s="2"/>
      <c r="H514" s="2"/>
      <c r="I514" s="6"/>
      <c r="J514" s="6"/>
      <c r="K514" s="2"/>
      <c r="L514" s="2"/>
    </row>
    <row r="515" spans="2:12" ht="15.75" customHeight="1" x14ac:dyDescent="0.2">
      <c r="B515" s="2"/>
      <c r="C515" s="3"/>
      <c r="D515" s="4"/>
      <c r="E515" s="5"/>
      <c r="F515" s="2"/>
      <c r="G515" s="2"/>
      <c r="H515" s="2"/>
      <c r="I515" s="6"/>
      <c r="J515" s="6"/>
      <c r="K515" s="2"/>
      <c r="L515" s="2"/>
    </row>
    <row r="516" spans="2:12" ht="15.75" customHeight="1" x14ac:dyDescent="0.2">
      <c r="B516" s="2"/>
      <c r="C516" s="3"/>
      <c r="D516" s="4"/>
      <c r="E516" s="5"/>
      <c r="F516" s="2"/>
      <c r="G516" s="2"/>
      <c r="H516" s="2"/>
      <c r="I516" s="6"/>
      <c r="J516" s="6"/>
      <c r="K516" s="2"/>
      <c r="L516" s="2"/>
    </row>
    <row r="517" spans="2:12" ht="15.75" customHeight="1" x14ac:dyDescent="0.2">
      <c r="B517" s="2"/>
      <c r="C517" s="3"/>
      <c r="D517" s="4"/>
      <c r="E517" s="5"/>
      <c r="F517" s="2"/>
      <c r="G517" s="2"/>
      <c r="H517" s="2"/>
      <c r="I517" s="6"/>
      <c r="J517" s="6"/>
      <c r="K517" s="2"/>
      <c r="L517" s="2"/>
    </row>
    <row r="518" spans="2:12" ht="15.75" customHeight="1" x14ac:dyDescent="0.2">
      <c r="B518" s="2"/>
      <c r="C518" s="3"/>
      <c r="D518" s="4"/>
      <c r="E518" s="5"/>
      <c r="F518" s="2"/>
      <c r="G518" s="2"/>
      <c r="H518" s="2"/>
      <c r="I518" s="6"/>
      <c r="J518" s="6"/>
      <c r="K518" s="2"/>
      <c r="L518" s="2"/>
    </row>
    <row r="519" spans="2:12" ht="15.75" customHeight="1" x14ac:dyDescent="0.2">
      <c r="B519" s="2"/>
      <c r="C519" s="3"/>
      <c r="D519" s="4"/>
      <c r="E519" s="5"/>
      <c r="F519" s="2"/>
      <c r="G519" s="2"/>
      <c r="H519" s="2"/>
      <c r="I519" s="6"/>
      <c r="J519" s="6"/>
      <c r="K519" s="2"/>
      <c r="L519" s="2"/>
    </row>
    <row r="520" spans="2:12" ht="15.75" customHeight="1" x14ac:dyDescent="0.2">
      <c r="B520" s="2"/>
      <c r="C520" s="3"/>
      <c r="D520" s="4"/>
      <c r="E520" s="5"/>
      <c r="F520" s="2"/>
      <c r="G520" s="2"/>
      <c r="H520" s="2"/>
      <c r="I520" s="6"/>
      <c r="J520" s="6"/>
      <c r="K520" s="2"/>
      <c r="L520" s="2"/>
    </row>
    <row r="521" spans="2:12" ht="15.75" customHeight="1" x14ac:dyDescent="0.2">
      <c r="B521" s="2"/>
      <c r="C521" s="3"/>
      <c r="D521" s="4"/>
      <c r="E521" s="5"/>
      <c r="F521" s="2"/>
      <c r="G521" s="2"/>
      <c r="H521" s="2"/>
      <c r="I521" s="6"/>
      <c r="J521" s="6"/>
      <c r="K521" s="2"/>
      <c r="L521" s="2"/>
    </row>
    <row r="522" spans="2:12" ht="15.75" customHeight="1" x14ac:dyDescent="0.2">
      <c r="B522" s="2"/>
      <c r="C522" s="3"/>
      <c r="D522" s="4"/>
      <c r="E522" s="5"/>
      <c r="F522" s="2"/>
      <c r="G522" s="2"/>
      <c r="H522" s="2"/>
      <c r="I522" s="6"/>
      <c r="J522" s="6"/>
      <c r="K522" s="2"/>
      <c r="L522" s="2"/>
    </row>
    <row r="523" spans="2:12" ht="15.75" customHeight="1" x14ac:dyDescent="0.2">
      <c r="B523" s="2"/>
      <c r="C523" s="3"/>
      <c r="D523" s="4"/>
      <c r="E523" s="5"/>
      <c r="F523" s="2"/>
      <c r="G523" s="2"/>
      <c r="H523" s="2"/>
      <c r="I523" s="6"/>
      <c r="J523" s="6"/>
      <c r="K523" s="2"/>
      <c r="L523" s="2"/>
    </row>
    <row r="524" spans="2:12" ht="15.75" customHeight="1" x14ac:dyDescent="0.2">
      <c r="B524" s="2"/>
      <c r="C524" s="3"/>
      <c r="D524" s="4"/>
      <c r="E524" s="5"/>
      <c r="F524" s="2"/>
      <c r="G524" s="2"/>
      <c r="H524" s="2"/>
      <c r="I524" s="6"/>
      <c r="J524" s="6"/>
      <c r="K524" s="2"/>
      <c r="L524" s="2"/>
    </row>
    <row r="525" spans="2:12" ht="15.75" customHeight="1" x14ac:dyDescent="0.2">
      <c r="B525" s="2"/>
      <c r="C525" s="3"/>
      <c r="D525" s="4"/>
      <c r="E525" s="5"/>
      <c r="F525" s="2"/>
      <c r="G525" s="2"/>
      <c r="H525" s="2"/>
      <c r="I525" s="6"/>
      <c r="J525" s="6"/>
      <c r="K525" s="2"/>
      <c r="L525" s="2"/>
    </row>
    <row r="526" spans="2:12" ht="15.75" customHeight="1" x14ac:dyDescent="0.2">
      <c r="B526" s="2"/>
      <c r="C526" s="3"/>
      <c r="D526" s="4"/>
      <c r="E526" s="5"/>
      <c r="F526" s="2"/>
      <c r="G526" s="2"/>
      <c r="H526" s="2"/>
      <c r="I526" s="6"/>
      <c r="J526" s="6"/>
      <c r="K526" s="2"/>
      <c r="L526" s="2"/>
    </row>
    <row r="527" spans="2:12" ht="15.75" customHeight="1" x14ac:dyDescent="0.2">
      <c r="B527" s="2"/>
      <c r="C527" s="3"/>
      <c r="D527" s="4"/>
      <c r="E527" s="5"/>
      <c r="F527" s="2"/>
      <c r="G527" s="2"/>
      <c r="H527" s="2"/>
      <c r="I527" s="6"/>
      <c r="J527" s="6"/>
      <c r="K527" s="2"/>
      <c r="L527" s="2"/>
    </row>
    <row r="528" spans="2:12" ht="15.75" customHeight="1" x14ac:dyDescent="0.2">
      <c r="B528" s="2"/>
      <c r="C528" s="3"/>
      <c r="D528" s="4"/>
      <c r="E528" s="5"/>
      <c r="F528" s="2"/>
      <c r="G528" s="2"/>
      <c r="H528" s="2"/>
      <c r="I528" s="6"/>
      <c r="J528" s="6"/>
      <c r="K528" s="2"/>
      <c r="L528" s="2"/>
    </row>
    <row r="529" spans="2:12" ht="15.75" customHeight="1" x14ac:dyDescent="0.2">
      <c r="B529" s="2"/>
      <c r="C529" s="3"/>
      <c r="D529" s="4"/>
      <c r="E529" s="5"/>
      <c r="F529" s="2"/>
      <c r="G529" s="2"/>
      <c r="H529" s="2"/>
      <c r="I529" s="6"/>
      <c r="J529" s="6"/>
      <c r="K529" s="2"/>
      <c r="L529" s="2"/>
    </row>
    <row r="530" spans="2:12" ht="15.75" customHeight="1" x14ac:dyDescent="0.2">
      <c r="B530" s="2"/>
      <c r="C530" s="3"/>
      <c r="D530" s="4"/>
      <c r="E530" s="5"/>
      <c r="F530" s="2"/>
      <c r="G530" s="2"/>
      <c r="H530" s="2"/>
      <c r="I530" s="6"/>
      <c r="J530" s="6"/>
      <c r="K530" s="2"/>
      <c r="L530" s="2"/>
    </row>
    <row r="531" spans="2:12" ht="15.75" customHeight="1" x14ac:dyDescent="0.2">
      <c r="B531" s="2"/>
      <c r="C531" s="3"/>
      <c r="D531" s="4"/>
      <c r="E531" s="5"/>
      <c r="F531" s="2"/>
      <c r="G531" s="2"/>
      <c r="H531" s="2"/>
      <c r="I531" s="6"/>
      <c r="J531" s="6"/>
      <c r="K531" s="2"/>
      <c r="L531" s="2"/>
    </row>
    <row r="532" spans="2:12" ht="15.75" customHeight="1" x14ac:dyDescent="0.2">
      <c r="B532" s="2"/>
      <c r="C532" s="3"/>
      <c r="D532" s="4"/>
      <c r="E532" s="5"/>
      <c r="F532" s="2"/>
      <c r="G532" s="2"/>
      <c r="H532" s="2"/>
      <c r="I532" s="6"/>
      <c r="J532" s="6"/>
      <c r="K532" s="2"/>
      <c r="L532" s="2"/>
    </row>
    <row r="533" spans="2:12" ht="15.75" customHeight="1" x14ac:dyDescent="0.2">
      <c r="B533" s="2"/>
      <c r="C533" s="3"/>
      <c r="D533" s="4"/>
      <c r="E533" s="5"/>
      <c r="F533" s="2"/>
      <c r="G533" s="2"/>
      <c r="H533" s="2"/>
      <c r="I533" s="6"/>
      <c r="J533" s="6"/>
      <c r="K533" s="2"/>
      <c r="L533" s="2"/>
    </row>
    <row r="534" spans="2:12" ht="15.75" customHeight="1" x14ac:dyDescent="0.2">
      <c r="B534" s="2"/>
      <c r="C534" s="3"/>
      <c r="D534" s="4"/>
      <c r="E534" s="5"/>
      <c r="F534" s="2"/>
      <c r="G534" s="2"/>
      <c r="H534" s="2"/>
      <c r="I534" s="6"/>
      <c r="J534" s="6"/>
      <c r="K534" s="2"/>
      <c r="L534" s="2"/>
    </row>
    <row r="535" spans="2:12" ht="15.75" customHeight="1" x14ac:dyDescent="0.2">
      <c r="B535" s="2"/>
      <c r="C535" s="3"/>
      <c r="D535" s="4"/>
      <c r="E535" s="5"/>
      <c r="F535" s="2"/>
      <c r="G535" s="2"/>
      <c r="H535" s="2"/>
      <c r="I535" s="6"/>
      <c r="J535" s="6"/>
      <c r="K535" s="2"/>
      <c r="L535" s="2"/>
    </row>
    <row r="536" spans="2:12" ht="15.75" customHeight="1" x14ac:dyDescent="0.2">
      <c r="B536" s="2"/>
      <c r="C536" s="3"/>
      <c r="D536" s="4"/>
      <c r="E536" s="5"/>
      <c r="F536" s="2"/>
      <c r="G536" s="2"/>
      <c r="H536" s="2"/>
      <c r="I536" s="6"/>
      <c r="J536" s="6"/>
      <c r="K536" s="2"/>
      <c r="L536" s="2"/>
    </row>
    <row r="537" spans="2:12" ht="15.75" customHeight="1" x14ac:dyDescent="0.2">
      <c r="B537" s="2"/>
      <c r="C537" s="3"/>
      <c r="D537" s="4"/>
      <c r="E537" s="5"/>
      <c r="F537" s="2"/>
      <c r="G537" s="2"/>
      <c r="H537" s="2"/>
      <c r="I537" s="6"/>
      <c r="J537" s="6"/>
      <c r="K537" s="2"/>
      <c r="L537" s="2"/>
    </row>
    <row r="538" spans="2:12" ht="15.75" customHeight="1" x14ac:dyDescent="0.2">
      <c r="B538" s="2"/>
      <c r="C538" s="3"/>
      <c r="D538" s="4"/>
      <c r="E538" s="5"/>
      <c r="F538" s="2"/>
      <c r="G538" s="2"/>
      <c r="H538" s="2"/>
      <c r="I538" s="6"/>
      <c r="J538" s="6"/>
      <c r="K538" s="2"/>
      <c r="L538" s="2"/>
    </row>
    <row r="539" spans="2:12" ht="15.75" customHeight="1" x14ac:dyDescent="0.2">
      <c r="B539" s="2"/>
      <c r="C539" s="3"/>
      <c r="D539" s="4"/>
      <c r="E539" s="5"/>
      <c r="F539" s="2"/>
      <c r="G539" s="2"/>
      <c r="H539" s="2"/>
      <c r="I539" s="6"/>
      <c r="J539" s="6"/>
      <c r="K539" s="2"/>
      <c r="L539" s="2"/>
    </row>
    <row r="540" spans="2:12" ht="15.75" customHeight="1" x14ac:dyDescent="0.2">
      <c r="B540" s="2"/>
      <c r="C540" s="3"/>
      <c r="D540" s="4"/>
      <c r="E540" s="5"/>
      <c r="F540" s="2"/>
      <c r="G540" s="2"/>
      <c r="H540" s="2"/>
      <c r="I540" s="6"/>
      <c r="J540" s="6"/>
      <c r="K540" s="2"/>
      <c r="L540" s="2"/>
    </row>
    <row r="541" spans="2:12" ht="15.75" customHeight="1" x14ac:dyDescent="0.2">
      <c r="B541" s="2"/>
      <c r="C541" s="3"/>
      <c r="D541" s="4"/>
      <c r="E541" s="5"/>
      <c r="F541" s="2"/>
      <c r="G541" s="2"/>
      <c r="H541" s="2"/>
      <c r="I541" s="6"/>
      <c r="J541" s="6"/>
      <c r="K541" s="2"/>
      <c r="L541" s="2"/>
    </row>
    <row r="542" spans="2:12" ht="15.75" customHeight="1" x14ac:dyDescent="0.2">
      <c r="B542" s="2"/>
      <c r="C542" s="3"/>
      <c r="D542" s="4"/>
      <c r="E542" s="5"/>
      <c r="F542" s="2"/>
      <c r="G542" s="2"/>
      <c r="H542" s="2"/>
      <c r="I542" s="6"/>
      <c r="J542" s="6"/>
      <c r="K542" s="2"/>
      <c r="L542" s="2"/>
    </row>
    <row r="543" spans="2:12" ht="15.75" customHeight="1" x14ac:dyDescent="0.2">
      <c r="B543" s="2"/>
      <c r="C543" s="3"/>
      <c r="D543" s="4"/>
      <c r="E543" s="5"/>
      <c r="F543" s="2"/>
      <c r="G543" s="2"/>
      <c r="H543" s="2"/>
      <c r="I543" s="6"/>
      <c r="J543" s="6"/>
      <c r="K543" s="2"/>
      <c r="L543" s="2"/>
    </row>
    <row r="544" spans="2:12" ht="15.75" customHeight="1" x14ac:dyDescent="0.2">
      <c r="B544" s="2"/>
      <c r="C544" s="3"/>
      <c r="D544" s="4"/>
      <c r="E544" s="5"/>
      <c r="F544" s="2"/>
      <c r="G544" s="2"/>
      <c r="H544" s="2"/>
      <c r="I544" s="6"/>
      <c r="J544" s="6"/>
      <c r="K544" s="2"/>
      <c r="L544" s="2"/>
    </row>
    <row r="545" spans="2:12" ht="15.75" customHeight="1" x14ac:dyDescent="0.2">
      <c r="B545" s="2"/>
      <c r="C545" s="3"/>
      <c r="D545" s="4"/>
      <c r="E545" s="5"/>
      <c r="F545" s="2"/>
      <c r="G545" s="2"/>
      <c r="H545" s="2"/>
      <c r="I545" s="6"/>
      <c r="J545" s="6"/>
      <c r="K545" s="2"/>
      <c r="L545" s="2"/>
    </row>
    <row r="546" spans="2:12" ht="15.75" customHeight="1" x14ac:dyDescent="0.2">
      <c r="B546" s="2"/>
      <c r="C546" s="3"/>
      <c r="D546" s="4"/>
      <c r="E546" s="5"/>
      <c r="F546" s="2"/>
      <c r="G546" s="2"/>
      <c r="H546" s="2"/>
      <c r="I546" s="6"/>
      <c r="J546" s="6"/>
      <c r="K546" s="2"/>
      <c r="L546" s="2"/>
    </row>
    <row r="547" spans="2:12" ht="15.75" customHeight="1" x14ac:dyDescent="0.2">
      <c r="B547" s="2"/>
      <c r="C547" s="3"/>
      <c r="D547" s="4"/>
      <c r="E547" s="5"/>
      <c r="F547" s="2"/>
      <c r="G547" s="2"/>
      <c r="H547" s="2"/>
      <c r="I547" s="6"/>
      <c r="J547" s="6"/>
      <c r="K547" s="2"/>
      <c r="L547" s="2"/>
    </row>
    <row r="548" spans="2:12" ht="15.75" customHeight="1" x14ac:dyDescent="0.2">
      <c r="B548" s="2"/>
      <c r="C548" s="3"/>
      <c r="D548" s="4"/>
      <c r="E548" s="5"/>
      <c r="F548" s="2"/>
      <c r="G548" s="2"/>
      <c r="H548" s="2"/>
      <c r="I548" s="6"/>
      <c r="J548" s="6"/>
      <c r="K548" s="2"/>
      <c r="L548" s="2"/>
    </row>
    <row r="549" spans="2:12" ht="15.75" customHeight="1" x14ac:dyDescent="0.2">
      <c r="B549" s="2"/>
      <c r="C549" s="3"/>
      <c r="D549" s="4"/>
      <c r="E549" s="5"/>
      <c r="F549" s="2"/>
      <c r="G549" s="2"/>
      <c r="H549" s="2"/>
      <c r="I549" s="6"/>
      <c r="J549" s="6"/>
      <c r="K549" s="2"/>
      <c r="L549" s="2"/>
    </row>
    <row r="550" spans="2:12" ht="15.75" customHeight="1" x14ac:dyDescent="0.2">
      <c r="B550" s="2"/>
      <c r="C550" s="3"/>
      <c r="D550" s="4"/>
      <c r="E550" s="5"/>
      <c r="F550" s="2"/>
      <c r="G550" s="2"/>
      <c r="H550" s="2"/>
      <c r="I550" s="6"/>
      <c r="J550" s="6"/>
      <c r="K550" s="2"/>
      <c r="L550" s="2"/>
    </row>
    <row r="551" spans="2:12" ht="15.75" customHeight="1" x14ac:dyDescent="0.2">
      <c r="B551" s="2"/>
      <c r="C551" s="3"/>
      <c r="D551" s="4"/>
      <c r="E551" s="5"/>
      <c r="F551" s="2"/>
      <c r="G551" s="2"/>
      <c r="H551" s="2"/>
      <c r="I551" s="6"/>
      <c r="J551" s="6"/>
      <c r="K551" s="2"/>
      <c r="L551" s="2"/>
    </row>
    <row r="552" spans="2:12" ht="15.75" customHeight="1" x14ac:dyDescent="0.2">
      <c r="B552" s="2"/>
      <c r="C552" s="3"/>
      <c r="D552" s="4"/>
      <c r="E552" s="5"/>
      <c r="F552" s="2"/>
      <c r="G552" s="2"/>
      <c r="H552" s="2"/>
      <c r="I552" s="6"/>
      <c r="J552" s="6"/>
      <c r="K552" s="2"/>
      <c r="L552" s="2"/>
    </row>
    <row r="553" spans="2:12" ht="15.75" customHeight="1" x14ac:dyDescent="0.2">
      <c r="B553" s="2"/>
      <c r="C553" s="3"/>
      <c r="D553" s="4"/>
      <c r="E553" s="5"/>
      <c r="F553" s="2"/>
      <c r="G553" s="2"/>
      <c r="H553" s="2"/>
      <c r="I553" s="6"/>
      <c r="J553" s="6"/>
      <c r="K553" s="2"/>
      <c r="L553" s="2"/>
    </row>
    <row r="554" spans="2:12" ht="15.75" customHeight="1" x14ac:dyDescent="0.2">
      <c r="B554" s="2"/>
      <c r="C554" s="3"/>
      <c r="D554" s="4"/>
      <c r="E554" s="5"/>
      <c r="F554" s="2"/>
      <c r="G554" s="2"/>
      <c r="H554" s="2"/>
      <c r="I554" s="6"/>
      <c r="J554" s="6"/>
      <c r="K554" s="2"/>
      <c r="L554" s="2"/>
    </row>
    <row r="555" spans="2:12" ht="15.75" customHeight="1" x14ac:dyDescent="0.2">
      <c r="B555" s="2"/>
      <c r="C555" s="3"/>
      <c r="D555" s="4"/>
      <c r="E555" s="5"/>
      <c r="F555" s="2"/>
      <c r="G555" s="2"/>
      <c r="H555" s="2"/>
      <c r="I555" s="6"/>
      <c r="J555" s="6"/>
      <c r="K555" s="2"/>
      <c r="L555" s="2"/>
    </row>
    <row r="556" spans="2:12" ht="15.75" customHeight="1" x14ac:dyDescent="0.2">
      <c r="B556" s="2"/>
      <c r="C556" s="3"/>
      <c r="D556" s="4"/>
      <c r="E556" s="5"/>
      <c r="F556" s="2"/>
      <c r="G556" s="2"/>
      <c r="H556" s="2"/>
      <c r="I556" s="6"/>
      <c r="J556" s="6"/>
      <c r="K556" s="2"/>
      <c r="L556" s="2"/>
    </row>
    <row r="557" spans="2:12" ht="15.75" customHeight="1" x14ac:dyDescent="0.2">
      <c r="B557" s="2"/>
      <c r="C557" s="3"/>
      <c r="D557" s="4"/>
      <c r="E557" s="5"/>
      <c r="F557" s="2"/>
      <c r="G557" s="2"/>
      <c r="H557" s="2"/>
      <c r="I557" s="6"/>
      <c r="J557" s="6"/>
      <c r="K557" s="2"/>
      <c r="L557" s="2"/>
    </row>
    <row r="558" spans="2:12" ht="15.75" customHeight="1" x14ac:dyDescent="0.2">
      <c r="B558" s="2"/>
      <c r="C558" s="3"/>
      <c r="D558" s="4"/>
      <c r="E558" s="5"/>
      <c r="F558" s="2"/>
      <c r="G558" s="2"/>
      <c r="H558" s="2"/>
      <c r="I558" s="6"/>
      <c r="J558" s="6"/>
      <c r="K558" s="2"/>
      <c r="L558" s="2"/>
    </row>
    <row r="559" spans="2:12" ht="15.75" customHeight="1" x14ac:dyDescent="0.2">
      <c r="B559" s="2"/>
      <c r="C559" s="3"/>
      <c r="D559" s="4"/>
      <c r="E559" s="5"/>
      <c r="F559" s="2"/>
      <c r="G559" s="2"/>
      <c r="H559" s="2"/>
      <c r="I559" s="6"/>
      <c r="J559" s="6"/>
      <c r="K559" s="2"/>
      <c r="L559" s="2"/>
    </row>
    <row r="560" spans="2:12" ht="15.75" customHeight="1" x14ac:dyDescent="0.2">
      <c r="B560" s="2"/>
      <c r="C560" s="3"/>
      <c r="D560" s="4"/>
      <c r="E560" s="5"/>
      <c r="F560" s="2"/>
      <c r="G560" s="2"/>
      <c r="H560" s="2"/>
      <c r="I560" s="6"/>
      <c r="J560" s="6"/>
      <c r="K560" s="2"/>
      <c r="L560" s="2"/>
    </row>
    <row r="561" spans="2:12" ht="15.75" customHeight="1" x14ac:dyDescent="0.2">
      <c r="B561" s="2"/>
      <c r="C561" s="3"/>
      <c r="D561" s="4"/>
      <c r="E561" s="5"/>
      <c r="F561" s="2"/>
      <c r="G561" s="2"/>
      <c r="H561" s="2"/>
      <c r="I561" s="6"/>
      <c r="J561" s="6"/>
      <c r="K561" s="2"/>
      <c r="L561" s="2"/>
    </row>
    <row r="562" spans="2:12" ht="15.75" customHeight="1" x14ac:dyDescent="0.2">
      <c r="B562" s="2"/>
      <c r="C562" s="3"/>
      <c r="D562" s="4"/>
      <c r="E562" s="5"/>
      <c r="F562" s="2"/>
      <c r="G562" s="2"/>
      <c r="H562" s="2"/>
      <c r="I562" s="6"/>
      <c r="J562" s="6"/>
      <c r="K562" s="2"/>
      <c r="L562" s="2"/>
    </row>
    <row r="563" spans="2:12" ht="15.75" customHeight="1" x14ac:dyDescent="0.2">
      <c r="B563" s="2"/>
      <c r="C563" s="3"/>
      <c r="D563" s="4"/>
      <c r="E563" s="5"/>
      <c r="F563" s="2"/>
      <c r="G563" s="2"/>
      <c r="H563" s="2"/>
      <c r="I563" s="6"/>
      <c r="J563" s="6"/>
      <c r="K563" s="2"/>
      <c r="L563" s="2"/>
    </row>
    <row r="564" spans="2:12" ht="15.75" customHeight="1" x14ac:dyDescent="0.2">
      <c r="B564" s="2"/>
      <c r="C564" s="3"/>
      <c r="D564" s="4"/>
      <c r="E564" s="5"/>
      <c r="F564" s="2"/>
      <c r="G564" s="2"/>
      <c r="H564" s="2"/>
      <c r="I564" s="6"/>
      <c r="J564" s="6"/>
      <c r="K564" s="2"/>
      <c r="L564" s="2"/>
    </row>
    <row r="565" spans="2:12" ht="15.75" customHeight="1" x14ac:dyDescent="0.2">
      <c r="B565" s="2"/>
      <c r="C565" s="3"/>
      <c r="D565" s="4"/>
      <c r="E565" s="5"/>
      <c r="F565" s="2"/>
      <c r="G565" s="2"/>
      <c r="H565" s="2"/>
      <c r="I565" s="6"/>
      <c r="J565" s="6"/>
      <c r="K565" s="2"/>
      <c r="L565" s="2"/>
    </row>
    <row r="566" spans="2:12" ht="15.75" customHeight="1" x14ac:dyDescent="0.2">
      <c r="B566" s="2"/>
      <c r="C566" s="3"/>
      <c r="D566" s="4"/>
      <c r="E566" s="5"/>
      <c r="F566" s="2"/>
      <c r="G566" s="2"/>
      <c r="H566" s="2"/>
      <c r="I566" s="6"/>
      <c r="J566" s="6"/>
      <c r="K566" s="2"/>
      <c r="L566" s="2"/>
    </row>
    <row r="567" spans="2:12" ht="15.75" customHeight="1" x14ac:dyDescent="0.2">
      <c r="B567" s="2"/>
      <c r="C567" s="3"/>
      <c r="D567" s="4"/>
      <c r="E567" s="5"/>
      <c r="F567" s="2"/>
      <c r="G567" s="2"/>
      <c r="H567" s="2"/>
      <c r="I567" s="6"/>
      <c r="J567" s="6"/>
      <c r="K567" s="2"/>
      <c r="L567" s="2"/>
    </row>
    <row r="568" spans="2:12" ht="15.75" customHeight="1" x14ac:dyDescent="0.2">
      <c r="B568" s="2"/>
      <c r="C568" s="3"/>
      <c r="D568" s="4"/>
      <c r="E568" s="5"/>
      <c r="F568" s="2"/>
      <c r="G568" s="2"/>
      <c r="H568" s="2"/>
      <c r="I568" s="6"/>
      <c r="J568" s="6"/>
      <c r="K568" s="2"/>
      <c r="L568" s="2"/>
    </row>
    <row r="569" spans="2:12" ht="15.75" customHeight="1" x14ac:dyDescent="0.2">
      <c r="B569" s="2"/>
      <c r="C569" s="3"/>
      <c r="D569" s="4"/>
      <c r="E569" s="5"/>
      <c r="F569" s="2"/>
      <c r="G569" s="2"/>
      <c r="H569" s="2"/>
      <c r="I569" s="6"/>
      <c r="J569" s="6"/>
      <c r="K569" s="2"/>
      <c r="L569" s="2"/>
    </row>
    <row r="570" spans="2:12" ht="15.75" customHeight="1" x14ac:dyDescent="0.2">
      <c r="B570" s="2"/>
      <c r="C570" s="3"/>
      <c r="D570" s="4"/>
      <c r="E570" s="5"/>
      <c r="F570" s="2"/>
      <c r="G570" s="2"/>
      <c r="H570" s="2"/>
      <c r="I570" s="6"/>
      <c r="J570" s="6"/>
      <c r="K570" s="2"/>
      <c r="L570" s="2"/>
    </row>
    <row r="571" spans="2:12" ht="15.75" customHeight="1" x14ac:dyDescent="0.2">
      <c r="B571" s="2"/>
      <c r="C571" s="3"/>
      <c r="D571" s="4"/>
      <c r="E571" s="5"/>
      <c r="F571" s="2"/>
      <c r="G571" s="2"/>
      <c r="H571" s="2"/>
      <c r="I571" s="6"/>
      <c r="J571" s="6"/>
      <c r="K571" s="2"/>
      <c r="L571" s="2"/>
    </row>
    <row r="572" spans="2:12" ht="15.75" customHeight="1" x14ac:dyDescent="0.2">
      <c r="B572" s="2"/>
      <c r="C572" s="3"/>
      <c r="D572" s="4"/>
      <c r="E572" s="5"/>
      <c r="F572" s="2"/>
      <c r="G572" s="2"/>
      <c r="H572" s="2"/>
      <c r="I572" s="6"/>
      <c r="J572" s="6"/>
      <c r="K572" s="2"/>
      <c r="L572" s="2"/>
    </row>
    <row r="573" spans="2:12" ht="15.75" customHeight="1" x14ac:dyDescent="0.2">
      <c r="B573" s="2"/>
      <c r="C573" s="3"/>
      <c r="D573" s="4"/>
      <c r="E573" s="5"/>
      <c r="F573" s="2"/>
      <c r="G573" s="2"/>
      <c r="H573" s="2"/>
      <c r="I573" s="6"/>
      <c r="J573" s="6"/>
      <c r="K573" s="2"/>
      <c r="L573" s="2"/>
    </row>
    <row r="574" spans="2:12" ht="15.75" customHeight="1" x14ac:dyDescent="0.2">
      <c r="B574" s="2"/>
      <c r="C574" s="3"/>
      <c r="D574" s="4"/>
      <c r="E574" s="5"/>
      <c r="F574" s="2"/>
      <c r="G574" s="2"/>
      <c r="H574" s="2"/>
      <c r="I574" s="6"/>
      <c r="J574" s="6"/>
      <c r="K574" s="2"/>
      <c r="L574" s="2"/>
    </row>
    <row r="575" spans="2:12" ht="15.75" customHeight="1" x14ac:dyDescent="0.2">
      <c r="B575" s="2"/>
      <c r="C575" s="3"/>
      <c r="D575" s="4"/>
      <c r="E575" s="5"/>
      <c r="F575" s="2"/>
      <c r="G575" s="2"/>
      <c r="H575" s="2"/>
      <c r="I575" s="6"/>
      <c r="J575" s="6"/>
      <c r="K575" s="2"/>
      <c r="L575" s="2"/>
    </row>
    <row r="576" spans="2:12" ht="15.75" customHeight="1" x14ac:dyDescent="0.2">
      <c r="B576" s="2"/>
      <c r="C576" s="3"/>
      <c r="D576" s="4"/>
      <c r="E576" s="5"/>
      <c r="F576" s="2"/>
      <c r="G576" s="2"/>
      <c r="H576" s="2"/>
      <c r="I576" s="6"/>
      <c r="J576" s="6"/>
      <c r="K576" s="2"/>
      <c r="L576" s="2"/>
    </row>
    <row r="577" spans="2:12" ht="15.75" customHeight="1" x14ac:dyDescent="0.2">
      <c r="B577" s="2"/>
      <c r="C577" s="3"/>
      <c r="D577" s="4"/>
      <c r="E577" s="5"/>
      <c r="F577" s="2"/>
      <c r="G577" s="2"/>
      <c r="H577" s="2"/>
      <c r="I577" s="6"/>
      <c r="J577" s="6"/>
      <c r="K577" s="2"/>
      <c r="L577" s="2"/>
    </row>
    <row r="578" spans="2:12" ht="15.75" customHeight="1" x14ac:dyDescent="0.2">
      <c r="B578" s="2"/>
      <c r="C578" s="3"/>
      <c r="D578" s="4"/>
      <c r="E578" s="5"/>
      <c r="F578" s="2"/>
      <c r="G578" s="2"/>
      <c r="H578" s="2"/>
      <c r="I578" s="6"/>
      <c r="J578" s="6"/>
      <c r="K578" s="2"/>
      <c r="L578" s="2"/>
    </row>
    <row r="579" spans="2:12" ht="15.75" customHeight="1" x14ac:dyDescent="0.2">
      <c r="B579" s="2"/>
      <c r="C579" s="3"/>
      <c r="D579" s="4"/>
      <c r="E579" s="5"/>
      <c r="F579" s="2"/>
      <c r="G579" s="2"/>
      <c r="H579" s="2"/>
      <c r="I579" s="6"/>
      <c r="J579" s="6"/>
      <c r="K579" s="2"/>
      <c r="L579" s="2"/>
    </row>
    <row r="580" spans="2:12" ht="15.75" customHeight="1" x14ac:dyDescent="0.2">
      <c r="B580" s="2"/>
      <c r="C580" s="3"/>
      <c r="D580" s="4"/>
      <c r="E580" s="5"/>
      <c r="F580" s="2"/>
      <c r="G580" s="2"/>
      <c r="H580" s="2"/>
      <c r="I580" s="6"/>
      <c r="J580" s="6"/>
      <c r="K580" s="2"/>
      <c r="L580" s="2"/>
    </row>
    <row r="581" spans="2:12" ht="15.75" customHeight="1" x14ac:dyDescent="0.2">
      <c r="B581" s="2"/>
      <c r="C581" s="3"/>
      <c r="D581" s="4"/>
      <c r="E581" s="5"/>
      <c r="F581" s="2"/>
      <c r="G581" s="2"/>
      <c r="H581" s="2"/>
      <c r="I581" s="6"/>
      <c r="J581" s="6"/>
      <c r="K581" s="2"/>
      <c r="L581" s="2"/>
    </row>
    <row r="582" spans="2:12" ht="15.75" customHeight="1" x14ac:dyDescent="0.2">
      <c r="B582" s="2"/>
      <c r="C582" s="3"/>
      <c r="D582" s="4"/>
      <c r="E582" s="5"/>
      <c r="F582" s="2"/>
      <c r="G582" s="2"/>
      <c r="H582" s="2"/>
      <c r="I582" s="6"/>
      <c r="J582" s="6"/>
      <c r="K582" s="2"/>
      <c r="L582" s="2"/>
    </row>
    <row r="583" spans="2:12" ht="15.75" customHeight="1" x14ac:dyDescent="0.2">
      <c r="B583" s="2"/>
      <c r="C583" s="3"/>
      <c r="D583" s="4"/>
      <c r="E583" s="5"/>
      <c r="F583" s="2"/>
      <c r="G583" s="2"/>
      <c r="H583" s="2"/>
      <c r="I583" s="6"/>
      <c r="J583" s="6"/>
      <c r="K583" s="2"/>
      <c r="L583" s="2"/>
    </row>
    <row r="584" spans="2:12" ht="15.75" customHeight="1" x14ac:dyDescent="0.2">
      <c r="B584" s="2"/>
      <c r="C584" s="3"/>
      <c r="D584" s="4"/>
      <c r="E584" s="5"/>
      <c r="F584" s="2"/>
      <c r="G584" s="2"/>
      <c r="H584" s="2"/>
      <c r="I584" s="6"/>
      <c r="J584" s="6"/>
      <c r="K584" s="2"/>
      <c r="L584" s="2"/>
    </row>
    <row r="585" spans="2:12" ht="15.75" customHeight="1" x14ac:dyDescent="0.2">
      <c r="B585" s="2"/>
      <c r="C585" s="3"/>
      <c r="D585" s="4"/>
      <c r="E585" s="5"/>
      <c r="F585" s="2"/>
      <c r="G585" s="2"/>
      <c r="H585" s="2"/>
      <c r="I585" s="6"/>
      <c r="J585" s="6"/>
      <c r="K585" s="2"/>
      <c r="L585" s="2"/>
    </row>
    <row r="586" spans="2:12" ht="15.75" customHeight="1" x14ac:dyDescent="0.2">
      <c r="B586" s="2"/>
      <c r="C586" s="3"/>
      <c r="D586" s="4"/>
      <c r="E586" s="5"/>
      <c r="F586" s="2"/>
      <c r="G586" s="2"/>
      <c r="H586" s="2"/>
      <c r="I586" s="6"/>
      <c r="J586" s="6"/>
      <c r="K586" s="2"/>
      <c r="L586" s="2"/>
    </row>
    <row r="587" spans="2:12" ht="15.75" customHeight="1" x14ac:dyDescent="0.2">
      <c r="B587" s="2"/>
      <c r="C587" s="3"/>
      <c r="D587" s="4"/>
      <c r="E587" s="5"/>
      <c r="F587" s="2"/>
      <c r="G587" s="2"/>
      <c r="H587" s="2"/>
      <c r="I587" s="6"/>
      <c r="J587" s="6"/>
      <c r="K587" s="2"/>
      <c r="L587" s="2"/>
    </row>
    <row r="588" spans="2:12" ht="15.75" customHeight="1" x14ac:dyDescent="0.2">
      <c r="B588" s="2"/>
      <c r="C588" s="3"/>
      <c r="D588" s="4"/>
      <c r="E588" s="5"/>
      <c r="F588" s="2"/>
      <c r="G588" s="2"/>
      <c r="H588" s="2"/>
      <c r="I588" s="6"/>
      <c r="J588" s="6"/>
      <c r="K588" s="2"/>
      <c r="L588" s="2"/>
    </row>
    <row r="589" spans="2:12" ht="15.75" customHeight="1" x14ac:dyDescent="0.2">
      <c r="B589" s="2"/>
      <c r="C589" s="3"/>
      <c r="D589" s="4"/>
      <c r="E589" s="5"/>
      <c r="F589" s="2"/>
      <c r="G589" s="2"/>
      <c r="H589" s="2"/>
      <c r="I589" s="6"/>
      <c r="J589" s="6"/>
      <c r="K589" s="2"/>
      <c r="L589" s="2"/>
    </row>
    <row r="590" spans="2:12" ht="15.75" customHeight="1" x14ac:dyDescent="0.2">
      <c r="B590" s="2"/>
      <c r="C590" s="3"/>
      <c r="D590" s="4"/>
      <c r="E590" s="5"/>
      <c r="F590" s="2"/>
      <c r="G590" s="2"/>
      <c r="H590" s="2"/>
      <c r="I590" s="6"/>
      <c r="J590" s="6"/>
      <c r="K590" s="2"/>
      <c r="L590" s="2"/>
    </row>
    <row r="591" spans="2:12" ht="15.75" customHeight="1" x14ac:dyDescent="0.2">
      <c r="B591" s="2"/>
      <c r="C591" s="3"/>
      <c r="D591" s="4"/>
      <c r="E591" s="5"/>
      <c r="F591" s="2"/>
      <c r="G591" s="2"/>
      <c r="H591" s="2"/>
      <c r="I591" s="6"/>
      <c r="J591" s="6"/>
      <c r="K591" s="2"/>
      <c r="L591" s="2"/>
    </row>
    <row r="592" spans="2:12" ht="15.75" customHeight="1" x14ac:dyDescent="0.2">
      <c r="B592" s="2"/>
      <c r="C592" s="3"/>
      <c r="D592" s="4"/>
      <c r="E592" s="5"/>
      <c r="F592" s="2"/>
      <c r="G592" s="2"/>
      <c r="H592" s="2"/>
      <c r="I592" s="6"/>
      <c r="J592" s="6"/>
      <c r="K592" s="2"/>
      <c r="L592" s="2"/>
    </row>
    <row r="593" spans="2:12" ht="15.75" customHeight="1" x14ac:dyDescent="0.2">
      <c r="B593" s="2"/>
      <c r="C593" s="3"/>
      <c r="D593" s="4"/>
      <c r="E593" s="5"/>
      <c r="F593" s="2"/>
      <c r="G593" s="2"/>
      <c r="H593" s="2"/>
      <c r="I593" s="6"/>
      <c r="J593" s="6"/>
      <c r="K593" s="2"/>
      <c r="L593" s="2"/>
    </row>
    <row r="594" spans="2:12" ht="15.75" customHeight="1" x14ac:dyDescent="0.2">
      <c r="B594" s="2"/>
      <c r="C594" s="3"/>
      <c r="D594" s="4"/>
      <c r="E594" s="5"/>
      <c r="F594" s="2"/>
      <c r="G594" s="2"/>
      <c r="H594" s="2"/>
      <c r="I594" s="6"/>
      <c r="J594" s="6"/>
      <c r="K594" s="2"/>
      <c r="L594" s="2"/>
    </row>
    <row r="595" spans="2:12" ht="15.75" customHeight="1" x14ac:dyDescent="0.2">
      <c r="B595" s="2"/>
      <c r="C595" s="3"/>
      <c r="D595" s="4"/>
      <c r="E595" s="5"/>
      <c r="F595" s="2"/>
      <c r="G595" s="2"/>
      <c r="H595" s="2"/>
      <c r="I595" s="6"/>
      <c r="J595" s="6"/>
      <c r="K595" s="2"/>
      <c r="L595" s="2"/>
    </row>
    <row r="596" spans="2:12" ht="15.75" customHeight="1" x14ac:dyDescent="0.2">
      <c r="B596" s="2"/>
      <c r="C596" s="3"/>
      <c r="D596" s="4"/>
      <c r="E596" s="5"/>
      <c r="F596" s="2"/>
      <c r="G596" s="2"/>
      <c r="H596" s="2"/>
      <c r="I596" s="6"/>
      <c r="J596" s="6"/>
      <c r="K596" s="2"/>
      <c r="L596" s="2"/>
    </row>
    <row r="597" spans="2:12" ht="15.75" customHeight="1" x14ac:dyDescent="0.2">
      <c r="B597" s="2"/>
      <c r="C597" s="3"/>
      <c r="D597" s="4"/>
      <c r="E597" s="5"/>
      <c r="F597" s="2"/>
      <c r="G597" s="2"/>
      <c r="H597" s="2"/>
      <c r="I597" s="6"/>
      <c r="J597" s="6"/>
      <c r="K597" s="2"/>
      <c r="L597" s="2"/>
    </row>
    <row r="598" spans="2:12" ht="15.75" customHeight="1" x14ac:dyDescent="0.2">
      <c r="B598" s="2"/>
      <c r="C598" s="3"/>
      <c r="D598" s="4"/>
      <c r="E598" s="5"/>
      <c r="F598" s="2"/>
      <c r="G598" s="2"/>
      <c r="H598" s="2"/>
      <c r="I598" s="6"/>
      <c r="J598" s="6"/>
      <c r="K598" s="2"/>
      <c r="L598" s="2"/>
    </row>
    <row r="599" spans="2:12" ht="15.75" customHeight="1" x14ac:dyDescent="0.2">
      <c r="B599" s="2"/>
      <c r="C599" s="3"/>
      <c r="D599" s="4"/>
      <c r="E599" s="5"/>
      <c r="F599" s="2"/>
      <c r="G599" s="2"/>
      <c r="H599" s="2"/>
      <c r="I599" s="6"/>
      <c r="J599" s="6"/>
      <c r="K599" s="2"/>
      <c r="L599" s="2"/>
    </row>
    <row r="600" spans="2:12" ht="15.75" customHeight="1" x14ac:dyDescent="0.2">
      <c r="B600" s="2"/>
      <c r="C600" s="3"/>
      <c r="D600" s="4"/>
      <c r="E600" s="5"/>
      <c r="F600" s="2"/>
      <c r="G600" s="2"/>
      <c r="H600" s="2"/>
      <c r="I600" s="6"/>
      <c r="J600" s="6"/>
      <c r="K600" s="2"/>
      <c r="L600" s="2"/>
    </row>
    <row r="601" spans="2:12" ht="15.75" customHeight="1" x14ac:dyDescent="0.2">
      <c r="B601" s="2"/>
      <c r="C601" s="3"/>
      <c r="D601" s="4"/>
      <c r="E601" s="5"/>
      <c r="F601" s="2"/>
      <c r="G601" s="2"/>
      <c r="H601" s="2"/>
      <c r="I601" s="6"/>
      <c r="J601" s="6"/>
      <c r="K601" s="2"/>
      <c r="L601" s="2"/>
    </row>
    <row r="602" spans="2:12" ht="15.75" customHeight="1" x14ac:dyDescent="0.2">
      <c r="B602" s="2"/>
      <c r="C602" s="3"/>
      <c r="D602" s="4"/>
      <c r="E602" s="5"/>
      <c r="F602" s="2"/>
      <c r="G602" s="2"/>
      <c r="H602" s="2"/>
      <c r="I602" s="6"/>
      <c r="J602" s="6"/>
      <c r="K602" s="2"/>
      <c r="L602" s="2"/>
    </row>
    <row r="603" spans="2:12" ht="15.75" customHeight="1" x14ac:dyDescent="0.2">
      <c r="B603" s="2"/>
      <c r="C603" s="3"/>
      <c r="D603" s="4"/>
      <c r="E603" s="5"/>
      <c r="F603" s="2"/>
      <c r="G603" s="2"/>
      <c r="H603" s="2"/>
      <c r="I603" s="6"/>
      <c r="J603" s="6"/>
      <c r="K603" s="2"/>
      <c r="L603" s="2"/>
    </row>
    <row r="604" spans="2:12" ht="15.75" customHeight="1" x14ac:dyDescent="0.2">
      <c r="B604" s="2"/>
      <c r="C604" s="3"/>
      <c r="D604" s="4"/>
      <c r="E604" s="5"/>
      <c r="F604" s="2"/>
      <c r="G604" s="2"/>
      <c r="H604" s="2"/>
      <c r="I604" s="6"/>
      <c r="J604" s="6"/>
      <c r="K604" s="2"/>
      <c r="L604" s="2"/>
    </row>
    <row r="605" spans="2:12" ht="15.75" customHeight="1" x14ac:dyDescent="0.2">
      <c r="B605" s="2"/>
      <c r="C605" s="3"/>
      <c r="D605" s="4"/>
      <c r="E605" s="5"/>
      <c r="F605" s="2"/>
      <c r="G605" s="2"/>
      <c r="H605" s="2"/>
      <c r="I605" s="6"/>
      <c r="J605" s="6"/>
      <c r="K605" s="2"/>
      <c r="L605" s="2"/>
    </row>
    <row r="606" spans="2:12" ht="15.75" customHeight="1" x14ac:dyDescent="0.2">
      <c r="B606" s="2"/>
      <c r="C606" s="3"/>
      <c r="D606" s="4"/>
      <c r="E606" s="5"/>
      <c r="F606" s="2"/>
      <c r="G606" s="2"/>
      <c r="H606" s="2"/>
      <c r="I606" s="6"/>
      <c r="J606" s="6"/>
      <c r="K606" s="2"/>
      <c r="L606" s="2"/>
    </row>
    <row r="607" spans="2:12" ht="15.75" customHeight="1" x14ac:dyDescent="0.2">
      <c r="B607" s="2"/>
      <c r="C607" s="3"/>
      <c r="D607" s="4"/>
      <c r="E607" s="5"/>
      <c r="F607" s="2"/>
      <c r="G607" s="2"/>
      <c r="H607" s="2"/>
      <c r="I607" s="6"/>
      <c r="J607" s="6"/>
      <c r="K607" s="2"/>
      <c r="L607" s="2"/>
    </row>
    <row r="608" spans="2:12" ht="15.75" customHeight="1" x14ac:dyDescent="0.2">
      <c r="B608" s="2"/>
      <c r="C608" s="3"/>
      <c r="D608" s="4"/>
      <c r="E608" s="5"/>
      <c r="F608" s="2"/>
      <c r="G608" s="2"/>
      <c r="H608" s="2"/>
      <c r="I608" s="6"/>
      <c r="J608" s="6"/>
      <c r="K608" s="2"/>
      <c r="L608" s="2"/>
    </row>
    <row r="609" spans="2:12" ht="15.75" customHeight="1" x14ac:dyDescent="0.2">
      <c r="B609" s="2"/>
      <c r="C609" s="3"/>
      <c r="D609" s="4"/>
      <c r="E609" s="5"/>
      <c r="F609" s="2"/>
      <c r="G609" s="2"/>
      <c r="H609" s="2"/>
      <c r="I609" s="6"/>
      <c r="J609" s="6"/>
      <c r="K609" s="2"/>
      <c r="L609" s="2"/>
    </row>
    <row r="610" spans="2:12" ht="15.75" customHeight="1" x14ac:dyDescent="0.2">
      <c r="B610" s="2"/>
      <c r="C610" s="3"/>
      <c r="D610" s="4"/>
      <c r="E610" s="5"/>
      <c r="F610" s="2"/>
      <c r="G610" s="2"/>
      <c r="H610" s="2"/>
      <c r="I610" s="6"/>
      <c r="J610" s="6"/>
      <c r="K610" s="2"/>
      <c r="L610" s="2"/>
    </row>
    <row r="611" spans="2:12" ht="15.75" customHeight="1" x14ac:dyDescent="0.2">
      <c r="B611" s="2"/>
      <c r="C611" s="3"/>
      <c r="D611" s="4"/>
      <c r="E611" s="5"/>
      <c r="F611" s="2"/>
      <c r="G611" s="2"/>
      <c r="H611" s="2"/>
      <c r="I611" s="6"/>
      <c r="J611" s="6"/>
      <c r="K611" s="2"/>
      <c r="L611" s="2"/>
    </row>
    <row r="612" spans="2:12" ht="15.75" customHeight="1" x14ac:dyDescent="0.2">
      <c r="B612" s="2"/>
      <c r="C612" s="3"/>
      <c r="D612" s="4"/>
      <c r="E612" s="5"/>
      <c r="F612" s="2"/>
      <c r="G612" s="2"/>
      <c r="H612" s="2"/>
      <c r="I612" s="6"/>
      <c r="J612" s="6"/>
      <c r="K612" s="2"/>
      <c r="L612" s="2"/>
    </row>
    <row r="613" spans="2:12" ht="15.75" customHeight="1" x14ac:dyDescent="0.2">
      <c r="B613" s="2"/>
      <c r="C613" s="3"/>
      <c r="D613" s="4"/>
      <c r="E613" s="5"/>
      <c r="F613" s="2"/>
      <c r="G613" s="2"/>
      <c r="H613" s="2"/>
      <c r="I613" s="6"/>
      <c r="J613" s="6"/>
      <c r="K613" s="2"/>
      <c r="L613" s="2"/>
    </row>
    <row r="614" spans="2:12" ht="15.75" customHeight="1" x14ac:dyDescent="0.2">
      <c r="B614" s="2"/>
      <c r="C614" s="3"/>
      <c r="D614" s="4"/>
      <c r="E614" s="5"/>
      <c r="F614" s="2"/>
      <c r="G614" s="2"/>
      <c r="H614" s="2"/>
      <c r="I614" s="6"/>
      <c r="J614" s="6"/>
      <c r="K614" s="2"/>
      <c r="L614" s="2"/>
    </row>
    <row r="615" spans="2:12" ht="15.75" customHeight="1" x14ac:dyDescent="0.2">
      <c r="B615" s="2"/>
      <c r="C615" s="3"/>
      <c r="D615" s="4"/>
      <c r="E615" s="5"/>
      <c r="F615" s="2"/>
      <c r="G615" s="2"/>
      <c r="H615" s="2"/>
      <c r="I615" s="6"/>
      <c r="J615" s="6"/>
      <c r="K615" s="2"/>
      <c r="L615" s="2"/>
    </row>
    <row r="616" spans="2:12" ht="15.75" customHeight="1" x14ac:dyDescent="0.2">
      <c r="B616" s="2"/>
      <c r="C616" s="3"/>
      <c r="D616" s="4"/>
      <c r="E616" s="5"/>
      <c r="F616" s="2"/>
      <c r="G616" s="2"/>
      <c r="H616" s="2"/>
      <c r="I616" s="6"/>
      <c r="J616" s="6"/>
      <c r="K616" s="2"/>
      <c r="L616" s="2"/>
    </row>
    <row r="617" spans="2:12" ht="15.75" customHeight="1" x14ac:dyDescent="0.2">
      <c r="B617" s="2"/>
      <c r="C617" s="3"/>
      <c r="D617" s="4"/>
      <c r="E617" s="5"/>
      <c r="F617" s="2"/>
      <c r="G617" s="2"/>
      <c r="H617" s="2"/>
      <c r="I617" s="6"/>
      <c r="J617" s="6"/>
      <c r="K617" s="2"/>
      <c r="L617" s="2"/>
    </row>
    <row r="618" spans="2:12" ht="15.75" customHeight="1" x14ac:dyDescent="0.2">
      <c r="B618" s="2"/>
      <c r="C618" s="3"/>
      <c r="D618" s="4"/>
      <c r="E618" s="5"/>
      <c r="F618" s="2"/>
      <c r="G618" s="2"/>
      <c r="H618" s="2"/>
      <c r="I618" s="6"/>
      <c r="J618" s="6"/>
      <c r="K618" s="2"/>
      <c r="L618" s="2"/>
    </row>
    <row r="619" spans="2:12" ht="15.75" customHeight="1" x14ac:dyDescent="0.2">
      <c r="B619" s="2"/>
      <c r="C619" s="3"/>
      <c r="D619" s="4"/>
      <c r="E619" s="5"/>
      <c r="F619" s="2"/>
      <c r="G619" s="2"/>
      <c r="H619" s="2"/>
      <c r="I619" s="6"/>
      <c r="J619" s="6"/>
      <c r="K619" s="2"/>
      <c r="L619" s="2"/>
    </row>
    <row r="620" spans="2:12" ht="15.75" customHeight="1" x14ac:dyDescent="0.2">
      <c r="B620" s="2"/>
      <c r="C620" s="3"/>
      <c r="D620" s="4"/>
      <c r="E620" s="5"/>
      <c r="F620" s="2"/>
      <c r="G620" s="2"/>
      <c r="H620" s="2"/>
      <c r="I620" s="6"/>
      <c r="J620" s="6"/>
      <c r="K620" s="2"/>
      <c r="L620" s="2"/>
    </row>
    <row r="621" spans="2:12" ht="15.75" customHeight="1" x14ac:dyDescent="0.2">
      <c r="B621" s="2"/>
      <c r="C621" s="3"/>
      <c r="D621" s="4"/>
      <c r="E621" s="5"/>
      <c r="F621" s="2"/>
      <c r="G621" s="2"/>
      <c r="H621" s="2"/>
      <c r="I621" s="6"/>
      <c r="J621" s="6"/>
      <c r="K621" s="2"/>
      <c r="L621" s="2"/>
    </row>
    <row r="622" spans="2:12" ht="15.75" customHeight="1" x14ac:dyDescent="0.2">
      <c r="B622" s="2"/>
      <c r="C622" s="3"/>
      <c r="D622" s="4"/>
      <c r="E622" s="5"/>
      <c r="F622" s="2"/>
      <c r="G622" s="2"/>
      <c r="H622" s="2"/>
      <c r="I622" s="6"/>
      <c r="J622" s="6"/>
      <c r="K622" s="2"/>
      <c r="L622" s="2"/>
    </row>
    <row r="623" spans="2:12" ht="15.75" customHeight="1" x14ac:dyDescent="0.2">
      <c r="B623" s="2"/>
      <c r="C623" s="3"/>
      <c r="D623" s="4"/>
      <c r="E623" s="5"/>
      <c r="F623" s="2"/>
      <c r="G623" s="2"/>
      <c r="H623" s="2"/>
      <c r="I623" s="6"/>
      <c r="J623" s="6"/>
      <c r="K623" s="2"/>
      <c r="L623" s="2"/>
    </row>
    <row r="624" spans="2:12" ht="15.75" customHeight="1" x14ac:dyDescent="0.2">
      <c r="B624" s="2"/>
      <c r="C624" s="3"/>
      <c r="D624" s="4"/>
      <c r="E624" s="5"/>
      <c r="F624" s="2"/>
      <c r="G624" s="2"/>
      <c r="H624" s="2"/>
      <c r="I624" s="6"/>
      <c r="J624" s="6"/>
      <c r="K624" s="2"/>
      <c r="L624" s="2"/>
    </row>
    <row r="625" spans="2:12" ht="15.75" customHeight="1" x14ac:dyDescent="0.2">
      <c r="B625" s="2"/>
      <c r="C625" s="3"/>
      <c r="D625" s="4"/>
      <c r="E625" s="5"/>
      <c r="F625" s="2"/>
      <c r="G625" s="2"/>
      <c r="H625" s="2"/>
      <c r="I625" s="6"/>
      <c r="J625" s="6"/>
      <c r="K625" s="2"/>
      <c r="L625" s="2"/>
    </row>
    <row r="626" spans="2:12" ht="15.75" customHeight="1" x14ac:dyDescent="0.2">
      <c r="B626" s="2"/>
      <c r="C626" s="3"/>
      <c r="D626" s="4"/>
      <c r="E626" s="5"/>
      <c r="F626" s="2"/>
      <c r="G626" s="2"/>
      <c r="H626" s="2"/>
      <c r="I626" s="6"/>
      <c r="J626" s="6"/>
      <c r="K626" s="2"/>
      <c r="L626" s="2"/>
    </row>
    <row r="627" spans="2:12" ht="15.75" customHeight="1" x14ac:dyDescent="0.2">
      <c r="B627" s="2"/>
      <c r="C627" s="3"/>
      <c r="D627" s="4"/>
      <c r="E627" s="5"/>
      <c r="F627" s="2"/>
      <c r="G627" s="2"/>
      <c r="H627" s="2"/>
      <c r="I627" s="6"/>
      <c r="J627" s="6"/>
      <c r="K627" s="2"/>
      <c r="L627" s="2"/>
    </row>
    <row r="628" spans="2:12" ht="15.75" customHeight="1" x14ac:dyDescent="0.2">
      <c r="B628" s="2"/>
      <c r="C628" s="3"/>
      <c r="D628" s="4"/>
      <c r="E628" s="5"/>
      <c r="F628" s="2"/>
      <c r="G628" s="2"/>
      <c r="H628" s="2"/>
      <c r="I628" s="6"/>
      <c r="J628" s="6"/>
      <c r="K628" s="2"/>
      <c r="L628" s="2"/>
    </row>
    <row r="629" spans="2:12" ht="15.75" customHeight="1" x14ac:dyDescent="0.2">
      <c r="B629" s="2"/>
      <c r="C629" s="3"/>
      <c r="D629" s="4"/>
      <c r="E629" s="5"/>
      <c r="F629" s="2"/>
      <c r="G629" s="2"/>
      <c r="H629" s="2"/>
      <c r="I629" s="6"/>
      <c r="J629" s="6"/>
      <c r="K629" s="2"/>
      <c r="L629" s="2"/>
    </row>
    <row r="630" spans="2:12" ht="15.75" customHeight="1" x14ac:dyDescent="0.2">
      <c r="B630" s="2"/>
      <c r="C630" s="3"/>
      <c r="D630" s="4"/>
      <c r="E630" s="5"/>
      <c r="F630" s="2"/>
      <c r="G630" s="2"/>
      <c r="H630" s="2"/>
      <c r="I630" s="6"/>
      <c r="J630" s="6"/>
      <c r="K630" s="2"/>
      <c r="L630" s="2"/>
    </row>
    <row r="631" spans="2:12" ht="15.75" customHeight="1" x14ac:dyDescent="0.2">
      <c r="B631" s="2"/>
      <c r="C631" s="3"/>
      <c r="D631" s="4"/>
      <c r="E631" s="5"/>
      <c r="F631" s="2"/>
      <c r="G631" s="2"/>
      <c r="H631" s="2"/>
      <c r="I631" s="6"/>
      <c r="J631" s="6"/>
      <c r="K631" s="2"/>
      <c r="L631" s="2"/>
    </row>
    <row r="632" spans="2:12" ht="15.75" customHeight="1" x14ac:dyDescent="0.2">
      <c r="B632" s="2"/>
      <c r="C632" s="3"/>
      <c r="D632" s="4"/>
      <c r="E632" s="5"/>
      <c r="F632" s="2"/>
      <c r="G632" s="2"/>
      <c r="H632" s="2"/>
      <c r="I632" s="6"/>
      <c r="J632" s="6"/>
      <c r="K632" s="2"/>
      <c r="L632" s="2"/>
    </row>
    <row r="633" spans="2:12" ht="15.75" customHeight="1" x14ac:dyDescent="0.2">
      <c r="B633" s="2"/>
      <c r="C633" s="3"/>
      <c r="D633" s="4"/>
      <c r="E633" s="5"/>
      <c r="F633" s="2"/>
      <c r="G633" s="2"/>
      <c r="H633" s="2"/>
      <c r="I633" s="6"/>
      <c r="J633" s="6"/>
      <c r="K633" s="2"/>
      <c r="L633" s="2"/>
    </row>
    <row r="634" spans="2:12" ht="15.75" customHeight="1" x14ac:dyDescent="0.2">
      <c r="B634" s="2"/>
      <c r="C634" s="3"/>
      <c r="D634" s="4"/>
      <c r="E634" s="5"/>
      <c r="F634" s="2"/>
      <c r="G634" s="2"/>
      <c r="H634" s="2"/>
      <c r="I634" s="6"/>
      <c r="J634" s="6"/>
      <c r="K634" s="2"/>
      <c r="L634" s="2"/>
    </row>
    <row r="635" spans="2:12" ht="15.75" customHeight="1" x14ac:dyDescent="0.2">
      <c r="B635" s="2"/>
      <c r="C635" s="3"/>
      <c r="D635" s="4"/>
      <c r="E635" s="5"/>
      <c r="F635" s="2"/>
      <c r="G635" s="2"/>
      <c r="H635" s="2"/>
      <c r="I635" s="6"/>
      <c r="J635" s="6"/>
      <c r="K635" s="2"/>
      <c r="L635" s="2"/>
    </row>
    <row r="636" spans="2:12" ht="15.75" customHeight="1" x14ac:dyDescent="0.2">
      <c r="B636" s="2"/>
      <c r="C636" s="3"/>
      <c r="D636" s="4"/>
      <c r="E636" s="5"/>
      <c r="F636" s="2"/>
      <c r="G636" s="2"/>
      <c r="H636" s="2"/>
      <c r="I636" s="6"/>
      <c r="J636" s="6"/>
      <c r="K636" s="2"/>
      <c r="L636" s="2"/>
    </row>
    <row r="637" spans="2:12" ht="15.75" customHeight="1" x14ac:dyDescent="0.2">
      <c r="B637" s="2"/>
      <c r="C637" s="3"/>
      <c r="D637" s="4"/>
      <c r="E637" s="5"/>
      <c r="F637" s="2"/>
      <c r="G637" s="2"/>
      <c r="H637" s="2"/>
      <c r="I637" s="6"/>
      <c r="J637" s="6"/>
      <c r="K637" s="2"/>
      <c r="L637" s="2"/>
    </row>
    <row r="638" spans="2:12" ht="15.75" customHeight="1" x14ac:dyDescent="0.2">
      <c r="B638" s="2"/>
      <c r="C638" s="3"/>
      <c r="D638" s="4"/>
      <c r="E638" s="5"/>
      <c r="F638" s="2"/>
      <c r="G638" s="2"/>
      <c r="H638" s="2"/>
      <c r="I638" s="6"/>
      <c r="J638" s="6"/>
      <c r="K638" s="2"/>
      <c r="L638" s="2"/>
    </row>
    <row r="639" spans="2:12" ht="15.75" customHeight="1" x14ac:dyDescent="0.2">
      <c r="B639" s="2"/>
      <c r="C639" s="3"/>
      <c r="D639" s="4"/>
      <c r="E639" s="5"/>
      <c r="F639" s="2"/>
      <c r="G639" s="2"/>
      <c r="H639" s="2"/>
      <c r="I639" s="6"/>
      <c r="J639" s="6"/>
      <c r="K639" s="2"/>
      <c r="L639" s="2"/>
    </row>
    <row r="640" spans="2:12" ht="15.75" customHeight="1" x14ac:dyDescent="0.2">
      <c r="B640" s="2"/>
      <c r="C640" s="3"/>
      <c r="D640" s="4"/>
      <c r="E640" s="5"/>
      <c r="F640" s="2"/>
      <c r="G640" s="2"/>
      <c r="H640" s="2"/>
      <c r="I640" s="6"/>
      <c r="J640" s="6"/>
      <c r="K640" s="2"/>
      <c r="L640" s="2"/>
    </row>
    <row r="641" spans="2:12" ht="15.75" customHeight="1" x14ac:dyDescent="0.2">
      <c r="B641" s="2"/>
      <c r="C641" s="3"/>
      <c r="D641" s="4"/>
      <c r="E641" s="5"/>
      <c r="F641" s="2"/>
      <c r="G641" s="2"/>
      <c r="H641" s="2"/>
      <c r="I641" s="6"/>
      <c r="J641" s="6"/>
      <c r="K641" s="2"/>
      <c r="L641" s="2"/>
    </row>
    <row r="642" spans="2:12" ht="15.75" customHeight="1" x14ac:dyDescent="0.2">
      <c r="B642" s="2"/>
      <c r="C642" s="3"/>
      <c r="D642" s="4"/>
      <c r="E642" s="5"/>
      <c r="F642" s="2"/>
      <c r="G642" s="2"/>
      <c r="H642" s="2"/>
      <c r="I642" s="6"/>
      <c r="J642" s="6"/>
      <c r="K642" s="2"/>
      <c r="L642" s="2"/>
    </row>
    <row r="643" spans="2:12" ht="15.75" customHeight="1" x14ac:dyDescent="0.2">
      <c r="B643" s="2"/>
      <c r="C643" s="3"/>
      <c r="D643" s="4"/>
      <c r="E643" s="5"/>
      <c r="F643" s="2"/>
      <c r="G643" s="2"/>
      <c r="H643" s="2"/>
      <c r="I643" s="6"/>
      <c r="J643" s="6"/>
      <c r="K643" s="2"/>
      <c r="L643" s="2"/>
    </row>
    <row r="644" spans="2:12" ht="15.75" customHeight="1" x14ac:dyDescent="0.2">
      <c r="B644" s="2"/>
      <c r="C644" s="3"/>
      <c r="D644" s="4"/>
      <c r="E644" s="5"/>
      <c r="F644" s="2"/>
      <c r="G644" s="2"/>
      <c r="H644" s="2"/>
      <c r="I644" s="6"/>
      <c r="J644" s="6"/>
      <c r="K644" s="2"/>
      <c r="L644" s="2"/>
    </row>
    <row r="645" spans="2:12" ht="15.75" customHeight="1" x14ac:dyDescent="0.2">
      <c r="B645" s="2"/>
      <c r="C645" s="3"/>
      <c r="D645" s="4"/>
      <c r="E645" s="5"/>
      <c r="F645" s="2"/>
      <c r="G645" s="2"/>
      <c r="H645" s="2"/>
      <c r="I645" s="6"/>
      <c r="J645" s="6"/>
      <c r="K645" s="2"/>
      <c r="L645" s="2"/>
    </row>
    <row r="646" spans="2:12" ht="15.75" customHeight="1" x14ac:dyDescent="0.2">
      <c r="B646" s="2"/>
      <c r="C646" s="3"/>
      <c r="D646" s="4"/>
      <c r="E646" s="5"/>
      <c r="F646" s="2"/>
      <c r="G646" s="2"/>
      <c r="H646" s="2"/>
      <c r="I646" s="6"/>
      <c r="J646" s="6"/>
      <c r="K646" s="2"/>
      <c r="L646" s="2"/>
    </row>
    <row r="647" spans="2:12" ht="15.75" customHeight="1" x14ac:dyDescent="0.2">
      <c r="B647" s="2"/>
      <c r="C647" s="3"/>
      <c r="D647" s="4"/>
      <c r="E647" s="5"/>
      <c r="F647" s="2"/>
      <c r="G647" s="2"/>
      <c r="H647" s="2"/>
      <c r="I647" s="6"/>
      <c r="J647" s="6"/>
      <c r="K647" s="2"/>
      <c r="L647" s="2"/>
    </row>
    <row r="648" spans="2:12" ht="15.75" customHeight="1" x14ac:dyDescent="0.2">
      <c r="B648" s="2"/>
      <c r="C648" s="3"/>
      <c r="D648" s="4"/>
      <c r="E648" s="5"/>
      <c r="F648" s="2"/>
      <c r="G648" s="2"/>
      <c r="H648" s="2"/>
      <c r="I648" s="6"/>
      <c r="J648" s="6"/>
      <c r="K648" s="2"/>
      <c r="L648" s="2"/>
    </row>
    <row r="649" spans="2:12" ht="15.75" customHeight="1" x14ac:dyDescent="0.2">
      <c r="B649" s="2"/>
      <c r="C649" s="3"/>
      <c r="D649" s="4"/>
      <c r="E649" s="5"/>
      <c r="F649" s="2"/>
      <c r="G649" s="2"/>
      <c r="H649" s="2"/>
      <c r="I649" s="6"/>
      <c r="J649" s="6"/>
      <c r="K649" s="2"/>
      <c r="L649" s="2"/>
    </row>
    <row r="650" spans="2:12" ht="15.75" customHeight="1" x14ac:dyDescent="0.2">
      <c r="B650" s="2"/>
      <c r="C650" s="3"/>
      <c r="D650" s="4"/>
      <c r="E650" s="5"/>
      <c r="F650" s="2"/>
      <c r="G650" s="2"/>
      <c r="H650" s="2"/>
      <c r="I650" s="6"/>
      <c r="J650" s="6"/>
      <c r="K650" s="2"/>
      <c r="L650" s="2"/>
    </row>
    <row r="651" spans="2:12" ht="15.75" customHeight="1" x14ac:dyDescent="0.2">
      <c r="B651" s="2"/>
      <c r="C651" s="3"/>
      <c r="D651" s="4"/>
      <c r="E651" s="5"/>
      <c r="F651" s="2"/>
      <c r="G651" s="2"/>
      <c r="H651" s="2"/>
      <c r="I651" s="6"/>
      <c r="J651" s="6"/>
      <c r="K651" s="2"/>
      <c r="L651" s="2"/>
    </row>
    <row r="652" spans="2:12" ht="15.75" customHeight="1" x14ac:dyDescent="0.2">
      <c r="B652" s="2"/>
      <c r="C652" s="3"/>
      <c r="D652" s="4"/>
      <c r="E652" s="5"/>
      <c r="F652" s="2"/>
      <c r="G652" s="2"/>
      <c r="H652" s="2"/>
      <c r="I652" s="6"/>
      <c r="J652" s="6"/>
      <c r="K652" s="2"/>
      <c r="L652" s="2"/>
    </row>
    <row r="653" spans="2:12" ht="15.75" customHeight="1" x14ac:dyDescent="0.2">
      <c r="B653" s="2"/>
      <c r="C653" s="3"/>
      <c r="D653" s="4"/>
      <c r="E653" s="5"/>
      <c r="F653" s="2"/>
      <c r="G653" s="2"/>
      <c r="H653" s="2"/>
      <c r="I653" s="6"/>
      <c r="J653" s="6"/>
      <c r="K653" s="2"/>
      <c r="L653" s="2"/>
    </row>
    <row r="654" spans="2:12" ht="15.75" customHeight="1" x14ac:dyDescent="0.2">
      <c r="B654" s="2"/>
      <c r="C654" s="3"/>
      <c r="D654" s="4"/>
      <c r="E654" s="5"/>
      <c r="F654" s="2"/>
      <c r="G654" s="2"/>
      <c r="H654" s="2"/>
      <c r="I654" s="6"/>
      <c r="J654" s="6"/>
      <c r="K654" s="2"/>
      <c r="L654" s="2"/>
    </row>
    <row r="655" spans="2:12" ht="15.75" customHeight="1" x14ac:dyDescent="0.2">
      <c r="B655" s="2"/>
      <c r="C655" s="3"/>
      <c r="D655" s="4"/>
      <c r="E655" s="5"/>
      <c r="F655" s="2"/>
      <c r="G655" s="2"/>
      <c r="H655" s="2"/>
      <c r="I655" s="6"/>
      <c r="J655" s="6"/>
      <c r="K655" s="2"/>
      <c r="L655" s="2"/>
    </row>
    <row r="656" spans="2:12" ht="15.75" customHeight="1" x14ac:dyDescent="0.2">
      <c r="B656" s="2"/>
      <c r="C656" s="3"/>
      <c r="D656" s="4"/>
      <c r="E656" s="5"/>
      <c r="F656" s="2"/>
      <c r="G656" s="2"/>
      <c r="H656" s="2"/>
      <c r="I656" s="6"/>
      <c r="J656" s="6"/>
      <c r="K656" s="2"/>
      <c r="L656" s="2"/>
    </row>
    <row r="657" spans="2:12" ht="15.75" customHeight="1" x14ac:dyDescent="0.2">
      <c r="B657" s="2"/>
      <c r="C657" s="3"/>
      <c r="D657" s="4"/>
      <c r="E657" s="5"/>
      <c r="F657" s="2"/>
      <c r="G657" s="2"/>
      <c r="H657" s="2"/>
      <c r="I657" s="6"/>
      <c r="J657" s="6"/>
      <c r="K657" s="2"/>
      <c r="L657" s="2"/>
    </row>
    <row r="658" spans="2:12" ht="15.75" customHeight="1" x14ac:dyDescent="0.2">
      <c r="B658" s="2"/>
      <c r="C658" s="3"/>
      <c r="D658" s="4"/>
      <c r="E658" s="5"/>
      <c r="F658" s="2"/>
      <c r="G658" s="2"/>
      <c r="H658" s="2"/>
      <c r="I658" s="6"/>
      <c r="J658" s="6"/>
      <c r="K658" s="2"/>
      <c r="L658" s="2"/>
    </row>
    <row r="659" spans="2:12" ht="15.75" customHeight="1" x14ac:dyDescent="0.2">
      <c r="B659" s="2"/>
      <c r="C659" s="3"/>
      <c r="D659" s="4"/>
      <c r="E659" s="5"/>
      <c r="F659" s="2"/>
      <c r="G659" s="2"/>
      <c r="H659" s="2"/>
      <c r="I659" s="6"/>
      <c r="J659" s="6"/>
      <c r="K659" s="2"/>
      <c r="L659" s="2"/>
    </row>
    <row r="660" spans="2:12" ht="15.75" customHeight="1" x14ac:dyDescent="0.2">
      <c r="B660" s="2"/>
      <c r="C660" s="3"/>
      <c r="D660" s="4"/>
      <c r="E660" s="5"/>
      <c r="F660" s="2"/>
      <c r="G660" s="2"/>
      <c r="H660" s="2"/>
      <c r="I660" s="6"/>
      <c r="J660" s="6"/>
      <c r="K660" s="2"/>
      <c r="L660" s="2"/>
    </row>
    <row r="661" spans="2:12" ht="15.75" customHeight="1" x14ac:dyDescent="0.2">
      <c r="B661" s="2"/>
      <c r="C661" s="3"/>
      <c r="D661" s="4"/>
      <c r="E661" s="5"/>
      <c r="F661" s="2"/>
      <c r="G661" s="2"/>
      <c r="H661" s="2"/>
      <c r="I661" s="6"/>
      <c r="J661" s="6"/>
      <c r="K661" s="2"/>
      <c r="L661" s="2"/>
    </row>
    <row r="662" spans="2:12" ht="15.75" customHeight="1" x14ac:dyDescent="0.2">
      <c r="B662" s="2"/>
      <c r="C662" s="3"/>
      <c r="D662" s="4"/>
      <c r="E662" s="5"/>
      <c r="F662" s="2"/>
      <c r="G662" s="2"/>
      <c r="H662" s="2"/>
      <c r="I662" s="6"/>
      <c r="J662" s="6"/>
      <c r="K662" s="2"/>
      <c r="L662" s="2"/>
    </row>
    <row r="663" spans="2:12" ht="15.75" customHeight="1" x14ac:dyDescent="0.2">
      <c r="B663" s="2"/>
      <c r="C663" s="3"/>
      <c r="D663" s="4"/>
      <c r="E663" s="5"/>
      <c r="F663" s="2"/>
      <c r="G663" s="2"/>
      <c r="H663" s="2"/>
      <c r="I663" s="6"/>
      <c r="J663" s="6"/>
      <c r="K663" s="2"/>
      <c r="L663" s="2"/>
    </row>
    <row r="664" spans="2:12" ht="15.75" customHeight="1" x14ac:dyDescent="0.2">
      <c r="B664" s="2"/>
      <c r="C664" s="3"/>
      <c r="D664" s="4"/>
      <c r="E664" s="5"/>
      <c r="F664" s="2"/>
      <c r="G664" s="2"/>
      <c r="H664" s="2"/>
      <c r="I664" s="6"/>
      <c r="J664" s="6"/>
      <c r="K664" s="2"/>
      <c r="L664" s="2"/>
    </row>
    <row r="665" spans="2:12" ht="15.75" customHeight="1" x14ac:dyDescent="0.2">
      <c r="B665" s="2"/>
      <c r="C665" s="3"/>
      <c r="D665" s="4"/>
      <c r="E665" s="5"/>
      <c r="F665" s="2"/>
      <c r="G665" s="2"/>
      <c r="H665" s="2"/>
      <c r="I665" s="6"/>
      <c r="J665" s="6"/>
      <c r="K665" s="2"/>
      <c r="L665" s="2"/>
    </row>
    <row r="666" spans="2:12" ht="15.75" customHeight="1" x14ac:dyDescent="0.2">
      <c r="B666" s="2"/>
      <c r="C666" s="3"/>
      <c r="D666" s="4"/>
      <c r="E666" s="5"/>
      <c r="F666" s="2"/>
      <c r="G666" s="2"/>
      <c r="H666" s="2"/>
      <c r="I666" s="6"/>
      <c r="J666" s="6"/>
      <c r="K666" s="2"/>
      <c r="L666" s="2"/>
    </row>
    <row r="667" spans="2:12" ht="15.75" customHeight="1" x14ac:dyDescent="0.2">
      <c r="B667" s="2"/>
      <c r="C667" s="3"/>
      <c r="D667" s="4"/>
      <c r="E667" s="5"/>
      <c r="F667" s="2"/>
      <c r="G667" s="2"/>
      <c r="H667" s="2"/>
      <c r="I667" s="6"/>
      <c r="J667" s="6"/>
      <c r="K667" s="2"/>
      <c r="L667" s="2"/>
    </row>
    <row r="668" spans="2:12" ht="15.75" customHeight="1" x14ac:dyDescent="0.2">
      <c r="B668" s="2"/>
      <c r="C668" s="3"/>
      <c r="D668" s="4"/>
      <c r="E668" s="5"/>
      <c r="F668" s="2"/>
      <c r="G668" s="2"/>
      <c r="H668" s="2"/>
      <c r="I668" s="6"/>
      <c r="J668" s="6"/>
      <c r="K668" s="2"/>
      <c r="L668" s="2"/>
    </row>
    <row r="669" spans="2:12" ht="15.75" customHeight="1" x14ac:dyDescent="0.2">
      <c r="B669" s="2"/>
      <c r="C669" s="3"/>
      <c r="D669" s="4"/>
      <c r="E669" s="5"/>
      <c r="F669" s="2"/>
      <c r="G669" s="2"/>
      <c r="H669" s="2"/>
      <c r="I669" s="6"/>
      <c r="J669" s="6"/>
      <c r="K669" s="2"/>
      <c r="L669" s="2"/>
    </row>
    <row r="670" spans="2:12" ht="15.75" customHeight="1" x14ac:dyDescent="0.2">
      <c r="B670" s="2"/>
      <c r="C670" s="3"/>
      <c r="D670" s="4"/>
      <c r="E670" s="5"/>
      <c r="F670" s="2"/>
      <c r="G670" s="2"/>
      <c r="H670" s="2"/>
      <c r="I670" s="6"/>
      <c r="J670" s="6"/>
      <c r="K670" s="2"/>
      <c r="L670" s="2"/>
    </row>
    <row r="671" spans="2:12" ht="15.75" customHeight="1" x14ac:dyDescent="0.2">
      <c r="B671" s="2"/>
      <c r="C671" s="3"/>
      <c r="D671" s="4"/>
      <c r="E671" s="5"/>
      <c r="F671" s="2"/>
      <c r="G671" s="2"/>
      <c r="H671" s="2"/>
      <c r="I671" s="6"/>
      <c r="J671" s="6"/>
      <c r="K671" s="2"/>
      <c r="L671" s="2"/>
    </row>
    <row r="672" spans="2:12" ht="15.75" customHeight="1" x14ac:dyDescent="0.2">
      <c r="B672" s="2"/>
      <c r="C672" s="3"/>
      <c r="D672" s="4"/>
      <c r="E672" s="5"/>
      <c r="F672" s="2"/>
      <c r="G672" s="2"/>
      <c r="H672" s="2"/>
      <c r="I672" s="6"/>
      <c r="J672" s="6"/>
      <c r="K672" s="2"/>
      <c r="L672" s="2"/>
    </row>
    <row r="673" spans="2:12" ht="15.75" customHeight="1" x14ac:dyDescent="0.2">
      <c r="B673" s="2"/>
      <c r="C673" s="3"/>
      <c r="D673" s="4"/>
      <c r="E673" s="5"/>
      <c r="F673" s="2"/>
      <c r="G673" s="2"/>
      <c r="H673" s="2"/>
      <c r="I673" s="6"/>
      <c r="J673" s="6"/>
      <c r="K673" s="2"/>
      <c r="L673" s="2"/>
    </row>
    <row r="674" spans="2:12" ht="15.75" customHeight="1" x14ac:dyDescent="0.2">
      <c r="B674" s="2"/>
      <c r="C674" s="3"/>
      <c r="D674" s="4"/>
      <c r="E674" s="5"/>
      <c r="F674" s="2"/>
      <c r="G674" s="2"/>
      <c r="H674" s="2"/>
      <c r="I674" s="6"/>
      <c r="J674" s="6"/>
      <c r="K674" s="2"/>
      <c r="L674" s="2"/>
    </row>
    <row r="675" spans="2:12" ht="15.75" customHeight="1" x14ac:dyDescent="0.2">
      <c r="B675" s="2"/>
      <c r="C675" s="3"/>
      <c r="D675" s="4"/>
      <c r="E675" s="5"/>
      <c r="F675" s="2"/>
      <c r="G675" s="2"/>
      <c r="H675" s="2"/>
      <c r="I675" s="6"/>
      <c r="J675" s="6"/>
      <c r="K675" s="2"/>
      <c r="L675" s="2"/>
    </row>
    <row r="676" spans="2:12" ht="15.75" customHeight="1" x14ac:dyDescent="0.2">
      <c r="B676" s="2"/>
      <c r="C676" s="3"/>
      <c r="D676" s="4"/>
      <c r="E676" s="5"/>
      <c r="F676" s="2"/>
      <c r="G676" s="2"/>
      <c r="H676" s="2"/>
      <c r="I676" s="6"/>
      <c r="J676" s="6"/>
      <c r="K676" s="2"/>
      <c r="L676" s="2"/>
    </row>
    <row r="677" spans="2:12" ht="15.75" customHeight="1" x14ac:dyDescent="0.2">
      <c r="B677" s="2"/>
      <c r="C677" s="3"/>
      <c r="D677" s="4"/>
      <c r="E677" s="5"/>
      <c r="F677" s="2"/>
      <c r="G677" s="2"/>
      <c r="H677" s="2"/>
      <c r="I677" s="6"/>
      <c r="J677" s="6"/>
      <c r="K677" s="2"/>
      <c r="L677" s="2"/>
    </row>
    <row r="678" spans="2:12" ht="15.75" customHeight="1" x14ac:dyDescent="0.2">
      <c r="B678" s="2"/>
      <c r="C678" s="3"/>
      <c r="D678" s="4"/>
      <c r="E678" s="5"/>
      <c r="F678" s="2"/>
      <c r="G678" s="2"/>
      <c r="H678" s="2"/>
      <c r="I678" s="6"/>
      <c r="J678" s="6"/>
      <c r="K678" s="2"/>
      <c r="L678" s="2"/>
    </row>
    <row r="679" spans="2:12" ht="15.75" customHeight="1" x14ac:dyDescent="0.2">
      <c r="B679" s="2"/>
      <c r="C679" s="3"/>
      <c r="D679" s="4"/>
      <c r="E679" s="5"/>
      <c r="F679" s="2"/>
      <c r="G679" s="2"/>
      <c r="H679" s="2"/>
      <c r="I679" s="6"/>
      <c r="J679" s="6"/>
      <c r="K679" s="2"/>
      <c r="L679" s="2"/>
    </row>
    <row r="680" spans="2:12" ht="15.75" customHeight="1" x14ac:dyDescent="0.2">
      <c r="B680" s="2"/>
      <c r="C680" s="3"/>
      <c r="D680" s="4"/>
      <c r="E680" s="5"/>
      <c r="F680" s="2"/>
      <c r="G680" s="2"/>
      <c r="H680" s="2"/>
      <c r="I680" s="6"/>
      <c r="J680" s="6"/>
      <c r="K680" s="2"/>
      <c r="L680" s="2"/>
    </row>
    <row r="681" spans="2:12" ht="15.75" customHeight="1" x14ac:dyDescent="0.2">
      <c r="B681" s="2"/>
      <c r="C681" s="3"/>
      <c r="D681" s="4"/>
      <c r="E681" s="5"/>
      <c r="F681" s="2"/>
      <c r="G681" s="2"/>
      <c r="H681" s="2"/>
      <c r="I681" s="6"/>
      <c r="J681" s="6"/>
      <c r="K681" s="2"/>
      <c r="L681" s="2"/>
    </row>
    <row r="682" spans="2:12" ht="15.75" customHeight="1" x14ac:dyDescent="0.2">
      <c r="B682" s="2"/>
      <c r="C682" s="3"/>
      <c r="D682" s="4"/>
      <c r="E682" s="5"/>
      <c r="F682" s="2"/>
      <c r="G682" s="2"/>
      <c r="H682" s="2"/>
      <c r="I682" s="6"/>
      <c r="J682" s="6"/>
      <c r="K682" s="2"/>
      <c r="L682" s="2"/>
    </row>
    <row r="683" spans="2:12" ht="15.75" customHeight="1" x14ac:dyDescent="0.2">
      <c r="B683" s="2"/>
      <c r="C683" s="3"/>
      <c r="D683" s="4"/>
      <c r="E683" s="5"/>
      <c r="F683" s="2"/>
      <c r="G683" s="2"/>
      <c r="H683" s="2"/>
      <c r="I683" s="6"/>
      <c r="J683" s="6"/>
      <c r="K683" s="2"/>
      <c r="L683" s="2"/>
    </row>
    <row r="684" spans="2:12" ht="15.75" customHeight="1" x14ac:dyDescent="0.2">
      <c r="B684" s="2"/>
      <c r="C684" s="3"/>
      <c r="D684" s="4"/>
      <c r="E684" s="5"/>
      <c r="F684" s="2"/>
      <c r="G684" s="2"/>
      <c r="H684" s="2"/>
      <c r="I684" s="6"/>
      <c r="J684" s="6"/>
      <c r="K684" s="2"/>
      <c r="L684" s="2"/>
    </row>
    <row r="685" spans="2:12" ht="15.75" customHeight="1" x14ac:dyDescent="0.2">
      <c r="B685" s="2"/>
      <c r="C685" s="3"/>
      <c r="D685" s="4"/>
      <c r="E685" s="5"/>
      <c r="F685" s="2"/>
      <c r="G685" s="2"/>
      <c r="H685" s="2"/>
      <c r="I685" s="6"/>
      <c r="J685" s="6"/>
      <c r="K685" s="2"/>
      <c r="L685" s="2"/>
    </row>
    <row r="686" spans="2:12" ht="15.75" customHeight="1" x14ac:dyDescent="0.2">
      <c r="B686" s="2"/>
      <c r="C686" s="3"/>
      <c r="D686" s="4"/>
      <c r="E686" s="5"/>
      <c r="F686" s="2"/>
      <c r="G686" s="2"/>
      <c r="H686" s="2"/>
      <c r="I686" s="6"/>
      <c r="J686" s="6"/>
      <c r="K686" s="2"/>
      <c r="L686" s="2"/>
    </row>
    <row r="687" spans="2:12" ht="15.75" customHeight="1" x14ac:dyDescent="0.2">
      <c r="B687" s="2"/>
      <c r="C687" s="3"/>
      <c r="D687" s="4"/>
      <c r="E687" s="5"/>
      <c r="F687" s="2"/>
      <c r="G687" s="2"/>
      <c r="H687" s="2"/>
      <c r="I687" s="6"/>
      <c r="J687" s="6"/>
      <c r="K687" s="2"/>
      <c r="L687" s="2"/>
    </row>
    <row r="688" spans="2:12" ht="15.75" customHeight="1" x14ac:dyDescent="0.2">
      <c r="B688" s="2"/>
      <c r="C688" s="3"/>
      <c r="D688" s="4"/>
      <c r="E688" s="5"/>
      <c r="F688" s="2"/>
      <c r="G688" s="2"/>
      <c r="H688" s="2"/>
      <c r="I688" s="6"/>
      <c r="J688" s="6"/>
      <c r="K688" s="2"/>
      <c r="L688" s="2"/>
    </row>
    <row r="689" spans="2:12" ht="15.75" customHeight="1" x14ac:dyDescent="0.2">
      <c r="B689" s="2"/>
      <c r="C689" s="3"/>
      <c r="D689" s="4"/>
      <c r="E689" s="5"/>
      <c r="F689" s="2"/>
      <c r="G689" s="2"/>
      <c r="H689" s="2"/>
      <c r="I689" s="6"/>
      <c r="J689" s="6"/>
      <c r="K689" s="2"/>
      <c r="L689" s="2"/>
    </row>
    <row r="690" spans="2:12" ht="15.75" customHeight="1" x14ac:dyDescent="0.2">
      <c r="B690" s="2"/>
      <c r="C690" s="3"/>
      <c r="D690" s="4"/>
      <c r="E690" s="5"/>
      <c r="F690" s="2"/>
      <c r="G690" s="2"/>
      <c r="H690" s="2"/>
      <c r="I690" s="6"/>
      <c r="J690" s="6"/>
      <c r="K690" s="2"/>
      <c r="L690" s="2"/>
    </row>
    <row r="691" spans="2:12" ht="15.75" customHeight="1" x14ac:dyDescent="0.2">
      <c r="B691" s="2"/>
      <c r="C691" s="3"/>
      <c r="D691" s="4"/>
      <c r="E691" s="5"/>
      <c r="F691" s="2"/>
      <c r="G691" s="2"/>
      <c r="H691" s="2"/>
      <c r="I691" s="6"/>
      <c r="J691" s="6"/>
      <c r="K691" s="2"/>
      <c r="L691" s="2"/>
    </row>
    <row r="692" spans="2:12" ht="15.75" customHeight="1" x14ac:dyDescent="0.2">
      <c r="B692" s="2"/>
      <c r="C692" s="3"/>
      <c r="D692" s="4"/>
      <c r="E692" s="5"/>
      <c r="F692" s="2"/>
      <c r="G692" s="2"/>
      <c r="H692" s="2"/>
      <c r="I692" s="6"/>
      <c r="J692" s="6"/>
      <c r="K692" s="2"/>
      <c r="L692" s="2"/>
    </row>
    <row r="693" spans="2:12" ht="15.75" customHeight="1" x14ac:dyDescent="0.2">
      <c r="B693" s="2"/>
      <c r="C693" s="3"/>
      <c r="D693" s="4"/>
      <c r="E693" s="5"/>
      <c r="F693" s="2"/>
      <c r="G693" s="2"/>
      <c r="H693" s="2"/>
      <c r="I693" s="6"/>
      <c r="J693" s="6"/>
      <c r="K693" s="2"/>
      <c r="L693" s="2"/>
    </row>
    <row r="694" spans="2:12" ht="15.75" customHeight="1" x14ac:dyDescent="0.2">
      <c r="B694" s="2"/>
      <c r="C694" s="3"/>
      <c r="D694" s="4"/>
      <c r="E694" s="5"/>
      <c r="F694" s="2"/>
      <c r="G694" s="2"/>
      <c r="H694" s="2"/>
      <c r="I694" s="6"/>
      <c r="J694" s="6"/>
      <c r="K694" s="2"/>
      <c r="L694" s="2"/>
    </row>
    <row r="695" spans="2:12" ht="15.75" customHeight="1" x14ac:dyDescent="0.2">
      <c r="B695" s="2"/>
      <c r="C695" s="3"/>
      <c r="D695" s="4"/>
      <c r="E695" s="5"/>
      <c r="F695" s="2"/>
      <c r="G695" s="2"/>
      <c r="H695" s="2"/>
      <c r="I695" s="6"/>
      <c r="J695" s="6"/>
      <c r="K695" s="2"/>
      <c r="L695" s="2"/>
    </row>
    <row r="696" spans="2:12" ht="15.75" customHeight="1" x14ac:dyDescent="0.2">
      <c r="B696" s="2"/>
      <c r="C696" s="3"/>
      <c r="D696" s="4"/>
      <c r="E696" s="5"/>
      <c r="F696" s="2"/>
      <c r="G696" s="2"/>
      <c r="H696" s="2"/>
      <c r="I696" s="6"/>
      <c r="J696" s="6"/>
      <c r="K696" s="2"/>
      <c r="L696" s="2"/>
    </row>
    <row r="697" spans="2:12" ht="15.75" customHeight="1" x14ac:dyDescent="0.2">
      <c r="B697" s="2"/>
      <c r="C697" s="3"/>
      <c r="D697" s="4"/>
      <c r="E697" s="5"/>
      <c r="F697" s="2"/>
      <c r="G697" s="2"/>
      <c r="H697" s="2"/>
      <c r="I697" s="6"/>
      <c r="J697" s="6"/>
      <c r="K697" s="2"/>
      <c r="L697" s="2"/>
    </row>
    <row r="698" spans="2:12" ht="15.75" customHeight="1" x14ac:dyDescent="0.2">
      <c r="B698" s="2"/>
      <c r="C698" s="3"/>
      <c r="D698" s="4"/>
      <c r="E698" s="5"/>
      <c r="F698" s="2"/>
      <c r="G698" s="2"/>
      <c r="H698" s="2"/>
      <c r="I698" s="6"/>
      <c r="J698" s="6"/>
      <c r="K698" s="2"/>
      <c r="L698" s="2"/>
    </row>
    <row r="699" spans="2:12" ht="15.75" customHeight="1" x14ac:dyDescent="0.2">
      <c r="B699" s="2"/>
      <c r="C699" s="3"/>
      <c r="D699" s="4"/>
      <c r="E699" s="5"/>
      <c r="F699" s="2"/>
      <c r="G699" s="2"/>
      <c r="H699" s="2"/>
      <c r="I699" s="6"/>
      <c r="J699" s="6"/>
      <c r="K699" s="2"/>
      <c r="L699" s="2"/>
    </row>
    <row r="700" spans="2:12" ht="15.75" customHeight="1" x14ac:dyDescent="0.2">
      <c r="B700" s="2"/>
      <c r="C700" s="3"/>
      <c r="D700" s="4"/>
      <c r="E700" s="5"/>
      <c r="F700" s="2"/>
      <c r="G700" s="2"/>
      <c r="H700" s="2"/>
      <c r="I700" s="6"/>
      <c r="J700" s="6"/>
      <c r="K700" s="2"/>
      <c r="L700" s="2"/>
    </row>
    <row r="701" spans="2:12" ht="15.75" customHeight="1" x14ac:dyDescent="0.2">
      <c r="B701" s="2"/>
      <c r="C701" s="3"/>
      <c r="D701" s="4"/>
      <c r="E701" s="5"/>
      <c r="F701" s="2"/>
      <c r="G701" s="2"/>
      <c r="H701" s="2"/>
      <c r="I701" s="6"/>
      <c r="J701" s="6"/>
      <c r="K701" s="2"/>
      <c r="L701" s="2"/>
    </row>
    <row r="702" spans="2:12" ht="15.75" customHeight="1" x14ac:dyDescent="0.2">
      <c r="B702" s="2"/>
      <c r="C702" s="3"/>
      <c r="D702" s="4"/>
      <c r="E702" s="5"/>
      <c r="F702" s="2"/>
      <c r="G702" s="2"/>
      <c r="H702" s="2"/>
      <c r="I702" s="6"/>
      <c r="J702" s="6"/>
      <c r="K702" s="2"/>
      <c r="L702" s="2"/>
    </row>
    <row r="703" spans="2:12" ht="15.75" customHeight="1" x14ac:dyDescent="0.2">
      <c r="B703" s="2"/>
      <c r="C703" s="3"/>
      <c r="D703" s="4"/>
      <c r="E703" s="5"/>
      <c r="F703" s="2"/>
      <c r="G703" s="2"/>
      <c r="H703" s="2"/>
      <c r="I703" s="6"/>
      <c r="J703" s="6"/>
      <c r="K703" s="2"/>
      <c r="L703" s="2"/>
    </row>
    <row r="704" spans="2:12" ht="15.75" customHeight="1" x14ac:dyDescent="0.2">
      <c r="B704" s="2"/>
      <c r="C704" s="3"/>
      <c r="D704" s="4"/>
      <c r="E704" s="5"/>
      <c r="F704" s="2"/>
      <c r="G704" s="2"/>
      <c r="H704" s="2"/>
      <c r="I704" s="6"/>
      <c r="J704" s="6"/>
      <c r="K704" s="2"/>
      <c r="L704" s="2"/>
    </row>
    <row r="705" spans="2:12" ht="15.75" customHeight="1" x14ac:dyDescent="0.2">
      <c r="B705" s="2"/>
      <c r="C705" s="3"/>
      <c r="D705" s="4"/>
      <c r="E705" s="5"/>
      <c r="F705" s="2"/>
      <c r="G705" s="2"/>
      <c r="H705" s="2"/>
      <c r="I705" s="6"/>
      <c r="J705" s="6"/>
      <c r="K705" s="2"/>
      <c r="L705" s="2"/>
    </row>
    <row r="706" spans="2:12" ht="15.75" customHeight="1" x14ac:dyDescent="0.2">
      <c r="B706" s="2"/>
      <c r="C706" s="3"/>
      <c r="D706" s="4"/>
      <c r="E706" s="5"/>
      <c r="F706" s="2"/>
      <c r="G706" s="2"/>
      <c r="H706" s="2"/>
      <c r="I706" s="6"/>
      <c r="J706" s="6"/>
      <c r="K706" s="2"/>
      <c r="L706" s="2"/>
    </row>
    <row r="707" spans="2:12" ht="15.75" customHeight="1" x14ac:dyDescent="0.2">
      <c r="B707" s="2"/>
      <c r="C707" s="3"/>
      <c r="D707" s="4"/>
      <c r="E707" s="5"/>
      <c r="F707" s="2"/>
      <c r="G707" s="2"/>
      <c r="H707" s="2"/>
      <c r="I707" s="6"/>
      <c r="J707" s="6"/>
      <c r="K707" s="2"/>
      <c r="L707" s="2"/>
    </row>
    <row r="708" spans="2:12" ht="15.75" customHeight="1" x14ac:dyDescent="0.2">
      <c r="B708" s="2"/>
      <c r="C708" s="3"/>
      <c r="D708" s="4"/>
      <c r="E708" s="5"/>
      <c r="F708" s="2"/>
      <c r="G708" s="2"/>
      <c r="H708" s="2"/>
      <c r="I708" s="6"/>
      <c r="J708" s="6"/>
      <c r="K708" s="2"/>
      <c r="L708" s="2"/>
    </row>
    <row r="709" spans="2:12" ht="15.75" customHeight="1" x14ac:dyDescent="0.2">
      <c r="B709" s="2"/>
      <c r="C709" s="3"/>
      <c r="D709" s="4"/>
      <c r="E709" s="5"/>
      <c r="F709" s="2"/>
      <c r="G709" s="2"/>
      <c r="H709" s="2"/>
      <c r="I709" s="6"/>
      <c r="J709" s="6"/>
      <c r="K709" s="2"/>
      <c r="L709" s="2"/>
    </row>
    <row r="710" spans="2:12" ht="15.75" customHeight="1" x14ac:dyDescent="0.2">
      <c r="B710" s="2"/>
      <c r="C710" s="3"/>
      <c r="D710" s="4"/>
      <c r="E710" s="5"/>
      <c r="F710" s="2"/>
      <c r="G710" s="2"/>
      <c r="H710" s="2"/>
      <c r="I710" s="6"/>
      <c r="J710" s="6"/>
      <c r="K710" s="2"/>
      <c r="L710" s="2"/>
    </row>
    <row r="711" spans="2:12" ht="15.75" customHeight="1" x14ac:dyDescent="0.2">
      <c r="B711" s="2"/>
      <c r="C711" s="3"/>
      <c r="D711" s="4"/>
      <c r="E711" s="5"/>
      <c r="F711" s="2"/>
      <c r="G711" s="2"/>
      <c r="H711" s="2"/>
      <c r="I711" s="6"/>
      <c r="J711" s="6"/>
      <c r="K711" s="2"/>
      <c r="L711" s="2"/>
    </row>
    <row r="712" spans="2:12" ht="15.75" customHeight="1" x14ac:dyDescent="0.2">
      <c r="B712" s="2"/>
      <c r="C712" s="3"/>
      <c r="D712" s="4"/>
      <c r="E712" s="5"/>
      <c r="F712" s="2"/>
      <c r="G712" s="2"/>
      <c r="H712" s="2"/>
      <c r="I712" s="6"/>
      <c r="J712" s="6"/>
      <c r="K712" s="2"/>
      <c r="L712" s="2"/>
    </row>
    <row r="713" spans="2:12" ht="15.75" customHeight="1" x14ac:dyDescent="0.2">
      <c r="B713" s="2"/>
      <c r="C713" s="3"/>
      <c r="D713" s="4"/>
      <c r="E713" s="5"/>
      <c r="F713" s="2"/>
      <c r="G713" s="2"/>
      <c r="H713" s="2"/>
      <c r="I713" s="6"/>
      <c r="J713" s="6"/>
      <c r="K713" s="2"/>
      <c r="L713" s="2"/>
    </row>
    <row r="714" spans="2:12" ht="15.75" customHeight="1" x14ac:dyDescent="0.2">
      <c r="B714" s="2"/>
      <c r="C714" s="3"/>
      <c r="D714" s="4"/>
      <c r="E714" s="5"/>
      <c r="F714" s="2"/>
      <c r="G714" s="2"/>
      <c r="H714" s="2"/>
      <c r="I714" s="6"/>
      <c r="J714" s="6"/>
      <c r="K714" s="2"/>
      <c r="L714" s="2"/>
    </row>
    <row r="715" spans="2:12" ht="15.75" customHeight="1" x14ac:dyDescent="0.2">
      <c r="B715" s="2"/>
      <c r="C715" s="3"/>
      <c r="D715" s="4"/>
      <c r="E715" s="5"/>
      <c r="F715" s="2"/>
      <c r="G715" s="2"/>
      <c r="H715" s="2"/>
      <c r="I715" s="6"/>
      <c r="J715" s="6"/>
      <c r="K715" s="2"/>
      <c r="L715" s="2"/>
    </row>
    <row r="716" spans="2:12" ht="15.75" customHeight="1" x14ac:dyDescent="0.2">
      <c r="B716" s="2"/>
      <c r="C716" s="3"/>
      <c r="D716" s="4"/>
      <c r="E716" s="5"/>
      <c r="F716" s="2"/>
      <c r="G716" s="2"/>
      <c r="H716" s="2"/>
      <c r="I716" s="6"/>
      <c r="J716" s="6"/>
      <c r="K716" s="2"/>
      <c r="L716" s="2"/>
    </row>
    <row r="717" spans="2:12" ht="15.75" customHeight="1" x14ac:dyDescent="0.2">
      <c r="B717" s="2"/>
      <c r="C717" s="3"/>
      <c r="D717" s="4"/>
      <c r="E717" s="5"/>
      <c r="F717" s="2"/>
      <c r="G717" s="2"/>
      <c r="H717" s="2"/>
      <c r="I717" s="6"/>
      <c r="J717" s="6"/>
      <c r="K717" s="2"/>
      <c r="L717" s="2"/>
    </row>
    <row r="718" spans="2:12" ht="15.75" customHeight="1" x14ac:dyDescent="0.2">
      <c r="B718" s="2"/>
      <c r="C718" s="3"/>
      <c r="D718" s="4"/>
      <c r="E718" s="5"/>
      <c r="F718" s="2"/>
      <c r="G718" s="2"/>
      <c r="H718" s="2"/>
      <c r="I718" s="6"/>
      <c r="J718" s="6"/>
      <c r="K718" s="2"/>
      <c r="L718" s="2"/>
    </row>
    <row r="719" spans="2:12" ht="15.75" customHeight="1" x14ac:dyDescent="0.2">
      <c r="B719" s="2"/>
      <c r="C719" s="3"/>
      <c r="D719" s="4"/>
      <c r="E719" s="5"/>
      <c r="F719" s="2"/>
      <c r="G719" s="2"/>
      <c r="H719" s="2"/>
      <c r="I719" s="6"/>
      <c r="J719" s="6"/>
      <c r="K719" s="2"/>
      <c r="L719" s="2"/>
    </row>
    <row r="720" spans="2:12" ht="15.75" customHeight="1" x14ac:dyDescent="0.2">
      <c r="B720" s="2"/>
      <c r="C720" s="3"/>
      <c r="D720" s="4"/>
      <c r="E720" s="5"/>
      <c r="F720" s="2"/>
      <c r="G720" s="2"/>
      <c r="H720" s="2"/>
      <c r="I720" s="6"/>
      <c r="J720" s="6"/>
      <c r="K720" s="2"/>
      <c r="L720" s="2"/>
    </row>
    <row r="721" spans="2:12" ht="15.75" customHeight="1" x14ac:dyDescent="0.2">
      <c r="B721" s="2"/>
      <c r="C721" s="3"/>
      <c r="D721" s="4"/>
      <c r="E721" s="5"/>
      <c r="F721" s="2"/>
      <c r="G721" s="2"/>
      <c r="H721" s="2"/>
      <c r="I721" s="6"/>
      <c r="J721" s="6"/>
      <c r="K721" s="2"/>
      <c r="L721" s="2"/>
    </row>
    <row r="722" spans="2:12" ht="15.75" customHeight="1" x14ac:dyDescent="0.2">
      <c r="B722" s="2"/>
      <c r="C722" s="3"/>
      <c r="D722" s="4"/>
      <c r="E722" s="5"/>
      <c r="F722" s="2"/>
      <c r="G722" s="2"/>
      <c r="H722" s="2"/>
      <c r="I722" s="6"/>
      <c r="J722" s="6"/>
      <c r="K722" s="2"/>
      <c r="L722" s="2"/>
    </row>
    <row r="723" spans="2:12" ht="15.75" customHeight="1" x14ac:dyDescent="0.2">
      <c r="B723" s="2"/>
      <c r="C723" s="3"/>
      <c r="D723" s="4"/>
      <c r="E723" s="5"/>
      <c r="F723" s="2"/>
      <c r="G723" s="2"/>
      <c r="H723" s="2"/>
      <c r="I723" s="6"/>
      <c r="J723" s="6"/>
      <c r="K723" s="2"/>
      <c r="L723" s="2"/>
    </row>
    <row r="724" spans="2:12" ht="15.75" customHeight="1" x14ac:dyDescent="0.2">
      <c r="B724" s="2"/>
      <c r="C724" s="3"/>
      <c r="D724" s="4"/>
      <c r="E724" s="5"/>
      <c r="F724" s="2"/>
      <c r="G724" s="2"/>
      <c r="H724" s="2"/>
      <c r="I724" s="6"/>
      <c r="J724" s="6"/>
      <c r="K724" s="2"/>
      <c r="L724" s="2"/>
    </row>
    <row r="725" spans="2:12" ht="15.75" customHeight="1" x14ac:dyDescent="0.2">
      <c r="B725" s="2"/>
      <c r="C725" s="3"/>
      <c r="D725" s="4"/>
      <c r="E725" s="5"/>
      <c r="F725" s="2"/>
      <c r="G725" s="2"/>
      <c r="H725" s="2"/>
      <c r="I725" s="6"/>
      <c r="J725" s="6"/>
      <c r="K725" s="2"/>
      <c r="L725" s="2"/>
    </row>
    <row r="726" spans="2:12" ht="15.75" customHeight="1" x14ac:dyDescent="0.2">
      <c r="B726" s="2"/>
      <c r="C726" s="3"/>
      <c r="D726" s="4"/>
      <c r="E726" s="5"/>
      <c r="F726" s="2"/>
      <c r="G726" s="2"/>
      <c r="H726" s="2"/>
      <c r="I726" s="6"/>
      <c r="J726" s="6"/>
      <c r="K726" s="2"/>
      <c r="L726" s="2"/>
    </row>
    <row r="727" spans="2:12" ht="15.75" customHeight="1" x14ac:dyDescent="0.2">
      <c r="B727" s="2"/>
      <c r="C727" s="3"/>
      <c r="D727" s="4"/>
      <c r="E727" s="5"/>
      <c r="F727" s="2"/>
      <c r="G727" s="2"/>
      <c r="H727" s="2"/>
      <c r="I727" s="6"/>
      <c r="J727" s="6"/>
      <c r="K727" s="2"/>
      <c r="L727" s="2"/>
    </row>
    <row r="728" spans="2:12" ht="15.75" customHeight="1" x14ac:dyDescent="0.2">
      <c r="B728" s="2"/>
      <c r="C728" s="3"/>
      <c r="D728" s="4"/>
      <c r="E728" s="5"/>
      <c r="F728" s="2"/>
      <c r="G728" s="2"/>
      <c r="H728" s="2"/>
      <c r="I728" s="6"/>
      <c r="J728" s="6"/>
      <c r="K728" s="2"/>
      <c r="L728" s="2"/>
    </row>
    <row r="729" spans="2:12" ht="15.75" customHeight="1" x14ac:dyDescent="0.2">
      <c r="B729" s="2"/>
      <c r="C729" s="3"/>
      <c r="D729" s="4"/>
      <c r="E729" s="5"/>
      <c r="F729" s="2"/>
      <c r="G729" s="2"/>
      <c r="H729" s="2"/>
      <c r="I729" s="6"/>
      <c r="J729" s="6"/>
      <c r="K729" s="2"/>
      <c r="L729" s="2"/>
    </row>
    <row r="730" spans="2:12" ht="15.75" customHeight="1" x14ac:dyDescent="0.2">
      <c r="B730" s="2"/>
      <c r="C730" s="3"/>
      <c r="D730" s="4"/>
      <c r="E730" s="5"/>
      <c r="F730" s="2"/>
      <c r="G730" s="2"/>
      <c r="H730" s="2"/>
      <c r="I730" s="6"/>
      <c r="J730" s="6"/>
      <c r="K730" s="2"/>
      <c r="L730" s="2"/>
    </row>
    <row r="731" spans="2:12" ht="15.75" customHeight="1" x14ac:dyDescent="0.2">
      <c r="B731" s="2"/>
      <c r="C731" s="3"/>
      <c r="D731" s="4"/>
      <c r="E731" s="5"/>
      <c r="F731" s="2"/>
      <c r="G731" s="2"/>
      <c r="H731" s="2"/>
      <c r="I731" s="6"/>
      <c r="J731" s="6"/>
      <c r="K731" s="2"/>
      <c r="L731" s="2"/>
    </row>
    <row r="732" spans="2:12" ht="15.75" customHeight="1" x14ac:dyDescent="0.2">
      <c r="B732" s="2"/>
      <c r="C732" s="3"/>
      <c r="D732" s="4"/>
      <c r="E732" s="5"/>
      <c r="F732" s="2"/>
      <c r="G732" s="2"/>
      <c r="H732" s="2"/>
      <c r="I732" s="6"/>
      <c r="J732" s="6"/>
      <c r="K732" s="2"/>
      <c r="L732" s="2"/>
    </row>
    <row r="733" spans="2:12" ht="15.75" customHeight="1" x14ac:dyDescent="0.2">
      <c r="B733" s="2"/>
      <c r="C733" s="3"/>
      <c r="D733" s="4"/>
      <c r="E733" s="5"/>
      <c r="F733" s="2"/>
      <c r="G733" s="2"/>
      <c r="H733" s="2"/>
      <c r="I733" s="6"/>
      <c r="J733" s="6"/>
      <c r="K733" s="2"/>
      <c r="L733" s="2"/>
    </row>
    <row r="734" spans="2:12" ht="15.75" customHeight="1" x14ac:dyDescent="0.2">
      <c r="B734" s="2"/>
      <c r="C734" s="3"/>
      <c r="D734" s="4"/>
      <c r="E734" s="5"/>
      <c r="F734" s="2"/>
      <c r="G734" s="2"/>
      <c r="H734" s="2"/>
      <c r="I734" s="6"/>
      <c r="J734" s="6"/>
      <c r="K734" s="2"/>
      <c r="L734" s="2"/>
    </row>
    <row r="735" spans="2:12" ht="15.75" customHeight="1" x14ac:dyDescent="0.2">
      <c r="B735" s="2"/>
      <c r="C735" s="3"/>
      <c r="D735" s="4"/>
      <c r="E735" s="5"/>
      <c r="F735" s="2"/>
      <c r="G735" s="2"/>
      <c r="H735" s="2"/>
      <c r="I735" s="6"/>
      <c r="J735" s="6"/>
      <c r="K735" s="2"/>
      <c r="L735" s="2"/>
    </row>
    <row r="736" spans="2:12" ht="15.75" customHeight="1" x14ac:dyDescent="0.2">
      <c r="B736" s="2"/>
      <c r="C736" s="3"/>
      <c r="D736" s="4"/>
      <c r="E736" s="5"/>
      <c r="F736" s="2"/>
      <c r="G736" s="2"/>
      <c r="H736" s="2"/>
      <c r="I736" s="6"/>
      <c r="J736" s="6"/>
      <c r="K736" s="2"/>
      <c r="L736" s="2"/>
    </row>
    <row r="737" spans="2:12" ht="15.75" customHeight="1" x14ac:dyDescent="0.2">
      <c r="B737" s="2"/>
      <c r="C737" s="3"/>
      <c r="D737" s="4"/>
      <c r="E737" s="5"/>
      <c r="F737" s="2"/>
      <c r="G737" s="2"/>
      <c r="H737" s="2"/>
      <c r="I737" s="6"/>
      <c r="J737" s="6"/>
      <c r="K737" s="2"/>
      <c r="L737" s="2"/>
    </row>
    <row r="738" spans="2:12" ht="15.75" customHeight="1" x14ac:dyDescent="0.2">
      <c r="B738" s="2"/>
      <c r="C738" s="3"/>
      <c r="D738" s="4"/>
      <c r="E738" s="5"/>
      <c r="F738" s="2"/>
      <c r="G738" s="2"/>
      <c r="H738" s="2"/>
      <c r="I738" s="6"/>
      <c r="J738" s="6"/>
      <c r="K738" s="2"/>
      <c r="L738" s="2"/>
    </row>
    <row r="739" spans="2:12" ht="15.75" customHeight="1" x14ac:dyDescent="0.2">
      <c r="B739" s="2"/>
      <c r="C739" s="3"/>
      <c r="D739" s="4"/>
      <c r="E739" s="5"/>
      <c r="F739" s="2"/>
      <c r="G739" s="2"/>
      <c r="H739" s="2"/>
      <c r="I739" s="6"/>
      <c r="J739" s="6"/>
      <c r="K739" s="2"/>
      <c r="L739" s="2"/>
    </row>
    <row r="740" spans="2:12" ht="15.75" customHeight="1" x14ac:dyDescent="0.2">
      <c r="B740" s="2"/>
      <c r="C740" s="3"/>
      <c r="D740" s="4"/>
      <c r="E740" s="5"/>
      <c r="F740" s="2"/>
      <c r="G740" s="2"/>
      <c r="H740" s="2"/>
      <c r="I740" s="6"/>
      <c r="J740" s="6"/>
      <c r="K740" s="2"/>
      <c r="L740" s="2"/>
    </row>
    <row r="741" spans="2:12" ht="15.75" customHeight="1" x14ac:dyDescent="0.2">
      <c r="B741" s="2"/>
      <c r="C741" s="3"/>
      <c r="D741" s="4"/>
      <c r="E741" s="5"/>
      <c r="F741" s="2"/>
      <c r="G741" s="2"/>
      <c r="H741" s="2"/>
      <c r="I741" s="6"/>
      <c r="J741" s="6"/>
      <c r="K741" s="2"/>
      <c r="L741" s="2"/>
    </row>
    <row r="742" spans="2:12" ht="15.75" customHeight="1" x14ac:dyDescent="0.2">
      <c r="B742" s="2"/>
      <c r="C742" s="3"/>
      <c r="D742" s="4"/>
      <c r="E742" s="5"/>
      <c r="F742" s="2"/>
      <c r="G742" s="2"/>
      <c r="H742" s="2"/>
      <c r="I742" s="6"/>
      <c r="J742" s="6"/>
      <c r="K742" s="2"/>
      <c r="L742" s="2"/>
    </row>
    <row r="743" spans="2:12" ht="15.75" customHeight="1" x14ac:dyDescent="0.2">
      <c r="B743" s="2"/>
      <c r="C743" s="3"/>
      <c r="D743" s="4"/>
      <c r="E743" s="5"/>
      <c r="F743" s="2"/>
      <c r="G743" s="2"/>
      <c r="H743" s="2"/>
      <c r="I743" s="6"/>
      <c r="J743" s="6"/>
      <c r="K743" s="2"/>
      <c r="L743" s="2"/>
    </row>
    <row r="744" spans="2:12" ht="15.75" customHeight="1" x14ac:dyDescent="0.2">
      <c r="B744" s="2"/>
      <c r="C744" s="3"/>
      <c r="D744" s="4"/>
      <c r="E744" s="5"/>
      <c r="F744" s="2"/>
      <c r="G744" s="2"/>
      <c r="H744" s="2"/>
      <c r="I744" s="6"/>
      <c r="J744" s="6"/>
      <c r="K744" s="2"/>
      <c r="L744" s="2"/>
    </row>
    <row r="745" spans="2:12" ht="15.75" customHeight="1" x14ac:dyDescent="0.2">
      <c r="B745" s="2"/>
      <c r="C745" s="3"/>
      <c r="D745" s="4"/>
      <c r="E745" s="5"/>
      <c r="F745" s="2"/>
      <c r="G745" s="2"/>
      <c r="H745" s="2"/>
      <c r="I745" s="6"/>
      <c r="J745" s="6"/>
      <c r="K745" s="2"/>
      <c r="L745" s="2"/>
    </row>
    <row r="746" spans="2:12" ht="15.75" customHeight="1" x14ac:dyDescent="0.2">
      <c r="B746" s="2"/>
      <c r="C746" s="3"/>
      <c r="D746" s="4"/>
      <c r="E746" s="5"/>
      <c r="F746" s="2"/>
      <c r="G746" s="2"/>
      <c r="H746" s="2"/>
      <c r="I746" s="6"/>
      <c r="J746" s="6"/>
      <c r="K746" s="2"/>
      <c r="L746" s="2"/>
    </row>
    <row r="747" spans="2:12" ht="15.75" customHeight="1" x14ac:dyDescent="0.2">
      <c r="B747" s="2"/>
      <c r="C747" s="3"/>
      <c r="D747" s="4"/>
      <c r="E747" s="5"/>
      <c r="F747" s="2"/>
      <c r="G747" s="2"/>
      <c r="H747" s="2"/>
      <c r="I747" s="6"/>
      <c r="J747" s="6"/>
      <c r="K747" s="2"/>
      <c r="L747" s="2"/>
    </row>
    <row r="748" spans="2:12" ht="15.75" customHeight="1" x14ac:dyDescent="0.2">
      <c r="B748" s="2"/>
      <c r="C748" s="3"/>
      <c r="D748" s="4"/>
      <c r="E748" s="5"/>
      <c r="F748" s="2"/>
      <c r="G748" s="2"/>
      <c r="H748" s="2"/>
      <c r="I748" s="6"/>
      <c r="J748" s="6"/>
      <c r="K748" s="2"/>
      <c r="L748" s="2"/>
    </row>
    <row r="749" spans="2:12" ht="15.75" customHeight="1" x14ac:dyDescent="0.2">
      <c r="B749" s="2"/>
      <c r="C749" s="3"/>
      <c r="D749" s="4"/>
      <c r="E749" s="5"/>
      <c r="F749" s="2"/>
      <c r="G749" s="2"/>
      <c r="H749" s="2"/>
      <c r="I749" s="6"/>
      <c r="J749" s="6"/>
      <c r="K749" s="2"/>
      <c r="L749" s="2"/>
    </row>
    <row r="750" spans="2:12" ht="15.75" customHeight="1" x14ac:dyDescent="0.2">
      <c r="B750" s="2"/>
      <c r="C750" s="3"/>
      <c r="D750" s="4"/>
      <c r="E750" s="5"/>
      <c r="F750" s="2"/>
      <c r="G750" s="2"/>
      <c r="H750" s="2"/>
      <c r="I750" s="6"/>
      <c r="J750" s="6"/>
      <c r="K750" s="2"/>
      <c r="L750" s="2"/>
    </row>
    <row r="751" spans="2:12" ht="15.75" customHeight="1" x14ac:dyDescent="0.2">
      <c r="B751" s="2"/>
      <c r="C751" s="3"/>
      <c r="D751" s="4"/>
      <c r="E751" s="5"/>
      <c r="F751" s="2"/>
      <c r="G751" s="2"/>
      <c r="H751" s="2"/>
      <c r="I751" s="6"/>
      <c r="J751" s="6"/>
      <c r="K751" s="2"/>
      <c r="L751" s="2"/>
    </row>
    <row r="752" spans="2:12" ht="15.75" customHeight="1" x14ac:dyDescent="0.2">
      <c r="B752" s="2"/>
      <c r="C752" s="3"/>
      <c r="D752" s="4"/>
      <c r="E752" s="5"/>
      <c r="F752" s="2"/>
      <c r="G752" s="2"/>
      <c r="H752" s="2"/>
      <c r="I752" s="6"/>
      <c r="J752" s="6"/>
      <c r="K752" s="2"/>
      <c r="L752" s="2"/>
    </row>
    <row r="753" spans="2:12" ht="15.75" customHeight="1" x14ac:dyDescent="0.2">
      <c r="B753" s="2"/>
      <c r="C753" s="3"/>
      <c r="D753" s="4"/>
      <c r="E753" s="5"/>
      <c r="F753" s="2"/>
      <c r="G753" s="2"/>
      <c r="H753" s="2"/>
      <c r="I753" s="6"/>
      <c r="J753" s="6"/>
      <c r="K753" s="2"/>
      <c r="L753" s="2"/>
    </row>
    <row r="754" spans="2:12" ht="15.75" customHeight="1" x14ac:dyDescent="0.2">
      <c r="B754" s="2"/>
      <c r="C754" s="3"/>
      <c r="D754" s="4"/>
      <c r="E754" s="5"/>
      <c r="F754" s="2"/>
      <c r="G754" s="2"/>
      <c r="H754" s="2"/>
      <c r="I754" s="6"/>
      <c r="J754" s="6"/>
      <c r="K754" s="2"/>
      <c r="L754" s="2"/>
    </row>
    <row r="755" spans="2:12" ht="15.75" customHeight="1" x14ac:dyDescent="0.2">
      <c r="B755" s="2"/>
      <c r="C755" s="3"/>
      <c r="D755" s="4"/>
      <c r="E755" s="5"/>
      <c r="F755" s="2"/>
      <c r="G755" s="2"/>
      <c r="H755" s="2"/>
      <c r="I755" s="6"/>
      <c r="J755" s="6"/>
      <c r="K755" s="2"/>
      <c r="L755" s="2"/>
    </row>
    <row r="756" spans="2:12" ht="15.75" customHeight="1" x14ac:dyDescent="0.2">
      <c r="B756" s="2"/>
      <c r="C756" s="3"/>
      <c r="D756" s="4"/>
      <c r="E756" s="5"/>
      <c r="F756" s="2"/>
      <c r="G756" s="2"/>
      <c r="H756" s="2"/>
      <c r="I756" s="6"/>
      <c r="J756" s="6"/>
      <c r="K756" s="2"/>
      <c r="L756" s="2"/>
    </row>
    <row r="757" spans="2:12" ht="15.75" customHeight="1" x14ac:dyDescent="0.2">
      <c r="B757" s="2"/>
      <c r="C757" s="3"/>
      <c r="D757" s="4"/>
      <c r="E757" s="5"/>
      <c r="F757" s="2"/>
      <c r="G757" s="2"/>
      <c r="H757" s="2"/>
      <c r="I757" s="6"/>
      <c r="J757" s="6"/>
      <c r="K757" s="2"/>
      <c r="L757" s="2"/>
    </row>
    <row r="758" spans="2:12" ht="15.75" customHeight="1" x14ac:dyDescent="0.2">
      <c r="B758" s="2"/>
      <c r="C758" s="3"/>
      <c r="D758" s="4"/>
      <c r="E758" s="5"/>
      <c r="F758" s="2"/>
      <c r="G758" s="2"/>
      <c r="H758" s="2"/>
      <c r="I758" s="6"/>
      <c r="J758" s="6"/>
      <c r="K758" s="2"/>
      <c r="L758" s="2"/>
    </row>
    <row r="759" spans="2:12" ht="15.75" customHeight="1" x14ac:dyDescent="0.2">
      <c r="B759" s="2"/>
      <c r="C759" s="3"/>
      <c r="D759" s="4"/>
      <c r="E759" s="5"/>
      <c r="F759" s="2"/>
      <c r="G759" s="2"/>
      <c r="H759" s="2"/>
      <c r="I759" s="6"/>
      <c r="J759" s="6"/>
      <c r="K759" s="2"/>
      <c r="L759" s="2"/>
    </row>
    <row r="760" spans="2:12" ht="15.75" customHeight="1" x14ac:dyDescent="0.2">
      <c r="B760" s="2"/>
      <c r="C760" s="3"/>
      <c r="D760" s="4"/>
      <c r="E760" s="5"/>
      <c r="F760" s="2"/>
      <c r="G760" s="2"/>
      <c r="H760" s="2"/>
      <c r="I760" s="6"/>
      <c r="J760" s="6"/>
      <c r="K760" s="2"/>
      <c r="L760" s="2"/>
    </row>
    <row r="761" spans="2:12" ht="15.75" customHeight="1" x14ac:dyDescent="0.2">
      <c r="B761" s="2"/>
      <c r="C761" s="3"/>
      <c r="D761" s="4"/>
      <c r="E761" s="5"/>
      <c r="F761" s="2"/>
      <c r="G761" s="2"/>
      <c r="H761" s="2"/>
      <c r="I761" s="6"/>
      <c r="J761" s="6"/>
      <c r="K761" s="2"/>
      <c r="L761" s="2"/>
    </row>
    <row r="762" spans="2:12" ht="15.75" customHeight="1" x14ac:dyDescent="0.2">
      <c r="B762" s="2"/>
      <c r="C762" s="3"/>
      <c r="D762" s="4"/>
      <c r="E762" s="5"/>
      <c r="F762" s="2"/>
      <c r="G762" s="2"/>
      <c r="H762" s="2"/>
      <c r="I762" s="6"/>
      <c r="J762" s="6"/>
      <c r="K762" s="2"/>
      <c r="L762" s="2"/>
    </row>
    <row r="763" spans="2:12" ht="15.75" customHeight="1" x14ac:dyDescent="0.2">
      <c r="B763" s="2"/>
      <c r="C763" s="3"/>
      <c r="D763" s="4"/>
      <c r="E763" s="5"/>
      <c r="F763" s="2"/>
      <c r="G763" s="2"/>
      <c r="H763" s="2"/>
      <c r="I763" s="6"/>
      <c r="J763" s="6"/>
      <c r="K763" s="2"/>
      <c r="L763" s="2"/>
    </row>
    <row r="764" spans="2:12" ht="15.75" customHeight="1" x14ac:dyDescent="0.2">
      <c r="B764" s="2"/>
      <c r="C764" s="3"/>
      <c r="D764" s="4"/>
      <c r="E764" s="5"/>
      <c r="F764" s="2"/>
      <c r="G764" s="2"/>
      <c r="H764" s="2"/>
      <c r="I764" s="6"/>
      <c r="J764" s="6"/>
      <c r="K764" s="2"/>
      <c r="L764" s="2"/>
    </row>
    <row r="765" spans="2:12" ht="15.75" customHeight="1" x14ac:dyDescent="0.2">
      <c r="B765" s="2"/>
      <c r="C765" s="3"/>
      <c r="D765" s="4"/>
      <c r="E765" s="5"/>
      <c r="F765" s="2"/>
      <c r="G765" s="2"/>
      <c r="H765" s="2"/>
      <c r="I765" s="6"/>
      <c r="J765" s="6"/>
      <c r="K765" s="2"/>
      <c r="L765" s="2"/>
    </row>
    <row r="766" spans="2:12" ht="15.75" customHeight="1" x14ac:dyDescent="0.2">
      <c r="B766" s="2"/>
      <c r="C766" s="3"/>
      <c r="D766" s="4"/>
      <c r="E766" s="5"/>
      <c r="F766" s="2"/>
      <c r="G766" s="2"/>
      <c r="H766" s="2"/>
      <c r="I766" s="6"/>
      <c r="J766" s="6"/>
      <c r="K766" s="2"/>
      <c r="L766" s="2"/>
    </row>
    <row r="767" spans="2:12" ht="15.75" customHeight="1" x14ac:dyDescent="0.2">
      <c r="B767" s="2"/>
      <c r="C767" s="3"/>
      <c r="D767" s="4"/>
      <c r="E767" s="5"/>
      <c r="F767" s="2"/>
      <c r="G767" s="2"/>
      <c r="H767" s="2"/>
      <c r="I767" s="6"/>
      <c r="J767" s="6"/>
      <c r="K767" s="2"/>
      <c r="L767" s="2"/>
    </row>
    <row r="768" spans="2:12" ht="15.75" customHeight="1" x14ac:dyDescent="0.2">
      <c r="B768" s="2"/>
      <c r="C768" s="3"/>
      <c r="D768" s="4"/>
      <c r="E768" s="5"/>
      <c r="F768" s="2"/>
      <c r="G768" s="2"/>
      <c r="H768" s="2"/>
      <c r="I768" s="6"/>
      <c r="J768" s="6"/>
      <c r="K768" s="2"/>
      <c r="L768" s="2"/>
    </row>
    <row r="769" spans="2:12" ht="15.75" customHeight="1" x14ac:dyDescent="0.2">
      <c r="B769" s="2"/>
      <c r="C769" s="3"/>
      <c r="D769" s="4"/>
      <c r="E769" s="5"/>
      <c r="F769" s="2"/>
      <c r="G769" s="2"/>
      <c r="H769" s="2"/>
      <c r="I769" s="6"/>
      <c r="J769" s="6"/>
      <c r="K769" s="2"/>
      <c r="L769" s="2"/>
    </row>
    <row r="770" spans="2:12" ht="15.75" customHeight="1" x14ac:dyDescent="0.2">
      <c r="B770" s="2"/>
      <c r="C770" s="3"/>
      <c r="D770" s="4"/>
      <c r="E770" s="5"/>
      <c r="F770" s="2"/>
      <c r="G770" s="2"/>
      <c r="H770" s="2"/>
      <c r="I770" s="6"/>
      <c r="J770" s="6"/>
      <c r="K770" s="2"/>
      <c r="L770" s="2"/>
    </row>
    <row r="771" spans="2:12" ht="15.75" customHeight="1" x14ac:dyDescent="0.2">
      <c r="B771" s="2"/>
      <c r="C771" s="3"/>
      <c r="D771" s="4"/>
      <c r="E771" s="5"/>
      <c r="F771" s="2"/>
      <c r="G771" s="2"/>
      <c r="H771" s="2"/>
      <c r="I771" s="6"/>
      <c r="J771" s="6"/>
      <c r="K771" s="2"/>
      <c r="L771" s="2"/>
    </row>
    <row r="772" spans="2:12" ht="15.75" customHeight="1" x14ac:dyDescent="0.2">
      <c r="B772" s="2"/>
      <c r="C772" s="3"/>
      <c r="D772" s="4"/>
      <c r="E772" s="5"/>
      <c r="F772" s="2"/>
      <c r="G772" s="2"/>
      <c r="H772" s="2"/>
      <c r="I772" s="6"/>
      <c r="J772" s="6"/>
      <c r="K772" s="2"/>
      <c r="L772" s="2"/>
    </row>
    <row r="773" spans="2:12" ht="15.75" customHeight="1" x14ac:dyDescent="0.2">
      <c r="B773" s="2"/>
      <c r="C773" s="3"/>
      <c r="D773" s="4"/>
      <c r="E773" s="5"/>
      <c r="F773" s="2"/>
      <c r="G773" s="2"/>
      <c r="H773" s="2"/>
      <c r="I773" s="6"/>
      <c r="J773" s="6"/>
      <c r="K773" s="2"/>
      <c r="L773" s="2"/>
    </row>
    <row r="774" spans="2:12" ht="15.75" customHeight="1" x14ac:dyDescent="0.2">
      <c r="B774" s="2"/>
      <c r="C774" s="3"/>
      <c r="D774" s="4"/>
      <c r="E774" s="5"/>
      <c r="F774" s="2"/>
      <c r="G774" s="2"/>
      <c r="H774" s="2"/>
      <c r="I774" s="6"/>
      <c r="J774" s="6"/>
      <c r="K774" s="2"/>
      <c r="L774" s="2"/>
    </row>
    <row r="775" spans="2:12" ht="15.75" customHeight="1" x14ac:dyDescent="0.2">
      <c r="B775" s="2"/>
      <c r="C775" s="3"/>
      <c r="D775" s="4"/>
      <c r="E775" s="5"/>
      <c r="F775" s="2"/>
      <c r="G775" s="2"/>
      <c r="H775" s="2"/>
      <c r="I775" s="6"/>
      <c r="J775" s="6"/>
      <c r="K775" s="2"/>
      <c r="L775" s="2"/>
    </row>
    <row r="776" spans="2:12" ht="15.75" customHeight="1" x14ac:dyDescent="0.2">
      <c r="B776" s="2"/>
      <c r="C776" s="3"/>
      <c r="D776" s="4"/>
      <c r="E776" s="5"/>
      <c r="F776" s="2"/>
      <c r="G776" s="2"/>
      <c r="H776" s="2"/>
      <c r="I776" s="6"/>
      <c r="J776" s="6"/>
      <c r="K776" s="2"/>
      <c r="L776" s="2"/>
    </row>
    <row r="777" spans="2:12" ht="15.75" customHeight="1" x14ac:dyDescent="0.2">
      <c r="B777" s="2"/>
      <c r="C777" s="3"/>
      <c r="D777" s="4"/>
      <c r="E777" s="5"/>
      <c r="F777" s="2"/>
      <c r="G777" s="2"/>
      <c r="H777" s="2"/>
      <c r="I777" s="6"/>
      <c r="J777" s="6"/>
      <c r="K777" s="2"/>
      <c r="L777" s="2"/>
    </row>
    <row r="778" spans="2:12" ht="15.75" customHeight="1" x14ac:dyDescent="0.2">
      <c r="B778" s="2"/>
      <c r="C778" s="3"/>
      <c r="D778" s="4"/>
      <c r="E778" s="5"/>
      <c r="F778" s="2"/>
      <c r="G778" s="2"/>
      <c r="H778" s="2"/>
      <c r="I778" s="6"/>
      <c r="J778" s="6"/>
      <c r="K778" s="2"/>
      <c r="L778" s="2"/>
    </row>
    <row r="779" spans="2:12" ht="15.75" customHeight="1" x14ac:dyDescent="0.2">
      <c r="B779" s="2"/>
      <c r="C779" s="3"/>
      <c r="D779" s="4"/>
      <c r="E779" s="5"/>
      <c r="F779" s="2"/>
      <c r="G779" s="2"/>
      <c r="H779" s="2"/>
      <c r="I779" s="6"/>
      <c r="J779" s="6"/>
      <c r="K779" s="2"/>
      <c r="L779" s="2"/>
    </row>
    <row r="780" spans="2:12" ht="15.75" customHeight="1" x14ac:dyDescent="0.2">
      <c r="B780" s="2"/>
      <c r="C780" s="3"/>
      <c r="D780" s="4"/>
      <c r="E780" s="5"/>
      <c r="F780" s="2"/>
      <c r="G780" s="2"/>
      <c r="H780" s="2"/>
      <c r="I780" s="6"/>
      <c r="J780" s="6"/>
      <c r="K780" s="2"/>
      <c r="L780" s="2"/>
    </row>
    <row r="781" spans="2:12" ht="15.75" customHeight="1" x14ac:dyDescent="0.2">
      <c r="B781" s="2"/>
      <c r="C781" s="3"/>
      <c r="D781" s="4"/>
      <c r="E781" s="5"/>
      <c r="F781" s="2"/>
      <c r="G781" s="2"/>
      <c r="H781" s="2"/>
      <c r="I781" s="6"/>
      <c r="J781" s="6"/>
      <c r="K781" s="2"/>
      <c r="L781" s="2"/>
    </row>
    <row r="782" spans="2:12" ht="15.75" customHeight="1" x14ac:dyDescent="0.2">
      <c r="B782" s="2"/>
      <c r="C782" s="3"/>
      <c r="D782" s="4"/>
      <c r="E782" s="5"/>
      <c r="F782" s="2"/>
      <c r="G782" s="2"/>
      <c r="H782" s="2"/>
      <c r="I782" s="6"/>
      <c r="J782" s="6"/>
      <c r="K782" s="2"/>
      <c r="L782" s="2"/>
    </row>
    <row r="783" spans="2:12" ht="15.75" customHeight="1" x14ac:dyDescent="0.2">
      <c r="B783" s="2"/>
      <c r="C783" s="3"/>
      <c r="D783" s="4"/>
      <c r="E783" s="5"/>
      <c r="F783" s="2"/>
      <c r="G783" s="2"/>
      <c r="H783" s="2"/>
      <c r="I783" s="6"/>
      <c r="J783" s="6"/>
      <c r="K783" s="2"/>
      <c r="L783" s="2"/>
    </row>
    <row r="784" spans="2:12" ht="15.75" customHeight="1" x14ac:dyDescent="0.2">
      <c r="B784" s="2"/>
      <c r="C784" s="3"/>
      <c r="D784" s="4"/>
      <c r="E784" s="5"/>
      <c r="F784" s="2"/>
      <c r="G784" s="2"/>
      <c r="H784" s="2"/>
      <c r="I784" s="6"/>
      <c r="J784" s="6"/>
      <c r="K784" s="2"/>
      <c r="L784" s="2"/>
    </row>
    <row r="785" spans="2:12" ht="15.75" customHeight="1" x14ac:dyDescent="0.2">
      <c r="B785" s="2"/>
      <c r="C785" s="3"/>
      <c r="D785" s="4"/>
      <c r="E785" s="5"/>
      <c r="F785" s="2"/>
      <c r="G785" s="2"/>
      <c r="H785" s="2"/>
      <c r="I785" s="6"/>
      <c r="J785" s="6"/>
      <c r="K785" s="2"/>
      <c r="L785" s="2"/>
    </row>
    <row r="786" spans="2:12" ht="15.75" customHeight="1" x14ac:dyDescent="0.2">
      <c r="B786" s="2"/>
      <c r="C786" s="3"/>
      <c r="D786" s="4"/>
      <c r="E786" s="5"/>
      <c r="F786" s="2"/>
      <c r="G786" s="2"/>
      <c r="H786" s="2"/>
      <c r="I786" s="6"/>
      <c r="J786" s="6"/>
      <c r="K786" s="2"/>
      <c r="L786" s="2"/>
    </row>
    <row r="787" spans="2:12" ht="15.75" customHeight="1" x14ac:dyDescent="0.2">
      <c r="B787" s="2"/>
      <c r="C787" s="3"/>
      <c r="D787" s="4"/>
      <c r="E787" s="5"/>
      <c r="F787" s="2"/>
      <c r="G787" s="2"/>
      <c r="H787" s="2"/>
      <c r="I787" s="6"/>
      <c r="J787" s="6"/>
      <c r="K787" s="2"/>
      <c r="L787" s="2"/>
    </row>
    <row r="788" spans="2:12" ht="15.75" customHeight="1" x14ac:dyDescent="0.2">
      <c r="B788" s="2"/>
      <c r="C788" s="3"/>
      <c r="D788" s="4"/>
      <c r="E788" s="5"/>
      <c r="F788" s="2"/>
      <c r="G788" s="2"/>
      <c r="H788" s="2"/>
      <c r="I788" s="6"/>
      <c r="J788" s="6"/>
      <c r="K788" s="2"/>
      <c r="L788" s="2"/>
    </row>
    <row r="789" spans="2:12" ht="15.75" customHeight="1" x14ac:dyDescent="0.2">
      <c r="B789" s="2"/>
      <c r="C789" s="3"/>
      <c r="D789" s="4"/>
      <c r="E789" s="5"/>
      <c r="F789" s="2"/>
      <c r="G789" s="2"/>
      <c r="H789" s="2"/>
      <c r="I789" s="6"/>
      <c r="J789" s="6"/>
      <c r="K789" s="2"/>
      <c r="L789" s="2"/>
    </row>
    <row r="790" spans="2:12" ht="15.75" customHeight="1" x14ac:dyDescent="0.2">
      <c r="B790" s="2"/>
      <c r="C790" s="3"/>
      <c r="D790" s="4"/>
      <c r="E790" s="5"/>
      <c r="F790" s="2"/>
      <c r="G790" s="2"/>
      <c r="H790" s="2"/>
      <c r="I790" s="6"/>
      <c r="J790" s="6"/>
      <c r="K790" s="2"/>
      <c r="L790" s="2"/>
    </row>
    <row r="791" spans="2:12" ht="15.75" customHeight="1" x14ac:dyDescent="0.2">
      <c r="B791" s="2"/>
      <c r="C791" s="3"/>
      <c r="D791" s="4"/>
      <c r="E791" s="5"/>
      <c r="F791" s="2"/>
      <c r="G791" s="2"/>
      <c r="H791" s="2"/>
      <c r="I791" s="6"/>
      <c r="J791" s="6"/>
      <c r="K791" s="2"/>
      <c r="L791" s="2"/>
    </row>
    <row r="792" spans="2:12" ht="15.75" customHeight="1" x14ac:dyDescent="0.2">
      <c r="B792" s="2"/>
      <c r="C792" s="3"/>
      <c r="D792" s="4"/>
      <c r="E792" s="5"/>
      <c r="F792" s="2"/>
      <c r="G792" s="2"/>
      <c r="H792" s="2"/>
      <c r="I792" s="6"/>
      <c r="J792" s="6"/>
      <c r="K792" s="2"/>
      <c r="L792" s="2"/>
    </row>
    <row r="793" spans="2:12" ht="15.75" customHeight="1" x14ac:dyDescent="0.2">
      <c r="B793" s="2"/>
      <c r="C793" s="3"/>
      <c r="D793" s="4"/>
      <c r="E793" s="5"/>
      <c r="F793" s="2"/>
      <c r="G793" s="2"/>
      <c r="H793" s="2"/>
      <c r="I793" s="6"/>
      <c r="J793" s="6"/>
      <c r="K793" s="2"/>
      <c r="L793" s="2"/>
    </row>
    <row r="794" spans="2:12" ht="15.75" customHeight="1" x14ac:dyDescent="0.2">
      <c r="B794" s="2"/>
      <c r="C794" s="3"/>
      <c r="D794" s="4"/>
      <c r="E794" s="5"/>
      <c r="F794" s="2"/>
      <c r="G794" s="2"/>
      <c r="H794" s="2"/>
      <c r="I794" s="6"/>
      <c r="J794" s="6"/>
      <c r="K794" s="2"/>
      <c r="L794" s="2"/>
    </row>
    <row r="795" spans="2:12" ht="15.75" customHeight="1" x14ac:dyDescent="0.2">
      <c r="B795" s="2"/>
      <c r="C795" s="3"/>
      <c r="D795" s="4"/>
      <c r="E795" s="5"/>
      <c r="F795" s="2"/>
      <c r="G795" s="2"/>
      <c r="H795" s="2"/>
      <c r="I795" s="6"/>
      <c r="J795" s="6"/>
      <c r="K795" s="2"/>
      <c r="L795" s="2"/>
    </row>
    <row r="796" spans="2:12" ht="15.75" customHeight="1" x14ac:dyDescent="0.2">
      <c r="B796" s="2"/>
      <c r="C796" s="3"/>
      <c r="D796" s="4"/>
      <c r="E796" s="5"/>
      <c r="F796" s="2"/>
      <c r="G796" s="2"/>
      <c r="H796" s="2"/>
      <c r="I796" s="6"/>
      <c r="J796" s="6"/>
      <c r="K796" s="2"/>
      <c r="L796" s="2"/>
    </row>
    <row r="797" spans="2:12" ht="15.75" customHeight="1" x14ac:dyDescent="0.2">
      <c r="B797" s="2"/>
      <c r="C797" s="3"/>
      <c r="D797" s="4"/>
      <c r="E797" s="5"/>
      <c r="F797" s="2"/>
      <c r="G797" s="2"/>
      <c r="H797" s="2"/>
      <c r="I797" s="6"/>
      <c r="J797" s="6"/>
      <c r="K797" s="2"/>
      <c r="L797" s="2"/>
    </row>
    <row r="798" spans="2:12" ht="15.75" customHeight="1" x14ac:dyDescent="0.2">
      <c r="B798" s="2"/>
      <c r="C798" s="3"/>
      <c r="D798" s="4"/>
      <c r="E798" s="5"/>
      <c r="F798" s="2"/>
      <c r="G798" s="2"/>
      <c r="H798" s="2"/>
      <c r="I798" s="6"/>
      <c r="J798" s="6"/>
      <c r="K798" s="2"/>
      <c r="L798" s="2"/>
    </row>
    <row r="799" spans="2:12" ht="15.75" customHeight="1" x14ac:dyDescent="0.2">
      <c r="B799" s="2"/>
      <c r="C799" s="3"/>
      <c r="D799" s="4"/>
      <c r="E799" s="5"/>
      <c r="F799" s="2"/>
      <c r="G799" s="2"/>
      <c r="H799" s="2"/>
      <c r="I799" s="6"/>
      <c r="J799" s="6"/>
      <c r="K799" s="2"/>
      <c r="L799" s="2"/>
    </row>
    <row r="800" spans="2:12" ht="15.75" customHeight="1" x14ac:dyDescent="0.2">
      <c r="B800" s="2"/>
      <c r="C800" s="3"/>
      <c r="D800" s="4"/>
      <c r="E800" s="5"/>
      <c r="F800" s="2"/>
      <c r="G800" s="2"/>
      <c r="H800" s="2"/>
      <c r="I800" s="6"/>
      <c r="J800" s="6"/>
      <c r="K800" s="2"/>
      <c r="L800" s="2"/>
    </row>
    <row r="801" spans="2:12" ht="15.75" customHeight="1" x14ac:dyDescent="0.2">
      <c r="B801" s="2"/>
      <c r="C801" s="3"/>
      <c r="D801" s="4"/>
      <c r="E801" s="5"/>
      <c r="F801" s="2"/>
      <c r="G801" s="2"/>
      <c r="H801" s="2"/>
      <c r="I801" s="6"/>
      <c r="J801" s="6"/>
      <c r="K801" s="2"/>
      <c r="L801" s="2"/>
    </row>
    <row r="802" spans="2:12" ht="15.75" customHeight="1" x14ac:dyDescent="0.2">
      <c r="B802" s="2"/>
      <c r="C802" s="3"/>
      <c r="D802" s="4"/>
      <c r="E802" s="5"/>
      <c r="F802" s="2"/>
      <c r="G802" s="2"/>
      <c r="H802" s="2"/>
      <c r="I802" s="6"/>
      <c r="J802" s="6"/>
      <c r="K802" s="2"/>
      <c r="L802" s="2"/>
    </row>
    <row r="803" spans="2:12" ht="15.75" customHeight="1" x14ac:dyDescent="0.2">
      <c r="B803" s="2"/>
      <c r="C803" s="3"/>
      <c r="D803" s="4"/>
      <c r="E803" s="5"/>
      <c r="F803" s="2"/>
      <c r="G803" s="2"/>
      <c r="H803" s="2"/>
      <c r="I803" s="6"/>
      <c r="J803" s="6"/>
      <c r="K803" s="2"/>
      <c r="L803" s="2"/>
    </row>
    <row r="804" spans="2:12" ht="15.75" customHeight="1" x14ac:dyDescent="0.2">
      <c r="B804" s="2"/>
      <c r="C804" s="3"/>
      <c r="D804" s="4"/>
      <c r="E804" s="5"/>
      <c r="F804" s="2"/>
      <c r="G804" s="2"/>
      <c r="H804" s="2"/>
      <c r="I804" s="6"/>
      <c r="J804" s="6"/>
      <c r="K804" s="2"/>
      <c r="L804" s="2"/>
    </row>
    <row r="805" spans="2:12" ht="15.75" customHeight="1" x14ac:dyDescent="0.2">
      <c r="B805" s="2"/>
      <c r="C805" s="3"/>
      <c r="D805" s="4"/>
      <c r="E805" s="5"/>
      <c r="F805" s="2"/>
      <c r="G805" s="2"/>
      <c r="H805" s="2"/>
      <c r="I805" s="6"/>
      <c r="J805" s="6"/>
      <c r="K805" s="2"/>
      <c r="L805" s="2"/>
    </row>
    <row r="806" spans="2:12" ht="15.75" customHeight="1" x14ac:dyDescent="0.2">
      <c r="B806" s="2"/>
      <c r="C806" s="3"/>
      <c r="D806" s="4"/>
      <c r="E806" s="5"/>
      <c r="F806" s="2"/>
      <c r="G806" s="2"/>
      <c r="H806" s="2"/>
      <c r="I806" s="6"/>
      <c r="J806" s="6"/>
      <c r="K806" s="2"/>
      <c r="L806" s="2"/>
    </row>
    <row r="807" spans="2:12" ht="15.75" customHeight="1" x14ac:dyDescent="0.2">
      <c r="B807" s="2"/>
      <c r="C807" s="3"/>
      <c r="D807" s="4"/>
      <c r="E807" s="5"/>
      <c r="F807" s="2"/>
      <c r="G807" s="2"/>
      <c r="H807" s="2"/>
      <c r="I807" s="6"/>
      <c r="J807" s="6"/>
      <c r="K807" s="2"/>
      <c r="L807" s="2"/>
    </row>
    <row r="808" spans="2:12" ht="15.75" customHeight="1" x14ac:dyDescent="0.2">
      <c r="B808" s="2"/>
      <c r="C808" s="3"/>
      <c r="D808" s="4"/>
      <c r="E808" s="5"/>
      <c r="F808" s="2"/>
      <c r="G808" s="2"/>
      <c r="H808" s="2"/>
      <c r="I808" s="6"/>
      <c r="J808" s="6"/>
      <c r="K808" s="2"/>
      <c r="L808" s="2"/>
    </row>
    <row r="809" spans="2:12" ht="15.75" customHeight="1" x14ac:dyDescent="0.2">
      <c r="B809" s="2"/>
      <c r="C809" s="3"/>
      <c r="D809" s="4"/>
      <c r="E809" s="5"/>
      <c r="F809" s="2"/>
      <c r="G809" s="2"/>
      <c r="H809" s="2"/>
      <c r="I809" s="6"/>
      <c r="J809" s="6"/>
      <c r="K809" s="2"/>
      <c r="L809" s="2"/>
    </row>
    <row r="810" spans="2:12" ht="15.75" customHeight="1" x14ac:dyDescent="0.2">
      <c r="B810" s="2"/>
      <c r="C810" s="3"/>
      <c r="D810" s="4"/>
      <c r="E810" s="5"/>
      <c r="F810" s="2"/>
      <c r="G810" s="2"/>
      <c r="H810" s="2"/>
      <c r="I810" s="6"/>
      <c r="J810" s="6"/>
      <c r="K810" s="2"/>
      <c r="L810" s="2"/>
    </row>
    <row r="811" spans="2:12" ht="15.75" customHeight="1" x14ac:dyDescent="0.2">
      <c r="B811" s="2"/>
      <c r="C811" s="3"/>
      <c r="D811" s="4"/>
      <c r="E811" s="5"/>
      <c r="F811" s="2"/>
      <c r="G811" s="2"/>
      <c r="H811" s="2"/>
      <c r="I811" s="6"/>
      <c r="J811" s="6"/>
      <c r="K811" s="2"/>
      <c r="L811" s="2"/>
    </row>
    <row r="812" spans="2:12" ht="15.75" customHeight="1" x14ac:dyDescent="0.2">
      <c r="B812" s="2"/>
      <c r="C812" s="3"/>
      <c r="D812" s="4"/>
      <c r="E812" s="5"/>
      <c r="F812" s="2"/>
      <c r="G812" s="2"/>
      <c r="H812" s="2"/>
      <c r="I812" s="6"/>
      <c r="J812" s="6"/>
      <c r="K812" s="2"/>
      <c r="L812" s="2"/>
    </row>
    <row r="813" spans="2:12" ht="15.75" customHeight="1" x14ac:dyDescent="0.2">
      <c r="B813" s="2"/>
      <c r="C813" s="3"/>
      <c r="D813" s="4"/>
      <c r="E813" s="5"/>
      <c r="F813" s="2"/>
      <c r="G813" s="2"/>
      <c r="H813" s="2"/>
      <c r="I813" s="6"/>
      <c r="J813" s="6"/>
      <c r="K813" s="2"/>
      <c r="L813" s="2"/>
    </row>
    <row r="814" spans="2:12" ht="15.75" customHeight="1" x14ac:dyDescent="0.2">
      <c r="B814" s="2"/>
      <c r="C814" s="3"/>
      <c r="D814" s="4"/>
      <c r="E814" s="5"/>
      <c r="F814" s="2"/>
      <c r="G814" s="2"/>
      <c r="H814" s="2"/>
      <c r="I814" s="6"/>
      <c r="J814" s="6"/>
      <c r="K814" s="2"/>
      <c r="L814" s="2"/>
    </row>
    <row r="815" spans="2:12" ht="15.75" customHeight="1" x14ac:dyDescent="0.2">
      <c r="B815" s="2"/>
      <c r="C815" s="3"/>
      <c r="D815" s="4"/>
      <c r="E815" s="5"/>
      <c r="F815" s="2"/>
      <c r="G815" s="2"/>
      <c r="H815" s="2"/>
      <c r="I815" s="6"/>
      <c r="J815" s="6"/>
      <c r="K815" s="2"/>
      <c r="L815" s="2"/>
    </row>
    <row r="816" spans="2:12" ht="15.75" customHeight="1" x14ac:dyDescent="0.2">
      <c r="B816" s="2"/>
      <c r="C816" s="3"/>
      <c r="D816" s="4"/>
      <c r="E816" s="5"/>
      <c r="F816" s="2"/>
      <c r="G816" s="2"/>
      <c r="H816" s="2"/>
      <c r="I816" s="6"/>
      <c r="J816" s="6"/>
      <c r="K816" s="2"/>
      <c r="L816" s="2"/>
    </row>
    <row r="817" spans="2:12" ht="15.75" customHeight="1" x14ac:dyDescent="0.2">
      <c r="B817" s="2"/>
      <c r="C817" s="3"/>
      <c r="D817" s="4"/>
      <c r="E817" s="5"/>
      <c r="F817" s="2"/>
      <c r="G817" s="2"/>
      <c r="H817" s="2"/>
      <c r="I817" s="6"/>
      <c r="J817" s="6"/>
      <c r="K817" s="2"/>
      <c r="L817" s="2"/>
    </row>
    <row r="818" spans="2:12" ht="15.75" customHeight="1" x14ac:dyDescent="0.2">
      <c r="B818" s="2"/>
      <c r="C818" s="3"/>
      <c r="D818" s="4"/>
      <c r="E818" s="5"/>
      <c r="F818" s="2"/>
      <c r="G818" s="2"/>
      <c r="H818" s="2"/>
      <c r="I818" s="6"/>
      <c r="J818" s="6"/>
      <c r="K818" s="2"/>
      <c r="L818" s="2"/>
    </row>
    <row r="819" spans="2:12" ht="15.75" customHeight="1" x14ac:dyDescent="0.2">
      <c r="B819" s="2"/>
      <c r="C819" s="3"/>
      <c r="D819" s="4"/>
      <c r="E819" s="5"/>
      <c r="F819" s="2"/>
      <c r="G819" s="2"/>
      <c r="H819" s="2"/>
      <c r="I819" s="6"/>
      <c r="J819" s="6"/>
      <c r="K819" s="2"/>
      <c r="L819" s="2"/>
    </row>
    <row r="820" spans="2:12" ht="15.75" customHeight="1" x14ac:dyDescent="0.2">
      <c r="B820" s="2"/>
      <c r="C820" s="3"/>
      <c r="D820" s="4"/>
      <c r="E820" s="5"/>
      <c r="F820" s="2"/>
      <c r="G820" s="2"/>
      <c r="H820" s="2"/>
      <c r="I820" s="6"/>
      <c r="J820" s="6"/>
      <c r="K820" s="2"/>
      <c r="L820" s="2"/>
    </row>
    <row r="821" spans="2:12" ht="15.75" customHeight="1" x14ac:dyDescent="0.2">
      <c r="B821" s="2"/>
      <c r="C821" s="3"/>
      <c r="D821" s="4"/>
      <c r="E821" s="5"/>
      <c r="F821" s="2"/>
      <c r="G821" s="2"/>
      <c r="H821" s="2"/>
      <c r="I821" s="6"/>
      <c r="J821" s="6"/>
      <c r="K821" s="2"/>
      <c r="L821" s="2"/>
    </row>
    <row r="822" spans="2:12" ht="15.75" customHeight="1" x14ac:dyDescent="0.2">
      <c r="B822" s="2"/>
      <c r="C822" s="3"/>
      <c r="D822" s="4"/>
      <c r="E822" s="5"/>
      <c r="F822" s="2"/>
      <c r="G822" s="2"/>
      <c r="H822" s="2"/>
      <c r="I822" s="6"/>
      <c r="J822" s="6"/>
      <c r="K822" s="2"/>
      <c r="L822" s="2"/>
    </row>
    <row r="823" spans="2:12" ht="15.75" customHeight="1" x14ac:dyDescent="0.2">
      <c r="B823" s="2"/>
      <c r="C823" s="3"/>
      <c r="D823" s="4"/>
      <c r="E823" s="5"/>
      <c r="F823" s="2"/>
      <c r="G823" s="2"/>
      <c r="H823" s="2"/>
      <c r="I823" s="6"/>
      <c r="J823" s="6"/>
      <c r="K823" s="2"/>
      <c r="L823" s="2"/>
    </row>
    <row r="824" spans="2:12" ht="15.75" customHeight="1" x14ac:dyDescent="0.2">
      <c r="B824" s="2"/>
      <c r="C824" s="3"/>
      <c r="D824" s="4"/>
      <c r="E824" s="5"/>
      <c r="F824" s="2"/>
      <c r="G824" s="2"/>
      <c r="H824" s="2"/>
      <c r="I824" s="6"/>
      <c r="J824" s="6"/>
      <c r="K824" s="2"/>
      <c r="L824" s="2"/>
    </row>
    <row r="825" spans="2:12" ht="15.75" customHeight="1" x14ac:dyDescent="0.2">
      <c r="B825" s="2"/>
      <c r="C825" s="3"/>
      <c r="D825" s="4"/>
      <c r="E825" s="5"/>
      <c r="F825" s="2"/>
      <c r="G825" s="2"/>
      <c r="H825" s="2"/>
      <c r="I825" s="6"/>
      <c r="J825" s="6"/>
      <c r="K825" s="2"/>
      <c r="L825" s="2"/>
    </row>
    <row r="826" spans="2:12" ht="15.75" customHeight="1" x14ac:dyDescent="0.2">
      <c r="B826" s="2"/>
      <c r="C826" s="3"/>
      <c r="D826" s="4"/>
      <c r="E826" s="5"/>
      <c r="F826" s="2"/>
      <c r="G826" s="2"/>
      <c r="H826" s="2"/>
      <c r="I826" s="6"/>
      <c r="J826" s="6"/>
      <c r="K826" s="2"/>
      <c r="L826" s="2"/>
    </row>
    <row r="827" spans="2:12" ht="15.75" customHeight="1" x14ac:dyDescent="0.2">
      <c r="B827" s="2"/>
      <c r="C827" s="3"/>
      <c r="D827" s="4"/>
      <c r="E827" s="5"/>
      <c r="F827" s="2"/>
      <c r="G827" s="2"/>
      <c r="H827" s="2"/>
      <c r="I827" s="6"/>
      <c r="J827" s="6"/>
      <c r="K827" s="2"/>
      <c r="L827" s="2"/>
    </row>
    <row r="828" spans="2:12" ht="15.75" customHeight="1" x14ac:dyDescent="0.2">
      <c r="B828" s="2"/>
      <c r="C828" s="3"/>
      <c r="D828" s="4"/>
      <c r="E828" s="5"/>
      <c r="F828" s="2"/>
      <c r="G828" s="2"/>
      <c r="H828" s="2"/>
      <c r="I828" s="6"/>
      <c r="J828" s="6"/>
      <c r="K828" s="2"/>
      <c r="L828" s="2"/>
    </row>
    <row r="829" spans="2:12" ht="15.75" customHeight="1" x14ac:dyDescent="0.2">
      <c r="B829" s="2"/>
      <c r="C829" s="3"/>
      <c r="D829" s="4"/>
      <c r="E829" s="5"/>
      <c r="F829" s="2"/>
      <c r="G829" s="2"/>
      <c r="H829" s="2"/>
      <c r="I829" s="6"/>
      <c r="J829" s="6"/>
      <c r="K829" s="2"/>
      <c r="L829" s="2"/>
    </row>
    <row r="830" spans="2:12" ht="15.75" customHeight="1" x14ac:dyDescent="0.2">
      <c r="B830" s="2"/>
      <c r="C830" s="3"/>
      <c r="D830" s="4"/>
      <c r="E830" s="5"/>
      <c r="F830" s="2"/>
      <c r="G830" s="2"/>
      <c r="H830" s="2"/>
      <c r="I830" s="6"/>
      <c r="J830" s="6"/>
      <c r="K830" s="2"/>
      <c r="L830" s="2"/>
    </row>
    <row r="831" spans="2:12" ht="15.75" customHeight="1" x14ac:dyDescent="0.2">
      <c r="B831" s="2"/>
      <c r="C831" s="3"/>
      <c r="D831" s="4"/>
      <c r="E831" s="5"/>
      <c r="F831" s="2"/>
      <c r="G831" s="2"/>
      <c r="H831" s="2"/>
      <c r="I831" s="6"/>
      <c r="J831" s="6"/>
      <c r="K831" s="2"/>
      <c r="L831" s="2"/>
    </row>
    <row r="832" spans="2:12" ht="15.75" customHeight="1" x14ac:dyDescent="0.2">
      <c r="B832" s="2"/>
      <c r="C832" s="3"/>
      <c r="D832" s="4"/>
      <c r="E832" s="5"/>
      <c r="F832" s="2"/>
      <c r="G832" s="2"/>
      <c r="H832" s="2"/>
      <c r="I832" s="6"/>
      <c r="J832" s="6"/>
      <c r="K832" s="2"/>
      <c r="L832" s="2"/>
    </row>
    <row r="833" spans="2:12" ht="15.75" customHeight="1" x14ac:dyDescent="0.2">
      <c r="B833" s="2"/>
      <c r="C833" s="3"/>
      <c r="D833" s="4"/>
      <c r="E833" s="5"/>
      <c r="F833" s="2"/>
      <c r="G833" s="2"/>
      <c r="H833" s="2"/>
      <c r="I833" s="6"/>
      <c r="J833" s="6"/>
      <c r="K833" s="2"/>
      <c r="L833" s="2"/>
    </row>
    <row r="834" spans="2:12" ht="15.75" customHeight="1" x14ac:dyDescent="0.2">
      <c r="B834" s="2"/>
      <c r="C834" s="3"/>
      <c r="D834" s="4"/>
      <c r="E834" s="5"/>
      <c r="F834" s="2"/>
      <c r="G834" s="2"/>
      <c r="H834" s="2"/>
      <c r="I834" s="6"/>
      <c r="J834" s="6"/>
      <c r="K834" s="2"/>
      <c r="L834" s="2"/>
    </row>
    <row r="835" spans="2:12" ht="15.75" customHeight="1" x14ac:dyDescent="0.2">
      <c r="B835" s="2"/>
      <c r="C835" s="3"/>
      <c r="D835" s="4"/>
      <c r="E835" s="5"/>
      <c r="F835" s="2"/>
      <c r="G835" s="2"/>
      <c r="H835" s="2"/>
      <c r="I835" s="6"/>
      <c r="J835" s="6"/>
      <c r="K835" s="2"/>
      <c r="L835" s="2"/>
    </row>
    <row r="836" spans="2:12" ht="15.75" customHeight="1" x14ac:dyDescent="0.2">
      <c r="B836" s="2"/>
      <c r="C836" s="3"/>
      <c r="D836" s="4"/>
      <c r="E836" s="5"/>
      <c r="F836" s="2"/>
      <c r="G836" s="2"/>
      <c r="H836" s="2"/>
      <c r="I836" s="6"/>
      <c r="J836" s="6"/>
      <c r="K836" s="2"/>
      <c r="L836" s="2"/>
    </row>
    <row r="837" spans="2:12" ht="15.75" customHeight="1" x14ac:dyDescent="0.2">
      <c r="B837" s="2"/>
      <c r="C837" s="3"/>
      <c r="D837" s="4"/>
      <c r="E837" s="5"/>
      <c r="F837" s="2"/>
      <c r="G837" s="2"/>
      <c r="H837" s="2"/>
      <c r="I837" s="6"/>
      <c r="J837" s="6"/>
      <c r="K837" s="2"/>
      <c r="L837" s="2"/>
    </row>
    <row r="838" spans="2:12" ht="15.75" customHeight="1" x14ac:dyDescent="0.2">
      <c r="B838" s="2"/>
      <c r="C838" s="3"/>
      <c r="D838" s="4"/>
      <c r="E838" s="5"/>
      <c r="F838" s="2"/>
      <c r="G838" s="2"/>
      <c r="H838" s="2"/>
      <c r="I838" s="6"/>
      <c r="J838" s="6"/>
      <c r="K838" s="2"/>
      <c r="L838" s="2"/>
    </row>
    <row r="839" spans="2:12" ht="15.75" customHeight="1" x14ac:dyDescent="0.2">
      <c r="B839" s="2"/>
      <c r="C839" s="3"/>
      <c r="D839" s="4"/>
      <c r="E839" s="5"/>
      <c r="F839" s="2"/>
      <c r="G839" s="2"/>
      <c r="H839" s="2"/>
      <c r="I839" s="6"/>
      <c r="J839" s="6"/>
      <c r="K839" s="2"/>
      <c r="L839" s="2"/>
    </row>
    <row r="840" spans="2:12" ht="15.75" customHeight="1" x14ac:dyDescent="0.2">
      <c r="B840" s="2"/>
      <c r="C840" s="3"/>
      <c r="D840" s="4"/>
      <c r="E840" s="5"/>
      <c r="F840" s="2"/>
      <c r="G840" s="2"/>
      <c r="H840" s="2"/>
      <c r="I840" s="6"/>
      <c r="J840" s="6"/>
      <c r="K840" s="2"/>
      <c r="L840" s="2"/>
    </row>
    <row r="841" spans="2:12" ht="15.75" customHeight="1" x14ac:dyDescent="0.2">
      <c r="B841" s="2"/>
      <c r="C841" s="3"/>
      <c r="D841" s="4"/>
      <c r="E841" s="5"/>
      <c r="F841" s="2"/>
      <c r="G841" s="2"/>
      <c r="H841" s="2"/>
      <c r="I841" s="6"/>
      <c r="J841" s="6"/>
      <c r="K841" s="2"/>
      <c r="L841" s="2"/>
    </row>
    <row r="842" spans="2:12" ht="15.75" customHeight="1" x14ac:dyDescent="0.2">
      <c r="B842" s="2"/>
      <c r="C842" s="3"/>
      <c r="D842" s="4"/>
      <c r="E842" s="5"/>
      <c r="F842" s="2"/>
      <c r="G842" s="2"/>
      <c r="H842" s="2"/>
      <c r="I842" s="6"/>
      <c r="J842" s="6"/>
      <c r="K842" s="2"/>
      <c r="L842" s="2"/>
    </row>
    <row r="843" spans="2:12" ht="15.75" customHeight="1" x14ac:dyDescent="0.2">
      <c r="B843" s="2"/>
      <c r="C843" s="3"/>
      <c r="D843" s="4"/>
      <c r="E843" s="5"/>
      <c r="F843" s="2"/>
      <c r="G843" s="2"/>
      <c r="H843" s="2"/>
      <c r="I843" s="6"/>
      <c r="J843" s="6"/>
      <c r="K843" s="2"/>
      <c r="L843" s="2"/>
    </row>
    <row r="844" spans="2:12" ht="15.75" customHeight="1" x14ac:dyDescent="0.2">
      <c r="B844" s="2"/>
      <c r="C844" s="3"/>
      <c r="D844" s="4"/>
      <c r="E844" s="5"/>
      <c r="F844" s="2"/>
      <c r="G844" s="2"/>
      <c r="H844" s="2"/>
      <c r="I844" s="6"/>
      <c r="J844" s="6"/>
      <c r="K844" s="2"/>
      <c r="L844" s="2"/>
    </row>
    <row r="845" spans="2:12" ht="15.75" customHeight="1" x14ac:dyDescent="0.2">
      <c r="B845" s="2"/>
      <c r="C845" s="3"/>
      <c r="D845" s="4"/>
      <c r="E845" s="5"/>
      <c r="F845" s="2"/>
      <c r="G845" s="2"/>
      <c r="H845" s="2"/>
      <c r="I845" s="6"/>
      <c r="J845" s="6"/>
      <c r="K845" s="2"/>
      <c r="L845" s="2"/>
    </row>
    <row r="846" spans="2:12" ht="15.75" customHeight="1" x14ac:dyDescent="0.2">
      <c r="B846" s="2"/>
      <c r="C846" s="3"/>
      <c r="D846" s="4"/>
      <c r="E846" s="5"/>
      <c r="F846" s="2"/>
      <c r="G846" s="2"/>
      <c r="H846" s="2"/>
      <c r="I846" s="6"/>
      <c r="J846" s="6"/>
      <c r="K846" s="2"/>
      <c r="L846" s="2"/>
    </row>
    <row r="847" spans="2:12" ht="15.75" customHeight="1" x14ac:dyDescent="0.2">
      <c r="B847" s="2"/>
      <c r="C847" s="3"/>
      <c r="D847" s="4"/>
      <c r="E847" s="5"/>
      <c r="F847" s="2"/>
      <c r="G847" s="2"/>
      <c r="H847" s="2"/>
      <c r="I847" s="6"/>
      <c r="J847" s="6"/>
      <c r="K847" s="2"/>
      <c r="L847" s="2"/>
    </row>
    <row r="848" spans="2:12" ht="15.75" customHeight="1" x14ac:dyDescent="0.2">
      <c r="B848" s="2"/>
      <c r="C848" s="3"/>
      <c r="D848" s="4"/>
      <c r="E848" s="5"/>
      <c r="F848" s="2"/>
      <c r="G848" s="2"/>
      <c r="H848" s="2"/>
      <c r="I848" s="6"/>
      <c r="J848" s="6"/>
      <c r="K848" s="2"/>
      <c r="L848" s="2"/>
    </row>
    <row r="849" spans="2:12" ht="15.75" customHeight="1" x14ac:dyDescent="0.2">
      <c r="B849" s="2"/>
      <c r="C849" s="3"/>
      <c r="D849" s="4"/>
      <c r="E849" s="5"/>
      <c r="F849" s="2"/>
      <c r="G849" s="2"/>
      <c r="H849" s="2"/>
      <c r="I849" s="6"/>
      <c r="J849" s="6"/>
      <c r="K849" s="2"/>
      <c r="L849" s="2"/>
    </row>
    <row r="850" spans="2:12" ht="15.75" customHeight="1" x14ac:dyDescent="0.2">
      <c r="B850" s="2"/>
      <c r="C850" s="3"/>
      <c r="D850" s="4"/>
      <c r="E850" s="5"/>
      <c r="F850" s="2"/>
      <c r="G850" s="2"/>
      <c r="H850" s="2"/>
      <c r="I850" s="6"/>
      <c r="J850" s="6"/>
      <c r="K850" s="2"/>
      <c r="L850" s="2"/>
    </row>
    <row r="851" spans="2:12" ht="15.75" customHeight="1" x14ac:dyDescent="0.2">
      <c r="B851" s="2"/>
      <c r="C851" s="3"/>
      <c r="D851" s="4"/>
      <c r="E851" s="5"/>
      <c r="F851" s="2"/>
      <c r="G851" s="2"/>
      <c r="H851" s="2"/>
      <c r="I851" s="6"/>
      <c r="J851" s="6"/>
      <c r="K851" s="2"/>
      <c r="L851" s="2"/>
    </row>
    <row r="852" spans="2:12" ht="15.75" customHeight="1" x14ac:dyDescent="0.2">
      <c r="B852" s="2"/>
      <c r="C852" s="3"/>
      <c r="D852" s="4"/>
      <c r="E852" s="5"/>
      <c r="F852" s="2"/>
      <c r="G852" s="2"/>
      <c r="H852" s="2"/>
      <c r="I852" s="6"/>
      <c r="J852" s="6"/>
      <c r="K852" s="2"/>
      <c r="L852" s="2"/>
    </row>
    <row r="853" spans="2:12" ht="15.75" customHeight="1" x14ac:dyDescent="0.2">
      <c r="B853" s="2"/>
      <c r="C853" s="3"/>
      <c r="D853" s="4"/>
      <c r="E853" s="5"/>
      <c r="F853" s="2"/>
      <c r="G853" s="2"/>
      <c r="H853" s="2"/>
      <c r="I853" s="6"/>
      <c r="J853" s="6"/>
      <c r="K853" s="2"/>
      <c r="L853" s="2"/>
    </row>
    <row r="854" spans="2:12" ht="15.75" customHeight="1" x14ac:dyDescent="0.2">
      <c r="B854" s="2"/>
      <c r="C854" s="3"/>
      <c r="D854" s="4"/>
      <c r="E854" s="5"/>
      <c r="F854" s="2"/>
      <c r="G854" s="2"/>
      <c r="H854" s="2"/>
      <c r="I854" s="6"/>
      <c r="J854" s="6"/>
      <c r="K854" s="2"/>
      <c r="L854" s="2"/>
    </row>
    <row r="855" spans="2:12" ht="15.75" customHeight="1" x14ac:dyDescent="0.2">
      <c r="B855" s="2"/>
      <c r="C855" s="3"/>
      <c r="D855" s="4"/>
      <c r="E855" s="5"/>
      <c r="F855" s="2"/>
      <c r="G855" s="2"/>
      <c r="H855" s="2"/>
      <c r="I855" s="6"/>
      <c r="J855" s="6"/>
      <c r="K855" s="2"/>
      <c r="L855" s="2"/>
    </row>
    <row r="856" spans="2:12" ht="15.75" customHeight="1" x14ac:dyDescent="0.2">
      <c r="B856" s="2"/>
      <c r="C856" s="3"/>
      <c r="D856" s="4"/>
      <c r="E856" s="5"/>
      <c r="F856" s="2"/>
      <c r="G856" s="2"/>
      <c r="H856" s="2"/>
      <c r="I856" s="6"/>
      <c r="J856" s="6"/>
      <c r="K856" s="2"/>
      <c r="L856" s="2"/>
    </row>
    <row r="857" spans="2:12" ht="15.75" customHeight="1" x14ac:dyDescent="0.2">
      <c r="B857" s="2"/>
      <c r="C857" s="3"/>
      <c r="D857" s="4"/>
      <c r="E857" s="5"/>
      <c r="F857" s="2"/>
      <c r="G857" s="2"/>
      <c r="H857" s="2"/>
      <c r="I857" s="6"/>
      <c r="J857" s="6"/>
      <c r="K857" s="2"/>
      <c r="L857" s="2"/>
    </row>
    <row r="858" spans="2:12" ht="15.75" customHeight="1" x14ac:dyDescent="0.2">
      <c r="B858" s="2"/>
      <c r="C858" s="3"/>
      <c r="D858" s="4"/>
      <c r="E858" s="5"/>
      <c r="F858" s="2"/>
      <c r="G858" s="2"/>
      <c r="H858" s="2"/>
      <c r="I858" s="6"/>
      <c r="J858" s="6"/>
      <c r="K858" s="2"/>
      <c r="L858" s="2"/>
    </row>
    <row r="859" spans="2:12" ht="15.75" customHeight="1" x14ac:dyDescent="0.2">
      <c r="B859" s="2"/>
      <c r="C859" s="3"/>
      <c r="D859" s="4"/>
      <c r="E859" s="5"/>
      <c r="F859" s="2"/>
      <c r="G859" s="2"/>
      <c r="H859" s="2"/>
      <c r="I859" s="6"/>
      <c r="J859" s="6"/>
      <c r="K859" s="2"/>
      <c r="L859" s="2"/>
    </row>
    <row r="860" spans="2:12" ht="15.75" customHeight="1" x14ac:dyDescent="0.2">
      <c r="B860" s="2"/>
      <c r="C860" s="3"/>
      <c r="D860" s="4"/>
      <c r="E860" s="5"/>
      <c r="F860" s="2"/>
      <c r="G860" s="2"/>
      <c r="H860" s="2"/>
      <c r="I860" s="6"/>
      <c r="J860" s="6"/>
      <c r="K860" s="2"/>
      <c r="L860" s="2"/>
    </row>
    <row r="861" spans="2:12" ht="15.75" customHeight="1" x14ac:dyDescent="0.2">
      <c r="B861" s="2"/>
      <c r="C861" s="3"/>
      <c r="D861" s="4"/>
      <c r="E861" s="5"/>
      <c r="F861" s="2"/>
      <c r="G861" s="2"/>
      <c r="H861" s="2"/>
      <c r="I861" s="6"/>
      <c r="J861" s="6"/>
      <c r="K861" s="2"/>
      <c r="L861" s="2"/>
    </row>
    <row r="862" spans="2:12" ht="15.75" customHeight="1" x14ac:dyDescent="0.2">
      <c r="B862" s="2"/>
      <c r="C862" s="3"/>
      <c r="D862" s="4"/>
      <c r="E862" s="5"/>
      <c r="F862" s="2"/>
      <c r="G862" s="2"/>
      <c r="H862" s="2"/>
      <c r="I862" s="6"/>
      <c r="J862" s="6"/>
      <c r="K862" s="2"/>
      <c r="L862" s="2"/>
    </row>
    <row r="863" spans="2:12" ht="15.75" customHeight="1" x14ac:dyDescent="0.2">
      <c r="B863" s="2"/>
      <c r="C863" s="3"/>
      <c r="D863" s="4"/>
      <c r="E863" s="5"/>
      <c r="F863" s="2"/>
      <c r="G863" s="2"/>
      <c r="H863" s="2"/>
      <c r="I863" s="6"/>
      <c r="J863" s="6"/>
      <c r="K863" s="2"/>
      <c r="L863" s="2"/>
    </row>
    <row r="864" spans="2:12" ht="15.75" customHeight="1" x14ac:dyDescent="0.2">
      <c r="B864" s="2"/>
      <c r="C864" s="3"/>
      <c r="D864" s="4"/>
      <c r="E864" s="5"/>
      <c r="F864" s="2"/>
      <c r="G864" s="2"/>
      <c r="H864" s="2"/>
      <c r="I864" s="6"/>
      <c r="J864" s="6"/>
      <c r="K864" s="2"/>
      <c r="L864" s="2"/>
    </row>
    <row r="865" spans="2:12" ht="15.75" customHeight="1" x14ac:dyDescent="0.2">
      <c r="B865" s="2"/>
      <c r="C865" s="3"/>
      <c r="D865" s="4"/>
      <c r="E865" s="5"/>
      <c r="F865" s="2"/>
      <c r="G865" s="2"/>
      <c r="H865" s="2"/>
      <c r="I865" s="6"/>
      <c r="J865" s="6"/>
      <c r="K865" s="2"/>
      <c r="L865" s="2"/>
    </row>
    <row r="866" spans="2:12" ht="15.75" customHeight="1" x14ac:dyDescent="0.2">
      <c r="B866" s="2"/>
      <c r="C866" s="3"/>
      <c r="D866" s="4"/>
      <c r="E866" s="5"/>
      <c r="F866" s="2"/>
      <c r="G866" s="2"/>
      <c r="H866" s="2"/>
      <c r="I866" s="6"/>
      <c r="J866" s="6"/>
      <c r="K866" s="2"/>
      <c r="L866" s="2"/>
    </row>
    <row r="867" spans="2:12" ht="15.75" customHeight="1" x14ac:dyDescent="0.2">
      <c r="B867" s="2"/>
      <c r="C867" s="3"/>
      <c r="D867" s="4"/>
      <c r="E867" s="5"/>
      <c r="F867" s="2"/>
      <c r="G867" s="2"/>
      <c r="H867" s="2"/>
      <c r="I867" s="6"/>
      <c r="J867" s="6"/>
      <c r="K867" s="2"/>
      <c r="L867" s="2"/>
    </row>
    <row r="868" spans="2:12" ht="15.75" customHeight="1" x14ac:dyDescent="0.2">
      <c r="B868" s="2"/>
      <c r="C868" s="3"/>
      <c r="D868" s="4"/>
      <c r="E868" s="5"/>
      <c r="F868" s="2"/>
      <c r="G868" s="2"/>
      <c r="H868" s="2"/>
      <c r="I868" s="6"/>
      <c r="J868" s="6"/>
      <c r="K868" s="2"/>
      <c r="L868" s="2"/>
    </row>
    <row r="869" spans="2:12" ht="15.75" customHeight="1" x14ac:dyDescent="0.2">
      <c r="B869" s="2"/>
      <c r="C869" s="3"/>
      <c r="D869" s="4"/>
      <c r="E869" s="5"/>
      <c r="F869" s="2"/>
      <c r="G869" s="2"/>
      <c r="H869" s="2"/>
      <c r="I869" s="6"/>
      <c r="J869" s="6"/>
      <c r="K869" s="2"/>
      <c r="L869" s="2"/>
    </row>
    <row r="870" spans="2:12" ht="15.75" customHeight="1" x14ac:dyDescent="0.2">
      <c r="B870" s="2"/>
      <c r="C870" s="3"/>
      <c r="D870" s="4"/>
      <c r="E870" s="5"/>
      <c r="F870" s="2"/>
      <c r="G870" s="2"/>
      <c r="H870" s="2"/>
      <c r="I870" s="6"/>
      <c r="J870" s="6"/>
      <c r="K870" s="2"/>
      <c r="L870" s="2"/>
    </row>
    <row r="871" spans="2:12" ht="15.75" customHeight="1" x14ac:dyDescent="0.2">
      <c r="B871" s="2"/>
      <c r="C871" s="3"/>
      <c r="D871" s="4"/>
      <c r="E871" s="5"/>
      <c r="F871" s="2"/>
      <c r="G871" s="2"/>
      <c r="H871" s="2"/>
      <c r="I871" s="6"/>
      <c r="J871" s="6"/>
      <c r="K871" s="2"/>
      <c r="L871" s="2"/>
    </row>
    <row r="872" spans="2:12" ht="15.75" customHeight="1" x14ac:dyDescent="0.2">
      <c r="B872" s="2"/>
      <c r="C872" s="3"/>
      <c r="D872" s="4"/>
      <c r="E872" s="5"/>
      <c r="F872" s="2"/>
      <c r="G872" s="2"/>
      <c r="H872" s="2"/>
      <c r="I872" s="6"/>
      <c r="J872" s="6"/>
      <c r="K872" s="2"/>
      <c r="L872" s="2"/>
    </row>
    <row r="873" spans="2:12" ht="15.75" customHeight="1" x14ac:dyDescent="0.2">
      <c r="B873" s="2"/>
      <c r="C873" s="3"/>
      <c r="D873" s="4"/>
      <c r="E873" s="5"/>
      <c r="F873" s="2"/>
      <c r="G873" s="2"/>
      <c r="H873" s="2"/>
      <c r="I873" s="6"/>
      <c r="J873" s="6"/>
      <c r="K873" s="2"/>
      <c r="L873" s="2"/>
    </row>
    <row r="874" spans="2:12" ht="15.75" customHeight="1" x14ac:dyDescent="0.2">
      <c r="B874" s="2"/>
      <c r="C874" s="3"/>
      <c r="D874" s="4"/>
      <c r="E874" s="5"/>
      <c r="F874" s="2"/>
      <c r="G874" s="2"/>
      <c r="H874" s="2"/>
      <c r="I874" s="6"/>
      <c r="J874" s="6"/>
      <c r="K874" s="2"/>
      <c r="L874" s="2"/>
    </row>
    <row r="875" spans="2:12" ht="15.75" customHeight="1" x14ac:dyDescent="0.2">
      <c r="B875" s="2"/>
      <c r="C875" s="3"/>
      <c r="D875" s="4"/>
      <c r="E875" s="5"/>
      <c r="F875" s="2"/>
      <c r="G875" s="2"/>
      <c r="H875" s="2"/>
      <c r="I875" s="6"/>
      <c r="J875" s="6"/>
      <c r="K875" s="2"/>
      <c r="L875" s="2"/>
    </row>
    <row r="876" spans="2:12" ht="15.75" customHeight="1" x14ac:dyDescent="0.2">
      <c r="B876" s="2"/>
      <c r="C876" s="3"/>
      <c r="D876" s="4"/>
      <c r="E876" s="5"/>
      <c r="F876" s="2"/>
      <c r="G876" s="2"/>
      <c r="H876" s="2"/>
      <c r="I876" s="6"/>
      <c r="J876" s="6"/>
      <c r="K876" s="2"/>
      <c r="L876" s="2"/>
    </row>
    <row r="877" spans="2:12" ht="15.75" customHeight="1" x14ac:dyDescent="0.2">
      <c r="B877" s="2"/>
      <c r="C877" s="3"/>
      <c r="D877" s="4"/>
      <c r="E877" s="5"/>
      <c r="F877" s="2"/>
      <c r="G877" s="2"/>
      <c r="H877" s="2"/>
      <c r="I877" s="6"/>
      <c r="J877" s="6"/>
      <c r="K877" s="2"/>
      <c r="L877" s="2"/>
    </row>
    <row r="878" spans="2:12" ht="15.75" customHeight="1" x14ac:dyDescent="0.2">
      <c r="B878" s="2"/>
      <c r="C878" s="3"/>
      <c r="D878" s="4"/>
      <c r="E878" s="5"/>
      <c r="F878" s="2"/>
      <c r="G878" s="2"/>
      <c r="H878" s="2"/>
      <c r="I878" s="6"/>
      <c r="J878" s="6"/>
      <c r="K878" s="2"/>
      <c r="L878" s="2"/>
    </row>
    <row r="879" spans="2:12" ht="15.75" customHeight="1" x14ac:dyDescent="0.2">
      <c r="B879" s="2"/>
      <c r="C879" s="3"/>
      <c r="D879" s="4"/>
      <c r="E879" s="5"/>
      <c r="F879" s="2"/>
      <c r="G879" s="2"/>
      <c r="H879" s="2"/>
      <c r="I879" s="6"/>
      <c r="J879" s="6"/>
      <c r="K879" s="2"/>
      <c r="L879" s="2"/>
    </row>
    <row r="880" spans="2:12" ht="15.75" customHeight="1" x14ac:dyDescent="0.2">
      <c r="B880" s="2"/>
      <c r="C880" s="3"/>
      <c r="D880" s="4"/>
      <c r="E880" s="5"/>
      <c r="F880" s="2"/>
      <c r="G880" s="2"/>
      <c r="H880" s="2"/>
      <c r="I880" s="6"/>
      <c r="J880" s="6"/>
      <c r="K880" s="2"/>
      <c r="L880" s="2"/>
    </row>
    <row r="881" spans="2:12" ht="15.75" customHeight="1" x14ac:dyDescent="0.2">
      <c r="B881" s="2"/>
      <c r="C881" s="3"/>
      <c r="D881" s="4"/>
      <c r="E881" s="5"/>
      <c r="F881" s="2"/>
      <c r="G881" s="2"/>
      <c r="H881" s="2"/>
      <c r="I881" s="6"/>
      <c r="J881" s="6"/>
      <c r="K881" s="2"/>
      <c r="L881" s="2"/>
    </row>
    <row r="882" spans="2:12" ht="15.75" customHeight="1" x14ac:dyDescent="0.2">
      <c r="B882" s="2"/>
      <c r="C882" s="3"/>
      <c r="D882" s="4"/>
      <c r="E882" s="5"/>
      <c r="F882" s="2"/>
      <c r="G882" s="2"/>
      <c r="H882" s="2"/>
      <c r="I882" s="6"/>
      <c r="J882" s="6"/>
      <c r="K882" s="2"/>
      <c r="L882" s="2"/>
    </row>
    <row r="883" spans="2:12" ht="15.75" customHeight="1" x14ac:dyDescent="0.2">
      <c r="B883" s="2"/>
      <c r="C883" s="3"/>
      <c r="D883" s="4"/>
      <c r="E883" s="5"/>
      <c r="F883" s="2"/>
      <c r="G883" s="2"/>
      <c r="H883" s="2"/>
      <c r="I883" s="6"/>
      <c r="J883" s="6"/>
      <c r="K883" s="2"/>
      <c r="L883" s="2"/>
    </row>
    <row r="884" spans="2:12" ht="15.75" customHeight="1" x14ac:dyDescent="0.2">
      <c r="B884" s="2"/>
      <c r="C884" s="3"/>
      <c r="D884" s="4"/>
      <c r="E884" s="5"/>
      <c r="F884" s="2"/>
      <c r="G884" s="2"/>
      <c r="H884" s="2"/>
      <c r="I884" s="6"/>
      <c r="J884" s="6"/>
      <c r="K884" s="2"/>
      <c r="L884" s="2"/>
    </row>
    <row r="885" spans="2:12" ht="15.75" customHeight="1" x14ac:dyDescent="0.2">
      <c r="B885" s="2"/>
      <c r="C885" s="3"/>
      <c r="D885" s="4"/>
      <c r="E885" s="5"/>
      <c r="F885" s="2"/>
      <c r="G885" s="2"/>
      <c r="H885" s="2"/>
      <c r="I885" s="6"/>
      <c r="J885" s="6"/>
      <c r="K885" s="2"/>
      <c r="L885" s="2"/>
    </row>
    <row r="886" spans="2:12" ht="15.75" customHeight="1" x14ac:dyDescent="0.2">
      <c r="B886" s="2"/>
      <c r="C886" s="3"/>
      <c r="D886" s="4"/>
      <c r="E886" s="5"/>
      <c r="F886" s="2"/>
      <c r="G886" s="2"/>
      <c r="H886" s="2"/>
      <c r="I886" s="6"/>
      <c r="J886" s="6"/>
      <c r="K886" s="2"/>
      <c r="L886" s="2"/>
    </row>
    <row r="887" spans="2:12" ht="15.75" customHeight="1" x14ac:dyDescent="0.2">
      <c r="B887" s="2"/>
      <c r="C887" s="3"/>
      <c r="D887" s="4"/>
      <c r="E887" s="5"/>
      <c r="F887" s="2"/>
      <c r="G887" s="2"/>
      <c r="H887" s="2"/>
      <c r="I887" s="6"/>
      <c r="J887" s="6"/>
      <c r="K887" s="2"/>
      <c r="L887" s="2"/>
    </row>
    <row r="888" spans="2:12" ht="15.75" customHeight="1" x14ac:dyDescent="0.2">
      <c r="B888" s="2"/>
      <c r="C888" s="3"/>
      <c r="D888" s="4"/>
      <c r="E888" s="5"/>
      <c r="F888" s="2"/>
      <c r="G888" s="2"/>
      <c r="H888" s="2"/>
      <c r="I888" s="6"/>
      <c r="J888" s="6"/>
      <c r="K888" s="2"/>
      <c r="L888" s="2"/>
    </row>
    <row r="889" spans="2:12" ht="15.75" customHeight="1" x14ac:dyDescent="0.2">
      <c r="B889" s="2"/>
      <c r="C889" s="3"/>
      <c r="D889" s="4"/>
      <c r="E889" s="5"/>
      <c r="F889" s="2"/>
      <c r="G889" s="2"/>
      <c r="H889" s="2"/>
      <c r="I889" s="6"/>
      <c r="J889" s="6"/>
      <c r="K889" s="2"/>
      <c r="L889" s="2"/>
    </row>
    <row r="890" spans="2:12" ht="15.75" customHeight="1" x14ac:dyDescent="0.2">
      <c r="B890" s="2"/>
      <c r="C890" s="3"/>
      <c r="D890" s="4"/>
      <c r="E890" s="5"/>
      <c r="F890" s="2"/>
      <c r="G890" s="2"/>
      <c r="H890" s="2"/>
      <c r="I890" s="6"/>
      <c r="J890" s="6"/>
      <c r="K890" s="2"/>
      <c r="L890" s="2"/>
    </row>
    <row r="891" spans="2:12" ht="15.75" customHeight="1" x14ac:dyDescent="0.2">
      <c r="B891" s="2"/>
      <c r="C891" s="3"/>
      <c r="D891" s="4"/>
      <c r="E891" s="5"/>
      <c r="F891" s="2"/>
      <c r="G891" s="2"/>
      <c r="H891" s="2"/>
      <c r="I891" s="6"/>
      <c r="J891" s="6"/>
      <c r="K891" s="2"/>
      <c r="L891" s="2"/>
    </row>
    <row r="892" spans="2:12" ht="15.75" customHeight="1" x14ac:dyDescent="0.2">
      <c r="B892" s="2"/>
      <c r="C892" s="3"/>
      <c r="D892" s="4"/>
      <c r="E892" s="5"/>
      <c r="F892" s="2"/>
      <c r="G892" s="2"/>
      <c r="H892" s="2"/>
      <c r="I892" s="6"/>
      <c r="J892" s="6"/>
      <c r="K892" s="2"/>
      <c r="L892" s="2"/>
    </row>
    <row r="893" spans="2:12" ht="15.75" customHeight="1" x14ac:dyDescent="0.2">
      <c r="B893" s="2"/>
      <c r="C893" s="3"/>
      <c r="D893" s="4"/>
      <c r="E893" s="5"/>
      <c r="F893" s="2"/>
      <c r="G893" s="2"/>
      <c r="H893" s="2"/>
      <c r="I893" s="6"/>
      <c r="J893" s="6"/>
      <c r="K893" s="2"/>
      <c r="L893" s="2"/>
    </row>
    <row r="894" spans="2:12" ht="15.75" customHeight="1" x14ac:dyDescent="0.2">
      <c r="B894" s="2"/>
      <c r="C894" s="3"/>
      <c r="D894" s="4"/>
      <c r="E894" s="5"/>
      <c r="F894" s="2"/>
      <c r="G894" s="2"/>
      <c r="H894" s="2"/>
      <c r="I894" s="6"/>
      <c r="J894" s="6"/>
      <c r="K894" s="2"/>
      <c r="L894" s="2"/>
    </row>
    <row r="895" spans="2:12" ht="15.75" customHeight="1" x14ac:dyDescent="0.2">
      <c r="B895" s="2"/>
      <c r="C895" s="3"/>
      <c r="D895" s="4"/>
      <c r="E895" s="5"/>
      <c r="F895" s="2"/>
      <c r="G895" s="2"/>
      <c r="H895" s="2"/>
      <c r="I895" s="6"/>
      <c r="J895" s="6"/>
      <c r="K895" s="2"/>
      <c r="L895" s="2"/>
    </row>
    <row r="896" spans="2:12" ht="15.75" customHeight="1" x14ac:dyDescent="0.2">
      <c r="B896" s="2"/>
      <c r="C896" s="3"/>
      <c r="D896" s="4"/>
      <c r="E896" s="5"/>
      <c r="F896" s="2"/>
      <c r="G896" s="2"/>
      <c r="H896" s="2"/>
      <c r="I896" s="6"/>
      <c r="J896" s="6"/>
      <c r="K896" s="2"/>
      <c r="L896" s="2"/>
    </row>
    <row r="897" spans="2:12" ht="15.75" customHeight="1" x14ac:dyDescent="0.2">
      <c r="B897" s="2"/>
      <c r="C897" s="3"/>
      <c r="D897" s="4"/>
      <c r="E897" s="5"/>
      <c r="F897" s="2"/>
      <c r="G897" s="2"/>
      <c r="H897" s="2"/>
      <c r="I897" s="6"/>
      <c r="J897" s="6"/>
      <c r="K897" s="2"/>
      <c r="L897" s="2"/>
    </row>
    <row r="898" spans="2:12" ht="15.75" customHeight="1" x14ac:dyDescent="0.2">
      <c r="B898" s="2"/>
      <c r="C898" s="3"/>
      <c r="D898" s="4"/>
      <c r="E898" s="5"/>
      <c r="F898" s="2"/>
      <c r="G898" s="2"/>
      <c r="H898" s="2"/>
      <c r="I898" s="6"/>
      <c r="J898" s="6"/>
      <c r="K898" s="2"/>
      <c r="L898" s="2"/>
    </row>
    <row r="899" spans="2:12" ht="15.75" customHeight="1" x14ac:dyDescent="0.2">
      <c r="B899" s="2"/>
      <c r="C899" s="3"/>
      <c r="D899" s="4"/>
      <c r="E899" s="5"/>
      <c r="F899" s="2"/>
      <c r="G899" s="2"/>
      <c r="H899" s="2"/>
      <c r="I899" s="6"/>
      <c r="J899" s="6"/>
      <c r="K899" s="2"/>
      <c r="L899" s="2"/>
    </row>
    <row r="900" spans="2:12" ht="15.75" customHeight="1" x14ac:dyDescent="0.2">
      <c r="B900" s="2"/>
      <c r="C900" s="3"/>
      <c r="D900" s="4"/>
      <c r="E900" s="5"/>
      <c r="F900" s="2"/>
      <c r="G900" s="2"/>
      <c r="H900" s="2"/>
      <c r="I900" s="6"/>
      <c r="J900" s="6"/>
      <c r="K900" s="2"/>
      <c r="L900" s="2"/>
    </row>
    <row r="901" spans="2:12" ht="15.75" customHeight="1" x14ac:dyDescent="0.2">
      <c r="B901" s="2"/>
      <c r="C901" s="3"/>
      <c r="D901" s="4"/>
      <c r="E901" s="5"/>
      <c r="F901" s="2"/>
      <c r="G901" s="2"/>
      <c r="H901" s="2"/>
      <c r="I901" s="6"/>
      <c r="J901" s="6"/>
      <c r="K901" s="2"/>
      <c r="L901" s="2"/>
    </row>
    <row r="902" spans="2:12" ht="15.75" customHeight="1" x14ac:dyDescent="0.2">
      <c r="B902" s="2"/>
      <c r="C902" s="3"/>
      <c r="D902" s="4"/>
      <c r="E902" s="5"/>
      <c r="F902" s="2"/>
      <c r="G902" s="2"/>
      <c r="H902" s="2"/>
      <c r="I902" s="6"/>
      <c r="J902" s="6"/>
      <c r="K902" s="2"/>
      <c r="L902" s="2"/>
    </row>
    <row r="903" spans="2:12" ht="15.75" customHeight="1" x14ac:dyDescent="0.2">
      <c r="B903" s="2"/>
      <c r="C903" s="3"/>
      <c r="D903" s="4"/>
      <c r="E903" s="5"/>
      <c r="F903" s="2"/>
      <c r="G903" s="2"/>
      <c r="H903" s="2"/>
      <c r="I903" s="6"/>
      <c r="J903" s="6"/>
      <c r="K903" s="2"/>
      <c r="L903" s="2"/>
    </row>
    <row r="904" spans="2:12" ht="15.75" customHeight="1" x14ac:dyDescent="0.2">
      <c r="B904" s="2"/>
      <c r="C904" s="3"/>
      <c r="D904" s="4"/>
      <c r="E904" s="5"/>
      <c r="F904" s="2"/>
      <c r="G904" s="2"/>
      <c r="H904" s="2"/>
      <c r="I904" s="6"/>
      <c r="J904" s="6"/>
      <c r="K904" s="2"/>
      <c r="L904" s="2"/>
    </row>
    <row r="905" spans="2:12" ht="15.75" customHeight="1" x14ac:dyDescent="0.2">
      <c r="B905" s="2"/>
      <c r="C905" s="3"/>
      <c r="D905" s="4"/>
      <c r="E905" s="5"/>
      <c r="F905" s="2"/>
      <c r="G905" s="2"/>
      <c r="H905" s="2"/>
      <c r="I905" s="6"/>
      <c r="J905" s="6"/>
      <c r="K905" s="2"/>
      <c r="L905" s="2"/>
    </row>
    <row r="906" spans="2:12" ht="15.75" customHeight="1" x14ac:dyDescent="0.2">
      <c r="B906" s="2"/>
      <c r="C906" s="3"/>
      <c r="D906" s="4"/>
      <c r="E906" s="5"/>
      <c r="F906" s="2"/>
      <c r="G906" s="2"/>
      <c r="H906" s="2"/>
      <c r="I906" s="6"/>
      <c r="J906" s="6"/>
      <c r="K906" s="2"/>
      <c r="L906" s="2"/>
    </row>
    <row r="907" spans="2:12" ht="15.75" customHeight="1" x14ac:dyDescent="0.2">
      <c r="B907" s="2"/>
      <c r="C907" s="3"/>
      <c r="D907" s="4"/>
      <c r="E907" s="5"/>
      <c r="F907" s="2"/>
      <c r="G907" s="2"/>
      <c r="H907" s="2"/>
      <c r="I907" s="6"/>
      <c r="J907" s="6"/>
      <c r="K907" s="2"/>
      <c r="L907" s="2"/>
    </row>
    <row r="908" spans="2:12" ht="15.75" customHeight="1" x14ac:dyDescent="0.2">
      <c r="B908" s="2"/>
      <c r="C908" s="3"/>
      <c r="D908" s="4"/>
      <c r="E908" s="5"/>
      <c r="F908" s="2"/>
      <c r="G908" s="2"/>
      <c r="H908" s="2"/>
      <c r="I908" s="6"/>
      <c r="J908" s="6"/>
      <c r="K908" s="2"/>
      <c r="L908" s="2"/>
    </row>
    <row r="909" spans="2:12" ht="15.75" customHeight="1" x14ac:dyDescent="0.2">
      <c r="B909" s="2"/>
      <c r="C909" s="3"/>
      <c r="D909" s="4"/>
      <c r="E909" s="5"/>
      <c r="F909" s="2"/>
      <c r="G909" s="2"/>
      <c r="H909" s="2"/>
      <c r="I909" s="6"/>
      <c r="J909" s="6"/>
      <c r="K909" s="2"/>
      <c r="L909" s="2"/>
    </row>
    <row r="910" spans="2:12" ht="15.75" customHeight="1" x14ac:dyDescent="0.2">
      <c r="B910" s="2"/>
      <c r="C910" s="3"/>
      <c r="D910" s="4"/>
      <c r="E910" s="5"/>
      <c r="F910" s="2"/>
      <c r="G910" s="2"/>
      <c r="H910" s="2"/>
      <c r="I910" s="6"/>
      <c r="J910" s="6"/>
      <c r="K910" s="2"/>
      <c r="L910" s="2"/>
    </row>
    <row r="911" spans="2:12" ht="15.75" customHeight="1" x14ac:dyDescent="0.2">
      <c r="B911" s="2"/>
      <c r="C911" s="3"/>
      <c r="D911" s="4"/>
      <c r="E911" s="5"/>
      <c r="F911" s="2"/>
      <c r="G911" s="2"/>
      <c r="H911" s="2"/>
      <c r="I911" s="6"/>
      <c r="J911" s="6"/>
      <c r="K911" s="2"/>
      <c r="L911" s="2"/>
    </row>
    <row r="912" spans="2:12" ht="15.75" customHeight="1" x14ac:dyDescent="0.2">
      <c r="B912" s="2"/>
      <c r="C912" s="3"/>
      <c r="D912" s="4"/>
      <c r="E912" s="5"/>
      <c r="F912" s="2"/>
      <c r="G912" s="2"/>
      <c r="H912" s="2"/>
      <c r="I912" s="6"/>
      <c r="J912" s="6"/>
      <c r="K912" s="2"/>
      <c r="L912" s="2"/>
    </row>
    <row r="913" spans="2:12" ht="15.75" customHeight="1" x14ac:dyDescent="0.2">
      <c r="B913" s="2"/>
      <c r="C913" s="3"/>
      <c r="D913" s="4"/>
      <c r="E913" s="5"/>
      <c r="F913" s="2"/>
      <c r="G913" s="2"/>
      <c r="H913" s="2"/>
      <c r="I913" s="6"/>
      <c r="J913" s="6"/>
      <c r="K913" s="2"/>
      <c r="L913" s="2"/>
    </row>
    <row r="914" spans="2:12" ht="15.75" customHeight="1" x14ac:dyDescent="0.2">
      <c r="B914" s="2"/>
      <c r="C914" s="3"/>
      <c r="D914" s="4"/>
      <c r="E914" s="5"/>
      <c r="F914" s="2"/>
      <c r="G914" s="2"/>
      <c r="H914" s="2"/>
      <c r="I914" s="6"/>
      <c r="J914" s="6"/>
      <c r="K914" s="2"/>
      <c r="L914" s="2"/>
    </row>
    <row r="915" spans="2:12" ht="15.75" customHeight="1" x14ac:dyDescent="0.2">
      <c r="B915" s="2"/>
      <c r="C915" s="3"/>
      <c r="D915" s="4"/>
      <c r="E915" s="5"/>
      <c r="F915" s="2"/>
      <c r="G915" s="2"/>
      <c r="H915" s="2"/>
      <c r="I915" s="6"/>
      <c r="J915" s="6"/>
      <c r="K915" s="2"/>
      <c r="L915" s="2"/>
    </row>
    <row r="916" spans="2:12" ht="15.75" customHeight="1" x14ac:dyDescent="0.2">
      <c r="B916" s="2"/>
      <c r="C916" s="3"/>
      <c r="D916" s="4"/>
      <c r="E916" s="5"/>
      <c r="F916" s="2"/>
      <c r="G916" s="2"/>
      <c r="H916" s="2"/>
      <c r="I916" s="6"/>
      <c r="J916" s="6"/>
      <c r="K916" s="2"/>
      <c r="L916" s="2"/>
    </row>
    <row r="917" spans="2:12" ht="15.75" customHeight="1" x14ac:dyDescent="0.2">
      <c r="B917" s="2"/>
      <c r="C917" s="3"/>
      <c r="D917" s="4"/>
      <c r="E917" s="5"/>
      <c r="F917" s="2"/>
      <c r="G917" s="2"/>
      <c r="H917" s="2"/>
      <c r="I917" s="6"/>
      <c r="J917" s="6"/>
      <c r="K917" s="2"/>
      <c r="L917" s="2"/>
    </row>
    <row r="918" spans="2:12" ht="15.75" customHeight="1" x14ac:dyDescent="0.2">
      <c r="B918" s="2"/>
      <c r="C918" s="3"/>
      <c r="D918" s="4"/>
      <c r="E918" s="5"/>
      <c r="F918" s="2"/>
      <c r="G918" s="2"/>
      <c r="H918" s="2"/>
      <c r="I918" s="6"/>
      <c r="J918" s="6"/>
      <c r="K918" s="2"/>
      <c r="L918" s="2"/>
    </row>
    <row r="919" spans="2:12" ht="15.75" customHeight="1" x14ac:dyDescent="0.2">
      <c r="B919" s="2"/>
      <c r="C919" s="3"/>
      <c r="D919" s="4"/>
      <c r="E919" s="5"/>
      <c r="F919" s="2"/>
      <c r="G919" s="2"/>
      <c r="H919" s="2"/>
      <c r="I919" s="6"/>
      <c r="J919" s="6"/>
      <c r="K919" s="2"/>
      <c r="L919" s="2"/>
    </row>
    <row r="920" spans="2:12" ht="15.75" customHeight="1" x14ac:dyDescent="0.2">
      <c r="B920" s="2"/>
      <c r="C920" s="3"/>
      <c r="D920" s="4"/>
      <c r="E920" s="5"/>
      <c r="F920" s="2"/>
      <c r="G920" s="2"/>
      <c r="H920" s="2"/>
      <c r="I920" s="6"/>
      <c r="J920" s="6"/>
      <c r="K920" s="2"/>
      <c r="L920" s="2"/>
    </row>
    <row r="921" spans="2:12" ht="15.75" customHeight="1" x14ac:dyDescent="0.2">
      <c r="B921" s="2"/>
      <c r="C921" s="3"/>
      <c r="D921" s="4"/>
      <c r="E921" s="5"/>
      <c r="F921" s="2"/>
      <c r="G921" s="2"/>
      <c r="H921" s="2"/>
      <c r="I921" s="6"/>
      <c r="J921" s="6"/>
      <c r="K921" s="2"/>
      <c r="L921" s="2"/>
    </row>
    <row r="922" spans="2:12" ht="15.75" customHeight="1" x14ac:dyDescent="0.2">
      <c r="B922" s="2"/>
      <c r="C922" s="3"/>
      <c r="D922" s="4"/>
      <c r="E922" s="5"/>
      <c r="F922" s="2"/>
      <c r="G922" s="2"/>
      <c r="H922" s="2"/>
      <c r="I922" s="6"/>
      <c r="J922" s="6"/>
      <c r="K922" s="2"/>
      <c r="L922" s="2"/>
    </row>
    <row r="923" spans="2:12" ht="15.75" customHeight="1" x14ac:dyDescent="0.2">
      <c r="B923" s="2"/>
      <c r="C923" s="3"/>
      <c r="D923" s="4"/>
      <c r="E923" s="5"/>
      <c r="F923" s="2"/>
      <c r="G923" s="2"/>
      <c r="H923" s="2"/>
      <c r="I923" s="6"/>
      <c r="J923" s="6"/>
      <c r="K923" s="2"/>
      <c r="L923" s="2"/>
    </row>
    <row r="924" spans="2:12" ht="15.75" customHeight="1" x14ac:dyDescent="0.2">
      <c r="B924" s="2"/>
      <c r="C924" s="3"/>
      <c r="D924" s="4"/>
      <c r="E924" s="5"/>
      <c r="F924" s="2"/>
      <c r="G924" s="2"/>
      <c r="H924" s="2"/>
      <c r="I924" s="6"/>
      <c r="J924" s="6"/>
      <c r="K924" s="2"/>
      <c r="L924" s="2"/>
    </row>
    <row r="925" spans="2:12" ht="15.75" customHeight="1" x14ac:dyDescent="0.2">
      <c r="B925" s="2"/>
      <c r="C925" s="3"/>
      <c r="D925" s="4"/>
      <c r="E925" s="5"/>
      <c r="F925" s="2"/>
      <c r="G925" s="2"/>
      <c r="H925" s="2"/>
      <c r="I925" s="6"/>
      <c r="J925" s="6"/>
      <c r="K925" s="2"/>
      <c r="L925" s="2"/>
    </row>
    <row r="926" spans="2:12" ht="15.75" customHeight="1" x14ac:dyDescent="0.2">
      <c r="B926" s="2"/>
      <c r="C926" s="3"/>
      <c r="D926" s="4"/>
      <c r="E926" s="5"/>
      <c r="F926" s="2"/>
      <c r="G926" s="2"/>
      <c r="H926" s="2"/>
      <c r="I926" s="6"/>
      <c r="J926" s="6"/>
      <c r="K926" s="2"/>
      <c r="L926" s="2"/>
    </row>
    <row r="927" spans="2:12" ht="15.75" customHeight="1" x14ac:dyDescent="0.2">
      <c r="B927" s="2"/>
      <c r="C927" s="3"/>
      <c r="D927" s="4"/>
      <c r="E927" s="5"/>
      <c r="F927" s="2"/>
      <c r="G927" s="2"/>
      <c r="H927" s="2"/>
      <c r="I927" s="6"/>
      <c r="J927" s="6"/>
      <c r="K927" s="2"/>
      <c r="L927" s="2"/>
    </row>
    <row r="928" spans="2:12" ht="15.75" customHeight="1" x14ac:dyDescent="0.2">
      <c r="B928" s="2"/>
      <c r="C928" s="3"/>
      <c r="D928" s="4"/>
      <c r="E928" s="5"/>
      <c r="F928" s="2"/>
      <c r="G928" s="2"/>
      <c r="H928" s="2"/>
      <c r="I928" s="6"/>
      <c r="J928" s="6"/>
      <c r="K928" s="2"/>
      <c r="L928" s="2"/>
    </row>
    <row r="929" spans="2:12" ht="15.75" customHeight="1" x14ac:dyDescent="0.2">
      <c r="B929" s="2"/>
      <c r="C929" s="3"/>
      <c r="D929" s="4"/>
      <c r="E929" s="5"/>
      <c r="F929" s="2"/>
      <c r="G929" s="2"/>
      <c r="H929" s="2"/>
      <c r="I929" s="6"/>
      <c r="J929" s="6"/>
      <c r="K929" s="2"/>
      <c r="L929" s="2"/>
    </row>
    <row r="930" spans="2:12" ht="15.75" customHeight="1" x14ac:dyDescent="0.2">
      <c r="B930" s="2"/>
      <c r="C930" s="3"/>
      <c r="D930" s="4"/>
      <c r="E930" s="5"/>
      <c r="F930" s="2"/>
      <c r="G930" s="2"/>
      <c r="H930" s="2"/>
      <c r="I930" s="6"/>
      <c r="J930" s="6"/>
      <c r="K930" s="2"/>
      <c r="L930" s="2"/>
    </row>
    <row r="931" spans="2:12" ht="15.75" customHeight="1" x14ac:dyDescent="0.2">
      <c r="B931" s="2"/>
      <c r="C931" s="3"/>
      <c r="D931" s="4"/>
      <c r="E931" s="5"/>
      <c r="F931" s="2"/>
      <c r="G931" s="2"/>
      <c r="H931" s="2"/>
      <c r="I931" s="6"/>
      <c r="J931" s="6"/>
      <c r="K931" s="2"/>
      <c r="L931" s="2"/>
    </row>
    <row r="932" spans="2:12" ht="15.75" customHeight="1" x14ac:dyDescent="0.2">
      <c r="B932" s="2"/>
      <c r="C932" s="3"/>
      <c r="D932" s="4"/>
      <c r="E932" s="5"/>
      <c r="F932" s="2"/>
      <c r="G932" s="2"/>
      <c r="H932" s="2"/>
      <c r="I932" s="6"/>
      <c r="J932" s="6"/>
      <c r="K932" s="2"/>
      <c r="L932" s="2"/>
    </row>
    <row r="933" spans="2:12" ht="15.75" customHeight="1" x14ac:dyDescent="0.2">
      <c r="B933" s="2"/>
      <c r="C933" s="3"/>
      <c r="D933" s="4"/>
      <c r="E933" s="5"/>
      <c r="F933" s="2"/>
      <c r="G933" s="2"/>
      <c r="H933" s="2"/>
      <c r="I933" s="6"/>
      <c r="J933" s="6"/>
      <c r="K933" s="2"/>
      <c r="L933" s="2"/>
    </row>
    <row r="934" spans="2:12" ht="15.75" customHeight="1" x14ac:dyDescent="0.2">
      <c r="B934" s="2"/>
      <c r="C934" s="3"/>
      <c r="D934" s="4"/>
      <c r="E934" s="5"/>
      <c r="F934" s="2"/>
      <c r="G934" s="2"/>
      <c r="H934" s="2"/>
      <c r="I934" s="6"/>
      <c r="J934" s="6"/>
      <c r="K934" s="2"/>
      <c r="L934" s="2"/>
    </row>
    <row r="935" spans="2:12" ht="15.75" customHeight="1" x14ac:dyDescent="0.2">
      <c r="B935" s="2"/>
      <c r="C935" s="3"/>
      <c r="D935" s="4"/>
      <c r="E935" s="5"/>
      <c r="F935" s="2"/>
      <c r="G935" s="2"/>
      <c r="H935" s="2"/>
      <c r="I935" s="6"/>
      <c r="J935" s="6"/>
      <c r="K935" s="2"/>
      <c r="L935" s="2"/>
    </row>
    <row r="936" spans="2:12" ht="15.75" customHeight="1" x14ac:dyDescent="0.2">
      <c r="B936" s="2"/>
      <c r="C936" s="3"/>
      <c r="D936" s="4"/>
      <c r="E936" s="5"/>
      <c r="F936" s="2"/>
      <c r="G936" s="2"/>
      <c r="H936" s="2"/>
      <c r="I936" s="6"/>
      <c r="J936" s="6"/>
      <c r="K936" s="2"/>
      <c r="L936" s="2"/>
    </row>
    <row r="937" spans="2:12" ht="15.75" customHeight="1" x14ac:dyDescent="0.2">
      <c r="B937" s="2"/>
      <c r="C937" s="3"/>
      <c r="D937" s="4"/>
      <c r="E937" s="5"/>
      <c r="F937" s="2"/>
      <c r="G937" s="2"/>
      <c r="H937" s="2"/>
      <c r="I937" s="6"/>
      <c r="J937" s="6"/>
      <c r="K937" s="2"/>
      <c r="L937" s="2"/>
    </row>
    <row r="938" spans="2:12" ht="15.75" customHeight="1" x14ac:dyDescent="0.2">
      <c r="B938" s="2"/>
      <c r="C938" s="3"/>
      <c r="D938" s="4"/>
      <c r="E938" s="5"/>
      <c r="F938" s="2"/>
      <c r="G938" s="2"/>
      <c r="H938" s="2"/>
      <c r="I938" s="6"/>
      <c r="J938" s="6"/>
      <c r="K938" s="2"/>
      <c r="L938" s="2"/>
    </row>
    <row r="939" spans="2:12" ht="15.75" customHeight="1" x14ac:dyDescent="0.2">
      <c r="B939" s="2"/>
      <c r="C939" s="3"/>
      <c r="D939" s="4"/>
      <c r="E939" s="5"/>
      <c r="F939" s="2"/>
      <c r="G939" s="2"/>
      <c r="H939" s="2"/>
      <c r="I939" s="6"/>
      <c r="J939" s="6"/>
      <c r="K939" s="2"/>
      <c r="L939" s="2"/>
    </row>
    <row r="940" spans="2:12" ht="15.75" customHeight="1" x14ac:dyDescent="0.2">
      <c r="B940" s="2"/>
      <c r="C940" s="3"/>
      <c r="D940" s="4"/>
      <c r="E940" s="5"/>
      <c r="F940" s="2"/>
      <c r="G940" s="2"/>
      <c r="H940" s="2"/>
      <c r="I940" s="6"/>
      <c r="J940" s="6"/>
      <c r="K940" s="2"/>
      <c r="L940" s="2"/>
    </row>
    <row r="941" spans="2:12" ht="15.75" customHeight="1" x14ac:dyDescent="0.2">
      <c r="B941" s="2"/>
      <c r="C941" s="3"/>
      <c r="D941" s="4"/>
      <c r="E941" s="5"/>
      <c r="F941" s="2"/>
      <c r="G941" s="2"/>
      <c r="H941" s="2"/>
      <c r="I941" s="6"/>
      <c r="J941" s="6"/>
      <c r="K941" s="2"/>
      <c r="L941" s="2"/>
    </row>
    <row r="942" spans="2:12" ht="15.75" customHeight="1" x14ac:dyDescent="0.2">
      <c r="B942" s="2"/>
      <c r="C942" s="3"/>
      <c r="D942" s="4"/>
      <c r="E942" s="5"/>
      <c r="F942" s="2"/>
      <c r="G942" s="2"/>
      <c r="H942" s="2"/>
      <c r="I942" s="6"/>
      <c r="J942" s="6"/>
      <c r="K942" s="2"/>
      <c r="L942" s="2"/>
    </row>
    <row r="943" spans="2:12" ht="15.75" customHeight="1" x14ac:dyDescent="0.2">
      <c r="B943" s="2"/>
      <c r="C943" s="3"/>
      <c r="D943" s="4"/>
      <c r="E943" s="5"/>
      <c r="F943" s="2"/>
      <c r="G943" s="2"/>
      <c r="H943" s="2"/>
      <c r="I943" s="6"/>
      <c r="J943" s="6"/>
      <c r="K943" s="2"/>
      <c r="L943" s="2"/>
    </row>
    <row r="944" spans="2:12" ht="15.75" customHeight="1" x14ac:dyDescent="0.2">
      <c r="B944" s="2"/>
      <c r="C944" s="3"/>
      <c r="D944" s="4"/>
      <c r="E944" s="5"/>
      <c r="F944" s="2"/>
      <c r="G944" s="2"/>
      <c r="H944" s="2"/>
      <c r="I944" s="6"/>
      <c r="J944" s="6"/>
      <c r="K944" s="2"/>
      <c r="L944" s="2"/>
    </row>
    <row r="945" spans="2:12" ht="15.75" customHeight="1" x14ac:dyDescent="0.2">
      <c r="B945" s="2"/>
      <c r="C945" s="3"/>
      <c r="D945" s="4"/>
      <c r="E945" s="5"/>
      <c r="F945" s="2"/>
      <c r="G945" s="2"/>
      <c r="H945" s="2"/>
      <c r="I945" s="6"/>
      <c r="J945" s="6"/>
      <c r="K945" s="2"/>
      <c r="L945" s="2"/>
    </row>
    <row r="946" spans="2:12" ht="15.75" customHeight="1" x14ac:dyDescent="0.2">
      <c r="B946" s="2"/>
      <c r="C946" s="3"/>
      <c r="D946" s="4"/>
      <c r="E946" s="5"/>
      <c r="F946" s="2"/>
      <c r="G946" s="2"/>
      <c r="H946" s="2"/>
      <c r="I946" s="6"/>
      <c r="J946" s="6"/>
      <c r="K946" s="2"/>
      <c r="L946" s="2"/>
    </row>
    <row r="947" spans="2:12" ht="15.75" customHeight="1" x14ac:dyDescent="0.2">
      <c r="B947" s="2"/>
      <c r="C947" s="3"/>
      <c r="D947" s="4"/>
      <c r="E947" s="5"/>
      <c r="F947" s="2"/>
      <c r="G947" s="2"/>
      <c r="H947" s="2"/>
      <c r="I947" s="6"/>
      <c r="J947" s="6"/>
      <c r="K947" s="2"/>
      <c r="L947" s="2"/>
    </row>
    <row r="948" spans="2:12" ht="15.75" customHeight="1" x14ac:dyDescent="0.2">
      <c r="B948" s="2"/>
      <c r="C948" s="3"/>
      <c r="D948" s="4"/>
      <c r="E948" s="5"/>
      <c r="F948" s="2"/>
      <c r="G948" s="2"/>
      <c r="H948" s="2"/>
      <c r="I948" s="6"/>
      <c r="J948" s="6"/>
      <c r="K948" s="2"/>
      <c r="L948" s="2"/>
    </row>
    <row r="949" spans="2:12" ht="15.75" customHeight="1" x14ac:dyDescent="0.2">
      <c r="B949" s="2"/>
      <c r="C949" s="3"/>
      <c r="D949" s="4"/>
      <c r="E949" s="5"/>
      <c r="F949" s="2"/>
      <c r="G949" s="2"/>
      <c r="H949" s="2"/>
      <c r="I949" s="6"/>
      <c r="J949" s="6"/>
      <c r="K949" s="2"/>
      <c r="L949" s="2"/>
    </row>
    <row r="950" spans="2:12" ht="15.75" customHeight="1" x14ac:dyDescent="0.2">
      <c r="B950" s="2"/>
      <c r="C950" s="3"/>
      <c r="D950" s="4"/>
      <c r="E950" s="5"/>
      <c r="F950" s="2"/>
      <c r="G950" s="2"/>
      <c r="H950" s="2"/>
      <c r="I950" s="6"/>
      <c r="J950" s="6"/>
      <c r="K950" s="2"/>
      <c r="L950" s="2"/>
    </row>
    <row r="951" spans="2:12" ht="15.75" customHeight="1" x14ac:dyDescent="0.2">
      <c r="B951" s="2"/>
      <c r="C951" s="3"/>
      <c r="D951" s="4"/>
      <c r="E951" s="5"/>
      <c r="F951" s="2"/>
      <c r="G951" s="2"/>
      <c r="H951" s="2"/>
      <c r="I951" s="6"/>
      <c r="J951" s="6"/>
      <c r="K951" s="2"/>
      <c r="L951" s="2"/>
    </row>
    <row r="952" spans="2:12" ht="15.75" customHeight="1" x14ac:dyDescent="0.2">
      <c r="B952" s="2"/>
      <c r="C952" s="3"/>
      <c r="D952" s="4"/>
      <c r="E952" s="5"/>
      <c r="F952" s="2"/>
      <c r="G952" s="2"/>
      <c r="H952" s="2"/>
      <c r="I952" s="6"/>
      <c r="J952" s="6"/>
      <c r="K952" s="2"/>
      <c r="L952" s="2"/>
    </row>
    <row r="953" spans="2:12" ht="15.75" customHeight="1" x14ac:dyDescent="0.2">
      <c r="B953" s="2"/>
      <c r="C953" s="3"/>
      <c r="D953" s="4"/>
      <c r="E953" s="5"/>
      <c r="F953" s="2"/>
      <c r="G953" s="2"/>
      <c r="H953" s="2"/>
      <c r="I953" s="6"/>
      <c r="J953" s="6"/>
      <c r="K953" s="2"/>
      <c r="L953" s="2"/>
    </row>
    <row r="954" spans="2:12" ht="15.75" customHeight="1" x14ac:dyDescent="0.2">
      <c r="B954" s="2"/>
      <c r="C954" s="3"/>
      <c r="D954" s="4"/>
      <c r="E954" s="5"/>
      <c r="F954" s="2"/>
      <c r="G954" s="2"/>
      <c r="H954" s="2"/>
      <c r="I954" s="6"/>
      <c r="J954" s="6"/>
      <c r="K954" s="2"/>
      <c r="L954" s="2"/>
    </row>
    <row r="955" spans="2:12" ht="15.75" customHeight="1" x14ac:dyDescent="0.2">
      <c r="B955" s="2"/>
      <c r="C955" s="3"/>
      <c r="D955" s="4"/>
      <c r="E955" s="5"/>
      <c r="F955" s="2"/>
      <c r="G955" s="2"/>
      <c r="H955" s="2"/>
      <c r="I955" s="6"/>
      <c r="J955" s="6"/>
      <c r="K955" s="2"/>
      <c r="L955" s="2"/>
    </row>
    <row r="956" spans="2:12" ht="15.75" customHeight="1" x14ac:dyDescent="0.2">
      <c r="B956" s="2"/>
      <c r="C956" s="3"/>
      <c r="D956" s="4"/>
      <c r="E956" s="5"/>
      <c r="F956" s="2"/>
      <c r="G956" s="2"/>
      <c r="H956" s="2"/>
      <c r="I956" s="6"/>
      <c r="J956" s="6"/>
      <c r="K956" s="2"/>
      <c r="L956" s="2"/>
    </row>
    <row r="957" spans="2:12" ht="15.75" customHeight="1" x14ac:dyDescent="0.2">
      <c r="B957" s="2"/>
      <c r="C957" s="3"/>
      <c r="D957" s="4"/>
      <c r="E957" s="5"/>
      <c r="F957" s="2"/>
      <c r="G957" s="2"/>
      <c r="H957" s="2"/>
      <c r="I957" s="6"/>
      <c r="J957" s="6"/>
      <c r="K957" s="2"/>
      <c r="L957" s="2"/>
    </row>
    <row r="958" spans="2:12" ht="15.75" customHeight="1" x14ac:dyDescent="0.2">
      <c r="B958" s="2"/>
      <c r="C958" s="3"/>
      <c r="D958" s="4"/>
      <c r="E958" s="5"/>
      <c r="F958" s="2"/>
      <c r="G958" s="2"/>
      <c r="H958" s="2"/>
      <c r="I958" s="6"/>
      <c r="J958" s="6"/>
      <c r="K958" s="2"/>
      <c r="L958" s="2"/>
    </row>
    <row r="959" spans="2:12" ht="15.75" customHeight="1" x14ac:dyDescent="0.2">
      <c r="B959" s="2"/>
      <c r="C959" s="3"/>
      <c r="D959" s="4"/>
      <c r="E959" s="5"/>
      <c r="F959" s="2"/>
      <c r="G959" s="2"/>
      <c r="H959" s="2"/>
      <c r="I959" s="6"/>
      <c r="J959" s="6"/>
      <c r="K959" s="2"/>
      <c r="L959" s="2"/>
    </row>
    <row r="960" spans="2:12" ht="15.75" customHeight="1" x14ac:dyDescent="0.2">
      <c r="B960" s="2"/>
      <c r="C960" s="3"/>
      <c r="D960" s="4"/>
      <c r="E960" s="5"/>
      <c r="F960" s="2"/>
      <c r="G960" s="2"/>
      <c r="H960" s="2"/>
      <c r="I960" s="6"/>
      <c r="J960" s="6"/>
      <c r="K960" s="2"/>
      <c r="L960" s="2"/>
    </row>
    <row r="961" spans="2:12" ht="15.75" customHeight="1" x14ac:dyDescent="0.2">
      <c r="B961" s="2"/>
      <c r="C961" s="3"/>
      <c r="D961" s="4"/>
      <c r="E961" s="5"/>
      <c r="F961" s="2"/>
      <c r="G961" s="2"/>
      <c r="H961" s="2"/>
      <c r="I961" s="6"/>
      <c r="J961" s="6"/>
      <c r="K961" s="2"/>
      <c r="L961" s="2"/>
    </row>
    <row r="962" spans="2:12" ht="15.75" customHeight="1" x14ac:dyDescent="0.2">
      <c r="B962" s="2"/>
      <c r="C962" s="3"/>
      <c r="D962" s="4"/>
      <c r="E962" s="5"/>
      <c r="F962" s="2"/>
      <c r="G962" s="2"/>
      <c r="H962" s="2"/>
      <c r="I962" s="6"/>
      <c r="J962" s="6"/>
      <c r="K962" s="2"/>
      <c r="L962" s="2"/>
    </row>
    <row r="963" spans="2:12" ht="15.75" customHeight="1" x14ac:dyDescent="0.2">
      <c r="B963" s="2"/>
      <c r="C963" s="3"/>
      <c r="D963" s="4"/>
      <c r="E963" s="5"/>
      <c r="F963" s="2"/>
      <c r="G963" s="2"/>
      <c r="H963" s="2"/>
      <c r="I963" s="6"/>
      <c r="J963" s="6"/>
      <c r="K963" s="2"/>
      <c r="L963" s="2"/>
    </row>
    <row r="964" spans="2:12" ht="15.75" customHeight="1" x14ac:dyDescent="0.2">
      <c r="B964" s="2"/>
      <c r="C964" s="3"/>
      <c r="D964" s="4"/>
      <c r="E964" s="5"/>
      <c r="F964" s="2"/>
      <c r="G964" s="2"/>
      <c r="H964" s="2"/>
      <c r="I964" s="6"/>
      <c r="J964" s="6"/>
      <c r="K964" s="2"/>
      <c r="L964" s="2"/>
    </row>
    <row r="965" spans="2:12" ht="15.75" customHeight="1" x14ac:dyDescent="0.2">
      <c r="B965" s="2"/>
      <c r="C965" s="3"/>
      <c r="D965" s="4"/>
      <c r="E965" s="5"/>
      <c r="F965" s="2"/>
      <c r="G965" s="2"/>
      <c r="H965" s="2"/>
      <c r="I965" s="6"/>
      <c r="J965" s="6"/>
      <c r="K965" s="2"/>
      <c r="L965" s="2"/>
    </row>
    <row r="966" spans="2:12" ht="15.75" customHeight="1" x14ac:dyDescent="0.2">
      <c r="B966" s="2"/>
      <c r="C966" s="3"/>
      <c r="D966" s="4"/>
      <c r="E966" s="5"/>
      <c r="F966" s="2"/>
      <c r="G966" s="2"/>
      <c r="H966" s="2"/>
      <c r="I966" s="6"/>
      <c r="J966" s="6"/>
      <c r="K966" s="2"/>
      <c r="L966" s="2"/>
    </row>
    <row r="967" spans="2:12" ht="15.75" customHeight="1" x14ac:dyDescent="0.2">
      <c r="B967" s="2"/>
      <c r="C967" s="3"/>
      <c r="D967" s="4"/>
      <c r="E967" s="5"/>
      <c r="F967" s="2"/>
      <c r="G967" s="2"/>
      <c r="H967" s="2"/>
      <c r="I967" s="6"/>
      <c r="J967" s="6"/>
      <c r="K967" s="2"/>
      <c r="L967" s="2"/>
    </row>
    <row r="968" spans="2:12" ht="15.75" customHeight="1" x14ac:dyDescent="0.2">
      <c r="B968" s="2"/>
      <c r="C968" s="3"/>
      <c r="D968" s="4"/>
      <c r="E968" s="5"/>
      <c r="F968" s="2"/>
      <c r="G968" s="2"/>
      <c r="H968" s="2"/>
      <c r="I968" s="6"/>
      <c r="J968" s="6"/>
      <c r="K968" s="2"/>
      <c r="L968" s="2"/>
    </row>
    <row r="969" spans="2:12" ht="15.75" customHeight="1" x14ac:dyDescent="0.2">
      <c r="B969" s="2"/>
      <c r="C969" s="3"/>
      <c r="D969" s="4"/>
      <c r="E969" s="5"/>
      <c r="F969" s="2"/>
      <c r="G969" s="2"/>
      <c r="H969" s="2"/>
      <c r="I969" s="6"/>
      <c r="J969" s="6"/>
      <c r="K969" s="2"/>
      <c r="L969" s="2"/>
    </row>
    <row r="970" spans="2:12" ht="15.75" customHeight="1" x14ac:dyDescent="0.2">
      <c r="B970" s="2"/>
      <c r="C970" s="3"/>
      <c r="D970" s="4"/>
      <c r="E970" s="5"/>
      <c r="F970" s="2"/>
      <c r="G970" s="2"/>
      <c r="H970" s="2"/>
      <c r="I970" s="6"/>
      <c r="J970" s="6"/>
      <c r="K970" s="2"/>
      <c r="L970" s="2"/>
    </row>
    <row r="971" spans="2:12" ht="15.75" customHeight="1" x14ac:dyDescent="0.2">
      <c r="B971" s="2"/>
      <c r="C971" s="3"/>
      <c r="D971" s="4"/>
      <c r="E971" s="5"/>
      <c r="F971" s="2"/>
      <c r="G971" s="2"/>
      <c r="H971" s="2"/>
      <c r="I971" s="6"/>
      <c r="J971" s="6"/>
      <c r="K971" s="2"/>
      <c r="L971" s="2"/>
    </row>
    <row r="972" spans="2:12" ht="15.75" customHeight="1" x14ac:dyDescent="0.2">
      <c r="B972" s="2"/>
      <c r="C972" s="3"/>
      <c r="D972" s="4"/>
      <c r="E972" s="5"/>
      <c r="F972" s="2"/>
      <c r="G972" s="2"/>
      <c r="H972" s="2"/>
      <c r="I972" s="6"/>
      <c r="J972" s="6"/>
      <c r="K972" s="2"/>
      <c r="L972" s="2"/>
    </row>
    <row r="973" spans="2:12" ht="15.75" customHeight="1" x14ac:dyDescent="0.2">
      <c r="B973" s="2"/>
      <c r="C973" s="3"/>
      <c r="D973" s="4"/>
      <c r="E973" s="5"/>
      <c r="F973" s="2"/>
      <c r="G973" s="2"/>
      <c r="H973" s="2"/>
      <c r="I973" s="6"/>
      <c r="J973" s="6"/>
      <c r="K973" s="2"/>
      <c r="L973" s="2"/>
    </row>
    <row r="974" spans="2:12" ht="15.75" customHeight="1" x14ac:dyDescent="0.2">
      <c r="B974" s="2"/>
      <c r="C974" s="3"/>
      <c r="D974" s="4"/>
      <c r="E974" s="5"/>
      <c r="F974" s="2"/>
      <c r="G974" s="2"/>
      <c r="H974" s="2"/>
      <c r="I974" s="6"/>
      <c r="J974" s="6"/>
      <c r="K974" s="2"/>
      <c r="L974" s="2"/>
    </row>
    <row r="975" spans="2:12" ht="15.75" customHeight="1" x14ac:dyDescent="0.2">
      <c r="B975" s="2"/>
      <c r="C975" s="3"/>
      <c r="D975" s="4"/>
      <c r="E975" s="5"/>
      <c r="F975" s="2"/>
      <c r="G975" s="2"/>
      <c r="H975" s="2"/>
      <c r="I975" s="6"/>
      <c r="J975" s="6"/>
      <c r="K975" s="2"/>
      <c r="L975" s="2"/>
    </row>
    <row r="976" spans="2:12" ht="15.75" customHeight="1" x14ac:dyDescent="0.2">
      <c r="B976" s="2"/>
      <c r="C976" s="3"/>
      <c r="D976" s="4"/>
      <c r="E976" s="5"/>
      <c r="F976" s="2"/>
      <c r="G976" s="2"/>
      <c r="H976" s="2"/>
      <c r="I976" s="6"/>
      <c r="J976" s="6"/>
      <c r="K976" s="2"/>
      <c r="L976" s="2"/>
    </row>
    <row r="977" spans="2:12" ht="15.75" customHeight="1" x14ac:dyDescent="0.2">
      <c r="B977" s="2"/>
      <c r="C977" s="3"/>
      <c r="D977" s="4"/>
      <c r="E977" s="5"/>
      <c r="F977" s="2"/>
      <c r="G977" s="2"/>
      <c r="H977" s="2"/>
      <c r="I977" s="6"/>
      <c r="J977" s="6"/>
      <c r="K977" s="2"/>
      <c r="L977" s="2"/>
    </row>
    <row r="978" spans="2:12" ht="15.75" customHeight="1" x14ac:dyDescent="0.2">
      <c r="B978" s="2"/>
      <c r="C978" s="3"/>
      <c r="D978" s="4"/>
      <c r="E978" s="5"/>
      <c r="F978" s="2"/>
      <c r="G978" s="2"/>
      <c r="H978" s="2"/>
      <c r="I978" s="6"/>
      <c r="J978" s="6"/>
      <c r="K978" s="2"/>
      <c r="L978" s="2"/>
    </row>
    <row r="979" spans="2:12" ht="15.75" customHeight="1" x14ac:dyDescent="0.2">
      <c r="B979" s="2"/>
      <c r="C979" s="3"/>
      <c r="D979" s="4"/>
      <c r="E979" s="5"/>
      <c r="F979" s="2"/>
      <c r="G979" s="2"/>
      <c r="H979" s="2"/>
      <c r="I979" s="6"/>
      <c r="J979" s="6"/>
      <c r="K979" s="2"/>
      <c r="L979" s="2"/>
    </row>
    <row r="980" spans="2:12" ht="15.75" customHeight="1" x14ac:dyDescent="0.2">
      <c r="B980" s="2"/>
      <c r="C980" s="3"/>
      <c r="D980" s="4"/>
      <c r="E980" s="5"/>
      <c r="F980" s="2"/>
      <c r="G980" s="2"/>
      <c r="H980" s="2"/>
      <c r="I980" s="6"/>
      <c r="J980" s="6"/>
      <c r="K980" s="2"/>
      <c r="L980" s="2"/>
    </row>
    <row r="981" spans="2:12" ht="15.75" customHeight="1" x14ac:dyDescent="0.2">
      <c r="B981" s="2"/>
      <c r="C981" s="3"/>
      <c r="D981" s="4"/>
      <c r="E981" s="5"/>
      <c r="F981" s="2"/>
      <c r="G981" s="2"/>
      <c r="H981" s="2"/>
      <c r="I981" s="6"/>
      <c r="J981" s="6"/>
      <c r="K981" s="2"/>
      <c r="L981" s="2"/>
    </row>
    <row r="982" spans="2:12" ht="15.75" customHeight="1" x14ac:dyDescent="0.2">
      <c r="B982" s="2"/>
      <c r="C982" s="3"/>
      <c r="D982" s="4"/>
      <c r="E982" s="5"/>
      <c r="F982" s="2"/>
      <c r="G982" s="2"/>
      <c r="H982" s="2"/>
      <c r="I982" s="6"/>
      <c r="J982" s="6"/>
      <c r="K982" s="2"/>
      <c r="L982" s="2"/>
    </row>
    <row r="983" spans="2:12" ht="15.75" customHeight="1" x14ac:dyDescent="0.2">
      <c r="B983" s="2"/>
      <c r="C983" s="3"/>
      <c r="D983" s="4"/>
      <c r="E983" s="5"/>
      <c r="F983" s="2"/>
      <c r="G983" s="2"/>
      <c r="H983" s="2"/>
      <c r="I983" s="6"/>
      <c r="J983" s="6"/>
      <c r="K983" s="2"/>
      <c r="L983" s="2"/>
    </row>
    <row r="984" spans="2:12" ht="15.75" customHeight="1" x14ac:dyDescent="0.2">
      <c r="B984" s="2"/>
      <c r="C984" s="3"/>
      <c r="D984" s="4"/>
      <c r="E984" s="5"/>
      <c r="F984" s="2"/>
      <c r="G984" s="2"/>
      <c r="H984" s="2"/>
      <c r="I984" s="6"/>
      <c r="J984" s="6"/>
      <c r="K984" s="2"/>
      <c r="L984" s="2"/>
    </row>
    <row r="985" spans="2:12" ht="15.75" customHeight="1" x14ac:dyDescent="0.2">
      <c r="B985" s="2"/>
      <c r="C985" s="3"/>
      <c r="D985" s="4"/>
      <c r="E985" s="5"/>
      <c r="F985" s="2"/>
      <c r="G985" s="2"/>
      <c r="H985" s="2"/>
      <c r="I985" s="6"/>
      <c r="J985" s="6"/>
      <c r="K985" s="2"/>
      <c r="L985" s="2"/>
    </row>
    <row r="986" spans="2:12" ht="15.75" customHeight="1" x14ac:dyDescent="0.2">
      <c r="B986" s="2"/>
      <c r="C986" s="3"/>
      <c r="D986" s="4"/>
      <c r="E986" s="5"/>
      <c r="F986" s="2"/>
      <c r="G986" s="2"/>
      <c r="H986" s="2"/>
      <c r="I986" s="6"/>
      <c r="J986" s="6"/>
      <c r="K986" s="2"/>
      <c r="L986" s="2"/>
    </row>
    <row r="987" spans="2:12" ht="15.75" customHeight="1" x14ac:dyDescent="0.2">
      <c r="B987" s="2"/>
      <c r="C987" s="3"/>
      <c r="D987" s="4"/>
      <c r="E987" s="5"/>
      <c r="F987" s="2"/>
      <c r="G987" s="2"/>
      <c r="H987" s="2"/>
      <c r="I987" s="6"/>
      <c r="J987" s="6"/>
      <c r="K987" s="2"/>
      <c r="L987" s="2"/>
    </row>
    <row r="988" spans="2:12" ht="15.75" customHeight="1" x14ac:dyDescent="0.2">
      <c r="B988" s="2"/>
      <c r="C988" s="3"/>
      <c r="D988" s="4"/>
      <c r="E988" s="5"/>
      <c r="F988" s="2"/>
      <c r="G988" s="2"/>
      <c r="H988" s="2"/>
      <c r="I988" s="6"/>
      <c r="J988" s="6"/>
      <c r="K988" s="2"/>
      <c r="L988" s="2"/>
    </row>
    <row r="989" spans="2:12" ht="15.75" customHeight="1" x14ac:dyDescent="0.2">
      <c r="B989" s="2"/>
      <c r="C989" s="3"/>
      <c r="D989" s="4"/>
      <c r="E989" s="5"/>
      <c r="F989" s="2"/>
      <c r="G989" s="2"/>
      <c r="H989" s="2"/>
      <c r="I989" s="6"/>
      <c r="J989" s="6"/>
      <c r="K989" s="2"/>
      <c r="L989" s="2"/>
    </row>
    <row r="990" spans="2:12" ht="15.75" customHeight="1" x14ac:dyDescent="0.2">
      <c r="B990" s="2"/>
      <c r="C990" s="3"/>
      <c r="D990" s="4"/>
      <c r="E990" s="5"/>
      <c r="F990" s="2"/>
      <c r="G990" s="2"/>
      <c r="H990" s="2"/>
      <c r="I990" s="6"/>
      <c r="J990" s="6"/>
      <c r="K990" s="2"/>
      <c r="L990" s="2"/>
    </row>
    <row r="991" spans="2:12" ht="15.75" customHeight="1" x14ac:dyDescent="0.2">
      <c r="B991" s="2"/>
      <c r="C991" s="3"/>
      <c r="D991" s="4"/>
      <c r="E991" s="5"/>
      <c r="F991" s="2"/>
      <c r="G991" s="2"/>
      <c r="H991" s="2"/>
      <c r="I991" s="6"/>
      <c r="J991" s="6"/>
      <c r="K991" s="2"/>
      <c r="L991" s="2"/>
    </row>
    <row r="992" spans="2:12" ht="15.75" customHeight="1" x14ac:dyDescent="0.2">
      <c r="B992" s="2"/>
      <c r="C992" s="3"/>
      <c r="D992" s="4"/>
      <c r="E992" s="5"/>
      <c r="F992" s="2"/>
      <c r="G992" s="2"/>
      <c r="H992" s="2"/>
      <c r="I992" s="6"/>
      <c r="J992" s="6"/>
      <c r="K992" s="2"/>
      <c r="L992" s="2"/>
    </row>
    <row r="993" spans="2:12" ht="15.75" customHeight="1" x14ac:dyDescent="0.2">
      <c r="B993" s="2"/>
      <c r="C993" s="3"/>
      <c r="D993" s="4"/>
      <c r="E993" s="5"/>
      <c r="F993" s="2"/>
      <c r="G993" s="2"/>
      <c r="H993" s="2"/>
      <c r="I993" s="6"/>
      <c r="J993" s="6"/>
      <c r="K993" s="2"/>
      <c r="L993" s="2"/>
    </row>
    <row r="994" spans="2:12" ht="15.75" customHeight="1" x14ac:dyDescent="0.2">
      <c r="B994" s="2"/>
      <c r="C994" s="3"/>
      <c r="D994" s="4"/>
      <c r="E994" s="5"/>
      <c r="F994" s="2"/>
      <c r="G994" s="2"/>
      <c r="H994" s="2"/>
      <c r="I994" s="6"/>
      <c r="J994" s="6"/>
      <c r="K994" s="2"/>
      <c r="L994" s="2"/>
    </row>
    <row r="995" spans="2:12" ht="15.75" customHeight="1" x14ac:dyDescent="0.2">
      <c r="B995" s="2"/>
      <c r="C995" s="3"/>
      <c r="D995" s="4"/>
      <c r="E995" s="5"/>
      <c r="F995" s="2"/>
      <c r="G995" s="2"/>
      <c r="H995" s="2"/>
      <c r="I995" s="6"/>
      <c r="J995" s="6"/>
      <c r="K995" s="2"/>
      <c r="L995" s="2"/>
    </row>
    <row r="996" spans="2:12" ht="15.75" customHeight="1" x14ac:dyDescent="0.2">
      <c r="B996" s="2"/>
      <c r="C996" s="3"/>
      <c r="D996" s="4"/>
      <c r="E996" s="5"/>
      <c r="F996" s="2"/>
      <c r="G996" s="2"/>
      <c r="H996" s="2"/>
      <c r="I996" s="6"/>
      <c r="J996" s="6"/>
      <c r="K996" s="2"/>
      <c r="L996" s="2"/>
    </row>
    <row r="997" spans="2:12" ht="15.75" customHeight="1" x14ac:dyDescent="0.2">
      <c r="B997" s="2"/>
      <c r="C997" s="3"/>
      <c r="D997" s="4"/>
      <c r="E997" s="5"/>
      <c r="F997" s="2"/>
      <c r="G997" s="2"/>
      <c r="H997" s="2"/>
      <c r="I997" s="6"/>
      <c r="J997" s="6"/>
      <c r="K997" s="2"/>
      <c r="L997" s="2"/>
    </row>
    <row r="998" spans="2:12" ht="15.75" customHeight="1" x14ac:dyDescent="0.2">
      <c r="B998" s="2"/>
      <c r="C998" s="3"/>
      <c r="D998" s="4"/>
      <c r="E998" s="5"/>
      <c r="F998" s="2"/>
      <c r="G998" s="2"/>
      <c r="H998" s="2"/>
      <c r="I998" s="6"/>
      <c r="J998" s="6"/>
      <c r="K998" s="2"/>
      <c r="L998" s="2"/>
    </row>
    <row r="999" spans="2:12" ht="15.75" customHeight="1" x14ac:dyDescent="0.2">
      <c r="B999" s="2"/>
      <c r="C999" s="3"/>
      <c r="D999" s="4"/>
      <c r="E999" s="5"/>
      <c r="F999" s="2"/>
      <c r="G999" s="2"/>
      <c r="H999" s="2"/>
      <c r="I999" s="6"/>
      <c r="J999" s="6"/>
      <c r="K999" s="2"/>
      <c r="L999" s="2"/>
    </row>
    <row r="1000" spans="2:12" ht="15.75" customHeight="1" x14ac:dyDescent="0.2">
      <c r="B1000" s="2"/>
      <c r="C1000" s="3"/>
      <c r="D1000" s="4"/>
      <c r="E1000" s="5"/>
      <c r="F1000" s="2"/>
      <c r="G1000" s="2"/>
      <c r="H1000" s="2"/>
      <c r="I1000" s="6"/>
      <c r="J1000" s="6"/>
      <c r="K1000" s="2"/>
      <c r="L1000" s="2"/>
    </row>
  </sheetData>
  <mergeCells count="2">
    <mergeCell ref="C14:E14"/>
    <mergeCell ref="C13:E13"/>
  </mergeCells>
  <pageMargins left="0.75" right="0.75" top="1" bottom="1" header="0" footer="0"/>
  <pageSetup orientation="landscape"/>
  <headerFooter>
    <oddFooter>&amp;L000000	&amp;P</oddFooter>
  </headerFooter>
  <extLst>
    <ext xmlns:x14="http://schemas.microsoft.com/office/spreadsheetml/2009/9/main" uri="{CCE6A557-97BC-4b89-ADB6-D9C93CAAB3DF}">
      <x14:dataValidations xmlns:xm="http://schemas.microsoft.com/office/excel/2006/main" count="2">
        <x14:dataValidation type="list" showErrorMessage="1" xr:uid="{00000000-0002-0000-0500-000000000000}">
          <x14:formula1>
            <xm:f>'Auto Responses'!$J$3:$J$5</xm:f>
          </x14:formula1>
          <xm:sqref>C80</xm:sqref>
        </x14:dataValidation>
        <x14:dataValidation type="list" showErrorMessage="1" xr:uid="{00000000-0002-0000-0500-000001000000}">
          <x14:formula1>
            <xm:f>'Auto Responses'!$J$3:$J$4</xm:f>
          </x14:formula1>
          <xm:sqref>C23:C31 C33:C54 C56:C61 C63:C73 C76:C79 C81:C82 C85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636C"/>
  </sheetPr>
  <dimension ref="A1:Z1000"/>
  <sheetViews>
    <sheetView showGridLines="0" tabSelected="1" topLeftCell="A46" workbookViewId="0">
      <selection activeCell="C47" sqref="C47"/>
    </sheetView>
  </sheetViews>
  <sheetFormatPr baseColWidth="10" defaultColWidth="9.125" defaultRowHeight="15" customHeight="1" x14ac:dyDescent="0.2"/>
  <cols>
    <col min="1" max="1" width="8.25" style="310" customWidth="1"/>
    <col min="2" max="2" width="55.125" style="310" customWidth="1"/>
    <col min="3" max="3" width="18.875" style="310" customWidth="1"/>
    <col min="4" max="4" width="55.75" style="310" customWidth="1"/>
    <col min="5" max="5" width="32" style="310" customWidth="1"/>
    <col min="6" max="6" width="30.75" style="310" customWidth="1"/>
    <col min="7" max="7" width="18.125" style="310" customWidth="1"/>
    <col min="8" max="10" width="18.125" style="310" hidden="1" customWidth="1"/>
    <col min="11" max="11" width="4.5" style="310" hidden="1" customWidth="1"/>
    <col min="12" max="12" width="6.625" style="310" hidden="1" customWidth="1"/>
    <col min="13" max="26" width="10.5" style="310" customWidth="1"/>
  </cols>
  <sheetData>
    <row r="1" spans="1:26" ht="221" hidden="1" x14ac:dyDescent="0.2">
      <c r="A1" s="1" t="s">
        <v>0</v>
      </c>
      <c r="B1" s="2"/>
      <c r="C1" s="3"/>
      <c r="D1" s="4"/>
      <c r="E1" s="5"/>
      <c r="F1" s="91"/>
      <c r="G1" s="2"/>
      <c r="H1" s="2"/>
      <c r="I1" s="6"/>
      <c r="J1" s="6"/>
      <c r="K1" s="2"/>
      <c r="L1" s="2"/>
    </row>
    <row r="2" spans="1:26" ht="36" customHeight="1" x14ac:dyDescent="0.2">
      <c r="A2" s="7" t="s">
        <v>365</v>
      </c>
      <c r="B2" s="7"/>
      <c r="C2" s="8"/>
      <c r="D2" s="9"/>
      <c r="E2" s="10"/>
      <c r="F2" s="92" t="str">
        <f>'Auto Responses'!$A$36</f>
        <v>Version 4.1.0</v>
      </c>
      <c r="G2" s="2"/>
      <c r="H2" s="2"/>
      <c r="I2" s="6"/>
      <c r="J2" s="2"/>
      <c r="K2" s="2"/>
      <c r="L2" s="2"/>
    </row>
    <row r="3" spans="1:26" ht="28.5" customHeight="1" x14ac:dyDescent="0.15">
      <c r="A3" s="11" t="s">
        <v>2</v>
      </c>
      <c r="B3" s="12" t="s">
        <v>366</v>
      </c>
      <c r="C3" s="13">
        <f>'START HERE'!$C$3</f>
        <v>0</v>
      </c>
      <c r="D3" s="14"/>
      <c r="E3" s="15"/>
      <c r="F3" s="16"/>
      <c r="G3" s="2"/>
      <c r="H3" s="2"/>
      <c r="I3" s="6"/>
      <c r="J3" s="2"/>
      <c r="K3" s="2"/>
      <c r="L3" s="2"/>
      <c r="M3" s="2"/>
      <c r="N3" s="2"/>
      <c r="O3" s="2"/>
      <c r="P3" s="2"/>
      <c r="Q3" s="2"/>
      <c r="R3" s="2"/>
      <c r="S3" s="2"/>
      <c r="T3" s="2"/>
      <c r="U3" s="2"/>
      <c r="V3" s="2"/>
      <c r="W3" s="2"/>
      <c r="X3" s="2"/>
      <c r="Y3" s="2"/>
      <c r="Z3" s="2"/>
    </row>
    <row r="4" spans="1:26" ht="36" customHeight="1" x14ac:dyDescent="0.15">
      <c r="A4" s="17" t="s">
        <v>3</v>
      </c>
      <c r="B4" s="18"/>
      <c r="C4" s="19"/>
      <c r="D4" s="20"/>
      <c r="E4" s="21"/>
      <c r="F4" s="21"/>
      <c r="G4" s="2"/>
      <c r="H4" s="2"/>
      <c r="I4" s="6"/>
      <c r="J4" s="2"/>
      <c r="K4" s="2"/>
      <c r="L4" s="2"/>
      <c r="M4" s="2"/>
      <c r="N4" s="2"/>
      <c r="O4" s="2"/>
      <c r="P4" s="2"/>
      <c r="Q4" s="2"/>
      <c r="R4" s="2"/>
      <c r="S4" s="2"/>
      <c r="T4" s="2"/>
      <c r="U4" s="2"/>
      <c r="V4" s="2"/>
      <c r="W4" s="2"/>
      <c r="X4" s="2"/>
      <c r="Y4" s="2"/>
      <c r="Z4" s="2"/>
    </row>
    <row r="5" spans="1:26" ht="19.5" customHeight="1" x14ac:dyDescent="0.15">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spans="1:26" ht="19.5" customHeight="1" x14ac:dyDescent="0.15">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spans="1:26" ht="19.5" customHeight="1" x14ac:dyDescent="0.15">
      <c r="A7" s="22" t="str">
        <f>HLOOKUP($A$4,'Auto Responses'!$D$2:$D$8,4,0)&amp;""</f>
        <v xml:space="preserve">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spans="1:26" ht="19.5" customHeight="1" x14ac:dyDescent="0.15">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spans="1:26" ht="19.5" customHeight="1" x14ac:dyDescent="0.15">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spans="1:26" ht="19.5" customHeight="1" x14ac:dyDescent="0.15">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spans="1:26" ht="19.5" customHeight="1" x14ac:dyDescent="0.15">
      <c r="A11" s="29" t="str">
        <f>HLOOKUP($A$4,'Auto Responses'!$D$2:$D$9,8,0)&amp;""</f>
        <v>For full instructions, please visit educause.edu/HECVAT</v>
      </c>
      <c r="B11" s="23"/>
      <c r="C11" s="24"/>
      <c r="D11" s="25"/>
      <c r="E11" s="23"/>
      <c r="F11" s="30"/>
      <c r="G11" s="2"/>
      <c r="H11" s="2"/>
      <c r="I11" s="6"/>
      <c r="J11" s="2"/>
      <c r="K11" s="2"/>
      <c r="L11" s="2"/>
      <c r="M11" s="2"/>
      <c r="N11" s="2"/>
      <c r="O11" s="2"/>
      <c r="P11" s="2"/>
      <c r="Q11" s="2"/>
      <c r="R11" s="2"/>
      <c r="S11" s="2"/>
      <c r="T11" s="2"/>
      <c r="U11" s="2"/>
      <c r="V11" s="2"/>
      <c r="W11" s="2"/>
      <c r="X11" s="2"/>
      <c r="Y11" s="2"/>
      <c r="Z11" s="2"/>
    </row>
    <row r="12" spans="1:26" ht="36" customHeight="1" x14ac:dyDescent="0.15">
      <c r="A12" s="18" t="str">
        <f>VLOOKUP(LEFT($A13,4),'Auto Responses'!$N$4:$O$38,2,0)&amp;""</f>
        <v xml:space="preserve"> General Information</v>
      </c>
      <c r="B12" s="18"/>
      <c r="C12" s="19" t="s">
        <v>13</v>
      </c>
      <c r="D12" s="32"/>
      <c r="E12" s="33"/>
      <c r="F12" s="33"/>
      <c r="G12" s="2"/>
      <c r="H12" s="2"/>
      <c r="I12" s="6"/>
      <c r="J12" s="6"/>
      <c r="K12" s="2"/>
      <c r="L12" s="2"/>
      <c r="M12" s="2"/>
      <c r="N12" s="2"/>
      <c r="O12" s="2"/>
      <c r="P12" s="2"/>
      <c r="Q12" s="2"/>
      <c r="R12" s="2"/>
      <c r="S12" s="2"/>
      <c r="T12" s="2"/>
      <c r="U12" s="2"/>
      <c r="V12" s="2"/>
      <c r="W12" s="2"/>
      <c r="X12" s="2"/>
      <c r="Y12" s="2"/>
      <c r="Z12" s="2"/>
    </row>
    <row r="13" spans="1:26" ht="21.75" customHeight="1" x14ac:dyDescent="0.2">
      <c r="A13" s="34" t="s">
        <v>4</v>
      </c>
      <c r="B13" s="35" t="str">
        <f>VLOOKUP($A13,Questions!$A$2:$X$333,2,0)&amp;""</f>
        <v>Solution Provider Name</v>
      </c>
      <c r="C13" s="311" t="s">
        <v>34</v>
      </c>
      <c r="D13" s="312"/>
      <c r="E13" s="313"/>
      <c r="F13" s="16"/>
      <c r="G13" s="2"/>
      <c r="H13" s="2"/>
      <c r="I13" s="6"/>
      <c r="J13" s="6"/>
      <c r="K13" s="2"/>
      <c r="L13" s="2"/>
      <c r="M13" s="2"/>
      <c r="N13" s="2"/>
      <c r="O13" s="2"/>
      <c r="P13" s="2"/>
      <c r="Q13" s="2"/>
      <c r="R13" s="2"/>
      <c r="S13" s="2"/>
      <c r="T13" s="2"/>
      <c r="U13" s="2"/>
      <c r="V13" s="2"/>
      <c r="W13" s="2"/>
      <c r="X13" s="2"/>
      <c r="Y13" s="2"/>
      <c r="Z13" s="2"/>
    </row>
    <row r="14" spans="1:26" ht="21.75" customHeight="1" x14ac:dyDescent="0.2">
      <c r="A14" s="34" t="s">
        <v>5</v>
      </c>
      <c r="B14" s="35" t="str">
        <f>VLOOKUP($A14,Questions!$A$2:$X$333,2,0)&amp;""</f>
        <v>Solution Name</v>
      </c>
      <c r="C14" s="311" t="s">
        <v>34</v>
      </c>
      <c r="D14" s="312"/>
      <c r="E14" s="313"/>
      <c r="F14" s="16"/>
      <c r="G14" s="2"/>
      <c r="H14" s="2"/>
      <c r="I14" s="6"/>
      <c r="J14" s="6"/>
      <c r="K14" s="2"/>
      <c r="L14" s="2"/>
      <c r="M14" s="2"/>
      <c r="N14" s="2"/>
      <c r="O14" s="2"/>
      <c r="P14" s="2"/>
      <c r="Q14" s="2"/>
      <c r="R14" s="2"/>
      <c r="S14" s="2"/>
      <c r="T14" s="2"/>
      <c r="U14" s="2"/>
      <c r="V14" s="2"/>
      <c r="W14" s="2"/>
      <c r="X14" s="2"/>
      <c r="Y14" s="2"/>
      <c r="Z14" s="2"/>
    </row>
    <row r="15" spans="1:26" ht="21.75" customHeight="1" x14ac:dyDescent="0.15">
      <c r="A15" s="34" t="s">
        <v>6</v>
      </c>
      <c r="B15" s="35" t="str">
        <f>VLOOKUP($A15,Questions!$A$2:$X$333,2,0)&amp;""</f>
        <v>Solution Description</v>
      </c>
      <c r="C15" s="65" t="s">
        <v>35</v>
      </c>
      <c r="D15" s="37"/>
      <c r="E15" s="37"/>
      <c r="F15" s="16"/>
      <c r="G15" s="2"/>
      <c r="H15" s="2"/>
      <c r="I15" s="6"/>
      <c r="J15" s="6"/>
      <c r="K15" s="2"/>
      <c r="L15" s="2"/>
      <c r="M15" s="2"/>
      <c r="N15" s="2"/>
      <c r="O15" s="2"/>
      <c r="P15" s="2"/>
      <c r="Q15" s="2"/>
      <c r="R15" s="2"/>
      <c r="S15" s="2"/>
      <c r="T15" s="2"/>
      <c r="U15" s="2"/>
      <c r="V15" s="2"/>
      <c r="W15" s="2"/>
      <c r="X15" s="2"/>
      <c r="Y15" s="2"/>
      <c r="Z15" s="2"/>
    </row>
    <row r="16" spans="1:26" ht="21.75" customHeight="1" x14ac:dyDescent="0.15">
      <c r="A16" s="34" t="s">
        <v>11</v>
      </c>
      <c r="B16" s="35" t="str">
        <f>VLOOKUP($A16,Questions!$A$2:$X$333,2,0)&amp;""</f>
        <v>Country of Company Headquarters</v>
      </c>
      <c r="C16" s="36" t="s">
        <v>37</v>
      </c>
      <c r="D16" s="37"/>
      <c r="E16" s="37"/>
      <c r="F16" s="16"/>
      <c r="G16" s="2"/>
      <c r="H16" s="2"/>
      <c r="I16" s="6"/>
      <c r="J16" s="6"/>
      <c r="K16" s="2"/>
      <c r="L16" s="2"/>
      <c r="M16" s="2"/>
      <c r="N16" s="2"/>
      <c r="O16" s="2"/>
      <c r="P16" s="2"/>
      <c r="Q16" s="2"/>
      <c r="R16" s="2"/>
      <c r="S16" s="2"/>
      <c r="T16" s="2"/>
      <c r="U16" s="2"/>
      <c r="V16" s="2"/>
      <c r="W16" s="2"/>
      <c r="X16" s="2"/>
      <c r="Y16" s="2"/>
      <c r="Z16" s="2"/>
    </row>
    <row r="17" spans="1:26" ht="36.75" customHeight="1" x14ac:dyDescent="0.15">
      <c r="A17" s="18" t="str">
        <f>VLOOKUP(LEFT($A18,4),'Auto Responses'!$N$4:$O$38,2,0)&amp;""</f>
        <v xml:space="preserve"> Required Questions</v>
      </c>
      <c r="B17" s="40"/>
      <c r="C17" s="19" t="s">
        <v>13</v>
      </c>
      <c r="D17" s="19" t="s">
        <v>14</v>
      </c>
      <c r="E17" s="41" t="s">
        <v>15</v>
      </c>
      <c r="F17" s="93" t="s">
        <v>16</v>
      </c>
      <c r="G17" s="2"/>
      <c r="H17" s="2"/>
      <c r="I17" s="6"/>
      <c r="J17" s="6"/>
      <c r="K17" s="2"/>
      <c r="L17" s="2"/>
      <c r="M17" s="2"/>
      <c r="N17" s="2"/>
      <c r="O17" s="2"/>
      <c r="P17" s="2"/>
      <c r="Q17" s="2"/>
      <c r="R17" s="2"/>
      <c r="S17" s="2"/>
      <c r="T17" s="2"/>
      <c r="U17" s="2"/>
      <c r="V17" s="2"/>
      <c r="W17" s="2"/>
      <c r="X17" s="2"/>
      <c r="Y17" s="2"/>
      <c r="Z17" s="2"/>
    </row>
    <row r="18" spans="1:26" ht="38.25" customHeight="1" x14ac:dyDescent="0.15">
      <c r="A18" s="34" t="s">
        <v>26</v>
      </c>
      <c r="B18" s="43" t="str">
        <f>VLOOKUP($A18,Questions!$A$2:$X$333,2,0)</f>
        <v>Does your solution have AI features, or are there plans to implement AI features in the next 12 months?</v>
      </c>
      <c r="C18" s="79" t="s">
        <v>39</v>
      </c>
      <c r="D18" s="80" t="s">
        <v>367</v>
      </c>
      <c r="E18" s="46" t="str">
        <f>IF($C18="Yes",VLOOKUP($A18,Questions!$A$2:$X$333,17,0)&amp;"",IF($C18="No",VLOOKUP($A18,Questions!$A$2:$X$333,16,0)&amp;"",VLOOKUP($A18,Questions!$A$2:$X$333,15,0)&amp;""))</f>
        <v>DO complete the Artificial Intelligence (AI) worksheet</v>
      </c>
      <c r="F18" s="47" t="str">
        <f>VLOOKUP($A18,'Institution Evaluation'!$A$56:$F$346,6,0)&amp;""</f>
        <v/>
      </c>
      <c r="G18" s="49" t="s">
        <v>22</v>
      </c>
      <c r="H18" s="2"/>
      <c r="I18" s="6"/>
      <c r="J18" s="6"/>
      <c r="K18" s="2"/>
      <c r="L18" s="2"/>
      <c r="M18" s="2"/>
      <c r="N18" s="2"/>
      <c r="O18" s="2"/>
      <c r="P18" s="2"/>
      <c r="Q18" s="2"/>
      <c r="R18" s="2"/>
      <c r="S18" s="2"/>
      <c r="T18" s="2"/>
      <c r="U18" s="2"/>
      <c r="V18" s="2"/>
      <c r="W18" s="2"/>
      <c r="X18" s="2"/>
      <c r="Y18" s="2"/>
      <c r="Z18" s="2"/>
    </row>
    <row r="19" spans="1:26" ht="36.75" customHeight="1" x14ac:dyDescent="0.15">
      <c r="A19" s="18" t="str">
        <f>VLOOKUP(LEFT($A20,4),'Auto Responses'!$N$4:$O$38,2,0)&amp;""</f>
        <v xml:space="preserve"> AI Qualifying Questions</v>
      </c>
      <c r="B19" s="40"/>
      <c r="C19" s="19" t="s">
        <v>13</v>
      </c>
      <c r="D19" s="19" t="s">
        <v>14</v>
      </c>
      <c r="E19" s="41" t="s">
        <v>15</v>
      </c>
      <c r="F19" s="93" t="s">
        <v>16</v>
      </c>
      <c r="G19" s="2"/>
      <c r="H19" s="2"/>
      <c r="I19" s="6"/>
      <c r="J19" s="6"/>
      <c r="K19" s="2"/>
      <c r="L19" s="2"/>
      <c r="M19" s="2"/>
      <c r="N19" s="2"/>
      <c r="O19" s="2"/>
      <c r="P19" s="2"/>
      <c r="Q19" s="2"/>
      <c r="R19" s="2"/>
      <c r="S19" s="2"/>
      <c r="T19" s="2"/>
      <c r="U19" s="2"/>
      <c r="V19" s="2"/>
      <c r="W19" s="2"/>
      <c r="X19" s="2"/>
      <c r="Y19" s="2"/>
      <c r="Z19" s="2"/>
    </row>
    <row r="20" spans="1:26" ht="38.25" customHeight="1" x14ac:dyDescent="0.15">
      <c r="A20" s="34" t="s">
        <v>368</v>
      </c>
      <c r="B20" s="43" t="str">
        <f>VLOOKUP($A20,Questions!$A$2:$X$333,2,0)</f>
        <v>Does your solution leverage machine learning (ML) or do you plan to do so in the next 12 months?</v>
      </c>
      <c r="C20" s="44" t="s">
        <v>39</v>
      </c>
      <c r="D20" s="45" t="s">
        <v>369</v>
      </c>
      <c r="E20" s="46" t="str">
        <f>IF($C$18="No",'Auto Responses'!$A$6,IF($C20="Yes",VLOOKUP($A20,Questions!$A$2:$X$333,17,0)&amp;"",IF($C20="No",VLOOKUP($A20,Questions!$A$2:$X$333,16,0)&amp;"",VLOOKUP($A20,Questions!$A$2:$X$333,15,0)&amp;"")))</f>
        <v/>
      </c>
      <c r="F20" s="47" t="str">
        <f>VLOOKUP($A20,'Institution Evaluation'!$A$56:$F$346,6,0)&amp;""</f>
        <v/>
      </c>
      <c r="G20" s="2"/>
      <c r="H20" s="2"/>
      <c r="I20" s="6"/>
      <c r="J20" s="6"/>
      <c r="K20" s="2"/>
      <c r="L20" s="2"/>
      <c r="M20" s="2"/>
      <c r="N20" s="2"/>
      <c r="O20" s="2"/>
      <c r="P20" s="2"/>
      <c r="Q20" s="2"/>
      <c r="R20" s="2"/>
      <c r="S20" s="2"/>
      <c r="T20" s="2"/>
      <c r="U20" s="2"/>
      <c r="V20" s="2"/>
      <c r="W20" s="2"/>
      <c r="X20" s="2"/>
      <c r="Y20" s="2"/>
      <c r="Z20" s="2"/>
    </row>
    <row r="21" spans="1:26" ht="45.75" customHeight="1" x14ac:dyDescent="0.15">
      <c r="A21" s="34" t="s">
        <v>370</v>
      </c>
      <c r="B21" s="43" t="str">
        <f>VLOOKUP($A21,Questions!$A$2:$X$333,2,0)</f>
        <v>Does your solution leverage a large language model (LLM) or do you plan to do so in the next 12 months?</v>
      </c>
      <c r="C21" s="44" t="s">
        <v>39</v>
      </c>
      <c r="D21" s="45" t="s">
        <v>371</v>
      </c>
      <c r="E21" s="46" t="str">
        <f>IF($C$18="No",'Auto Responses'!$A$6,IF($C21="Yes",VLOOKUP($A21,Questions!$A$2:$X$333,17,0)&amp;"",IF($C21="No",VLOOKUP($A21,Questions!$A$2:$X$333,16,0)&amp;"",VLOOKUP($A21,Questions!$A$2:$X$333,15,0)&amp;"")))</f>
        <v/>
      </c>
      <c r="F21" s="47" t="str">
        <f>VLOOKUP($A21,'Institution Evaluation'!$A$56:$F$346,6,0)&amp;""</f>
        <v/>
      </c>
      <c r="G21" s="49" t="s">
        <v>22</v>
      </c>
      <c r="H21" s="2"/>
      <c r="I21" s="6"/>
      <c r="J21" s="6"/>
      <c r="K21" s="2"/>
      <c r="L21" s="2"/>
      <c r="M21" s="2"/>
      <c r="N21" s="2"/>
      <c r="O21" s="2"/>
      <c r="P21" s="2"/>
      <c r="Q21" s="2"/>
      <c r="R21" s="2"/>
      <c r="S21" s="2"/>
      <c r="T21" s="2"/>
      <c r="U21" s="2"/>
      <c r="V21" s="2"/>
      <c r="W21" s="2"/>
      <c r="X21" s="2"/>
      <c r="Y21" s="2"/>
      <c r="Z21" s="2"/>
    </row>
    <row r="22" spans="1:26" ht="36.75" customHeight="1" x14ac:dyDescent="0.15">
      <c r="A22" s="18" t="str">
        <f>VLOOKUP(LEFT($A23,4),'Auto Responses'!$N$4:$O$38,2,0)&amp;""</f>
        <v xml:space="preserve"> General AI Questions</v>
      </c>
      <c r="B22" s="40"/>
      <c r="C22" s="19" t="s">
        <v>13</v>
      </c>
      <c r="D22" s="19" t="s">
        <v>14</v>
      </c>
      <c r="E22" s="41" t="s">
        <v>15</v>
      </c>
      <c r="F22" s="93" t="s">
        <v>16</v>
      </c>
      <c r="G22" s="2"/>
      <c r="H22" s="2"/>
      <c r="I22" s="6"/>
      <c r="J22" s="6"/>
      <c r="K22" s="2"/>
      <c r="L22" s="2"/>
      <c r="M22" s="2"/>
      <c r="N22" s="2"/>
      <c r="O22" s="2"/>
      <c r="P22" s="2"/>
      <c r="Q22" s="2"/>
      <c r="R22" s="2"/>
      <c r="S22" s="2"/>
      <c r="T22" s="2"/>
      <c r="U22" s="2"/>
      <c r="V22" s="2"/>
      <c r="W22" s="2"/>
      <c r="X22" s="2"/>
      <c r="Y22" s="2"/>
      <c r="Z22" s="2"/>
    </row>
    <row r="23" spans="1:26" ht="48" customHeight="1" x14ac:dyDescent="0.15">
      <c r="A23" s="34" t="s">
        <v>372</v>
      </c>
      <c r="B23" s="43" t="str">
        <f>VLOOKUP($A23,Questions!$A$2:$X$333,2,0)</f>
        <v>Does your solution have an AI risk model when developing or implementing your solution's AI model?*</v>
      </c>
      <c r="C23" s="44" t="s">
        <v>39</v>
      </c>
      <c r="D23" s="45" t="s">
        <v>373</v>
      </c>
      <c r="E23" s="46" t="str">
        <f>IF($C$18="No",'Auto Responses'!$A$6,IF($C23="Yes",VLOOKUP($A23,Questions!$A$2:$X$333,17,0)&amp;"",IF($C23="No",VLOOKUP($A23,Questions!$A$2:$X$333,16,0)&amp;"",VLOOKUP($A23,Questions!$A$2:$X$333,15,0)&amp;"")))</f>
        <v/>
      </c>
      <c r="F23" s="47" t="str">
        <f>VLOOKUP($A23,'Institution Evaluation'!$A$56:$F$346,6,0)&amp;""</f>
        <v/>
      </c>
      <c r="G23" s="2"/>
      <c r="H23" s="2"/>
      <c r="I23" s="6"/>
      <c r="J23" s="6"/>
      <c r="K23" s="2"/>
      <c r="L23" s="2"/>
      <c r="M23" s="2"/>
      <c r="N23" s="2"/>
      <c r="O23" s="2"/>
      <c r="P23" s="2"/>
      <c r="Q23" s="2"/>
      <c r="R23" s="2"/>
      <c r="S23" s="2"/>
      <c r="T23" s="2"/>
      <c r="U23" s="2"/>
      <c r="V23" s="2"/>
      <c r="W23" s="2"/>
      <c r="X23" s="2"/>
      <c r="Y23" s="2"/>
      <c r="Z23" s="2"/>
    </row>
    <row r="24" spans="1:26" ht="38.25" customHeight="1" x14ac:dyDescent="0.15">
      <c r="A24" s="34" t="s">
        <v>374</v>
      </c>
      <c r="B24" s="43" t="str">
        <f>VLOOKUP($A24,Questions!$A$2:$X$333,2,0)</f>
        <v>Can your solution's AI features be disabled by tenant and/or user?*</v>
      </c>
      <c r="C24" s="44" t="s">
        <v>39</v>
      </c>
      <c r="D24" s="45" t="s">
        <v>375</v>
      </c>
      <c r="E24" s="46" t="str">
        <f>IF($C$18="No",'Auto Responses'!$A$6,IF($C24="Yes",VLOOKUP($A24,Questions!$A$2:$X$333,17,0)&amp;"",IF($C24="No",VLOOKUP($A24,Questions!$A$2:$X$333,16,0)&amp;"",VLOOKUP($A24,Questions!$A$2:$X$333,15,0)&amp;"")))</f>
        <v/>
      </c>
      <c r="F24" s="47" t="str">
        <f>VLOOKUP($A24,'Institution Evaluation'!$A$56:$F$346,6,0)&amp;""</f>
        <v/>
      </c>
      <c r="G24" s="2"/>
      <c r="H24" s="2"/>
      <c r="I24" s="6"/>
      <c r="J24" s="6"/>
      <c r="K24" s="2"/>
      <c r="L24" s="2"/>
      <c r="M24" s="2"/>
      <c r="N24" s="2"/>
      <c r="O24" s="2"/>
      <c r="P24" s="2"/>
      <c r="Q24" s="2"/>
      <c r="R24" s="2"/>
      <c r="S24" s="2"/>
      <c r="T24" s="2"/>
      <c r="U24" s="2"/>
      <c r="V24" s="2"/>
      <c r="W24" s="2"/>
      <c r="X24" s="2"/>
      <c r="Y24" s="2"/>
      <c r="Z24" s="2"/>
    </row>
    <row r="25" spans="1:26" ht="46.5" customHeight="1" x14ac:dyDescent="0.15">
      <c r="A25" s="34" t="s">
        <v>376</v>
      </c>
      <c r="B25" s="43" t="str">
        <f>VLOOKUP($A25,Questions!$A$2:$X$333,2,0)</f>
        <v>Have your staff completed responsible AI training?*</v>
      </c>
      <c r="C25" s="44" t="s">
        <v>39</v>
      </c>
      <c r="D25" s="45" t="s">
        <v>377</v>
      </c>
      <c r="E25" s="46" t="str">
        <f>IF($C$18="No",'Auto Responses'!$A$6,IF($C25="Yes",VLOOKUP($A25,Questions!$A$2:$X$333,17,0)&amp;"",IF($C25="No",VLOOKUP($A25,Questions!$A$2:$X$333,16,0)&amp;"",VLOOKUP($A25,Questions!$A$2:$X$333,15,0)&amp;"")))</f>
        <v/>
      </c>
      <c r="F25" s="47" t="str">
        <f>VLOOKUP($A25,'Institution Evaluation'!$A$56:$F$346,6,0)&amp;""</f>
        <v/>
      </c>
      <c r="G25" s="2"/>
      <c r="H25" s="2"/>
      <c r="I25" s="6"/>
      <c r="J25" s="6"/>
      <c r="K25" s="2"/>
      <c r="L25" s="2"/>
      <c r="M25" s="2"/>
      <c r="N25" s="2"/>
      <c r="O25" s="2"/>
      <c r="P25" s="2"/>
      <c r="Q25" s="2"/>
      <c r="R25" s="2"/>
      <c r="S25" s="2"/>
      <c r="T25" s="2"/>
      <c r="U25" s="2"/>
      <c r="V25" s="2"/>
      <c r="W25" s="2"/>
      <c r="X25" s="2"/>
      <c r="Y25" s="2"/>
      <c r="Z25" s="2"/>
    </row>
    <row r="26" spans="1:26" ht="69" customHeight="1" x14ac:dyDescent="0.15">
      <c r="A26" s="34" t="s">
        <v>378</v>
      </c>
      <c r="B26" s="43" t="str">
        <f>VLOOKUP($A26,Questions!$A$2:$X$333,2,0)</f>
        <v>Please describe the capabilities of your solution's AI features.</v>
      </c>
      <c r="C26" s="81" t="s">
        <v>379</v>
      </c>
      <c r="D26" s="45"/>
      <c r="E26" s="46" t="str">
        <f>IF($C$18="No",'Auto Responses'!$A$6,IF($C26="Yes",VLOOKUP($A26,Questions!$A$2:$X$333,17,0)&amp;"",IF($C26="No",VLOOKUP($A26,Questions!$A$2:$X$333,16,0)&amp;"",VLOOKUP($A26,Questions!$A$2:$X$333,15,0)&amp;"")))</f>
        <v>Looking for the capabilities, use-case, goals, and benefits of the AI model or feature(s).</v>
      </c>
      <c r="F26" s="47" t="str">
        <f>VLOOKUP($A26,'Institution Evaluation'!$A$56:$F$346,6,0)&amp;""</f>
        <v/>
      </c>
      <c r="G26" s="2"/>
      <c r="H26" s="2"/>
      <c r="I26" s="6"/>
      <c r="J26" s="6"/>
      <c r="K26" s="2"/>
      <c r="L26" s="2"/>
      <c r="M26" s="2"/>
      <c r="N26" s="2"/>
      <c r="O26" s="2"/>
      <c r="P26" s="2"/>
      <c r="Q26" s="2"/>
      <c r="R26" s="2"/>
      <c r="S26" s="2"/>
      <c r="T26" s="2"/>
      <c r="U26" s="2"/>
      <c r="V26" s="2"/>
      <c r="W26" s="2"/>
      <c r="X26" s="2"/>
      <c r="Y26" s="2"/>
      <c r="Z26" s="2"/>
    </row>
    <row r="27" spans="1:26" ht="74.25" customHeight="1" x14ac:dyDescent="0.15">
      <c r="A27" s="34" t="s">
        <v>380</v>
      </c>
      <c r="B27" s="43" t="str">
        <f>VLOOKUP($A27,Questions!$A$2:$X$333,2,0)</f>
        <v>Does your solution support business rules to protect sensitive data from being ingested by the AI model?</v>
      </c>
      <c r="C27" s="44" t="s">
        <v>39</v>
      </c>
      <c r="D27" s="45" t="s">
        <v>381</v>
      </c>
      <c r="E27" s="46" t="str">
        <f>IF($C$18="No",'Auto Responses'!$A$6,IF($C27="Yes",VLOOKUP($A27,Questions!$A$2:$X$333,17,0)&amp;"",IF($C27="No",VLOOKUP($A27,Questions!$A$2:$X$333,16,0)&amp;"",VLOOKUP($A27,Questions!$A$2:$X$333,15,0)&amp;"")))</f>
        <v/>
      </c>
      <c r="F27" s="47" t="str">
        <f>VLOOKUP($A27,'Institution Evaluation'!$A$56:$F$346,6,0)&amp;""</f>
        <v/>
      </c>
      <c r="G27" s="49" t="s">
        <v>22</v>
      </c>
      <c r="H27" s="2"/>
      <c r="I27" s="6"/>
      <c r="J27" s="6"/>
      <c r="K27" s="2"/>
      <c r="L27" s="2"/>
      <c r="M27" s="2"/>
      <c r="N27" s="2"/>
      <c r="O27" s="2"/>
      <c r="P27" s="2"/>
      <c r="Q27" s="2"/>
      <c r="R27" s="2"/>
      <c r="S27" s="2"/>
      <c r="T27" s="2"/>
      <c r="U27" s="2"/>
      <c r="V27" s="2"/>
      <c r="W27" s="2"/>
      <c r="X27" s="2"/>
      <c r="Y27" s="2"/>
      <c r="Z27" s="2"/>
    </row>
    <row r="28" spans="1:26" ht="36.75" customHeight="1" x14ac:dyDescent="0.15">
      <c r="A28" s="18" t="str">
        <f>VLOOKUP(LEFT($A29,4),'Auto Responses'!$N$4:$O$38,2,0)&amp;""</f>
        <v xml:space="preserve"> AI Policy</v>
      </c>
      <c r="B28" s="40"/>
      <c r="C28" s="19" t="s">
        <v>13</v>
      </c>
      <c r="D28" s="19" t="s">
        <v>14</v>
      </c>
      <c r="E28" s="41" t="s">
        <v>15</v>
      </c>
      <c r="F28" s="93" t="s">
        <v>16</v>
      </c>
      <c r="G28" s="2"/>
      <c r="H28" s="2"/>
      <c r="I28" s="6"/>
      <c r="J28" s="6"/>
      <c r="K28" s="2"/>
      <c r="L28" s="2"/>
      <c r="M28" s="2"/>
      <c r="N28" s="2"/>
      <c r="O28" s="2"/>
      <c r="P28" s="2"/>
      <c r="Q28" s="2"/>
      <c r="R28" s="2"/>
      <c r="S28" s="2"/>
      <c r="T28" s="2"/>
      <c r="U28" s="2"/>
      <c r="V28" s="2"/>
      <c r="W28" s="2"/>
      <c r="X28" s="2"/>
      <c r="Y28" s="2"/>
      <c r="Z28" s="2"/>
    </row>
    <row r="29" spans="1:26" ht="69" customHeight="1" x14ac:dyDescent="0.15">
      <c r="A29" s="34" t="s">
        <v>382</v>
      </c>
      <c r="B29" s="43" t="str">
        <f>VLOOKUP($A29,Questions!$A$2:$X$333,2,0)</f>
        <v>Are your AI developer's policies, processes, procedures, and practices across the organization related to the mapping, measuring, and managing of AI risks conspicuously posted, unambiguous, and implemented effectively?*</v>
      </c>
      <c r="C29" s="44" t="s">
        <v>39</v>
      </c>
      <c r="D29" s="45" t="s">
        <v>383</v>
      </c>
      <c r="E29" s="46" t="str">
        <f>IF($C$18="No",'Auto Responses'!$A$6,IF($C29="Yes",VLOOKUP($A29,Questions!$A$2:$X$333,17,0)&amp;"",IF($C29="No",VLOOKUP($A29,Questions!$A$2:$X$333,16,0)&amp;"",VLOOKUP($A29,Questions!$A$2:$X$333,15,0)&amp;"")))</f>
        <v/>
      </c>
      <c r="F29" s="47" t="str">
        <f>VLOOKUP($A29,'Institution Evaluation'!$A$56:$F$346,6,0)&amp;""</f>
        <v/>
      </c>
      <c r="G29" s="2"/>
      <c r="H29" s="2"/>
      <c r="I29" s="6"/>
      <c r="J29" s="6"/>
      <c r="K29" s="2"/>
      <c r="L29" s="2"/>
      <c r="M29" s="2"/>
      <c r="N29" s="2"/>
      <c r="O29" s="2"/>
      <c r="P29" s="2"/>
      <c r="Q29" s="2"/>
      <c r="R29" s="2"/>
      <c r="S29" s="2"/>
      <c r="T29" s="2"/>
      <c r="U29" s="2"/>
      <c r="V29" s="2"/>
      <c r="W29" s="2"/>
      <c r="X29" s="2"/>
      <c r="Y29" s="2"/>
      <c r="Z29" s="2"/>
    </row>
    <row r="30" spans="1:26" ht="61.5" customHeight="1" x14ac:dyDescent="0.15">
      <c r="A30" s="34" t="s">
        <v>384</v>
      </c>
      <c r="B30" s="43" t="str">
        <f>VLOOKUP($A30,Questions!$A$2:$X$333,2,0)</f>
        <v>Have you identified and measured AI risks?*</v>
      </c>
      <c r="C30" s="44" t="s">
        <v>39</v>
      </c>
      <c r="D30" s="45" t="s">
        <v>385</v>
      </c>
      <c r="E30" s="46" t="str">
        <f>IF($C$18="No",'Auto Responses'!$A$6,IF($C30="Yes",VLOOKUP($A30,Questions!$A$2:$X$333,17,0)&amp;"",IF($C30="No",VLOOKUP($A30,Questions!$A$2:$X$333,16,0)&amp;"",VLOOKUP($A30,Questions!$A$2:$X$333,15,0)&amp;"")))</f>
        <v/>
      </c>
      <c r="F30" s="47" t="str">
        <f>VLOOKUP($A30,'Institution Evaluation'!$A$56:$F$346,6,0)&amp;""</f>
        <v/>
      </c>
      <c r="G30" s="2"/>
      <c r="H30" s="2"/>
      <c r="I30" s="6"/>
      <c r="J30" s="6"/>
      <c r="K30" s="2"/>
      <c r="L30" s="2"/>
      <c r="M30" s="2"/>
      <c r="N30" s="2"/>
      <c r="O30" s="2"/>
      <c r="P30" s="2"/>
      <c r="Q30" s="2"/>
      <c r="R30" s="2"/>
      <c r="S30" s="2"/>
      <c r="T30" s="2"/>
      <c r="U30" s="2"/>
      <c r="V30" s="2"/>
      <c r="W30" s="2"/>
      <c r="X30" s="2"/>
      <c r="Y30" s="2"/>
      <c r="Z30" s="2"/>
    </row>
    <row r="31" spans="1:26" ht="111" customHeight="1" x14ac:dyDescent="0.15">
      <c r="A31" s="34" t="s">
        <v>386</v>
      </c>
      <c r="B31" s="43" t="str">
        <f>VLOOKUP($A31,Questions!$A$2:$X$333,2,0)</f>
        <v>In the event of an incident, can your solution's AI features be disabled in a timely manner?*</v>
      </c>
      <c r="C31" s="44" t="s">
        <v>39</v>
      </c>
      <c r="D31" s="45" t="s">
        <v>387</v>
      </c>
      <c r="E31" s="46" t="str">
        <f>IF($C$18="No",'Auto Responses'!$A$6,IF($C31="Yes",VLOOKUP($A31,Questions!$A$2:$X$333,17,0)&amp;"",IF($C31="No",VLOOKUP($A31,Questions!$A$2:$X$333,16,0)&amp;"",VLOOKUP($A31,Questions!$A$2:$X$333,15,0)&amp;"")))</f>
        <v/>
      </c>
      <c r="F31" s="47" t="str">
        <f>VLOOKUP($A31,'Institution Evaluation'!$A$56:$F$346,6,0)&amp;""</f>
        <v/>
      </c>
      <c r="G31" s="2"/>
      <c r="H31" s="2"/>
      <c r="I31" s="6"/>
      <c r="J31" s="6"/>
      <c r="K31" s="2"/>
      <c r="L31" s="2"/>
      <c r="M31" s="2"/>
      <c r="N31" s="2"/>
      <c r="O31" s="2"/>
      <c r="P31" s="2"/>
      <c r="Q31" s="2"/>
      <c r="R31" s="2"/>
      <c r="S31" s="2"/>
      <c r="T31" s="2"/>
      <c r="U31" s="2"/>
      <c r="V31" s="2"/>
      <c r="W31" s="2"/>
      <c r="X31" s="2"/>
      <c r="Y31" s="2"/>
      <c r="Z31" s="2"/>
    </row>
    <row r="32" spans="1:26" ht="99.75" customHeight="1" x14ac:dyDescent="0.15">
      <c r="A32" s="34" t="s">
        <v>388</v>
      </c>
      <c r="B32" s="43" t="str">
        <f>VLOOKUP($A32,Questions!$A$2:$X$333,2,0)</f>
        <v>If disabled because of an incident, can your solution's AI features be re-enabled in a timely manner?*</v>
      </c>
      <c r="C32" s="44" t="s">
        <v>39</v>
      </c>
      <c r="D32" s="45" t="s">
        <v>389</v>
      </c>
      <c r="E32" s="46" t="str">
        <f>IF($C$18="No",'Auto Responses'!$A$6,IF($C$31="No",'Auto Responses'!$A$27,IF($C32="Yes",VLOOKUP($A32,Questions!$A$2:$X$333,17,0)&amp;"",IF($C32="No",VLOOKUP($A32,Questions!$A$2:$X$333,16,0)&amp;"",IF($C32="N/A",VLOOKUP($A32,Questions!$A$2:$X$333,18,0)&amp;"",VLOOKUP($A32,Questions!$A$2:$X$333,15,0)&amp;"")))))</f>
        <v/>
      </c>
      <c r="F32" s="47" t="str">
        <f>VLOOKUP($A32,'Institution Evaluation'!$A$56:$F$346,6,0)&amp;""</f>
        <v/>
      </c>
      <c r="G32" s="2"/>
      <c r="H32" s="2"/>
      <c r="I32" s="6"/>
      <c r="J32" s="6"/>
      <c r="K32" s="2"/>
      <c r="L32" s="2"/>
      <c r="M32" s="2"/>
      <c r="N32" s="2"/>
      <c r="O32" s="2"/>
      <c r="P32" s="2"/>
      <c r="Q32" s="2"/>
      <c r="R32" s="2"/>
      <c r="S32" s="2"/>
      <c r="T32" s="2"/>
      <c r="U32" s="2"/>
      <c r="V32" s="2"/>
      <c r="W32" s="2"/>
      <c r="X32" s="2"/>
      <c r="Y32" s="2"/>
      <c r="Z32" s="2"/>
    </row>
    <row r="33" spans="1:26" ht="105" customHeight="1" x14ac:dyDescent="0.15">
      <c r="A33" s="34" t="s">
        <v>390</v>
      </c>
      <c r="B33" s="43" t="str">
        <f>VLOOKUP($A33,Questions!$A$2:$X$333,2,0)</f>
        <v>Do you have documented technical and procedural processes to address potential negative impacts of AI as described by the AI Risk Management Framework (RMF)?</v>
      </c>
      <c r="C33" s="44" t="s">
        <v>39</v>
      </c>
      <c r="D33" s="45" t="s">
        <v>391</v>
      </c>
      <c r="E33" s="46" t="str">
        <f>IF($C$18="No",'Auto Responses'!$A$6,IF($C33="Yes",VLOOKUP($A33,Questions!$A$2:$X$333,17,0)&amp;"",IF($C33="No",VLOOKUP($A33,Questions!$A$2:$X$333,16,0)&amp;"",VLOOKUP($A33,Questions!$A$2:$X$333,15,0)&amp;"")))</f>
        <v/>
      </c>
      <c r="F33" s="47" t="str">
        <f>VLOOKUP($A33,'Institution Evaluation'!$A$56:$F$346,6,0)&amp;""</f>
        <v/>
      </c>
      <c r="G33" s="49" t="s">
        <v>22</v>
      </c>
      <c r="H33" s="2"/>
      <c r="I33" s="6"/>
      <c r="J33" s="6"/>
      <c r="K33" s="2"/>
      <c r="L33" s="2"/>
      <c r="M33" s="2"/>
      <c r="N33" s="2"/>
      <c r="O33" s="2"/>
      <c r="P33" s="2"/>
      <c r="Q33" s="2"/>
      <c r="R33" s="2"/>
      <c r="S33" s="2"/>
      <c r="T33" s="2"/>
      <c r="U33" s="2"/>
      <c r="V33" s="2"/>
      <c r="W33" s="2"/>
      <c r="X33" s="2"/>
      <c r="Y33" s="2"/>
      <c r="Z33" s="2"/>
    </row>
    <row r="34" spans="1:26" ht="36.75" customHeight="1" x14ac:dyDescent="0.15">
      <c r="A34" s="18" t="str">
        <f>VLOOKUP(LEFT($A35,4),'Auto Responses'!$N$4:$O$38,2,0)&amp;""</f>
        <v xml:space="preserve"> AI Data Security</v>
      </c>
      <c r="B34" s="40"/>
      <c r="C34" s="19" t="s">
        <v>13</v>
      </c>
      <c r="D34" s="19" t="s">
        <v>14</v>
      </c>
      <c r="E34" s="41" t="s">
        <v>15</v>
      </c>
      <c r="F34" s="93" t="s">
        <v>16</v>
      </c>
      <c r="G34" s="2"/>
      <c r="H34" s="2"/>
      <c r="I34" s="6"/>
      <c r="J34" s="6"/>
      <c r="K34" s="2"/>
      <c r="L34" s="2"/>
      <c r="M34" s="2"/>
      <c r="N34" s="2"/>
      <c r="O34" s="2"/>
      <c r="P34" s="2"/>
      <c r="Q34" s="2"/>
      <c r="R34" s="2"/>
      <c r="S34" s="2"/>
      <c r="T34" s="2"/>
      <c r="U34" s="2"/>
      <c r="V34" s="2"/>
      <c r="W34" s="2"/>
      <c r="X34" s="2"/>
      <c r="Y34" s="2"/>
      <c r="Z34" s="2"/>
    </row>
    <row r="35" spans="1:26" ht="53.25" customHeight="1" x14ac:dyDescent="0.15">
      <c r="A35" s="34" t="s">
        <v>392</v>
      </c>
      <c r="B35" s="43" t="str">
        <f>VLOOKUP($A35,Questions!$A$2:$X$333,2,0)</f>
        <v>If sensitive data is introduced to your solution's AI model, can the data be removed from the AI model by request?*</v>
      </c>
      <c r="C35" s="44" t="s">
        <v>39</v>
      </c>
      <c r="D35" s="45" t="s">
        <v>393</v>
      </c>
      <c r="E35" s="46" t="str">
        <f>IF($C$18="No",'Auto Responses'!$A$6,IF($C35="Yes",VLOOKUP($A35,Questions!$A$2:$X$333,17,0)&amp;"",IF($C35="No",VLOOKUP($A35,Questions!$A$2:$X$333,16,0)&amp;"",VLOOKUP($A35,Questions!$A$2:$X$333,15,0)&amp;"")))</f>
        <v/>
      </c>
      <c r="F35" s="47" t="str">
        <f>VLOOKUP($A35,'Institution Evaluation'!$A$56:$F$346,6,0)&amp;""</f>
        <v/>
      </c>
      <c r="G35" s="2"/>
      <c r="H35" s="2"/>
      <c r="I35" s="6"/>
      <c r="J35" s="6"/>
      <c r="K35" s="2"/>
      <c r="L35" s="2"/>
      <c r="M35" s="2"/>
      <c r="N35" s="2"/>
      <c r="O35" s="2"/>
      <c r="P35" s="2"/>
      <c r="Q35" s="2"/>
      <c r="R35" s="2"/>
      <c r="S35" s="2"/>
      <c r="T35" s="2"/>
      <c r="U35" s="2"/>
      <c r="V35" s="2"/>
      <c r="W35" s="2"/>
      <c r="X35" s="2"/>
      <c r="Y35" s="2"/>
      <c r="Z35" s="2"/>
    </row>
    <row r="36" spans="1:26" ht="54" customHeight="1" x14ac:dyDescent="0.15">
      <c r="A36" s="34" t="s">
        <v>394</v>
      </c>
      <c r="B36" s="43" t="str">
        <f>VLOOKUP($A36,Questions!$A$2:$X$333,2,0)</f>
        <v>Is user input data used to influence your solution's AI model?*</v>
      </c>
      <c r="C36" s="44" t="s">
        <v>64</v>
      </c>
      <c r="D36" s="45" t="s">
        <v>395</v>
      </c>
      <c r="E36" s="46" t="str">
        <f>IF($C$18="No",'Auto Responses'!$A$6,IF($C36="Yes",VLOOKUP($A36,Questions!$A$2:$X$333,17,0)&amp;"",IF($C36="No",VLOOKUP($A36,Questions!$A$2:$X$333,16,0)&amp;"",VLOOKUP($A36,Questions!$A$2:$X$333,15,0)&amp;"")))</f>
        <v/>
      </c>
      <c r="F36" s="47" t="str">
        <f>VLOOKUP($A36,'Institution Evaluation'!$A$56:$F$346,6,0)&amp;""</f>
        <v/>
      </c>
      <c r="G36" s="2"/>
      <c r="H36" s="2"/>
      <c r="I36" s="6"/>
      <c r="J36" s="6"/>
      <c r="K36" s="2"/>
      <c r="L36" s="2"/>
      <c r="M36" s="2"/>
      <c r="N36" s="2"/>
      <c r="O36" s="2"/>
      <c r="P36" s="2"/>
      <c r="Q36" s="2"/>
      <c r="R36" s="2"/>
      <c r="S36" s="2"/>
      <c r="T36" s="2"/>
      <c r="U36" s="2"/>
      <c r="V36" s="2"/>
      <c r="W36" s="2"/>
      <c r="X36" s="2"/>
      <c r="Y36" s="2"/>
      <c r="Z36" s="2"/>
    </row>
    <row r="37" spans="1:26" ht="60" customHeight="1" x14ac:dyDescent="0.15">
      <c r="A37" s="34" t="s">
        <v>396</v>
      </c>
      <c r="B37" s="43" t="str">
        <f>VLOOKUP($A37,Questions!$A$2:$X$333,2,0)</f>
        <v>Do you provide logging for your solution's AI feature(s) that includes user, date, and action taken?*</v>
      </c>
      <c r="C37" s="44" t="s">
        <v>39</v>
      </c>
      <c r="D37" s="45" t="s">
        <v>397</v>
      </c>
      <c r="E37" s="46" t="str">
        <f>IF($C$18="No",'Auto Responses'!$A$6,IF($C37="Yes",VLOOKUP($A37,Questions!$A$2:$X$333,17,0)&amp;"",IF($C37="No",VLOOKUP($A37,Questions!$A$2:$X$333,16,0)&amp;"",VLOOKUP($A37,Questions!$A$2:$X$333,15,0)&amp;"")))</f>
        <v/>
      </c>
      <c r="F37" s="47" t="str">
        <f>VLOOKUP($A37,'Institution Evaluation'!$A$56:$F$346,6,0)&amp;""</f>
        <v/>
      </c>
      <c r="G37" s="2"/>
      <c r="H37" s="2"/>
      <c r="I37" s="6"/>
      <c r="J37" s="6"/>
      <c r="K37" s="2"/>
      <c r="L37" s="2"/>
      <c r="M37" s="2"/>
      <c r="N37" s="2"/>
      <c r="O37" s="2"/>
      <c r="P37" s="2"/>
      <c r="Q37" s="2"/>
      <c r="R37" s="2"/>
      <c r="S37" s="2"/>
      <c r="T37" s="2"/>
      <c r="U37" s="2"/>
      <c r="V37" s="2"/>
      <c r="W37" s="2"/>
      <c r="X37" s="2"/>
      <c r="Y37" s="2"/>
      <c r="Z37" s="2"/>
    </row>
    <row r="38" spans="1:26" ht="60" customHeight="1" x14ac:dyDescent="0.15">
      <c r="A38" s="34" t="s">
        <v>398</v>
      </c>
      <c r="B38" s="43" t="str">
        <f>VLOOKUP($A38,Questions!$A$2:$X$333,2,0)</f>
        <v>Please describe how you validate user inputs.</v>
      </c>
      <c r="C38" s="81" t="s">
        <v>399</v>
      </c>
      <c r="D38" s="45"/>
      <c r="E38" s="46" t="str">
        <f>IF($C$18="No",'Auto Responses'!$A$6,IF($C38="Yes",VLOOKUP($A38,Questions!$A$2:$X$333,17,0)&amp;"",IF($C38="No",VLOOKUP($A38,Questions!$A$2:$X$333,16,0)&amp;"",VLOOKUP($A38,Questions!$A$2:$X$333,15,0)&amp;"")))</f>
        <v>Looking for how the solution is checked for input anomalies, patterns, and malicious input rejection.</v>
      </c>
      <c r="F38" s="47" t="str">
        <f>VLOOKUP($A38,'Institution Evaluation'!$A$56:$F$346,6,0)&amp;""</f>
        <v/>
      </c>
      <c r="G38" s="2"/>
      <c r="H38" s="2"/>
      <c r="I38" s="6"/>
      <c r="J38" s="6"/>
      <c r="K38" s="2"/>
      <c r="L38" s="2"/>
      <c r="M38" s="2"/>
      <c r="N38" s="2"/>
      <c r="O38" s="2"/>
      <c r="P38" s="2"/>
      <c r="Q38" s="2"/>
      <c r="R38" s="2"/>
      <c r="S38" s="2"/>
      <c r="T38" s="2"/>
      <c r="U38" s="2"/>
      <c r="V38" s="2"/>
      <c r="W38" s="2"/>
      <c r="X38" s="2"/>
      <c r="Y38" s="2"/>
      <c r="Z38" s="2"/>
    </row>
    <row r="39" spans="1:26" ht="49.5" customHeight="1" x14ac:dyDescent="0.15">
      <c r="A39" s="34" t="s">
        <v>400</v>
      </c>
      <c r="B39" s="43" t="str">
        <f>VLOOKUP($A39,Questions!$A$2:$X$333,2,0)</f>
        <v>Do you plan for and mitigate supply-chain risk related to your AI features?</v>
      </c>
      <c r="C39" s="44" t="s">
        <v>39</v>
      </c>
      <c r="D39" s="45" t="s">
        <v>401</v>
      </c>
      <c r="E39" s="46" t="str">
        <f>IF($C$18="No",'Auto Responses'!$A$6,IF($C39="Yes",VLOOKUP($A39,Questions!$A$2:$X$333,17,0)&amp;"",IF($C39="No",VLOOKUP($A39,Questions!$A$2:$X$333,16,0)&amp;"",VLOOKUP($A39,Questions!$A$2:$X$333,15,0)&amp;"")))</f>
        <v/>
      </c>
      <c r="F39" s="47" t="str">
        <f>VLOOKUP($A39,'Institution Evaluation'!$A$56:$F$346,6,0)&amp;""</f>
        <v/>
      </c>
      <c r="G39" s="49" t="s">
        <v>22</v>
      </c>
      <c r="H39" s="2"/>
      <c r="I39" s="6"/>
      <c r="J39" s="6"/>
      <c r="K39" s="2"/>
      <c r="L39" s="2"/>
      <c r="M39" s="2"/>
      <c r="N39" s="2"/>
      <c r="O39" s="2"/>
      <c r="P39" s="2"/>
      <c r="Q39" s="2"/>
      <c r="R39" s="2"/>
      <c r="S39" s="2"/>
      <c r="T39" s="2"/>
      <c r="U39" s="2"/>
      <c r="V39" s="2"/>
      <c r="W39" s="2"/>
      <c r="X39" s="2"/>
      <c r="Y39" s="2"/>
      <c r="Z39" s="2"/>
    </row>
    <row r="40" spans="1:26" ht="36.75" customHeight="1" x14ac:dyDescent="0.15">
      <c r="A40" s="18" t="str">
        <f>VLOOKUP(LEFT($A41,4),'Auto Responses'!$N$4:$O$38,2,0)&amp;""</f>
        <v xml:space="preserve"> AI Machine Learning</v>
      </c>
      <c r="B40" s="40"/>
      <c r="C40" s="19" t="s">
        <v>13</v>
      </c>
      <c r="D40" s="19" t="s">
        <v>14</v>
      </c>
      <c r="E40" s="41" t="s">
        <v>15</v>
      </c>
      <c r="F40" s="93" t="s">
        <v>16</v>
      </c>
      <c r="G40" s="2"/>
      <c r="H40" s="2"/>
      <c r="I40" s="6"/>
      <c r="J40" s="6"/>
      <c r="K40" s="2"/>
      <c r="L40" s="2"/>
      <c r="M40" s="2"/>
      <c r="N40" s="2"/>
      <c r="O40" s="2"/>
      <c r="P40" s="2"/>
      <c r="Q40" s="2"/>
      <c r="R40" s="2"/>
      <c r="S40" s="2"/>
      <c r="T40" s="2"/>
      <c r="U40" s="2"/>
      <c r="V40" s="2"/>
      <c r="W40" s="2"/>
      <c r="X40" s="2"/>
      <c r="Y40" s="2"/>
      <c r="Z40" s="2"/>
    </row>
    <row r="41" spans="1:26" ht="97.5" customHeight="1" x14ac:dyDescent="0.15">
      <c r="A41" s="34" t="s">
        <v>402</v>
      </c>
      <c r="B41" s="43" t="str">
        <f>VLOOKUP($A41,Questions!$A$2:$X$333,2,0)</f>
        <v>Do you separate ML training data from your ML solution data?*</v>
      </c>
      <c r="C41" s="44" t="s">
        <v>39</v>
      </c>
      <c r="D41" s="45" t="s">
        <v>403</v>
      </c>
      <c r="E41" s="46" t="str">
        <f>IF($C$18="No",'Auto Responses'!$A$6,IF($C$20="No",'Auto Responses'!$A$10,IF($C41="Yes",VLOOKUP($A41,Questions!$A$2:$X$333,17,0)&amp;"",IF($C41="No",VLOOKUP($A41,Questions!$A$2:$X$333,16,0)&amp;"",VLOOKUP($A41,Questions!$A$2:$X$333,15,0)&amp;""))))</f>
        <v/>
      </c>
      <c r="F41" s="47" t="str">
        <f>VLOOKUP($A41,'Institution Evaluation'!$A$56:$F$346,6,0)&amp;""</f>
        <v/>
      </c>
      <c r="G41" s="2"/>
      <c r="H41" s="2"/>
      <c r="I41" s="6"/>
      <c r="J41" s="6"/>
      <c r="K41" s="2"/>
      <c r="L41" s="2"/>
      <c r="M41" s="2"/>
      <c r="N41" s="2"/>
      <c r="O41" s="2"/>
      <c r="P41" s="2"/>
      <c r="Q41" s="2"/>
      <c r="R41" s="2"/>
      <c r="S41" s="2"/>
      <c r="T41" s="2"/>
      <c r="U41" s="2"/>
      <c r="V41" s="2"/>
      <c r="W41" s="2"/>
      <c r="X41" s="2"/>
      <c r="Y41" s="2"/>
      <c r="Z41" s="2"/>
    </row>
    <row r="42" spans="1:26" ht="74.25" customHeight="1" x14ac:dyDescent="0.15">
      <c r="A42" s="34" t="s">
        <v>404</v>
      </c>
      <c r="B42" s="43" t="str">
        <f>VLOOKUP($A42,Questions!$A$2:$X$333,2,0)</f>
        <v>Do you authenticate and verify your ML model's feedback?*</v>
      </c>
      <c r="C42" s="44" t="s">
        <v>39</v>
      </c>
      <c r="D42" s="45" t="s">
        <v>405</v>
      </c>
      <c r="E42" s="46" t="str">
        <f>IF($C$18="No",'Auto Responses'!$A$6,IF($C$20="No",'Auto Responses'!$A$10,IF($C42="Yes",VLOOKUP($A42,Questions!$A$2:$X$333,17,0)&amp;"",IF($C42="No",VLOOKUP($A42,Questions!$A$2:$X$333,16,0)&amp;"",VLOOKUP($A42,Questions!$A$2:$X$333,15,0)&amp;""))))</f>
        <v/>
      </c>
      <c r="F42" s="47" t="str">
        <f>VLOOKUP($A42,'Institution Evaluation'!$A$56:$F$346,6,0)&amp;""</f>
        <v/>
      </c>
      <c r="G42" s="2"/>
      <c r="H42" s="2"/>
      <c r="I42" s="6"/>
      <c r="J42" s="6"/>
      <c r="K42" s="2"/>
      <c r="L42" s="2"/>
      <c r="M42" s="2"/>
      <c r="N42" s="2"/>
      <c r="O42" s="2"/>
      <c r="P42" s="2"/>
      <c r="Q42" s="2"/>
      <c r="R42" s="2"/>
      <c r="S42" s="2"/>
      <c r="T42" s="2"/>
      <c r="U42" s="2"/>
      <c r="V42" s="2"/>
      <c r="W42" s="2"/>
      <c r="X42" s="2"/>
      <c r="Y42" s="2"/>
      <c r="Z42" s="2"/>
    </row>
    <row r="43" spans="1:26" ht="110.25" customHeight="1" x14ac:dyDescent="0.15">
      <c r="A43" s="34" t="s">
        <v>406</v>
      </c>
      <c r="B43" s="43" t="str">
        <f>VLOOKUP($A43,Questions!$A$2:$X$333,2,0)</f>
        <v>Is your ML training data vetted, validated, and verified before training the solution's AI model?</v>
      </c>
      <c r="C43" s="44" t="s">
        <v>39</v>
      </c>
      <c r="D43" s="45" t="s">
        <v>407</v>
      </c>
      <c r="E43" s="46" t="str">
        <f>IF($C$18="No",'Auto Responses'!$A$6,IF($C$20="No",'Auto Responses'!$A$10,IF($C43="Yes",VLOOKUP($A43,Questions!$A$2:$X$333,17,0)&amp;"",IF($C43="No",VLOOKUP($A43,Questions!$A$2:$X$333,16,0)&amp;"",VLOOKUP($A43,Questions!$A$2:$X$333,15,0)&amp;""))))</f>
        <v/>
      </c>
      <c r="F43" s="47" t="str">
        <f>VLOOKUP($A43,'Institution Evaluation'!$A$56:$F$346,6,0)&amp;""</f>
        <v/>
      </c>
      <c r="G43" s="2"/>
      <c r="H43" s="2"/>
      <c r="I43" s="6"/>
      <c r="J43" s="6"/>
      <c r="K43" s="2"/>
      <c r="L43" s="2"/>
      <c r="M43" s="2"/>
      <c r="N43" s="2"/>
      <c r="O43" s="2"/>
      <c r="P43" s="2"/>
      <c r="Q43" s="2"/>
      <c r="R43" s="2"/>
      <c r="S43" s="2"/>
      <c r="T43" s="2"/>
      <c r="U43" s="2"/>
      <c r="V43" s="2"/>
      <c r="W43" s="2"/>
      <c r="X43" s="2"/>
      <c r="Y43" s="2"/>
      <c r="Z43" s="2"/>
    </row>
    <row r="44" spans="1:26" ht="38.25" customHeight="1" x14ac:dyDescent="0.15">
      <c r="A44" s="34" t="s">
        <v>408</v>
      </c>
      <c r="B44" s="43" t="str">
        <f>VLOOKUP($A44,Questions!$A$2:$X$333,2,0)</f>
        <v>Is your ML training data monitored and audited?</v>
      </c>
      <c r="C44" s="44" t="s">
        <v>39</v>
      </c>
      <c r="D44" s="45" t="s">
        <v>409</v>
      </c>
      <c r="E44" s="46" t="str">
        <f>IF($C$18="No",'Auto Responses'!$A$6,IF($C$20="No",'Auto Responses'!$A$10,IF($C44="Yes",VLOOKUP($A44,Questions!$A$2:$X$333,17,0)&amp;"",IF($C44="No",VLOOKUP($A44,Questions!$A$2:$X$333,16,0)&amp;"",VLOOKUP($A44,Questions!$A$2:$X$333,15,0)&amp;""))))</f>
        <v/>
      </c>
      <c r="F44" s="47" t="str">
        <f>VLOOKUP($A44,'Institution Evaluation'!$A$56:$F$346,6,0)&amp;""</f>
        <v/>
      </c>
      <c r="G44" s="2"/>
      <c r="H44" s="2"/>
      <c r="I44" s="6"/>
      <c r="J44" s="6"/>
      <c r="K44" s="2"/>
      <c r="L44" s="2"/>
      <c r="M44" s="2"/>
      <c r="N44" s="2"/>
      <c r="O44" s="2"/>
      <c r="P44" s="2"/>
      <c r="Q44" s="2"/>
      <c r="R44" s="2"/>
      <c r="S44" s="2"/>
      <c r="T44" s="2"/>
      <c r="U44" s="2"/>
      <c r="V44" s="2"/>
      <c r="W44" s="2"/>
      <c r="X44" s="2"/>
      <c r="Y44" s="2"/>
      <c r="Z44" s="2"/>
    </row>
    <row r="45" spans="1:26" ht="63" customHeight="1" x14ac:dyDescent="0.15">
      <c r="A45" s="34" t="s">
        <v>410</v>
      </c>
      <c r="B45" s="43" t="str">
        <f>VLOOKUP($A45,Questions!$A$2:$X$333,2,0)</f>
        <v>Have you limited access to your ML training data to only staff with an explicit business need?</v>
      </c>
      <c r="C45" s="44" t="s">
        <v>39</v>
      </c>
      <c r="D45" s="45" t="s">
        <v>411</v>
      </c>
      <c r="E45" s="46" t="str">
        <f>IF($C$18="No",'Auto Responses'!$A$6,IF($C$20="No",'Auto Responses'!$A$10,IF($C45="Yes",VLOOKUP($A45,Questions!$A$2:$X$333,17,0)&amp;"",IF($C45="No",VLOOKUP($A45,Questions!$A$2:$X$333,16,0)&amp;"",VLOOKUP($A45,Questions!$A$2:$X$333,15,0)&amp;""))))</f>
        <v/>
      </c>
      <c r="F45" s="47" t="str">
        <f>VLOOKUP($A45,'Institution Evaluation'!$A$56:$F$346,6,0)&amp;""</f>
        <v/>
      </c>
      <c r="G45" s="2"/>
      <c r="H45" s="2"/>
      <c r="I45" s="6"/>
      <c r="J45" s="6"/>
      <c r="K45" s="2"/>
      <c r="L45" s="2"/>
      <c r="M45" s="2"/>
      <c r="N45" s="2"/>
      <c r="O45" s="2"/>
      <c r="P45" s="2"/>
      <c r="Q45" s="2"/>
      <c r="R45" s="2"/>
      <c r="S45" s="2"/>
      <c r="T45" s="2"/>
      <c r="U45" s="2"/>
      <c r="V45" s="2"/>
      <c r="W45" s="2"/>
      <c r="X45" s="2"/>
      <c r="Y45" s="2"/>
      <c r="Z45" s="2"/>
    </row>
    <row r="46" spans="1:26" ht="101.25" customHeight="1" x14ac:dyDescent="0.15">
      <c r="A46" s="34" t="s">
        <v>412</v>
      </c>
      <c r="B46" s="43" t="str">
        <f>VLOOKUP($A46,Questions!$A$2:$X$333,2,0)</f>
        <v>Have you implemented adversarial training or other model defense mechanisms to protect your ML-related features?</v>
      </c>
      <c r="C46" s="44" t="s">
        <v>39</v>
      </c>
      <c r="D46" s="45" t="s">
        <v>413</v>
      </c>
      <c r="E46" s="46" t="str">
        <f>IF($C$18="No",'Auto Responses'!$A$6,IF($C$20="No",'Auto Responses'!$A$10,IF($C46="Yes",VLOOKUP($A46,Questions!$A$2:$X$333,17,0)&amp;"",IF($C46="No",VLOOKUP($A46,Questions!$A$2:$X$333,16,0)&amp;"",VLOOKUP($A46,Questions!$A$2:$X$333,15,0)&amp;""))))</f>
        <v/>
      </c>
      <c r="F46" s="47" t="str">
        <f>VLOOKUP($A46,'Institution Evaluation'!$A$56:$F$346,6,0)&amp;""</f>
        <v/>
      </c>
      <c r="G46" s="2"/>
      <c r="H46" s="2"/>
      <c r="I46" s="6"/>
      <c r="J46" s="6"/>
      <c r="K46" s="2"/>
      <c r="L46" s="2"/>
      <c r="M46" s="2"/>
      <c r="N46" s="2"/>
      <c r="O46" s="2"/>
      <c r="P46" s="2"/>
      <c r="Q46" s="2"/>
      <c r="R46" s="2"/>
      <c r="S46" s="2"/>
      <c r="T46" s="2"/>
      <c r="U46" s="2"/>
      <c r="V46" s="2"/>
      <c r="W46" s="2"/>
      <c r="X46" s="2"/>
      <c r="Y46" s="2"/>
      <c r="Z46" s="2"/>
    </row>
    <row r="47" spans="1:26" ht="102.75" customHeight="1" x14ac:dyDescent="0.15">
      <c r="A47" s="34" t="s">
        <v>414</v>
      </c>
      <c r="B47" s="43" t="str">
        <f>VLOOKUP($A47,Questions!$A$2:$X$333,2,0)</f>
        <v>Do you make your ML model transparent through documentation and log inputs and outputs?</v>
      </c>
      <c r="C47" s="44" t="s">
        <v>39</v>
      </c>
      <c r="D47" s="45" t="s">
        <v>415</v>
      </c>
      <c r="E47" s="46" t="str">
        <f>IF($C$18="No",'Auto Responses'!$A$6,IF($C$20="No",'Auto Responses'!$A$10,IF($C47="Yes",VLOOKUP($A47,Questions!$A$2:$X$333,17,0)&amp;"",IF($C47="No",VLOOKUP($A47,Questions!$A$2:$X$333,16,0)&amp;"",VLOOKUP($A47,Questions!$A$2:$X$333,15,0)&amp;""))))</f>
        <v/>
      </c>
      <c r="F47" s="47" t="str">
        <f>VLOOKUP($A47,'Institution Evaluation'!$A$56:$F$346,6,0)&amp;""</f>
        <v/>
      </c>
      <c r="G47" s="2"/>
      <c r="H47" s="2"/>
      <c r="I47" s="6"/>
      <c r="J47" s="6"/>
      <c r="K47" s="2"/>
      <c r="L47" s="2"/>
      <c r="M47" s="2"/>
      <c r="N47" s="2"/>
      <c r="O47" s="2"/>
      <c r="P47" s="2"/>
      <c r="Q47" s="2"/>
      <c r="R47" s="2"/>
      <c r="S47" s="2"/>
      <c r="T47" s="2"/>
      <c r="U47" s="2"/>
      <c r="V47" s="2"/>
      <c r="W47" s="2"/>
      <c r="X47" s="2"/>
      <c r="Y47" s="2"/>
      <c r="Z47" s="2"/>
    </row>
    <row r="48" spans="1:26" ht="67.5" customHeight="1" x14ac:dyDescent="0.15">
      <c r="A48" s="34" t="s">
        <v>416</v>
      </c>
      <c r="B48" s="43" t="str">
        <f>VLOOKUP($A48,Questions!$A$2:$X$333,2,0)</f>
        <v>Do you watermark your ML training data?</v>
      </c>
      <c r="C48" s="44" t="s">
        <v>64</v>
      </c>
      <c r="D48" s="45" t="s">
        <v>1876</v>
      </c>
      <c r="E48" s="46" t="str">
        <f>IF($C$18="No",'Auto Responses'!$A$6,IF($C$20="No",'Auto Responses'!$A$10,IF($C48="Yes",VLOOKUP($A48,Questions!$A$2:$X$333,17,0)&amp;"",IF($C48="No",VLOOKUP($A48,Questions!$A$2:$X$333,16,0)&amp;"",VLOOKUP($A48,Questions!$A$2:$X$333,15,0)&amp;""))))</f>
        <v/>
      </c>
      <c r="F48" s="47" t="str">
        <f>VLOOKUP($A48,'Institution Evaluation'!$A$56:$F$346,6,0)&amp;""</f>
        <v/>
      </c>
      <c r="G48" s="49" t="s">
        <v>22</v>
      </c>
      <c r="H48" s="2"/>
      <c r="I48" s="6"/>
      <c r="J48" s="6"/>
      <c r="K48" s="2"/>
      <c r="L48" s="2"/>
      <c r="M48" s="2"/>
      <c r="N48" s="2"/>
      <c r="O48" s="2"/>
      <c r="P48" s="2"/>
      <c r="Q48" s="2"/>
      <c r="R48" s="2"/>
      <c r="S48" s="2"/>
      <c r="T48" s="2"/>
      <c r="U48" s="2"/>
      <c r="V48" s="2"/>
      <c r="W48" s="2"/>
      <c r="X48" s="2"/>
      <c r="Y48" s="2"/>
      <c r="Z48" s="2"/>
    </row>
    <row r="49" spans="1:26" ht="36.75" customHeight="1" x14ac:dyDescent="0.15">
      <c r="A49" s="18" t="str">
        <f>VLOOKUP(LEFT($A50,4),'Auto Responses'!$N$4:$O$38,2,0)&amp;""</f>
        <v xml:space="preserve"> AI Large Language Model (LLM)</v>
      </c>
      <c r="B49" s="40"/>
      <c r="C49" s="19" t="s">
        <v>13</v>
      </c>
      <c r="D49" s="19" t="s">
        <v>14</v>
      </c>
      <c r="E49" s="41" t="s">
        <v>15</v>
      </c>
      <c r="F49" s="93" t="s">
        <v>16</v>
      </c>
      <c r="G49" s="2"/>
      <c r="H49" s="2"/>
      <c r="I49" s="6"/>
      <c r="J49" s="6"/>
      <c r="K49" s="2"/>
      <c r="L49" s="2"/>
      <c r="M49" s="2"/>
      <c r="N49" s="2"/>
      <c r="O49" s="2"/>
      <c r="P49" s="2"/>
      <c r="Q49" s="2"/>
      <c r="R49" s="2"/>
      <c r="S49" s="2"/>
      <c r="T49" s="2"/>
      <c r="U49" s="2"/>
      <c r="V49" s="2"/>
      <c r="W49" s="2"/>
      <c r="X49" s="2"/>
      <c r="Y49" s="2"/>
      <c r="Z49" s="2"/>
    </row>
    <row r="50" spans="1:26" ht="60" customHeight="1" x14ac:dyDescent="0.15">
      <c r="A50" s="34" t="s">
        <v>417</v>
      </c>
      <c r="B50" s="43" t="str">
        <f>VLOOKUP($A50,Questions!$A$2:$X$333,2,0)</f>
        <v>Do you limit your solution's LLM privileges by default?*</v>
      </c>
      <c r="C50" s="44" t="s">
        <v>39</v>
      </c>
      <c r="D50" s="45" t="s">
        <v>418</v>
      </c>
      <c r="E50" s="46" t="str">
        <f>IF($C$18="No",'Auto Responses'!$A$6,IF($C$21="No",'Auto Responses'!$A$11,IF($C50="Yes",VLOOKUP($A50,Questions!$A$2:$X$333,17,0)&amp;"",IF($C50="No",VLOOKUP($A50,Questions!$A$2:$X$333,16,0)&amp;"",VLOOKUP($A50,Questions!$A$2:$X$333,15,0)&amp;""))))</f>
        <v/>
      </c>
      <c r="F50" s="47" t="str">
        <f>VLOOKUP($A50,'Institution Evaluation'!$A$56:$F$346,6,0)&amp;""</f>
        <v/>
      </c>
      <c r="G50" s="2"/>
      <c r="H50" s="2"/>
      <c r="I50" s="6"/>
      <c r="J50" s="6"/>
      <c r="K50" s="2"/>
      <c r="L50" s="2"/>
      <c r="M50" s="2"/>
      <c r="N50" s="2"/>
      <c r="O50" s="2"/>
      <c r="P50" s="2"/>
      <c r="Q50" s="2"/>
      <c r="R50" s="2"/>
      <c r="S50" s="2"/>
      <c r="T50" s="2"/>
      <c r="U50" s="2"/>
      <c r="V50" s="2"/>
      <c r="W50" s="2"/>
      <c r="X50" s="2"/>
      <c r="Y50" s="2"/>
      <c r="Z50" s="2"/>
    </row>
    <row r="51" spans="1:26" ht="102.75" customHeight="1" x14ac:dyDescent="0.15">
      <c r="A51" s="34" t="s">
        <v>419</v>
      </c>
      <c r="B51" s="43" t="str">
        <f>VLOOKUP($A51,Questions!$A$2:$X$333,2,0)</f>
        <v>Is your LLM training data vetted, validated, and verified before training the solution's AI model?*</v>
      </c>
      <c r="C51" s="44" t="s">
        <v>39</v>
      </c>
      <c r="D51" s="45" t="s">
        <v>420</v>
      </c>
      <c r="E51" s="46" t="str">
        <f>IF($C$18="No",'Auto Responses'!$A$6,IF($C$21="No",'Auto Responses'!$A$11,IF($C51="Yes",VLOOKUP($A51,Questions!$A$2:$X$333,17,0)&amp;"",IF($C51="No",VLOOKUP($A51,Questions!$A$2:$X$333,16,0)&amp;"",VLOOKUP($A51,Questions!$A$2:$X$333,15,0)&amp;""))))</f>
        <v/>
      </c>
      <c r="F51" s="47" t="str">
        <f>VLOOKUP($A51,'Institution Evaluation'!$A$56:$F$346,6,0)&amp;""</f>
        <v/>
      </c>
      <c r="G51" s="2"/>
      <c r="H51" s="2"/>
      <c r="I51" s="6"/>
      <c r="J51" s="6"/>
      <c r="K51" s="2"/>
      <c r="L51" s="2"/>
      <c r="M51" s="2"/>
      <c r="N51" s="2"/>
      <c r="O51" s="2"/>
      <c r="P51" s="2"/>
      <c r="Q51" s="2"/>
      <c r="R51" s="2"/>
      <c r="S51" s="2"/>
      <c r="T51" s="2"/>
      <c r="U51" s="2"/>
      <c r="V51" s="2"/>
      <c r="W51" s="2"/>
      <c r="X51" s="2"/>
      <c r="Y51" s="2"/>
      <c r="Z51" s="2"/>
    </row>
    <row r="52" spans="1:26" ht="75.75" customHeight="1" x14ac:dyDescent="0.15">
      <c r="A52" s="34" t="s">
        <v>421</v>
      </c>
      <c r="B52" s="43" t="str">
        <f>VLOOKUP($A52,Questions!$A$2:$X$333,2,0)</f>
        <v>Do any actions taken by your solution's LLM features or plugins require human intervention?*</v>
      </c>
      <c r="C52" s="44" t="s">
        <v>39</v>
      </c>
      <c r="D52" s="45" t="s">
        <v>422</v>
      </c>
      <c r="E52" s="46" t="str">
        <f>IF($C$18="No",'Auto Responses'!$A$6,IF($C$21="No",'Auto Responses'!$A$11,IF($C52="Yes",VLOOKUP($A52,Questions!$A$2:$X$333,17,0)&amp;"",IF($C52="No",VLOOKUP($A52,Questions!$A$2:$X$333,16,0)&amp;"",VLOOKUP($A52,Questions!$A$2:$X$333,15,0)&amp;""))))</f>
        <v/>
      </c>
      <c r="F52" s="47" t="str">
        <f>VLOOKUP($A52,'Institution Evaluation'!$A$56:$F$346,6,0)&amp;""</f>
        <v/>
      </c>
      <c r="G52" s="2"/>
      <c r="H52" s="2"/>
      <c r="I52" s="6"/>
      <c r="J52" s="6"/>
      <c r="K52" s="2"/>
      <c r="L52" s="2"/>
      <c r="M52" s="2"/>
      <c r="N52" s="2"/>
      <c r="O52" s="2"/>
      <c r="P52" s="2"/>
      <c r="Q52" s="2"/>
      <c r="R52" s="2"/>
      <c r="S52" s="2"/>
      <c r="T52" s="2"/>
      <c r="U52" s="2"/>
      <c r="V52" s="2"/>
      <c r="W52" s="2"/>
      <c r="X52" s="2"/>
      <c r="Y52" s="2"/>
      <c r="Z52" s="2"/>
    </row>
    <row r="53" spans="1:26" ht="67.5" customHeight="1" x14ac:dyDescent="0.15">
      <c r="A53" s="34" t="s">
        <v>423</v>
      </c>
      <c r="B53" s="43" t="str">
        <f>VLOOKUP($A53,Questions!$A$2:$X$333,2,0)</f>
        <v>Do you limit multiple LLM model plugins being called as part of a single input?*</v>
      </c>
      <c r="C53" s="44" t="s">
        <v>39</v>
      </c>
      <c r="D53" s="45" t="s">
        <v>424</v>
      </c>
      <c r="E53" s="46" t="str">
        <f>IF($C$18="No",'Auto Responses'!$A$6,IF($C$21="No",'Auto Responses'!$A$11,IF($C53="Yes",VLOOKUP($A53,Questions!$A$2:$X$333,17,0)&amp;"",IF($C53="No",VLOOKUP($A53,Questions!$A$2:$X$333,16,0)&amp;"",VLOOKUP($A53,Questions!$A$2:$X$333,15,0)&amp;""))))</f>
        <v/>
      </c>
      <c r="F53" s="47" t="str">
        <f>VLOOKUP($A53,'Institution Evaluation'!$A$56:$F$346,6,0)&amp;""</f>
        <v/>
      </c>
      <c r="G53" s="2"/>
      <c r="H53" s="2"/>
      <c r="I53" s="6"/>
      <c r="J53" s="6"/>
      <c r="K53" s="2"/>
      <c r="L53" s="2"/>
      <c r="M53" s="2"/>
      <c r="N53" s="2"/>
      <c r="O53" s="2"/>
      <c r="P53" s="2"/>
      <c r="Q53" s="2"/>
      <c r="R53" s="2"/>
      <c r="S53" s="2"/>
      <c r="T53" s="2"/>
      <c r="U53" s="2"/>
      <c r="V53" s="2"/>
      <c r="W53" s="2"/>
      <c r="X53" s="2"/>
      <c r="Y53" s="2"/>
      <c r="Z53" s="2"/>
    </row>
    <row r="54" spans="1:26" ht="49.5" customHeight="1" x14ac:dyDescent="0.15">
      <c r="A54" s="34" t="s">
        <v>425</v>
      </c>
      <c r="B54" s="43" t="str">
        <f>VLOOKUP($A54,Questions!$A$2:$X$333,2,0)</f>
        <v>Do you limit your solution's LLM resource use per request, per step, and per action?</v>
      </c>
      <c r="C54" s="44" t="s">
        <v>39</v>
      </c>
      <c r="D54" s="45" t="s">
        <v>426</v>
      </c>
      <c r="E54" s="46" t="str">
        <f>IF($C$18="No",'Auto Responses'!$A$6,IF($C$21="No",'Auto Responses'!$A$11,IF($C54="Yes",VLOOKUP($A54,Questions!$A$2:$X$333,17,0)&amp;"",IF($C54="No",VLOOKUP($A54,Questions!$A$2:$X$333,16,0)&amp;"",VLOOKUP($A54,Questions!$A$2:$X$333,15,0)&amp;""))))</f>
        <v/>
      </c>
      <c r="F54" s="47" t="str">
        <f>VLOOKUP($A54,'Institution Evaluation'!$A$56:$F$346,6,0)&amp;""</f>
        <v/>
      </c>
      <c r="G54" s="2"/>
      <c r="H54" s="2"/>
      <c r="I54" s="6"/>
      <c r="J54" s="6"/>
      <c r="K54" s="2"/>
      <c r="L54" s="2"/>
      <c r="M54" s="2"/>
      <c r="N54" s="2"/>
      <c r="O54" s="2"/>
      <c r="P54" s="2"/>
      <c r="Q54" s="2"/>
      <c r="R54" s="2"/>
      <c r="S54" s="2"/>
      <c r="T54" s="2"/>
      <c r="U54" s="2"/>
      <c r="V54" s="2"/>
      <c r="W54" s="2"/>
      <c r="X54" s="2"/>
      <c r="Y54" s="2"/>
      <c r="Z54" s="2"/>
    </row>
    <row r="55" spans="1:26" ht="55.5" customHeight="1" x14ac:dyDescent="0.15">
      <c r="A55" s="34" t="s">
        <v>427</v>
      </c>
      <c r="B55" s="43" t="str">
        <f>VLOOKUP($A55,Questions!$A$2:$X$333,2,0)</f>
        <v>Do you leverage LLM model tuning or other model validation mechanisms?</v>
      </c>
      <c r="C55" s="44" t="s">
        <v>39</v>
      </c>
      <c r="D55" s="45" t="s">
        <v>428</v>
      </c>
      <c r="E55" s="46" t="str">
        <f>IF($C$18="No",'Auto Responses'!$A$6,IF($C$21="No",'Auto Responses'!$A$11,IF($C55="Yes",VLOOKUP($A55,Questions!$A$2:$X$333,17,0)&amp;"",IF($C55="No",VLOOKUP($A55,Questions!$A$2:$X$333,16,0)&amp;"",VLOOKUP($A55,Questions!$A$2:$X$333,15,0)&amp;""))))</f>
        <v/>
      </c>
      <c r="F55" s="47" t="str">
        <f>VLOOKUP($A55,'Institution Evaluation'!$A$56:$F$346,6,0)&amp;""</f>
        <v/>
      </c>
      <c r="G55" s="49" t="s">
        <v>22</v>
      </c>
      <c r="H55" s="2"/>
      <c r="I55" s="6"/>
      <c r="J55" s="6"/>
      <c r="K55" s="2"/>
      <c r="L55" s="2"/>
      <c r="M55" s="2"/>
      <c r="N55" s="2"/>
      <c r="O55" s="2"/>
      <c r="P55" s="2"/>
      <c r="Q55" s="2"/>
      <c r="R55" s="2"/>
      <c r="S55" s="2"/>
      <c r="T55" s="2"/>
      <c r="U55" s="2"/>
      <c r="V55" s="2"/>
      <c r="W55" s="2"/>
      <c r="X55" s="2"/>
      <c r="Y55" s="2"/>
      <c r="Z55" s="2"/>
    </row>
    <row r="56" spans="1:26" ht="33" customHeight="1" x14ac:dyDescent="0.15">
      <c r="A56" s="59" t="s">
        <v>32</v>
      </c>
      <c r="B56" s="2"/>
      <c r="C56" s="3"/>
      <c r="D56" s="4"/>
      <c r="E56" s="94" t="s">
        <v>429</v>
      </c>
      <c r="F56" s="2"/>
      <c r="G56" s="2"/>
      <c r="H56" s="2"/>
      <c r="I56" s="6"/>
      <c r="J56" s="6"/>
      <c r="K56" s="2"/>
      <c r="L56" s="2"/>
      <c r="M56" s="2"/>
      <c r="N56" s="2"/>
      <c r="O56" s="2"/>
      <c r="P56" s="2"/>
      <c r="Q56" s="2"/>
      <c r="R56" s="2"/>
      <c r="S56" s="2"/>
      <c r="T56" s="2"/>
      <c r="U56" s="2"/>
      <c r="V56" s="2"/>
      <c r="W56" s="2"/>
      <c r="X56" s="2"/>
      <c r="Y56" s="2"/>
      <c r="Z56" s="2"/>
    </row>
    <row r="57" spans="1:26" ht="15" hidden="1" customHeight="1" x14ac:dyDescent="0.2">
      <c r="B57" s="2"/>
      <c r="C57" s="3"/>
      <c r="D57" s="4"/>
      <c r="E57" s="5"/>
      <c r="F57" s="2"/>
      <c r="G57" s="2"/>
      <c r="H57" s="2"/>
      <c r="I57" s="6"/>
      <c r="J57" s="6"/>
      <c r="K57" s="2"/>
      <c r="L57" s="2"/>
      <c r="M57" s="2"/>
      <c r="N57" s="2"/>
      <c r="O57" s="2"/>
      <c r="P57" s="2"/>
      <c r="Q57" s="2"/>
      <c r="R57" s="2"/>
      <c r="S57" s="2"/>
      <c r="T57" s="2"/>
      <c r="U57" s="2"/>
      <c r="V57" s="2"/>
      <c r="W57" s="2"/>
      <c r="X57" s="2"/>
      <c r="Y57" s="2"/>
      <c r="Z57" s="2"/>
    </row>
    <row r="58" spans="1:26" ht="15" hidden="1" customHeight="1" x14ac:dyDescent="0.2">
      <c r="A58" s="2"/>
      <c r="B58" s="3"/>
      <c r="C58" s="83"/>
      <c r="D58" s="5"/>
      <c r="E58" s="2"/>
      <c r="F58" s="2"/>
      <c r="G58" s="2"/>
      <c r="H58" s="6"/>
      <c r="I58" s="2"/>
      <c r="J58" s="2"/>
      <c r="K58" s="2"/>
    </row>
    <row r="59" spans="1:26" ht="16" hidden="1" x14ac:dyDescent="0.2">
      <c r="A59" s="34" t="e">
        <f>#REF!</f>
        <v>#REF!</v>
      </c>
      <c r="B59" s="2"/>
      <c r="C59" s="3"/>
      <c r="D59" s="4"/>
      <c r="E59" s="5"/>
      <c r="F59" s="91"/>
      <c r="G59" s="2"/>
      <c r="H59" s="2"/>
      <c r="I59" s="6"/>
      <c r="J59" s="6"/>
      <c r="K59" s="2"/>
      <c r="L59" s="2"/>
    </row>
    <row r="60" spans="1:26" ht="16" hidden="1" x14ac:dyDescent="0.2">
      <c r="A60" s="34" t="e">
        <f>#REF!</f>
        <v>#REF!</v>
      </c>
      <c r="B60" s="2"/>
      <c r="C60" s="3"/>
      <c r="D60" s="4"/>
      <c r="E60" s="5"/>
      <c r="F60" s="91"/>
      <c r="G60" s="2"/>
      <c r="H60" s="2"/>
      <c r="I60" s="6"/>
      <c r="J60" s="6"/>
      <c r="K60" s="2"/>
      <c r="L60" s="2"/>
    </row>
    <row r="61" spans="1:26" ht="16" hidden="1" x14ac:dyDescent="0.2">
      <c r="A61" s="34" t="e">
        <f>#REF!</f>
        <v>#REF!</v>
      </c>
      <c r="B61" s="2"/>
      <c r="C61" s="3"/>
      <c r="D61" s="4"/>
      <c r="E61" s="5"/>
      <c r="F61" s="91"/>
      <c r="G61" s="2"/>
      <c r="H61" s="2"/>
      <c r="I61" s="6"/>
      <c r="J61" s="6"/>
      <c r="K61" s="2"/>
      <c r="L61" s="2"/>
    </row>
    <row r="62" spans="1:26" ht="16" hidden="1" x14ac:dyDescent="0.2">
      <c r="A62" s="34" t="e">
        <f>#REF!</f>
        <v>#REF!</v>
      </c>
      <c r="B62" s="2"/>
      <c r="C62" s="3"/>
      <c r="D62" s="4"/>
      <c r="E62" s="5"/>
      <c r="F62" s="91"/>
      <c r="G62" s="2"/>
      <c r="H62" s="2"/>
      <c r="I62" s="6"/>
      <c r="J62" s="6"/>
      <c r="K62" s="2"/>
      <c r="L62" s="2"/>
    </row>
    <row r="63" spans="1:26" ht="16" hidden="1" x14ac:dyDescent="0.2">
      <c r="A63" s="34" t="e">
        <f>#REF!</f>
        <v>#REF!</v>
      </c>
      <c r="B63" s="2"/>
      <c r="C63" s="3"/>
      <c r="D63" s="4"/>
      <c r="E63" s="5"/>
      <c r="F63" s="91"/>
      <c r="G63" s="2"/>
      <c r="H63" s="2"/>
      <c r="I63" s="6"/>
      <c r="J63" s="6"/>
      <c r="K63" s="2"/>
      <c r="L63" s="2"/>
    </row>
    <row r="64" spans="1:26" ht="16" hidden="1" x14ac:dyDescent="0.2">
      <c r="A64" s="34" t="e">
        <f>#REF!</f>
        <v>#REF!</v>
      </c>
      <c r="B64" s="2"/>
      <c r="C64" s="3"/>
      <c r="D64" s="4"/>
      <c r="E64" s="5"/>
      <c r="F64" s="91"/>
      <c r="G64" s="2"/>
      <c r="H64" s="2"/>
      <c r="I64" s="6"/>
      <c r="J64" s="6"/>
      <c r="K64" s="2"/>
      <c r="L64" s="2"/>
    </row>
    <row r="65" spans="1:12" ht="16" hidden="1" x14ac:dyDescent="0.2">
      <c r="A65" s="34" t="e">
        <f>#REF!</f>
        <v>#REF!</v>
      </c>
      <c r="B65" s="2"/>
      <c r="C65" s="3"/>
      <c r="D65" s="4"/>
      <c r="E65" s="5"/>
      <c r="F65" s="91"/>
      <c r="G65" s="2"/>
      <c r="H65" s="2"/>
      <c r="I65" s="6"/>
      <c r="J65" s="6"/>
      <c r="K65" s="2"/>
      <c r="L65" s="2"/>
    </row>
    <row r="66" spans="1:12" ht="15.75" customHeight="1" x14ac:dyDescent="0.2">
      <c r="B66" s="2"/>
      <c r="C66" s="3"/>
      <c r="D66" s="4"/>
      <c r="E66" s="5"/>
      <c r="F66" s="91"/>
      <c r="G66" s="2"/>
      <c r="H66" s="2"/>
      <c r="I66" s="6"/>
      <c r="J66" s="6"/>
      <c r="K66" s="2"/>
      <c r="L66" s="2"/>
    </row>
    <row r="67" spans="1:12" ht="15.75" customHeight="1" x14ac:dyDescent="0.2">
      <c r="B67" s="2"/>
      <c r="C67" s="3"/>
      <c r="D67" s="4"/>
      <c r="E67" s="5"/>
      <c r="F67" s="91"/>
      <c r="G67" s="2"/>
      <c r="H67" s="2"/>
      <c r="I67" s="6"/>
      <c r="J67" s="6"/>
      <c r="K67" s="2"/>
      <c r="L67" s="2"/>
    </row>
    <row r="68" spans="1:12" ht="15.75" customHeight="1" x14ac:dyDescent="0.2">
      <c r="B68" s="2"/>
      <c r="C68" s="3"/>
      <c r="D68" s="4"/>
      <c r="E68" s="5"/>
      <c r="F68" s="91"/>
      <c r="G68" s="2"/>
      <c r="H68" s="2"/>
      <c r="I68" s="6"/>
      <c r="J68" s="6"/>
      <c r="K68" s="2"/>
      <c r="L68" s="2"/>
    </row>
    <row r="69" spans="1:12" ht="15.75" customHeight="1" x14ac:dyDescent="0.2">
      <c r="B69" s="2"/>
      <c r="C69" s="3"/>
      <c r="D69" s="4"/>
      <c r="E69" s="5"/>
      <c r="F69" s="91"/>
      <c r="G69" s="2"/>
      <c r="H69" s="2"/>
      <c r="I69" s="6"/>
      <c r="J69" s="6"/>
      <c r="K69" s="2"/>
      <c r="L69" s="2"/>
    </row>
    <row r="70" spans="1:12" ht="15.75" customHeight="1" x14ac:dyDescent="0.2">
      <c r="B70" s="2"/>
      <c r="C70" s="3"/>
      <c r="D70" s="4"/>
      <c r="E70" s="5"/>
      <c r="F70" s="91"/>
      <c r="G70" s="2"/>
      <c r="H70" s="2"/>
      <c r="I70" s="6"/>
      <c r="J70" s="6"/>
      <c r="K70" s="2"/>
      <c r="L70" s="2"/>
    </row>
    <row r="71" spans="1:12" ht="15.75" customHeight="1" x14ac:dyDescent="0.2">
      <c r="B71" s="2"/>
      <c r="C71" s="3"/>
      <c r="D71" s="4"/>
      <c r="E71" s="5"/>
      <c r="F71" s="91"/>
      <c r="G71" s="2"/>
      <c r="H71" s="2"/>
      <c r="I71" s="6"/>
      <c r="J71" s="6"/>
      <c r="K71" s="2"/>
      <c r="L71" s="2"/>
    </row>
    <row r="72" spans="1:12" ht="15.75" customHeight="1" x14ac:dyDescent="0.2">
      <c r="B72" s="2"/>
      <c r="C72" s="3"/>
      <c r="D72" s="4"/>
      <c r="E72" s="5"/>
      <c r="F72" s="91"/>
      <c r="G72" s="2"/>
      <c r="H72" s="2"/>
      <c r="I72" s="6"/>
      <c r="J72" s="6"/>
      <c r="K72" s="2"/>
      <c r="L72" s="2"/>
    </row>
    <row r="73" spans="1:12" ht="15.75" customHeight="1" x14ac:dyDescent="0.2">
      <c r="B73" s="2"/>
      <c r="C73" s="3"/>
      <c r="D73" s="4"/>
      <c r="E73" s="5"/>
      <c r="F73" s="91"/>
      <c r="G73" s="2"/>
      <c r="H73" s="2"/>
      <c r="I73" s="6"/>
      <c r="J73" s="6"/>
      <c r="K73" s="2"/>
      <c r="L73" s="2"/>
    </row>
    <row r="74" spans="1:12" ht="15.75" customHeight="1" x14ac:dyDescent="0.2">
      <c r="B74" s="2"/>
      <c r="C74" s="3"/>
      <c r="D74" s="4"/>
      <c r="E74" s="5"/>
      <c r="F74" s="91"/>
      <c r="G74" s="2"/>
      <c r="H74" s="2"/>
      <c r="I74" s="6"/>
      <c r="J74" s="6"/>
      <c r="K74" s="2"/>
      <c r="L74" s="2"/>
    </row>
    <row r="75" spans="1:12" ht="15.75" customHeight="1" x14ac:dyDescent="0.2">
      <c r="B75" s="2"/>
      <c r="C75" s="3"/>
      <c r="D75" s="4"/>
      <c r="E75" s="5"/>
      <c r="F75" s="91"/>
      <c r="G75" s="2"/>
      <c r="H75" s="2"/>
      <c r="I75" s="6"/>
      <c r="J75" s="6"/>
      <c r="K75" s="2"/>
      <c r="L75" s="2"/>
    </row>
    <row r="76" spans="1:12" ht="15.75" customHeight="1" x14ac:dyDescent="0.2">
      <c r="B76" s="2"/>
      <c r="C76" s="3"/>
      <c r="D76" s="4"/>
      <c r="E76" s="5"/>
      <c r="F76" s="91"/>
      <c r="G76" s="2"/>
      <c r="H76" s="2"/>
      <c r="I76" s="6"/>
      <c r="J76" s="6"/>
      <c r="K76" s="2"/>
      <c r="L76" s="2"/>
    </row>
    <row r="77" spans="1:12" ht="15.75" customHeight="1" x14ac:dyDescent="0.2">
      <c r="B77" s="2"/>
      <c r="C77" s="3"/>
      <c r="D77" s="4"/>
      <c r="E77" s="5"/>
      <c r="F77" s="91"/>
      <c r="G77" s="2"/>
      <c r="H77" s="2"/>
      <c r="I77" s="6"/>
      <c r="J77" s="6"/>
      <c r="K77" s="2"/>
      <c r="L77" s="2"/>
    </row>
    <row r="78" spans="1:12" ht="15.75" customHeight="1" x14ac:dyDescent="0.2">
      <c r="B78" s="2"/>
      <c r="C78" s="3"/>
      <c r="D78" s="4"/>
      <c r="E78" s="5"/>
      <c r="F78" s="91"/>
      <c r="G78" s="2"/>
      <c r="H78" s="2"/>
      <c r="I78" s="6"/>
      <c r="J78" s="6"/>
      <c r="K78" s="2"/>
      <c r="L78" s="2"/>
    </row>
    <row r="79" spans="1:12" ht="15.75" customHeight="1" x14ac:dyDescent="0.2">
      <c r="B79" s="2"/>
      <c r="C79" s="3"/>
      <c r="D79" s="4"/>
      <c r="E79" s="5"/>
      <c r="F79" s="91"/>
      <c r="G79" s="2"/>
      <c r="H79" s="2"/>
      <c r="I79" s="6"/>
      <c r="J79" s="6"/>
      <c r="K79" s="2"/>
      <c r="L79" s="2"/>
    </row>
    <row r="80" spans="1:12" ht="15.75" customHeight="1" x14ac:dyDescent="0.2">
      <c r="B80" s="2"/>
      <c r="C80" s="3"/>
      <c r="D80" s="4"/>
      <c r="E80" s="5"/>
      <c r="F80" s="91"/>
      <c r="G80" s="2"/>
      <c r="H80" s="2"/>
      <c r="I80" s="6"/>
      <c r="J80" s="6"/>
      <c r="K80" s="2"/>
      <c r="L80" s="2"/>
    </row>
    <row r="81" spans="2:12" ht="15.75" customHeight="1" x14ac:dyDescent="0.2">
      <c r="B81" s="2"/>
      <c r="C81" s="3"/>
      <c r="D81" s="4"/>
      <c r="E81" s="5"/>
      <c r="F81" s="91"/>
      <c r="G81" s="2"/>
      <c r="H81" s="2"/>
      <c r="I81" s="6"/>
      <c r="J81" s="6"/>
      <c r="K81" s="2"/>
      <c r="L81" s="2"/>
    </row>
    <row r="82" spans="2:12" ht="15.75" customHeight="1" x14ac:dyDescent="0.2">
      <c r="B82" s="2"/>
      <c r="C82" s="3"/>
      <c r="D82" s="4"/>
      <c r="E82" s="5"/>
      <c r="F82" s="91"/>
      <c r="G82" s="2"/>
      <c r="H82" s="2"/>
      <c r="I82" s="6"/>
      <c r="J82" s="6"/>
      <c r="K82" s="2"/>
      <c r="L82" s="2"/>
    </row>
    <row r="83" spans="2:12" ht="15.75" customHeight="1" x14ac:dyDescent="0.2">
      <c r="B83" s="2"/>
      <c r="C83" s="3"/>
      <c r="D83" s="4"/>
      <c r="E83" s="5"/>
      <c r="F83" s="91"/>
      <c r="G83" s="2"/>
      <c r="H83" s="2"/>
      <c r="I83" s="6"/>
      <c r="J83" s="6"/>
      <c r="K83" s="2"/>
      <c r="L83" s="2"/>
    </row>
    <row r="84" spans="2:12" ht="15.75" customHeight="1" x14ac:dyDescent="0.2">
      <c r="B84" s="2"/>
      <c r="C84" s="3"/>
      <c r="D84" s="4"/>
      <c r="E84" s="5"/>
      <c r="F84" s="91"/>
      <c r="G84" s="2"/>
      <c r="H84" s="2"/>
      <c r="I84" s="6"/>
      <c r="J84" s="6"/>
      <c r="K84" s="2"/>
      <c r="L84" s="2"/>
    </row>
    <row r="85" spans="2:12" ht="15.75" customHeight="1" x14ac:dyDescent="0.2">
      <c r="B85" s="2"/>
      <c r="C85" s="3"/>
      <c r="D85" s="4"/>
      <c r="E85" s="5"/>
      <c r="F85" s="91"/>
      <c r="G85" s="2"/>
      <c r="H85" s="2"/>
      <c r="I85" s="6"/>
      <c r="J85" s="6"/>
      <c r="K85" s="2"/>
      <c r="L85" s="2"/>
    </row>
    <row r="86" spans="2:12" ht="15.75" customHeight="1" x14ac:dyDescent="0.2">
      <c r="B86" s="2"/>
      <c r="C86" s="3"/>
      <c r="D86" s="4"/>
      <c r="E86" s="5"/>
      <c r="F86" s="91"/>
      <c r="G86" s="2"/>
      <c r="H86" s="2"/>
      <c r="I86" s="6"/>
      <c r="J86" s="6"/>
      <c r="K86" s="2"/>
      <c r="L86" s="2"/>
    </row>
    <row r="87" spans="2:12" ht="15.75" customHeight="1" x14ac:dyDescent="0.2">
      <c r="B87" s="2"/>
      <c r="C87" s="3"/>
      <c r="D87" s="4"/>
      <c r="E87" s="5"/>
      <c r="F87" s="91"/>
      <c r="G87" s="2"/>
      <c r="H87" s="2"/>
      <c r="I87" s="6"/>
      <c r="J87" s="6"/>
      <c r="K87" s="2"/>
      <c r="L87" s="2"/>
    </row>
    <row r="88" spans="2:12" ht="15.75" customHeight="1" x14ac:dyDescent="0.2">
      <c r="B88" s="2"/>
      <c r="C88" s="3"/>
      <c r="D88" s="4"/>
      <c r="E88" s="5"/>
      <c r="F88" s="91"/>
      <c r="G88" s="2"/>
      <c r="H88" s="2"/>
      <c r="I88" s="6"/>
      <c r="J88" s="6"/>
      <c r="K88" s="2"/>
      <c r="L88" s="2"/>
    </row>
    <row r="89" spans="2:12" ht="15.75" customHeight="1" x14ac:dyDescent="0.2">
      <c r="B89" s="2"/>
      <c r="C89" s="3"/>
      <c r="D89" s="4"/>
      <c r="E89" s="5"/>
      <c r="F89" s="91"/>
      <c r="G89" s="2"/>
      <c r="H89" s="2"/>
      <c r="I89" s="6"/>
      <c r="J89" s="6"/>
      <c r="K89" s="2"/>
      <c r="L89" s="2"/>
    </row>
    <row r="90" spans="2:12" ht="15.75" customHeight="1" x14ac:dyDescent="0.2">
      <c r="B90" s="2"/>
      <c r="C90" s="3"/>
      <c r="D90" s="4"/>
      <c r="E90" s="5"/>
      <c r="F90" s="91"/>
      <c r="G90" s="2"/>
      <c r="H90" s="2"/>
      <c r="I90" s="6"/>
      <c r="J90" s="6"/>
      <c r="K90" s="2"/>
      <c r="L90" s="2"/>
    </row>
    <row r="91" spans="2:12" ht="15.75" customHeight="1" x14ac:dyDescent="0.2">
      <c r="B91" s="2"/>
      <c r="C91" s="3"/>
      <c r="D91" s="4"/>
      <c r="E91" s="5"/>
      <c r="F91" s="91"/>
      <c r="G91" s="2"/>
      <c r="H91" s="2"/>
      <c r="I91" s="6"/>
      <c r="J91" s="6"/>
      <c r="K91" s="2"/>
      <c r="L91" s="2"/>
    </row>
    <row r="92" spans="2:12" ht="15.75" customHeight="1" x14ac:dyDescent="0.2">
      <c r="B92" s="2"/>
      <c r="C92" s="3"/>
      <c r="D92" s="4"/>
      <c r="E92" s="5"/>
      <c r="F92" s="91"/>
      <c r="G92" s="2"/>
      <c r="H92" s="2"/>
      <c r="I92" s="6"/>
      <c r="J92" s="6"/>
      <c r="K92" s="2"/>
      <c r="L92" s="2"/>
    </row>
    <row r="93" spans="2:12" ht="15.75" customHeight="1" x14ac:dyDescent="0.2">
      <c r="B93" s="2"/>
      <c r="C93" s="3"/>
      <c r="D93" s="4"/>
      <c r="E93" s="5"/>
      <c r="F93" s="91"/>
      <c r="G93" s="2"/>
      <c r="H93" s="2"/>
      <c r="I93" s="6"/>
      <c r="J93" s="6"/>
      <c r="K93" s="2"/>
      <c r="L93" s="2"/>
    </row>
    <row r="94" spans="2:12" ht="15.75" customHeight="1" x14ac:dyDescent="0.2">
      <c r="B94" s="2"/>
      <c r="C94" s="3"/>
      <c r="D94" s="4"/>
      <c r="E94" s="5"/>
      <c r="F94" s="91"/>
      <c r="G94" s="2"/>
      <c r="H94" s="2"/>
      <c r="I94" s="6"/>
      <c r="J94" s="6"/>
      <c r="K94" s="2"/>
      <c r="L94" s="2"/>
    </row>
    <row r="95" spans="2:12" ht="15.75" customHeight="1" x14ac:dyDescent="0.2">
      <c r="B95" s="2"/>
      <c r="C95" s="3"/>
      <c r="D95" s="4"/>
      <c r="E95" s="5"/>
      <c r="F95" s="91"/>
      <c r="G95" s="2"/>
      <c r="H95" s="2"/>
      <c r="I95" s="6"/>
      <c r="J95" s="6"/>
      <c r="K95" s="2"/>
      <c r="L95" s="2"/>
    </row>
    <row r="96" spans="2:12" ht="15.75" customHeight="1" x14ac:dyDescent="0.2">
      <c r="B96" s="2"/>
      <c r="C96" s="3"/>
      <c r="D96" s="4"/>
      <c r="E96" s="5"/>
      <c r="F96" s="91"/>
      <c r="G96" s="2"/>
      <c r="H96" s="2"/>
      <c r="I96" s="6"/>
      <c r="J96" s="6"/>
      <c r="K96" s="2"/>
      <c r="L96" s="2"/>
    </row>
    <row r="97" spans="2:12" ht="15.75" customHeight="1" x14ac:dyDescent="0.2">
      <c r="B97" s="2"/>
      <c r="C97" s="3"/>
      <c r="D97" s="4"/>
      <c r="E97" s="5"/>
      <c r="F97" s="91"/>
      <c r="G97" s="2"/>
      <c r="H97" s="2"/>
      <c r="I97" s="6"/>
      <c r="J97" s="6"/>
      <c r="K97" s="2"/>
      <c r="L97" s="2"/>
    </row>
    <row r="98" spans="2:12" ht="15.75" customHeight="1" x14ac:dyDescent="0.2">
      <c r="B98" s="2"/>
      <c r="C98" s="3"/>
      <c r="D98" s="4"/>
      <c r="E98" s="5"/>
      <c r="F98" s="91"/>
      <c r="G98" s="2"/>
      <c r="H98" s="2"/>
      <c r="I98" s="6"/>
      <c r="J98" s="6"/>
      <c r="K98" s="2"/>
      <c r="L98" s="2"/>
    </row>
    <row r="99" spans="2:12" ht="15.75" customHeight="1" x14ac:dyDescent="0.2">
      <c r="B99" s="2"/>
      <c r="C99" s="3"/>
      <c r="D99" s="4"/>
      <c r="E99" s="5"/>
      <c r="F99" s="91"/>
      <c r="G99" s="2"/>
      <c r="H99" s="2"/>
      <c r="I99" s="6"/>
      <c r="J99" s="6"/>
      <c r="K99" s="2"/>
      <c r="L99" s="2"/>
    </row>
    <row r="100" spans="2:12" ht="15.75" customHeight="1" x14ac:dyDescent="0.2">
      <c r="B100" s="2"/>
      <c r="C100" s="3"/>
      <c r="D100" s="4"/>
      <c r="E100" s="5"/>
      <c r="F100" s="91"/>
      <c r="G100" s="2"/>
      <c r="H100" s="2"/>
      <c r="I100" s="6"/>
      <c r="J100" s="6"/>
      <c r="K100" s="2"/>
      <c r="L100" s="2"/>
    </row>
    <row r="101" spans="2:12" ht="15.75" customHeight="1" x14ac:dyDescent="0.2">
      <c r="B101" s="2"/>
      <c r="C101" s="3"/>
      <c r="D101" s="4"/>
      <c r="E101" s="5"/>
      <c r="F101" s="91"/>
      <c r="G101" s="2"/>
      <c r="H101" s="2"/>
      <c r="I101" s="6"/>
      <c r="J101" s="6"/>
      <c r="K101" s="2"/>
      <c r="L101" s="2"/>
    </row>
    <row r="102" spans="2:12" ht="15.75" customHeight="1" x14ac:dyDescent="0.2">
      <c r="B102" s="2"/>
      <c r="C102" s="3"/>
      <c r="D102" s="4"/>
      <c r="E102" s="5"/>
      <c r="F102" s="91"/>
      <c r="G102" s="2"/>
      <c r="H102" s="2"/>
      <c r="I102" s="6"/>
      <c r="J102" s="6"/>
      <c r="K102" s="2"/>
      <c r="L102" s="2"/>
    </row>
    <row r="103" spans="2:12" ht="15.75" customHeight="1" x14ac:dyDescent="0.2">
      <c r="B103" s="2"/>
      <c r="C103" s="3"/>
      <c r="D103" s="4"/>
      <c r="E103" s="5"/>
      <c r="F103" s="91"/>
      <c r="G103" s="2"/>
      <c r="H103" s="2"/>
      <c r="I103" s="6"/>
      <c r="J103" s="6"/>
      <c r="K103" s="2"/>
      <c r="L103" s="2"/>
    </row>
    <row r="104" spans="2:12" ht="15.75" customHeight="1" x14ac:dyDescent="0.2">
      <c r="B104" s="2"/>
      <c r="C104" s="3"/>
      <c r="D104" s="4"/>
      <c r="E104" s="5"/>
      <c r="F104" s="91"/>
      <c r="G104" s="2"/>
      <c r="H104" s="2"/>
      <c r="I104" s="6"/>
      <c r="J104" s="6"/>
      <c r="K104" s="2"/>
      <c r="L104" s="2"/>
    </row>
    <row r="105" spans="2:12" ht="15.75" customHeight="1" x14ac:dyDescent="0.2">
      <c r="B105" s="2"/>
      <c r="C105" s="3"/>
      <c r="D105" s="4"/>
      <c r="E105" s="5"/>
      <c r="F105" s="91"/>
      <c r="G105" s="2"/>
      <c r="H105" s="2"/>
      <c r="I105" s="6"/>
      <c r="J105" s="6"/>
      <c r="K105" s="2"/>
      <c r="L105" s="2"/>
    </row>
    <row r="106" spans="2:12" ht="15.75" customHeight="1" x14ac:dyDescent="0.2">
      <c r="B106" s="2"/>
      <c r="C106" s="3"/>
      <c r="D106" s="4"/>
      <c r="E106" s="5"/>
      <c r="F106" s="91"/>
      <c r="G106" s="2"/>
      <c r="H106" s="2"/>
      <c r="I106" s="6"/>
      <c r="J106" s="6"/>
      <c r="K106" s="2"/>
      <c r="L106" s="2"/>
    </row>
    <row r="107" spans="2:12" ht="15.75" customHeight="1" x14ac:dyDescent="0.2">
      <c r="B107" s="2"/>
      <c r="C107" s="3"/>
      <c r="D107" s="4"/>
      <c r="E107" s="5"/>
      <c r="F107" s="91"/>
      <c r="G107" s="2"/>
      <c r="H107" s="2"/>
      <c r="I107" s="6"/>
      <c r="J107" s="6"/>
      <c r="K107" s="2"/>
      <c r="L107" s="2"/>
    </row>
    <row r="108" spans="2:12" ht="15.75" customHeight="1" x14ac:dyDescent="0.2">
      <c r="B108" s="2"/>
      <c r="C108" s="3"/>
      <c r="D108" s="4"/>
      <c r="E108" s="5"/>
      <c r="F108" s="91"/>
      <c r="G108" s="2"/>
      <c r="H108" s="2"/>
      <c r="I108" s="6"/>
      <c r="J108" s="6"/>
      <c r="K108" s="2"/>
      <c r="L108" s="2"/>
    </row>
    <row r="109" spans="2:12" ht="15.75" customHeight="1" x14ac:dyDescent="0.2">
      <c r="B109" s="2"/>
      <c r="C109" s="3"/>
      <c r="D109" s="4"/>
      <c r="E109" s="5"/>
      <c r="F109" s="91"/>
      <c r="G109" s="2"/>
      <c r="H109" s="2"/>
      <c r="I109" s="6"/>
      <c r="J109" s="6"/>
      <c r="K109" s="2"/>
      <c r="L109" s="2"/>
    </row>
    <row r="110" spans="2:12" ht="15.75" customHeight="1" x14ac:dyDescent="0.2">
      <c r="B110" s="2"/>
      <c r="C110" s="3"/>
      <c r="D110" s="4"/>
      <c r="E110" s="5"/>
      <c r="F110" s="91"/>
      <c r="G110" s="2"/>
      <c r="H110" s="2"/>
      <c r="I110" s="6"/>
      <c r="J110" s="6"/>
      <c r="K110" s="2"/>
      <c r="L110" s="2"/>
    </row>
    <row r="111" spans="2:12" ht="15.75" customHeight="1" x14ac:dyDescent="0.2">
      <c r="B111" s="2"/>
      <c r="C111" s="3"/>
      <c r="D111" s="4"/>
      <c r="E111" s="5"/>
      <c r="F111" s="91"/>
      <c r="G111" s="2"/>
      <c r="H111" s="2"/>
      <c r="I111" s="6"/>
      <c r="J111" s="6"/>
      <c r="K111" s="2"/>
      <c r="L111" s="2"/>
    </row>
    <row r="112" spans="2:12" ht="15.75" customHeight="1" x14ac:dyDescent="0.2">
      <c r="B112" s="2"/>
      <c r="C112" s="3"/>
      <c r="D112" s="4"/>
      <c r="E112" s="5"/>
      <c r="F112" s="91"/>
      <c r="G112" s="2"/>
      <c r="H112" s="2"/>
      <c r="I112" s="6"/>
      <c r="J112" s="6"/>
      <c r="K112" s="2"/>
      <c r="L112" s="2"/>
    </row>
    <row r="113" spans="2:12" ht="15.75" customHeight="1" x14ac:dyDescent="0.2">
      <c r="B113" s="2"/>
      <c r="C113" s="3"/>
      <c r="D113" s="4"/>
      <c r="E113" s="5"/>
      <c r="F113" s="91"/>
      <c r="G113" s="2"/>
      <c r="H113" s="2"/>
      <c r="I113" s="6"/>
      <c r="J113" s="6"/>
      <c r="K113" s="2"/>
      <c r="L113" s="2"/>
    </row>
    <row r="114" spans="2:12" ht="15.75" customHeight="1" x14ac:dyDescent="0.2">
      <c r="B114" s="2"/>
      <c r="C114" s="3"/>
      <c r="D114" s="4"/>
      <c r="E114" s="5"/>
      <c r="F114" s="91"/>
      <c r="G114" s="2"/>
      <c r="H114" s="2"/>
      <c r="I114" s="6"/>
      <c r="J114" s="6"/>
      <c r="K114" s="2"/>
      <c r="L114" s="2"/>
    </row>
    <row r="115" spans="2:12" ht="15.75" customHeight="1" x14ac:dyDescent="0.2">
      <c r="B115" s="2"/>
      <c r="C115" s="3"/>
      <c r="D115" s="4"/>
      <c r="E115" s="5"/>
      <c r="F115" s="91"/>
      <c r="G115" s="2"/>
      <c r="H115" s="2"/>
      <c r="I115" s="6"/>
      <c r="J115" s="6"/>
      <c r="K115" s="2"/>
      <c r="L115" s="2"/>
    </row>
    <row r="116" spans="2:12" ht="15.75" customHeight="1" x14ac:dyDescent="0.2">
      <c r="B116" s="2"/>
      <c r="C116" s="3"/>
      <c r="D116" s="4"/>
      <c r="E116" s="5"/>
      <c r="F116" s="91"/>
      <c r="G116" s="2"/>
      <c r="H116" s="2"/>
      <c r="I116" s="6"/>
      <c r="J116" s="6"/>
      <c r="K116" s="2"/>
      <c r="L116" s="2"/>
    </row>
    <row r="117" spans="2:12" ht="15.75" customHeight="1" x14ac:dyDescent="0.2">
      <c r="B117" s="2"/>
      <c r="C117" s="3"/>
      <c r="D117" s="4"/>
      <c r="E117" s="5"/>
      <c r="F117" s="91"/>
      <c r="G117" s="2"/>
      <c r="H117" s="2"/>
      <c r="I117" s="6"/>
      <c r="J117" s="6"/>
      <c r="K117" s="2"/>
      <c r="L117" s="2"/>
    </row>
    <row r="118" spans="2:12" ht="15.75" customHeight="1" x14ac:dyDescent="0.2">
      <c r="B118" s="2"/>
      <c r="C118" s="3"/>
      <c r="D118" s="4"/>
      <c r="E118" s="5"/>
      <c r="F118" s="91"/>
      <c r="G118" s="2"/>
      <c r="H118" s="2"/>
      <c r="I118" s="6"/>
      <c r="J118" s="6"/>
      <c r="K118" s="2"/>
      <c r="L118" s="2"/>
    </row>
    <row r="119" spans="2:12" ht="15.75" customHeight="1" x14ac:dyDescent="0.2">
      <c r="B119" s="2"/>
      <c r="C119" s="3"/>
      <c r="D119" s="4"/>
      <c r="E119" s="5"/>
      <c r="F119" s="91"/>
      <c r="G119" s="2"/>
      <c r="H119" s="2"/>
      <c r="I119" s="6"/>
      <c r="J119" s="6"/>
      <c r="K119" s="2"/>
      <c r="L119" s="2"/>
    </row>
    <row r="120" spans="2:12" ht="15.75" customHeight="1" x14ac:dyDescent="0.2">
      <c r="B120" s="2"/>
      <c r="C120" s="3"/>
      <c r="D120" s="4"/>
      <c r="E120" s="5"/>
      <c r="F120" s="91"/>
      <c r="G120" s="2"/>
      <c r="H120" s="2"/>
      <c r="I120" s="6"/>
      <c r="J120" s="6"/>
      <c r="K120" s="2"/>
      <c r="L120" s="2"/>
    </row>
    <row r="121" spans="2:12" ht="15.75" customHeight="1" x14ac:dyDescent="0.2">
      <c r="B121" s="2"/>
      <c r="C121" s="3"/>
      <c r="D121" s="4"/>
      <c r="E121" s="5"/>
      <c r="F121" s="91"/>
      <c r="G121" s="2"/>
      <c r="H121" s="2"/>
      <c r="I121" s="6"/>
      <c r="J121" s="6"/>
      <c r="K121" s="2"/>
      <c r="L121" s="2"/>
    </row>
    <row r="122" spans="2:12" ht="15.75" customHeight="1" x14ac:dyDescent="0.2">
      <c r="B122" s="2"/>
      <c r="C122" s="3"/>
      <c r="D122" s="4"/>
      <c r="E122" s="5"/>
      <c r="F122" s="91"/>
      <c r="G122" s="2"/>
      <c r="H122" s="2"/>
      <c r="I122" s="6"/>
      <c r="J122" s="6"/>
      <c r="K122" s="2"/>
      <c r="L122" s="2"/>
    </row>
    <row r="123" spans="2:12" ht="15.75" customHeight="1" x14ac:dyDescent="0.2">
      <c r="B123" s="2"/>
      <c r="C123" s="3"/>
      <c r="D123" s="4"/>
      <c r="E123" s="5"/>
      <c r="F123" s="91"/>
      <c r="G123" s="2"/>
      <c r="H123" s="2"/>
      <c r="I123" s="6"/>
      <c r="J123" s="6"/>
      <c r="K123" s="2"/>
      <c r="L123" s="2"/>
    </row>
    <row r="124" spans="2:12" ht="15.75" customHeight="1" x14ac:dyDescent="0.2">
      <c r="B124" s="2"/>
      <c r="C124" s="3"/>
      <c r="D124" s="4"/>
      <c r="E124" s="5"/>
      <c r="F124" s="91"/>
      <c r="G124" s="2"/>
      <c r="H124" s="2"/>
      <c r="I124" s="6"/>
      <c r="J124" s="6"/>
      <c r="K124" s="2"/>
      <c r="L124" s="2"/>
    </row>
    <row r="125" spans="2:12" ht="15.75" customHeight="1" x14ac:dyDescent="0.2">
      <c r="B125" s="2"/>
      <c r="C125" s="3"/>
      <c r="D125" s="4"/>
      <c r="E125" s="5"/>
      <c r="F125" s="91"/>
      <c r="G125" s="2"/>
      <c r="H125" s="2"/>
      <c r="I125" s="6"/>
      <c r="J125" s="6"/>
      <c r="K125" s="2"/>
      <c r="L125" s="2"/>
    </row>
    <row r="126" spans="2:12" ht="15.75" customHeight="1" x14ac:dyDescent="0.2">
      <c r="B126" s="2"/>
      <c r="C126" s="3"/>
      <c r="D126" s="4"/>
      <c r="E126" s="5"/>
      <c r="F126" s="91"/>
      <c r="G126" s="2"/>
      <c r="H126" s="2"/>
      <c r="I126" s="6"/>
      <c r="J126" s="6"/>
      <c r="K126" s="2"/>
      <c r="L126" s="2"/>
    </row>
    <row r="127" spans="2:12" ht="15.75" customHeight="1" x14ac:dyDescent="0.2">
      <c r="B127" s="2"/>
      <c r="C127" s="3"/>
      <c r="D127" s="4"/>
      <c r="E127" s="5"/>
      <c r="F127" s="91"/>
      <c r="G127" s="2"/>
      <c r="H127" s="2"/>
      <c r="I127" s="6"/>
      <c r="J127" s="6"/>
      <c r="K127" s="2"/>
      <c r="L127" s="2"/>
    </row>
    <row r="128" spans="2:12" ht="15.75" customHeight="1" x14ac:dyDescent="0.2">
      <c r="B128" s="2"/>
      <c r="C128" s="3"/>
      <c r="D128" s="4"/>
      <c r="E128" s="5"/>
      <c r="F128" s="91"/>
      <c r="G128" s="2"/>
      <c r="H128" s="2"/>
      <c r="I128" s="6"/>
      <c r="J128" s="6"/>
      <c r="K128" s="2"/>
      <c r="L128" s="2"/>
    </row>
    <row r="129" spans="2:12" ht="15.75" customHeight="1" x14ac:dyDescent="0.2">
      <c r="B129" s="2"/>
      <c r="C129" s="3"/>
      <c r="D129" s="4"/>
      <c r="E129" s="5"/>
      <c r="F129" s="91"/>
      <c r="G129" s="2"/>
      <c r="H129" s="2"/>
      <c r="I129" s="6"/>
      <c r="J129" s="6"/>
      <c r="K129" s="2"/>
      <c r="L129" s="2"/>
    </row>
    <row r="130" spans="2:12" ht="15.75" customHeight="1" x14ac:dyDescent="0.2">
      <c r="B130" s="2"/>
      <c r="C130" s="3"/>
      <c r="D130" s="4"/>
      <c r="E130" s="5"/>
      <c r="F130" s="91"/>
      <c r="G130" s="2"/>
      <c r="H130" s="2"/>
      <c r="I130" s="6"/>
      <c r="J130" s="6"/>
      <c r="K130" s="2"/>
      <c r="L130" s="2"/>
    </row>
    <row r="131" spans="2:12" ht="15.75" customHeight="1" x14ac:dyDescent="0.2">
      <c r="B131" s="2"/>
      <c r="C131" s="3"/>
      <c r="D131" s="4"/>
      <c r="E131" s="5"/>
      <c r="F131" s="91"/>
      <c r="G131" s="2"/>
      <c r="H131" s="2"/>
      <c r="I131" s="6"/>
      <c r="J131" s="6"/>
      <c r="K131" s="2"/>
      <c r="L131" s="2"/>
    </row>
    <row r="132" spans="2:12" ht="15.75" customHeight="1" x14ac:dyDescent="0.2">
      <c r="B132" s="2"/>
      <c r="C132" s="3"/>
      <c r="D132" s="4"/>
      <c r="E132" s="5"/>
      <c r="F132" s="91"/>
      <c r="G132" s="2"/>
      <c r="H132" s="2"/>
      <c r="I132" s="6"/>
      <c r="J132" s="6"/>
      <c r="K132" s="2"/>
      <c r="L132" s="2"/>
    </row>
    <row r="133" spans="2:12" ht="15.75" customHeight="1" x14ac:dyDescent="0.2">
      <c r="B133" s="2"/>
      <c r="C133" s="3"/>
      <c r="D133" s="4"/>
      <c r="E133" s="5"/>
      <c r="F133" s="91"/>
      <c r="G133" s="2"/>
      <c r="H133" s="2"/>
      <c r="I133" s="6"/>
      <c r="J133" s="6"/>
      <c r="K133" s="2"/>
      <c r="L133" s="2"/>
    </row>
    <row r="134" spans="2:12" ht="15.75" customHeight="1" x14ac:dyDescent="0.2">
      <c r="B134" s="2"/>
      <c r="C134" s="3"/>
      <c r="D134" s="4"/>
      <c r="E134" s="5"/>
      <c r="F134" s="91"/>
      <c r="G134" s="2"/>
      <c r="H134" s="2"/>
      <c r="I134" s="6"/>
      <c r="J134" s="6"/>
      <c r="K134" s="2"/>
      <c r="L134" s="2"/>
    </row>
    <row r="135" spans="2:12" ht="15.75" customHeight="1" x14ac:dyDescent="0.2">
      <c r="B135" s="2"/>
      <c r="C135" s="3"/>
      <c r="D135" s="4"/>
      <c r="E135" s="5"/>
      <c r="F135" s="91"/>
      <c r="G135" s="2"/>
      <c r="H135" s="2"/>
      <c r="I135" s="6"/>
      <c r="J135" s="6"/>
      <c r="K135" s="2"/>
      <c r="L135" s="2"/>
    </row>
    <row r="136" spans="2:12" ht="15.75" customHeight="1" x14ac:dyDescent="0.2">
      <c r="B136" s="2"/>
      <c r="C136" s="3"/>
      <c r="D136" s="4"/>
      <c r="E136" s="5"/>
      <c r="F136" s="91"/>
      <c r="G136" s="2"/>
      <c r="H136" s="2"/>
      <c r="I136" s="6"/>
      <c r="J136" s="6"/>
      <c r="K136" s="2"/>
      <c r="L136" s="2"/>
    </row>
    <row r="137" spans="2:12" ht="15.75" customHeight="1" x14ac:dyDescent="0.2">
      <c r="B137" s="2"/>
      <c r="C137" s="3"/>
      <c r="D137" s="4"/>
      <c r="E137" s="5"/>
      <c r="F137" s="91"/>
      <c r="G137" s="2"/>
      <c r="H137" s="2"/>
      <c r="I137" s="6"/>
      <c r="J137" s="6"/>
      <c r="K137" s="2"/>
      <c r="L137" s="2"/>
    </row>
    <row r="138" spans="2:12" ht="15.75" customHeight="1" x14ac:dyDescent="0.2">
      <c r="B138" s="2"/>
      <c r="C138" s="3"/>
      <c r="D138" s="4"/>
      <c r="E138" s="5"/>
      <c r="F138" s="91"/>
      <c r="G138" s="2"/>
      <c r="H138" s="2"/>
      <c r="I138" s="6"/>
      <c r="J138" s="6"/>
      <c r="K138" s="2"/>
      <c r="L138" s="2"/>
    </row>
    <row r="139" spans="2:12" ht="15.75" customHeight="1" x14ac:dyDescent="0.2">
      <c r="B139" s="2"/>
      <c r="C139" s="3"/>
      <c r="D139" s="4"/>
      <c r="E139" s="5"/>
      <c r="F139" s="91"/>
      <c r="G139" s="2"/>
      <c r="H139" s="2"/>
      <c r="I139" s="6"/>
      <c r="J139" s="6"/>
      <c r="K139" s="2"/>
      <c r="L139" s="2"/>
    </row>
    <row r="140" spans="2:12" ht="15.75" customHeight="1" x14ac:dyDescent="0.2">
      <c r="B140" s="2"/>
      <c r="C140" s="3"/>
      <c r="D140" s="4"/>
      <c r="E140" s="5"/>
      <c r="F140" s="91"/>
      <c r="G140" s="2"/>
      <c r="H140" s="2"/>
      <c r="I140" s="6"/>
      <c r="J140" s="6"/>
      <c r="K140" s="2"/>
      <c r="L140" s="2"/>
    </row>
    <row r="141" spans="2:12" ht="15.75" customHeight="1" x14ac:dyDescent="0.2">
      <c r="B141" s="2"/>
      <c r="C141" s="3"/>
      <c r="D141" s="4"/>
      <c r="E141" s="5"/>
      <c r="F141" s="91"/>
      <c r="G141" s="2"/>
      <c r="H141" s="2"/>
      <c r="I141" s="6"/>
      <c r="J141" s="6"/>
      <c r="K141" s="2"/>
      <c r="L141" s="2"/>
    </row>
    <row r="142" spans="2:12" ht="15.75" customHeight="1" x14ac:dyDescent="0.2">
      <c r="B142" s="2"/>
      <c r="C142" s="3"/>
      <c r="D142" s="4"/>
      <c r="E142" s="5"/>
      <c r="F142" s="91"/>
      <c r="G142" s="2"/>
      <c r="H142" s="2"/>
      <c r="I142" s="6"/>
      <c r="J142" s="6"/>
      <c r="K142" s="2"/>
      <c r="L142" s="2"/>
    </row>
    <row r="143" spans="2:12" ht="15.75" customHeight="1" x14ac:dyDescent="0.2">
      <c r="B143" s="2"/>
      <c r="C143" s="3"/>
      <c r="D143" s="4"/>
      <c r="E143" s="5"/>
      <c r="F143" s="91"/>
      <c r="G143" s="2"/>
      <c r="H143" s="2"/>
      <c r="I143" s="6"/>
      <c r="J143" s="6"/>
      <c r="K143" s="2"/>
      <c r="L143" s="2"/>
    </row>
    <row r="144" spans="2:12" ht="15.75" customHeight="1" x14ac:dyDescent="0.2">
      <c r="B144" s="2"/>
      <c r="C144" s="3"/>
      <c r="D144" s="4"/>
      <c r="E144" s="5"/>
      <c r="F144" s="91"/>
      <c r="G144" s="2"/>
      <c r="H144" s="2"/>
      <c r="I144" s="6"/>
      <c r="J144" s="6"/>
      <c r="K144" s="2"/>
      <c r="L144" s="2"/>
    </row>
    <row r="145" spans="2:12" ht="15.75" customHeight="1" x14ac:dyDescent="0.2">
      <c r="B145" s="2"/>
      <c r="C145" s="3"/>
      <c r="D145" s="4"/>
      <c r="E145" s="5"/>
      <c r="F145" s="91"/>
      <c r="G145" s="2"/>
      <c r="H145" s="2"/>
      <c r="I145" s="6"/>
      <c r="J145" s="6"/>
      <c r="K145" s="2"/>
      <c r="L145" s="2"/>
    </row>
    <row r="146" spans="2:12" ht="15.75" customHeight="1" x14ac:dyDescent="0.2">
      <c r="B146" s="2"/>
      <c r="C146" s="3"/>
      <c r="D146" s="4"/>
      <c r="E146" s="5"/>
      <c r="F146" s="91"/>
      <c r="G146" s="2"/>
      <c r="H146" s="2"/>
      <c r="I146" s="6"/>
      <c r="J146" s="6"/>
      <c r="K146" s="2"/>
      <c r="L146" s="2"/>
    </row>
    <row r="147" spans="2:12" ht="15.75" customHeight="1" x14ac:dyDescent="0.2">
      <c r="B147" s="2"/>
      <c r="C147" s="3"/>
      <c r="D147" s="4"/>
      <c r="E147" s="5"/>
      <c r="F147" s="91"/>
      <c r="G147" s="2"/>
      <c r="H147" s="2"/>
      <c r="I147" s="6"/>
      <c r="J147" s="6"/>
      <c r="K147" s="2"/>
      <c r="L147" s="2"/>
    </row>
    <row r="148" spans="2:12" ht="15.75" customHeight="1" x14ac:dyDescent="0.2">
      <c r="B148" s="2"/>
      <c r="C148" s="3"/>
      <c r="D148" s="4"/>
      <c r="E148" s="5"/>
      <c r="F148" s="91"/>
      <c r="G148" s="2"/>
      <c r="H148" s="2"/>
      <c r="I148" s="6"/>
      <c r="J148" s="6"/>
      <c r="K148" s="2"/>
      <c r="L148" s="2"/>
    </row>
    <row r="149" spans="2:12" ht="15.75" customHeight="1" x14ac:dyDescent="0.2">
      <c r="B149" s="2"/>
      <c r="C149" s="3"/>
      <c r="D149" s="4"/>
      <c r="E149" s="5"/>
      <c r="F149" s="91"/>
      <c r="G149" s="2"/>
      <c r="H149" s="2"/>
      <c r="I149" s="6"/>
      <c r="J149" s="6"/>
      <c r="K149" s="2"/>
      <c r="L149" s="2"/>
    </row>
    <row r="150" spans="2:12" ht="15.75" customHeight="1" x14ac:dyDescent="0.2">
      <c r="B150" s="2"/>
      <c r="C150" s="3"/>
      <c r="D150" s="4"/>
      <c r="E150" s="5"/>
      <c r="F150" s="91"/>
      <c r="G150" s="2"/>
      <c r="H150" s="2"/>
      <c r="I150" s="6"/>
      <c r="J150" s="6"/>
      <c r="K150" s="2"/>
      <c r="L150" s="2"/>
    </row>
    <row r="151" spans="2:12" ht="15.75" customHeight="1" x14ac:dyDescent="0.2">
      <c r="B151" s="2"/>
      <c r="C151" s="3"/>
      <c r="D151" s="4"/>
      <c r="E151" s="5"/>
      <c r="F151" s="91"/>
      <c r="G151" s="2"/>
      <c r="H151" s="2"/>
      <c r="I151" s="6"/>
      <c r="J151" s="6"/>
      <c r="K151" s="2"/>
      <c r="L151" s="2"/>
    </row>
    <row r="152" spans="2:12" ht="15.75" customHeight="1" x14ac:dyDescent="0.2">
      <c r="B152" s="2"/>
      <c r="C152" s="3"/>
      <c r="D152" s="4"/>
      <c r="E152" s="5"/>
      <c r="F152" s="91"/>
      <c r="G152" s="2"/>
      <c r="H152" s="2"/>
      <c r="I152" s="6"/>
      <c r="J152" s="6"/>
      <c r="K152" s="2"/>
      <c r="L152" s="2"/>
    </row>
    <row r="153" spans="2:12" ht="15.75" customHeight="1" x14ac:dyDescent="0.2">
      <c r="B153" s="2"/>
      <c r="C153" s="3"/>
      <c r="D153" s="4"/>
      <c r="E153" s="5"/>
      <c r="F153" s="91"/>
      <c r="G153" s="2"/>
      <c r="H153" s="2"/>
      <c r="I153" s="6"/>
      <c r="J153" s="6"/>
      <c r="K153" s="2"/>
      <c r="L153" s="2"/>
    </row>
    <row r="154" spans="2:12" ht="15.75" customHeight="1" x14ac:dyDescent="0.2">
      <c r="B154" s="2"/>
      <c r="C154" s="3"/>
      <c r="D154" s="4"/>
      <c r="E154" s="5"/>
      <c r="F154" s="91"/>
      <c r="G154" s="2"/>
      <c r="H154" s="2"/>
      <c r="I154" s="6"/>
      <c r="J154" s="6"/>
      <c r="K154" s="2"/>
      <c r="L154" s="2"/>
    </row>
    <row r="155" spans="2:12" ht="15.75" customHeight="1" x14ac:dyDescent="0.2">
      <c r="B155" s="2"/>
      <c r="C155" s="3"/>
      <c r="D155" s="4"/>
      <c r="E155" s="5"/>
      <c r="F155" s="91"/>
      <c r="G155" s="2"/>
      <c r="H155" s="2"/>
      <c r="I155" s="6"/>
      <c r="J155" s="6"/>
      <c r="K155" s="2"/>
      <c r="L155" s="2"/>
    </row>
    <row r="156" spans="2:12" ht="15.75" customHeight="1" x14ac:dyDescent="0.2">
      <c r="B156" s="2"/>
      <c r="C156" s="3"/>
      <c r="D156" s="4"/>
      <c r="E156" s="5"/>
      <c r="F156" s="91"/>
      <c r="G156" s="2"/>
      <c r="H156" s="2"/>
      <c r="I156" s="6"/>
      <c r="J156" s="6"/>
      <c r="K156" s="2"/>
      <c r="L156" s="2"/>
    </row>
    <row r="157" spans="2:12" ht="15.75" customHeight="1" x14ac:dyDescent="0.2">
      <c r="B157" s="2"/>
      <c r="C157" s="3"/>
      <c r="D157" s="4"/>
      <c r="E157" s="5"/>
      <c r="F157" s="91"/>
      <c r="G157" s="2"/>
      <c r="H157" s="2"/>
      <c r="I157" s="6"/>
      <c r="J157" s="6"/>
      <c r="K157" s="2"/>
      <c r="L157" s="2"/>
    </row>
    <row r="158" spans="2:12" ht="15.75" customHeight="1" x14ac:dyDescent="0.2">
      <c r="B158" s="2"/>
      <c r="C158" s="3"/>
      <c r="D158" s="4"/>
      <c r="E158" s="5"/>
      <c r="F158" s="91"/>
      <c r="G158" s="2"/>
      <c r="H158" s="2"/>
      <c r="I158" s="6"/>
      <c r="J158" s="6"/>
      <c r="K158" s="2"/>
      <c r="L158" s="2"/>
    </row>
    <row r="159" spans="2:12" ht="15.75" customHeight="1" x14ac:dyDescent="0.2">
      <c r="B159" s="2"/>
      <c r="C159" s="3"/>
      <c r="D159" s="4"/>
      <c r="E159" s="5"/>
      <c r="F159" s="91"/>
      <c r="G159" s="2"/>
      <c r="H159" s="2"/>
      <c r="I159" s="6"/>
      <c r="J159" s="6"/>
      <c r="K159" s="2"/>
      <c r="L159" s="2"/>
    </row>
    <row r="160" spans="2:12" ht="15.75" customHeight="1" x14ac:dyDescent="0.2">
      <c r="B160" s="2"/>
      <c r="C160" s="3"/>
      <c r="D160" s="4"/>
      <c r="E160" s="5"/>
      <c r="F160" s="91"/>
      <c r="G160" s="2"/>
      <c r="H160" s="2"/>
      <c r="I160" s="6"/>
      <c r="J160" s="6"/>
      <c r="K160" s="2"/>
      <c r="L160" s="2"/>
    </row>
    <row r="161" spans="2:12" ht="15.75" customHeight="1" x14ac:dyDescent="0.2">
      <c r="B161" s="2"/>
      <c r="C161" s="3"/>
      <c r="D161" s="4"/>
      <c r="E161" s="5"/>
      <c r="F161" s="91"/>
      <c r="G161" s="2"/>
      <c r="H161" s="2"/>
      <c r="I161" s="6"/>
      <c r="J161" s="6"/>
      <c r="K161" s="2"/>
      <c r="L161" s="2"/>
    </row>
    <row r="162" spans="2:12" ht="15.75" customHeight="1" x14ac:dyDescent="0.2">
      <c r="B162" s="2"/>
      <c r="C162" s="3"/>
      <c r="D162" s="4"/>
      <c r="E162" s="5"/>
      <c r="F162" s="91"/>
      <c r="G162" s="2"/>
      <c r="H162" s="2"/>
      <c r="I162" s="6"/>
      <c r="J162" s="6"/>
      <c r="K162" s="2"/>
      <c r="L162" s="2"/>
    </row>
    <row r="163" spans="2:12" ht="15.75" customHeight="1" x14ac:dyDescent="0.2">
      <c r="B163" s="2"/>
      <c r="C163" s="3"/>
      <c r="D163" s="4"/>
      <c r="E163" s="5"/>
      <c r="F163" s="91"/>
      <c r="G163" s="2"/>
      <c r="H163" s="2"/>
      <c r="I163" s="6"/>
      <c r="J163" s="6"/>
      <c r="K163" s="2"/>
      <c r="L163" s="2"/>
    </row>
    <row r="164" spans="2:12" ht="15.75" customHeight="1" x14ac:dyDescent="0.2">
      <c r="B164" s="2"/>
      <c r="C164" s="3"/>
      <c r="D164" s="4"/>
      <c r="E164" s="5"/>
      <c r="F164" s="91"/>
      <c r="G164" s="2"/>
      <c r="H164" s="2"/>
      <c r="I164" s="6"/>
      <c r="J164" s="6"/>
      <c r="K164" s="2"/>
      <c r="L164" s="2"/>
    </row>
    <row r="165" spans="2:12" ht="15.75" customHeight="1" x14ac:dyDescent="0.2">
      <c r="B165" s="2"/>
      <c r="C165" s="3"/>
      <c r="D165" s="4"/>
      <c r="E165" s="5"/>
      <c r="F165" s="91"/>
      <c r="G165" s="2"/>
      <c r="H165" s="2"/>
      <c r="I165" s="6"/>
      <c r="J165" s="6"/>
      <c r="K165" s="2"/>
      <c r="L165" s="2"/>
    </row>
    <row r="166" spans="2:12" ht="15.75" customHeight="1" x14ac:dyDescent="0.2">
      <c r="B166" s="2"/>
      <c r="C166" s="3"/>
      <c r="D166" s="4"/>
      <c r="E166" s="5"/>
      <c r="F166" s="91"/>
      <c r="G166" s="2"/>
      <c r="H166" s="2"/>
      <c r="I166" s="6"/>
      <c r="J166" s="6"/>
      <c r="K166" s="2"/>
      <c r="L166" s="2"/>
    </row>
    <row r="167" spans="2:12" ht="15.75" customHeight="1" x14ac:dyDescent="0.2">
      <c r="B167" s="2"/>
      <c r="C167" s="3"/>
      <c r="D167" s="4"/>
      <c r="E167" s="5"/>
      <c r="F167" s="91"/>
      <c r="G167" s="2"/>
      <c r="H167" s="2"/>
      <c r="I167" s="6"/>
      <c r="J167" s="6"/>
      <c r="K167" s="2"/>
      <c r="L167" s="2"/>
    </row>
    <row r="168" spans="2:12" ht="15.75" customHeight="1" x14ac:dyDescent="0.2">
      <c r="B168" s="2"/>
      <c r="C168" s="3"/>
      <c r="D168" s="4"/>
      <c r="E168" s="5"/>
      <c r="F168" s="91"/>
      <c r="G168" s="2"/>
      <c r="H168" s="2"/>
      <c r="I168" s="6"/>
      <c r="J168" s="6"/>
      <c r="K168" s="2"/>
      <c r="L168" s="2"/>
    </row>
    <row r="169" spans="2:12" ht="15.75" customHeight="1" x14ac:dyDescent="0.2">
      <c r="B169" s="2"/>
      <c r="C169" s="3"/>
      <c r="D169" s="4"/>
      <c r="E169" s="5"/>
      <c r="F169" s="91"/>
      <c r="G169" s="2"/>
      <c r="H169" s="2"/>
      <c r="I169" s="6"/>
      <c r="J169" s="6"/>
      <c r="K169" s="2"/>
      <c r="L169" s="2"/>
    </row>
    <row r="170" spans="2:12" ht="15.75" customHeight="1" x14ac:dyDescent="0.2">
      <c r="B170" s="2"/>
      <c r="C170" s="3"/>
      <c r="D170" s="4"/>
      <c r="E170" s="5"/>
      <c r="F170" s="91"/>
      <c r="G170" s="2"/>
      <c r="H170" s="2"/>
      <c r="I170" s="6"/>
      <c r="J170" s="6"/>
      <c r="K170" s="2"/>
      <c r="L170" s="2"/>
    </row>
    <row r="171" spans="2:12" ht="15.75" customHeight="1" x14ac:dyDescent="0.2">
      <c r="B171" s="2"/>
      <c r="C171" s="3"/>
      <c r="D171" s="4"/>
      <c r="E171" s="5"/>
      <c r="F171" s="91"/>
      <c r="G171" s="2"/>
      <c r="H171" s="2"/>
      <c r="I171" s="6"/>
      <c r="J171" s="6"/>
      <c r="K171" s="2"/>
      <c r="L171" s="2"/>
    </row>
    <row r="172" spans="2:12" ht="15.75" customHeight="1" x14ac:dyDescent="0.2">
      <c r="B172" s="2"/>
      <c r="C172" s="3"/>
      <c r="D172" s="4"/>
      <c r="E172" s="5"/>
      <c r="F172" s="91"/>
      <c r="G172" s="2"/>
      <c r="H172" s="2"/>
      <c r="I172" s="6"/>
      <c r="J172" s="6"/>
      <c r="K172" s="2"/>
      <c r="L172" s="2"/>
    </row>
    <row r="173" spans="2:12" ht="15.75" customHeight="1" x14ac:dyDescent="0.2">
      <c r="B173" s="2"/>
      <c r="C173" s="3"/>
      <c r="D173" s="4"/>
      <c r="E173" s="5"/>
      <c r="F173" s="91"/>
      <c r="G173" s="2"/>
      <c r="H173" s="2"/>
      <c r="I173" s="6"/>
      <c r="J173" s="6"/>
      <c r="K173" s="2"/>
      <c r="L173" s="2"/>
    </row>
    <row r="174" spans="2:12" ht="15.75" customHeight="1" x14ac:dyDescent="0.2">
      <c r="B174" s="2"/>
      <c r="C174" s="3"/>
      <c r="D174" s="4"/>
      <c r="E174" s="5"/>
      <c r="F174" s="91"/>
      <c r="G174" s="2"/>
      <c r="H174" s="2"/>
      <c r="I174" s="6"/>
      <c r="J174" s="6"/>
      <c r="K174" s="2"/>
      <c r="L174" s="2"/>
    </row>
    <row r="175" spans="2:12" ht="15.75" customHeight="1" x14ac:dyDescent="0.2">
      <c r="B175" s="2"/>
      <c r="C175" s="3"/>
      <c r="D175" s="4"/>
      <c r="E175" s="5"/>
      <c r="F175" s="91"/>
      <c r="G175" s="2"/>
      <c r="H175" s="2"/>
      <c r="I175" s="6"/>
      <c r="J175" s="6"/>
      <c r="K175" s="2"/>
      <c r="L175" s="2"/>
    </row>
    <row r="176" spans="2:12" ht="15.75" customHeight="1" x14ac:dyDescent="0.2">
      <c r="B176" s="2"/>
      <c r="C176" s="3"/>
      <c r="D176" s="4"/>
      <c r="E176" s="5"/>
      <c r="F176" s="91"/>
      <c r="G176" s="2"/>
      <c r="H176" s="2"/>
      <c r="I176" s="6"/>
      <c r="J176" s="6"/>
      <c r="K176" s="2"/>
      <c r="L176" s="2"/>
    </row>
    <row r="177" spans="2:12" ht="15.75" customHeight="1" x14ac:dyDescent="0.2">
      <c r="B177" s="2"/>
      <c r="C177" s="3"/>
      <c r="D177" s="4"/>
      <c r="E177" s="5"/>
      <c r="F177" s="91"/>
      <c r="G177" s="2"/>
      <c r="H177" s="2"/>
      <c r="I177" s="6"/>
      <c r="J177" s="6"/>
      <c r="K177" s="2"/>
      <c r="L177" s="2"/>
    </row>
    <row r="178" spans="2:12" ht="15.75" customHeight="1" x14ac:dyDescent="0.2">
      <c r="B178" s="2"/>
      <c r="C178" s="3"/>
      <c r="D178" s="4"/>
      <c r="E178" s="5"/>
      <c r="F178" s="91"/>
      <c r="G178" s="2"/>
      <c r="H178" s="2"/>
      <c r="I178" s="6"/>
      <c r="J178" s="6"/>
      <c r="K178" s="2"/>
      <c r="L178" s="2"/>
    </row>
    <row r="179" spans="2:12" ht="15.75" customHeight="1" x14ac:dyDescent="0.2">
      <c r="B179" s="2"/>
      <c r="C179" s="3"/>
      <c r="D179" s="4"/>
      <c r="E179" s="5"/>
      <c r="F179" s="91"/>
      <c r="G179" s="2"/>
      <c r="H179" s="2"/>
      <c r="I179" s="6"/>
      <c r="J179" s="6"/>
      <c r="K179" s="2"/>
      <c r="L179" s="2"/>
    </row>
    <row r="180" spans="2:12" ht="15.75" customHeight="1" x14ac:dyDescent="0.2">
      <c r="B180" s="2"/>
      <c r="C180" s="3"/>
      <c r="D180" s="4"/>
      <c r="E180" s="5"/>
      <c r="F180" s="91"/>
      <c r="G180" s="2"/>
      <c r="H180" s="2"/>
      <c r="I180" s="6"/>
      <c r="J180" s="6"/>
      <c r="K180" s="2"/>
      <c r="L180" s="2"/>
    </row>
    <row r="181" spans="2:12" ht="15.75" customHeight="1" x14ac:dyDescent="0.2">
      <c r="B181" s="2"/>
      <c r="C181" s="3"/>
      <c r="D181" s="4"/>
      <c r="E181" s="5"/>
      <c r="F181" s="91"/>
      <c r="G181" s="2"/>
      <c r="H181" s="2"/>
      <c r="I181" s="6"/>
      <c r="J181" s="6"/>
      <c r="K181" s="2"/>
      <c r="L181" s="2"/>
    </row>
    <row r="182" spans="2:12" ht="15.75" customHeight="1" x14ac:dyDescent="0.2">
      <c r="B182" s="2"/>
      <c r="C182" s="3"/>
      <c r="D182" s="4"/>
      <c r="E182" s="5"/>
      <c r="F182" s="91"/>
      <c r="G182" s="2"/>
      <c r="H182" s="2"/>
      <c r="I182" s="6"/>
      <c r="J182" s="6"/>
      <c r="K182" s="2"/>
      <c r="L182" s="2"/>
    </row>
    <row r="183" spans="2:12" ht="15.75" customHeight="1" x14ac:dyDescent="0.2">
      <c r="B183" s="2"/>
      <c r="C183" s="3"/>
      <c r="D183" s="4"/>
      <c r="E183" s="5"/>
      <c r="F183" s="91"/>
      <c r="G183" s="2"/>
      <c r="H183" s="2"/>
      <c r="I183" s="6"/>
      <c r="J183" s="6"/>
      <c r="K183" s="2"/>
      <c r="L183" s="2"/>
    </row>
    <row r="184" spans="2:12" ht="15.75" customHeight="1" x14ac:dyDescent="0.2">
      <c r="B184" s="2"/>
      <c r="C184" s="3"/>
      <c r="D184" s="4"/>
      <c r="E184" s="5"/>
      <c r="F184" s="91"/>
      <c r="G184" s="2"/>
      <c r="H184" s="2"/>
      <c r="I184" s="6"/>
      <c r="J184" s="6"/>
      <c r="K184" s="2"/>
      <c r="L184" s="2"/>
    </row>
    <row r="185" spans="2:12" ht="15.75" customHeight="1" x14ac:dyDescent="0.2">
      <c r="B185" s="2"/>
      <c r="C185" s="3"/>
      <c r="D185" s="4"/>
      <c r="E185" s="5"/>
      <c r="F185" s="91"/>
      <c r="G185" s="2"/>
      <c r="H185" s="2"/>
      <c r="I185" s="6"/>
      <c r="J185" s="6"/>
      <c r="K185" s="2"/>
      <c r="L185" s="2"/>
    </row>
    <row r="186" spans="2:12" ht="15.75" customHeight="1" x14ac:dyDescent="0.2">
      <c r="B186" s="2"/>
      <c r="C186" s="3"/>
      <c r="D186" s="4"/>
      <c r="E186" s="5"/>
      <c r="F186" s="91"/>
      <c r="G186" s="2"/>
      <c r="H186" s="2"/>
      <c r="I186" s="6"/>
      <c r="J186" s="6"/>
      <c r="K186" s="2"/>
      <c r="L186" s="2"/>
    </row>
    <row r="187" spans="2:12" ht="15.75" customHeight="1" x14ac:dyDescent="0.2">
      <c r="B187" s="2"/>
      <c r="C187" s="3"/>
      <c r="D187" s="4"/>
      <c r="E187" s="5"/>
      <c r="F187" s="91"/>
      <c r="G187" s="2"/>
      <c r="H187" s="2"/>
      <c r="I187" s="6"/>
      <c r="J187" s="6"/>
      <c r="K187" s="2"/>
      <c r="L187" s="2"/>
    </row>
    <row r="188" spans="2:12" ht="15.75" customHeight="1" x14ac:dyDescent="0.2">
      <c r="B188" s="2"/>
      <c r="C188" s="3"/>
      <c r="D188" s="4"/>
      <c r="E188" s="5"/>
      <c r="F188" s="91"/>
      <c r="G188" s="2"/>
      <c r="H188" s="2"/>
      <c r="I188" s="6"/>
      <c r="J188" s="6"/>
      <c r="K188" s="2"/>
      <c r="L188" s="2"/>
    </row>
    <row r="189" spans="2:12" ht="15.75" customHeight="1" x14ac:dyDescent="0.2">
      <c r="B189" s="2"/>
      <c r="C189" s="3"/>
      <c r="D189" s="4"/>
      <c r="E189" s="5"/>
      <c r="F189" s="91"/>
      <c r="G189" s="2"/>
      <c r="H189" s="2"/>
      <c r="I189" s="6"/>
      <c r="J189" s="6"/>
      <c r="K189" s="2"/>
      <c r="L189" s="2"/>
    </row>
    <row r="190" spans="2:12" ht="15.75" customHeight="1" x14ac:dyDescent="0.2">
      <c r="B190" s="2"/>
      <c r="C190" s="3"/>
      <c r="D190" s="4"/>
      <c r="E190" s="5"/>
      <c r="F190" s="91"/>
      <c r="G190" s="2"/>
      <c r="H190" s="2"/>
      <c r="I190" s="6"/>
      <c r="J190" s="6"/>
      <c r="K190" s="2"/>
      <c r="L190" s="2"/>
    </row>
    <row r="191" spans="2:12" ht="15.75" customHeight="1" x14ac:dyDescent="0.2">
      <c r="B191" s="2"/>
      <c r="C191" s="3"/>
      <c r="D191" s="4"/>
      <c r="E191" s="5"/>
      <c r="F191" s="91"/>
      <c r="G191" s="2"/>
      <c r="H191" s="2"/>
      <c r="I191" s="6"/>
      <c r="J191" s="6"/>
      <c r="K191" s="2"/>
      <c r="L191" s="2"/>
    </row>
    <row r="192" spans="2:12" ht="15.75" customHeight="1" x14ac:dyDescent="0.2">
      <c r="B192" s="2"/>
      <c r="C192" s="3"/>
      <c r="D192" s="4"/>
      <c r="E192" s="5"/>
      <c r="F192" s="91"/>
      <c r="G192" s="2"/>
      <c r="H192" s="2"/>
      <c r="I192" s="6"/>
      <c r="J192" s="6"/>
      <c r="K192" s="2"/>
      <c r="L192" s="2"/>
    </row>
    <row r="193" spans="2:12" ht="15.75" customHeight="1" x14ac:dyDescent="0.2">
      <c r="B193" s="2"/>
      <c r="C193" s="3"/>
      <c r="D193" s="4"/>
      <c r="E193" s="5"/>
      <c r="F193" s="91"/>
      <c r="G193" s="2"/>
      <c r="H193" s="2"/>
      <c r="I193" s="6"/>
      <c r="J193" s="6"/>
      <c r="K193" s="2"/>
      <c r="L193" s="2"/>
    </row>
    <row r="194" spans="2:12" ht="15.75" customHeight="1" x14ac:dyDescent="0.2">
      <c r="B194" s="2"/>
      <c r="C194" s="3"/>
      <c r="D194" s="4"/>
      <c r="E194" s="5"/>
      <c r="F194" s="91"/>
      <c r="G194" s="2"/>
      <c r="H194" s="2"/>
      <c r="I194" s="6"/>
      <c r="J194" s="6"/>
      <c r="K194" s="2"/>
      <c r="L194" s="2"/>
    </row>
    <row r="195" spans="2:12" ht="15.75" customHeight="1" x14ac:dyDescent="0.2">
      <c r="B195" s="2"/>
      <c r="C195" s="3"/>
      <c r="D195" s="4"/>
      <c r="E195" s="5"/>
      <c r="F195" s="91"/>
      <c r="G195" s="2"/>
      <c r="H195" s="2"/>
      <c r="I195" s="6"/>
      <c r="J195" s="6"/>
      <c r="K195" s="2"/>
      <c r="L195" s="2"/>
    </row>
    <row r="196" spans="2:12" ht="15.75" customHeight="1" x14ac:dyDescent="0.2">
      <c r="B196" s="2"/>
      <c r="C196" s="3"/>
      <c r="D196" s="4"/>
      <c r="E196" s="5"/>
      <c r="F196" s="91"/>
      <c r="G196" s="2"/>
      <c r="H196" s="2"/>
      <c r="I196" s="6"/>
      <c r="J196" s="6"/>
      <c r="K196" s="2"/>
      <c r="L196" s="2"/>
    </row>
    <row r="197" spans="2:12" ht="15.75" customHeight="1" x14ac:dyDescent="0.2">
      <c r="B197" s="2"/>
      <c r="C197" s="3"/>
      <c r="D197" s="4"/>
      <c r="E197" s="5"/>
      <c r="F197" s="91"/>
      <c r="G197" s="2"/>
      <c r="H197" s="2"/>
      <c r="I197" s="6"/>
      <c r="J197" s="6"/>
      <c r="K197" s="2"/>
      <c r="L197" s="2"/>
    </row>
    <row r="198" spans="2:12" ht="15.75" customHeight="1" x14ac:dyDescent="0.2">
      <c r="B198" s="2"/>
      <c r="C198" s="3"/>
      <c r="D198" s="4"/>
      <c r="E198" s="5"/>
      <c r="F198" s="91"/>
      <c r="G198" s="2"/>
      <c r="H198" s="2"/>
      <c r="I198" s="6"/>
      <c r="J198" s="6"/>
      <c r="K198" s="2"/>
      <c r="L198" s="2"/>
    </row>
    <row r="199" spans="2:12" ht="15.75" customHeight="1" x14ac:dyDescent="0.2">
      <c r="B199" s="2"/>
      <c r="C199" s="3"/>
      <c r="D199" s="4"/>
      <c r="E199" s="5"/>
      <c r="F199" s="91"/>
      <c r="G199" s="2"/>
      <c r="H199" s="2"/>
      <c r="I199" s="6"/>
      <c r="J199" s="6"/>
      <c r="K199" s="2"/>
      <c r="L199" s="2"/>
    </row>
    <row r="200" spans="2:12" ht="15.75" customHeight="1" x14ac:dyDescent="0.2">
      <c r="B200" s="2"/>
      <c r="C200" s="3"/>
      <c r="D200" s="4"/>
      <c r="E200" s="5"/>
      <c r="F200" s="91"/>
      <c r="G200" s="2"/>
      <c r="H200" s="2"/>
      <c r="I200" s="6"/>
      <c r="J200" s="6"/>
      <c r="K200" s="2"/>
      <c r="L200" s="2"/>
    </row>
    <row r="201" spans="2:12" ht="15.75" customHeight="1" x14ac:dyDescent="0.2">
      <c r="B201" s="2"/>
      <c r="C201" s="3"/>
      <c r="D201" s="4"/>
      <c r="E201" s="5"/>
      <c r="F201" s="91"/>
      <c r="G201" s="2"/>
      <c r="H201" s="2"/>
      <c r="I201" s="6"/>
      <c r="J201" s="6"/>
      <c r="K201" s="2"/>
      <c r="L201" s="2"/>
    </row>
    <row r="202" spans="2:12" ht="15.75" customHeight="1" x14ac:dyDescent="0.2">
      <c r="B202" s="2"/>
      <c r="C202" s="3"/>
      <c r="D202" s="4"/>
      <c r="E202" s="5"/>
      <c r="F202" s="91"/>
      <c r="G202" s="2"/>
      <c r="H202" s="2"/>
      <c r="I202" s="6"/>
      <c r="J202" s="6"/>
      <c r="K202" s="2"/>
      <c r="L202" s="2"/>
    </row>
    <row r="203" spans="2:12" ht="15.75" customHeight="1" x14ac:dyDescent="0.2">
      <c r="B203" s="2"/>
      <c r="C203" s="3"/>
      <c r="D203" s="4"/>
      <c r="E203" s="5"/>
      <c r="F203" s="91"/>
      <c r="G203" s="2"/>
      <c r="H203" s="2"/>
      <c r="I203" s="6"/>
      <c r="J203" s="6"/>
      <c r="K203" s="2"/>
      <c r="L203" s="2"/>
    </row>
    <row r="204" spans="2:12" ht="15.75" customHeight="1" x14ac:dyDescent="0.2">
      <c r="B204" s="2"/>
      <c r="C204" s="3"/>
      <c r="D204" s="4"/>
      <c r="E204" s="5"/>
      <c r="F204" s="91"/>
      <c r="G204" s="2"/>
      <c r="H204" s="2"/>
      <c r="I204" s="6"/>
      <c r="J204" s="6"/>
      <c r="K204" s="2"/>
      <c r="L204" s="2"/>
    </row>
    <row r="205" spans="2:12" ht="15.75" customHeight="1" x14ac:dyDescent="0.2">
      <c r="B205" s="2"/>
      <c r="C205" s="3"/>
      <c r="D205" s="4"/>
      <c r="E205" s="5"/>
      <c r="F205" s="91"/>
      <c r="G205" s="2"/>
      <c r="H205" s="2"/>
      <c r="I205" s="6"/>
      <c r="J205" s="6"/>
      <c r="K205" s="2"/>
      <c r="L205" s="2"/>
    </row>
    <row r="206" spans="2:12" ht="15.75" customHeight="1" x14ac:dyDescent="0.2">
      <c r="B206" s="2"/>
      <c r="C206" s="3"/>
      <c r="D206" s="4"/>
      <c r="E206" s="5"/>
      <c r="F206" s="91"/>
      <c r="G206" s="2"/>
      <c r="H206" s="2"/>
      <c r="I206" s="6"/>
      <c r="J206" s="6"/>
      <c r="K206" s="2"/>
      <c r="L206" s="2"/>
    </row>
    <row r="207" spans="2:12" ht="15.75" customHeight="1" x14ac:dyDescent="0.2">
      <c r="B207" s="2"/>
      <c r="C207" s="3"/>
      <c r="D207" s="4"/>
      <c r="E207" s="5"/>
      <c r="F207" s="91"/>
      <c r="G207" s="2"/>
      <c r="H207" s="2"/>
      <c r="I207" s="6"/>
      <c r="J207" s="6"/>
      <c r="K207" s="2"/>
      <c r="L207" s="2"/>
    </row>
    <row r="208" spans="2:12" ht="15.75" customHeight="1" x14ac:dyDescent="0.2">
      <c r="B208" s="2"/>
      <c r="C208" s="3"/>
      <c r="D208" s="4"/>
      <c r="E208" s="5"/>
      <c r="F208" s="91"/>
      <c r="G208" s="2"/>
      <c r="H208" s="2"/>
      <c r="I208" s="6"/>
      <c r="J208" s="6"/>
      <c r="K208" s="2"/>
      <c r="L208" s="2"/>
    </row>
    <row r="209" spans="2:12" ht="15.75" customHeight="1" x14ac:dyDescent="0.2">
      <c r="B209" s="2"/>
      <c r="C209" s="3"/>
      <c r="D209" s="4"/>
      <c r="E209" s="5"/>
      <c r="F209" s="91"/>
      <c r="G209" s="2"/>
      <c r="H209" s="2"/>
      <c r="I209" s="6"/>
      <c r="J209" s="6"/>
      <c r="K209" s="2"/>
      <c r="L209" s="2"/>
    </row>
    <row r="210" spans="2:12" ht="15.75" customHeight="1" x14ac:dyDescent="0.2">
      <c r="B210" s="2"/>
      <c r="C210" s="3"/>
      <c r="D210" s="4"/>
      <c r="E210" s="5"/>
      <c r="F210" s="91"/>
      <c r="G210" s="2"/>
      <c r="H210" s="2"/>
      <c r="I210" s="6"/>
      <c r="J210" s="6"/>
      <c r="K210" s="2"/>
      <c r="L210" s="2"/>
    </row>
    <row r="211" spans="2:12" ht="15.75" customHeight="1" x14ac:dyDescent="0.2">
      <c r="B211" s="2"/>
      <c r="C211" s="3"/>
      <c r="D211" s="4"/>
      <c r="E211" s="5"/>
      <c r="F211" s="91"/>
      <c r="G211" s="2"/>
      <c r="H211" s="2"/>
      <c r="I211" s="6"/>
      <c r="J211" s="6"/>
      <c r="K211" s="2"/>
      <c r="L211" s="2"/>
    </row>
    <row r="212" spans="2:12" ht="15.75" customHeight="1" x14ac:dyDescent="0.2">
      <c r="B212" s="2"/>
      <c r="C212" s="3"/>
      <c r="D212" s="4"/>
      <c r="E212" s="5"/>
      <c r="F212" s="91"/>
      <c r="G212" s="2"/>
      <c r="H212" s="2"/>
      <c r="I212" s="6"/>
      <c r="J212" s="6"/>
      <c r="K212" s="2"/>
      <c r="L212" s="2"/>
    </row>
    <row r="213" spans="2:12" ht="15.75" customHeight="1" x14ac:dyDescent="0.2">
      <c r="B213" s="2"/>
      <c r="C213" s="3"/>
      <c r="D213" s="4"/>
      <c r="E213" s="5"/>
      <c r="F213" s="91"/>
      <c r="G213" s="2"/>
      <c r="H213" s="2"/>
      <c r="I213" s="6"/>
      <c r="J213" s="6"/>
      <c r="K213" s="2"/>
      <c r="L213" s="2"/>
    </row>
    <row r="214" spans="2:12" ht="15.75" customHeight="1" x14ac:dyDescent="0.2">
      <c r="B214" s="2"/>
      <c r="C214" s="3"/>
      <c r="D214" s="4"/>
      <c r="E214" s="5"/>
      <c r="F214" s="91"/>
      <c r="G214" s="2"/>
      <c r="H214" s="2"/>
      <c r="I214" s="6"/>
      <c r="J214" s="6"/>
      <c r="K214" s="2"/>
      <c r="L214" s="2"/>
    </row>
    <row r="215" spans="2:12" ht="15.75" customHeight="1" x14ac:dyDescent="0.2">
      <c r="B215" s="2"/>
      <c r="C215" s="3"/>
      <c r="D215" s="4"/>
      <c r="E215" s="5"/>
      <c r="F215" s="91"/>
      <c r="G215" s="2"/>
      <c r="H215" s="2"/>
      <c r="I215" s="6"/>
      <c r="J215" s="6"/>
      <c r="K215" s="2"/>
      <c r="L215" s="2"/>
    </row>
    <row r="216" spans="2:12" ht="15.75" customHeight="1" x14ac:dyDescent="0.2">
      <c r="B216" s="2"/>
      <c r="C216" s="3"/>
      <c r="D216" s="4"/>
      <c r="E216" s="5"/>
      <c r="F216" s="91"/>
      <c r="G216" s="2"/>
      <c r="H216" s="2"/>
      <c r="I216" s="6"/>
      <c r="J216" s="6"/>
      <c r="K216" s="2"/>
      <c r="L216" s="2"/>
    </row>
    <row r="217" spans="2:12" ht="15.75" customHeight="1" x14ac:dyDescent="0.2">
      <c r="B217" s="2"/>
      <c r="C217" s="3"/>
      <c r="D217" s="4"/>
      <c r="E217" s="5"/>
      <c r="F217" s="91"/>
      <c r="G217" s="2"/>
      <c r="H217" s="2"/>
      <c r="I217" s="6"/>
      <c r="J217" s="6"/>
      <c r="K217" s="2"/>
      <c r="L217" s="2"/>
    </row>
    <row r="218" spans="2:12" ht="15.75" customHeight="1" x14ac:dyDescent="0.2">
      <c r="B218" s="2"/>
      <c r="C218" s="3"/>
      <c r="D218" s="4"/>
      <c r="E218" s="5"/>
      <c r="F218" s="91"/>
      <c r="G218" s="2"/>
      <c r="H218" s="2"/>
      <c r="I218" s="6"/>
      <c r="J218" s="6"/>
      <c r="K218" s="2"/>
      <c r="L218" s="2"/>
    </row>
    <row r="219" spans="2:12" ht="15.75" customHeight="1" x14ac:dyDescent="0.2">
      <c r="B219" s="2"/>
      <c r="C219" s="3"/>
      <c r="D219" s="4"/>
      <c r="E219" s="5"/>
      <c r="F219" s="91"/>
      <c r="G219" s="2"/>
      <c r="H219" s="2"/>
      <c r="I219" s="6"/>
      <c r="J219" s="6"/>
      <c r="K219" s="2"/>
      <c r="L219" s="2"/>
    </row>
    <row r="220" spans="2:12" ht="15.75" customHeight="1" x14ac:dyDescent="0.2">
      <c r="B220" s="2"/>
      <c r="C220" s="3"/>
      <c r="D220" s="4"/>
      <c r="E220" s="5"/>
      <c r="F220" s="91"/>
      <c r="G220" s="2"/>
      <c r="H220" s="2"/>
      <c r="I220" s="6"/>
      <c r="J220" s="6"/>
      <c r="K220" s="2"/>
      <c r="L220" s="2"/>
    </row>
    <row r="221" spans="2:12" ht="15.75" customHeight="1" x14ac:dyDescent="0.2">
      <c r="B221" s="2"/>
      <c r="C221" s="3"/>
      <c r="D221" s="4"/>
      <c r="E221" s="5"/>
      <c r="F221" s="91"/>
      <c r="G221" s="2"/>
      <c r="H221" s="2"/>
      <c r="I221" s="6"/>
      <c r="J221" s="6"/>
      <c r="K221" s="2"/>
      <c r="L221" s="2"/>
    </row>
    <row r="222" spans="2:12" ht="15.75" customHeight="1" x14ac:dyDescent="0.2">
      <c r="B222" s="2"/>
      <c r="C222" s="3"/>
      <c r="D222" s="4"/>
      <c r="E222" s="5"/>
      <c r="F222" s="91"/>
      <c r="G222" s="2"/>
      <c r="H222" s="2"/>
      <c r="I222" s="6"/>
      <c r="J222" s="6"/>
      <c r="K222" s="2"/>
      <c r="L222" s="2"/>
    </row>
    <row r="223" spans="2:12" ht="15.75" customHeight="1" x14ac:dyDescent="0.2">
      <c r="B223" s="2"/>
      <c r="C223" s="3"/>
      <c r="D223" s="4"/>
      <c r="E223" s="5"/>
      <c r="F223" s="91"/>
      <c r="G223" s="2"/>
      <c r="H223" s="2"/>
      <c r="I223" s="6"/>
      <c r="J223" s="6"/>
      <c r="K223" s="2"/>
      <c r="L223" s="2"/>
    </row>
    <row r="224" spans="2:12" ht="15.75" customHeight="1" x14ac:dyDescent="0.2">
      <c r="B224" s="2"/>
      <c r="C224" s="3"/>
      <c r="D224" s="4"/>
      <c r="E224" s="5"/>
      <c r="F224" s="91"/>
      <c r="G224" s="2"/>
      <c r="H224" s="2"/>
      <c r="I224" s="6"/>
      <c r="J224" s="6"/>
      <c r="K224" s="2"/>
      <c r="L224" s="2"/>
    </row>
    <row r="225" spans="2:12" ht="15.75" customHeight="1" x14ac:dyDescent="0.2">
      <c r="B225" s="2"/>
      <c r="C225" s="3"/>
      <c r="D225" s="4"/>
      <c r="E225" s="5"/>
      <c r="F225" s="91"/>
      <c r="G225" s="2"/>
      <c r="H225" s="2"/>
      <c r="I225" s="6"/>
      <c r="J225" s="6"/>
      <c r="K225" s="2"/>
      <c r="L225" s="2"/>
    </row>
    <row r="226" spans="2:12" ht="15.75" customHeight="1" x14ac:dyDescent="0.2">
      <c r="B226" s="2"/>
      <c r="C226" s="3"/>
      <c r="D226" s="4"/>
      <c r="E226" s="5"/>
      <c r="F226" s="91"/>
      <c r="G226" s="2"/>
      <c r="H226" s="2"/>
      <c r="I226" s="6"/>
      <c r="J226" s="6"/>
      <c r="K226" s="2"/>
      <c r="L226" s="2"/>
    </row>
    <row r="227" spans="2:12" ht="15.75" customHeight="1" x14ac:dyDescent="0.2">
      <c r="B227" s="2"/>
      <c r="C227" s="3"/>
      <c r="D227" s="4"/>
      <c r="E227" s="5"/>
      <c r="F227" s="91"/>
      <c r="G227" s="2"/>
      <c r="H227" s="2"/>
      <c r="I227" s="6"/>
      <c r="J227" s="6"/>
      <c r="K227" s="2"/>
      <c r="L227" s="2"/>
    </row>
    <row r="228" spans="2:12" ht="15.75" customHeight="1" x14ac:dyDescent="0.2">
      <c r="B228" s="2"/>
      <c r="C228" s="3"/>
      <c r="D228" s="4"/>
      <c r="E228" s="5"/>
      <c r="F228" s="91"/>
      <c r="G228" s="2"/>
      <c r="H228" s="2"/>
      <c r="I228" s="6"/>
      <c r="J228" s="6"/>
      <c r="K228" s="2"/>
      <c r="L228" s="2"/>
    </row>
    <row r="229" spans="2:12" ht="15.75" customHeight="1" x14ac:dyDescent="0.2">
      <c r="B229" s="2"/>
      <c r="C229" s="3"/>
      <c r="D229" s="4"/>
      <c r="E229" s="5"/>
      <c r="F229" s="91"/>
      <c r="G229" s="2"/>
      <c r="H229" s="2"/>
      <c r="I229" s="6"/>
      <c r="J229" s="6"/>
      <c r="K229" s="2"/>
      <c r="L229" s="2"/>
    </row>
    <row r="230" spans="2:12" ht="15.75" customHeight="1" x14ac:dyDescent="0.2">
      <c r="B230" s="2"/>
      <c r="C230" s="3"/>
      <c r="D230" s="4"/>
      <c r="E230" s="5"/>
      <c r="F230" s="91"/>
      <c r="G230" s="2"/>
      <c r="H230" s="2"/>
      <c r="I230" s="6"/>
      <c r="J230" s="6"/>
      <c r="K230" s="2"/>
      <c r="L230" s="2"/>
    </row>
    <row r="231" spans="2:12" ht="15.75" customHeight="1" x14ac:dyDescent="0.2">
      <c r="B231" s="2"/>
      <c r="C231" s="3"/>
      <c r="D231" s="4"/>
      <c r="E231" s="5"/>
      <c r="F231" s="91"/>
      <c r="G231" s="2"/>
      <c r="H231" s="2"/>
      <c r="I231" s="6"/>
      <c r="J231" s="6"/>
      <c r="K231" s="2"/>
      <c r="L231" s="2"/>
    </row>
    <row r="232" spans="2:12" ht="15.75" customHeight="1" x14ac:dyDescent="0.2">
      <c r="B232" s="2"/>
      <c r="C232" s="3"/>
      <c r="D232" s="4"/>
      <c r="E232" s="5"/>
      <c r="F232" s="91"/>
      <c r="G232" s="2"/>
      <c r="H232" s="2"/>
      <c r="I232" s="6"/>
      <c r="J232" s="6"/>
      <c r="K232" s="2"/>
      <c r="L232" s="2"/>
    </row>
    <row r="233" spans="2:12" ht="15.75" customHeight="1" x14ac:dyDescent="0.2">
      <c r="B233" s="2"/>
      <c r="C233" s="3"/>
      <c r="D233" s="4"/>
      <c r="E233" s="5"/>
      <c r="F233" s="91"/>
      <c r="G233" s="2"/>
      <c r="H233" s="2"/>
      <c r="I233" s="6"/>
      <c r="J233" s="6"/>
      <c r="K233" s="2"/>
      <c r="L233" s="2"/>
    </row>
    <row r="234" spans="2:12" ht="15.75" customHeight="1" x14ac:dyDescent="0.2">
      <c r="B234" s="2"/>
      <c r="C234" s="3"/>
      <c r="D234" s="4"/>
      <c r="E234" s="5"/>
      <c r="F234" s="91"/>
      <c r="G234" s="2"/>
      <c r="H234" s="2"/>
      <c r="I234" s="6"/>
      <c r="J234" s="6"/>
      <c r="K234" s="2"/>
      <c r="L234" s="2"/>
    </row>
    <row r="235" spans="2:12" ht="15.75" customHeight="1" x14ac:dyDescent="0.2">
      <c r="B235" s="2"/>
      <c r="C235" s="3"/>
      <c r="D235" s="4"/>
      <c r="E235" s="5"/>
      <c r="F235" s="91"/>
      <c r="G235" s="2"/>
      <c r="H235" s="2"/>
      <c r="I235" s="6"/>
      <c r="J235" s="6"/>
      <c r="K235" s="2"/>
      <c r="L235" s="2"/>
    </row>
    <row r="236" spans="2:12" ht="15.75" customHeight="1" x14ac:dyDescent="0.2">
      <c r="B236" s="2"/>
      <c r="C236" s="3"/>
      <c r="D236" s="4"/>
      <c r="E236" s="5"/>
      <c r="F236" s="91"/>
      <c r="G236" s="2"/>
      <c r="H236" s="2"/>
      <c r="I236" s="6"/>
      <c r="J236" s="6"/>
      <c r="K236" s="2"/>
      <c r="L236" s="2"/>
    </row>
    <row r="237" spans="2:12" ht="15.75" customHeight="1" x14ac:dyDescent="0.2">
      <c r="B237" s="2"/>
      <c r="C237" s="3"/>
      <c r="D237" s="4"/>
      <c r="E237" s="5"/>
      <c r="F237" s="91"/>
      <c r="G237" s="2"/>
      <c r="H237" s="2"/>
      <c r="I237" s="6"/>
      <c r="J237" s="6"/>
      <c r="K237" s="2"/>
      <c r="L237" s="2"/>
    </row>
    <row r="238" spans="2:12" ht="15.75" customHeight="1" x14ac:dyDescent="0.2">
      <c r="B238" s="2"/>
      <c r="C238" s="3"/>
      <c r="D238" s="4"/>
      <c r="E238" s="5"/>
      <c r="F238" s="91"/>
      <c r="G238" s="2"/>
      <c r="H238" s="2"/>
      <c r="I238" s="6"/>
      <c r="J238" s="6"/>
      <c r="K238" s="2"/>
      <c r="L238" s="2"/>
    </row>
    <row r="239" spans="2:12" ht="15.75" customHeight="1" x14ac:dyDescent="0.2">
      <c r="B239" s="2"/>
      <c r="C239" s="3"/>
      <c r="D239" s="4"/>
      <c r="E239" s="5"/>
      <c r="F239" s="91"/>
      <c r="G239" s="2"/>
      <c r="H239" s="2"/>
      <c r="I239" s="6"/>
      <c r="J239" s="6"/>
      <c r="K239" s="2"/>
      <c r="L239" s="2"/>
    </row>
    <row r="240" spans="2:12" ht="15.75" customHeight="1" x14ac:dyDescent="0.2">
      <c r="B240" s="2"/>
      <c r="C240" s="3"/>
      <c r="D240" s="4"/>
      <c r="E240" s="5"/>
      <c r="F240" s="91"/>
      <c r="G240" s="2"/>
      <c r="H240" s="2"/>
      <c r="I240" s="6"/>
      <c r="J240" s="6"/>
      <c r="K240" s="2"/>
      <c r="L240" s="2"/>
    </row>
    <row r="241" spans="2:12" ht="15.75" customHeight="1" x14ac:dyDescent="0.2">
      <c r="B241" s="2"/>
      <c r="C241" s="3"/>
      <c r="D241" s="4"/>
      <c r="E241" s="5"/>
      <c r="F241" s="91"/>
      <c r="G241" s="2"/>
      <c r="H241" s="2"/>
      <c r="I241" s="6"/>
      <c r="J241" s="6"/>
      <c r="K241" s="2"/>
      <c r="L241" s="2"/>
    </row>
    <row r="242" spans="2:12" ht="15.75" customHeight="1" x14ac:dyDescent="0.2">
      <c r="B242" s="2"/>
      <c r="C242" s="3"/>
      <c r="D242" s="4"/>
      <c r="E242" s="5"/>
      <c r="F242" s="91"/>
      <c r="G242" s="2"/>
      <c r="H242" s="2"/>
      <c r="I242" s="6"/>
      <c r="J242" s="6"/>
      <c r="K242" s="2"/>
      <c r="L242" s="2"/>
    </row>
    <row r="243" spans="2:12" ht="15.75" customHeight="1" x14ac:dyDescent="0.2">
      <c r="B243" s="2"/>
      <c r="C243" s="3"/>
      <c r="D243" s="4"/>
      <c r="E243" s="5"/>
      <c r="F243" s="91"/>
      <c r="G243" s="2"/>
      <c r="H243" s="2"/>
      <c r="I243" s="6"/>
      <c r="J243" s="6"/>
      <c r="K243" s="2"/>
      <c r="L243" s="2"/>
    </row>
    <row r="244" spans="2:12" ht="15.75" customHeight="1" x14ac:dyDescent="0.2">
      <c r="B244" s="2"/>
      <c r="C244" s="3"/>
      <c r="D244" s="4"/>
      <c r="E244" s="5"/>
      <c r="F244" s="91"/>
      <c r="G244" s="2"/>
      <c r="H244" s="2"/>
      <c r="I244" s="6"/>
      <c r="J244" s="6"/>
      <c r="K244" s="2"/>
      <c r="L244" s="2"/>
    </row>
    <row r="245" spans="2:12" ht="15.75" customHeight="1" x14ac:dyDescent="0.2">
      <c r="B245" s="2"/>
      <c r="C245" s="3"/>
      <c r="D245" s="4"/>
      <c r="E245" s="5"/>
      <c r="F245" s="91"/>
      <c r="G245" s="2"/>
      <c r="H245" s="2"/>
      <c r="I245" s="6"/>
      <c r="J245" s="6"/>
      <c r="K245" s="2"/>
      <c r="L245" s="2"/>
    </row>
    <row r="246" spans="2:12" ht="15.75" customHeight="1" x14ac:dyDescent="0.2">
      <c r="B246" s="2"/>
      <c r="C246" s="3"/>
      <c r="D246" s="4"/>
      <c r="E246" s="5"/>
      <c r="F246" s="91"/>
      <c r="G246" s="2"/>
      <c r="H246" s="2"/>
      <c r="I246" s="6"/>
      <c r="J246" s="6"/>
      <c r="K246" s="2"/>
      <c r="L246" s="2"/>
    </row>
    <row r="247" spans="2:12" ht="15.75" customHeight="1" x14ac:dyDescent="0.2">
      <c r="B247" s="2"/>
      <c r="C247" s="3"/>
      <c r="D247" s="4"/>
      <c r="E247" s="5"/>
      <c r="F247" s="91"/>
      <c r="G247" s="2"/>
      <c r="H247" s="2"/>
      <c r="I247" s="6"/>
      <c r="J247" s="6"/>
      <c r="K247" s="2"/>
      <c r="L247" s="2"/>
    </row>
    <row r="248" spans="2:12" ht="15.75" customHeight="1" x14ac:dyDescent="0.2">
      <c r="B248" s="2"/>
      <c r="C248" s="3"/>
      <c r="D248" s="4"/>
      <c r="E248" s="5"/>
      <c r="F248" s="91"/>
      <c r="G248" s="2"/>
      <c r="H248" s="2"/>
      <c r="I248" s="6"/>
      <c r="J248" s="6"/>
      <c r="K248" s="2"/>
      <c r="L248" s="2"/>
    </row>
    <row r="249" spans="2:12" ht="15.75" customHeight="1" x14ac:dyDescent="0.2">
      <c r="B249" s="2"/>
      <c r="C249" s="3"/>
      <c r="D249" s="4"/>
      <c r="E249" s="5"/>
      <c r="F249" s="91"/>
      <c r="G249" s="2"/>
      <c r="H249" s="2"/>
      <c r="I249" s="6"/>
      <c r="J249" s="6"/>
      <c r="K249" s="2"/>
      <c r="L249" s="2"/>
    </row>
    <row r="250" spans="2:12" ht="15.75" customHeight="1" x14ac:dyDescent="0.2">
      <c r="B250" s="2"/>
      <c r="C250" s="3"/>
      <c r="D250" s="4"/>
      <c r="E250" s="5"/>
      <c r="F250" s="91"/>
      <c r="G250" s="2"/>
      <c r="H250" s="2"/>
      <c r="I250" s="6"/>
      <c r="J250" s="6"/>
      <c r="K250" s="2"/>
      <c r="L250" s="2"/>
    </row>
    <row r="251" spans="2:12" ht="15.75" customHeight="1" x14ac:dyDescent="0.2">
      <c r="B251" s="2"/>
      <c r="C251" s="3"/>
      <c r="D251" s="4"/>
      <c r="E251" s="5"/>
      <c r="F251" s="91"/>
      <c r="G251" s="2"/>
      <c r="H251" s="2"/>
      <c r="I251" s="6"/>
      <c r="J251" s="6"/>
      <c r="K251" s="2"/>
      <c r="L251" s="2"/>
    </row>
    <row r="252" spans="2:12" ht="15.75" customHeight="1" x14ac:dyDescent="0.2">
      <c r="B252" s="2"/>
      <c r="C252" s="3"/>
      <c r="D252" s="4"/>
      <c r="E252" s="5"/>
      <c r="F252" s="91"/>
      <c r="G252" s="2"/>
      <c r="H252" s="2"/>
      <c r="I252" s="6"/>
      <c r="J252" s="6"/>
      <c r="K252" s="2"/>
      <c r="L252" s="2"/>
    </row>
    <row r="253" spans="2:12" ht="15.75" customHeight="1" x14ac:dyDescent="0.2">
      <c r="B253" s="2"/>
      <c r="C253" s="3"/>
      <c r="D253" s="4"/>
      <c r="E253" s="5"/>
      <c r="F253" s="91"/>
      <c r="G253" s="2"/>
      <c r="H253" s="2"/>
      <c r="I253" s="6"/>
      <c r="J253" s="6"/>
      <c r="K253" s="2"/>
      <c r="L253" s="2"/>
    </row>
    <row r="254" spans="2:12" ht="15.75" customHeight="1" x14ac:dyDescent="0.2">
      <c r="B254" s="2"/>
      <c r="C254" s="3"/>
      <c r="D254" s="4"/>
      <c r="E254" s="5"/>
      <c r="F254" s="91"/>
      <c r="G254" s="2"/>
      <c r="H254" s="2"/>
      <c r="I254" s="6"/>
      <c r="J254" s="6"/>
      <c r="K254" s="2"/>
      <c r="L254" s="2"/>
    </row>
    <row r="255" spans="2:12" ht="15.75" customHeight="1" x14ac:dyDescent="0.2">
      <c r="B255" s="2"/>
      <c r="C255" s="3"/>
      <c r="D255" s="4"/>
      <c r="E255" s="5"/>
      <c r="F255" s="91"/>
      <c r="G255" s="2"/>
      <c r="H255" s="2"/>
      <c r="I255" s="6"/>
      <c r="J255" s="6"/>
      <c r="K255" s="2"/>
      <c r="L255" s="2"/>
    </row>
    <row r="256" spans="2:12" ht="15.75" customHeight="1" x14ac:dyDescent="0.2">
      <c r="B256" s="2"/>
      <c r="C256" s="3"/>
      <c r="D256" s="4"/>
      <c r="E256" s="5"/>
      <c r="F256" s="91"/>
      <c r="G256" s="2"/>
      <c r="H256" s="2"/>
      <c r="I256" s="6"/>
      <c r="J256" s="6"/>
      <c r="K256" s="2"/>
      <c r="L256" s="2"/>
    </row>
    <row r="257" spans="2:12" ht="15.75" customHeight="1" x14ac:dyDescent="0.2">
      <c r="B257" s="2"/>
      <c r="C257" s="3"/>
      <c r="D257" s="4"/>
      <c r="E257" s="5"/>
      <c r="F257" s="91"/>
      <c r="G257" s="2"/>
      <c r="H257" s="2"/>
      <c r="I257" s="6"/>
      <c r="J257" s="6"/>
      <c r="K257" s="2"/>
      <c r="L257" s="2"/>
    </row>
    <row r="258" spans="2:12" ht="15.75" customHeight="1" x14ac:dyDescent="0.2">
      <c r="B258" s="2"/>
      <c r="C258" s="3"/>
      <c r="D258" s="4"/>
      <c r="E258" s="5"/>
      <c r="F258" s="91"/>
      <c r="G258" s="2"/>
      <c r="H258" s="2"/>
      <c r="I258" s="6"/>
      <c r="J258" s="6"/>
      <c r="K258" s="2"/>
      <c r="L258" s="2"/>
    </row>
    <row r="259" spans="2:12" ht="15.75" customHeight="1" x14ac:dyDescent="0.2">
      <c r="B259" s="2"/>
      <c r="C259" s="3"/>
      <c r="D259" s="4"/>
      <c r="E259" s="5"/>
      <c r="F259" s="91"/>
      <c r="G259" s="2"/>
      <c r="H259" s="2"/>
      <c r="I259" s="6"/>
      <c r="J259" s="6"/>
      <c r="K259" s="2"/>
      <c r="L259" s="2"/>
    </row>
    <row r="260" spans="2:12" ht="15.75" customHeight="1" x14ac:dyDescent="0.2">
      <c r="B260" s="2"/>
      <c r="C260" s="3"/>
      <c r="D260" s="4"/>
      <c r="E260" s="5"/>
      <c r="F260" s="91"/>
      <c r="G260" s="2"/>
      <c r="H260" s="2"/>
      <c r="I260" s="6"/>
      <c r="J260" s="6"/>
      <c r="K260" s="2"/>
      <c r="L260" s="2"/>
    </row>
    <row r="261" spans="2:12" ht="15.75" customHeight="1" x14ac:dyDescent="0.2">
      <c r="B261" s="2"/>
      <c r="C261" s="3"/>
      <c r="D261" s="4"/>
      <c r="E261" s="5"/>
      <c r="F261" s="91"/>
      <c r="G261" s="2"/>
      <c r="H261" s="2"/>
      <c r="I261" s="6"/>
      <c r="J261" s="6"/>
      <c r="K261" s="2"/>
      <c r="L261" s="2"/>
    </row>
    <row r="262" spans="2:12" ht="15.75" customHeight="1" x14ac:dyDescent="0.2">
      <c r="B262" s="2"/>
      <c r="C262" s="3"/>
      <c r="D262" s="4"/>
      <c r="E262" s="5"/>
      <c r="F262" s="91"/>
      <c r="G262" s="2"/>
      <c r="H262" s="2"/>
      <c r="I262" s="6"/>
      <c r="J262" s="6"/>
      <c r="K262" s="2"/>
      <c r="L262" s="2"/>
    </row>
    <row r="263" spans="2:12" ht="15.75" customHeight="1" x14ac:dyDescent="0.2">
      <c r="B263" s="2"/>
      <c r="C263" s="3"/>
      <c r="D263" s="4"/>
      <c r="E263" s="5"/>
      <c r="F263" s="91"/>
      <c r="G263" s="2"/>
      <c r="H263" s="2"/>
      <c r="I263" s="6"/>
      <c r="J263" s="6"/>
      <c r="K263" s="2"/>
      <c r="L263" s="2"/>
    </row>
    <row r="264" spans="2:12" ht="15.75" customHeight="1" x14ac:dyDescent="0.2">
      <c r="B264" s="2"/>
      <c r="C264" s="3"/>
      <c r="D264" s="4"/>
      <c r="E264" s="5"/>
      <c r="F264" s="91"/>
      <c r="G264" s="2"/>
      <c r="H264" s="2"/>
      <c r="I264" s="6"/>
      <c r="J264" s="6"/>
      <c r="K264" s="2"/>
      <c r="L264" s="2"/>
    </row>
    <row r="265" spans="2:12" ht="15.75" customHeight="1" x14ac:dyDescent="0.2">
      <c r="B265" s="2"/>
      <c r="C265" s="3"/>
      <c r="D265" s="4"/>
      <c r="E265" s="5"/>
      <c r="F265" s="91"/>
      <c r="G265" s="2"/>
      <c r="H265" s="2"/>
      <c r="I265" s="6"/>
      <c r="J265" s="6"/>
      <c r="K265" s="2"/>
      <c r="L265" s="2"/>
    </row>
    <row r="266" spans="2:12" ht="15.75" customHeight="1" x14ac:dyDescent="0.2">
      <c r="B266" s="2"/>
      <c r="C266" s="3"/>
      <c r="D266" s="4"/>
      <c r="E266" s="5"/>
      <c r="F266" s="91"/>
      <c r="G266" s="2"/>
      <c r="H266" s="2"/>
      <c r="I266" s="6"/>
      <c r="J266" s="6"/>
      <c r="K266" s="2"/>
      <c r="L266" s="2"/>
    </row>
    <row r="267" spans="2:12" ht="15.75" customHeight="1" x14ac:dyDescent="0.2">
      <c r="B267" s="2"/>
      <c r="C267" s="3"/>
      <c r="D267" s="4"/>
      <c r="E267" s="5"/>
      <c r="F267" s="91"/>
      <c r="G267" s="2"/>
      <c r="H267" s="2"/>
      <c r="I267" s="6"/>
      <c r="J267" s="6"/>
      <c r="K267" s="2"/>
      <c r="L267" s="2"/>
    </row>
    <row r="268" spans="2:12" ht="15.75" customHeight="1" x14ac:dyDescent="0.2">
      <c r="B268" s="2"/>
      <c r="C268" s="3"/>
      <c r="D268" s="4"/>
      <c r="E268" s="5"/>
      <c r="F268" s="91"/>
      <c r="G268" s="2"/>
      <c r="H268" s="2"/>
      <c r="I268" s="6"/>
      <c r="J268" s="6"/>
      <c r="K268" s="2"/>
      <c r="L268" s="2"/>
    </row>
    <row r="269" spans="2:12" ht="15.75" customHeight="1" x14ac:dyDescent="0.2">
      <c r="B269" s="2"/>
      <c r="C269" s="3"/>
      <c r="D269" s="4"/>
      <c r="E269" s="5"/>
      <c r="F269" s="91"/>
      <c r="G269" s="2"/>
      <c r="H269" s="2"/>
      <c r="I269" s="6"/>
      <c r="J269" s="6"/>
      <c r="K269" s="2"/>
      <c r="L269" s="2"/>
    </row>
    <row r="270" spans="2:12" ht="15.75" customHeight="1" x14ac:dyDescent="0.2">
      <c r="B270" s="2"/>
      <c r="C270" s="3"/>
      <c r="D270" s="4"/>
      <c r="E270" s="5"/>
      <c r="F270" s="91"/>
      <c r="G270" s="2"/>
      <c r="H270" s="2"/>
      <c r="I270" s="6"/>
      <c r="J270" s="6"/>
      <c r="K270" s="2"/>
      <c r="L270" s="2"/>
    </row>
    <row r="271" spans="2:12" ht="15.75" customHeight="1" x14ac:dyDescent="0.2">
      <c r="B271" s="2"/>
      <c r="C271" s="3"/>
      <c r="D271" s="4"/>
      <c r="E271" s="5"/>
      <c r="F271" s="91"/>
      <c r="G271" s="2"/>
      <c r="H271" s="2"/>
      <c r="I271" s="6"/>
      <c r="J271" s="6"/>
      <c r="K271" s="2"/>
      <c r="L271" s="2"/>
    </row>
    <row r="272" spans="2:12" ht="15.75" customHeight="1" x14ac:dyDescent="0.2">
      <c r="B272" s="2"/>
      <c r="C272" s="3"/>
      <c r="D272" s="4"/>
      <c r="E272" s="5"/>
      <c r="F272" s="91"/>
      <c r="G272" s="2"/>
      <c r="H272" s="2"/>
      <c r="I272" s="6"/>
      <c r="J272" s="6"/>
      <c r="K272" s="2"/>
      <c r="L272" s="2"/>
    </row>
    <row r="273" spans="2:12" ht="15.75" customHeight="1" x14ac:dyDescent="0.2">
      <c r="B273" s="2"/>
      <c r="C273" s="3"/>
      <c r="D273" s="4"/>
      <c r="E273" s="5"/>
      <c r="F273" s="91"/>
      <c r="G273" s="2"/>
      <c r="H273" s="2"/>
      <c r="I273" s="6"/>
      <c r="J273" s="6"/>
      <c r="K273" s="2"/>
      <c r="L273" s="2"/>
    </row>
    <row r="274" spans="2:12" ht="15.75" customHeight="1" x14ac:dyDescent="0.2">
      <c r="B274" s="2"/>
      <c r="C274" s="3"/>
      <c r="D274" s="4"/>
      <c r="E274" s="5"/>
      <c r="F274" s="91"/>
      <c r="G274" s="2"/>
      <c r="H274" s="2"/>
      <c r="I274" s="6"/>
      <c r="J274" s="6"/>
      <c r="K274" s="2"/>
      <c r="L274" s="2"/>
    </row>
    <row r="275" spans="2:12" ht="15.75" customHeight="1" x14ac:dyDescent="0.2">
      <c r="B275" s="2"/>
      <c r="C275" s="3"/>
      <c r="D275" s="4"/>
      <c r="E275" s="5"/>
      <c r="F275" s="91"/>
      <c r="G275" s="2"/>
      <c r="H275" s="2"/>
      <c r="I275" s="6"/>
      <c r="J275" s="6"/>
      <c r="K275" s="2"/>
      <c r="L275" s="2"/>
    </row>
    <row r="276" spans="2:12" ht="15.75" customHeight="1" x14ac:dyDescent="0.2">
      <c r="B276" s="2"/>
      <c r="C276" s="3"/>
      <c r="D276" s="4"/>
      <c r="E276" s="5"/>
      <c r="F276" s="91"/>
      <c r="G276" s="2"/>
      <c r="H276" s="2"/>
      <c r="I276" s="6"/>
      <c r="J276" s="6"/>
      <c r="K276" s="2"/>
      <c r="L276" s="2"/>
    </row>
    <row r="277" spans="2:12" ht="15.75" customHeight="1" x14ac:dyDescent="0.2">
      <c r="B277" s="2"/>
      <c r="C277" s="3"/>
      <c r="D277" s="4"/>
      <c r="E277" s="5"/>
      <c r="F277" s="91"/>
      <c r="G277" s="2"/>
      <c r="H277" s="2"/>
      <c r="I277" s="6"/>
      <c r="J277" s="6"/>
      <c r="K277" s="2"/>
      <c r="L277" s="2"/>
    </row>
    <row r="278" spans="2:12" ht="15.75" customHeight="1" x14ac:dyDescent="0.2">
      <c r="B278" s="2"/>
      <c r="C278" s="3"/>
      <c r="D278" s="4"/>
      <c r="E278" s="5"/>
      <c r="F278" s="91"/>
      <c r="G278" s="2"/>
      <c r="H278" s="2"/>
      <c r="I278" s="6"/>
      <c r="J278" s="6"/>
      <c r="K278" s="2"/>
      <c r="L278" s="2"/>
    </row>
    <row r="279" spans="2:12" ht="15.75" customHeight="1" x14ac:dyDescent="0.2">
      <c r="B279" s="2"/>
      <c r="C279" s="3"/>
      <c r="D279" s="4"/>
      <c r="E279" s="5"/>
      <c r="F279" s="91"/>
      <c r="G279" s="2"/>
      <c r="H279" s="2"/>
      <c r="I279" s="6"/>
      <c r="J279" s="6"/>
      <c r="K279" s="2"/>
      <c r="L279" s="2"/>
    </row>
    <row r="280" spans="2:12" ht="15.75" customHeight="1" x14ac:dyDescent="0.2">
      <c r="B280" s="2"/>
      <c r="C280" s="3"/>
      <c r="D280" s="4"/>
      <c r="E280" s="5"/>
      <c r="F280" s="91"/>
      <c r="G280" s="2"/>
      <c r="H280" s="2"/>
      <c r="I280" s="6"/>
      <c r="J280" s="6"/>
      <c r="K280" s="2"/>
      <c r="L280" s="2"/>
    </row>
    <row r="281" spans="2:12" ht="15.75" customHeight="1" x14ac:dyDescent="0.2">
      <c r="B281" s="2"/>
      <c r="C281" s="3"/>
      <c r="D281" s="4"/>
      <c r="E281" s="5"/>
      <c r="F281" s="91"/>
      <c r="G281" s="2"/>
      <c r="H281" s="2"/>
      <c r="I281" s="6"/>
      <c r="J281" s="6"/>
      <c r="K281" s="2"/>
      <c r="L281" s="2"/>
    </row>
    <row r="282" spans="2:12" ht="15.75" customHeight="1" x14ac:dyDescent="0.2">
      <c r="B282" s="2"/>
      <c r="C282" s="3"/>
      <c r="D282" s="4"/>
      <c r="E282" s="5"/>
      <c r="F282" s="91"/>
      <c r="G282" s="2"/>
      <c r="H282" s="2"/>
      <c r="I282" s="6"/>
      <c r="J282" s="6"/>
      <c r="K282" s="2"/>
      <c r="L282" s="2"/>
    </row>
    <row r="283" spans="2:12" ht="15.75" customHeight="1" x14ac:dyDescent="0.2">
      <c r="B283" s="2"/>
      <c r="C283" s="3"/>
      <c r="D283" s="4"/>
      <c r="E283" s="5"/>
      <c r="F283" s="91"/>
      <c r="G283" s="2"/>
      <c r="H283" s="2"/>
      <c r="I283" s="6"/>
      <c r="J283" s="6"/>
      <c r="K283" s="2"/>
      <c r="L283" s="2"/>
    </row>
    <row r="284" spans="2:12" ht="15.75" customHeight="1" x14ac:dyDescent="0.2">
      <c r="B284" s="2"/>
      <c r="C284" s="3"/>
      <c r="D284" s="4"/>
      <c r="E284" s="5"/>
      <c r="F284" s="91"/>
      <c r="G284" s="2"/>
      <c r="H284" s="2"/>
      <c r="I284" s="6"/>
      <c r="J284" s="6"/>
      <c r="K284" s="2"/>
      <c r="L284" s="2"/>
    </row>
    <row r="285" spans="2:12" ht="15.75" customHeight="1" x14ac:dyDescent="0.2">
      <c r="B285" s="2"/>
      <c r="C285" s="3"/>
      <c r="D285" s="4"/>
      <c r="E285" s="5"/>
      <c r="F285" s="91"/>
      <c r="G285" s="2"/>
      <c r="H285" s="2"/>
      <c r="I285" s="6"/>
      <c r="J285" s="6"/>
      <c r="K285" s="2"/>
      <c r="L285" s="2"/>
    </row>
    <row r="286" spans="2:12" ht="15.75" customHeight="1" x14ac:dyDescent="0.2">
      <c r="B286" s="2"/>
      <c r="C286" s="3"/>
      <c r="D286" s="4"/>
      <c r="E286" s="5"/>
      <c r="F286" s="91"/>
      <c r="G286" s="2"/>
      <c r="H286" s="2"/>
      <c r="I286" s="6"/>
      <c r="J286" s="6"/>
      <c r="K286" s="2"/>
      <c r="L286" s="2"/>
    </row>
    <row r="287" spans="2:12" ht="15.75" customHeight="1" x14ac:dyDescent="0.2">
      <c r="B287" s="2"/>
      <c r="C287" s="3"/>
      <c r="D287" s="4"/>
      <c r="E287" s="5"/>
      <c r="F287" s="91"/>
      <c r="G287" s="2"/>
      <c r="H287" s="2"/>
      <c r="I287" s="6"/>
      <c r="J287" s="6"/>
      <c r="K287" s="2"/>
      <c r="L287" s="2"/>
    </row>
    <row r="288" spans="2:12" ht="15.75" customHeight="1" x14ac:dyDescent="0.2">
      <c r="B288" s="2"/>
      <c r="C288" s="3"/>
      <c r="D288" s="4"/>
      <c r="E288" s="5"/>
      <c r="F288" s="91"/>
      <c r="G288" s="2"/>
      <c r="H288" s="2"/>
      <c r="I288" s="6"/>
      <c r="J288" s="6"/>
      <c r="K288" s="2"/>
      <c r="L288" s="2"/>
    </row>
    <row r="289" spans="2:12" ht="15.75" customHeight="1" x14ac:dyDescent="0.2">
      <c r="B289" s="2"/>
      <c r="C289" s="3"/>
      <c r="D289" s="4"/>
      <c r="E289" s="5"/>
      <c r="F289" s="91"/>
      <c r="G289" s="2"/>
      <c r="H289" s="2"/>
      <c r="I289" s="6"/>
      <c r="J289" s="6"/>
      <c r="K289" s="2"/>
      <c r="L289" s="2"/>
    </row>
    <row r="290" spans="2:12" ht="15.75" customHeight="1" x14ac:dyDescent="0.2">
      <c r="B290" s="2"/>
      <c r="C290" s="3"/>
      <c r="D290" s="4"/>
      <c r="E290" s="5"/>
      <c r="F290" s="91"/>
      <c r="G290" s="2"/>
      <c r="H290" s="2"/>
      <c r="I290" s="6"/>
      <c r="J290" s="6"/>
      <c r="K290" s="2"/>
      <c r="L290" s="2"/>
    </row>
    <row r="291" spans="2:12" ht="15.75" customHeight="1" x14ac:dyDescent="0.2">
      <c r="B291" s="2"/>
      <c r="C291" s="3"/>
      <c r="D291" s="4"/>
      <c r="E291" s="5"/>
      <c r="F291" s="91"/>
      <c r="G291" s="2"/>
      <c r="H291" s="2"/>
      <c r="I291" s="6"/>
      <c r="J291" s="6"/>
      <c r="K291" s="2"/>
      <c r="L291" s="2"/>
    </row>
    <row r="292" spans="2:12" ht="15.75" customHeight="1" x14ac:dyDescent="0.2">
      <c r="B292" s="2"/>
      <c r="C292" s="3"/>
      <c r="D292" s="4"/>
      <c r="E292" s="5"/>
      <c r="F292" s="91"/>
      <c r="G292" s="2"/>
      <c r="H292" s="2"/>
      <c r="I292" s="6"/>
      <c r="J292" s="6"/>
      <c r="K292" s="2"/>
      <c r="L292" s="2"/>
    </row>
    <row r="293" spans="2:12" ht="15.75" customHeight="1" x14ac:dyDescent="0.2">
      <c r="B293" s="2"/>
      <c r="C293" s="3"/>
      <c r="D293" s="4"/>
      <c r="E293" s="5"/>
      <c r="F293" s="91"/>
      <c r="G293" s="2"/>
      <c r="H293" s="2"/>
      <c r="I293" s="6"/>
      <c r="J293" s="6"/>
      <c r="K293" s="2"/>
      <c r="L293" s="2"/>
    </row>
    <row r="294" spans="2:12" ht="15.75" customHeight="1" x14ac:dyDescent="0.2">
      <c r="B294" s="2"/>
      <c r="C294" s="3"/>
      <c r="D294" s="4"/>
      <c r="E294" s="5"/>
      <c r="F294" s="91"/>
      <c r="G294" s="2"/>
      <c r="H294" s="2"/>
      <c r="I294" s="6"/>
      <c r="J294" s="6"/>
      <c r="K294" s="2"/>
      <c r="L294" s="2"/>
    </row>
    <row r="295" spans="2:12" ht="15.75" customHeight="1" x14ac:dyDescent="0.2">
      <c r="B295" s="2"/>
      <c r="C295" s="3"/>
      <c r="D295" s="4"/>
      <c r="E295" s="5"/>
      <c r="F295" s="91"/>
      <c r="G295" s="2"/>
      <c r="H295" s="2"/>
      <c r="I295" s="6"/>
      <c r="J295" s="6"/>
      <c r="K295" s="2"/>
      <c r="L295" s="2"/>
    </row>
    <row r="296" spans="2:12" ht="15.75" customHeight="1" x14ac:dyDescent="0.2">
      <c r="B296" s="2"/>
      <c r="C296" s="3"/>
      <c r="D296" s="4"/>
      <c r="E296" s="5"/>
      <c r="F296" s="91"/>
      <c r="G296" s="2"/>
      <c r="H296" s="2"/>
      <c r="I296" s="6"/>
      <c r="J296" s="6"/>
      <c r="K296" s="2"/>
      <c r="L296" s="2"/>
    </row>
    <row r="297" spans="2:12" ht="15.75" customHeight="1" x14ac:dyDescent="0.2">
      <c r="B297" s="2"/>
      <c r="C297" s="3"/>
      <c r="D297" s="4"/>
      <c r="E297" s="5"/>
      <c r="F297" s="91"/>
      <c r="G297" s="2"/>
      <c r="H297" s="2"/>
      <c r="I297" s="6"/>
      <c r="J297" s="6"/>
      <c r="K297" s="2"/>
      <c r="L297" s="2"/>
    </row>
    <row r="298" spans="2:12" ht="15.75" customHeight="1" x14ac:dyDescent="0.2">
      <c r="B298" s="2"/>
      <c r="C298" s="3"/>
      <c r="D298" s="4"/>
      <c r="E298" s="5"/>
      <c r="F298" s="91"/>
      <c r="G298" s="2"/>
      <c r="H298" s="2"/>
      <c r="I298" s="6"/>
      <c r="J298" s="6"/>
      <c r="K298" s="2"/>
      <c r="L298" s="2"/>
    </row>
    <row r="299" spans="2:12" ht="15.75" customHeight="1" x14ac:dyDescent="0.2">
      <c r="B299" s="2"/>
      <c r="C299" s="3"/>
      <c r="D299" s="4"/>
      <c r="E299" s="5"/>
      <c r="F299" s="91"/>
      <c r="G299" s="2"/>
      <c r="H299" s="2"/>
      <c r="I299" s="6"/>
      <c r="J299" s="6"/>
      <c r="K299" s="2"/>
      <c r="L299" s="2"/>
    </row>
    <row r="300" spans="2:12" ht="15.75" customHeight="1" x14ac:dyDescent="0.2">
      <c r="B300" s="2"/>
      <c r="C300" s="3"/>
      <c r="D300" s="4"/>
      <c r="E300" s="5"/>
      <c r="F300" s="91"/>
      <c r="G300" s="2"/>
      <c r="H300" s="2"/>
      <c r="I300" s="6"/>
      <c r="J300" s="6"/>
      <c r="K300" s="2"/>
      <c r="L300" s="2"/>
    </row>
    <row r="301" spans="2:12" ht="15.75" customHeight="1" x14ac:dyDescent="0.2">
      <c r="B301" s="2"/>
      <c r="C301" s="3"/>
      <c r="D301" s="4"/>
      <c r="E301" s="5"/>
      <c r="F301" s="91"/>
      <c r="G301" s="2"/>
      <c r="H301" s="2"/>
      <c r="I301" s="6"/>
      <c r="J301" s="6"/>
      <c r="K301" s="2"/>
      <c r="L301" s="2"/>
    </row>
    <row r="302" spans="2:12" ht="15.75" customHeight="1" x14ac:dyDescent="0.2">
      <c r="B302" s="2"/>
      <c r="C302" s="3"/>
      <c r="D302" s="4"/>
      <c r="E302" s="5"/>
      <c r="F302" s="91"/>
      <c r="G302" s="2"/>
      <c r="H302" s="2"/>
      <c r="I302" s="6"/>
      <c r="J302" s="6"/>
      <c r="K302" s="2"/>
      <c r="L302" s="2"/>
    </row>
    <row r="303" spans="2:12" ht="15.75" customHeight="1" x14ac:dyDescent="0.2">
      <c r="B303" s="2"/>
      <c r="C303" s="3"/>
      <c r="D303" s="4"/>
      <c r="E303" s="5"/>
      <c r="F303" s="91"/>
      <c r="G303" s="2"/>
      <c r="H303" s="2"/>
      <c r="I303" s="6"/>
      <c r="J303" s="6"/>
      <c r="K303" s="2"/>
      <c r="L303" s="2"/>
    </row>
    <row r="304" spans="2:12" ht="15.75" customHeight="1" x14ac:dyDescent="0.2">
      <c r="B304" s="2"/>
      <c r="C304" s="3"/>
      <c r="D304" s="4"/>
      <c r="E304" s="5"/>
      <c r="F304" s="91"/>
      <c r="G304" s="2"/>
      <c r="H304" s="2"/>
      <c r="I304" s="6"/>
      <c r="J304" s="6"/>
      <c r="K304" s="2"/>
      <c r="L304" s="2"/>
    </row>
    <row r="305" spans="2:12" ht="15.75" customHeight="1" x14ac:dyDescent="0.2">
      <c r="B305" s="2"/>
      <c r="C305" s="3"/>
      <c r="D305" s="4"/>
      <c r="E305" s="5"/>
      <c r="F305" s="91"/>
      <c r="G305" s="2"/>
      <c r="H305" s="2"/>
      <c r="I305" s="6"/>
      <c r="J305" s="6"/>
      <c r="K305" s="2"/>
      <c r="L305" s="2"/>
    </row>
    <row r="306" spans="2:12" ht="15.75" customHeight="1" x14ac:dyDescent="0.2">
      <c r="B306" s="2"/>
      <c r="C306" s="3"/>
      <c r="D306" s="4"/>
      <c r="E306" s="5"/>
      <c r="F306" s="91"/>
      <c r="G306" s="2"/>
      <c r="H306" s="2"/>
      <c r="I306" s="6"/>
      <c r="J306" s="6"/>
      <c r="K306" s="2"/>
      <c r="L306" s="2"/>
    </row>
    <row r="307" spans="2:12" ht="15.75" customHeight="1" x14ac:dyDescent="0.2">
      <c r="B307" s="2"/>
      <c r="C307" s="3"/>
      <c r="D307" s="4"/>
      <c r="E307" s="5"/>
      <c r="F307" s="91"/>
      <c r="G307" s="2"/>
      <c r="H307" s="2"/>
      <c r="I307" s="6"/>
      <c r="J307" s="6"/>
      <c r="K307" s="2"/>
      <c r="L307" s="2"/>
    </row>
    <row r="308" spans="2:12" ht="15.75" customHeight="1" x14ac:dyDescent="0.2">
      <c r="B308" s="2"/>
      <c r="C308" s="3"/>
      <c r="D308" s="4"/>
      <c r="E308" s="5"/>
      <c r="F308" s="91"/>
      <c r="G308" s="2"/>
      <c r="H308" s="2"/>
      <c r="I308" s="6"/>
      <c r="J308" s="6"/>
      <c r="K308" s="2"/>
      <c r="L308" s="2"/>
    </row>
    <row r="309" spans="2:12" ht="15.75" customHeight="1" x14ac:dyDescent="0.2">
      <c r="B309" s="2"/>
      <c r="C309" s="3"/>
      <c r="D309" s="4"/>
      <c r="E309" s="5"/>
      <c r="F309" s="91"/>
      <c r="G309" s="2"/>
      <c r="H309" s="2"/>
      <c r="I309" s="6"/>
      <c r="J309" s="6"/>
      <c r="K309" s="2"/>
      <c r="L309" s="2"/>
    </row>
    <row r="310" spans="2:12" ht="15.75" customHeight="1" x14ac:dyDescent="0.2">
      <c r="B310" s="2"/>
      <c r="C310" s="3"/>
      <c r="D310" s="4"/>
      <c r="E310" s="5"/>
      <c r="F310" s="91"/>
      <c r="G310" s="2"/>
      <c r="H310" s="2"/>
      <c r="I310" s="6"/>
      <c r="J310" s="6"/>
      <c r="K310" s="2"/>
      <c r="L310" s="2"/>
    </row>
    <row r="311" spans="2:12" ht="15.75" customHeight="1" x14ac:dyDescent="0.2">
      <c r="B311" s="2"/>
      <c r="C311" s="3"/>
      <c r="D311" s="4"/>
      <c r="E311" s="5"/>
      <c r="F311" s="91"/>
      <c r="G311" s="2"/>
      <c r="H311" s="2"/>
      <c r="I311" s="6"/>
      <c r="J311" s="6"/>
      <c r="K311" s="2"/>
      <c r="L311" s="2"/>
    </row>
    <row r="312" spans="2:12" ht="15.75" customHeight="1" x14ac:dyDescent="0.2">
      <c r="B312" s="2"/>
      <c r="C312" s="3"/>
      <c r="D312" s="4"/>
      <c r="E312" s="5"/>
      <c r="F312" s="91"/>
      <c r="G312" s="2"/>
      <c r="H312" s="2"/>
      <c r="I312" s="6"/>
      <c r="J312" s="6"/>
      <c r="K312" s="2"/>
      <c r="L312" s="2"/>
    </row>
    <row r="313" spans="2:12" ht="15.75" customHeight="1" x14ac:dyDescent="0.2">
      <c r="B313" s="2"/>
      <c r="C313" s="3"/>
      <c r="D313" s="4"/>
      <c r="E313" s="5"/>
      <c r="F313" s="91"/>
      <c r="G313" s="2"/>
      <c r="H313" s="2"/>
      <c r="I313" s="6"/>
      <c r="J313" s="6"/>
      <c r="K313" s="2"/>
      <c r="L313" s="2"/>
    </row>
    <row r="314" spans="2:12" ht="15.75" customHeight="1" x14ac:dyDescent="0.2">
      <c r="B314" s="2"/>
      <c r="C314" s="3"/>
      <c r="D314" s="4"/>
      <c r="E314" s="5"/>
      <c r="F314" s="91"/>
      <c r="G314" s="2"/>
      <c r="H314" s="2"/>
      <c r="I314" s="6"/>
      <c r="J314" s="6"/>
      <c r="K314" s="2"/>
      <c r="L314" s="2"/>
    </row>
    <row r="315" spans="2:12" ht="15.75" customHeight="1" x14ac:dyDescent="0.2">
      <c r="B315" s="2"/>
      <c r="C315" s="3"/>
      <c r="D315" s="4"/>
      <c r="E315" s="5"/>
      <c r="F315" s="91"/>
      <c r="G315" s="2"/>
      <c r="H315" s="2"/>
      <c r="I315" s="6"/>
      <c r="J315" s="6"/>
      <c r="K315" s="2"/>
      <c r="L315" s="2"/>
    </row>
    <row r="316" spans="2:12" ht="15.75" customHeight="1" x14ac:dyDescent="0.2">
      <c r="B316" s="2"/>
      <c r="C316" s="3"/>
      <c r="D316" s="4"/>
      <c r="E316" s="5"/>
      <c r="F316" s="91"/>
      <c r="G316" s="2"/>
      <c r="H316" s="2"/>
      <c r="I316" s="6"/>
      <c r="J316" s="6"/>
      <c r="K316" s="2"/>
      <c r="L316" s="2"/>
    </row>
    <row r="317" spans="2:12" ht="15.75" customHeight="1" x14ac:dyDescent="0.2">
      <c r="B317" s="2"/>
      <c r="C317" s="3"/>
      <c r="D317" s="4"/>
      <c r="E317" s="5"/>
      <c r="F317" s="91"/>
      <c r="G317" s="2"/>
      <c r="H317" s="2"/>
      <c r="I317" s="6"/>
      <c r="J317" s="6"/>
      <c r="K317" s="2"/>
      <c r="L317" s="2"/>
    </row>
    <row r="318" spans="2:12" ht="15.75" customHeight="1" x14ac:dyDescent="0.2">
      <c r="B318" s="2"/>
      <c r="C318" s="3"/>
      <c r="D318" s="4"/>
      <c r="E318" s="5"/>
      <c r="F318" s="91"/>
      <c r="G318" s="2"/>
      <c r="H318" s="2"/>
      <c r="I318" s="6"/>
      <c r="J318" s="6"/>
      <c r="K318" s="2"/>
      <c r="L318" s="2"/>
    </row>
    <row r="319" spans="2:12" ht="15.75" customHeight="1" x14ac:dyDescent="0.2">
      <c r="B319" s="2"/>
      <c r="C319" s="3"/>
      <c r="D319" s="4"/>
      <c r="E319" s="5"/>
      <c r="F319" s="91"/>
      <c r="G319" s="2"/>
      <c r="H319" s="2"/>
      <c r="I319" s="6"/>
      <c r="J319" s="6"/>
      <c r="K319" s="2"/>
      <c r="L319" s="2"/>
    </row>
    <row r="320" spans="2:12" ht="15.75" customHeight="1" x14ac:dyDescent="0.2">
      <c r="B320" s="2"/>
      <c r="C320" s="3"/>
      <c r="D320" s="4"/>
      <c r="E320" s="5"/>
      <c r="F320" s="91"/>
      <c r="G320" s="2"/>
      <c r="H320" s="2"/>
      <c r="I320" s="6"/>
      <c r="J320" s="6"/>
      <c r="K320" s="2"/>
      <c r="L320" s="2"/>
    </row>
    <row r="321" spans="2:12" ht="15.75" customHeight="1" x14ac:dyDescent="0.2">
      <c r="B321" s="2"/>
      <c r="C321" s="3"/>
      <c r="D321" s="4"/>
      <c r="E321" s="5"/>
      <c r="F321" s="91"/>
      <c r="G321" s="2"/>
      <c r="H321" s="2"/>
      <c r="I321" s="6"/>
      <c r="J321" s="6"/>
      <c r="K321" s="2"/>
      <c r="L321" s="2"/>
    </row>
    <row r="322" spans="2:12" ht="15.75" customHeight="1" x14ac:dyDescent="0.2">
      <c r="B322" s="2"/>
      <c r="C322" s="3"/>
      <c r="D322" s="4"/>
      <c r="E322" s="5"/>
      <c r="F322" s="91"/>
      <c r="G322" s="2"/>
      <c r="H322" s="2"/>
      <c r="I322" s="6"/>
      <c r="J322" s="6"/>
      <c r="K322" s="2"/>
      <c r="L322" s="2"/>
    </row>
    <row r="323" spans="2:12" ht="15.75" customHeight="1" x14ac:dyDescent="0.2">
      <c r="B323" s="2"/>
      <c r="C323" s="3"/>
      <c r="D323" s="4"/>
      <c r="E323" s="5"/>
      <c r="F323" s="91"/>
      <c r="G323" s="2"/>
      <c r="H323" s="2"/>
      <c r="I323" s="6"/>
      <c r="J323" s="6"/>
      <c r="K323" s="2"/>
      <c r="L323" s="2"/>
    </row>
    <row r="324" spans="2:12" ht="15.75" customHeight="1" x14ac:dyDescent="0.2">
      <c r="B324" s="2"/>
      <c r="C324" s="3"/>
      <c r="D324" s="4"/>
      <c r="E324" s="5"/>
      <c r="F324" s="91"/>
      <c r="G324" s="2"/>
      <c r="H324" s="2"/>
      <c r="I324" s="6"/>
      <c r="J324" s="6"/>
      <c r="K324" s="2"/>
      <c r="L324" s="2"/>
    </row>
    <row r="325" spans="2:12" ht="15.75" customHeight="1" x14ac:dyDescent="0.2">
      <c r="B325" s="2"/>
      <c r="C325" s="3"/>
      <c r="D325" s="4"/>
      <c r="E325" s="5"/>
      <c r="F325" s="91"/>
      <c r="G325" s="2"/>
      <c r="H325" s="2"/>
      <c r="I325" s="6"/>
      <c r="J325" s="6"/>
      <c r="K325" s="2"/>
      <c r="L325" s="2"/>
    </row>
    <row r="326" spans="2:12" ht="15.75" customHeight="1" x14ac:dyDescent="0.2">
      <c r="B326" s="2"/>
      <c r="C326" s="3"/>
      <c r="D326" s="4"/>
      <c r="E326" s="5"/>
      <c r="F326" s="91"/>
      <c r="G326" s="2"/>
      <c r="H326" s="2"/>
      <c r="I326" s="6"/>
      <c r="J326" s="6"/>
      <c r="K326" s="2"/>
      <c r="L326" s="2"/>
    </row>
    <row r="327" spans="2:12" ht="15.75" customHeight="1" x14ac:dyDescent="0.2">
      <c r="B327" s="2"/>
      <c r="C327" s="3"/>
      <c r="D327" s="4"/>
      <c r="E327" s="5"/>
      <c r="F327" s="91"/>
      <c r="G327" s="2"/>
      <c r="H327" s="2"/>
      <c r="I327" s="6"/>
      <c r="J327" s="6"/>
      <c r="K327" s="2"/>
      <c r="L327" s="2"/>
    </row>
    <row r="328" spans="2:12" ht="15.75" customHeight="1" x14ac:dyDescent="0.2">
      <c r="B328" s="2"/>
      <c r="C328" s="3"/>
      <c r="D328" s="4"/>
      <c r="E328" s="5"/>
      <c r="F328" s="91"/>
      <c r="G328" s="2"/>
      <c r="H328" s="2"/>
      <c r="I328" s="6"/>
      <c r="J328" s="6"/>
      <c r="K328" s="2"/>
      <c r="L328" s="2"/>
    </row>
    <row r="329" spans="2:12" ht="15.75" customHeight="1" x14ac:dyDescent="0.2">
      <c r="B329" s="2"/>
      <c r="C329" s="3"/>
      <c r="D329" s="4"/>
      <c r="E329" s="5"/>
      <c r="F329" s="91"/>
      <c r="G329" s="2"/>
      <c r="H329" s="2"/>
      <c r="I329" s="6"/>
      <c r="J329" s="6"/>
      <c r="K329" s="2"/>
      <c r="L329" s="2"/>
    </row>
    <row r="330" spans="2:12" ht="15.75" customHeight="1" x14ac:dyDescent="0.2">
      <c r="B330" s="2"/>
      <c r="C330" s="3"/>
      <c r="D330" s="4"/>
      <c r="E330" s="5"/>
      <c r="F330" s="91"/>
      <c r="G330" s="2"/>
      <c r="H330" s="2"/>
      <c r="I330" s="6"/>
      <c r="J330" s="6"/>
      <c r="K330" s="2"/>
      <c r="L330" s="2"/>
    </row>
    <row r="331" spans="2:12" ht="15.75" customHeight="1" x14ac:dyDescent="0.2">
      <c r="B331" s="2"/>
      <c r="C331" s="3"/>
      <c r="D331" s="4"/>
      <c r="E331" s="5"/>
      <c r="F331" s="91"/>
      <c r="G331" s="2"/>
      <c r="H331" s="2"/>
      <c r="I331" s="6"/>
      <c r="J331" s="6"/>
      <c r="K331" s="2"/>
      <c r="L331" s="2"/>
    </row>
    <row r="332" spans="2:12" ht="15.75" customHeight="1" x14ac:dyDescent="0.2">
      <c r="B332" s="2"/>
      <c r="C332" s="3"/>
      <c r="D332" s="4"/>
      <c r="E332" s="5"/>
      <c r="F332" s="91"/>
      <c r="G332" s="2"/>
      <c r="H332" s="2"/>
      <c r="I332" s="6"/>
      <c r="J332" s="6"/>
      <c r="K332" s="2"/>
      <c r="L332" s="2"/>
    </row>
    <row r="333" spans="2:12" ht="15.75" customHeight="1" x14ac:dyDescent="0.2">
      <c r="B333" s="2"/>
      <c r="C333" s="3"/>
      <c r="D333" s="4"/>
      <c r="E333" s="5"/>
      <c r="F333" s="91"/>
      <c r="G333" s="2"/>
      <c r="H333" s="2"/>
      <c r="I333" s="6"/>
      <c r="J333" s="6"/>
      <c r="K333" s="2"/>
      <c r="L333" s="2"/>
    </row>
    <row r="334" spans="2:12" ht="15.75" customHeight="1" x14ac:dyDescent="0.2">
      <c r="B334" s="2"/>
      <c r="C334" s="3"/>
      <c r="D334" s="4"/>
      <c r="E334" s="5"/>
      <c r="F334" s="91"/>
      <c r="G334" s="2"/>
      <c r="H334" s="2"/>
      <c r="I334" s="6"/>
      <c r="J334" s="6"/>
      <c r="K334" s="2"/>
      <c r="L334" s="2"/>
    </row>
    <row r="335" spans="2:12" ht="15.75" customHeight="1" x14ac:dyDescent="0.2">
      <c r="B335" s="2"/>
      <c r="C335" s="3"/>
      <c r="D335" s="4"/>
      <c r="E335" s="5"/>
      <c r="F335" s="91"/>
      <c r="G335" s="2"/>
      <c r="H335" s="2"/>
      <c r="I335" s="6"/>
      <c r="J335" s="6"/>
      <c r="K335" s="2"/>
      <c r="L335" s="2"/>
    </row>
    <row r="336" spans="2:12" ht="15.75" customHeight="1" x14ac:dyDescent="0.2">
      <c r="B336" s="2"/>
      <c r="C336" s="3"/>
      <c r="D336" s="4"/>
      <c r="E336" s="5"/>
      <c r="F336" s="91"/>
      <c r="G336" s="2"/>
      <c r="H336" s="2"/>
      <c r="I336" s="6"/>
      <c r="J336" s="6"/>
      <c r="K336" s="2"/>
      <c r="L336" s="2"/>
    </row>
    <row r="337" spans="2:12" ht="15.75" customHeight="1" x14ac:dyDescent="0.2">
      <c r="B337" s="2"/>
      <c r="C337" s="3"/>
      <c r="D337" s="4"/>
      <c r="E337" s="5"/>
      <c r="F337" s="91"/>
      <c r="G337" s="2"/>
      <c r="H337" s="2"/>
      <c r="I337" s="6"/>
      <c r="J337" s="6"/>
      <c r="K337" s="2"/>
      <c r="L337" s="2"/>
    </row>
    <row r="338" spans="2:12" ht="15.75" customHeight="1" x14ac:dyDescent="0.2">
      <c r="B338" s="2"/>
      <c r="C338" s="3"/>
      <c r="D338" s="4"/>
      <c r="E338" s="5"/>
      <c r="F338" s="91"/>
      <c r="G338" s="2"/>
      <c r="H338" s="2"/>
      <c r="I338" s="6"/>
      <c r="J338" s="6"/>
      <c r="K338" s="2"/>
      <c r="L338" s="2"/>
    </row>
    <row r="339" spans="2:12" ht="15.75" customHeight="1" x14ac:dyDescent="0.2">
      <c r="B339" s="2"/>
      <c r="C339" s="3"/>
      <c r="D339" s="4"/>
      <c r="E339" s="5"/>
      <c r="F339" s="91"/>
      <c r="G339" s="2"/>
      <c r="H339" s="2"/>
      <c r="I339" s="6"/>
      <c r="J339" s="6"/>
      <c r="K339" s="2"/>
      <c r="L339" s="2"/>
    </row>
    <row r="340" spans="2:12" ht="15.75" customHeight="1" x14ac:dyDescent="0.2">
      <c r="B340" s="2"/>
      <c r="C340" s="3"/>
      <c r="D340" s="4"/>
      <c r="E340" s="5"/>
      <c r="F340" s="91"/>
      <c r="G340" s="2"/>
      <c r="H340" s="2"/>
      <c r="I340" s="6"/>
      <c r="J340" s="6"/>
      <c r="K340" s="2"/>
      <c r="L340" s="2"/>
    </row>
    <row r="341" spans="2:12" ht="15.75" customHeight="1" x14ac:dyDescent="0.2">
      <c r="B341" s="2"/>
      <c r="C341" s="3"/>
      <c r="D341" s="4"/>
      <c r="E341" s="5"/>
      <c r="F341" s="91"/>
      <c r="G341" s="2"/>
      <c r="H341" s="2"/>
      <c r="I341" s="6"/>
      <c r="J341" s="6"/>
      <c r="K341" s="2"/>
      <c r="L341" s="2"/>
    </row>
    <row r="342" spans="2:12" ht="15.75" customHeight="1" x14ac:dyDescent="0.2">
      <c r="B342" s="2"/>
      <c r="C342" s="3"/>
      <c r="D342" s="4"/>
      <c r="E342" s="5"/>
      <c r="F342" s="91"/>
      <c r="G342" s="2"/>
      <c r="H342" s="2"/>
      <c r="I342" s="6"/>
      <c r="J342" s="6"/>
      <c r="K342" s="2"/>
      <c r="L342" s="2"/>
    </row>
    <row r="343" spans="2:12" ht="15.75" customHeight="1" x14ac:dyDescent="0.2">
      <c r="B343" s="2"/>
      <c r="C343" s="3"/>
      <c r="D343" s="4"/>
      <c r="E343" s="5"/>
      <c r="F343" s="91"/>
      <c r="G343" s="2"/>
      <c r="H343" s="2"/>
      <c r="I343" s="6"/>
      <c r="J343" s="6"/>
      <c r="K343" s="2"/>
      <c r="L343" s="2"/>
    </row>
    <row r="344" spans="2:12" ht="15.75" customHeight="1" x14ac:dyDescent="0.2">
      <c r="B344" s="2"/>
      <c r="C344" s="3"/>
      <c r="D344" s="4"/>
      <c r="E344" s="5"/>
      <c r="F344" s="91"/>
      <c r="G344" s="2"/>
      <c r="H344" s="2"/>
      <c r="I344" s="6"/>
      <c r="J344" s="6"/>
      <c r="K344" s="2"/>
      <c r="L344" s="2"/>
    </row>
    <row r="345" spans="2:12" ht="15.75" customHeight="1" x14ac:dyDescent="0.2">
      <c r="B345" s="2"/>
      <c r="C345" s="3"/>
      <c r="D345" s="4"/>
      <c r="E345" s="5"/>
      <c r="F345" s="91"/>
      <c r="G345" s="2"/>
      <c r="H345" s="2"/>
      <c r="I345" s="6"/>
      <c r="J345" s="6"/>
      <c r="K345" s="2"/>
      <c r="L345" s="2"/>
    </row>
    <row r="346" spans="2:12" ht="15.75" customHeight="1" x14ac:dyDescent="0.2">
      <c r="B346" s="2"/>
      <c r="C346" s="3"/>
      <c r="D346" s="4"/>
      <c r="E346" s="5"/>
      <c r="F346" s="91"/>
      <c r="G346" s="2"/>
      <c r="H346" s="2"/>
      <c r="I346" s="6"/>
      <c r="J346" s="6"/>
      <c r="K346" s="2"/>
      <c r="L346" s="2"/>
    </row>
    <row r="347" spans="2:12" ht="15.75" customHeight="1" x14ac:dyDescent="0.2">
      <c r="B347" s="2"/>
      <c r="C347" s="3"/>
      <c r="D347" s="4"/>
      <c r="E347" s="5"/>
      <c r="F347" s="91"/>
      <c r="G347" s="2"/>
      <c r="H347" s="2"/>
      <c r="I347" s="6"/>
      <c r="J347" s="6"/>
      <c r="K347" s="2"/>
      <c r="L347" s="2"/>
    </row>
    <row r="348" spans="2:12" ht="15.75" customHeight="1" x14ac:dyDescent="0.2">
      <c r="B348" s="2"/>
      <c r="C348" s="3"/>
      <c r="D348" s="4"/>
      <c r="E348" s="5"/>
      <c r="F348" s="91"/>
      <c r="G348" s="2"/>
      <c r="H348" s="2"/>
      <c r="I348" s="6"/>
      <c r="J348" s="6"/>
      <c r="K348" s="2"/>
      <c r="L348" s="2"/>
    </row>
    <row r="349" spans="2:12" ht="15.75" customHeight="1" x14ac:dyDescent="0.2">
      <c r="B349" s="2"/>
      <c r="C349" s="3"/>
      <c r="D349" s="4"/>
      <c r="E349" s="5"/>
      <c r="F349" s="91"/>
      <c r="G349" s="2"/>
      <c r="H349" s="2"/>
      <c r="I349" s="6"/>
      <c r="J349" s="6"/>
      <c r="K349" s="2"/>
      <c r="L349" s="2"/>
    </row>
    <row r="350" spans="2:12" ht="15.75" customHeight="1" x14ac:dyDescent="0.2">
      <c r="B350" s="2"/>
      <c r="C350" s="3"/>
      <c r="D350" s="4"/>
      <c r="E350" s="5"/>
      <c r="F350" s="91"/>
      <c r="G350" s="2"/>
      <c r="H350" s="2"/>
      <c r="I350" s="6"/>
      <c r="J350" s="6"/>
      <c r="K350" s="2"/>
      <c r="L350" s="2"/>
    </row>
    <row r="351" spans="2:12" ht="15.75" customHeight="1" x14ac:dyDescent="0.2">
      <c r="B351" s="2"/>
      <c r="C351" s="3"/>
      <c r="D351" s="4"/>
      <c r="E351" s="5"/>
      <c r="F351" s="91"/>
      <c r="G351" s="2"/>
      <c r="H351" s="2"/>
      <c r="I351" s="6"/>
      <c r="J351" s="6"/>
      <c r="K351" s="2"/>
      <c r="L351" s="2"/>
    </row>
    <row r="352" spans="2:12" ht="15.75" customHeight="1" x14ac:dyDescent="0.2">
      <c r="B352" s="2"/>
      <c r="C352" s="3"/>
      <c r="D352" s="4"/>
      <c r="E352" s="5"/>
      <c r="F352" s="91"/>
      <c r="G352" s="2"/>
      <c r="H352" s="2"/>
      <c r="I352" s="6"/>
      <c r="J352" s="6"/>
      <c r="K352" s="2"/>
      <c r="L352" s="2"/>
    </row>
    <row r="353" spans="2:12" ht="15.75" customHeight="1" x14ac:dyDescent="0.2">
      <c r="B353" s="2"/>
      <c r="C353" s="3"/>
      <c r="D353" s="4"/>
      <c r="E353" s="5"/>
      <c r="F353" s="91"/>
      <c r="G353" s="2"/>
      <c r="H353" s="2"/>
      <c r="I353" s="6"/>
      <c r="J353" s="6"/>
      <c r="K353" s="2"/>
      <c r="L353" s="2"/>
    </row>
    <row r="354" spans="2:12" ht="15.75" customHeight="1" x14ac:dyDescent="0.2">
      <c r="B354" s="2"/>
      <c r="C354" s="3"/>
      <c r="D354" s="4"/>
      <c r="E354" s="5"/>
      <c r="F354" s="91"/>
      <c r="G354" s="2"/>
      <c r="H354" s="2"/>
      <c r="I354" s="6"/>
      <c r="J354" s="6"/>
      <c r="K354" s="2"/>
      <c r="L354" s="2"/>
    </row>
    <row r="355" spans="2:12" ht="15.75" customHeight="1" x14ac:dyDescent="0.2">
      <c r="B355" s="2"/>
      <c r="C355" s="3"/>
      <c r="D355" s="4"/>
      <c r="E355" s="5"/>
      <c r="F355" s="91"/>
      <c r="G355" s="2"/>
      <c r="H355" s="2"/>
      <c r="I355" s="6"/>
      <c r="J355" s="6"/>
      <c r="K355" s="2"/>
      <c r="L355" s="2"/>
    </row>
    <row r="356" spans="2:12" ht="15.75" customHeight="1" x14ac:dyDescent="0.2">
      <c r="B356" s="2"/>
      <c r="C356" s="3"/>
      <c r="D356" s="4"/>
      <c r="E356" s="5"/>
      <c r="F356" s="91"/>
      <c r="G356" s="2"/>
      <c r="H356" s="2"/>
      <c r="I356" s="6"/>
      <c r="J356" s="6"/>
      <c r="K356" s="2"/>
      <c r="L356" s="2"/>
    </row>
    <row r="357" spans="2:12" ht="15.75" customHeight="1" x14ac:dyDescent="0.2">
      <c r="B357" s="2"/>
      <c r="C357" s="3"/>
      <c r="D357" s="4"/>
      <c r="E357" s="5"/>
      <c r="F357" s="91"/>
      <c r="G357" s="2"/>
      <c r="H357" s="2"/>
      <c r="I357" s="6"/>
      <c r="J357" s="6"/>
      <c r="K357" s="2"/>
      <c r="L357" s="2"/>
    </row>
    <row r="358" spans="2:12" ht="15.75" customHeight="1" x14ac:dyDescent="0.2">
      <c r="B358" s="2"/>
      <c r="C358" s="3"/>
      <c r="D358" s="4"/>
      <c r="E358" s="5"/>
      <c r="F358" s="91"/>
      <c r="G358" s="2"/>
      <c r="H358" s="2"/>
      <c r="I358" s="6"/>
      <c r="J358" s="6"/>
      <c r="K358" s="2"/>
      <c r="L358" s="2"/>
    </row>
    <row r="359" spans="2:12" ht="15.75" customHeight="1" x14ac:dyDescent="0.2">
      <c r="B359" s="2"/>
      <c r="C359" s="3"/>
      <c r="D359" s="4"/>
      <c r="E359" s="5"/>
      <c r="F359" s="91"/>
      <c r="G359" s="2"/>
      <c r="H359" s="2"/>
      <c r="I359" s="6"/>
      <c r="J359" s="6"/>
      <c r="K359" s="2"/>
      <c r="L359" s="2"/>
    </row>
    <row r="360" spans="2:12" ht="15.75" customHeight="1" x14ac:dyDescent="0.2">
      <c r="B360" s="2"/>
      <c r="C360" s="3"/>
      <c r="D360" s="4"/>
      <c r="E360" s="5"/>
      <c r="F360" s="91"/>
      <c r="G360" s="2"/>
      <c r="H360" s="2"/>
      <c r="I360" s="6"/>
      <c r="J360" s="6"/>
      <c r="K360" s="2"/>
      <c r="L360" s="2"/>
    </row>
    <row r="361" spans="2:12" ht="15.75" customHeight="1" x14ac:dyDescent="0.2">
      <c r="B361" s="2"/>
      <c r="C361" s="3"/>
      <c r="D361" s="4"/>
      <c r="E361" s="5"/>
      <c r="F361" s="91"/>
      <c r="G361" s="2"/>
      <c r="H361" s="2"/>
      <c r="I361" s="6"/>
      <c r="J361" s="6"/>
      <c r="K361" s="2"/>
      <c r="L361" s="2"/>
    </row>
    <row r="362" spans="2:12" ht="15.75" customHeight="1" x14ac:dyDescent="0.2">
      <c r="B362" s="2"/>
      <c r="C362" s="3"/>
      <c r="D362" s="4"/>
      <c r="E362" s="5"/>
      <c r="F362" s="91"/>
      <c r="G362" s="2"/>
      <c r="H362" s="2"/>
      <c r="I362" s="6"/>
      <c r="J362" s="6"/>
      <c r="K362" s="2"/>
      <c r="L362" s="2"/>
    </row>
    <row r="363" spans="2:12" ht="15.75" customHeight="1" x14ac:dyDescent="0.2">
      <c r="B363" s="2"/>
      <c r="C363" s="3"/>
      <c r="D363" s="4"/>
      <c r="E363" s="5"/>
      <c r="F363" s="91"/>
      <c r="G363" s="2"/>
      <c r="H363" s="2"/>
      <c r="I363" s="6"/>
      <c r="J363" s="6"/>
      <c r="K363" s="2"/>
      <c r="L363" s="2"/>
    </row>
    <row r="364" spans="2:12" ht="15.75" customHeight="1" x14ac:dyDescent="0.2">
      <c r="B364" s="2"/>
      <c r="C364" s="3"/>
      <c r="D364" s="4"/>
      <c r="E364" s="5"/>
      <c r="F364" s="91"/>
      <c r="G364" s="2"/>
      <c r="H364" s="2"/>
      <c r="I364" s="6"/>
      <c r="J364" s="6"/>
      <c r="K364" s="2"/>
      <c r="L364" s="2"/>
    </row>
    <row r="365" spans="2:12" ht="15.75" customHeight="1" x14ac:dyDescent="0.2">
      <c r="B365" s="2"/>
      <c r="C365" s="3"/>
      <c r="D365" s="4"/>
      <c r="E365" s="5"/>
      <c r="F365" s="91"/>
      <c r="G365" s="2"/>
      <c r="H365" s="2"/>
      <c r="I365" s="6"/>
      <c r="J365" s="6"/>
      <c r="K365" s="2"/>
      <c r="L365" s="2"/>
    </row>
    <row r="366" spans="2:12" ht="15.75" customHeight="1" x14ac:dyDescent="0.2">
      <c r="B366" s="2"/>
      <c r="C366" s="3"/>
      <c r="D366" s="4"/>
      <c r="E366" s="5"/>
      <c r="F366" s="91"/>
      <c r="G366" s="2"/>
      <c r="H366" s="2"/>
      <c r="I366" s="6"/>
      <c r="J366" s="6"/>
      <c r="K366" s="2"/>
      <c r="L366" s="2"/>
    </row>
    <row r="367" spans="2:12" ht="15.75" customHeight="1" x14ac:dyDescent="0.2">
      <c r="B367" s="2"/>
      <c r="C367" s="3"/>
      <c r="D367" s="4"/>
      <c r="E367" s="5"/>
      <c r="F367" s="91"/>
      <c r="G367" s="2"/>
      <c r="H367" s="2"/>
      <c r="I367" s="6"/>
      <c r="J367" s="6"/>
      <c r="K367" s="2"/>
      <c r="L367" s="2"/>
    </row>
    <row r="368" spans="2:12" ht="15.75" customHeight="1" x14ac:dyDescent="0.2">
      <c r="B368" s="2"/>
      <c r="C368" s="3"/>
      <c r="D368" s="4"/>
      <c r="E368" s="5"/>
      <c r="F368" s="91"/>
      <c r="G368" s="2"/>
      <c r="H368" s="2"/>
      <c r="I368" s="6"/>
      <c r="J368" s="6"/>
      <c r="K368" s="2"/>
      <c r="L368" s="2"/>
    </row>
    <row r="369" spans="2:12" ht="15.75" customHeight="1" x14ac:dyDescent="0.2">
      <c r="B369" s="2"/>
      <c r="C369" s="3"/>
      <c r="D369" s="4"/>
      <c r="E369" s="5"/>
      <c r="F369" s="91"/>
      <c r="G369" s="2"/>
      <c r="H369" s="2"/>
      <c r="I369" s="6"/>
      <c r="J369" s="6"/>
      <c r="K369" s="2"/>
      <c r="L369" s="2"/>
    </row>
    <row r="370" spans="2:12" ht="15.75" customHeight="1" x14ac:dyDescent="0.2">
      <c r="B370" s="2"/>
      <c r="C370" s="3"/>
      <c r="D370" s="4"/>
      <c r="E370" s="5"/>
      <c r="F370" s="91"/>
      <c r="G370" s="2"/>
      <c r="H370" s="2"/>
      <c r="I370" s="6"/>
      <c r="J370" s="6"/>
      <c r="K370" s="2"/>
      <c r="L370" s="2"/>
    </row>
    <row r="371" spans="2:12" ht="15.75" customHeight="1" x14ac:dyDescent="0.2">
      <c r="B371" s="2"/>
      <c r="C371" s="3"/>
      <c r="D371" s="4"/>
      <c r="E371" s="5"/>
      <c r="F371" s="91"/>
      <c r="G371" s="2"/>
      <c r="H371" s="2"/>
      <c r="I371" s="6"/>
      <c r="J371" s="6"/>
      <c r="K371" s="2"/>
      <c r="L371" s="2"/>
    </row>
    <row r="372" spans="2:12" ht="15.75" customHeight="1" x14ac:dyDescent="0.2">
      <c r="B372" s="2"/>
      <c r="C372" s="3"/>
      <c r="D372" s="4"/>
      <c r="E372" s="5"/>
      <c r="F372" s="91"/>
      <c r="G372" s="2"/>
      <c r="H372" s="2"/>
      <c r="I372" s="6"/>
      <c r="J372" s="6"/>
      <c r="K372" s="2"/>
      <c r="L372" s="2"/>
    </row>
    <row r="373" spans="2:12" ht="15.75" customHeight="1" x14ac:dyDescent="0.2">
      <c r="B373" s="2"/>
      <c r="C373" s="3"/>
      <c r="D373" s="4"/>
      <c r="E373" s="5"/>
      <c r="F373" s="91"/>
      <c r="G373" s="2"/>
      <c r="H373" s="2"/>
      <c r="I373" s="6"/>
      <c r="J373" s="6"/>
      <c r="K373" s="2"/>
      <c r="L373" s="2"/>
    </row>
    <row r="374" spans="2:12" ht="15.75" customHeight="1" x14ac:dyDescent="0.2">
      <c r="B374" s="2"/>
      <c r="C374" s="3"/>
      <c r="D374" s="4"/>
      <c r="E374" s="5"/>
      <c r="F374" s="91"/>
      <c r="G374" s="2"/>
      <c r="H374" s="2"/>
      <c r="I374" s="6"/>
      <c r="J374" s="6"/>
      <c r="K374" s="2"/>
      <c r="L374" s="2"/>
    </row>
    <row r="375" spans="2:12" ht="15.75" customHeight="1" x14ac:dyDescent="0.2">
      <c r="B375" s="2"/>
      <c r="C375" s="3"/>
      <c r="D375" s="4"/>
      <c r="E375" s="5"/>
      <c r="F375" s="91"/>
      <c r="G375" s="2"/>
      <c r="H375" s="2"/>
      <c r="I375" s="6"/>
      <c r="J375" s="6"/>
      <c r="K375" s="2"/>
      <c r="L375" s="2"/>
    </row>
    <row r="376" spans="2:12" ht="15.75" customHeight="1" x14ac:dyDescent="0.2">
      <c r="B376" s="2"/>
      <c r="C376" s="3"/>
      <c r="D376" s="4"/>
      <c r="E376" s="5"/>
      <c r="F376" s="91"/>
      <c r="G376" s="2"/>
      <c r="H376" s="2"/>
      <c r="I376" s="6"/>
      <c r="J376" s="6"/>
      <c r="K376" s="2"/>
      <c r="L376" s="2"/>
    </row>
    <row r="377" spans="2:12" ht="15.75" customHeight="1" x14ac:dyDescent="0.2">
      <c r="B377" s="2"/>
      <c r="C377" s="3"/>
      <c r="D377" s="4"/>
      <c r="E377" s="5"/>
      <c r="F377" s="91"/>
      <c r="G377" s="2"/>
      <c r="H377" s="2"/>
      <c r="I377" s="6"/>
      <c r="J377" s="6"/>
      <c r="K377" s="2"/>
      <c r="L377" s="2"/>
    </row>
    <row r="378" spans="2:12" ht="15.75" customHeight="1" x14ac:dyDescent="0.2">
      <c r="B378" s="2"/>
      <c r="C378" s="3"/>
      <c r="D378" s="4"/>
      <c r="E378" s="5"/>
      <c r="F378" s="91"/>
      <c r="G378" s="2"/>
      <c r="H378" s="2"/>
      <c r="I378" s="6"/>
      <c r="J378" s="6"/>
      <c r="K378" s="2"/>
      <c r="L378" s="2"/>
    </row>
    <row r="379" spans="2:12" ht="15.75" customHeight="1" x14ac:dyDescent="0.2">
      <c r="B379" s="2"/>
      <c r="C379" s="3"/>
      <c r="D379" s="4"/>
      <c r="E379" s="5"/>
      <c r="F379" s="91"/>
      <c r="G379" s="2"/>
      <c r="H379" s="2"/>
      <c r="I379" s="6"/>
      <c r="J379" s="6"/>
      <c r="K379" s="2"/>
      <c r="L379" s="2"/>
    </row>
    <row r="380" spans="2:12" ht="15.75" customHeight="1" x14ac:dyDescent="0.2">
      <c r="B380" s="2"/>
      <c r="C380" s="3"/>
      <c r="D380" s="4"/>
      <c r="E380" s="5"/>
      <c r="F380" s="91"/>
      <c r="G380" s="2"/>
      <c r="H380" s="2"/>
      <c r="I380" s="6"/>
      <c r="J380" s="6"/>
      <c r="K380" s="2"/>
      <c r="L380" s="2"/>
    </row>
    <row r="381" spans="2:12" ht="15.75" customHeight="1" x14ac:dyDescent="0.2">
      <c r="B381" s="2"/>
      <c r="C381" s="3"/>
      <c r="D381" s="4"/>
      <c r="E381" s="5"/>
      <c r="F381" s="91"/>
      <c r="G381" s="2"/>
      <c r="H381" s="2"/>
      <c r="I381" s="6"/>
      <c r="J381" s="6"/>
      <c r="K381" s="2"/>
      <c r="L381" s="2"/>
    </row>
    <row r="382" spans="2:12" ht="15.75" customHeight="1" x14ac:dyDescent="0.2">
      <c r="B382" s="2"/>
      <c r="C382" s="3"/>
      <c r="D382" s="4"/>
      <c r="E382" s="5"/>
      <c r="F382" s="91"/>
      <c r="G382" s="2"/>
      <c r="H382" s="2"/>
      <c r="I382" s="6"/>
      <c r="J382" s="6"/>
      <c r="K382" s="2"/>
      <c r="L382" s="2"/>
    </row>
    <row r="383" spans="2:12" ht="15.75" customHeight="1" x14ac:dyDescent="0.2">
      <c r="B383" s="2"/>
      <c r="C383" s="3"/>
      <c r="D383" s="4"/>
      <c r="E383" s="5"/>
      <c r="F383" s="91"/>
      <c r="G383" s="2"/>
      <c r="H383" s="2"/>
      <c r="I383" s="6"/>
      <c r="J383" s="6"/>
      <c r="K383" s="2"/>
      <c r="L383" s="2"/>
    </row>
    <row r="384" spans="2:12" ht="15.75" customHeight="1" x14ac:dyDescent="0.2">
      <c r="B384" s="2"/>
      <c r="C384" s="3"/>
      <c r="D384" s="4"/>
      <c r="E384" s="5"/>
      <c r="F384" s="91"/>
      <c r="G384" s="2"/>
      <c r="H384" s="2"/>
      <c r="I384" s="6"/>
      <c r="J384" s="6"/>
      <c r="K384" s="2"/>
      <c r="L384" s="2"/>
    </row>
    <row r="385" spans="2:12" ht="15.75" customHeight="1" x14ac:dyDescent="0.2">
      <c r="B385" s="2"/>
      <c r="C385" s="3"/>
      <c r="D385" s="4"/>
      <c r="E385" s="5"/>
      <c r="F385" s="91"/>
      <c r="G385" s="2"/>
      <c r="H385" s="2"/>
      <c r="I385" s="6"/>
      <c r="J385" s="6"/>
      <c r="K385" s="2"/>
      <c r="L385" s="2"/>
    </row>
    <row r="386" spans="2:12" ht="15.75" customHeight="1" x14ac:dyDescent="0.2">
      <c r="B386" s="2"/>
      <c r="C386" s="3"/>
      <c r="D386" s="4"/>
      <c r="E386" s="5"/>
      <c r="F386" s="91"/>
      <c r="G386" s="2"/>
      <c r="H386" s="2"/>
      <c r="I386" s="6"/>
      <c r="J386" s="6"/>
      <c r="K386" s="2"/>
      <c r="L386" s="2"/>
    </row>
    <row r="387" spans="2:12" ht="15.75" customHeight="1" x14ac:dyDescent="0.2">
      <c r="B387" s="2"/>
      <c r="C387" s="3"/>
      <c r="D387" s="4"/>
      <c r="E387" s="5"/>
      <c r="F387" s="91"/>
      <c r="G387" s="2"/>
      <c r="H387" s="2"/>
      <c r="I387" s="6"/>
      <c r="J387" s="6"/>
      <c r="K387" s="2"/>
      <c r="L387" s="2"/>
    </row>
    <row r="388" spans="2:12" ht="15.75" customHeight="1" x14ac:dyDescent="0.2">
      <c r="B388" s="2"/>
      <c r="C388" s="3"/>
      <c r="D388" s="4"/>
      <c r="E388" s="5"/>
      <c r="F388" s="91"/>
      <c r="G388" s="2"/>
      <c r="H388" s="2"/>
      <c r="I388" s="6"/>
      <c r="J388" s="6"/>
      <c r="K388" s="2"/>
      <c r="L388" s="2"/>
    </row>
    <row r="389" spans="2:12" ht="15.75" customHeight="1" x14ac:dyDescent="0.2">
      <c r="B389" s="2"/>
      <c r="C389" s="3"/>
      <c r="D389" s="4"/>
      <c r="E389" s="5"/>
      <c r="F389" s="91"/>
      <c r="G389" s="2"/>
      <c r="H389" s="2"/>
      <c r="I389" s="6"/>
      <c r="J389" s="6"/>
      <c r="K389" s="2"/>
      <c r="L389" s="2"/>
    </row>
    <row r="390" spans="2:12" ht="15.75" customHeight="1" x14ac:dyDescent="0.2">
      <c r="B390" s="2"/>
      <c r="C390" s="3"/>
      <c r="D390" s="4"/>
      <c r="E390" s="5"/>
      <c r="F390" s="91"/>
      <c r="G390" s="2"/>
      <c r="H390" s="2"/>
      <c r="I390" s="6"/>
      <c r="J390" s="6"/>
      <c r="K390" s="2"/>
      <c r="L390" s="2"/>
    </row>
    <row r="391" spans="2:12" ht="15.75" customHeight="1" x14ac:dyDescent="0.2">
      <c r="B391" s="2"/>
      <c r="C391" s="3"/>
      <c r="D391" s="4"/>
      <c r="E391" s="5"/>
      <c r="F391" s="91"/>
      <c r="G391" s="2"/>
      <c r="H391" s="2"/>
      <c r="I391" s="6"/>
      <c r="J391" s="6"/>
      <c r="K391" s="2"/>
      <c r="L391" s="2"/>
    </row>
    <row r="392" spans="2:12" ht="15.75" customHeight="1" x14ac:dyDescent="0.2">
      <c r="B392" s="2"/>
      <c r="C392" s="3"/>
      <c r="D392" s="4"/>
      <c r="E392" s="5"/>
      <c r="F392" s="91"/>
      <c r="G392" s="2"/>
      <c r="H392" s="2"/>
      <c r="I392" s="6"/>
      <c r="J392" s="6"/>
      <c r="K392" s="2"/>
      <c r="L392" s="2"/>
    </row>
    <row r="393" spans="2:12" ht="15.75" customHeight="1" x14ac:dyDescent="0.2">
      <c r="B393" s="2"/>
      <c r="C393" s="3"/>
      <c r="D393" s="4"/>
      <c r="E393" s="5"/>
      <c r="F393" s="91"/>
      <c r="G393" s="2"/>
      <c r="H393" s="2"/>
      <c r="I393" s="6"/>
      <c r="J393" s="6"/>
      <c r="K393" s="2"/>
      <c r="L393" s="2"/>
    </row>
    <row r="394" spans="2:12" ht="15.75" customHeight="1" x14ac:dyDescent="0.2">
      <c r="B394" s="2"/>
      <c r="C394" s="3"/>
      <c r="D394" s="4"/>
      <c r="E394" s="5"/>
      <c r="F394" s="91"/>
      <c r="G394" s="2"/>
      <c r="H394" s="2"/>
      <c r="I394" s="6"/>
      <c r="J394" s="6"/>
      <c r="K394" s="2"/>
      <c r="L394" s="2"/>
    </row>
    <row r="395" spans="2:12" ht="15.75" customHeight="1" x14ac:dyDescent="0.2">
      <c r="B395" s="2"/>
      <c r="C395" s="3"/>
      <c r="D395" s="4"/>
      <c r="E395" s="5"/>
      <c r="F395" s="91"/>
      <c r="G395" s="2"/>
      <c r="H395" s="2"/>
      <c r="I395" s="6"/>
      <c r="J395" s="6"/>
      <c r="K395" s="2"/>
      <c r="L395" s="2"/>
    </row>
    <row r="396" spans="2:12" ht="15.75" customHeight="1" x14ac:dyDescent="0.2">
      <c r="B396" s="2"/>
      <c r="C396" s="3"/>
      <c r="D396" s="4"/>
      <c r="E396" s="5"/>
      <c r="F396" s="91"/>
      <c r="G396" s="2"/>
      <c r="H396" s="2"/>
      <c r="I396" s="6"/>
      <c r="J396" s="6"/>
      <c r="K396" s="2"/>
      <c r="L396" s="2"/>
    </row>
    <row r="397" spans="2:12" ht="15.75" customHeight="1" x14ac:dyDescent="0.2">
      <c r="B397" s="2"/>
      <c r="C397" s="3"/>
      <c r="D397" s="4"/>
      <c r="E397" s="5"/>
      <c r="F397" s="91"/>
      <c r="G397" s="2"/>
      <c r="H397" s="2"/>
      <c r="I397" s="6"/>
      <c r="J397" s="6"/>
      <c r="K397" s="2"/>
      <c r="L397" s="2"/>
    </row>
    <row r="398" spans="2:12" ht="15.75" customHeight="1" x14ac:dyDescent="0.2">
      <c r="B398" s="2"/>
      <c r="C398" s="3"/>
      <c r="D398" s="4"/>
      <c r="E398" s="5"/>
      <c r="F398" s="91"/>
      <c r="G398" s="2"/>
      <c r="H398" s="2"/>
      <c r="I398" s="6"/>
      <c r="J398" s="6"/>
      <c r="K398" s="2"/>
      <c r="L398" s="2"/>
    </row>
    <row r="399" spans="2:12" ht="15.75" customHeight="1" x14ac:dyDescent="0.2">
      <c r="B399" s="2"/>
      <c r="C399" s="3"/>
      <c r="D399" s="4"/>
      <c r="E399" s="5"/>
      <c r="F399" s="91"/>
      <c r="G399" s="2"/>
      <c r="H399" s="2"/>
      <c r="I399" s="6"/>
      <c r="J399" s="6"/>
      <c r="K399" s="2"/>
      <c r="L399" s="2"/>
    </row>
    <row r="400" spans="2:12" ht="15.75" customHeight="1" x14ac:dyDescent="0.2">
      <c r="B400" s="2"/>
      <c r="C400" s="3"/>
      <c r="D400" s="4"/>
      <c r="E400" s="5"/>
      <c r="F400" s="91"/>
      <c r="G400" s="2"/>
      <c r="H400" s="2"/>
      <c r="I400" s="6"/>
      <c r="J400" s="6"/>
      <c r="K400" s="2"/>
      <c r="L400" s="2"/>
    </row>
    <row r="401" spans="2:12" ht="15.75" customHeight="1" x14ac:dyDescent="0.2">
      <c r="B401" s="2"/>
      <c r="C401" s="3"/>
      <c r="D401" s="4"/>
      <c r="E401" s="5"/>
      <c r="F401" s="91"/>
      <c r="G401" s="2"/>
      <c r="H401" s="2"/>
      <c r="I401" s="6"/>
      <c r="J401" s="6"/>
      <c r="K401" s="2"/>
      <c r="L401" s="2"/>
    </row>
    <row r="402" spans="2:12" ht="15.75" customHeight="1" x14ac:dyDescent="0.2">
      <c r="B402" s="2"/>
      <c r="C402" s="3"/>
      <c r="D402" s="4"/>
      <c r="E402" s="5"/>
      <c r="F402" s="91"/>
      <c r="G402" s="2"/>
      <c r="H402" s="2"/>
      <c r="I402" s="6"/>
      <c r="J402" s="6"/>
      <c r="K402" s="2"/>
      <c r="L402" s="2"/>
    </row>
    <row r="403" spans="2:12" ht="15.75" customHeight="1" x14ac:dyDescent="0.2">
      <c r="B403" s="2"/>
      <c r="C403" s="3"/>
      <c r="D403" s="4"/>
      <c r="E403" s="5"/>
      <c r="F403" s="91"/>
      <c r="G403" s="2"/>
      <c r="H403" s="2"/>
      <c r="I403" s="6"/>
      <c r="J403" s="6"/>
      <c r="K403" s="2"/>
      <c r="L403" s="2"/>
    </row>
    <row r="404" spans="2:12" ht="15.75" customHeight="1" x14ac:dyDescent="0.2">
      <c r="B404" s="2"/>
      <c r="C404" s="3"/>
      <c r="D404" s="4"/>
      <c r="E404" s="5"/>
      <c r="F404" s="91"/>
      <c r="G404" s="2"/>
      <c r="H404" s="2"/>
      <c r="I404" s="6"/>
      <c r="J404" s="6"/>
      <c r="K404" s="2"/>
      <c r="L404" s="2"/>
    </row>
    <row r="405" spans="2:12" ht="15.75" customHeight="1" x14ac:dyDescent="0.2">
      <c r="B405" s="2"/>
      <c r="C405" s="3"/>
      <c r="D405" s="4"/>
      <c r="E405" s="5"/>
      <c r="F405" s="91"/>
      <c r="G405" s="2"/>
      <c r="H405" s="2"/>
      <c r="I405" s="6"/>
      <c r="J405" s="6"/>
      <c r="K405" s="2"/>
      <c r="L405" s="2"/>
    </row>
    <row r="406" spans="2:12" ht="15.75" customHeight="1" x14ac:dyDescent="0.2">
      <c r="B406" s="2"/>
      <c r="C406" s="3"/>
      <c r="D406" s="4"/>
      <c r="E406" s="5"/>
      <c r="F406" s="91"/>
      <c r="G406" s="2"/>
      <c r="H406" s="2"/>
      <c r="I406" s="6"/>
      <c r="J406" s="6"/>
      <c r="K406" s="2"/>
      <c r="L406" s="2"/>
    </row>
    <row r="407" spans="2:12" ht="15.75" customHeight="1" x14ac:dyDescent="0.2">
      <c r="B407" s="2"/>
      <c r="C407" s="3"/>
      <c r="D407" s="4"/>
      <c r="E407" s="5"/>
      <c r="F407" s="91"/>
      <c r="G407" s="2"/>
      <c r="H407" s="2"/>
      <c r="I407" s="6"/>
      <c r="J407" s="6"/>
      <c r="K407" s="2"/>
      <c r="L407" s="2"/>
    </row>
    <row r="408" spans="2:12" ht="15.75" customHeight="1" x14ac:dyDescent="0.2">
      <c r="B408" s="2"/>
      <c r="C408" s="3"/>
      <c r="D408" s="4"/>
      <c r="E408" s="5"/>
      <c r="F408" s="91"/>
      <c r="G408" s="2"/>
      <c r="H408" s="2"/>
      <c r="I408" s="6"/>
      <c r="J408" s="6"/>
      <c r="K408" s="2"/>
      <c r="L408" s="2"/>
    </row>
    <row r="409" spans="2:12" ht="15.75" customHeight="1" x14ac:dyDescent="0.2">
      <c r="B409" s="2"/>
      <c r="C409" s="3"/>
      <c r="D409" s="4"/>
      <c r="E409" s="5"/>
      <c r="F409" s="91"/>
      <c r="G409" s="2"/>
      <c r="H409" s="2"/>
      <c r="I409" s="6"/>
      <c r="J409" s="6"/>
      <c r="K409" s="2"/>
      <c r="L409" s="2"/>
    </row>
    <row r="410" spans="2:12" ht="15.75" customHeight="1" x14ac:dyDescent="0.2">
      <c r="B410" s="2"/>
      <c r="C410" s="3"/>
      <c r="D410" s="4"/>
      <c r="E410" s="5"/>
      <c r="F410" s="91"/>
      <c r="G410" s="2"/>
      <c r="H410" s="2"/>
      <c r="I410" s="6"/>
      <c r="J410" s="6"/>
      <c r="K410" s="2"/>
      <c r="L410" s="2"/>
    </row>
    <row r="411" spans="2:12" ht="15.75" customHeight="1" x14ac:dyDescent="0.2">
      <c r="B411" s="2"/>
      <c r="C411" s="3"/>
      <c r="D411" s="4"/>
      <c r="E411" s="5"/>
      <c r="F411" s="91"/>
      <c r="G411" s="2"/>
      <c r="H411" s="2"/>
      <c r="I411" s="6"/>
      <c r="J411" s="6"/>
      <c r="K411" s="2"/>
      <c r="L411" s="2"/>
    </row>
    <row r="412" spans="2:12" ht="15.75" customHeight="1" x14ac:dyDescent="0.2">
      <c r="B412" s="2"/>
      <c r="C412" s="3"/>
      <c r="D412" s="4"/>
      <c r="E412" s="5"/>
      <c r="F412" s="91"/>
      <c r="G412" s="2"/>
      <c r="H412" s="2"/>
      <c r="I412" s="6"/>
      <c r="J412" s="6"/>
      <c r="K412" s="2"/>
      <c r="L412" s="2"/>
    </row>
    <row r="413" spans="2:12" ht="15.75" customHeight="1" x14ac:dyDescent="0.2">
      <c r="B413" s="2"/>
      <c r="C413" s="3"/>
      <c r="D413" s="4"/>
      <c r="E413" s="5"/>
      <c r="F413" s="91"/>
      <c r="G413" s="2"/>
      <c r="H413" s="2"/>
      <c r="I413" s="6"/>
      <c r="J413" s="6"/>
      <c r="K413" s="2"/>
      <c r="L413" s="2"/>
    </row>
    <row r="414" spans="2:12" ht="15.75" customHeight="1" x14ac:dyDescent="0.2">
      <c r="B414" s="2"/>
      <c r="C414" s="3"/>
      <c r="D414" s="4"/>
      <c r="E414" s="5"/>
      <c r="F414" s="91"/>
      <c r="G414" s="2"/>
      <c r="H414" s="2"/>
      <c r="I414" s="6"/>
      <c r="J414" s="6"/>
      <c r="K414" s="2"/>
      <c r="L414" s="2"/>
    </row>
    <row r="415" spans="2:12" ht="15.75" customHeight="1" x14ac:dyDescent="0.2">
      <c r="B415" s="2"/>
      <c r="C415" s="3"/>
      <c r="D415" s="4"/>
      <c r="E415" s="5"/>
      <c r="F415" s="91"/>
      <c r="G415" s="2"/>
      <c r="H415" s="2"/>
      <c r="I415" s="6"/>
      <c r="J415" s="6"/>
      <c r="K415" s="2"/>
      <c r="L415" s="2"/>
    </row>
    <row r="416" spans="2:12" ht="15.75" customHeight="1" x14ac:dyDescent="0.2">
      <c r="B416" s="2"/>
      <c r="C416" s="3"/>
      <c r="D416" s="4"/>
      <c r="E416" s="5"/>
      <c r="F416" s="91"/>
      <c r="G416" s="2"/>
      <c r="H416" s="2"/>
      <c r="I416" s="6"/>
      <c r="J416" s="6"/>
      <c r="K416" s="2"/>
      <c r="L416" s="2"/>
    </row>
    <row r="417" spans="2:12" ht="15.75" customHeight="1" x14ac:dyDescent="0.2">
      <c r="B417" s="2"/>
      <c r="C417" s="3"/>
      <c r="D417" s="4"/>
      <c r="E417" s="5"/>
      <c r="F417" s="91"/>
      <c r="G417" s="2"/>
      <c r="H417" s="2"/>
      <c r="I417" s="6"/>
      <c r="J417" s="6"/>
      <c r="K417" s="2"/>
      <c r="L417" s="2"/>
    </row>
    <row r="418" spans="2:12" ht="15.75" customHeight="1" x14ac:dyDescent="0.2">
      <c r="B418" s="2"/>
      <c r="C418" s="3"/>
      <c r="D418" s="4"/>
      <c r="E418" s="5"/>
      <c r="F418" s="91"/>
      <c r="G418" s="2"/>
      <c r="H418" s="2"/>
      <c r="I418" s="6"/>
      <c r="J418" s="6"/>
      <c r="K418" s="2"/>
      <c r="L418" s="2"/>
    </row>
    <row r="419" spans="2:12" ht="15.75" customHeight="1" x14ac:dyDescent="0.2">
      <c r="B419" s="2"/>
      <c r="C419" s="3"/>
      <c r="D419" s="4"/>
      <c r="E419" s="5"/>
      <c r="F419" s="91"/>
      <c r="G419" s="2"/>
      <c r="H419" s="2"/>
      <c r="I419" s="6"/>
      <c r="J419" s="6"/>
      <c r="K419" s="2"/>
      <c r="L419" s="2"/>
    </row>
    <row r="420" spans="2:12" ht="15.75" customHeight="1" x14ac:dyDescent="0.2">
      <c r="B420" s="2"/>
      <c r="C420" s="3"/>
      <c r="D420" s="4"/>
      <c r="E420" s="5"/>
      <c r="F420" s="91"/>
      <c r="G420" s="2"/>
      <c r="H420" s="2"/>
      <c r="I420" s="6"/>
      <c r="J420" s="6"/>
      <c r="K420" s="2"/>
      <c r="L420" s="2"/>
    </row>
    <row r="421" spans="2:12" ht="15.75" customHeight="1" x14ac:dyDescent="0.2">
      <c r="B421" s="2"/>
      <c r="C421" s="3"/>
      <c r="D421" s="4"/>
      <c r="E421" s="5"/>
      <c r="F421" s="91"/>
      <c r="G421" s="2"/>
      <c r="H421" s="2"/>
      <c r="I421" s="6"/>
      <c r="J421" s="6"/>
      <c r="K421" s="2"/>
      <c r="L421" s="2"/>
    </row>
    <row r="422" spans="2:12" ht="15.75" customHeight="1" x14ac:dyDescent="0.2">
      <c r="B422" s="2"/>
      <c r="C422" s="3"/>
      <c r="D422" s="4"/>
      <c r="E422" s="5"/>
      <c r="F422" s="91"/>
      <c r="G422" s="2"/>
      <c r="H422" s="2"/>
      <c r="I422" s="6"/>
      <c r="J422" s="6"/>
      <c r="K422" s="2"/>
      <c r="L422" s="2"/>
    </row>
    <row r="423" spans="2:12" ht="15.75" customHeight="1" x14ac:dyDescent="0.2">
      <c r="B423" s="2"/>
      <c r="C423" s="3"/>
      <c r="D423" s="4"/>
      <c r="E423" s="5"/>
      <c r="F423" s="91"/>
      <c r="G423" s="2"/>
      <c r="H423" s="2"/>
      <c r="I423" s="6"/>
      <c r="J423" s="6"/>
      <c r="K423" s="2"/>
      <c r="L423" s="2"/>
    </row>
    <row r="424" spans="2:12" ht="15.75" customHeight="1" x14ac:dyDescent="0.2">
      <c r="B424" s="2"/>
      <c r="C424" s="3"/>
      <c r="D424" s="4"/>
      <c r="E424" s="5"/>
      <c r="F424" s="91"/>
      <c r="G424" s="2"/>
      <c r="H424" s="2"/>
      <c r="I424" s="6"/>
      <c r="J424" s="6"/>
      <c r="K424" s="2"/>
      <c r="L424" s="2"/>
    </row>
    <row r="425" spans="2:12" ht="15.75" customHeight="1" x14ac:dyDescent="0.2">
      <c r="B425" s="2"/>
      <c r="C425" s="3"/>
      <c r="D425" s="4"/>
      <c r="E425" s="5"/>
      <c r="F425" s="91"/>
      <c r="G425" s="2"/>
      <c r="H425" s="2"/>
      <c r="I425" s="6"/>
      <c r="J425" s="6"/>
      <c r="K425" s="2"/>
      <c r="L425" s="2"/>
    </row>
    <row r="426" spans="2:12" ht="15.75" customHeight="1" x14ac:dyDescent="0.2">
      <c r="B426" s="2"/>
      <c r="C426" s="3"/>
      <c r="D426" s="4"/>
      <c r="E426" s="5"/>
      <c r="F426" s="91"/>
      <c r="G426" s="2"/>
      <c r="H426" s="2"/>
      <c r="I426" s="6"/>
      <c r="J426" s="6"/>
      <c r="K426" s="2"/>
      <c r="L426" s="2"/>
    </row>
    <row r="427" spans="2:12" ht="15.75" customHeight="1" x14ac:dyDescent="0.2">
      <c r="B427" s="2"/>
      <c r="C427" s="3"/>
      <c r="D427" s="4"/>
      <c r="E427" s="5"/>
      <c r="F427" s="91"/>
      <c r="G427" s="2"/>
      <c r="H427" s="2"/>
      <c r="I427" s="6"/>
      <c r="J427" s="6"/>
      <c r="K427" s="2"/>
      <c r="L427" s="2"/>
    </row>
    <row r="428" spans="2:12" ht="15.75" customHeight="1" x14ac:dyDescent="0.2">
      <c r="B428" s="2"/>
      <c r="C428" s="3"/>
      <c r="D428" s="4"/>
      <c r="E428" s="5"/>
      <c r="F428" s="91"/>
      <c r="G428" s="2"/>
      <c r="H428" s="2"/>
      <c r="I428" s="6"/>
      <c r="J428" s="6"/>
      <c r="K428" s="2"/>
      <c r="L428" s="2"/>
    </row>
    <row r="429" spans="2:12" ht="15.75" customHeight="1" x14ac:dyDescent="0.2">
      <c r="B429" s="2"/>
      <c r="C429" s="3"/>
      <c r="D429" s="4"/>
      <c r="E429" s="5"/>
      <c r="F429" s="91"/>
      <c r="G429" s="2"/>
      <c r="H429" s="2"/>
      <c r="I429" s="6"/>
      <c r="J429" s="6"/>
      <c r="K429" s="2"/>
      <c r="L429" s="2"/>
    </row>
    <row r="430" spans="2:12" ht="15.75" customHeight="1" x14ac:dyDescent="0.2">
      <c r="B430" s="2"/>
      <c r="C430" s="3"/>
      <c r="D430" s="4"/>
      <c r="E430" s="5"/>
      <c r="F430" s="91"/>
      <c r="G430" s="2"/>
      <c r="H430" s="2"/>
      <c r="I430" s="6"/>
      <c r="J430" s="6"/>
      <c r="K430" s="2"/>
      <c r="L430" s="2"/>
    </row>
    <row r="431" spans="2:12" ht="15.75" customHeight="1" x14ac:dyDescent="0.2">
      <c r="B431" s="2"/>
      <c r="C431" s="3"/>
      <c r="D431" s="4"/>
      <c r="E431" s="5"/>
      <c r="F431" s="91"/>
      <c r="G431" s="2"/>
      <c r="H431" s="2"/>
      <c r="I431" s="6"/>
      <c r="J431" s="6"/>
      <c r="K431" s="2"/>
      <c r="L431" s="2"/>
    </row>
    <row r="432" spans="2:12" ht="15.75" customHeight="1" x14ac:dyDescent="0.2">
      <c r="B432" s="2"/>
      <c r="C432" s="3"/>
      <c r="D432" s="4"/>
      <c r="E432" s="5"/>
      <c r="F432" s="91"/>
      <c r="G432" s="2"/>
      <c r="H432" s="2"/>
      <c r="I432" s="6"/>
      <c r="J432" s="6"/>
      <c r="K432" s="2"/>
      <c r="L432" s="2"/>
    </row>
    <row r="433" spans="2:12" ht="15.75" customHeight="1" x14ac:dyDescent="0.2">
      <c r="B433" s="2"/>
      <c r="C433" s="3"/>
      <c r="D433" s="4"/>
      <c r="E433" s="5"/>
      <c r="F433" s="91"/>
      <c r="G433" s="2"/>
      <c r="H433" s="2"/>
      <c r="I433" s="6"/>
      <c r="J433" s="6"/>
      <c r="K433" s="2"/>
      <c r="L433" s="2"/>
    </row>
    <row r="434" spans="2:12" ht="15.75" customHeight="1" x14ac:dyDescent="0.2">
      <c r="B434" s="2"/>
      <c r="C434" s="3"/>
      <c r="D434" s="4"/>
      <c r="E434" s="5"/>
      <c r="F434" s="91"/>
      <c r="G434" s="2"/>
      <c r="H434" s="2"/>
      <c r="I434" s="6"/>
      <c r="J434" s="6"/>
      <c r="K434" s="2"/>
      <c r="L434" s="2"/>
    </row>
    <row r="435" spans="2:12" ht="15.75" customHeight="1" x14ac:dyDescent="0.2">
      <c r="B435" s="2"/>
      <c r="C435" s="3"/>
      <c r="D435" s="4"/>
      <c r="E435" s="5"/>
      <c r="F435" s="91"/>
      <c r="G435" s="2"/>
      <c r="H435" s="2"/>
      <c r="I435" s="6"/>
      <c r="J435" s="6"/>
      <c r="K435" s="2"/>
      <c r="L435" s="2"/>
    </row>
    <row r="436" spans="2:12" ht="15.75" customHeight="1" x14ac:dyDescent="0.2">
      <c r="B436" s="2"/>
      <c r="C436" s="3"/>
      <c r="D436" s="4"/>
      <c r="E436" s="5"/>
      <c r="F436" s="91"/>
      <c r="G436" s="2"/>
      <c r="H436" s="2"/>
      <c r="I436" s="6"/>
      <c r="J436" s="6"/>
      <c r="K436" s="2"/>
      <c r="L436" s="2"/>
    </row>
    <row r="437" spans="2:12" ht="15.75" customHeight="1" x14ac:dyDescent="0.2">
      <c r="B437" s="2"/>
      <c r="C437" s="3"/>
      <c r="D437" s="4"/>
      <c r="E437" s="5"/>
      <c r="F437" s="91"/>
      <c r="G437" s="2"/>
      <c r="H437" s="2"/>
      <c r="I437" s="6"/>
      <c r="J437" s="6"/>
      <c r="K437" s="2"/>
      <c r="L437" s="2"/>
    </row>
    <row r="438" spans="2:12" ht="15.75" customHeight="1" x14ac:dyDescent="0.2">
      <c r="B438" s="2"/>
      <c r="C438" s="3"/>
      <c r="D438" s="4"/>
      <c r="E438" s="5"/>
      <c r="F438" s="91"/>
      <c r="G438" s="2"/>
      <c r="H438" s="2"/>
      <c r="I438" s="6"/>
      <c r="J438" s="6"/>
      <c r="K438" s="2"/>
      <c r="L438" s="2"/>
    </row>
    <row r="439" spans="2:12" ht="15.75" customHeight="1" x14ac:dyDescent="0.2">
      <c r="B439" s="2"/>
      <c r="C439" s="3"/>
      <c r="D439" s="4"/>
      <c r="E439" s="5"/>
      <c r="F439" s="91"/>
      <c r="G439" s="2"/>
      <c r="H439" s="2"/>
      <c r="I439" s="6"/>
      <c r="J439" s="6"/>
      <c r="K439" s="2"/>
      <c r="L439" s="2"/>
    </row>
    <row r="440" spans="2:12" ht="15.75" customHeight="1" x14ac:dyDescent="0.2">
      <c r="B440" s="2"/>
      <c r="C440" s="3"/>
      <c r="D440" s="4"/>
      <c r="E440" s="5"/>
      <c r="F440" s="91"/>
      <c r="G440" s="2"/>
      <c r="H440" s="2"/>
      <c r="I440" s="6"/>
      <c r="J440" s="6"/>
      <c r="K440" s="2"/>
      <c r="L440" s="2"/>
    </row>
    <row r="441" spans="2:12" ht="15.75" customHeight="1" x14ac:dyDescent="0.2">
      <c r="B441" s="2"/>
      <c r="C441" s="3"/>
      <c r="D441" s="4"/>
      <c r="E441" s="5"/>
      <c r="F441" s="91"/>
      <c r="G441" s="2"/>
      <c r="H441" s="2"/>
      <c r="I441" s="6"/>
      <c r="J441" s="6"/>
      <c r="K441" s="2"/>
      <c r="L441" s="2"/>
    </row>
    <row r="442" spans="2:12" ht="15.75" customHeight="1" x14ac:dyDescent="0.2">
      <c r="B442" s="2"/>
      <c r="C442" s="3"/>
      <c r="D442" s="4"/>
      <c r="E442" s="5"/>
      <c r="F442" s="91"/>
      <c r="G442" s="2"/>
      <c r="H442" s="2"/>
      <c r="I442" s="6"/>
      <c r="J442" s="6"/>
      <c r="K442" s="2"/>
      <c r="L442" s="2"/>
    </row>
    <row r="443" spans="2:12" ht="15.75" customHeight="1" x14ac:dyDescent="0.2">
      <c r="B443" s="2"/>
      <c r="C443" s="3"/>
      <c r="D443" s="4"/>
      <c r="E443" s="5"/>
      <c r="F443" s="91"/>
      <c r="G443" s="2"/>
      <c r="H443" s="2"/>
      <c r="I443" s="6"/>
      <c r="J443" s="6"/>
      <c r="K443" s="2"/>
      <c r="L443" s="2"/>
    </row>
    <row r="444" spans="2:12" ht="15.75" customHeight="1" x14ac:dyDescent="0.2">
      <c r="B444" s="2"/>
      <c r="C444" s="3"/>
      <c r="D444" s="4"/>
      <c r="E444" s="5"/>
      <c r="F444" s="91"/>
      <c r="G444" s="2"/>
      <c r="H444" s="2"/>
      <c r="I444" s="6"/>
      <c r="J444" s="6"/>
      <c r="K444" s="2"/>
      <c r="L444" s="2"/>
    </row>
    <row r="445" spans="2:12" ht="15.75" customHeight="1" x14ac:dyDescent="0.2">
      <c r="B445" s="2"/>
      <c r="C445" s="3"/>
      <c r="D445" s="4"/>
      <c r="E445" s="5"/>
      <c r="F445" s="91"/>
      <c r="G445" s="2"/>
      <c r="H445" s="2"/>
      <c r="I445" s="6"/>
      <c r="J445" s="6"/>
      <c r="K445" s="2"/>
      <c r="L445" s="2"/>
    </row>
    <row r="446" spans="2:12" ht="15.75" customHeight="1" x14ac:dyDescent="0.2">
      <c r="B446" s="2"/>
      <c r="C446" s="3"/>
      <c r="D446" s="4"/>
      <c r="E446" s="5"/>
      <c r="F446" s="91"/>
      <c r="G446" s="2"/>
      <c r="H446" s="2"/>
      <c r="I446" s="6"/>
      <c r="J446" s="6"/>
      <c r="K446" s="2"/>
      <c r="L446" s="2"/>
    </row>
    <row r="447" spans="2:12" ht="15.75" customHeight="1" x14ac:dyDescent="0.2">
      <c r="B447" s="2"/>
      <c r="C447" s="3"/>
      <c r="D447" s="4"/>
      <c r="E447" s="5"/>
      <c r="F447" s="91"/>
      <c r="G447" s="2"/>
      <c r="H447" s="2"/>
      <c r="I447" s="6"/>
      <c r="J447" s="6"/>
      <c r="K447" s="2"/>
      <c r="L447" s="2"/>
    </row>
    <row r="448" spans="2:12" ht="15.75" customHeight="1" x14ac:dyDescent="0.2">
      <c r="B448" s="2"/>
      <c r="C448" s="3"/>
      <c r="D448" s="4"/>
      <c r="E448" s="5"/>
      <c r="F448" s="91"/>
      <c r="G448" s="2"/>
      <c r="H448" s="2"/>
      <c r="I448" s="6"/>
      <c r="J448" s="6"/>
      <c r="K448" s="2"/>
      <c r="L448" s="2"/>
    </row>
    <row r="449" spans="2:12" ht="15.75" customHeight="1" x14ac:dyDescent="0.2">
      <c r="B449" s="2"/>
      <c r="C449" s="3"/>
      <c r="D449" s="4"/>
      <c r="E449" s="5"/>
      <c r="F449" s="91"/>
      <c r="G449" s="2"/>
      <c r="H449" s="2"/>
      <c r="I449" s="6"/>
      <c r="J449" s="6"/>
      <c r="K449" s="2"/>
      <c r="L449" s="2"/>
    </row>
    <row r="450" spans="2:12" ht="15.75" customHeight="1" x14ac:dyDescent="0.2">
      <c r="B450" s="2"/>
      <c r="C450" s="3"/>
      <c r="D450" s="4"/>
      <c r="E450" s="5"/>
      <c r="F450" s="91"/>
      <c r="G450" s="2"/>
      <c r="H450" s="2"/>
      <c r="I450" s="6"/>
      <c r="J450" s="6"/>
      <c r="K450" s="2"/>
      <c r="L450" s="2"/>
    </row>
    <row r="451" spans="2:12" ht="15.75" customHeight="1" x14ac:dyDescent="0.2">
      <c r="B451" s="2"/>
      <c r="C451" s="3"/>
      <c r="D451" s="4"/>
      <c r="E451" s="5"/>
      <c r="F451" s="91"/>
      <c r="G451" s="2"/>
      <c r="H451" s="2"/>
      <c r="I451" s="6"/>
      <c r="J451" s="6"/>
      <c r="K451" s="2"/>
      <c r="L451" s="2"/>
    </row>
    <row r="452" spans="2:12" ht="15.75" customHeight="1" x14ac:dyDescent="0.2">
      <c r="B452" s="2"/>
      <c r="C452" s="3"/>
      <c r="D452" s="4"/>
      <c r="E452" s="5"/>
      <c r="F452" s="91"/>
      <c r="G452" s="2"/>
      <c r="H452" s="2"/>
      <c r="I452" s="6"/>
      <c r="J452" s="6"/>
      <c r="K452" s="2"/>
      <c r="L452" s="2"/>
    </row>
    <row r="453" spans="2:12" ht="15.75" customHeight="1" x14ac:dyDescent="0.2">
      <c r="B453" s="2"/>
      <c r="C453" s="3"/>
      <c r="D453" s="4"/>
      <c r="E453" s="5"/>
      <c r="F453" s="91"/>
      <c r="G453" s="2"/>
      <c r="H453" s="2"/>
      <c r="I453" s="6"/>
      <c r="J453" s="6"/>
      <c r="K453" s="2"/>
      <c r="L453" s="2"/>
    </row>
    <row r="454" spans="2:12" ht="15.75" customHeight="1" x14ac:dyDescent="0.2">
      <c r="B454" s="2"/>
      <c r="C454" s="3"/>
      <c r="D454" s="4"/>
      <c r="E454" s="5"/>
      <c r="F454" s="91"/>
      <c r="G454" s="2"/>
      <c r="H454" s="2"/>
      <c r="I454" s="6"/>
      <c r="J454" s="6"/>
      <c r="K454" s="2"/>
      <c r="L454" s="2"/>
    </row>
    <row r="455" spans="2:12" ht="15.75" customHeight="1" x14ac:dyDescent="0.2">
      <c r="B455" s="2"/>
      <c r="C455" s="3"/>
      <c r="D455" s="4"/>
      <c r="E455" s="5"/>
      <c r="F455" s="91"/>
      <c r="G455" s="2"/>
      <c r="H455" s="2"/>
      <c r="I455" s="6"/>
      <c r="J455" s="6"/>
      <c r="K455" s="2"/>
      <c r="L455" s="2"/>
    </row>
    <row r="456" spans="2:12" ht="15.75" customHeight="1" x14ac:dyDescent="0.2">
      <c r="B456" s="2"/>
      <c r="C456" s="3"/>
      <c r="D456" s="4"/>
      <c r="E456" s="5"/>
      <c r="F456" s="91"/>
      <c r="G456" s="2"/>
      <c r="H456" s="2"/>
      <c r="I456" s="6"/>
      <c r="J456" s="6"/>
      <c r="K456" s="2"/>
      <c r="L456" s="2"/>
    </row>
    <row r="457" spans="2:12" ht="15.75" customHeight="1" x14ac:dyDescent="0.2">
      <c r="B457" s="2"/>
      <c r="C457" s="3"/>
      <c r="D457" s="4"/>
      <c r="E457" s="5"/>
      <c r="F457" s="91"/>
      <c r="G457" s="2"/>
      <c r="H457" s="2"/>
      <c r="I457" s="6"/>
      <c r="J457" s="6"/>
      <c r="K457" s="2"/>
      <c r="L457" s="2"/>
    </row>
    <row r="458" spans="2:12" ht="15.75" customHeight="1" x14ac:dyDescent="0.2">
      <c r="B458" s="2"/>
      <c r="C458" s="3"/>
      <c r="D458" s="4"/>
      <c r="E458" s="5"/>
      <c r="F458" s="91"/>
      <c r="G458" s="2"/>
      <c r="H458" s="2"/>
      <c r="I458" s="6"/>
      <c r="J458" s="6"/>
      <c r="K458" s="2"/>
      <c r="L458" s="2"/>
    </row>
    <row r="459" spans="2:12" ht="15.75" customHeight="1" x14ac:dyDescent="0.2">
      <c r="B459" s="2"/>
      <c r="C459" s="3"/>
      <c r="D459" s="4"/>
      <c r="E459" s="5"/>
      <c r="F459" s="91"/>
      <c r="G459" s="2"/>
      <c r="H459" s="2"/>
      <c r="I459" s="6"/>
      <c r="J459" s="6"/>
      <c r="K459" s="2"/>
      <c r="L459" s="2"/>
    </row>
    <row r="460" spans="2:12" ht="15.75" customHeight="1" x14ac:dyDescent="0.2">
      <c r="B460" s="2"/>
      <c r="C460" s="3"/>
      <c r="D460" s="4"/>
      <c r="E460" s="5"/>
      <c r="F460" s="91"/>
      <c r="G460" s="2"/>
      <c r="H460" s="2"/>
      <c r="I460" s="6"/>
      <c r="J460" s="6"/>
      <c r="K460" s="2"/>
      <c r="L460" s="2"/>
    </row>
    <row r="461" spans="2:12" ht="15.75" customHeight="1" x14ac:dyDescent="0.2">
      <c r="B461" s="2"/>
      <c r="C461" s="3"/>
      <c r="D461" s="4"/>
      <c r="E461" s="5"/>
      <c r="F461" s="91"/>
      <c r="G461" s="2"/>
      <c r="H461" s="2"/>
      <c r="I461" s="6"/>
      <c r="J461" s="6"/>
      <c r="K461" s="2"/>
      <c r="L461" s="2"/>
    </row>
    <row r="462" spans="2:12" ht="15.75" customHeight="1" x14ac:dyDescent="0.2">
      <c r="B462" s="2"/>
      <c r="C462" s="3"/>
      <c r="D462" s="4"/>
      <c r="E462" s="5"/>
      <c r="F462" s="91"/>
      <c r="G462" s="2"/>
      <c r="H462" s="2"/>
      <c r="I462" s="6"/>
      <c r="J462" s="6"/>
      <c r="K462" s="2"/>
      <c r="L462" s="2"/>
    </row>
    <row r="463" spans="2:12" ht="15.75" customHeight="1" x14ac:dyDescent="0.2">
      <c r="B463" s="2"/>
      <c r="C463" s="3"/>
      <c r="D463" s="4"/>
      <c r="E463" s="5"/>
      <c r="F463" s="91"/>
      <c r="G463" s="2"/>
      <c r="H463" s="2"/>
      <c r="I463" s="6"/>
      <c r="J463" s="6"/>
      <c r="K463" s="2"/>
      <c r="L463" s="2"/>
    </row>
    <row r="464" spans="2:12" ht="15.75" customHeight="1" x14ac:dyDescent="0.2">
      <c r="B464" s="2"/>
      <c r="C464" s="3"/>
      <c r="D464" s="4"/>
      <c r="E464" s="5"/>
      <c r="F464" s="91"/>
      <c r="G464" s="2"/>
      <c r="H464" s="2"/>
      <c r="I464" s="6"/>
      <c r="J464" s="6"/>
      <c r="K464" s="2"/>
      <c r="L464" s="2"/>
    </row>
    <row r="465" spans="2:12" ht="15.75" customHeight="1" x14ac:dyDescent="0.2">
      <c r="B465" s="2"/>
      <c r="C465" s="3"/>
      <c r="D465" s="4"/>
      <c r="E465" s="5"/>
      <c r="F465" s="91"/>
      <c r="G465" s="2"/>
      <c r="H465" s="2"/>
      <c r="I465" s="6"/>
      <c r="J465" s="6"/>
      <c r="K465" s="2"/>
      <c r="L465" s="2"/>
    </row>
    <row r="466" spans="2:12" ht="15.75" customHeight="1" x14ac:dyDescent="0.2">
      <c r="B466" s="2"/>
      <c r="C466" s="3"/>
      <c r="D466" s="4"/>
      <c r="E466" s="5"/>
      <c r="F466" s="91"/>
      <c r="G466" s="2"/>
      <c r="H466" s="2"/>
      <c r="I466" s="6"/>
      <c r="J466" s="6"/>
      <c r="K466" s="2"/>
      <c r="L466" s="2"/>
    </row>
    <row r="467" spans="2:12" ht="15.75" customHeight="1" x14ac:dyDescent="0.2">
      <c r="B467" s="2"/>
      <c r="C467" s="3"/>
      <c r="D467" s="4"/>
      <c r="E467" s="5"/>
      <c r="F467" s="91"/>
      <c r="G467" s="2"/>
      <c r="H467" s="2"/>
      <c r="I467" s="6"/>
      <c r="J467" s="6"/>
      <c r="K467" s="2"/>
      <c r="L467" s="2"/>
    </row>
    <row r="468" spans="2:12" ht="15.75" customHeight="1" x14ac:dyDescent="0.2">
      <c r="B468" s="2"/>
      <c r="C468" s="3"/>
      <c r="D468" s="4"/>
      <c r="E468" s="5"/>
      <c r="F468" s="91"/>
      <c r="G468" s="2"/>
      <c r="H468" s="2"/>
      <c r="I468" s="6"/>
      <c r="J468" s="6"/>
      <c r="K468" s="2"/>
      <c r="L468" s="2"/>
    </row>
    <row r="469" spans="2:12" ht="15.75" customHeight="1" x14ac:dyDescent="0.2">
      <c r="B469" s="2"/>
      <c r="C469" s="3"/>
      <c r="D469" s="4"/>
      <c r="E469" s="5"/>
      <c r="F469" s="91"/>
      <c r="G469" s="2"/>
      <c r="H469" s="2"/>
      <c r="I469" s="6"/>
      <c r="J469" s="6"/>
      <c r="K469" s="2"/>
      <c r="L469" s="2"/>
    </row>
    <row r="470" spans="2:12" ht="15.75" customHeight="1" x14ac:dyDescent="0.2">
      <c r="B470" s="2"/>
      <c r="C470" s="3"/>
      <c r="D470" s="4"/>
      <c r="E470" s="5"/>
      <c r="F470" s="91"/>
      <c r="G470" s="2"/>
      <c r="H470" s="2"/>
      <c r="I470" s="6"/>
      <c r="J470" s="6"/>
      <c r="K470" s="2"/>
      <c r="L470" s="2"/>
    </row>
    <row r="471" spans="2:12" ht="15.75" customHeight="1" x14ac:dyDescent="0.2">
      <c r="B471" s="2"/>
      <c r="C471" s="3"/>
      <c r="D471" s="4"/>
      <c r="E471" s="5"/>
      <c r="F471" s="91"/>
      <c r="G471" s="2"/>
      <c r="H471" s="2"/>
      <c r="I471" s="6"/>
      <c r="J471" s="6"/>
      <c r="K471" s="2"/>
      <c r="L471" s="2"/>
    </row>
    <row r="472" spans="2:12" ht="15.75" customHeight="1" x14ac:dyDescent="0.2">
      <c r="B472" s="2"/>
      <c r="C472" s="3"/>
      <c r="D472" s="4"/>
      <c r="E472" s="5"/>
      <c r="F472" s="91"/>
      <c r="G472" s="2"/>
      <c r="H472" s="2"/>
      <c r="I472" s="6"/>
      <c r="J472" s="6"/>
      <c r="K472" s="2"/>
      <c r="L472" s="2"/>
    </row>
    <row r="473" spans="2:12" ht="15.75" customHeight="1" x14ac:dyDescent="0.2">
      <c r="B473" s="2"/>
      <c r="C473" s="3"/>
      <c r="D473" s="4"/>
      <c r="E473" s="5"/>
      <c r="F473" s="91"/>
      <c r="G473" s="2"/>
      <c r="H473" s="2"/>
      <c r="I473" s="6"/>
      <c r="J473" s="6"/>
      <c r="K473" s="2"/>
      <c r="L473" s="2"/>
    </row>
    <row r="474" spans="2:12" ht="15.75" customHeight="1" x14ac:dyDescent="0.2">
      <c r="B474" s="2"/>
      <c r="C474" s="3"/>
      <c r="D474" s="4"/>
      <c r="E474" s="5"/>
      <c r="F474" s="91"/>
      <c r="G474" s="2"/>
      <c r="H474" s="2"/>
      <c r="I474" s="6"/>
      <c r="J474" s="6"/>
      <c r="K474" s="2"/>
      <c r="L474" s="2"/>
    </row>
    <row r="475" spans="2:12" ht="15.75" customHeight="1" x14ac:dyDescent="0.2">
      <c r="B475" s="2"/>
      <c r="C475" s="3"/>
      <c r="D475" s="4"/>
      <c r="E475" s="5"/>
      <c r="F475" s="91"/>
      <c r="G475" s="2"/>
      <c r="H475" s="2"/>
      <c r="I475" s="6"/>
      <c r="J475" s="6"/>
      <c r="K475" s="2"/>
      <c r="L475" s="2"/>
    </row>
    <row r="476" spans="2:12" ht="15.75" customHeight="1" x14ac:dyDescent="0.2">
      <c r="B476" s="2"/>
      <c r="C476" s="3"/>
      <c r="D476" s="4"/>
      <c r="E476" s="5"/>
      <c r="F476" s="91"/>
      <c r="G476" s="2"/>
      <c r="H476" s="2"/>
      <c r="I476" s="6"/>
      <c r="J476" s="6"/>
      <c r="K476" s="2"/>
      <c r="L476" s="2"/>
    </row>
    <row r="477" spans="2:12" ht="15.75" customHeight="1" x14ac:dyDescent="0.2">
      <c r="B477" s="2"/>
      <c r="C477" s="3"/>
      <c r="D477" s="4"/>
      <c r="E477" s="5"/>
      <c r="F477" s="91"/>
      <c r="G477" s="2"/>
      <c r="H477" s="2"/>
      <c r="I477" s="6"/>
      <c r="J477" s="6"/>
      <c r="K477" s="2"/>
      <c r="L477" s="2"/>
    </row>
    <row r="478" spans="2:12" ht="15.75" customHeight="1" x14ac:dyDescent="0.2">
      <c r="B478" s="2"/>
      <c r="C478" s="3"/>
      <c r="D478" s="4"/>
      <c r="E478" s="5"/>
      <c r="F478" s="91"/>
      <c r="G478" s="2"/>
      <c r="H478" s="2"/>
      <c r="I478" s="6"/>
      <c r="J478" s="6"/>
      <c r="K478" s="2"/>
      <c r="L478" s="2"/>
    </row>
    <row r="479" spans="2:12" ht="15.75" customHeight="1" x14ac:dyDescent="0.2">
      <c r="B479" s="2"/>
      <c r="C479" s="3"/>
      <c r="D479" s="4"/>
      <c r="E479" s="5"/>
      <c r="F479" s="91"/>
      <c r="G479" s="2"/>
      <c r="H479" s="2"/>
      <c r="I479" s="6"/>
      <c r="J479" s="6"/>
      <c r="K479" s="2"/>
      <c r="L479" s="2"/>
    </row>
    <row r="480" spans="2:12" ht="15.75" customHeight="1" x14ac:dyDescent="0.2">
      <c r="B480" s="2"/>
      <c r="C480" s="3"/>
      <c r="D480" s="4"/>
      <c r="E480" s="5"/>
      <c r="F480" s="91"/>
      <c r="G480" s="2"/>
      <c r="H480" s="2"/>
      <c r="I480" s="6"/>
      <c r="J480" s="6"/>
      <c r="K480" s="2"/>
      <c r="L480" s="2"/>
    </row>
    <row r="481" spans="2:12" ht="15.75" customHeight="1" x14ac:dyDescent="0.2">
      <c r="B481" s="2"/>
      <c r="C481" s="3"/>
      <c r="D481" s="4"/>
      <c r="E481" s="5"/>
      <c r="F481" s="91"/>
      <c r="G481" s="2"/>
      <c r="H481" s="2"/>
      <c r="I481" s="6"/>
      <c r="J481" s="6"/>
      <c r="K481" s="2"/>
      <c r="L481" s="2"/>
    </row>
    <row r="482" spans="2:12" ht="15.75" customHeight="1" x14ac:dyDescent="0.2">
      <c r="B482" s="2"/>
      <c r="C482" s="3"/>
      <c r="D482" s="4"/>
      <c r="E482" s="5"/>
      <c r="F482" s="91"/>
      <c r="G482" s="2"/>
      <c r="H482" s="2"/>
      <c r="I482" s="6"/>
      <c r="J482" s="6"/>
      <c r="K482" s="2"/>
      <c r="L482" s="2"/>
    </row>
    <row r="483" spans="2:12" ht="15.75" customHeight="1" x14ac:dyDescent="0.2">
      <c r="B483" s="2"/>
      <c r="C483" s="3"/>
      <c r="D483" s="4"/>
      <c r="E483" s="5"/>
      <c r="F483" s="91"/>
      <c r="G483" s="2"/>
      <c r="H483" s="2"/>
      <c r="I483" s="6"/>
      <c r="J483" s="6"/>
      <c r="K483" s="2"/>
      <c r="L483" s="2"/>
    </row>
    <row r="484" spans="2:12" ht="15.75" customHeight="1" x14ac:dyDescent="0.2">
      <c r="B484" s="2"/>
      <c r="C484" s="3"/>
      <c r="D484" s="4"/>
      <c r="E484" s="5"/>
      <c r="F484" s="91"/>
      <c r="G484" s="2"/>
      <c r="H484" s="2"/>
      <c r="I484" s="6"/>
      <c r="J484" s="6"/>
      <c r="K484" s="2"/>
      <c r="L484" s="2"/>
    </row>
    <row r="485" spans="2:12" ht="15.75" customHeight="1" x14ac:dyDescent="0.2">
      <c r="B485" s="2"/>
      <c r="C485" s="3"/>
      <c r="D485" s="4"/>
      <c r="E485" s="5"/>
      <c r="F485" s="91"/>
      <c r="G485" s="2"/>
      <c r="H485" s="2"/>
      <c r="I485" s="6"/>
      <c r="J485" s="6"/>
      <c r="K485" s="2"/>
      <c r="L485" s="2"/>
    </row>
    <row r="486" spans="2:12" ht="15.75" customHeight="1" x14ac:dyDescent="0.2">
      <c r="B486" s="2"/>
      <c r="C486" s="3"/>
      <c r="D486" s="4"/>
      <c r="E486" s="5"/>
      <c r="F486" s="91"/>
      <c r="G486" s="2"/>
      <c r="H486" s="2"/>
      <c r="I486" s="6"/>
      <c r="J486" s="6"/>
      <c r="K486" s="2"/>
      <c r="L486" s="2"/>
    </row>
    <row r="487" spans="2:12" ht="15.75" customHeight="1" x14ac:dyDescent="0.2">
      <c r="B487" s="2"/>
      <c r="C487" s="3"/>
      <c r="D487" s="4"/>
      <c r="E487" s="5"/>
      <c r="F487" s="91"/>
      <c r="G487" s="2"/>
      <c r="H487" s="2"/>
      <c r="I487" s="6"/>
      <c r="J487" s="6"/>
      <c r="K487" s="2"/>
      <c r="L487" s="2"/>
    </row>
    <row r="488" spans="2:12" ht="15.75" customHeight="1" x14ac:dyDescent="0.2">
      <c r="B488" s="2"/>
      <c r="C488" s="3"/>
      <c r="D488" s="4"/>
      <c r="E488" s="5"/>
      <c r="F488" s="91"/>
      <c r="G488" s="2"/>
      <c r="H488" s="2"/>
      <c r="I488" s="6"/>
      <c r="J488" s="6"/>
      <c r="K488" s="2"/>
      <c r="L488" s="2"/>
    </row>
    <row r="489" spans="2:12" ht="15.75" customHeight="1" x14ac:dyDescent="0.2">
      <c r="B489" s="2"/>
      <c r="C489" s="3"/>
      <c r="D489" s="4"/>
      <c r="E489" s="5"/>
      <c r="F489" s="91"/>
      <c r="G489" s="2"/>
      <c r="H489" s="2"/>
      <c r="I489" s="6"/>
      <c r="J489" s="6"/>
      <c r="K489" s="2"/>
      <c r="L489" s="2"/>
    </row>
    <row r="490" spans="2:12" ht="15.75" customHeight="1" x14ac:dyDescent="0.2">
      <c r="B490" s="2"/>
      <c r="C490" s="3"/>
      <c r="D490" s="4"/>
      <c r="E490" s="5"/>
      <c r="F490" s="91"/>
      <c r="G490" s="2"/>
      <c r="H490" s="2"/>
      <c r="I490" s="6"/>
      <c r="J490" s="6"/>
      <c r="K490" s="2"/>
      <c r="L490" s="2"/>
    </row>
    <row r="491" spans="2:12" ht="15.75" customHeight="1" x14ac:dyDescent="0.2">
      <c r="B491" s="2"/>
      <c r="C491" s="3"/>
      <c r="D491" s="4"/>
      <c r="E491" s="5"/>
      <c r="F491" s="91"/>
      <c r="G491" s="2"/>
      <c r="H491" s="2"/>
      <c r="I491" s="6"/>
      <c r="J491" s="6"/>
      <c r="K491" s="2"/>
      <c r="L491" s="2"/>
    </row>
    <row r="492" spans="2:12" ht="15.75" customHeight="1" x14ac:dyDescent="0.2">
      <c r="B492" s="2"/>
      <c r="C492" s="3"/>
      <c r="D492" s="4"/>
      <c r="E492" s="5"/>
      <c r="F492" s="91"/>
      <c r="G492" s="2"/>
      <c r="H492" s="2"/>
      <c r="I492" s="6"/>
      <c r="J492" s="6"/>
      <c r="K492" s="2"/>
      <c r="L492" s="2"/>
    </row>
    <row r="493" spans="2:12" ht="15.75" customHeight="1" x14ac:dyDescent="0.2">
      <c r="B493" s="2"/>
      <c r="C493" s="3"/>
      <c r="D493" s="4"/>
      <c r="E493" s="5"/>
      <c r="F493" s="91"/>
      <c r="G493" s="2"/>
      <c r="H493" s="2"/>
      <c r="I493" s="6"/>
      <c r="J493" s="6"/>
      <c r="K493" s="2"/>
      <c r="L493" s="2"/>
    </row>
    <row r="494" spans="2:12" ht="15.75" customHeight="1" x14ac:dyDescent="0.2">
      <c r="B494" s="2"/>
      <c r="C494" s="3"/>
      <c r="D494" s="4"/>
      <c r="E494" s="5"/>
      <c r="F494" s="91"/>
      <c r="G494" s="2"/>
      <c r="H494" s="2"/>
      <c r="I494" s="6"/>
      <c r="J494" s="6"/>
      <c r="K494" s="2"/>
      <c r="L494" s="2"/>
    </row>
    <row r="495" spans="2:12" ht="15.75" customHeight="1" x14ac:dyDescent="0.2">
      <c r="B495" s="2"/>
      <c r="C495" s="3"/>
      <c r="D495" s="4"/>
      <c r="E495" s="5"/>
      <c r="F495" s="91"/>
      <c r="G495" s="2"/>
      <c r="H495" s="2"/>
      <c r="I495" s="6"/>
      <c r="J495" s="6"/>
      <c r="K495" s="2"/>
      <c r="L495" s="2"/>
    </row>
    <row r="496" spans="2:12" ht="15.75" customHeight="1" x14ac:dyDescent="0.2">
      <c r="B496" s="2"/>
      <c r="C496" s="3"/>
      <c r="D496" s="4"/>
      <c r="E496" s="5"/>
      <c r="F496" s="91"/>
      <c r="G496" s="2"/>
      <c r="H496" s="2"/>
      <c r="I496" s="6"/>
      <c r="J496" s="6"/>
      <c r="K496" s="2"/>
      <c r="L496" s="2"/>
    </row>
    <row r="497" spans="2:12" ht="15.75" customHeight="1" x14ac:dyDescent="0.2">
      <c r="B497" s="2"/>
      <c r="C497" s="3"/>
      <c r="D497" s="4"/>
      <c r="E497" s="5"/>
      <c r="F497" s="91"/>
      <c r="G497" s="2"/>
      <c r="H497" s="2"/>
      <c r="I497" s="6"/>
      <c r="J497" s="6"/>
      <c r="K497" s="2"/>
      <c r="L497" s="2"/>
    </row>
    <row r="498" spans="2:12" ht="15.75" customHeight="1" x14ac:dyDescent="0.2">
      <c r="B498" s="2"/>
      <c r="C498" s="3"/>
      <c r="D498" s="4"/>
      <c r="E498" s="5"/>
      <c r="F498" s="91"/>
      <c r="G498" s="2"/>
      <c r="H498" s="2"/>
      <c r="I498" s="6"/>
      <c r="J498" s="6"/>
      <c r="K498" s="2"/>
      <c r="L498" s="2"/>
    </row>
    <row r="499" spans="2:12" ht="15.75" customHeight="1" x14ac:dyDescent="0.2">
      <c r="B499" s="2"/>
      <c r="C499" s="3"/>
      <c r="D499" s="4"/>
      <c r="E499" s="5"/>
      <c r="F499" s="91"/>
      <c r="G499" s="2"/>
      <c r="H499" s="2"/>
      <c r="I499" s="6"/>
      <c r="J499" s="6"/>
      <c r="K499" s="2"/>
      <c r="L499" s="2"/>
    </row>
    <row r="500" spans="2:12" ht="15.75" customHeight="1" x14ac:dyDescent="0.2">
      <c r="B500" s="2"/>
      <c r="C500" s="3"/>
      <c r="D500" s="4"/>
      <c r="E500" s="5"/>
      <c r="F500" s="91"/>
      <c r="G500" s="2"/>
      <c r="H500" s="2"/>
      <c r="I500" s="6"/>
      <c r="J500" s="6"/>
      <c r="K500" s="2"/>
      <c r="L500" s="2"/>
    </row>
    <row r="501" spans="2:12" ht="15.75" customHeight="1" x14ac:dyDescent="0.2">
      <c r="B501" s="2"/>
      <c r="C501" s="3"/>
      <c r="D501" s="4"/>
      <c r="E501" s="5"/>
      <c r="F501" s="91"/>
      <c r="G501" s="2"/>
      <c r="H501" s="2"/>
      <c r="I501" s="6"/>
      <c r="J501" s="6"/>
      <c r="K501" s="2"/>
      <c r="L501" s="2"/>
    </row>
    <row r="502" spans="2:12" ht="15.75" customHeight="1" x14ac:dyDescent="0.2">
      <c r="B502" s="2"/>
      <c r="C502" s="3"/>
      <c r="D502" s="4"/>
      <c r="E502" s="5"/>
      <c r="F502" s="91"/>
      <c r="G502" s="2"/>
      <c r="H502" s="2"/>
      <c r="I502" s="6"/>
      <c r="J502" s="6"/>
      <c r="K502" s="2"/>
      <c r="L502" s="2"/>
    </row>
    <row r="503" spans="2:12" ht="15.75" customHeight="1" x14ac:dyDescent="0.2">
      <c r="B503" s="2"/>
      <c r="C503" s="3"/>
      <c r="D503" s="4"/>
      <c r="E503" s="5"/>
      <c r="F503" s="91"/>
      <c r="G503" s="2"/>
      <c r="H503" s="2"/>
      <c r="I503" s="6"/>
      <c r="J503" s="6"/>
      <c r="K503" s="2"/>
      <c r="L503" s="2"/>
    </row>
    <row r="504" spans="2:12" ht="15.75" customHeight="1" x14ac:dyDescent="0.2">
      <c r="B504" s="2"/>
      <c r="C504" s="3"/>
      <c r="D504" s="4"/>
      <c r="E504" s="5"/>
      <c r="F504" s="91"/>
      <c r="G504" s="2"/>
      <c r="H504" s="2"/>
      <c r="I504" s="6"/>
      <c r="J504" s="6"/>
      <c r="K504" s="2"/>
      <c r="L504" s="2"/>
    </row>
    <row r="505" spans="2:12" ht="15.75" customHeight="1" x14ac:dyDescent="0.2">
      <c r="B505" s="2"/>
      <c r="C505" s="3"/>
      <c r="D505" s="4"/>
      <c r="E505" s="5"/>
      <c r="F505" s="91"/>
      <c r="G505" s="2"/>
      <c r="H505" s="2"/>
      <c r="I505" s="6"/>
      <c r="J505" s="6"/>
      <c r="K505" s="2"/>
      <c r="L505" s="2"/>
    </row>
    <row r="506" spans="2:12" ht="15.75" customHeight="1" x14ac:dyDescent="0.2">
      <c r="B506" s="2"/>
      <c r="C506" s="3"/>
      <c r="D506" s="4"/>
      <c r="E506" s="5"/>
      <c r="F506" s="91"/>
      <c r="G506" s="2"/>
      <c r="H506" s="2"/>
      <c r="I506" s="6"/>
      <c r="J506" s="6"/>
      <c r="K506" s="2"/>
      <c r="L506" s="2"/>
    </row>
    <row r="507" spans="2:12" ht="15.75" customHeight="1" x14ac:dyDescent="0.2">
      <c r="B507" s="2"/>
      <c r="C507" s="3"/>
      <c r="D507" s="4"/>
      <c r="E507" s="5"/>
      <c r="F507" s="91"/>
      <c r="G507" s="2"/>
      <c r="H507" s="2"/>
      <c r="I507" s="6"/>
      <c r="J507" s="6"/>
      <c r="K507" s="2"/>
      <c r="L507" s="2"/>
    </row>
    <row r="508" spans="2:12" ht="15.75" customHeight="1" x14ac:dyDescent="0.2">
      <c r="B508" s="2"/>
      <c r="C508" s="3"/>
      <c r="D508" s="4"/>
      <c r="E508" s="5"/>
      <c r="F508" s="91"/>
      <c r="G508" s="2"/>
      <c r="H508" s="2"/>
      <c r="I508" s="6"/>
      <c r="J508" s="6"/>
      <c r="K508" s="2"/>
      <c r="L508" s="2"/>
    </row>
    <row r="509" spans="2:12" ht="15.75" customHeight="1" x14ac:dyDescent="0.2">
      <c r="B509" s="2"/>
      <c r="C509" s="3"/>
      <c r="D509" s="4"/>
      <c r="E509" s="5"/>
      <c r="F509" s="91"/>
      <c r="G509" s="2"/>
      <c r="H509" s="2"/>
      <c r="I509" s="6"/>
      <c r="J509" s="6"/>
      <c r="K509" s="2"/>
      <c r="L509" s="2"/>
    </row>
    <row r="510" spans="2:12" ht="15.75" customHeight="1" x14ac:dyDescent="0.2">
      <c r="B510" s="2"/>
      <c r="C510" s="3"/>
      <c r="D510" s="4"/>
      <c r="E510" s="5"/>
      <c r="F510" s="91"/>
      <c r="G510" s="2"/>
      <c r="H510" s="2"/>
      <c r="I510" s="6"/>
      <c r="J510" s="6"/>
      <c r="K510" s="2"/>
      <c r="L510" s="2"/>
    </row>
    <row r="511" spans="2:12" ht="15.75" customHeight="1" x14ac:dyDescent="0.2">
      <c r="B511" s="2"/>
      <c r="C511" s="3"/>
      <c r="D511" s="4"/>
      <c r="E511" s="5"/>
      <c r="F511" s="91"/>
      <c r="G511" s="2"/>
      <c r="H511" s="2"/>
      <c r="I511" s="6"/>
      <c r="J511" s="6"/>
      <c r="K511" s="2"/>
      <c r="L511" s="2"/>
    </row>
    <row r="512" spans="2:12" ht="15.75" customHeight="1" x14ac:dyDescent="0.2">
      <c r="B512" s="2"/>
      <c r="C512" s="3"/>
      <c r="D512" s="4"/>
      <c r="E512" s="5"/>
      <c r="F512" s="91"/>
      <c r="G512" s="2"/>
      <c r="H512" s="2"/>
      <c r="I512" s="6"/>
      <c r="J512" s="6"/>
      <c r="K512" s="2"/>
      <c r="L512" s="2"/>
    </row>
    <row r="513" spans="2:12" ht="15.75" customHeight="1" x14ac:dyDescent="0.2">
      <c r="B513" s="2"/>
      <c r="C513" s="3"/>
      <c r="D513" s="4"/>
      <c r="E513" s="5"/>
      <c r="F513" s="91"/>
      <c r="G513" s="2"/>
      <c r="H513" s="2"/>
      <c r="I513" s="6"/>
      <c r="J513" s="6"/>
      <c r="K513" s="2"/>
      <c r="L513" s="2"/>
    </row>
    <row r="514" spans="2:12" ht="15.75" customHeight="1" x14ac:dyDescent="0.2">
      <c r="B514" s="2"/>
      <c r="C514" s="3"/>
      <c r="D514" s="4"/>
      <c r="E514" s="5"/>
      <c r="F514" s="91"/>
      <c r="G514" s="2"/>
      <c r="H514" s="2"/>
      <c r="I514" s="6"/>
      <c r="J514" s="6"/>
      <c r="K514" s="2"/>
      <c r="L514" s="2"/>
    </row>
    <row r="515" spans="2:12" ht="15.75" customHeight="1" x14ac:dyDescent="0.2">
      <c r="B515" s="2"/>
      <c r="C515" s="3"/>
      <c r="D515" s="4"/>
      <c r="E515" s="5"/>
      <c r="F515" s="91"/>
      <c r="G515" s="2"/>
      <c r="H515" s="2"/>
      <c r="I515" s="6"/>
      <c r="J515" s="6"/>
      <c r="K515" s="2"/>
      <c r="L515" s="2"/>
    </row>
    <row r="516" spans="2:12" ht="15.75" customHeight="1" x14ac:dyDescent="0.2">
      <c r="B516" s="2"/>
      <c r="C516" s="3"/>
      <c r="D516" s="4"/>
      <c r="E516" s="5"/>
      <c r="F516" s="91"/>
      <c r="G516" s="2"/>
      <c r="H516" s="2"/>
      <c r="I516" s="6"/>
      <c r="J516" s="6"/>
      <c r="K516" s="2"/>
      <c r="L516" s="2"/>
    </row>
    <row r="517" spans="2:12" ht="15.75" customHeight="1" x14ac:dyDescent="0.2">
      <c r="B517" s="2"/>
      <c r="C517" s="3"/>
      <c r="D517" s="4"/>
      <c r="E517" s="5"/>
      <c r="F517" s="91"/>
      <c r="G517" s="2"/>
      <c r="H517" s="2"/>
      <c r="I517" s="6"/>
      <c r="J517" s="6"/>
      <c r="K517" s="2"/>
      <c r="L517" s="2"/>
    </row>
    <row r="518" spans="2:12" ht="15.75" customHeight="1" x14ac:dyDescent="0.2">
      <c r="B518" s="2"/>
      <c r="C518" s="3"/>
      <c r="D518" s="4"/>
      <c r="E518" s="5"/>
      <c r="F518" s="91"/>
      <c r="G518" s="2"/>
      <c r="H518" s="2"/>
      <c r="I518" s="6"/>
      <c r="J518" s="6"/>
      <c r="K518" s="2"/>
      <c r="L518" s="2"/>
    </row>
    <row r="519" spans="2:12" ht="15.75" customHeight="1" x14ac:dyDescent="0.2">
      <c r="B519" s="2"/>
      <c r="C519" s="3"/>
      <c r="D519" s="4"/>
      <c r="E519" s="5"/>
      <c r="F519" s="91"/>
      <c r="G519" s="2"/>
      <c r="H519" s="2"/>
      <c r="I519" s="6"/>
      <c r="J519" s="6"/>
      <c r="K519" s="2"/>
      <c r="L519" s="2"/>
    </row>
    <row r="520" spans="2:12" ht="15.75" customHeight="1" x14ac:dyDescent="0.2">
      <c r="B520" s="2"/>
      <c r="C520" s="3"/>
      <c r="D520" s="4"/>
      <c r="E520" s="5"/>
      <c r="F520" s="91"/>
      <c r="G520" s="2"/>
      <c r="H520" s="2"/>
      <c r="I520" s="6"/>
      <c r="J520" s="6"/>
      <c r="K520" s="2"/>
      <c r="L520" s="2"/>
    </row>
    <row r="521" spans="2:12" ht="15.75" customHeight="1" x14ac:dyDescent="0.2">
      <c r="B521" s="2"/>
      <c r="C521" s="3"/>
      <c r="D521" s="4"/>
      <c r="E521" s="5"/>
      <c r="F521" s="91"/>
      <c r="G521" s="2"/>
      <c r="H521" s="2"/>
      <c r="I521" s="6"/>
      <c r="J521" s="6"/>
      <c r="K521" s="2"/>
      <c r="L521" s="2"/>
    </row>
    <row r="522" spans="2:12" ht="15.75" customHeight="1" x14ac:dyDescent="0.2">
      <c r="B522" s="2"/>
      <c r="C522" s="3"/>
      <c r="D522" s="4"/>
      <c r="E522" s="5"/>
      <c r="F522" s="91"/>
      <c r="G522" s="2"/>
      <c r="H522" s="2"/>
      <c r="I522" s="6"/>
      <c r="J522" s="6"/>
      <c r="K522" s="2"/>
      <c r="L522" s="2"/>
    </row>
    <row r="523" spans="2:12" ht="15.75" customHeight="1" x14ac:dyDescent="0.2">
      <c r="B523" s="2"/>
      <c r="C523" s="3"/>
      <c r="D523" s="4"/>
      <c r="E523" s="5"/>
      <c r="F523" s="91"/>
      <c r="G523" s="2"/>
      <c r="H523" s="2"/>
      <c r="I523" s="6"/>
      <c r="J523" s="6"/>
      <c r="K523" s="2"/>
      <c r="L523" s="2"/>
    </row>
    <row r="524" spans="2:12" ht="15.75" customHeight="1" x14ac:dyDescent="0.2">
      <c r="B524" s="2"/>
      <c r="C524" s="3"/>
      <c r="D524" s="4"/>
      <c r="E524" s="5"/>
      <c r="F524" s="91"/>
      <c r="G524" s="2"/>
      <c r="H524" s="2"/>
      <c r="I524" s="6"/>
      <c r="J524" s="6"/>
      <c r="K524" s="2"/>
      <c r="L524" s="2"/>
    </row>
    <row r="525" spans="2:12" ht="15.75" customHeight="1" x14ac:dyDescent="0.2">
      <c r="B525" s="2"/>
      <c r="C525" s="3"/>
      <c r="D525" s="4"/>
      <c r="E525" s="5"/>
      <c r="F525" s="91"/>
      <c r="G525" s="2"/>
      <c r="H525" s="2"/>
      <c r="I525" s="6"/>
      <c r="J525" s="6"/>
      <c r="K525" s="2"/>
      <c r="L525" s="2"/>
    </row>
    <row r="526" spans="2:12" ht="15.75" customHeight="1" x14ac:dyDescent="0.2">
      <c r="B526" s="2"/>
      <c r="C526" s="3"/>
      <c r="D526" s="4"/>
      <c r="E526" s="5"/>
      <c r="F526" s="91"/>
      <c r="G526" s="2"/>
      <c r="H526" s="2"/>
      <c r="I526" s="6"/>
      <c r="J526" s="6"/>
      <c r="K526" s="2"/>
      <c r="L526" s="2"/>
    </row>
    <row r="527" spans="2:12" ht="15.75" customHeight="1" x14ac:dyDescent="0.2">
      <c r="B527" s="2"/>
      <c r="C527" s="3"/>
      <c r="D527" s="4"/>
      <c r="E527" s="5"/>
      <c r="F527" s="91"/>
      <c r="G527" s="2"/>
      <c r="H527" s="2"/>
      <c r="I527" s="6"/>
      <c r="J527" s="6"/>
      <c r="K527" s="2"/>
      <c r="L527" s="2"/>
    </row>
    <row r="528" spans="2:12" ht="15.75" customHeight="1" x14ac:dyDescent="0.2">
      <c r="B528" s="2"/>
      <c r="C528" s="3"/>
      <c r="D528" s="4"/>
      <c r="E528" s="5"/>
      <c r="F528" s="91"/>
      <c r="G528" s="2"/>
      <c r="H528" s="2"/>
      <c r="I528" s="6"/>
      <c r="J528" s="6"/>
      <c r="K528" s="2"/>
      <c r="L528" s="2"/>
    </row>
    <row r="529" spans="2:12" ht="15.75" customHeight="1" x14ac:dyDescent="0.2">
      <c r="B529" s="2"/>
      <c r="C529" s="3"/>
      <c r="D529" s="4"/>
      <c r="E529" s="5"/>
      <c r="F529" s="91"/>
      <c r="G529" s="2"/>
      <c r="H529" s="2"/>
      <c r="I529" s="6"/>
      <c r="J529" s="6"/>
      <c r="K529" s="2"/>
      <c r="L529" s="2"/>
    </row>
    <row r="530" spans="2:12" ht="15.75" customHeight="1" x14ac:dyDescent="0.2">
      <c r="B530" s="2"/>
      <c r="C530" s="3"/>
      <c r="D530" s="4"/>
      <c r="E530" s="5"/>
      <c r="F530" s="91"/>
      <c r="G530" s="2"/>
      <c r="H530" s="2"/>
      <c r="I530" s="6"/>
      <c r="J530" s="6"/>
      <c r="K530" s="2"/>
      <c r="L530" s="2"/>
    </row>
    <row r="531" spans="2:12" ht="15.75" customHeight="1" x14ac:dyDescent="0.2">
      <c r="B531" s="2"/>
      <c r="C531" s="3"/>
      <c r="D531" s="4"/>
      <c r="E531" s="5"/>
      <c r="F531" s="91"/>
      <c r="G531" s="2"/>
      <c r="H531" s="2"/>
      <c r="I531" s="6"/>
      <c r="J531" s="6"/>
      <c r="K531" s="2"/>
      <c r="L531" s="2"/>
    </row>
    <row r="532" spans="2:12" ht="15.75" customHeight="1" x14ac:dyDescent="0.2">
      <c r="B532" s="2"/>
      <c r="C532" s="3"/>
      <c r="D532" s="4"/>
      <c r="E532" s="5"/>
      <c r="F532" s="91"/>
      <c r="G532" s="2"/>
      <c r="H532" s="2"/>
      <c r="I532" s="6"/>
      <c r="J532" s="6"/>
      <c r="K532" s="2"/>
      <c r="L532" s="2"/>
    </row>
    <row r="533" spans="2:12" ht="15.75" customHeight="1" x14ac:dyDescent="0.2">
      <c r="B533" s="2"/>
      <c r="C533" s="3"/>
      <c r="D533" s="4"/>
      <c r="E533" s="5"/>
      <c r="F533" s="91"/>
      <c r="G533" s="2"/>
      <c r="H533" s="2"/>
      <c r="I533" s="6"/>
      <c r="J533" s="6"/>
      <c r="K533" s="2"/>
      <c r="L533" s="2"/>
    </row>
    <row r="534" spans="2:12" ht="15.75" customHeight="1" x14ac:dyDescent="0.2">
      <c r="B534" s="2"/>
      <c r="C534" s="3"/>
      <c r="D534" s="4"/>
      <c r="E534" s="5"/>
      <c r="F534" s="91"/>
      <c r="G534" s="2"/>
      <c r="H534" s="2"/>
      <c r="I534" s="6"/>
      <c r="J534" s="6"/>
      <c r="K534" s="2"/>
      <c r="L534" s="2"/>
    </row>
    <row r="535" spans="2:12" ht="15.75" customHeight="1" x14ac:dyDescent="0.2">
      <c r="B535" s="2"/>
      <c r="C535" s="3"/>
      <c r="D535" s="4"/>
      <c r="E535" s="5"/>
      <c r="F535" s="91"/>
      <c r="G535" s="2"/>
      <c r="H535" s="2"/>
      <c r="I535" s="6"/>
      <c r="J535" s="6"/>
      <c r="K535" s="2"/>
      <c r="L535" s="2"/>
    </row>
    <row r="536" spans="2:12" ht="15.75" customHeight="1" x14ac:dyDescent="0.2">
      <c r="B536" s="2"/>
      <c r="C536" s="3"/>
      <c r="D536" s="4"/>
      <c r="E536" s="5"/>
      <c r="F536" s="91"/>
      <c r="G536" s="2"/>
      <c r="H536" s="2"/>
      <c r="I536" s="6"/>
      <c r="J536" s="6"/>
      <c r="K536" s="2"/>
      <c r="L536" s="2"/>
    </row>
    <row r="537" spans="2:12" ht="15.75" customHeight="1" x14ac:dyDescent="0.2">
      <c r="B537" s="2"/>
      <c r="C537" s="3"/>
      <c r="D537" s="4"/>
      <c r="E537" s="5"/>
      <c r="F537" s="91"/>
      <c r="G537" s="2"/>
      <c r="H537" s="2"/>
      <c r="I537" s="6"/>
      <c r="J537" s="6"/>
      <c r="K537" s="2"/>
      <c r="L537" s="2"/>
    </row>
    <row r="538" spans="2:12" ht="15.75" customHeight="1" x14ac:dyDescent="0.2">
      <c r="B538" s="2"/>
      <c r="C538" s="3"/>
      <c r="D538" s="4"/>
      <c r="E538" s="5"/>
      <c r="F538" s="91"/>
      <c r="G538" s="2"/>
      <c r="H538" s="2"/>
      <c r="I538" s="6"/>
      <c r="J538" s="6"/>
      <c r="K538" s="2"/>
      <c r="L538" s="2"/>
    </row>
    <row r="539" spans="2:12" ht="15.75" customHeight="1" x14ac:dyDescent="0.2">
      <c r="B539" s="2"/>
      <c r="C539" s="3"/>
      <c r="D539" s="4"/>
      <c r="E539" s="5"/>
      <c r="F539" s="91"/>
      <c r="G539" s="2"/>
      <c r="H539" s="2"/>
      <c r="I539" s="6"/>
      <c r="J539" s="6"/>
      <c r="K539" s="2"/>
      <c r="L539" s="2"/>
    </row>
    <row r="540" spans="2:12" ht="15.75" customHeight="1" x14ac:dyDescent="0.2">
      <c r="B540" s="2"/>
      <c r="C540" s="3"/>
      <c r="D540" s="4"/>
      <c r="E540" s="5"/>
      <c r="F540" s="91"/>
      <c r="G540" s="2"/>
      <c r="H540" s="2"/>
      <c r="I540" s="6"/>
      <c r="J540" s="6"/>
      <c r="K540" s="2"/>
      <c r="L540" s="2"/>
    </row>
    <row r="541" spans="2:12" ht="15.75" customHeight="1" x14ac:dyDescent="0.2">
      <c r="B541" s="2"/>
      <c r="C541" s="3"/>
      <c r="D541" s="4"/>
      <c r="E541" s="5"/>
      <c r="F541" s="91"/>
      <c r="G541" s="2"/>
      <c r="H541" s="2"/>
      <c r="I541" s="6"/>
      <c r="J541" s="6"/>
      <c r="K541" s="2"/>
      <c r="L541" s="2"/>
    </row>
    <row r="542" spans="2:12" ht="15.75" customHeight="1" x14ac:dyDescent="0.2">
      <c r="B542" s="2"/>
      <c r="C542" s="3"/>
      <c r="D542" s="4"/>
      <c r="E542" s="5"/>
      <c r="F542" s="91"/>
      <c r="G542" s="2"/>
      <c r="H542" s="2"/>
      <c r="I542" s="6"/>
      <c r="J542" s="6"/>
      <c r="K542" s="2"/>
      <c r="L542" s="2"/>
    </row>
    <row r="543" spans="2:12" ht="15.75" customHeight="1" x14ac:dyDescent="0.2">
      <c r="B543" s="2"/>
      <c r="C543" s="3"/>
      <c r="D543" s="4"/>
      <c r="E543" s="5"/>
      <c r="F543" s="91"/>
      <c r="G543" s="2"/>
      <c r="H543" s="2"/>
      <c r="I543" s="6"/>
      <c r="J543" s="6"/>
      <c r="K543" s="2"/>
      <c r="L543" s="2"/>
    </row>
    <row r="544" spans="2:12" ht="15.75" customHeight="1" x14ac:dyDescent="0.2">
      <c r="B544" s="2"/>
      <c r="C544" s="3"/>
      <c r="D544" s="4"/>
      <c r="E544" s="5"/>
      <c r="F544" s="91"/>
      <c r="G544" s="2"/>
      <c r="H544" s="2"/>
      <c r="I544" s="6"/>
      <c r="J544" s="6"/>
      <c r="K544" s="2"/>
      <c r="L544" s="2"/>
    </row>
    <row r="545" spans="2:12" ht="15.75" customHeight="1" x14ac:dyDescent="0.2">
      <c r="B545" s="2"/>
      <c r="C545" s="3"/>
      <c r="D545" s="4"/>
      <c r="E545" s="5"/>
      <c r="F545" s="91"/>
      <c r="G545" s="2"/>
      <c r="H545" s="2"/>
      <c r="I545" s="6"/>
      <c r="J545" s="6"/>
      <c r="K545" s="2"/>
      <c r="L545" s="2"/>
    </row>
    <row r="546" spans="2:12" ht="15.75" customHeight="1" x14ac:dyDescent="0.2">
      <c r="B546" s="2"/>
      <c r="C546" s="3"/>
      <c r="D546" s="4"/>
      <c r="E546" s="5"/>
      <c r="F546" s="91"/>
      <c r="G546" s="2"/>
      <c r="H546" s="2"/>
      <c r="I546" s="6"/>
      <c r="J546" s="6"/>
      <c r="K546" s="2"/>
      <c r="L546" s="2"/>
    </row>
    <row r="547" spans="2:12" ht="15.75" customHeight="1" x14ac:dyDescent="0.2">
      <c r="B547" s="2"/>
      <c r="C547" s="3"/>
      <c r="D547" s="4"/>
      <c r="E547" s="5"/>
      <c r="F547" s="91"/>
      <c r="G547" s="2"/>
      <c r="H547" s="2"/>
      <c r="I547" s="6"/>
      <c r="J547" s="6"/>
      <c r="K547" s="2"/>
      <c r="L547" s="2"/>
    </row>
    <row r="548" spans="2:12" ht="15.75" customHeight="1" x14ac:dyDescent="0.2">
      <c r="B548" s="2"/>
      <c r="C548" s="3"/>
      <c r="D548" s="4"/>
      <c r="E548" s="5"/>
      <c r="F548" s="91"/>
      <c r="G548" s="2"/>
      <c r="H548" s="2"/>
      <c r="I548" s="6"/>
      <c r="J548" s="6"/>
      <c r="K548" s="2"/>
      <c r="L548" s="2"/>
    </row>
    <row r="549" spans="2:12" ht="15.75" customHeight="1" x14ac:dyDescent="0.2">
      <c r="B549" s="2"/>
      <c r="C549" s="3"/>
      <c r="D549" s="4"/>
      <c r="E549" s="5"/>
      <c r="F549" s="91"/>
      <c r="G549" s="2"/>
      <c r="H549" s="2"/>
      <c r="I549" s="6"/>
      <c r="J549" s="6"/>
      <c r="K549" s="2"/>
      <c r="L549" s="2"/>
    </row>
    <row r="550" spans="2:12" ht="15.75" customHeight="1" x14ac:dyDescent="0.2">
      <c r="B550" s="2"/>
      <c r="C550" s="3"/>
      <c r="D550" s="4"/>
      <c r="E550" s="5"/>
      <c r="F550" s="91"/>
      <c r="G550" s="2"/>
      <c r="H550" s="2"/>
      <c r="I550" s="6"/>
      <c r="J550" s="6"/>
      <c r="K550" s="2"/>
      <c r="L550" s="2"/>
    </row>
    <row r="551" spans="2:12" ht="15.75" customHeight="1" x14ac:dyDescent="0.2">
      <c r="B551" s="2"/>
      <c r="C551" s="3"/>
      <c r="D551" s="4"/>
      <c r="E551" s="5"/>
      <c r="F551" s="91"/>
      <c r="G551" s="2"/>
      <c r="H551" s="2"/>
      <c r="I551" s="6"/>
      <c r="J551" s="6"/>
      <c r="K551" s="2"/>
      <c r="L551" s="2"/>
    </row>
    <row r="552" spans="2:12" ht="15.75" customHeight="1" x14ac:dyDescent="0.2">
      <c r="B552" s="2"/>
      <c r="C552" s="3"/>
      <c r="D552" s="4"/>
      <c r="E552" s="5"/>
      <c r="F552" s="91"/>
      <c r="G552" s="2"/>
      <c r="H552" s="2"/>
      <c r="I552" s="6"/>
      <c r="J552" s="6"/>
      <c r="K552" s="2"/>
      <c r="L552" s="2"/>
    </row>
    <row r="553" spans="2:12" ht="15.75" customHeight="1" x14ac:dyDescent="0.2">
      <c r="B553" s="2"/>
      <c r="C553" s="3"/>
      <c r="D553" s="4"/>
      <c r="E553" s="5"/>
      <c r="F553" s="91"/>
      <c r="G553" s="2"/>
      <c r="H553" s="2"/>
      <c r="I553" s="6"/>
      <c r="J553" s="6"/>
      <c r="K553" s="2"/>
      <c r="L553" s="2"/>
    </row>
    <row r="554" spans="2:12" ht="15.75" customHeight="1" x14ac:dyDescent="0.2">
      <c r="B554" s="2"/>
      <c r="C554" s="3"/>
      <c r="D554" s="4"/>
      <c r="E554" s="5"/>
      <c r="F554" s="91"/>
      <c r="G554" s="2"/>
      <c r="H554" s="2"/>
      <c r="I554" s="6"/>
      <c r="J554" s="6"/>
      <c r="K554" s="2"/>
      <c r="L554" s="2"/>
    </row>
    <row r="555" spans="2:12" ht="15.75" customHeight="1" x14ac:dyDescent="0.2">
      <c r="B555" s="2"/>
      <c r="C555" s="3"/>
      <c r="D555" s="4"/>
      <c r="E555" s="5"/>
      <c r="F555" s="91"/>
      <c r="G555" s="2"/>
      <c r="H555" s="2"/>
      <c r="I555" s="6"/>
      <c r="J555" s="6"/>
      <c r="K555" s="2"/>
      <c r="L555" s="2"/>
    </row>
    <row r="556" spans="2:12" ht="15.75" customHeight="1" x14ac:dyDescent="0.2">
      <c r="B556" s="2"/>
      <c r="C556" s="3"/>
      <c r="D556" s="4"/>
      <c r="E556" s="5"/>
      <c r="F556" s="91"/>
      <c r="G556" s="2"/>
      <c r="H556" s="2"/>
      <c r="I556" s="6"/>
      <c r="J556" s="6"/>
      <c r="K556" s="2"/>
      <c r="L556" s="2"/>
    </row>
    <row r="557" spans="2:12" ht="15.75" customHeight="1" x14ac:dyDescent="0.2">
      <c r="B557" s="2"/>
      <c r="C557" s="3"/>
      <c r="D557" s="4"/>
      <c r="E557" s="5"/>
      <c r="F557" s="91"/>
      <c r="G557" s="2"/>
      <c r="H557" s="2"/>
      <c r="I557" s="6"/>
      <c r="J557" s="6"/>
      <c r="K557" s="2"/>
      <c r="L557" s="2"/>
    </row>
    <row r="558" spans="2:12" ht="15.75" customHeight="1" x14ac:dyDescent="0.2">
      <c r="B558" s="2"/>
      <c r="C558" s="3"/>
      <c r="D558" s="4"/>
      <c r="E558" s="5"/>
      <c r="F558" s="91"/>
      <c r="G558" s="2"/>
      <c r="H558" s="2"/>
      <c r="I558" s="6"/>
      <c r="J558" s="6"/>
      <c r="K558" s="2"/>
      <c r="L558" s="2"/>
    </row>
    <row r="559" spans="2:12" ht="15.75" customHeight="1" x14ac:dyDescent="0.2">
      <c r="B559" s="2"/>
      <c r="C559" s="3"/>
      <c r="D559" s="4"/>
      <c r="E559" s="5"/>
      <c r="F559" s="91"/>
      <c r="G559" s="2"/>
      <c r="H559" s="2"/>
      <c r="I559" s="6"/>
      <c r="J559" s="6"/>
      <c r="K559" s="2"/>
      <c r="L559" s="2"/>
    </row>
    <row r="560" spans="2:12" ht="15.75" customHeight="1" x14ac:dyDescent="0.2">
      <c r="B560" s="2"/>
      <c r="C560" s="3"/>
      <c r="D560" s="4"/>
      <c r="E560" s="5"/>
      <c r="F560" s="91"/>
      <c r="G560" s="2"/>
      <c r="H560" s="2"/>
      <c r="I560" s="6"/>
      <c r="J560" s="6"/>
      <c r="K560" s="2"/>
      <c r="L560" s="2"/>
    </row>
    <row r="561" spans="2:12" ht="15.75" customHeight="1" x14ac:dyDescent="0.2">
      <c r="B561" s="2"/>
      <c r="C561" s="3"/>
      <c r="D561" s="4"/>
      <c r="E561" s="5"/>
      <c r="F561" s="91"/>
      <c r="G561" s="2"/>
      <c r="H561" s="2"/>
      <c r="I561" s="6"/>
      <c r="J561" s="6"/>
      <c r="K561" s="2"/>
      <c r="L561" s="2"/>
    </row>
    <row r="562" spans="2:12" ht="15.75" customHeight="1" x14ac:dyDescent="0.2">
      <c r="B562" s="2"/>
      <c r="C562" s="3"/>
      <c r="D562" s="4"/>
      <c r="E562" s="5"/>
      <c r="F562" s="91"/>
      <c r="G562" s="2"/>
      <c r="H562" s="2"/>
      <c r="I562" s="6"/>
      <c r="J562" s="6"/>
      <c r="K562" s="2"/>
      <c r="L562" s="2"/>
    </row>
    <row r="563" spans="2:12" ht="15.75" customHeight="1" x14ac:dyDescent="0.2">
      <c r="B563" s="2"/>
      <c r="C563" s="3"/>
      <c r="D563" s="4"/>
      <c r="E563" s="5"/>
      <c r="F563" s="91"/>
      <c r="G563" s="2"/>
      <c r="H563" s="2"/>
      <c r="I563" s="6"/>
      <c r="J563" s="6"/>
      <c r="K563" s="2"/>
      <c r="L563" s="2"/>
    </row>
    <row r="564" spans="2:12" ht="15.75" customHeight="1" x14ac:dyDescent="0.2">
      <c r="B564" s="2"/>
      <c r="C564" s="3"/>
      <c r="D564" s="4"/>
      <c r="E564" s="5"/>
      <c r="F564" s="91"/>
      <c r="G564" s="2"/>
      <c r="H564" s="2"/>
      <c r="I564" s="6"/>
      <c r="J564" s="6"/>
      <c r="K564" s="2"/>
      <c r="L564" s="2"/>
    </row>
    <row r="565" spans="2:12" ht="15.75" customHeight="1" x14ac:dyDescent="0.2">
      <c r="B565" s="2"/>
      <c r="C565" s="3"/>
      <c r="D565" s="4"/>
      <c r="E565" s="5"/>
      <c r="F565" s="91"/>
      <c r="G565" s="2"/>
      <c r="H565" s="2"/>
      <c r="I565" s="6"/>
      <c r="J565" s="6"/>
      <c r="K565" s="2"/>
      <c r="L565" s="2"/>
    </row>
    <row r="566" spans="2:12" ht="15.75" customHeight="1" x14ac:dyDescent="0.2">
      <c r="B566" s="2"/>
      <c r="C566" s="3"/>
      <c r="D566" s="4"/>
      <c r="E566" s="5"/>
      <c r="F566" s="91"/>
      <c r="G566" s="2"/>
      <c r="H566" s="2"/>
      <c r="I566" s="6"/>
      <c r="J566" s="6"/>
      <c r="K566" s="2"/>
      <c r="L566" s="2"/>
    </row>
    <row r="567" spans="2:12" ht="15.75" customHeight="1" x14ac:dyDescent="0.2">
      <c r="B567" s="2"/>
      <c r="C567" s="3"/>
      <c r="D567" s="4"/>
      <c r="E567" s="5"/>
      <c r="F567" s="91"/>
      <c r="G567" s="2"/>
      <c r="H567" s="2"/>
      <c r="I567" s="6"/>
      <c r="J567" s="6"/>
      <c r="K567" s="2"/>
      <c r="L567" s="2"/>
    </row>
    <row r="568" spans="2:12" ht="15.75" customHeight="1" x14ac:dyDescent="0.2">
      <c r="B568" s="2"/>
      <c r="C568" s="3"/>
      <c r="D568" s="4"/>
      <c r="E568" s="5"/>
      <c r="F568" s="91"/>
      <c r="G568" s="2"/>
      <c r="H568" s="2"/>
      <c r="I568" s="6"/>
      <c r="J568" s="6"/>
      <c r="K568" s="2"/>
      <c r="L568" s="2"/>
    </row>
    <row r="569" spans="2:12" ht="15.75" customHeight="1" x14ac:dyDescent="0.2">
      <c r="B569" s="2"/>
      <c r="C569" s="3"/>
      <c r="D569" s="4"/>
      <c r="E569" s="5"/>
      <c r="F569" s="91"/>
      <c r="G569" s="2"/>
      <c r="H569" s="2"/>
      <c r="I569" s="6"/>
      <c r="J569" s="6"/>
      <c r="K569" s="2"/>
      <c r="L569" s="2"/>
    </row>
    <row r="570" spans="2:12" ht="15.75" customHeight="1" x14ac:dyDescent="0.2">
      <c r="B570" s="2"/>
      <c r="C570" s="3"/>
      <c r="D570" s="4"/>
      <c r="E570" s="5"/>
      <c r="F570" s="91"/>
      <c r="G570" s="2"/>
      <c r="H570" s="2"/>
      <c r="I570" s="6"/>
      <c r="J570" s="6"/>
      <c r="K570" s="2"/>
      <c r="L570" s="2"/>
    </row>
    <row r="571" spans="2:12" ht="15.75" customHeight="1" x14ac:dyDescent="0.2">
      <c r="B571" s="2"/>
      <c r="C571" s="3"/>
      <c r="D571" s="4"/>
      <c r="E571" s="5"/>
      <c r="F571" s="91"/>
      <c r="G571" s="2"/>
      <c r="H571" s="2"/>
      <c r="I571" s="6"/>
      <c r="J571" s="6"/>
      <c r="K571" s="2"/>
      <c r="L571" s="2"/>
    </row>
    <row r="572" spans="2:12" ht="15.75" customHeight="1" x14ac:dyDescent="0.2">
      <c r="B572" s="2"/>
      <c r="C572" s="3"/>
      <c r="D572" s="4"/>
      <c r="E572" s="5"/>
      <c r="F572" s="91"/>
      <c r="G572" s="2"/>
      <c r="H572" s="2"/>
      <c r="I572" s="6"/>
      <c r="J572" s="6"/>
      <c r="K572" s="2"/>
      <c r="L572" s="2"/>
    </row>
    <row r="573" spans="2:12" ht="15.75" customHeight="1" x14ac:dyDescent="0.2">
      <c r="B573" s="2"/>
      <c r="C573" s="3"/>
      <c r="D573" s="4"/>
      <c r="E573" s="5"/>
      <c r="F573" s="91"/>
      <c r="G573" s="2"/>
      <c r="H573" s="2"/>
      <c r="I573" s="6"/>
      <c r="J573" s="6"/>
      <c r="K573" s="2"/>
      <c r="L573" s="2"/>
    </row>
    <row r="574" spans="2:12" ht="15.75" customHeight="1" x14ac:dyDescent="0.2">
      <c r="B574" s="2"/>
      <c r="C574" s="3"/>
      <c r="D574" s="4"/>
      <c r="E574" s="5"/>
      <c r="F574" s="91"/>
      <c r="G574" s="2"/>
      <c r="H574" s="2"/>
      <c r="I574" s="6"/>
      <c r="J574" s="6"/>
      <c r="K574" s="2"/>
      <c r="L574" s="2"/>
    </row>
    <row r="575" spans="2:12" ht="15.75" customHeight="1" x14ac:dyDescent="0.2">
      <c r="B575" s="2"/>
      <c r="C575" s="3"/>
      <c r="D575" s="4"/>
      <c r="E575" s="5"/>
      <c r="F575" s="91"/>
      <c r="G575" s="2"/>
      <c r="H575" s="2"/>
      <c r="I575" s="6"/>
      <c r="J575" s="6"/>
      <c r="K575" s="2"/>
      <c r="L575" s="2"/>
    </row>
    <row r="576" spans="2:12" ht="15.75" customHeight="1" x14ac:dyDescent="0.2">
      <c r="B576" s="2"/>
      <c r="C576" s="3"/>
      <c r="D576" s="4"/>
      <c r="E576" s="5"/>
      <c r="F576" s="91"/>
      <c r="G576" s="2"/>
      <c r="H576" s="2"/>
      <c r="I576" s="6"/>
      <c r="J576" s="6"/>
      <c r="K576" s="2"/>
      <c r="L576" s="2"/>
    </row>
    <row r="577" spans="2:12" ht="15.75" customHeight="1" x14ac:dyDescent="0.2">
      <c r="B577" s="2"/>
      <c r="C577" s="3"/>
      <c r="D577" s="4"/>
      <c r="E577" s="5"/>
      <c r="F577" s="91"/>
      <c r="G577" s="2"/>
      <c r="H577" s="2"/>
      <c r="I577" s="6"/>
      <c r="J577" s="6"/>
      <c r="K577" s="2"/>
      <c r="L577" s="2"/>
    </row>
    <row r="578" spans="2:12" ht="15.75" customHeight="1" x14ac:dyDescent="0.2">
      <c r="B578" s="2"/>
      <c r="C578" s="3"/>
      <c r="D578" s="4"/>
      <c r="E578" s="5"/>
      <c r="F578" s="91"/>
      <c r="G578" s="2"/>
      <c r="H578" s="2"/>
      <c r="I578" s="6"/>
      <c r="J578" s="6"/>
      <c r="K578" s="2"/>
      <c r="L578" s="2"/>
    </row>
    <row r="579" spans="2:12" ht="15.75" customHeight="1" x14ac:dyDescent="0.2">
      <c r="B579" s="2"/>
      <c r="C579" s="3"/>
      <c r="D579" s="4"/>
      <c r="E579" s="5"/>
      <c r="F579" s="91"/>
      <c r="G579" s="2"/>
      <c r="H579" s="2"/>
      <c r="I579" s="6"/>
      <c r="J579" s="6"/>
      <c r="K579" s="2"/>
      <c r="L579" s="2"/>
    </row>
    <row r="580" spans="2:12" ht="15.75" customHeight="1" x14ac:dyDescent="0.2">
      <c r="B580" s="2"/>
      <c r="C580" s="3"/>
      <c r="D580" s="4"/>
      <c r="E580" s="5"/>
      <c r="F580" s="91"/>
      <c r="G580" s="2"/>
      <c r="H580" s="2"/>
      <c r="I580" s="6"/>
      <c r="J580" s="6"/>
      <c r="K580" s="2"/>
      <c r="L580" s="2"/>
    </row>
    <row r="581" spans="2:12" ht="15.75" customHeight="1" x14ac:dyDescent="0.2">
      <c r="B581" s="2"/>
      <c r="C581" s="3"/>
      <c r="D581" s="4"/>
      <c r="E581" s="5"/>
      <c r="F581" s="91"/>
      <c r="G581" s="2"/>
      <c r="H581" s="2"/>
      <c r="I581" s="6"/>
      <c r="J581" s="6"/>
      <c r="K581" s="2"/>
      <c r="L581" s="2"/>
    </row>
    <row r="582" spans="2:12" ht="15.75" customHeight="1" x14ac:dyDescent="0.2">
      <c r="B582" s="2"/>
      <c r="C582" s="3"/>
      <c r="D582" s="4"/>
      <c r="E582" s="5"/>
      <c r="F582" s="91"/>
      <c r="G582" s="2"/>
      <c r="H582" s="2"/>
      <c r="I582" s="6"/>
      <c r="J582" s="6"/>
      <c r="K582" s="2"/>
      <c r="L582" s="2"/>
    </row>
    <row r="583" spans="2:12" ht="15.75" customHeight="1" x14ac:dyDescent="0.2">
      <c r="B583" s="2"/>
      <c r="C583" s="3"/>
      <c r="D583" s="4"/>
      <c r="E583" s="5"/>
      <c r="F583" s="91"/>
      <c r="G583" s="2"/>
      <c r="H583" s="2"/>
      <c r="I583" s="6"/>
      <c r="J583" s="6"/>
      <c r="K583" s="2"/>
      <c r="L583" s="2"/>
    </row>
    <row r="584" spans="2:12" ht="15.75" customHeight="1" x14ac:dyDescent="0.2">
      <c r="B584" s="2"/>
      <c r="C584" s="3"/>
      <c r="D584" s="4"/>
      <c r="E584" s="5"/>
      <c r="F584" s="91"/>
      <c r="G584" s="2"/>
      <c r="H584" s="2"/>
      <c r="I584" s="6"/>
      <c r="J584" s="6"/>
      <c r="K584" s="2"/>
      <c r="L584" s="2"/>
    </row>
    <row r="585" spans="2:12" ht="15.75" customHeight="1" x14ac:dyDescent="0.2">
      <c r="B585" s="2"/>
      <c r="C585" s="3"/>
      <c r="D585" s="4"/>
      <c r="E585" s="5"/>
      <c r="F585" s="91"/>
      <c r="G585" s="2"/>
      <c r="H585" s="2"/>
      <c r="I585" s="6"/>
      <c r="J585" s="6"/>
      <c r="K585" s="2"/>
      <c r="L585" s="2"/>
    </row>
    <row r="586" spans="2:12" ht="15.75" customHeight="1" x14ac:dyDescent="0.2">
      <c r="B586" s="2"/>
      <c r="C586" s="3"/>
      <c r="D586" s="4"/>
      <c r="E586" s="5"/>
      <c r="F586" s="91"/>
      <c r="G586" s="2"/>
      <c r="H586" s="2"/>
      <c r="I586" s="6"/>
      <c r="J586" s="6"/>
      <c r="K586" s="2"/>
      <c r="L586" s="2"/>
    </row>
    <row r="587" spans="2:12" ht="15.75" customHeight="1" x14ac:dyDescent="0.2">
      <c r="B587" s="2"/>
      <c r="C587" s="3"/>
      <c r="D587" s="4"/>
      <c r="E587" s="5"/>
      <c r="F587" s="91"/>
      <c r="G587" s="2"/>
      <c r="H587" s="2"/>
      <c r="I587" s="6"/>
      <c r="J587" s="6"/>
      <c r="K587" s="2"/>
      <c r="L587" s="2"/>
    </row>
    <row r="588" spans="2:12" ht="15.75" customHeight="1" x14ac:dyDescent="0.2">
      <c r="B588" s="2"/>
      <c r="C588" s="3"/>
      <c r="D588" s="4"/>
      <c r="E588" s="5"/>
      <c r="F588" s="91"/>
      <c r="G588" s="2"/>
      <c r="H588" s="2"/>
      <c r="I588" s="6"/>
      <c r="J588" s="6"/>
      <c r="K588" s="2"/>
      <c r="L588" s="2"/>
    </row>
    <row r="589" spans="2:12" ht="15.75" customHeight="1" x14ac:dyDescent="0.2">
      <c r="B589" s="2"/>
      <c r="C589" s="3"/>
      <c r="D589" s="4"/>
      <c r="E589" s="5"/>
      <c r="F589" s="91"/>
      <c r="G589" s="2"/>
      <c r="H589" s="2"/>
      <c r="I589" s="6"/>
      <c r="J589" s="6"/>
      <c r="K589" s="2"/>
      <c r="L589" s="2"/>
    </row>
    <row r="590" spans="2:12" ht="15.75" customHeight="1" x14ac:dyDescent="0.2">
      <c r="B590" s="2"/>
      <c r="C590" s="3"/>
      <c r="D590" s="4"/>
      <c r="E590" s="5"/>
      <c r="F590" s="91"/>
      <c r="G590" s="2"/>
      <c r="H590" s="2"/>
      <c r="I590" s="6"/>
      <c r="J590" s="6"/>
      <c r="K590" s="2"/>
      <c r="L590" s="2"/>
    </row>
    <row r="591" spans="2:12" ht="15.75" customHeight="1" x14ac:dyDescent="0.2">
      <c r="B591" s="2"/>
      <c r="C591" s="3"/>
      <c r="D591" s="4"/>
      <c r="E591" s="5"/>
      <c r="F591" s="91"/>
      <c r="G591" s="2"/>
      <c r="H591" s="2"/>
      <c r="I591" s="6"/>
      <c r="J591" s="6"/>
      <c r="K591" s="2"/>
      <c r="L591" s="2"/>
    </row>
    <row r="592" spans="2:12" ht="15.75" customHeight="1" x14ac:dyDescent="0.2">
      <c r="B592" s="2"/>
      <c r="C592" s="3"/>
      <c r="D592" s="4"/>
      <c r="E592" s="5"/>
      <c r="F592" s="91"/>
      <c r="G592" s="2"/>
      <c r="H592" s="2"/>
      <c r="I592" s="6"/>
      <c r="J592" s="6"/>
      <c r="K592" s="2"/>
      <c r="L592" s="2"/>
    </row>
    <row r="593" spans="2:12" ht="15.75" customHeight="1" x14ac:dyDescent="0.2">
      <c r="B593" s="2"/>
      <c r="C593" s="3"/>
      <c r="D593" s="4"/>
      <c r="E593" s="5"/>
      <c r="F593" s="91"/>
      <c r="G593" s="2"/>
      <c r="H593" s="2"/>
      <c r="I593" s="6"/>
      <c r="J593" s="6"/>
      <c r="K593" s="2"/>
      <c r="L593" s="2"/>
    </row>
    <row r="594" spans="2:12" ht="15.75" customHeight="1" x14ac:dyDescent="0.2">
      <c r="B594" s="2"/>
      <c r="C594" s="3"/>
      <c r="D594" s="4"/>
      <c r="E594" s="5"/>
      <c r="F594" s="91"/>
      <c r="G594" s="2"/>
      <c r="H594" s="2"/>
      <c r="I594" s="6"/>
      <c r="J594" s="6"/>
      <c r="K594" s="2"/>
      <c r="L594" s="2"/>
    </row>
    <row r="595" spans="2:12" ht="15.75" customHeight="1" x14ac:dyDescent="0.2">
      <c r="B595" s="2"/>
      <c r="C595" s="3"/>
      <c r="D595" s="4"/>
      <c r="E595" s="5"/>
      <c r="F595" s="91"/>
      <c r="G595" s="2"/>
      <c r="H595" s="2"/>
      <c r="I595" s="6"/>
      <c r="J595" s="6"/>
      <c r="K595" s="2"/>
      <c r="L595" s="2"/>
    </row>
    <row r="596" spans="2:12" ht="15.75" customHeight="1" x14ac:dyDescent="0.2">
      <c r="B596" s="2"/>
      <c r="C596" s="3"/>
      <c r="D596" s="4"/>
      <c r="E596" s="5"/>
      <c r="F596" s="91"/>
      <c r="G596" s="2"/>
      <c r="H596" s="2"/>
      <c r="I596" s="6"/>
      <c r="J596" s="6"/>
      <c r="K596" s="2"/>
      <c r="L596" s="2"/>
    </row>
    <row r="597" spans="2:12" ht="15.75" customHeight="1" x14ac:dyDescent="0.2">
      <c r="B597" s="2"/>
      <c r="C597" s="3"/>
      <c r="D597" s="4"/>
      <c r="E597" s="5"/>
      <c r="F597" s="91"/>
      <c r="G597" s="2"/>
      <c r="H597" s="2"/>
      <c r="I597" s="6"/>
      <c r="J597" s="6"/>
      <c r="K597" s="2"/>
      <c r="L597" s="2"/>
    </row>
    <row r="598" spans="2:12" ht="15.75" customHeight="1" x14ac:dyDescent="0.2">
      <c r="B598" s="2"/>
      <c r="C598" s="3"/>
      <c r="D598" s="4"/>
      <c r="E598" s="5"/>
      <c r="F598" s="91"/>
      <c r="G598" s="2"/>
      <c r="H598" s="2"/>
      <c r="I598" s="6"/>
      <c r="J598" s="6"/>
      <c r="K598" s="2"/>
      <c r="L598" s="2"/>
    </row>
    <row r="599" spans="2:12" ht="15.75" customHeight="1" x14ac:dyDescent="0.2">
      <c r="B599" s="2"/>
      <c r="C599" s="3"/>
      <c r="D599" s="4"/>
      <c r="E599" s="5"/>
      <c r="F599" s="91"/>
      <c r="G599" s="2"/>
      <c r="H599" s="2"/>
      <c r="I599" s="6"/>
      <c r="J599" s="6"/>
      <c r="K599" s="2"/>
      <c r="L599" s="2"/>
    </row>
    <row r="600" spans="2:12" ht="15.75" customHeight="1" x14ac:dyDescent="0.2">
      <c r="B600" s="2"/>
      <c r="C600" s="3"/>
      <c r="D600" s="4"/>
      <c r="E600" s="5"/>
      <c r="F600" s="91"/>
      <c r="G600" s="2"/>
      <c r="H600" s="2"/>
      <c r="I600" s="6"/>
      <c r="J600" s="6"/>
      <c r="K600" s="2"/>
      <c r="L600" s="2"/>
    </row>
    <row r="601" spans="2:12" ht="15.75" customHeight="1" x14ac:dyDescent="0.2">
      <c r="B601" s="2"/>
      <c r="C601" s="3"/>
      <c r="D601" s="4"/>
      <c r="E601" s="5"/>
      <c r="F601" s="91"/>
      <c r="G601" s="2"/>
      <c r="H601" s="2"/>
      <c r="I601" s="6"/>
      <c r="J601" s="6"/>
      <c r="K601" s="2"/>
      <c r="L601" s="2"/>
    </row>
    <row r="602" spans="2:12" ht="15.75" customHeight="1" x14ac:dyDescent="0.2">
      <c r="B602" s="2"/>
      <c r="C602" s="3"/>
      <c r="D602" s="4"/>
      <c r="E602" s="5"/>
      <c r="F602" s="91"/>
      <c r="G602" s="2"/>
      <c r="H602" s="2"/>
      <c r="I602" s="6"/>
      <c r="J602" s="6"/>
      <c r="K602" s="2"/>
      <c r="L602" s="2"/>
    </row>
    <row r="603" spans="2:12" ht="15.75" customHeight="1" x14ac:dyDescent="0.2">
      <c r="B603" s="2"/>
      <c r="C603" s="3"/>
      <c r="D603" s="4"/>
      <c r="E603" s="5"/>
      <c r="F603" s="91"/>
      <c r="G603" s="2"/>
      <c r="H603" s="2"/>
      <c r="I603" s="6"/>
      <c r="J603" s="6"/>
      <c r="K603" s="2"/>
      <c r="L603" s="2"/>
    </row>
    <row r="604" spans="2:12" ht="15.75" customHeight="1" x14ac:dyDescent="0.2">
      <c r="B604" s="2"/>
      <c r="C604" s="3"/>
      <c r="D604" s="4"/>
      <c r="E604" s="5"/>
      <c r="F604" s="91"/>
      <c r="G604" s="2"/>
      <c r="H604" s="2"/>
      <c r="I604" s="6"/>
      <c r="J604" s="6"/>
      <c r="K604" s="2"/>
      <c r="L604" s="2"/>
    </row>
    <row r="605" spans="2:12" ht="15.75" customHeight="1" x14ac:dyDescent="0.2">
      <c r="B605" s="2"/>
      <c r="C605" s="3"/>
      <c r="D605" s="4"/>
      <c r="E605" s="5"/>
      <c r="F605" s="91"/>
      <c r="G605" s="2"/>
      <c r="H605" s="2"/>
      <c r="I605" s="6"/>
      <c r="J605" s="6"/>
      <c r="K605" s="2"/>
      <c r="L605" s="2"/>
    </row>
    <row r="606" spans="2:12" ht="15.75" customHeight="1" x14ac:dyDescent="0.2">
      <c r="B606" s="2"/>
      <c r="C606" s="3"/>
      <c r="D606" s="4"/>
      <c r="E606" s="5"/>
      <c r="F606" s="91"/>
      <c r="G606" s="2"/>
      <c r="H606" s="2"/>
      <c r="I606" s="6"/>
      <c r="J606" s="6"/>
      <c r="K606" s="2"/>
      <c r="L606" s="2"/>
    </row>
    <row r="607" spans="2:12" ht="15.75" customHeight="1" x14ac:dyDescent="0.2">
      <c r="B607" s="2"/>
      <c r="C607" s="3"/>
      <c r="D607" s="4"/>
      <c r="E607" s="5"/>
      <c r="F607" s="91"/>
      <c r="G607" s="2"/>
      <c r="H607" s="2"/>
      <c r="I607" s="6"/>
      <c r="J607" s="6"/>
      <c r="K607" s="2"/>
      <c r="L607" s="2"/>
    </row>
    <row r="608" spans="2:12" ht="15.75" customHeight="1" x14ac:dyDescent="0.2">
      <c r="B608" s="2"/>
      <c r="C608" s="3"/>
      <c r="D608" s="4"/>
      <c r="E608" s="5"/>
      <c r="F608" s="91"/>
      <c r="G608" s="2"/>
      <c r="H608" s="2"/>
      <c r="I608" s="6"/>
      <c r="J608" s="6"/>
      <c r="K608" s="2"/>
      <c r="L608" s="2"/>
    </row>
    <row r="609" spans="2:12" ht="15.75" customHeight="1" x14ac:dyDescent="0.2">
      <c r="B609" s="2"/>
      <c r="C609" s="3"/>
      <c r="D609" s="4"/>
      <c r="E609" s="5"/>
      <c r="F609" s="91"/>
      <c r="G609" s="2"/>
      <c r="H609" s="2"/>
      <c r="I609" s="6"/>
      <c r="J609" s="6"/>
      <c r="K609" s="2"/>
      <c r="L609" s="2"/>
    </row>
    <row r="610" spans="2:12" ht="15.75" customHeight="1" x14ac:dyDescent="0.2">
      <c r="B610" s="2"/>
      <c r="C610" s="3"/>
      <c r="D610" s="4"/>
      <c r="E610" s="5"/>
      <c r="F610" s="91"/>
      <c r="G610" s="2"/>
      <c r="H610" s="2"/>
      <c r="I610" s="6"/>
      <c r="J610" s="6"/>
      <c r="K610" s="2"/>
      <c r="L610" s="2"/>
    </row>
    <row r="611" spans="2:12" ht="15.75" customHeight="1" x14ac:dyDescent="0.2">
      <c r="B611" s="2"/>
      <c r="C611" s="3"/>
      <c r="D611" s="4"/>
      <c r="E611" s="5"/>
      <c r="F611" s="91"/>
      <c r="G611" s="2"/>
      <c r="H611" s="2"/>
      <c r="I611" s="6"/>
      <c r="J611" s="6"/>
      <c r="K611" s="2"/>
      <c r="L611" s="2"/>
    </row>
    <row r="612" spans="2:12" ht="15.75" customHeight="1" x14ac:dyDescent="0.2">
      <c r="B612" s="2"/>
      <c r="C612" s="3"/>
      <c r="D612" s="4"/>
      <c r="E612" s="5"/>
      <c r="F612" s="91"/>
      <c r="G612" s="2"/>
      <c r="H612" s="2"/>
      <c r="I612" s="6"/>
      <c r="J612" s="6"/>
      <c r="K612" s="2"/>
      <c r="L612" s="2"/>
    </row>
    <row r="613" spans="2:12" ht="15.75" customHeight="1" x14ac:dyDescent="0.2">
      <c r="B613" s="2"/>
      <c r="C613" s="3"/>
      <c r="D613" s="4"/>
      <c r="E613" s="5"/>
      <c r="F613" s="91"/>
      <c r="G613" s="2"/>
      <c r="H613" s="2"/>
      <c r="I613" s="6"/>
      <c r="J613" s="6"/>
      <c r="K613" s="2"/>
      <c r="L613" s="2"/>
    </row>
    <row r="614" spans="2:12" ht="15.75" customHeight="1" x14ac:dyDescent="0.2">
      <c r="B614" s="2"/>
      <c r="C614" s="3"/>
      <c r="D614" s="4"/>
      <c r="E614" s="5"/>
      <c r="F614" s="91"/>
      <c r="G614" s="2"/>
      <c r="H614" s="2"/>
      <c r="I614" s="6"/>
      <c r="J614" s="6"/>
      <c r="K614" s="2"/>
      <c r="L614" s="2"/>
    </row>
    <row r="615" spans="2:12" ht="15.75" customHeight="1" x14ac:dyDescent="0.2">
      <c r="B615" s="2"/>
      <c r="C615" s="3"/>
      <c r="D615" s="4"/>
      <c r="E615" s="5"/>
      <c r="F615" s="91"/>
      <c r="G615" s="2"/>
      <c r="H615" s="2"/>
      <c r="I615" s="6"/>
      <c r="J615" s="6"/>
      <c r="K615" s="2"/>
      <c r="L615" s="2"/>
    </row>
    <row r="616" spans="2:12" ht="15.75" customHeight="1" x14ac:dyDescent="0.2">
      <c r="B616" s="2"/>
      <c r="C616" s="3"/>
      <c r="D616" s="4"/>
      <c r="E616" s="5"/>
      <c r="F616" s="91"/>
      <c r="G616" s="2"/>
      <c r="H616" s="2"/>
      <c r="I616" s="6"/>
      <c r="J616" s="6"/>
      <c r="K616" s="2"/>
      <c r="L616" s="2"/>
    </row>
    <row r="617" spans="2:12" ht="15.75" customHeight="1" x14ac:dyDescent="0.2">
      <c r="B617" s="2"/>
      <c r="C617" s="3"/>
      <c r="D617" s="4"/>
      <c r="E617" s="5"/>
      <c r="F617" s="91"/>
      <c r="G617" s="2"/>
      <c r="H617" s="2"/>
      <c r="I617" s="6"/>
      <c r="J617" s="6"/>
      <c r="K617" s="2"/>
      <c r="L617" s="2"/>
    </row>
    <row r="618" spans="2:12" ht="15.75" customHeight="1" x14ac:dyDescent="0.2">
      <c r="B618" s="2"/>
      <c r="C618" s="3"/>
      <c r="D618" s="4"/>
      <c r="E618" s="5"/>
      <c r="F618" s="91"/>
      <c r="G618" s="2"/>
      <c r="H618" s="2"/>
      <c r="I618" s="6"/>
      <c r="J618" s="6"/>
      <c r="K618" s="2"/>
      <c r="L618" s="2"/>
    </row>
    <row r="619" spans="2:12" ht="15.75" customHeight="1" x14ac:dyDescent="0.2">
      <c r="B619" s="2"/>
      <c r="C619" s="3"/>
      <c r="D619" s="4"/>
      <c r="E619" s="5"/>
      <c r="F619" s="91"/>
      <c r="G619" s="2"/>
      <c r="H619" s="2"/>
      <c r="I619" s="6"/>
      <c r="J619" s="6"/>
      <c r="K619" s="2"/>
      <c r="L619" s="2"/>
    </row>
    <row r="620" spans="2:12" ht="15.75" customHeight="1" x14ac:dyDescent="0.2">
      <c r="B620" s="2"/>
      <c r="C620" s="3"/>
      <c r="D620" s="4"/>
      <c r="E620" s="5"/>
      <c r="F620" s="91"/>
      <c r="G620" s="2"/>
      <c r="H620" s="2"/>
      <c r="I620" s="6"/>
      <c r="J620" s="6"/>
      <c r="K620" s="2"/>
      <c r="L620" s="2"/>
    </row>
    <row r="621" spans="2:12" ht="15.75" customHeight="1" x14ac:dyDescent="0.2">
      <c r="B621" s="2"/>
      <c r="C621" s="3"/>
      <c r="D621" s="4"/>
      <c r="E621" s="5"/>
      <c r="F621" s="91"/>
      <c r="G621" s="2"/>
      <c r="H621" s="2"/>
      <c r="I621" s="6"/>
      <c r="J621" s="6"/>
      <c r="K621" s="2"/>
      <c r="L621" s="2"/>
    </row>
    <row r="622" spans="2:12" ht="15.75" customHeight="1" x14ac:dyDescent="0.2">
      <c r="B622" s="2"/>
      <c r="C622" s="3"/>
      <c r="D622" s="4"/>
      <c r="E622" s="5"/>
      <c r="F622" s="91"/>
      <c r="G622" s="2"/>
      <c r="H622" s="2"/>
      <c r="I622" s="6"/>
      <c r="J622" s="6"/>
      <c r="K622" s="2"/>
      <c r="L622" s="2"/>
    </row>
    <row r="623" spans="2:12" ht="15.75" customHeight="1" x14ac:dyDescent="0.2">
      <c r="B623" s="2"/>
      <c r="C623" s="3"/>
      <c r="D623" s="4"/>
      <c r="E623" s="5"/>
      <c r="F623" s="91"/>
      <c r="G623" s="2"/>
      <c r="H623" s="2"/>
      <c r="I623" s="6"/>
      <c r="J623" s="6"/>
      <c r="K623" s="2"/>
      <c r="L623" s="2"/>
    </row>
    <row r="624" spans="2:12" ht="15.75" customHeight="1" x14ac:dyDescent="0.2">
      <c r="B624" s="2"/>
      <c r="C624" s="3"/>
      <c r="D624" s="4"/>
      <c r="E624" s="5"/>
      <c r="F624" s="91"/>
      <c r="G624" s="2"/>
      <c r="H624" s="2"/>
      <c r="I624" s="6"/>
      <c r="J624" s="6"/>
      <c r="K624" s="2"/>
      <c r="L624" s="2"/>
    </row>
    <row r="625" spans="2:12" ht="15.75" customHeight="1" x14ac:dyDescent="0.2">
      <c r="B625" s="2"/>
      <c r="C625" s="3"/>
      <c r="D625" s="4"/>
      <c r="E625" s="5"/>
      <c r="F625" s="91"/>
      <c r="G625" s="2"/>
      <c r="H625" s="2"/>
      <c r="I625" s="6"/>
      <c r="J625" s="6"/>
      <c r="K625" s="2"/>
      <c r="L625" s="2"/>
    </row>
    <row r="626" spans="2:12" ht="15.75" customHeight="1" x14ac:dyDescent="0.2">
      <c r="B626" s="2"/>
      <c r="C626" s="3"/>
      <c r="D626" s="4"/>
      <c r="E626" s="5"/>
      <c r="F626" s="91"/>
      <c r="G626" s="2"/>
      <c r="H626" s="2"/>
      <c r="I626" s="6"/>
      <c r="J626" s="6"/>
      <c r="K626" s="2"/>
      <c r="L626" s="2"/>
    </row>
    <row r="627" spans="2:12" ht="15.75" customHeight="1" x14ac:dyDescent="0.2">
      <c r="B627" s="2"/>
      <c r="C627" s="3"/>
      <c r="D627" s="4"/>
      <c r="E627" s="5"/>
      <c r="F627" s="91"/>
      <c r="G627" s="2"/>
      <c r="H627" s="2"/>
      <c r="I627" s="6"/>
      <c r="J627" s="6"/>
      <c r="K627" s="2"/>
      <c r="L627" s="2"/>
    </row>
    <row r="628" spans="2:12" ht="15.75" customHeight="1" x14ac:dyDescent="0.2">
      <c r="B628" s="2"/>
      <c r="C628" s="3"/>
      <c r="D628" s="4"/>
      <c r="E628" s="5"/>
      <c r="F628" s="91"/>
      <c r="G628" s="2"/>
      <c r="H628" s="2"/>
      <c r="I628" s="6"/>
      <c r="J628" s="6"/>
      <c r="K628" s="2"/>
      <c r="L628" s="2"/>
    </row>
    <row r="629" spans="2:12" ht="15.75" customHeight="1" x14ac:dyDescent="0.2">
      <c r="B629" s="2"/>
      <c r="C629" s="3"/>
      <c r="D629" s="4"/>
      <c r="E629" s="5"/>
      <c r="F629" s="91"/>
      <c r="G629" s="2"/>
      <c r="H629" s="2"/>
      <c r="I629" s="6"/>
      <c r="J629" s="6"/>
      <c r="K629" s="2"/>
      <c r="L629" s="2"/>
    </row>
    <row r="630" spans="2:12" ht="15.75" customHeight="1" x14ac:dyDescent="0.2">
      <c r="B630" s="2"/>
      <c r="C630" s="3"/>
      <c r="D630" s="4"/>
      <c r="E630" s="5"/>
      <c r="F630" s="91"/>
      <c r="G630" s="2"/>
      <c r="H630" s="2"/>
      <c r="I630" s="6"/>
      <c r="J630" s="6"/>
      <c r="K630" s="2"/>
      <c r="L630" s="2"/>
    </row>
    <row r="631" spans="2:12" ht="15.75" customHeight="1" x14ac:dyDescent="0.2">
      <c r="B631" s="2"/>
      <c r="C631" s="3"/>
      <c r="D631" s="4"/>
      <c r="E631" s="5"/>
      <c r="F631" s="91"/>
      <c r="G631" s="2"/>
      <c r="H631" s="2"/>
      <c r="I631" s="6"/>
      <c r="J631" s="6"/>
      <c r="K631" s="2"/>
      <c r="L631" s="2"/>
    </row>
    <row r="632" spans="2:12" ht="15.75" customHeight="1" x14ac:dyDescent="0.2">
      <c r="B632" s="2"/>
      <c r="C632" s="3"/>
      <c r="D632" s="4"/>
      <c r="E632" s="5"/>
      <c r="F632" s="91"/>
      <c r="G632" s="2"/>
      <c r="H632" s="2"/>
      <c r="I632" s="6"/>
      <c r="J632" s="6"/>
      <c r="K632" s="2"/>
      <c r="L632" s="2"/>
    </row>
    <row r="633" spans="2:12" ht="15.75" customHeight="1" x14ac:dyDescent="0.2">
      <c r="B633" s="2"/>
      <c r="C633" s="3"/>
      <c r="D633" s="4"/>
      <c r="E633" s="5"/>
      <c r="F633" s="91"/>
      <c r="G633" s="2"/>
      <c r="H633" s="2"/>
      <c r="I633" s="6"/>
      <c r="J633" s="6"/>
      <c r="K633" s="2"/>
      <c r="L633" s="2"/>
    </row>
    <row r="634" spans="2:12" ht="15.75" customHeight="1" x14ac:dyDescent="0.2">
      <c r="B634" s="2"/>
      <c r="C634" s="3"/>
      <c r="D634" s="4"/>
      <c r="E634" s="5"/>
      <c r="F634" s="91"/>
      <c r="G634" s="2"/>
      <c r="H634" s="2"/>
      <c r="I634" s="6"/>
      <c r="J634" s="6"/>
      <c r="K634" s="2"/>
      <c r="L634" s="2"/>
    </row>
    <row r="635" spans="2:12" ht="15.75" customHeight="1" x14ac:dyDescent="0.2">
      <c r="B635" s="2"/>
      <c r="C635" s="3"/>
      <c r="D635" s="4"/>
      <c r="E635" s="5"/>
      <c r="F635" s="91"/>
      <c r="G635" s="2"/>
      <c r="H635" s="2"/>
      <c r="I635" s="6"/>
      <c r="J635" s="6"/>
      <c r="K635" s="2"/>
      <c r="L635" s="2"/>
    </row>
    <row r="636" spans="2:12" ht="15.75" customHeight="1" x14ac:dyDescent="0.2">
      <c r="B636" s="2"/>
      <c r="C636" s="3"/>
      <c r="D636" s="4"/>
      <c r="E636" s="5"/>
      <c r="F636" s="91"/>
      <c r="G636" s="2"/>
      <c r="H636" s="2"/>
      <c r="I636" s="6"/>
      <c r="J636" s="6"/>
      <c r="K636" s="2"/>
      <c r="L636" s="2"/>
    </row>
    <row r="637" spans="2:12" ht="15.75" customHeight="1" x14ac:dyDescent="0.2">
      <c r="B637" s="2"/>
      <c r="C637" s="3"/>
      <c r="D637" s="4"/>
      <c r="E637" s="5"/>
      <c r="F637" s="91"/>
      <c r="G637" s="2"/>
      <c r="H637" s="2"/>
      <c r="I637" s="6"/>
      <c r="J637" s="6"/>
      <c r="K637" s="2"/>
      <c r="L637" s="2"/>
    </row>
    <row r="638" spans="2:12" ht="15.75" customHeight="1" x14ac:dyDescent="0.2">
      <c r="B638" s="2"/>
      <c r="C638" s="3"/>
      <c r="D638" s="4"/>
      <c r="E638" s="5"/>
      <c r="F638" s="91"/>
      <c r="G638" s="2"/>
      <c r="H638" s="2"/>
      <c r="I638" s="6"/>
      <c r="J638" s="6"/>
      <c r="K638" s="2"/>
      <c r="L638" s="2"/>
    </row>
    <row r="639" spans="2:12" ht="15.75" customHeight="1" x14ac:dyDescent="0.2">
      <c r="B639" s="2"/>
      <c r="C639" s="3"/>
      <c r="D639" s="4"/>
      <c r="E639" s="5"/>
      <c r="F639" s="91"/>
      <c r="G639" s="2"/>
      <c r="H639" s="2"/>
      <c r="I639" s="6"/>
      <c r="J639" s="6"/>
      <c r="K639" s="2"/>
      <c r="L639" s="2"/>
    </row>
    <row r="640" spans="2:12" ht="15.75" customHeight="1" x14ac:dyDescent="0.2">
      <c r="B640" s="2"/>
      <c r="C640" s="3"/>
      <c r="D640" s="4"/>
      <c r="E640" s="5"/>
      <c r="F640" s="91"/>
      <c r="G640" s="2"/>
      <c r="H640" s="2"/>
      <c r="I640" s="6"/>
      <c r="J640" s="6"/>
      <c r="K640" s="2"/>
      <c r="L640" s="2"/>
    </row>
    <row r="641" spans="2:12" ht="15.75" customHeight="1" x14ac:dyDescent="0.2">
      <c r="B641" s="2"/>
      <c r="C641" s="3"/>
      <c r="D641" s="4"/>
      <c r="E641" s="5"/>
      <c r="F641" s="91"/>
      <c r="G641" s="2"/>
      <c r="H641" s="2"/>
      <c r="I641" s="6"/>
      <c r="J641" s="6"/>
      <c r="K641" s="2"/>
      <c r="L641" s="2"/>
    </row>
    <row r="642" spans="2:12" ht="15.75" customHeight="1" x14ac:dyDescent="0.2">
      <c r="B642" s="2"/>
      <c r="C642" s="3"/>
      <c r="D642" s="4"/>
      <c r="E642" s="5"/>
      <c r="F642" s="91"/>
      <c r="G642" s="2"/>
      <c r="H642" s="2"/>
      <c r="I642" s="6"/>
      <c r="J642" s="6"/>
      <c r="K642" s="2"/>
      <c r="L642" s="2"/>
    </row>
    <row r="643" spans="2:12" ht="15.75" customHeight="1" x14ac:dyDescent="0.2">
      <c r="B643" s="2"/>
      <c r="C643" s="3"/>
      <c r="D643" s="4"/>
      <c r="E643" s="5"/>
      <c r="F643" s="91"/>
      <c r="G643" s="2"/>
      <c r="H643" s="2"/>
      <c r="I643" s="6"/>
      <c r="J643" s="6"/>
      <c r="K643" s="2"/>
      <c r="L643" s="2"/>
    </row>
    <row r="644" spans="2:12" ht="15.75" customHeight="1" x14ac:dyDescent="0.2">
      <c r="B644" s="2"/>
      <c r="C644" s="3"/>
      <c r="D644" s="4"/>
      <c r="E644" s="5"/>
      <c r="F644" s="91"/>
      <c r="G644" s="2"/>
      <c r="H644" s="2"/>
      <c r="I644" s="6"/>
      <c r="J644" s="6"/>
      <c r="K644" s="2"/>
      <c r="L644" s="2"/>
    </row>
    <row r="645" spans="2:12" ht="15.75" customHeight="1" x14ac:dyDescent="0.2">
      <c r="B645" s="2"/>
      <c r="C645" s="3"/>
      <c r="D645" s="4"/>
      <c r="E645" s="5"/>
      <c r="F645" s="91"/>
      <c r="G645" s="2"/>
      <c r="H645" s="2"/>
      <c r="I645" s="6"/>
      <c r="J645" s="6"/>
      <c r="K645" s="2"/>
      <c r="L645" s="2"/>
    </row>
    <row r="646" spans="2:12" ht="15.75" customHeight="1" x14ac:dyDescent="0.2">
      <c r="B646" s="2"/>
      <c r="C646" s="3"/>
      <c r="D646" s="4"/>
      <c r="E646" s="5"/>
      <c r="F646" s="91"/>
      <c r="G646" s="2"/>
      <c r="H646" s="2"/>
      <c r="I646" s="6"/>
      <c r="J646" s="6"/>
      <c r="K646" s="2"/>
      <c r="L646" s="2"/>
    </row>
    <row r="647" spans="2:12" ht="15.75" customHeight="1" x14ac:dyDescent="0.2">
      <c r="B647" s="2"/>
      <c r="C647" s="3"/>
      <c r="D647" s="4"/>
      <c r="E647" s="5"/>
      <c r="F647" s="91"/>
      <c r="G647" s="2"/>
      <c r="H647" s="2"/>
      <c r="I647" s="6"/>
      <c r="J647" s="6"/>
      <c r="K647" s="2"/>
      <c r="L647" s="2"/>
    </row>
    <row r="648" spans="2:12" ht="15.75" customHeight="1" x14ac:dyDescent="0.2">
      <c r="B648" s="2"/>
      <c r="C648" s="3"/>
      <c r="D648" s="4"/>
      <c r="E648" s="5"/>
      <c r="F648" s="91"/>
      <c r="G648" s="2"/>
      <c r="H648" s="2"/>
      <c r="I648" s="6"/>
      <c r="J648" s="6"/>
      <c r="K648" s="2"/>
      <c r="L648" s="2"/>
    </row>
    <row r="649" spans="2:12" ht="15.75" customHeight="1" x14ac:dyDescent="0.2">
      <c r="B649" s="2"/>
      <c r="C649" s="3"/>
      <c r="D649" s="4"/>
      <c r="E649" s="5"/>
      <c r="F649" s="91"/>
      <c r="G649" s="2"/>
      <c r="H649" s="2"/>
      <c r="I649" s="6"/>
      <c r="J649" s="6"/>
      <c r="K649" s="2"/>
      <c r="L649" s="2"/>
    </row>
    <row r="650" spans="2:12" ht="15.75" customHeight="1" x14ac:dyDescent="0.2">
      <c r="B650" s="2"/>
      <c r="C650" s="3"/>
      <c r="D650" s="4"/>
      <c r="E650" s="5"/>
      <c r="F650" s="91"/>
      <c r="G650" s="2"/>
      <c r="H650" s="2"/>
      <c r="I650" s="6"/>
      <c r="J650" s="6"/>
      <c r="K650" s="2"/>
      <c r="L650" s="2"/>
    </row>
    <row r="651" spans="2:12" ht="15.75" customHeight="1" x14ac:dyDescent="0.2">
      <c r="B651" s="2"/>
      <c r="C651" s="3"/>
      <c r="D651" s="4"/>
      <c r="E651" s="5"/>
      <c r="F651" s="91"/>
      <c r="G651" s="2"/>
      <c r="H651" s="2"/>
      <c r="I651" s="6"/>
      <c r="J651" s="6"/>
      <c r="K651" s="2"/>
      <c r="L651" s="2"/>
    </row>
    <row r="652" spans="2:12" ht="15.75" customHeight="1" x14ac:dyDescent="0.2">
      <c r="B652" s="2"/>
      <c r="C652" s="3"/>
      <c r="D652" s="4"/>
      <c r="E652" s="5"/>
      <c r="F652" s="91"/>
      <c r="G652" s="2"/>
      <c r="H652" s="2"/>
      <c r="I652" s="6"/>
      <c r="J652" s="6"/>
      <c r="K652" s="2"/>
      <c r="L652" s="2"/>
    </row>
    <row r="653" spans="2:12" ht="15.75" customHeight="1" x14ac:dyDescent="0.2">
      <c r="B653" s="2"/>
      <c r="C653" s="3"/>
      <c r="D653" s="4"/>
      <c r="E653" s="5"/>
      <c r="F653" s="91"/>
      <c r="G653" s="2"/>
      <c r="H653" s="2"/>
      <c r="I653" s="6"/>
      <c r="J653" s="6"/>
      <c r="K653" s="2"/>
      <c r="L653" s="2"/>
    </row>
    <row r="654" spans="2:12" ht="15.75" customHeight="1" x14ac:dyDescent="0.2">
      <c r="B654" s="2"/>
      <c r="C654" s="3"/>
      <c r="D654" s="4"/>
      <c r="E654" s="5"/>
      <c r="F654" s="91"/>
      <c r="G654" s="2"/>
      <c r="H654" s="2"/>
      <c r="I654" s="6"/>
      <c r="J654" s="6"/>
      <c r="K654" s="2"/>
      <c r="L654" s="2"/>
    </row>
    <row r="655" spans="2:12" ht="15.75" customHeight="1" x14ac:dyDescent="0.2">
      <c r="B655" s="2"/>
      <c r="C655" s="3"/>
      <c r="D655" s="4"/>
      <c r="E655" s="5"/>
      <c r="F655" s="91"/>
      <c r="G655" s="2"/>
      <c r="H655" s="2"/>
      <c r="I655" s="6"/>
      <c r="J655" s="6"/>
      <c r="K655" s="2"/>
      <c r="L655" s="2"/>
    </row>
    <row r="656" spans="2:12" ht="15.75" customHeight="1" x14ac:dyDescent="0.2">
      <c r="B656" s="2"/>
      <c r="C656" s="3"/>
      <c r="D656" s="4"/>
      <c r="E656" s="5"/>
      <c r="F656" s="91"/>
      <c r="G656" s="2"/>
      <c r="H656" s="2"/>
      <c r="I656" s="6"/>
      <c r="J656" s="6"/>
      <c r="K656" s="2"/>
      <c r="L656" s="2"/>
    </row>
    <row r="657" spans="2:12" ht="15.75" customHeight="1" x14ac:dyDescent="0.2">
      <c r="B657" s="2"/>
      <c r="C657" s="3"/>
      <c r="D657" s="4"/>
      <c r="E657" s="5"/>
      <c r="F657" s="91"/>
      <c r="G657" s="2"/>
      <c r="H657" s="2"/>
      <c r="I657" s="6"/>
      <c r="J657" s="6"/>
      <c r="K657" s="2"/>
      <c r="L657" s="2"/>
    </row>
    <row r="658" spans="2:12" ht="15.75" customHeight="1" x14ac:dyDescent="0.2">
      <c r="B658" s="2"/>
      <c r="C658" s="3"/>
      <c r="D658" s="4"/>
      <c r="E658" s="5"/>
      <c r="F658" s="91"/>
      <c r="G658" s="2"/>
      <c r="H658" s="2"/>
      <c r="I658" s="6"/>
      <c r="J658" s="6"/>
      <c r="K658" s="2"/>
      <c r="L658" s="2"/>
    </row>
    <row r="659" spans="2:12" ht="15.75" customHeight="1" x14ac:dyDescent="0.2">
      <c r="B659" s="2"/>
      <c r="C659" s="3"/>
      <c r="D659" s="4"/>
      <c r="E659" s="5"/>
      <c r="F659" s="91"/>
      <c r="G659" s="2"/>
      <c r="H659" s="2"/>
      <c r="I659" s="6"/>
      <c r="J659" s="6"/>
      <c r="K659" s="2"/>
      <c r="L659" s="2"/>
    </row>
    <row r="660" spans="2:12" ht="15.75" customHeight="1" x14ac:dyDescent="0.2">
      <c r="B660" s="2"/>
      <c r="C660" s="3"/>
      <c r="D660" s="4"/>
      <c r="E660" s="5"/>
      <c r="F660" s="91"/>
      <c r="G660" s="2"/>
      <c r="H660" s="2"/>
      <c r="I660" s="6"/>
      <c r="J660" s="6"/>
      <c r="K660" s="2"/>
      <c r="L660" s="2"/>
    </row>
    <row r="661" spans="2:12" ht="15.75" customHeight="1" x14ac:dyDescent="0.2">
      <c r="B661" s="2"/>
      <c r="C661" s="3"/>
      <c r="D661" s="4"/>
      <c r="E661" s="5"/>
      <c r="F661" s="91"/>
      <c r="G661" s="2"/>
      <c r="H661" s="2"/>
      <c r="I661" s="6"/>
      <c r="J661" s="6"/>
      <c r="K661" s="2"/>
      <c r="L661" s="2"/>
    </row>
    <row r="662" spans="2:12" ht="15.75" customHeight="1" x14ac:dyDescent="0.2">
      <c r="B662" s="2"/>
      <c r="C662" s="3"/>
      <c r="D662" s="4"/>
      <c r="E662" s="5"/>
      <c r="F662" s="91"/>
      <c r="G662" s="2"/>
      <c r="H662" s="2"/>
      <c r="I662" s="6"/>
      <c r="J662" s="6"/>
      <c r="K662" s="2"/>
      <c r="L662" s="2"/>
    </row>
    <row r="663" spans="2:12" ht="15.75" customHeight="1" x14ac:dyDescent="0.2">
      <c r="B663" s="2"/>
      <c r="C663" s="3"/>
      <c r="D663" s="4"/>
      <c r="E663" s="5"/>
      <c r="F663" s="91"/>
      <c r="G663" s="2"/>
      <c r="H663" s="2"/>
      <c r="I663" s="6"/>
      <c r="J663" s="6"/>
      <c r="K663" s="2"/>
      <c r="L663" s="2"/>
    </row>
    <row r="664" spans="2:12" ht="15.75" customHeight="1" x14ac:dyDescent="0.2">
      <c r="B664" s="2"/>
      <c r="C664" s="3"/>
      <c r="D664" s="4"/>
      <c r="E664" s="5"/>
      <c r="F664" s="91"/>
      <c r="G664" s="2"/>
      <c r="H664" s="2"/>
      <c r="I664" s="6"/>
      <c r="J664" s="6"/>
      <c r="K664" s="2"/>
      <c r="L664" s="2"/>
    </row>
    <row r="665" spans="2:12" ht="15.75" customHeight="1" x14ac:dyDescent="0.2">
      <c r="B665" s="2"/>
      <c r="C665" s="3"/>
      <c r="D665" s="4"/>
      <c r="E665" s="5"/>
      <c r="F665" s="91"/>
      <c r="G665" s="2"/>
      <c r="H665" s="2"/>
      <c r="I665" s="6"/>
      <c r="J665" s="6"/>
      <c r="K665" s="2"/>
      <c r="L665" s="2"/>
    </row>
    <row r="666" spans="2:12" ht="15.75" customHeight="1" x14ac:dyDescent="0.2">
      <c r="B666" s="2"/>
      <c r="C666" s="3"/>
      <c r="D666" s="4"/>
      <c r="E666" s="5"/>
      <c r="F666" s="91"/>
      <c r="G666" s="2"/>
      <c r="H666" s="2"/>
      <c r="I666" s="6"/>
      <c r="J666" s="6"/>
      <c r="K666" s="2"/>
      <c r="L666" s="2"/>
    </row>
    <row r="667" spans="2:12" ht="15.75" customHeight="1" x14ac:dyDescent="0.2">
      <c r="B667" s="2"/>
      <c r="C667" s="3"/>
      <c r="D667" s="4"/>
      <c r="E667" s="5"/>
      <c r="F667" s="91"/>
      <c r="G667" s="2"/>
      <c r="H667" s="2"/>
      <c r="I667" s="6"/>
      <c r="J667" s="6"/>
      <c r="K667" s="2"/>
      <c r="L667" s="2"/>
    </row>
    <row r="668" spans="2:12" ht="15.75" customHeight="1" x14ac:dyDescent="0.2">
      <c r="B668" s="2"/>
      <c r="C668" s="3"/>
      <c r="D668" s="4"/>
      <c r="E668" s="5"/>
      <c r="F668" s="91"/>
      <c r="G668" s="2"/>
      <c r="H668" s="2"/>
      <c r="I668" s="6"/>
      <c r="J668" s="6"/>
      <c r="K668" s="2"/>
      <c r="L668" s="2"/>
    </row>
    <row r="669" spans="2:12" ht="15.75" customHeight="1" x14ac:dyDescent="0.2">
      <c r="B669" s="2"/>
      <c r="C669" s="3"/>
      <c r="D669" s="4"/>
      <c r="E669" s="5"/>
      <c r="F669" s="91"/>
      <c r="G669" s="2"/>
      <c r="H669" s="2"/>
      <c r="I669" s="6"/>
      <c r="J669" s="6"/>
      <c r="K669" s="2"/>
      <c r="L669" s="2"/>
    </row>
    <row r="670" spans="2:12" ht="15.75" customHeight="1" x14ac:dyDescent="0.2">
      <c r="B670" s="2"/>
      <c r="C670" s="3"/>
      <c r="D670" s="4"/>
      <c r="E670" s="5"/>
      <c r="F670" s="91"/>
      <c r="G670" s="2"/>
      <c r="H670" s="2"/>
      <c r="I670" s="6"/>
      <c r="J670" s="6"/>
      <c r="K670" s="2"/>
      <c r="L670" s="2"/>
    </row>
    <row r="671" spans="2:12" ht="15.75" customHeight="1" x14ac:dyDescent="0.2">
      <c r="B671" s="2"/>
      <c r="C671" s="3"/>
      <c r="D671" s="4"/>
      <c r="E671" s="5"/>
      <c r="F671" s="91"/>
      <c r="G671" s="2"/>
      <c r="H671" s="2"/>
      <c r="I671" s="6"/>
      <c r="J671" s="6"/>
      <c r="K671" s="2"/>
      <c r="L671" s="2"/>
    </row>
    <row r="672" spans="2:12" ht="15.75" customHeight="1" x14ac:dyDescent="0.2">
      <c r="B672" s="2"/>
      <c r="C672" s="3"/>
      <c r="D672" s="4"/>
      <c r="E672" s="5"/>
      <c r="F672" s="91"/>
      <c r="G672" s="2"/>
      <c r="H672" s="2"/>
      <c r="I672" s="6"/>
      <c r="J672" s="6"/>
      <c r="K672" s="2"/>
      <c r="L672" s="2"/>
    </row>
    <row r="673" spans="2:12" ht="15.75" customHeight="1" x14ac:dyDescent="0.2">
      <c r="B673" s="2"/>
      <c r="C673" s="3"/>
      <c r="D673" s="4"/>
      <c r="E673" s="5"/>
      <c r="F673" s="91"/>
      <c r="G673" s="2"/>
      <c r="H673" s="2"/>
      <c r="I673" s="6"/>
      <c r="J673" s="6"/>
      <c r="K673" s="2"/>
      <c r="L673" s="2"/>
    </row>
    <row r="674" spans="2:12" ht="15.75" customHeight="1" x14ac:dyDescent="0.2">
      <c r="B674" s="2"/>
      <c r="C674" s="3"/>
      <c r="D674" s="4"/>
      <c r="E674" s="5"/>
      <c r="F674" s="91"/>
      <c r="G674" s="2"/>
      <c r="H674" s="2"/>
      <c r="I674" s="6"/>
      <c r="J674" s="6"/>
      <c r="K674" s="2"/>
      <c r="L674" s="2"/>
    </row>
    <row r="675" spans="2:12" ht="15.75" customHeight="1" x14ac:dyDescent="0.2">
      <c r="B675" s="2"/>
      <c r="C675" s="3"/>
      <c r="D675" s="4"/>
      <c r="E675" s="5"/>
      <c r="F675" s="91"/>
      <c r="G675" s="2"/>
      <c r="H675" s="2"/>
      <c r="I675" s="6"/>
      <c r="J675" s="6"/>
      <c r="K675" s="2"/>
      <c r="L675" s="2"/>
    </row>
    <row r="676" spans="2:12" ht="15.75" customHeight="1" x14ac:dyDescent="0.2">
      <c r="B676" s="2"/>
      <c r="C676" s="3"/>
      <c r="D676" s="4"/>
      <c r="E676" s="5"/>
      <c r="F676" s="91"/>
      <c r="G676" s="2"/>
      <c r="H676" s="2"/>
      <c r="I676" s="6"/>
      <c r="J676" s="6"/>
      <c r="K676" s="2"/>
      <c r="L676" s="2"/>
    </row>
    <row r="677" spans="2:12" ht="15.75" customHeight="1" x14ac:dyDescent="0.2">
      <c r="B677" s="2"/>
      <c r="C677" s="3"/>
      <c r="D677" s="4"/>
      <c r="E677" s="5"/>
      <c r="F677" s="91"/>
      <c r="G677" s="2"/>
      <c r="H677" s="2"/>
      <c r="I677" s="6"/>
      <c r="J677" s="6"/>
      <c r="K677" s="2"/>
      <c r="L677" s="2"/>
    </row>
    <row r="678" spans="2:12" ht="15.75" customHeight="1" x14ac:dyDescent="0.2">
      <c r="B678" s="2"/>
      <c r="C678" s="3"/>
      <c r="D678" s="4"/>
      <c r="E678" s="5"/>
      <c r="F678" s="91"/>
      <c r="G678" s="2"/>
      <c r="H678" s="2"/>
      <c r="I678" s="6"/>
      <c r="J678" s="6"/>
      <c r="K678" s="2"/>
      <c r="L678" s="2"/>
    </row>
    <row r="679" spans="2:12" ht="15.75" customHeight="1" x14ac:dyDescent="0.2">
      <c r="B679" s="2"/>
      <c r="C679" s="3"/>
      <c r="D679" s="4"/>
      <c r="E679" s="5"/>
      <c r="F679" s="91"/>
      <c r="G679" s="2"/>
      <c r="H679" s="2"/>
      <c r="I679" s="6"/>
      <c r="J679" s="6"/>
      <c r="K679" s="2"/>
      <c r="L679" s="2"/>
    </row>
    <row r="680" spans="2:12" ht="15.75" customHeight="1" x14ac:dyDescent="0.2">
      <c r="B680" s="2"/>
      <c r="C680" s="3"/>
      <c r="D680" s="4"/>
      <c r="E680" s="5"/>
      <c r="F680" s="91"/>
      <c r="G680" s="2"/>
      <c r="H680" s="2"/>
      <c r="I680" s="6"/>
      <c r="J680" s="6"/>
      <c r="K680" s="2"/>
      <c r="L680" s="2"/>
    </row>
    <row r="681" spans="2:12" ht="15.75" customHeight="1" x14ac:dyDescent="0.2">
      <c r="B681" s="2"/>
      <c r="C681" s="3"/>
      <c r="D681" s="4"/>
      <c r="E681" s="5"/>
      <c r="F681" s="91"/>
      <c r="G681" s="2"/>
      <c r="H681" s="2"/>
      <c r="I681" s="6"/>
      <c r="J681" s="6"/>
      <c r="K681" s="2"/>
      <c r="L681" s="2"/>
    </row>
    <row r="682" spans="2:12" ht="15.75" customHeight="1" x14ac:dyDescent="0.2">
      <c r="B682" s="2"/>
      <c r="C682" s="3"/>
      <c r="D682" s="4"/>
      <c r="E682" s="5"/>
      <c r="F682" s="91"/>
      <c r="G682" s="2"/>
      <c r="H682" s="2"/>
      <c r="I682" s="6"/>
      <c r="J682" s="6"/>
      <c r="K682" s="2"/>
      <c r="L682" s="2"/>
    </row>
    <row r="683" spans="2:12" ht="15.75" customHeight="1" x14ac:dyDescent="0.2">
      <c r="B683" s="2"/>
      <c r="C683" s="3"/>
      <c r="D683" s="4"/>
      <c r="E683" s="5"/>
      <c r="F683" s="91"/>
      <c r="G683" s="2"/>
      <c r="H683" s="2"/>
      <c r="I683" s="6"/>
      <c r="J683" s="6"/>
      <c r="K683" s="2"/>
      <c r="L683" s="2"/>
    </row>
    <row r="684" spans="2:12" ht="15.75" customHeight="1" x14ac:dyDescent="0.2">
      <c r="B684" s="2"/>
      <c r="C684" s="3"/>
      <c r="D684" s="4"/>
      <c r="E684" s="5"/>
      <c r="F684" s="91"/>
      <c r="G684" s="2"/>
      <c r="H684" s="2"/>
      <c r="I684" s="6"/>
      <c r="J684" s="6"/>
      <c r="K684" s="2"/>
      <c r="L684" s="2"/>
    </row>
    <row r="685" spans="2:12" ht="15.75" customHeight="1" x14ac:dyDescent="0.2">
      <c r="B685" s="2"/>
      <c r="C685" s="3"/>
      <c r="D685" s="4"/>
      <c r="E685" s="5"/>
      <c r="F685" s="91"/>
      <c r="G685" s="2"/>
      <c r="H685" s="2"/>
      <c r="I685" s="6"/>
      <c r="J685" s="6"/>
      <c r="K685" s="2"/>
      <c r="L685" s="2"/>
    </row>
    <row r="686" spans="2:12" ht="15.75" customHeight="1" x14ac:dyDescent="0.2">
      <c r="B686" s="2"/>
      <c r="C686" s="3"/>
      <c r="D686" s="4"/>
      <c r="E686" s="5"/>
      <c r="F686" s="91"/>
      <c r="G686" s="2"/>
      <c r="H686" s="2"/>
      <c r="I686" s="6"/>
      <c r="J686" s="6"/>
      <c r="K686" s="2"/>
      <c r="L686" s="2"/>
    </row>
    <row r="687" spans="2:12" ht="15.75" customHeight="1" x14ac:dyDescent="0.2">
      <c r="B687" s="2"/>
      <c r="C687" s="3"/>
      <c r="D687" s="4"/>
      <c r="E687" s="5"/>
      <c r="F687" s="91"/>
      <c r="G687" s="2"/>
      <c r="H687" s="2"/>
      <c r="I687" s="6"/>
      <c r="J687" s="6"/>
      <c r="K687" s="2"/>
      <c r="L687" s="2"/>
    </row>
    <row r="688" spans="2:12" ht="15.75" customHeight="1" x14ac:dyDescent="0.2">
      <c r="B688" s="2"/>
      <c r="C688" s="3"/>
      <c r="D688" s="4"/>
      <c r="E688" s="5"/>
      <c r="F688" s="91"/>
      <c r="G688" s="2"/>
      <c r="H688" s="2"/>
      <c r="I688" s="6"/>
      <c r="J688" s="6"/>
      <c r="K688" s="2"/>
      <c r="L688" s="2"/>
    </row>
    <row r="689" spans="2:12" ht="15.75" customHeight="1" x14ac:dyDescent="0.2">
      <c r="B689" s="2"/>
      <c r="C689" s="3"/>
      <c r="D689" s="4"/>
      <c r="E689" s="5"/>
      <c r="F689" s="91"/>
      <c r="G689" s="2"/>
      <c r="H689" s="2"/>
      <c r="I689" s="6"/>
      <c r="J689" s="6"/>
      <c r="K689" s="2"/>
      <c r="L689" s="2"/>
    </row>
    <row r="690" spans="2:12" ht="15.75" customHeight="1" x14ac:dyDescent="0.2">
      <c r="B690" s="2"/>
      <c r="C690" s="3"/>
      <c r="D690" s="4"/>
      <c r="E690" s="5"/>
      <c r="F690" s="91"/>
      <c r="G690" s="2"/>
      <c r="H690" s="2"/>
      <c r="I690" s="6"/>
      <c r="J690" s="6"/>
      <c r="K690" s="2"/>
      <c r="L690" s="2"/>
    </row>
    <row r="691" spans="2:12" ht="15.75" customHeight="1" x14ac:dyDescent="0.2">
      <c r="B691" s="2"/>
      <c r="C691" s="3"/>
      <c r="D691" s="4"/>
      <c r="E691" s="5"/>
      <c r="F691" s="91"/>
      <c r="G691" s="2"/>
      <c r="H691" s="2"/>
      <c r="I691" s="6"/>
      <c r="J691" s="6"/>
      <c r="K691" s="2"/>
      <c r="L691" s="2"/>
    </row>
    <row r="692" spans="2:12" ht="15.75" customHeight="1" x14ac:dyDescent="0.2">
      <c r="B692" s="2"/>
      <c r="C692" s="3"/>
      <c r="D692" s="4"/>
      <c r="E692" s="5"/>
      <c r="F692" s="91"/>
      <c r="G692" s="2"/>
      <c r="H692" s="2"/>
      <c r="I692" s="6"/>
      <c r="J692" s="6"/>
      <c r="K692" s="2"/>
      <c r="L692" s="2"/>
    </row>
    <row r="693" spans="2:12" ht="15.75" customHeight="1" x14ac:dyDescent="0.2">
      <c r="B693" s="2"/>
      <c r="C693" s="3"/>
      <c r="D693" s="4"/>
      <c r="E693" s="5"/>
      <c r="F693" s="91"/>
      <c r="G693" s="2"/>
      <c r="H693" s="2"/>
      <c r="I693" s="6"/>
      <c r="J693" s="6"/>
      <c r="K693" s="2"/>
      <c r="L693" s="2"/>
    </row>
    <row r="694" spans="2:12" ht="15.75" customHeight="1" x14ac:dyDescent="0.2">
      <c r="B694" s="2"/>
      <c r="C694" s="3"/>
      <c r="D694" s="4"/>
      <c r="E694" s="5"/>
      <c r="F694" s="91"/>
      <c r="G694" s="2"/>
      <c r="H694" s="2"/>
      <c r="I694" s="6"/>
      <c r="J694" s="6"/>
      <c r="K694" s="2"/>
      <c r="L694" s="2"/>
    </row>
    <row r="695" spans="2:12" ht="15.75" customHeight="1" x14ac:dyDescent="0.2">
      <c r="B695" s="2"/>
      <c r="C695" s="3"/>
      <c r="D695" s="4"/>
      <c r="E695" s="5"/>
      <c r="F695" s="91"/>
      <c r="G695" s="2"/>
      <c r="H695" s="2"/>
      <c r="I695" s="6"/>
      <c r="J695" s="6"/>
      <c r="K695" s="2"/>
      <c r="L695" s="2"/>
    </row>
    <row r="696" spans="2:12" ht="15.75" customHeight="1" x14ac:dyDescent="0.2">
      <c r="B696" s="2"/>
      <c r="C696" s="3"/>
      <c r="D696" s="4"/>
      <c r="E696" s="5"/>
      <c r="F696" s="91"/>
      <c r="G696" s="2"/>
      <c r="H696" s="2"/>
      <c r="I696" s="6"/>
      <c r="J696" s="6"/>
      <c r="K696" s="2"/>
      <c r="L696" s="2"/>
    </row>
    <row r="697" spans="2:12" ht="15.75" customHeight="1" x14ac:dyDescent="0.2">
      <c r="B697" s="2"/>
      <c r="C697" s="3"/>
      <c r="D697" s="4"/>
      <c r="E697" s="5"/>
      <c r="F697" s="91"/>
      <c r="G697" s="2"/>
      <c r="H697" s="2"/>
      <c r="I697" s="6"/>
      <c r="J697" s="6"/>
      <c r="K697" s="2"/>
      <c r="L697" s="2"/>
    </row>
    <row r="698" spans="2:12" ht="15.75" customHeight="1" x14ac:dyDescent="0.2">
      <c r="B698" s="2"/>
      <c r="C698" s="3"/>
      <c r="D698" s="4"/>
      <c r="E698" s="5"/>
      <c r="F698" s="91"/>
      <c r="G698" s="2"/>
      <c r="H698" s="2"/>
      <c r="I698" s="6"/>
      <c r="J698" s="6"/>
      <c r="K698" s="2"/>
      <c r="L698" s="2"/>
    </row>
    <row r="699" spans="2:12" ht="15.75" customHeight="1" x14ac:dyDescent="0.2">
      <c r="B699" s="2"/>
      <c r="C699" s="3"/>
      <c r="D699" s="4"/>
      <c r="E699" s="5"/>
      <c r="F699" s="91"/>
      <c r="G699" s="2"/>
      <c r="H699" s="2"/>
      <c r="I699" s="6"/>
      <c r="J699" s="6"/>
      <c r="K699" s="2"/>
      <c r="L699" s="2"/>
    </row>
    <row r="700" spans="2:12" ht="15.75" customHeight="1" x14ac:dyDescent="0.2">
      <c r="B700" s="2"/>
      <c r="C700" s="3"/>
      <c r="D700" s="4"/>
      <c r="E700" s="5"/>
      <c r="F700" s="91"/>
      <c r="G700" s="2"/>
      <c r="H700" s="2"/>
      <c r="I700" s="6"/>
      <c r="J700" s="6"/>
      <c r="K700" s="2"/>
      <c r="L700" s="2"/>
    </row>
    <row r="701" spans="2:12" ht="15.75" customHeight="1" x14ac:dyDescent="0.2">
      <c r="B701" s="2"/>
      <c r="C701" s="3"/>
      <c r="D701" s="4"/>
      <c r="E701" s="5"/>
      <c r="F701" s="91"/>
      <c r="G701" s="2"/>
      <c r="H701" s="2"/>
      <c r="I701" s="6"/>
      <c r="J701" s="6"/>
      <c r="K701" s="2"/>
      <c r="L701" s="2"/>
    </row>
    <row r="702" spans="2:12" ht="15.75" customHeight="1" x14ac:dyDescent="0.2">
      <c r="B702" s="2"/>
      <c r="C702" s="3"/>
      <c r="D702" s="4"/>
      <c r="E702" s="5"/>
      <c r="F702" s="91"/>
      <c r="G702" s="2"/>
      <c r="H702" s="2"/>
      <c r="I702" s="6"/>
      <c r="J702" s="6"/>
      <c r="K702" s="2"/>
      <c r="L702" s="2"/>
    </row>
    <row r="703" spans="2:12" ht="15.75" customHeight="1" x14ac:dyDescent="0.2">
      <c r="B703" s="2"/>
      <c r="C703" s="3"/>
      <c r="D703" s="4"/>
      <c r="E703" s="5"/>
      <c r="F703" s="91"/>
      <c r="G703" s="2"/>
      <c r="H703" s="2"/>
      <c r="I703" s="6"/>
      <c r="J703" s="6"/>
      <c r="K703" s="2"/>
      <c r="L703" s="2"/>
    </row>
    <row r="704" spans="2:12" ht="15.75" customHeight="1" x14ac:dyDescent="0.2">
      <c r="B704" s="2"/>
      <c r="C704" s="3"/>
      <c r="D704" s="4"/>
      <c r="E704" s="5"/>
      <c r="F704" s="91"/>
      <c r="G704" s="2"/>
      <c r="H704" s="2"/>
      <c r="I704" s="6"/>
      <c r="J704" s="6"/>
      <c r="K704" s="2"/>
      <c r="L704" s="2"/>
    </row>
    <row r="705" spans="2:12" ht="15.75" customHeight="1" x14ac:dyDescent="0.2">
      <c r="B705" s="2"/>
      <c r="C705" s="3"/>
      <c r="D705" s="4"/>
      <c r="E705" s="5"/>
      <c r="F705" s="91"/>
      <c r="G705" s="2"/>
      <c r="H705" s="2"/>
      <c r="I705" s="6"/>
      <c r="J705" s="6"/>
      <c r="K705" s="2"/>
      <c r="L705" s="2"/>
    </row>
    <row r="706" spans="2:12" ht="15.75" customHeight="1" x14ac:dyDescent="0.2">
      <c r="B706" s="2"/>
      <c r="C706" s="3"/>
      <c r="D706" s="4"/>
      <c r="E706" s="5"/>
      <c r="F706" s="91"/>
      <c r="G706" s="2"/>
      <c r="H706" s="2"/>
      <c r="I706" s="6"/>
      <c r="J706" s="6"/>
      <c r="K706" s="2"/>
      <c r="L706" s="2"/>
    </row>
    <row r="707" spans="2:12" ht="15.75" customHeight="1" x14ac:dyDescent="0.2">
      <c r="B707" s="2"/>
      <c r="C707" s="3"/>
      <c r="D707" s="4"/>
      <c r="E707" s="5"/>
      <c r="F707" s="91"/>
      <c r="G707" s="2"/>
      <c r="H707" s="2"/>
      <c r="I707" s="6"/>
      <c r="J707" s="6"/>
      <c r="K707" s="2"/>
      <c r="L707" s="2"/>
    </row>
    <row r="708" spans="2:12" ht="15.75" customHeight="1" x14ac:dyDescent="0.2">
      <c r="B708" s="2"/>
      <c r="C708" s="3"/>
      <c r="D708" s="4"/>
      <c r="E708" s="5"/>
      <c r="F708" s="91"/>
      <c r="G708" s="2"/>
      <c r="H708" s="2"/>
      <c r="I708" s="6"/>
      <c r="J708" s="6"/>
      <c r="K708" s="2"/>
      <c r="L708" s="2"/>
    </row>
    <row r="709" spans="2:12" ht="15.75" customHeight="1" x14ac:dyDescent="0.2">
      <c r="B709" s="2"/>
      <c r="C709" s="3"/>
      <c r="D709" s="4"/>
      <c r="E709" s="5"/>
      <c r="F709" s="91"/>
      <c r="G709" s="2"/>
      <c r="H709" s="2"/>
      <c r="I709" s="6"/>
      <c r="J709" s="6"/>
      <c r="K709" s="2"/>
      <c r="L709" s="2"/>
    </row>
    <row r="710" spans="2:12" ht="15.75" customHeight="1" x14ac:dyDescent="0.2">
      <c r="B710" s="2"/>
      <c r="C710" s="3"/>
      <c r="D710" s="4"/>
      <c r="E710" s="5"/>
      <c r="F710" s="91"/>
      <c r="G710" s="2"/>
      <c r="H710" s="2"/>
      <c r="I710" s="6"/>
      <c r="J710" s="6"/>
      <c r="K710" s="2"/>
      <c r="L710" s="2"/>
    </row>
    <row r="711" spans="2:12" ht="15.75" customHeight="1" x14ac:dyDescent="0.2">
      <c r="B711" s="2"/>
      <c r="C711" s="3"/>
      <c r="D711" s="4"/>
      <c r="E711" s="5"/>
      <c r="F711" s="91"/>
      <c r="G711" s="2"/>
      <c r="H711" s="2"/>
      <c r="I711" s="6"/>
      <c r="J711" s="6"/>
      <c r="K711" s="2"/>
      <c r="L711" s="2"/>
    </row>
    <row r="712" spans="2:12" ht="15.75" customHeight="1" x14ac:dyDescent="0.2">
      <c r="B712" s="2"/>
      <c r="C712" s="3"/>
      <c r="D712" s="4"/>
      <c r="E712" s="5"/>
      <c r="F712" s="91"/>
      <c r="G712" s="2"/>
      <c r="H712" s="2"/>
      <c r="I712" s="6"/>
      <c r="J712" s="6"/>
      <c r="K712" s="2"/>
      <c r="L712" s="2"/>
    </row>
    <row r="713" spans="2:12" ht="15.75" customHeight="1" x14ac:dyDescent="0.2">
      <c r="B713" s="2"/>
      <c r="C713" s="3"/>
      <c r="D713" s="4"/>
      <c r="E713" s="5"/>
      <c r="F713" s="91"/>
      <c r="G713" s="2"/>
      <c r="H713" s="2"/>
      <c r="I713" s="6"/>
      <c r="J713" s="6"/>
      <c r="K713" s="2"/>
      <c r="L713" s="2"/>
    </row>
    <row r="714" spans="2:12" ht="15.75" customHeight="1" x14ac:dyDescent="0.2">
      <c r="B714" s="2"/>
      <c r="C714" s="3"/>
      <c r="D714" s="4"/>
      <c r="E714" s="5"/>
      <c r="F714" s="91"/>
      <c r="G714" s="2"/>
      <c r="H714" s="2"/>
      <c r="I714" s="6"/>
      <c r="J714" s="6"/>
      <c r="K714" s="2"/>
      <c r="L714" s="2"/>
    </row>
    <row r="715" spans="2:12" ht="15.75" customHeight="1" x14ac:dyDescent="0.2">
      <c r="B715" s="2"/>
      <c r="C715" s="3"/>
      <c r="D715" s="4"/>
      <c r="E715" s="5"/>
      <c r="F715" s="91"/>
      <c r="G715" s="2"/>
      <c r="H715" s="2"/>
      <c r="I715" s="6"/>
      <c r="J715" s="6"/>
      <c r="K715" s="2"/>
      <c r="L715" s="2"/>
    </row>
    <row r="716" spans="2:12" ht="15.75" customHeight="1" x14ac:dyDescent="0.2">
      <c r="B716" s="2"/>
      <c r="C716" s="3"/>
      <c r="D716" s="4"/>
      <c r="E716" s="5"/>
      <c r="F716" s="91"/>
      <c r="G716" s="2"/>
      <c r="H716" s="2"/>
      <c r="I716" s="6"/>
      <c r="J716" s="6"/>
      <c r="K716" s="2"/>
      <c r="L716" s="2"/>
    </row>
    <row r="717" spans="2:12" ht="15.75" customHeight="1" x14ac:dyDescent="0.2">
      <c r="B717" s="2"/>
      <c r="C717" s="3"/>
      <c r="D717" s="4"/>
      <c r="E717" s="5"/>
      <c r="F717" s="91"/>
      <c r="G717" s="2"/>
      <c r="H717" s="2"/>
      <c r="I717" s="6"/>
      <c r="J717" s="6"/>
      <c r="K717" s="2"/>
      <c r="L717" s="2"/>
    </row>
    <row r="718" spans="2:12" ht="15.75" customHeight="1" x14ac:dyDescent="0.2">
      <c r="B718" s="2"/>
      <c r="C718" s="3"/>
      <c r="D718" s="4"/>
      <c r="E718" s="5"/>
      <c r="F718" s="91"/>
      <c r="G718" s="2"/>
      <c r="H718" s="2"/>
      <c r="I718" s="6"/>
      <c r="J718" s="6"/>
      <c r="K718" s="2"/>
      <c r="L718" s="2"/>
    </row>
    <row r="719" spans="2:12" ht="15.75" customHeight="1" x14ac:dyDescent="0.2">
      <c r="B719" s="2"/>
      <c r="C719" s="3"/>
      <c r="D719" s="4"/>
      <c r="E719" s="5"/>
      <c r="F719" s="91"/>
      <c r="G719" s="2"/>
      <c r="H719" s="2"/>
      <c r="I719" s="6"/>
      <c r="J719" s="6"/>
      <c r="K719" s="2"/>
      <c r="L719" s="2"/>
    </row>
    <row r="720" spans="2:12" ht="15.75" customHeight="1" x14ac:dyDescent="0.2">
      <c r="B720" s="2"/>
      <c r="C720" s="3"/>
      <c r="D720" s="4"/>
      <c r="E720" s="5"/>
      <c r="F720" s="91"/>
      <c r="G720" s="2"/>
      <c r="H720" s="2"/>
      <c r="I720" s="6"/>
      <c r="J720" s="6"/>
      <c r="K720" s="2"/>
      <c r="L720" s="2"/>
    </row>
    <row r="721" spans="2:12" ht="15.75" customHeight="1" x14ac:dyDescent="0.2">
      <c r="B721" s="2"/>
      <c r="C721" s="3"/>
      <c r="D721" s="4"/>
      <c r="E721" s="5"/>
      <c r="F721" s="91"/>
      <c r="G721" s="2"/>
      <c r="H721" s="2"/>
      <c r="I721" s="6"/>
      <c r="J721" s="6"/>
      <c r="K721" s="2"/>
      <c r="L721" s="2"/>
    </row>
    <row r="722" spans="2:12" ht="15.75" customHeight="1" x14ac:dyDescent="0.2">
      <c r="B722" s="2"/>
      <c r="C722" s="3"/>
      <c r="D722" s="4"/>
      <c r="E722" s="5"/>
      <c r="F722" s="91"/>
      <c r="G722" s="2"/>
      <c r="H722" s="2"/>
      <c r="I722" s="6"/>
      <c r="J722" s="6"/>
      <c r="K722" s="2"/>
      <c r="L722" s="2"/>
    </row>
    <row r="723" spans="2:12" ht="15.75" customHeight="1" x14ac:dyDescent="0.2">
      <c r="B723" s="2"/>
      <c r="C723" s="3"/>
      <c r="D723" s="4"/>
      <c r="E723" s="5"/>
      <c r="F723" s="91"/>
      <c r="G723" s="2"/>
      <c r="H723" s="2"/>
      <c r="I723" s="6"/>
      <c r="J723" s="6"/>
      <c r="K723" s="2"/>
      <c r="L723" s="2"/>
    </row>
    <row r="724" spans="2:12" ht="15.75" customHeight="1" x14ac:dyDescent="0.2">
      <c r="B724" s="2"/>
      <c r="C724" s="3"/>
      <c r="D724" s="4"/>
      <c r="E724" s="5"/>
      <c r="F724" s="91"/>
      <c r="G724" s="2"/>
      <c r="H724" s="2"/>
      <c r="I724" s="6"/>
      <c r="J724" s="6"/>
      <c r="K724" s="2"/>
      <c r="L724" s="2"/>
    </row>
    <row r="725" spans="2:12" ht="15.75" customHeight="1" x14ac:dyDescent="0.2">
      <c r="B725" s="2"/>
      <c r="C725" s="3"/>
      <c r="D725" s="4"/>
      <c r="E725" s="5"/>
      <c r="F725" s="91"/>
      <c r="G725" s="2"/>
      <c r="H725" s="2"/>
      <c r="I725" s="6"/>
      <c r="J725" s="6"/>
      <c r="K725" s="2"/>
      <c r="L725" s="2"/>
    </row>
    <row r="726" spans="2:12" ht="15.75" customHeight="1" x14ac:dyDescent="0.2">
      <c r="B726" s="2"/>
      <c r="C726" s="3"/>
      <c r="D726" s="4"/>
      <c r="E726" s="5"/>
      <c r="F726" s="91"/>
      <c r="G726" s="2"/>
      <c r="H726" s="2"/>
      <c r="I726" s="6"/>
      <c r="J726" s="6"/>
      <c r="K726" s="2"/>
      <c r="L726" s="2"/>
    </row>
    <row r="727" spans="2:12" ht="15.75" customHeight="1" x14ac:dyDescent="0.2">
      <c r="B727" s="2"/>
      <c r="C727" s="3"/>
      <c r="D727" s="4"/>
      <c r="E727" s="5"/>
      <c r="F727" s="91"/>
      <c r="G727" s="2"/>
      <c r="H727" s="2"/>
      <c r="I727" s="6"/>
      <c r="J727" s="6"/>
      <c r="K727" s="2"/>
      <c r="L727" s="2"/>
    </row>
    <row r="728" spans="2:12" ht="15.75" customHeight="1" x14ac:dyDescent="0.2">
      <c r="B728" s="2"/>
      <c r="C728" s="3"/>
      <c r="D728" s="4"/>
      <c r="E728" s="5"/>
      <c r="F728" s="91"/>
      <c r="G728" s="2"/>
      <c r="H728" s="2"/>
      <c r="I728" s="6"/>
      <c r="J728" s="6"/>
      <c r="K728" s="2"/>
      <c r="L728" s="2"/>
    </row>
    <row r="729" spans="2:12" ht="15.75" customHeight="1" x14ac:dyDescent="0.2">
      <c r="B729" s="2"/>
      <c r="C729" s="3"/>
      <c r="D729" s="4"/>
      <c r="E729" s="5"/>
      <c r="F729" s="91"/>
      <c r="G729" s="2"/>
      <c r="H729" s="2"/>
      <c r="I729" s="6"/>
      <c r="J729" s="6"/>
      <c r="K729" s="2"/>
      <c r="L729" s="2"/>
    </row>
    <row r="730" spans="2:12" ht="15.75" customHeight="1" x14ac:dyDescent="0.2">
      <c r="B730" s="2"/>
      <c r="C730" s="3"/>
      <c r="D730" s="4"/>
      <c r="E730" s="5"/>
      <c r="F730" s="91"/>
      <c r="G730" s="2"/>
      <c r="H730" s="2"/>
      <c r="I730" s="6"/>
      <c r="J730" s="6"/>
      <c r="K730" s="2"/>
      <c r="L730" s="2"/>
    </row>
    <row r="731" spans="2:12" ht="15.75" customHeight="1" x14ac:dyDescent="0.2">
      <c r="B731" s="2"/>
      <c r="C731" s="3"/>
      <c r="D731" s="4"/>
      <c r="E731" s="5"/>
      <c r="F731" s="91"/>
      <c r="G731" s="2"/>
      <c r="H731" s="2"/>
      <c r="I731" s="6"/>
      <c r="J731" s="6"/>
      <c r="K731" s="2"/>
      <c r="L731" s="2"/>
    </row>
    <row r="732" spans="2:12" ht="15.75" customHeight="1" x14ac:dyDescent="0.2">
      <c r="B732" s="2"/>
      <c r="C732" s="3"/>
      <c r="D732" s="4"/>
      <c r="E732" s="5"/>
      <c r="F732" s="91"/>
      <c r="G732" s="2"/>
      <c r="H732" s="2"/>
      <c r="I732" s="6"/>
      <c r="J732" s="6"/>
      <c r="K732" s="2"/>
      <c r="L732" s="2"/>
    </row>
    <row r="733" spans="2:12" ht="15.75" customHeight="1" x14ac:dyDescent="0.2">
      <c r="B733" s="2"/>
      <c r="C733" s="3"/>
      <c r="D733" s="4"/>
      <c r="E733" s="5"/>
      <c r="F733" s="91"/>
      <c r="G733" s="2"/>
      <c r="H733" s="2"/>
      <c r="I733" s="6"/>
      <c r="J733" s="6"/>
      <c r="K733" s="2"/>
      <c r="L733" s="2"/>
    </row>
    <row r="734" spans="2:12" ht="15.75" customHeight="1" x14ac:dyDescent="0.2">
      <c r="B734" s="2"/>
      <c r="C734" s="3"/>
      <c r="D734" s="4"/>
      <c r="E734" s="5"/>
      <c r="F734" s="91"/>
      <c r="G734" s="2"/>
      <c r="H734" s="2"/>
      <c r="I734" s="6"/>
      <c r="J734" s="6"/>
      <c r="K734" s="2"/>
      <c r="L734" s="2"/>
    </row>
    <row r="735" spans="2:12" ht="15.75" customHeight="1" x14ac:dyDescent="0.2">
      <c r="B735" s="2"/>
      <c r="C735" s="3"/>
      <c r="D735" s="4"/>
      <c r="E735" s="5"/>
      <c r="F735" s="91"/>
      <c r="G735" s="2"/>
      <c r="H735" s="2"/>
      <c r="I735" s="6"/>
      <c r="J735" s="6"/>
      <c r="K735" s="2"/>
      <c r="L735" s="2"/>
    </row>
    <row r="736" spans="2:12" ht="15.75" customHeight="1" x14ac:dyDescent="0.2">
      <c r="B736" s="2"/>
      <c r="C736" s="3"/>
      <c r="D736" s="4"/>
      <c r="E736" s="5"/>
      <c r="F736" s="91"/>
      <c r="G736" s="2"/>
      <c r="H736" s="2"/>
      <c r="I736" s="6"/>
      <c r="J736" s="6"/>
      <c r="K736" s="2"/>
      <c r="L736" s="2"/>
    </row>
    <row r="737" spans="2:12" ht="15.75" customHeight="1" x14ac:dyDescent="0.2">
      <c r="B737" s="2"/>
      <c r="C737" s="3"/>
      <c r="D737" s="4"/>
      <c r="E737" s="5"/>
      <c r="F737" s="91"/>
      <c r="G737" s="2"/>
      <c r="H737" s="2"/>
      <c r="I737" s="6"/>
      <c r="J737" s="6"/>
      <c r="K737" s="2"/>
      <c r="L737" s="2"/>
    </row>
    <row r="738" spans="2:12" ht="15.75" customHeight="1" x14ac:dyDescent="0.2">
      <c r="B738" s="2"/>
      <c r="C738" s="3"/>
      <c r="D738" s="4"/>
      <c r="E738" s="5"/>
      <c r="F738" s="91"/>
      <c r="G738" s="2"/>
      <c r="H738" s="2"/>
      <c r="I738" s="6"/>
      <c r="J738" s="6"/>
      <c r="K738" s="2"/>
      <c r="L738" s="2"/>
    </row>
    <row r="739" spans="2:12" ht="15.75" customHeight="1" x14ac:dyDescent="0.2">
      <c r="B739" s="2"/>
      <c r="C739" s="3"/>
      <c r="D739" s="4"/>
      <c r="E739" s="5"/>
      <c r="F739" s="91"/>
      <c r="G739" s="2"/>
      <c r="H739" s="2"/>
      <c r="I739" s="6"/>
      <c r="J739" s="6"/>
      <c r="K739" s="2"/>
      <c r="L739" s="2"/>
    </row>
    <row r="740" spans="2:12" ht="15.75" customHeight="1" x14ac:dyDescent="0.2">
      <c r="B740" s="2"/>
      <c r="C740" s="3"/>
      <c r="D740" s="4"/>
      <c r="E740" s="5"/>
      <c r="F740" s="91"/>
      <c r="G740" s="2"/>
      <c r="H740" s="2"/>
      <c r="I740" s="6"/>
      <c r="J740" s="6"/>
      <c r="K740" s="2"/>
      <c r="L740" s="2"/>
    </row>
    <row r="741" spans="2:12" ht="15.75" customHeight="1" x14ac:dyDescent="0.2">
      <c r="B741" s="2"/>
      <c r="C741" s="3"/>
      <c r="D741" s="4"/>
      <c r="E741" s="5"/>
      <c r="F741" s="91"/>
      <c r="G741" s="2"/>
      <c r="H741" s="2"/>
      <c r="I741" s="6"/>
      <c r="J741" s="6"/>
      <c r="K741" s="2"/>
      <c r="L741" s="2"/>
    </row>
    <row r="742" spans="2:12" ht="15.75" customHeight="1" x14ac:dyDescent="0.2">
      <c r="B742" s="2"/>
      <c r="C742" s="3"/>
      <c r="D742" s="4"/>
      <c r="E742" s="5"/>
      <c r="F742" s="91"/>
      <c r="G742" s="2"/>
      <c r="H742" s="2"/>
      <c r="I742" s="6"/>
      <c r="J742" s="6"/>
      <c r="K742" s="2"/>
      <c r="L742" s="2"/>
    </row>
    <row r="743" spans="2:12" ht="15.75" customHeight="1" x14ac:dyDescent="0.2">
      <c r="B743" s="2"/>
      <c r="C743" s="3"/>
      <c r="D743" s="4"/>
      <c r="E743" s="5"/>
      <c r="F743" s="91"/>
      <c r="G743" s="2"/>
      <c r="H743" s="2"/>
      <c r="I743" s="6"/>
      <c r="J743" s="6"/>
      <c r="K743" s="2"/>
      <c r="L743" s="2"/>
    </row>
    <row r="744" spans="2:12" ht="15.75" customHeight="1" x14ac:dyDescent="0.2">
      <c r="B744" s="2"/>
      <c r="C744" s="3"/>
      <c r="D744" s="4"/>
      <c r="E744" s="5"/>
      <c r="F744" s="91"/>
      <c r="G744" s="2"/>
      <c r="H744" s="2"/>
      <c r="I744" s="6"/>
      <c r="J744" s="6"/>
      <c r="K744" s="2"/>
      <c r="L744" s="2"/>
    </row>
    <row r="745" spans="2:12" ht="15.75" customHeight="1" x14ac:dyDescent="0.2">
      <c r="B745" s="2"/>
      <c r="C745" s="3"/>
      <c r="D745" s="4"/>
      <c r="E745" s="5"/>
      <c r="F745" s="91"/>
      <c r="G745" s="2"/>
      <c r="H745" s="2"/>
      <c r="I745" s="6"/>
      <c r="J745" s="6"/>
      <c r="K745" s="2"/>
      <c r="L745" s="2"/>
    </row>
    <row r="746" spans="2:12" ht="15.75" customHeight="1" x14ac:dyDescent="0.2">
      <c r="B746" s="2"/>
      <c r="C746" s="3"/>
      <c r="D746" s="4"/>
      <c r="E746" s="5"/>
      <c r="F746" s="91"/>
      <c r="G746" s="2"/>
      <c r="H746" s="2"/>
      <c r="I746" s="6"/>
      <c r="J746" s="6"/>
      <c r="K746" s="2"/>
      <c r="L746" s="2"/>
    </row>
    <row r="747" spans="2:12" ht="15.75" customHeight="1" x14ac:dyDescent="0.2">
      <c r="B747" s="2"/>
      <c r="C747" s="3"/>
      <c r="D747" s="4"/>
      <c r="E747" s="5"/>
      <c r="F747" s="91"/>
      <c r="G747" s="2"/>
      <c r="H747" s="2"/>
      <c r="I747" s="6"/>
      <c r="J747" s="6"/>
      <c r="K747" s="2"/>
      <c r="L747" s="2"/>
    </row>
    <row r="748" spans="2:12" ht="15.75" customHeight="1" x14ac:dyDescent="0.2">
      <c r="B748" s="2"/>
      <c r="C748" s="3"/>
      <c r="D748" s="4"/>
      <c r="E748" s="5"/>
      <c r="F748" s="91"/>
      <c r="G748" s="2"/>
      <c r="H748" s="2"/>
      <c r="I748" s="6"/>
      <c r="J748" s="6"/>
      <c r="K748" s="2"/>
      <c r="L748" s="2"/>
    </row>
    <row r="749" spans="2:12" ht="15.75" customHeight="1" x14ac:dyDescent="0.2">
      <c r="B749" s="2"/>
      <c r="C749" s="3"/>
      <c r="D749" s="4"/>
      <c r="E749" s="5"/>
      <c r="F749" s="91"/>
      <c r="G749" s="2"/>
      <c r="H749" s="2"/>
      <c r="I749" s="6"/>
      <c r="J749" s="6"/>
      <c r="K749" s="2"/>
      <c r="L749" s="2"/>
    </row>
    <row r="750" spans="2:12" ht="15.75" customHeight="1" x14ac:dyDescent="0.2">
      <c r="B750" s="2"/>
      <c r="C750" s="3"/>
      <c r="D750" s="4"/>
      <c r="E750" s="5"/>
      <c r="F750" s="91"/>
      <c r="G750" s="2"/>
      <c r="H750" s="2"/>
      <c r="I750" s="6"/>
      <c r="J750" s="6"/>
      <c r="K750" s="2"/>
      <c r="L750" s="2"/>
    </row>
    <row r="751" spans="2:12" ht="15.75" customHeight="1" x14ac:dyDescent="0.2">
      <c r="B751" s="2"/>
      <c r="C751" s="3"/>
      <c r="D751" s="4"/>
      <c r="E751" s="5"/>
      <c r="F751" s="91"/>
      <c r="G751" s="2"/>
      <c r="H751" s="2"/>
      <c r="I751" s="6"/>
      <c r="J751" s="6"/>
      <c r="K751" s="2"/>
      <c r="L751" s="2"/>
    </row>
    <row r="752" spans="2:12" ht="15.75" customHeight="1" x14ac:dyDescent="0.2">
      <c r="B752" s="2"/>
      <c r="C752" s="3"/>
      <c r="D752" s="4"/>
      <c r="E752" s="5"/>
      <c r="F752" s="91"/>
      <c r="G752" s="2"/>
      <c r="H752" s="2"/>
      <c r="I752" s="6"/>
      <c r="J752" s="6"/>
      <c r="K752" s="2"/>
      <c r="L752" s="2"/>
    </row>
    <row r="753" spans="2:12" ht="15.75" customHeight="1" x14ac:dyDescent="0.2">
      <c r="B753" s="2"/>
      <c r="C753" s="3"/>
      <c r="D753" s="4"/>
      <c r="E753" s="5"/>
      <c r="F753" s="91"/>
      <c r="G753" s="2"/>
      <c r="H753" s="2"/>
      <c r="I753" s="6"/>
      <c r="J753" s="6"/>
      <c r="K753" s="2"/>
      <c r="L753" s="2"/>
    </row>
    <row r="754" spans="2:12" ht="15.75" customHeight="1" x14ac:dyDescent="0.2">
      <c r="B754" s="2"/>
      <c r="C754" s="3"/>
      <c r="D754" s="4"/>
      <c r="E754" s="5"/>
      <c r="F754" s="91"/>
      <c r="G754" s="2"/>
      <c r="H754" s="2"/>
      <c r="I754" s="6"/>
      <c r="J754" s="6"/>
      <c r="K754" s="2"/>
      <c r="L754" s="2"/>
    </row>
    <row r="755" spans="2:12" ht="15.75" customHeight="1" x14ac:dyDescent="0.2">
      <c r="B755" s="2"/>
      <c r="C755" s="3"/>
      <c r="D755" s="4"/>
      <c r="E755" s="5"/>
      <c r="F755" s="91"/>
      <c r="G755" s="2"/>
      <c r="H755" s="2"/>
      <c r="I755" s="6"/>
      <c r="J755" s="6"/>
      <c r="K755" s="2"/>
      <c r="L755" s="2"/>
    </row>
    <row r="756" spans="2:12" ht="15.75" customHeight="1" x14ac:dyDescent="0.2">
      <c r="B756" s="2"/>
      <c r="C756" s="3"/>
      <c r="D756" s="4"/>
      <c r="E756" s="5"/>
      <c r="F756" s="91"/>
      <c r="G756" s="2"/>
      <c r="H756" s="2"/>
      <c r="I756" s="6"/>
      <c r="J756" s="6"/>
      <c r="K756" s="2"/>
      <c r="L756" s="2"/>
    </row>
    <row r="757" spans="2:12" ht="15.75" customHeight="1" x14ac:dyDescent="0.2">
      <c r="B757" s="2"/>
      <c r="C757" s="3"/>
      <c r="D757" s="4"/>
      <c r="E757" s="5"/>
      <c r="F757" s="91"/>
      <c r="G757" s="2"/>
      <c r="H757" s="2"/>
      <c r="I757" s="6"/>
      <c r="J757" s="6"/>
      <c r="K757" s="2"/>
      <c r="L757" s="2"/>
    </row>
    <row r="758" spans="2:12" ht="15.75" customHeight="1" x14ac:dyDescent="0.2">
      <c r="B758" s="2"/>
      <c r="C758" s="3"/>
      <c r="D758" s="4"/>
      <c r="E758" s="5"/>
      <c r="F758" s="91"/>
      <c r="G758" s="2"/>
      <c r="H758" s="2"/>
      <c r="I758" s="6"/>
      <c r="J758" s="6"/>
      <c r="K758" s="2"/>
      <c r="L758" s="2"/>
    </row>
    <row r="759" spans="2:12" ht="15.75" customHeight="1" x14ac:dyDescent="0.2">
      <c r="B759" s="2"/>
      <c r="C759" s="3"/>
      <c r="D759" s="4"/>
      <c r="E759" s="5"/>
      <c r="F759" s="91"/>
      <c r="G759" s="2"/>
      <c r="H759" s="2"/>
      <c r="I759" s="6"/>
      <c r="J759" s="6"/>
      <c r="K759" s="2"/>
      <c r="L759" s="2"/>
    </row>
    <row r="760" spans="2:12" ht="15.75" customHeight="1" x14ac:dyDescent="0.2">
      <c r="B760" s="2"/>
      <c r="C760" s="3"/>
      <c r="D760" s="4"/>
      <c r="E760" s="5"/>
      <c r="F760" s="91"/>
      <c r="G760" s="2"/>
      <c r="H760" s="2"/>
      <c r="I760" s="6"/>
      <c r="J760" s="6"/>
      <c r="K760" s="2"/>
      <c r="L760" s="2"/>
    </row>
    <row r="761" spans="2:12" ht="15.75" customHeight="1" x14ac:dyDescent="0.2">
      <c r="B761" s="2"/>
      <c r="C761" s="3"/>
      <c r="D761" s="4"/>
      <c r="E761" s="5"/>
      <c r="F761" s="91"/>
      <c r="G761" s="2"/>
      <c r="H761" s="2"/>
      <c r="I761" s="6"/>
      <c r="J761" s="6"/>
      <c r="K761" s="2"/>
      <c r="L761" s="2"/>
    </row>
    <row r="762" spans="2:12" ht="15.75" customHeight="1" x14ac:dyDescent="0.2">
      <c r="B762" s="2"/>
      <c r="C762" s="3"/>
      <c r="D762" s="4"/>
      <c r="E762" s="5"/>
      <c r="F762" s="91"/>
      <c r="G762" s="2"/>
      <c r="H762" s="2"/>
      <c r="I762" s="6"/>
      <c r="J762" s="6"/>
      <c r="K762" s="2"/>
      <c r="L762" s="2"/>
    </row>
    <row r="763" spans="2:12" ht="15.75" customHeight="1" x14ac:dyDescent="0.2">
      <c r="B763" s="2"/>
      <c r="C763" s="3"/>
      <c r="D763" s="4"/>
      <c r="E763" s="5"/>
      <c r="F763" s="91"/>
      <c r="G763" s="2"/>
      <c r="H763" s="2"/>
      <c r="I763" s="6"/>
      <c r="J763" s="6"/>
      <c r="K763" s="2"/>
      <c r="L763" s="2"/>
    </row>
    <row r="764" spans="2:12" ht="15.75" customHeight="1" x14ac:dyDescent="0.2">
      <c r="B764" s="2"/>
      <c r="C764" s="3"/>
      <c r="D764" s="4"/>
      <c r="E764" s="5"/>
      <c r="F764" s="91"/>
      <c r="G764" s="2"/>
      <c r="H764" s="2"/>
      <c r="I764" s="6"/>
      <c r="J764" s="6"/>
      <c r="K764" s="2"/>
      <c r="L764" s="2"/>
    </row>
    <row r="765" spans="2:12" ht="15.75" customHeight="1" x14ac:dyDescent="0.2">
      <c r="B765" s="2"/>
      <c r="C765" s="3"/>
      <c r="D765" s="4"/>
      <c r="E765" s="5"/>
      <c r="F765" s="91"/>
      <c r="G765" s="2"/>
      <c r="H765" s="2"/>
      <c r="I765" s="6"/>
      <c r="J765" s="6"/>
      <c r="K765" s="2"/>
      <c r="L765" s="2"/>
    </row>
    <row r="766" spans="2:12" ht="15.75" customHeight="1" x14ac:dyDescent="0.2">
      <c r="B766" s="2"/>
      <c r="C766" s="3"/>
      <c r="D766" s="4"/>
      <c r="E766" s="5"/>
      <c r="F766" s="91"/>
      <c r="G766" s="2"/>
      <c r="H766" s="2"/>
      <c r="I766" s="6"/>
      <c r="J766" s="6"/>
      <c r="K766" s="2"/>
      <c r="L766" s="2"/>
    </row>
    <row r="767" spans="2:12" ht="15.75" customHeight="1" x14ac:dyDescent="0.2">
      <c r="B767" s="2"/>
      <c r="C767" s="3"/>
      <c r="D767" s="4"/>
      <c r="E767" s="5"/>
      <c r="F767" s="91"/>
      <c r="G767" s="2"/>
      <c r="H767" s="2"/>
      <c r="I767" s="6"/>
      <c r="J767" s="6"/>
      <c r="K767" s="2"/>
      <c r="L767" s="2"/>
    </row>
    <row r="768" spans="2:12" ht="15.75" customHeight="1" x14ac:dyDescent="0.2">
      <c r="B768" s="2"/>
      <c r="C768" s="3"/>
      <c r="D768" s="4"/>
      <c r="E768" s="5"/>
      <c r="F768" s="91"/>
      <c r="G768" s="2"/>
      <c r="H768" s="2"/>
      <c r="I768" s="6"/>
      <c r="J768" s="6"/>
      <c r="K768" s="2"/>
      <c r="L768" s="2"/>
    </row>
    <row r="769" spans="2:12" ht="15.75" customHeight="1" x14ac:dyDescent="0.2">
      <c r="B769" s="2"/>
      <c r="C769" s="3"/>
      <c r="D769" s="4"/>
      <c r="E769" s="5"/>
      <c r="F769" s="91"/>
      <c r="G769" s="2"/>
      <c r="H769" s="2"/>
      <c r="I769" s="6"/>
      <c r="J769" s="6"/>
      <c r="K769" s="2"/>
      <c r="L769" s="2"/>
    </row>
    <row r="770" spans="2:12" ht="15.75" customHeight="1" x14ac:dyDescent="0.2">
      <c r="B770" s="2"/>
      <c r="C770" s="3"/>
      <c r="D770" s="4"/>
      <c r="E770" s="5"/>
      <c r="F770" s="91"/>
      <c r="G770" s="2"/>
      <c r="H770" s="2"/>
      <c r="I770" s="6"/>
      <c r="J770" s="6"/>
      <c r="K770" s="2"/>
      <c r="L770" s="2"/>
    </row>
    <row r="771" spans="2:12" ht="15.75" customHeight="1" x14ac:dyDescent="0.2">
      <c r="B771" s="2"/>
      <c r="C771" s="3"/>
      <c r="D771" s="4"/>
      <c r="E771" s="5"/>
      <c r="F771" s="91"/>
      <c r="G771" s="2"/>
      <c r="H771" s="2"/>
      <c r="I771" s="6"/>
      <c r="J771" s="6"/>
      <c r="K771" s="2"/>
      <c r="L771" s="2"/>
    </row>
    <row r="772" spans="2:12" ht="15.75" customHeight="1" x14ac:dyDescent="0.2">
      <c r="B772" s="2"/>
      <c r="C772" s="3"/>
      <c r="D772" s="4"/>
      <c r="E772" s="5"/>
      <c r="F772" s="91"/>
      <c r="G772" s="2"/>
      <c r="H772" s="2"/>
      <c r="I772" s="6"/>
      <c r="J772" s="6"/>
      <c r="K772" s="2"/>
      <c r="L772" s="2"/>
    </row>
    <row r="773" spans="2:12" ht="15.75" customHeight="1" x14ac:dyDescent="0.2">
      <c r="B773" s="2"/>
      <c r="C773" s="3"/>
      <c r="D773" s="4"/>
      <c r="E773" s="5"/>
      <c r="F773" s="91"/>
      <c r="G773" s="2"/>
      <c r="H773" s="2"/>
      <c r="I773" s="6"/>
      <c r="J773" s="6"/>
      <c r="K773" s="2"/>
      <c r="L773" s="2"/>
    </row>
    <row r="774" spans="2:12" ht="15.75" customHeight="1" x14ac:dyDescent="0.2">
      <c r="B774" s="2"/>
      <c r="C774" s="3"/>
      <c r="D774" s="4"/>
      <c r="E774" s="5"/>
      <c r="F774" s="91"/>
      <c r="G774" s="2"/>
      <c r="H774" s="2"/>
      <c r="I774" s="6"/>
      <c r="J774" s="6"/>
      <c r="K774" s="2"/>
      <c r="L774" s="2"/>
    </row>
    <row r="775" spans="2:12" ht="15.75" customHeight="1" x14ac:dyDescent="0.2">
      <c r="B775" s="2"/>
      <c r="C775" s="3"/>
      <c r="D775" s="4"/>
      <c r="E775" s="5"/>
      <c r="F775" s="91"/>
      <c r="G775" s="2"/>
      <c r="H775" s="2"/>
      <c r="I775" s="6"/>
      <c r="J775" s="6"/>
      <c r="K775" s="2"/>
      <c r="L775" s="2"/>
    </row>
    <row r="776" spans="2:12" ht="15.75" customHeight="1" x14ac:dyDescent="0.2">
      <c r="B776" s="2"/>
      <c r="C776" s="3"/>
      <c r="D776" s="4"/>
      <c r="E776" s="5"/>
      <c r="F776" s="91"/>
      <c r="G776" s="2"/>
      <c r="H776" s="2"/>
      <c r="I776" s="6"/>
      <c r="J776" s="6"/>
      <c r="K776" s="2"/>
      <c r="L776" s="2"/>
    </row>
    <row r="777" spans="2:12" ht="15.75" customHeight="1" x14ac:dyDescent="0.2">
      <c r="B777" s="2"/>
      <c r="C777" s="3"/>
      <c r="D777" s="4"/>
      <c r="E777" s="5"/>
      <c r="F777" s="91"/>
      <c r="G777" s="2"/>
      <c r="H777" s="2"/>
      <c r="I777" s="6"/>
      <c r="J777" s="6"/>
      <c r="K777" s="2"/>
      <c r="L777" s="2"/>
    </row>
    <row r="778" spans="2:12" ht="15.75" customHeight="1" x14ac:dyDescent="0.2">
      <c r="B778" s="2"/>
      <c r="C778" s="3"/>
      <c r="D778" s="4"/>
      <c r="E778" s="5"/>
      <c r="F778" s="91"/>
      <c r="G778" s="2"/>
      <c r="H778" s="2"/>
      <c r="I778" s="6"/>
      <c r="J778" s="6"/>
      <c r="K778" s="2"/>
      <c r="L778" s="2"/>
    </row>
    <row r="779" spans="2:12" ht="15.75" customHeight="1" x14ac:dyDescent="0.2">
      <c r="B779" s="2"/>
      <c r="C779" s="3"/>
      <c r="D779" s="4"/>
      <c r="E779" s="5"/>
      <c r="F779" s="91"/>
      <c r="G779" s="2"/>
      <c r="H779" s="2"/>
      <c r="I779" s="6"/>
      <c r="J779" s="6"/>
      <c r="K779" s="2"/>
      <c r="L779" s="2"/>
    </row>
    <row r="780" spans="2:12" ht="15.75" customHeight="1" x14ac:dyDescent="0.2">
      <c r="B780" s="2"/>
      <c r="C780" s="3"/>
      <c r="D780" s="4"/>
      <c r="E780" s="5"/>
      <c r="F780" s="91"/>
      <c r="G780" s="2"/>
      <c r="H780" s="2"/>
      <c r="I780" s="6"/>
      <c r="J780" s="6"/>
      <c r="K780" s="2"/>
      <c r="L780" s="2"/>
    </row>
    <row r="781" spans="2:12" ht="15.75" customHeight="1" x14ac:dyDescent="0.2">
      <c r="B781" s="2"/>
      <c r="C781" s="3"/>
      <c r="D781" s="4"/>
      <c r="E781" s="5"/>
      <c r="F781" s="91"/>
      <c r="G781" s="2"/>
      <c r="H781" s="2"/>
      <c r="I781" s="6"/>
      <c r="J781" s="6"/>
      <c r="K781" s="2"/>
      <c r="L781" s="2"/>
    </row>
    <row r="782" spans="2:12" ht="15.75" customHeight="1" x14ac:dyDescent="0.2">
      <c r="B782" s="2"/>
      <c r="C782" s="3"/>
      <c r="D782" s="4"/>
      <c r="E782" s="5"/>
      <c r="F782" s="91"/>
      <c r="G782" s="2"/>
      <c r="H782" s="2"/>
      <c r="I782" s="6"/>
      <c r="J782" s="6"/>
      <c r="K782" s="2"/>
      <c r="L782" s="2"/>
    </row>
    <row r="783" spans="2:12" ht="15.75" customHeight="1" x14ac:dyDescent="0.2">
      <c r="B783" s="2"/>
      <c r="C783" s="3"/>
      <c r="D783" s="4"/>
      <c r="E783" s="5"/>
      <c r="F783" s="91"/>
      <c r="G783" s="2"/>
      <c r="H783" s="2"/>
      <c r="I783" s="6"/>
      <c r="J783" s="6"/>
      <c r="K783" s="2"/>
      <c r="L783" s="2"/>
    </row>
    <row r="784" spans="2:12" ht="15.75" customHeight="1" x14ac:dyDescent="0.2">
      <c r="B784" s="2"/>
      <c r="C784" s="3"/>
      <c r="D784" s="4"/>
      <c r="E784" s="5"/>
      <c r="F784" s="91"/>
      <c r="G784" s="2"/>
      <c r="H784" s="2"/>
      <c r="I784" s="6"/>
      <c r="J784" s="6"/>
      <c r="K784" s="2"/>
      <c r="L784" s="2"/>
    </row>
    <row r="785" spans="2:12" ht="15.75" customHeight="1" x14ac:dyDescent="0.2">
      <c r="B785" s="2"/>
      <c r="C785" s="3"/>
      <c r="D785" s="4"/>
      <c r="E785" s="5"/>
      <c r="F785" s="91"/>
      <c r="G785" s="2"/>
      <c r="H785" s="2"/>
      <c r="I785" s="6"/>
      <c r="J785" s="6"/>
      <c r="K785" s="2"/>
      <c r="L785" s="2"/>
    </row>
    <row r="786" spans="2:12" ht="15.75" customHeight="1" x14ac:dyDescent="0.2">
      <c r="B786" s="2"/>
      <c r="C786" s="3"/>
      <c r="D786" s="4"/>
      <c r="E786" s="5"/>
      <c r="F786" s="91"/>
      <c r="G786" s="2"/>
      <c r="H786" s="2"/>
      <c r="I786" s="6"/>
      <c r="J786" s="6"/>
      <c r="K786" s="2"/>
      <c r="L786" s="2"/>
    </row>
    <row r="787" spans="2:12" ht="15.75" customHeight="1" x14ac:dyDescent="0.2">
      <c r="B787" s="2"/>
      <c r="C787" s="3"/>
      <c r="D787" s="4"/>
      <c r="E787" s="5"/>
      <c r="F787" s="91"/>
      <c r="G787" s="2"/>
      <c r="H787" s="2"/>
      <c r="I787" s="6"/>
      <c r="J787" s="6"/>
      <c r="K787" s="2"/>
      <c r="L787" s="2"/>
    </row>
    <row r="788" spans="2:12" ht="15.75" customHeight="1" x14ac:dyDescent="0.2">
      <c r="B788" s="2"/>
      <c r="C788" s="3"/>
      <c r="D788" s="4"/>
      <c r="E788" s="5"/>
      <c r="F788" s="91"/>
      <c r="G788" s="2"/>
      <c r="H788" s="2"/>
      <c r="I788" s="6"/>
      <c r="J788" s="6"/>
      <c r="K788" s="2"/>
      <c r="L788" s="2"/>
    </row>
    <row r="789" spans="2:12" ht="15.75" customHeight="1" x14ac:dyDescent="0.2">
      <c r="B789" s="2"/>
      <c r="C789" s="3"/>
      <c r="D789" s="4"/>
      <c r="E789" s="5"/>
      <c r="F789" s="91"/>
      <c r="G789" s="2"/>
      <c r="H789" s="2"/>
      <c r="I789" s="6"/>
      <c r="J789" s="6"/>
      <c r="K789" s="2"/>
      <c r="L789" s="2"/>
    </row>
    <row r="790" spans="2:12" ht="15.75" customHeight="1" x14ac:dyDescent="0.2">
      <c r="B790" s="2"/>
      <c r="C790" s="3"/>
      <c r="D790" s="4"/>
      <c r="E790" s="5"/>
      <c r="F790" s="91"/>
      <c r="G790" s="2"/>
      <c r="H790" s="2"/>
      <c r="I790" s="6"/>
      <c r="J790" s="6"/>
      <c r="K790" s="2"/>
      <c r="L790" s="2"/>
    </row>
    <row r="791" spans="2:12" ht="15.75" customHeight="1" x14ac:dyDescent="0.2">
      <c r="B791" s="2"/>
      <c r="C791" s="3"/>
      <c r="D791" s="4"/>
      <c r="E791" s="5"/>
      <c r="F791" s="91"/>
      <c r="G791" s="2"/>
      <c r="H791" s="2"/>
      <c r="I791" s="6"/>
      <c r="J791" s="6"/>
      <c r="K791" s="2"/>
      <c r="L791" s="2"/>
    </row>
    <row r="792" spans="2:12" ht="15.75" customHeight="1" x14ac:dyDescent="0.2">
      <c r="B792" s="2"/>
      <c r="C792" s="3"/>
      <c r="D792" s="4"/>
      <c r="E792" s="5"/>
      <c r="F792" s="91"/>
      <c r="G792" s="2"/>
      <c r="H792" s="2"/>
      <c r="I792" s="6"/>
      <c r="J792" s="6"/>
      <c r="K792" s="2"/>
      <c r="L792" s="2"/>
    </row>
    <row r="793" spans="2:12" ht="15.75" customHeight="1" x14ac:dyDescent="0.2">
      <c r="B793" s="2"/>
      <c r="C793" s="3"/>
      <c r="D793" s="4"/>
      <c r="E793" s="5"/>
      <c r="F793" s="91"/>
      <c r="G793" s="2"/>
      <c r="H793" s="2"/>
      <c r="I793" s="6"/>
      <c r="J793" s="6"/>
      <c r="K793" s="2"/>
      <c r="L793" s="2"/>
    </row>
    <row r="794" spans="2:12" ht="15.75" customHeight="1" x14ac:dyDescent="0.2">
      <c r="B794" s="2"/>
      <c r="C794" s="3"/>
      <c r="D794" s="4"/>
      <c r="E794" s="5"/>
      <c r="F794" s="91"/>
      <c r="G794" s="2"/>
      <c r="H794" s="2"/>
      <c r="I794" s="6"/>
      <c r="J794" s="6"/>
      <c r="K794" s="2"/>
      <c r="L794" s="2"/>
    </row>
    <row r="795" spans="2:12" ht="15.75" customHeight="1" x14ac:dyDescent="0.2">
      <c r="B795" s="2"/>
      <c r="C795" s="3"/>
      <c r="D795" s="4"/>
      <c r="E795" s="5"/>
      <c r="F795" s="91"/>
      <c r="G795" s="2"/>
      <c r="H795" s="2"/>
      <c r="I795" s="6"/>
      <c r="J795" s="6"/>
      <c r="K795" s="2"/>
      <c r="L795" s="2"/>
    </row>
    <row r="796" spans="2:12" ht="15.75" customHeight="1" x14ac:dyDescent="0.2">
      <c r="B796" s="2"/>
      <c r="C796" s="3"/>
      <c r="D796" s="4"/>
      <c r="E796" s="5"/>
      <c r="F796" s="91"/>
      <c r="G796" s="2"/>
      <c r="H796" s="2"/>
      <c r="I796" s="6"/>
      <c r="J796" s="6"/>
      <c r="K796" s="2"/>
      <c r="L796" s="2"/>
    </row>
    <row r="797" spans="2:12" ht="15.75" customHeight="1" x14ac:dyDescent="0.2">
      <c r="B797" s="2"/>
      <c r="C797" s="3"/>
      <c r="D797" s="4"/>
      <c r="E797" s="5"/>
      <c r="F797" s="91"/>
      <c r="G797" s="2"/>
      <c r="H797" s="2"/>
      <c r="I797" s="6"/>
      <c r="J797" s="6"/>
      <c r="K797" s="2"/>
      <c r="L797" s="2"/>
    </row>
    <row r="798" spans="2:12" ht="15.75" customHeight="1" x14ac:dyDescent="0.2">
      <c r="B798" s="2"/>
      <c r="C798" s="3"/>
      <c r="D798" s="4"/>
      <c r="E798" s="5"/>
      <c r="F798" s="91"/>
      <c r="G798" s="2"/>
      <c r="H798" s="2"/>
      <c r="I798" s="6"/>
      <c r="J798" s="6"/>
      <c r="K798" s="2"/>
      <c r="L798" s="2"/>
    </row>
    <row r="799" spans="2:12" ht="15.75" customHeight="1" x14ac:dyDescent="0.2">
      <c r="B799" s="2"/>
      <c r="C799" s="3"/>
      <c r="D799" s="4"/>
      <c r="E799" s="5"/>
      <c r="F799" s="91"/>
      <c r="G799" s="2"/>
      <c r="H799" s="2"/>
      <c r="I799" s="6"/>
      <c r="J799" s="6"/>
      <c r="K799" s="2"/>
      <c r="L799" s="2"/>
    </row>
    <row r="800" spans="2:12" ht="15.75" customHeight="1" x14ac:dyDescent="0.2">
      <c r="B800" s="2"/>
      <c r="C800" s="3"/>
      <c r="D800" s="4"/>
      <c r="E800" s="5"/>
      <c r="F800" s="91"/>
      <c r="G800" s="2"/>
      <c r="H800" s="2"/>
      <c r="I800" s="6"/>
      <c r="J800" s="6"/>
      <c r="K800" s="2"/>
      <c r="L800" s="2"/>
    </row>
    <row r="801" spans="2:12" ht="15.75" customHeight="1" x14ac:dyDescent="0.2">
      <c r="B801" s="2"/>
      <c r="C801" s="3"/>
      <c r="D801" s="4"/>
      <c r="E801" s="5"/>
      <c r="F801" s="91"/>
      <c r="G801" s="2"/>
      <c r="H801" s="2"/>
      <c r="I801" s="6"/>
      <c r="J801" s="6"/>
      <c r="K801" s="2"/>
      <c r="L801" s="2"/>
    </row>
    <row r="802" spans="2:12" ht="15.75" customHeight="1" x14ac:dyDescent="0.2">
      <c r="B802" s="2"/>
      <c r="C802" s="3"/>
      <c r="D802" s="4"/>
      <c r="E802" s="5"/>
      <c r="F802" s="91"/>
      <c r="G802" s="2"/>
      <c r="H802" s="2"/>
      <c r="I802" s="6"/>
      <c r="J802" s="6"/>
      <c r="K802" s="2"/>
      <c r="L802" s="2"/>
    </row>
    <row r="803" spans="2:12" ht="15.75" customHeight="1" x14ac:dyDescent="0.2">
      <c r="B803" s="2"/>
      <c r="C803" s="3"/>
      <c r="D803" s="4"/>
      <c r="E803" s="5"/>
      <c r="F803" s="91"/>
      <c r="G803" s="2"/>
      <c r="H803" s="2"/>
      <c r="I803" s="6"/>
      <c r="J803" s="6"/>
      <c r="K803" s="2"/>
      <c r="L803" s="2"/>
    </row>
    <row r="804" spans="2:12" ht="15.75" customHeight="1" x14ac:dyDescent="0.2">
      <c r="B804" s="2"/>
      <c r="C804" s="3"/>
      <c r="D804" s="4"/>
      <c r="E804" s="5"/>
      <c r="F804" s="91"/>
      <c r="G804" s="2"/>
      <c r="H804" s="2"/>
      <c r="I804" s="6"/>
      <c r="J804" s="6"/>
      <c r="K804" s="2"/>
      <c r="L804" s="2"/>
    </row>
    <row r="805" spans="2:12" ht="15.75" customHeight="1" x14ac:dyDescent="0.2">
      <c r="B805" s="2"/>
      <c r="C805" s="3"/>
      <c r="D805" s="4"/>
      <c r="E805" s="5"/>
      <c r="F805" s="91"/>
      <c r="G805" s="2"/>
      <c r="H805" s="2"/>
      <c r="I805" s="6"/>
      <c r="J805" s="6"/>
      <c r="K805" s="2"/>
      <c r="L805" s="2"/>
    </row>
    <row r="806" spans="2:12" ht="15.75" customHeight="1" x14ac:dyDescent="0.2">
      <c r="B806" s="2"/>
      <c r="C806" s="3"/>
      <c r="D806" s="4"/>
      <c r="E806" s="5"/>
      <c r="F806" s="91"/>
      <c r="G806" s="2"/>
      <c r="H806" s="2"/>
      <c r="I806" s="6"/>
      <c r="J806" s="6"/>
      <c r="K806" s="2"/>
      <c r="L806" s="2"/>
    </row>
    <row r="807" spans="2:12" ht="15.75" customHeight="1" x14ac:dyDescent="0.2">
      <c r="B807" s="2"/>
      <c r="C807" s="3"/>
      <c r="D807" s="4"/>
      <c r="E807" s="5"/>
      <c r="F807" s="91"/>
      <c r="G807" s="2"/>
      <c r="H807" s="2"/>
      <c r="I807" s="6"/>
      <c r="J807" s="6"/>
      <c r="K807" s="2"/>
      <c r="L807" s="2"/>
    </row>
    <row r="808" spans="2:12" ht="15.75" customHeight="1" x14ac:dyDescent="0.2">
      <c r="B808" s="2"/>
      <c r="C808" s="3"/>
      <c r="D808" s="4"/>
      <c r="E808" s="5"/>
      <c r="F808" s="91"/>
      <c r="G808" s="2"/>
      <c r="H808" s="2"/>
      <c r="I808" s="6"/>
      <c r="J808" s="6"/>
      <c r="K808" s="2"/>
      <c r="L808" s="2"/>
    </row>
    <row r="809" spans="2:12" ht="15.75" customHeight="1" x14ac:dyDescent="0.2">
      <c r="B809" s="2"/>
      <c r="C809" s="3"/>
      <c r="D809" s="4"/>
      <c r="E809" s="5"/>
      <c r="F809" s="91"/>
      <c r="G809" s="2"/>
      <c r="H809" s="2"/>
      <c r="I809" s="6"/>
      <c r="J809" s="6"/>
      <c r="K809" s="2"/>
      <c r="L809" s="2"/>
    </row>
    <row r="810" spans="2:12" ht="15.75" customHeight="1" x14ac:dyDescent="0.2">
      <c r="B810" s="2"/>
      <c r="C810" s="3"/>
      <c r="D810" s="4"/>
      <c r="E810" s="5"/>
      <c r="F810" s="91"/>
      <c r="G810" s="2"/>
      <c r="H810" s="2"/>
      <c r="I810" s="6"/>
      <c r="J810" s="6"/>
      <c r="K810" s="2"/>
      <c r="L810" s="2"/>
    </row>
    <row r="811" spans="2:12" ht="15.75" customHeight="1" x14ac:dyDescent="0.2">
      <c r="B811" s="2"/>
      <c r="C811" s="3"/>
      <c r="D811" s="4"/>
      <c r="E811" s="5"/>
      <c r="F811" s="91"/>
      <c r="G811" s="2"/>
      <c r="H811" s="2"/>
      <c r="I811" s="6"/>
      <c r="J811" s="6"/>
      <c r="K811" s="2"/>
      <c r="L811" s="2"/>
    </row>
    <row r="812" spans="2:12" ht="15.75" customHeight="1" x14ac:dyDescent="0.2">
      <c r="B812" s="2"/>
      <c r="C812" s="3"/>
      <c r="D812" s="4"/>
      <c r="E812" s="5"/>
      <c r="F812" s="91"/>
      <c r="G812" s="2"/>
      <c r="H812" s="2"/>
      <c r="I812" s="6"/>
      <c r="J812" s="6"/>
      <c r="K812" s="2"/>
      <c r="L812" s="2"/>
    </row>
    <row r="813" spans="2:12" ht="15.75" customHeight="1" x14ac:dyDescent="0.2">
      <c r="B813" s="2"/>
      <c r="C813" s="3"/>
      <c r="D813" s="4"/>
      <c r="E813" s="5"/>
      <c r="F813" s="91"/>
      <c r="G813" s="2"/>
      <c r="H813" s="2"/>
      <c r="I813" s="6"/>
      <c r="J813" s="6"/>
      <c r="K813" s="2"/>
      <c r="L813" s="2"/>
    </row>
    <row r="814" spans="2:12" ht="15.75" customHeight="1" x14ac:dyDescent="0.2">
      <c r="B814" s="2"/>
      <c r="C814" s="3"/>
      <c r="D814" s="4"/>
      <c r="E814" s="5"/>
      <c r="F814" s="91"/>
      <c r="G814" s="2"/>
      <c r="H814" s="2"/>
      <c r="I814" s="6"/>
      <c r="J814" s="6"/>
      <c r="K814" s="2"/>
      <c r="L814" s="2"/>
    </row>
    <row r="815" spans="2:12" ht="15.75" customHeight="1" x14ac:dyDescent="0.2">
      <c r="B815" s="2"/>
      <c r="C815" s="3"/>
      <c r="D815" s="4"/>
      <c r="E815" s="5"/>
      <c r="F815" s="91"/>
      <c r="G815" s="2"/>
      <c r="H815" s="2"/>
      <c r="I815" s="6"/>
      <c r="J815" s="6"/>
      <c r="K815" s="2"/>
      <c r="L815" s="2"/>
    </row>
    <row r="816" spans="2:12" ht="15.75" customHeight="1" x14ac:dyDescent="0.2">
      <c r="B816" s="2"/>
      <c r="C816" s="3"/>
      <c r="D816" s="4"/>
      <c r="E816" s="5"/>
      <c r="F816" s="91"/>
      <c r="G816" s="2"/>
      <c r="H816" s="2"/>
      <c r="I816" s="6"/>
      <c r="J816" s="6"/>
      <c r="K816" s="2"/>
      <c r="L816" s="2"/>
    </row>
    <row r="817" spans="2:12" ht="15.75" customHeight="1" x14ac:dyDescent="0.2">
      <c r="B817" s="2"/>
      <c r="C817" s="3"/>
      <c r="D817" s="4"/>
      <c r="E817" s="5"/>
      <c r="F817" s="91"/>
      <c r="G817" s="2"/>
      <c r="H817" s="2"/>
      <c r="I817" s="6"/>
      <c r="J817" s="6"/>
      <c r="K817" s="2"/>
      <c r="L817" s="2"/>
    </row>
    <row r="818" spans="2:12" ht="15.75" customHeight="1" x14ac:dyDescent="0.2">
      <c r="B818" s="2"/>
      <c r="C818" s="3"/>
      <c r="D818" s="4"/>
      <c r="E818" s="5"/>
      <c r="F818" s="91"/>
      <c r="G818" s="2"/>
      <c r="H818" s="2"/>
      <c r="I818" s="6"/>
      <c r="J818" s="6"/>
      <c r="K818" s="2"/>
      <c r="L818" s="2"/>
    </row>
    <row r="819" spans="2:12" ht="15.75" customHeight="1" x14ac:dyDescent="0.2">
      <c r="B819" s="2"/>
      <c r="C819" s="3"/>
      <c r="D819" s="4"/>
      <c r="E819" s="5"/>
      <c r="F819" s="91"/>
      <c r="G819" s="2"/>
      <c r="H819" s="2"/>
      <c r="I819" s="6"/>
      <c r="J819" s="6"/>
      <c r="K819" s="2"/>
      <c r="L819" s="2"/>
    </row>
    <row r="820" spans="2:12" ht="15.75" customHeight="1" x14ac:dyDescent="0.2">
      <c r="B820" s="2"/>
      <c r="C820" s="3"/>
      <c r="D820" s="4"/>
      <c r="E820" s="5"/>
      <c r="F820" s="91"/>
      <c r="G820" s="2"/>
      <c r="H820" s="2"/>
      <c r="I820" s="6"/>
      <c r="J820" s="6"/>
      <c r="K820" s="2"/>
      <c r="L820" s="2"/>
    </row>
    <row r="821" spans="2:12" ht="15.75" customHeight="1" x14ac:dyDescent="0.2">
      <c r="B821" s="2"/>
      <c r="C821" s="3"/>
      <c r="D821" s="4"/>
      <c r="E821" s="5"/>
      <c r="F821" s="91"/>
      <c r="G821" s="2"/>
      <c r="H821" s="2"/>
      <c r="I821" s="6"/>
      <c r="J821" s="6"/>
      <c r="K821" s="2"/>
      <c r="L821" s="2"/>
    </row>
    <row r="822" spans="2:12" ht="15.75" customHeight="1" x14ac:dyDescent="0.2">
      <c r="B822" s="2"/>
      <c r="C822" s="3"/>
      <c r="D822" s="4"/>
      <c r="E822" s="5"/>
      <c r="F822" s="91"/>
      <c r="G822" s="2"/>
      <c r="H822" s="2"/>
      <c r="I822" s="6"/>
      <c r="J822" s="6"/>
      <c r="K822" s="2"/>
      <c r="L822" s="2"/>
    </row>
    <row r="823" spans="2:12" ht="15.75" customHeight="1" x14ac:dyDescent="0.2">
      <c r="B823" s="2"/>
      <c r="C823" s="3"/>
      <c r="D823" s="4"/>
      <c r="E823" s="5"/>
      <c r="F823" s="91"/>
      <c r="G823" s="2"/>
      <c r="H823" s="2"/>
      <c r="I823" s="6"/>
      <c r="J823" s="6"/>
      <c r="K823" s="2"/>
      <c r="L823" s="2"/>
    </row>
    <row r="824" spans="2:12" ht="15.75" customHeight="1" x14ac:dyDescent="0.2">
      <c r="B824" s="2"/>
      <c r="C824" s="3"/>
      <c r="D824" s="4"/>
      <c r="E824" s="5"/>
      <c r="F824" s="91"/>
      <c r="G824" s="2"/>
      <c r="H824" s="2"/>
      <c r="I824" s="6"/>
      <c r="J824" s="6"/>
      <c r="K824" s="2"/>
      <c r="L824" s="2"/>
    </row>
    <row r="825" spans="2:12" ht="15.75" customHeight="1" x14ac:dyDescent="0.2">
      <c r="B825" s="2"/>
      <c r="C825" s="3"/>
      <c r="D825" s="4"/>
      <c r="E825" s="5"/>
      <c r="F825" s="91"/>
      <c r="G825" s="2"/>
      <c r="H825" s="2"/>
      <c r="I825" s="6"/>
      <c r="J825" s="6"/>
      <c r="K825" s="2"/>
      <c r="L825" s="2"/>
    </row>
    <row r="826" spans="2:12" ht="15.75" customHeight="1" x14ac:dyDescent="0.2">
      <c r="B826" s="2"/>
      <c r="C826" s="3"/>
      <c r="D826" s="4"/>
      <c r="E826" s="5"/>
      <c r="F826" s="91"/>
      <c r="G826" s="2"/>
      <c r="H826" s="2"/>
      <c r="I826" s="6"/>
      <c r="J826" s="6"/>
      <c r="K826" s="2"/>
      <c r="L826" s="2"/>
    </row>
    <row r="827" spans="2:12" ht="15.75" customHeight="1" x14ac:dyDescent="0.2">
      <c r="B827" s="2"/>
      <c r="C827" s="3"/>
      <c r="D827" s="4"/>
      <c r="E827" s="5"/>
      <c r="F827" s="91"/>
      <c r="G827" s="2"/>
      <c r="H827" s="2"/>
      <c r="I827" s="6"/>
      <c r="J827" s="6"/>
      <c r="K827" s="2"/>
      <c r="L827" s="2"/>
    </row>
    <row r="828" spans="2:12" ht="15.75" customHeight="1" x14ac:dyDescent="0.2">
      <c r="B828" s="2"/>
      <c r="C828" s="3"/>
      <c r="D828" s="4"/>
      <c r="E828" s="5"/>
      <c r="F828" s="91"/>
      <c r="G828" s="2"/>
      <c r="H828" s="2"/>
      <c r="I828" s="6"/>
      <c r="J828" s="6"/>
      <c r="K828" s="2"/>
      <c r="L828" s="2"/>
    </row>
    <row r="829" spans="2:12" ht="15.75" customHeight="1" x14ac:dyDescent="0.2">
      <c r="B829" s="2"/>
      <c r="C829" s="3"/>
      <c r="D829" s="4"/>
      <c r="E829" s="5"/>
      <c r="F829" s="91"/>
      <c r="G829" s="2"/>
      <c r="H829" s="2"/>
      <c r="I829" s="6"/>
      <c r="J829" s="6"/>
      <c r="K829" s="2"/>
      <c r="L829" s="2"/>
    </row>
    <row r="830" spans="2:12" ht="15.75" customHeight="1" x14ac:dyDescent="0.2">
      <c r="B830" s="2"/>
      <c r="C830" s="3"/>
      <c r="D830" s="4"/>
      <c r="E830" s="5"/>
      <c r="F830" s="91"/>
      <c r="G830" s="2"/>
      <c r="H830" s="2"/>
      <c r="I830" s="6"/>
      <c r="J830" s="6"/>
      <c r="K830" s="2"/>
      <c r="L830" s="2"/>
    </row>
    <row r="831" spans="2:12" ht="15.75" customHeight="1" x14ac:dyDescent="0.2">
      <c r="B831" s="2"/>
      <c r="C831" s="3"/>
      <c r="D831" s="4"/>
      <c r="E831" s="5"/>
      <c r="F831" s="91"/>
      <c r="G831" s="2"/>
      <c r="H831" s="2"/>
      <c r="I831" s="6"/>
      <c r="J831" s="6"/>
      <c r="K831" s="2"/>
      <c r="L831" s="2"/>
    </row>
    <row r="832" spans="2:12" ht="15.75" customHeight="1" x14ac:dyDescent="0.2">
      <c r="B832" s="2"/>
      <c r="C832" s="3"/>
      <c r="D832" s="4"/>
      <c r="E832" s="5"/>
      <c r="F832" s="91"/>
      <c r="G832" s="2"/>
      <c r="H832" s="2"/>
      <c r="I832" s="6"/>
      <c r="J832" s="6"/>
      <c r="K832" s="2"/>
      <c r="L832" s="2"/>
    </row>
    <row r="833" spans="2:12" ht="15.75" customHeight="1" x14ac:dyDescent="0.2">
      <c r="B833" s="2"/>
      <c r="C833" s="3"/>
      <c r="D833" s="4"/>
      <c r="E833" s="5"/>
      <c r="F833" s="91"/>
      <c r="G833" s="2"/>
      <c r="H833" s="2"/>
      <c r="I833" s="6"/>
      <c r="J833" s="6"/>
      <c r="K833" s="2"/>
      <c r="L833" s="2"/>
    </row>
    <row r="834" spans="2:12" ht="15.75" customHeight="1" x14ac:dyDescent="0.2">
      <c r="B834" s="2"/>
      <c r="C834" s="3"/>
      <c r="D834" s="4"/>
      <c r="E834" s="5"/>
      <c r="F834" s="91"/>
      <c r="G834" s="2"/>
      <c r="H834" s="2"/>
      <c r="I834" s="6"/>
      <c r="J834" s="6"/>
      <c r="K834" s="2"/>
      <c r="L834" s="2"/>
    </row>
    <row r="835" spans="2:12" ht="15.75" customHeight="1" x14ac:dyDescent="0.2">
      <c r="B835" s="2"/>
      <c r="C835" s="3"/>
      <c r="D835" s="4"/>
      <c r="E835" s="5"/>
      <c r="F835" s="91"/>
      <c r="G835" s="2"/>
      <c r="H835" s="2"/>
      <c r="I835" s="6"/>
      <c r="J835" s="6"/>
      <c r="K835" s="2"/>
      <c r="L835" s="2"/>
    </row>
    <row r="836" spans="2:12" ht="15.75" customHeight="1" x14ac:dyDescent="0.2">
      <c r="B836" s="2"/>
      <c r="C836" s="3"/>
      <c r="D836" s="4"/>
      <c r="E836" s="5"/>
      <c r="F836" s="91"/>
      <c r="G836" s="2"/>
      <c r="H836" s="2"/>
      <c r="I836" s="6"/>
      <c r="J836" s="6"/>
      <c r="K836" s="2"/>
      <c r="L836" s="2"/>
    </row>
    <row r="837" spans="2:12" ht="15.75" customHeight="1" x14ac:dyDescent="0.2">
      <c r="B837" s="2"/>
      <c r="C837" s="3"/>
      <c r="D837" s="4"/>
      <c r="E837" s="5"/>
      <c r="F837" s="91"/>
      <c r="G837" s="2"/>
      <c r="H837" s="2"/>
      <c r="I837" s="6"/>
      <c r="J837" s="6"/>
      <c r="K837" s="2"/>
      <c r="L837" s="2"/>
    </row>
    <row r="838" spans="2:12" ht="15.75" customHeight="1" x14ac:dyDescent="0.2">
      <c r="B838" s="2"/>
      <c r="C838" s="3"/>
      <c r="D838" s="4"/>
      <c r="E838" s="5"/>
      <c r="F838" s="91"/>
      <c r="G838" s="2"/>
      <c r="H838" s="2"/>
      <c r="I838" s="6"/>
      <c r="J838" s="6"/>
      <c r="K838" s="2"/>
      <c r="L838" s="2"/>
    </row>
    <row r="839" spans="2:12" ht="15.75" customHeight="1" x14ac:dyDescent="0.2">
      <c r="B839" s="2"/>
      <c r="C839" s="3"/>
      <c r="D839" s="4"/>
      <c r="E839" s="5"/>
      <c r="F839" s="91"/>
      <c r="G839" s="2"/>
      <c r="H839" s="2"/>
      <c r="I839" s="6"/>
      <c r="J839" s="6"/>
      <c r="K839" s="2"/>
      <c r="L839" s="2"/>
    </row>
    <row r="840" spans="2:12" ht="15.75" customHeight="1" x14ac:dyDescent="0.2">
      <c r="B840" s="2"/>
      <c r="C840" s="3"/>
      <c r="D840" s="4"/>
      <c r="E840" s="5"/>
      <c r="F840" s="91"/>
      <c r="G840" s="2"/>
      <c r="H840" s="2"/>
      <c r="I840" s="6"/>
      <c r="J840" s="6"/>
      <c r="K840" s="2"/>
      <c r="L840" s="2"/>
    </row>
    <row r="841" spans="2:12" ht="15.75" customHeight="1" x14ac:dyDescent="0.2">
      <c r="B841" s="2"/>
      <c r="C841" s="3"/>
      <c r="D841" s="4"/>
      <c r="E841" s="5"/>
      <c r="F841" s="91"/>
      <c r="G841" s="2"/>
      <c r="H841" s="2"/>
      <c r="I841" s="6"/>
      <c r="J841" s="6"/>
      <c r="K841" s="2"/>
      <c r="L841" s="2"/>
    </row>
    <row r="842" spans="2:12" ht="15.75" customHeight="1" x14ac:dyDescent="0.2">
      <c r="B842" s="2"/>
      <c r="C842" s="3"/>
      <c r="D842" s="4"/>
      <c r="E842" s="5"/>
      <c r="F842" s="91"/>
      <c r="G842" s="2"/>
      <c r="H842" s="2"/>
      <c r="I842" s="6"/>
      <c r="J842" s="6"/>
      <c r="K842" s="2"/>
      <c r="L842" s="2"/>
    </row>
    <row r="843" spans="2:12" ht="15.75" customHeight="1" x14ac:dyDescent="0.2">
      <c r="B843" s="2"/>
      <c r="C843" s="3"/>
      <c r="D843" s="4"/>
      <c r="E843" s="5"/>
      <c r="F843" s="91"/>
      <c r="G843" s="2"/>
      <c r="H843" s="2"/>
      <c r="I843" s="6"/>
      <c r="J843" s="6"/>
      <c r="K843" s="2"/>
      <c r="L843" s="2"/>
    </row>
    <row r="844" spans="2:12" ht="15.75" customHeight="1" x14ac:dyDescent="0.2">
      <c r="B844" s="2"/>
      <c r="C844" s="3"/>
      <c r="D844" s="4"/>
      <c r="E844" s="5"/>
      <c r="F844" s="91"/>
      <c r="G844" s="2"/>
      <c r="H844" s="2"/>
      <c r="I844" s="6"/>
      <c r="J844" s="6"/>
      <c r="K844" s="2"/>
      <c r="L844" s="2"/>
    </row>
    <row r="845" spans="2:12" ht="15.75" customHeight="1" x14ac:dyDescent="0.2">
      <c r="B845" s="2"/>
      <c r="C845" s="3"/>
      <c r="D845" s="4"/>
      <c r="E845" s="5"/>
      <c r="F845" s="91"/>
      <c r="G845" s="2"/>
      <c r="H845" s="2"/>
      <c r="I845" s="6"/>
      <c r="J845" s="6"/>
      <c r="K845" s="2"/>
      <c r="L845" s="2"/>
    </row>
    <row r="846" spans="2:12" ht="15.75" customHeight="1" x14ac:dyDescent="0.2">
      <c r="B846" s="2"/>
      <c r="C846" s="3"/>
      <c r="D846" s="4"/>
      <c r="E846" s="5"/>
      <c r="F846" s="91"/>
      <c r="G846" s="2"/>
      <c r="H846" s="2"/>
      <c r="I846" s="6"/>
      <c r="J846" s="6"/>
      <c r="K846" s="2"/>
      <c r="L846" s="2"/>
    </row>
    <row r="847" spans="2:12" ht="15.75" customHeight="1" x14ac:dyDescent="0.2">
      <c r="B847" s="2"/>
      <c r="C847" s="3"/>
      <c r="D847" s="4"/>
      <c r="E847" s="5"/>
      <c r="F847" s="91"/>
      <c r="G847" s="2"/>
      <c r="H847" s="2"/>
      <c r="I847" s="6"/>
      <c r="J847" s="6"/>
      <c r="K847" s="2"/>
      <c r="L847" s="2"/>
    </row>
    <row r="848" spans="2:12" ht="15.75" customHeight="1" x14ac:dyDescent="0.2">
      <c r="B848" s="2"/>
      <c r="C848" s="3"/>
      <c r="D848" s="4"/>
      <c r="E848" s="5"/>
      <c r="F848" s="91"/>
      <c r="G848" s="2"/>
      <c r="H848" s="2"/>
      <c r="I848" s="6"/>
      <c r="J848" s="6"/>
      <c r="K848" s="2"/>
      <c r="L848" s="2"/>
    </row>
    <row r="849" spans="2:12" ht="15.75" customHeight="1" x14ac:dyDescent="0.2">
      <c r="B849" s="2"/>
      <c r="C849" s="3"/>
      <c r="D849" s="4"/>
      <c r="E849" s="5"/>
      <c r="F849" s="91"/>
      <c r="G849" s="2"/>
      <c r="H849" s="2"/>
      <c r="I849" s="6"/>
      <c r="J849" s="6"/>
      <c r="K849" s="2"/>
      <c r="L849" s="2"/>
    </row>
    <row r="850" spans="2:12" ht="15.75" customHeight="1" x14ac:dyDescent="0.2">
      <c r="B850" s="2"/>
      <c r="C850" s="3"/>
      <c r="D850" s="4"/>
      <c r="E850" s="5"/>
      <c r="F850" s="91"/>
      <c r="G850" s="2"/>
      <c r="H850" s="2"/>
      <c r="I850" s="6"/>
      <c r="J850" s="6"/>
      <c r="K850" s="2"/>
      <c r="L850" s="2"/>
    </row>
    <row r="851" spans="2:12" ht="15.75" customHeight="1" x14ac:dyDescent="0.2">
      <c r="B851" s="2"/>
      <c r="C851" s="3"/>
      <c r="D851" s="4"/>
      <c r="E851" s="5"/>
      <c r="F851" s="91"/>
      <c r="G851" s="2"/>
      <c r="H851" s="2"/>
      <c r="I851" s="6"/>
      <c r="J851" s="6"/>
      <c r="K851" s="2"/>
      <c r="L851" s="2"/>
    </row>
    <row r="852" spans="2:12" ht="15.75" customHeight="1" x14ac:dyDescent="0.2">
      <c r="B852" s="2"/>
      <c r="C852" s="3"/>
      <c r="D852" s="4"/>
      <c r="E852" s="5"/>
      <c r="F852" s="91"/>
      <c r="G852" s="2"/>
      <c r="H852" s="2"/>
      <c r="I852" s="6"/>
      <c r="J852" s="6"/>
      <c r="K852" s="2"/>
      <c r="L852" s="2"/>
    </row>
    <row r="853" spans="2:12" ht="15.75" customHeight="1" x14ac:dyDescent="0.2">
      <c r="B853" s="2"/>
      <c r="C853" s="3"/>
      <c r="D853" s="4"/>
      <c r="E853" s="5"/>
      <c r="F853" s="91"/>
      <c r="G853" s="2"/>
      <c r="H853" s="2"/>
      <c r="I853" s="6"/>
      <c r="J853" s="6"/>
      <c r="K853" s="2"/>
      <c r="L853" s="2"/>
    </row>
    <row r="854" spans="2:12" ht="15.75" customHeight="1" x14ac:dyDescent="0.2">
      <c r="B854" s="2"/>
      <c r="C854" s="3"/>
      <c r="D854" s="4"/>
      <c r="E854" s="5"/>
      <c r="F854" s="91"/>
      <c r="G854" s="2"/>
      <c r="H854" s="2"/>
      <c r="I854" s="6"/>
      <c r="J854" s="6"/>
      <c r="K854" s="2"/>
      <c r="L854" s="2"/>
    </row>
    <row r="855" spans="2:12" ht="15.75" customHeight="1" x14ac:dyDescent="0.2">
      <c r="B855" s="2"/>
      <c r="C855" s="3"/>
      <c r="D855" s="4"/>
      <c r="E855" s="5"/>
      <c r="F855" s="91"/>
      <c r="G855" s="2"/>
      <c r="H855" s="2"/>
      <c r="I855" s="6"/>
      <c r="J855" s="6"/>
      <c r="K855" s="2"/>
      <c r="L855" s="2"/>
    </row>
    <row r="856" spans="2:12" ht="15.75" customHeight="1" x14ac:dyDescent="0.2">
      <c r="B856" s="2"/>
      <c r="C856" s="3"/>
      <c r="D856" s="4"/>
      <c r="E856" s="5"/>
      <c r="F856" s="91"/>
      <c r="G856" s="2"/>
      <c r="H856" s="2"/>
      <c r="I856" s="6"/>
      <c r="J856" s="6"/>
      <c r="K856" s="2"/>
      <c r="L856" s="2"/>
    </row>
    <row r="857" spans="2:12" ht="15.75" customHeight="1" x14ac:dyDescent="0.2">
      <c r="B857" s="2"/>
      <c r="C857" s="3"/>
      <c r="D857" s="4"/>
      <c r="E857" s="5"/>
      <c r="F857" s="91"/>
      <c r="G857" s="2"/>
      <c r="H857" s="2"/>
      <c r="I857" s="6"/>
      <c r="J857" s="6"/>
      <c r="K857" s="2"/>
      <c r="L857" s="2"/>
    </row>
    <row r="858" spans="2:12" ht="15.75" customHeight="1" x14ac:dyDescent="0.2">
      <c r="B858" s="2"/>
      <c r="C858" s="3"/>
      <c r="D858" s="4"/>
      <c r="E858" s="5"/>
      <c r="F858" s="91"/>
      <c r="G858" s="2"/>
      <c r="H858" s="2"/>
      <c r="I858" s="6"/>
      <c r="J858" s="6"/>
      <c r="K858" s="2"/>
      <c r="L858" s="2"/>
    </row>
    <row r="859" spans="2:12" ht="15.75" customHeight="1" x14ac:dyDescent="0.2">
      <c r="B859" s="2"/>
      <c r="C859" s="3"/>
      <c r="D859" s="4"/>
      <c r="E859" s="5"/>
      <c r="F859" s="91"/>
      <c r="G859" s="2"/>
      <c r="H859" s="2"/>
      <c r="I859" s="6"/>
      <c r="J859" s="6"/>
      <c r="K859" s="2"/>
      <c r="L859" s="2"/>
    </row>
    <row r="860" spans="2:12" ht="15.75" customHeight="1" x14ac:dyDescent="0.2">
      <c r="B860" s="2"/>
      <c r="C860" s="3"/>
      <c r="D860" s="4"/>
      <c r="E860" s="5"/>
      <c r="F860" s="91"/>
      <c r="G860" s="2"/>
      <c r="H860" s="2"/>
      <c r="I860" s="6"/>
      <c r="J860" s="6"/>
      <c r="K860" s="2"/>
      <c r="L860" s="2"/>
    </row>
    <row r="861" spans="2:12" ht="15.75" customHeight="1" x14ac:dyDescent="0.2">
      <c r="B861" s="2"/>
      <c r="C861" s="3"/>
      <c r="D861" s="4"/>
      <c r="E861" s="5"/>
      <c r="F861" s="91"/>
      <c r="G861" s="2"/>
      <c r="H861" s="2"/>
      <c r="I861" s="6"/>
      <c r="J861" s="6"/>
      <c r="K861" s="2"/>
      <c r="L861" s="2"/>
    </row>
    <row r="862" spans="2:12" ht="15.75" customHeight="1" x14ac:dyDescent="0.2">
      <c r="B862" s="2"/>
      <c r="C862" s="3"/>
      <c r="D862" s="4"/>
      <c r="E862" s="5"/>
      <c r="F862" s="91"/>
      <c r="G862" s="2"/>
      <c r="H862" s="2"/>
      <c r="I862" s="6"/>
      <c r="J862" s="6"/>
      <c r="K862" s="2"/>
      <c r="L862" s="2"/>
    </row>
    <row r="863" spans="2:12" ht="15.75" customHeight="1" x14ac:dyDescent="0.2">
      <c r="B863" s="2"/>
      <c r="C863" s="3"/>
      <c r="D863" s="4"/>
      <c r="E863" s="5"/>
      <c r="F863" s="91"/>
      <c r="G863" s="2"/>
      <c r="H863" s="2"/>
      <c r="I863" s="6"/>
      <c r="J863" s="6"/>
      <c r="K863" s="2"/>
      <c r="L863" s="2"/>
    </row>
    <row r="864" spans="2:12" ht="15.75" customHeight="1" x14ac:dyDescent="0.2">
      <c r="B864" s="2"/>
      <c r="C864" s="3"/>
      <c r="D864" s="4"/>
      <c r="E864" s="5"/>
      <c r="F864" s="91"/>
      <c r="G864" s="2"/>
      <c r="H864" s="2"/>
      <c r="I864" s="6"/>
      <c r="J864" s="6"/>
      <c r="K864" s="2"/>
      <c r="L864" s="2"/>
    </row>
    <row r="865" spans="2:12" ht="15.75" customHeight="1" x14ac:dyDescent="0.2">
      <c r="B865" s="2"/>
      <c r="C865" s="3"/>
      <c r="D865" s="4"/>
      <c r="E865" s="5"/>
      <c r="F865" s="91"/>
      <c r="G865" s="2"/>
      <c r="H865" s="2"/>
      <c r="I865" s="6"/>
      <c r="J865" s="6"/>
      <c r="K865" s="2"/>
      <c r="L865" s="2"/>
    </row>
    <row r="866" spans="2:12" ht="15.75" customHeight="1" x14ac:dyDescent="0.2">
      <c r="B866" s="2"/>
      <c r="C866" s="3"/>
      <c r="D866" s="4"/>
      <c r="E866" s="5"/>
      <c r="F866" s="91"/>
      <c r="G866" s="2"/>
      <c r="H866" s="2"/>
      <c r="I866" s="6"/>
      <c r="J866" s="6"/>
      <c r="K866" s="2"/>
      <c r="L866" s="2"/>
    </row>
    <row r="867" spans="2:12" ht="15.75" customHeight="1" x14ac:dyDescent="0.2">
      <c r="B867" s="2"/>
      <c r="C867" s="3"/>
      <c r="D867" s="4"/>
      <c r="E867" s="5"/>
      <c r="F867" s="91"/>
      <c r="G867" s="2"/>
      <c r="H867" s="2"/>
      <c r="I867" s="6"/>
      <c r="J867" s="6"/>
      <c r="K867" s="2"/>
      <c r="L867" s="2"/>
    </row>
    <row r="868" spans="2:12" ht="15.75" customHeight="1" x14ac:dyDescent="0.2">
      <c r="B868" s="2"/>
      <c r="C868" s="3"/>
      <c r="D868" s="4"/>
      <c r="E868" s="5"/>
      <c r="F868" s="91"/>
      <c r="G868" s="2"/>
      <c r="H868" s="2"/>
      <c r="I868" s="6"/>
      <c r="J868" s="6"/>
      <c r="K868" s="2"/>
      <c r="L868" s="2"/>
    </row>
    <row r="869" spans="2:12" ht="15.75" customHeight="1" x14ac:dyDescent="0.2">
      <c r="B869" s="2"/>
      <c r="C869" s="3"/>
      <c r="D869" s="4"/>
      <c r="E869" s="5"/>
      <c r="F869" s="91"/>
      <c r="G869" s="2"/>
      <c r="H869" s="2"/>
      <c r="I869" s="6"/>
      <c r="J869" s="6"/>
      <c r="K869" s="2"/>
      <c r="L869" s="2"/>
    </row>
    <row r="870" spans="2:12" ht="15.75" customHeight="1" x14ac:dyDescent="0.2">
      <c r="B870" s="2"/>
      <c r="C870" s="3"/>
      <c r="D870" s="4"/>
      <c r="E870" s="5"/>
      <c r="F870" s="91"/>
      <c r="G870" s="2"/>
      <c r="H870" s="2"/>
      <c r="I870" s="6"/>
      <c r="J870" s="6"/>
      <c r="K870" s="2"/>
      <c r="L870" s="2"/>
    </row>
    <row r="871" spans="2:12" ht="15.75" customHeight="1" x14ac:dyDescent="0.2">
      <c r="B871" s="2"/>
      <c r="C871" s="3"/>
      <c r="D871" s="4"/>
      <c r="E871" s="5"/>
      <c r="F871" s="91"/>
      <c r="G871" s="2"/>
      <c r="H871" s="2"/>
      <c r="I871" s="6"/>
      <c r="J871" s="6"/>
      <c r="K871" s="2"/>
      <c r="L871" s="2"/>
    </row>
    <row r="872" spans="2:12" ht="15.75" customHeight="1" x14ac:dyDescent="0.2">
      <c r="B872" s="2"/>
      <c r="C872" s="3"/>
      <c r="D872" s="4"/>
      <c r="E872" s="5"/>
      <c r="F872" s="91"/>
      <c r="G872" s="2"/>
      <c r="H872" s="2"/>
      <c r="I872" s="6"/>
      <c r="J872" s="6"/>
      <c r="K872" s="2"/>
      <c r="L872" s="2"/>
    </row>
    <row r="873" spans="2:12" ht="15.75" customHeight="1" x14ac:dyDescent="0.2">
      <c r="B873" s="2"/>
      <c r="C873" s="3"/>
      <c r="D873" s="4"/>
      <c r="E873" s="5"/>
      <c r="F873" s="91"/>
      <c r="G873" s="2"/>
      <c r="H873" s="2"/>
      <c r="I873" s="6"/>
      <c r="J873" s="6"/>
      <c r="K873" s="2"/>
      <c r="L873" s="2"/>
    </row>
    <row r="874" spans="2:12" ht="15.75" customHeight="1" x14ac:dyDescent="0.2">
      <c r="B874" s="2"/>
      <c r="C874" s="3"/>
      <c r="D874" s="4"/>
      <c r="E874" s="5"/>
      <c r="F874" s="91"/>
      <c r="G874" s="2"/>
      <c r="H874" s="2"/>
      <c r="I874" s="6"/>
      <c r="J874" s="6"/>
      <c r="K874" s="2"/>
      <c r="L874" s="2"/>
    </row>
    <row r="875" spans="2:12" ht="15.75" customHeight="1" x14ac:dyDescent="0.2">
      <c r="B875" s="2"/>
      <c r="C875" s="3"/>
      <c r="D875" s="4"/>
      <c r="E875" s="5"/>
      <c r="F875" s="91"/>
      <c r="G875" s="2"/>
      <c r="H875" s="2"/>
      <c r="I875" s="6"/>
      <c r="J875" s="6"/>
      <c r="K875" s="2"/>
      <c r="L875" s="2"/>
    </row>
    <row r="876" spans="2:12" ht="15.75" customHeight="1" x14ac:dyDescent="0.2">
      <c r="B876" s="2"/>
      <c r="C876" s="3"/>
      <c r="D876" s="4"/>
      <c r="E876" s="5"/>
      <c r="F876" s="91"/>
      <c r="G876" s="2"/>
      <c r="H876" s="2"/>
      <c r="I876" s="6"/>
      <c r="J876" s="6"/>
      <c r="K876" s="2"/>
      <c r="L876" s="2"/>
    </row>
    <row r="877" spans="2:12" ht="15.75" customHeight="1" x14ac:dyDescent="0.2">
      <c r="B877" s="2"/>
      <c r="C877" s="3"/>
      <c r="D877" s="4"/>
      <c r="E877" s="5"/>
      <c r="F877" s="91"/>
      <c r="G877" s="2"/>
      <c r="H877" s="2"/>
      <c r="I877" s="6"/>
      <c r="J877" s="6"/>
      <c r="K877" s="2"/>
      <c r="L877" s="2"/>
    </row>
    <row r="878" spans="2:12" ht="15.75" customHeight="1" x14ac:dyDescent="0.2">
      <c r="B878" s="2"/>
      <c r="C878" s="3"/>
      <c r="D878" s="4"/>
      <c r="E878" s="5"/>
      <c r="F878" s="91"/>
      <c r="G878" s="2"/>
      <c r="H878" s="2"/>
      <c r="I878" s="6"/>
      <c r="J878" s="6"/>
      <c r="K878" s="2"/>
      <c r="L878" s="2"/>
    </row>
    <row r="879" spans="2:12" ht="15.75" customHeight="1" x14ac:dyDescent="0.2">
      <c r="B879" s="2"/>
      <c r="C879" s="3"/>
      <c r="D879" s="4"/>
      <c r="E879" s="5"/>
      <c r="F879" s="91"/>
      <c r="G879" s="2"/>
      <c r="H879" s="2"/>
      <c r="I879" s="6"/>
      <c r="J879" s="6"/>
      <c r="K879" s="2"/>
      <c r="L879" s="2"/>
    </row>
    <row r="880" spans="2:12" ht="15.75" customHeight="1" x14ac:dyDescent="0.2">
      <c r="B880" s="2"/>
      <c r="C880" s="3"/>
      <c r="D880" s="4"/>
      <c r="E880" s="5"/>
      <c r="F880" s="91"/>
      <c r="G880" s="2"/>
      <c r="H880" s="2"/>
      <c r="I880" s="6"/>
      <c r="J880" s="6"/>
      <c r="K880" s="2"/>
      <c r="L880" s="2"/>
    </row>
    <row r="881" spans="2:12" ht="15.75" customHeight="1" x14ac:dyDescent="0.2">
      <c r="B881" s="2"/>
      <c r="C881" s="3"/>
      <c r="D881" s="4"/>
      <c r="E881" s="5"/>
      <c r="F881" s="91"/>
      <c r="G881" s="2"/>
      <c r="H881" s="2"/>
      <c r="I881" s="6"/>
      <c r="J881" s="6"/>
      <c r="K881" s="2"/>
      <c r="L881" s="2"/>
    </row>
    <row r="882" spans="2:12" ht="15.75" customHeight="1" x14ac:dyDescent="0.2">
      <c r="B882" s="2"/>
      <c r="C882" s="3"/>
      <c r="D882" s="4"/>
      <c r="E882" s="5"/>
      <c r="F882" s="91"/>
      <c r="G882" s="2"/>
      <c r="H882" s="2"/>
      <c r="I882" s="6"/>
      <c r="J882" s="6"/>
      <c r="K882" s="2"/>
      <c r="L882" s="2"/>
    </row>
    <row r="883" spans="2:12" ht="15.75" customHeight="1" x14ac:dyDescent="0.2">
      <c r="B883" s="2"/>
      <c r="C883" s="3"/>
      <c r="D883" s="4"/>
      <c r="E883" s="5"/>
      <c r="F883" s="91"/>
      <c r="G883" s="2"/>
      <c r="H883" s="2"/>
      <c r="I883" s="6"/>
      <c r="J883" s="6"/>
      <c r="K883" s="2"/>
      <c r="L883" s="2"/>
    </row>
    <row r="884" spans="2:12" ht="15.75" customHeight="1" x14ac:dyDescent="0.2">
      <c r="B884" s="2"/>
      <c r="C884" s="3"/>
      <c r="D884" s="4"/>
      <c r="E884" s="5"/>
      <c r="F884" s="91"/>
      <c r="G884" s="2"/>
      <c r="H884" s="2"/>
      <c r="I884" s="6"/>
      <c r="J884" s="6"/>
      <c r="K884" s="2"/>
      <c r="L884" s="2"/>
    </row>
    <row r="885" spans="2:12" ht="15.75" customHeight="1" x14ac:dyDescent="0.2">
      <c r="B885" s="2"/>
      <c r="C885" s="3"/>
      <c r="D885" s="4"/>
      <c r="E885" s="5"/>
      <c r="F885" s="91"/>
      <c r="G885" s="2"/>
      <c r="H885" s="2"/>
      <c r="I885" s="6"/>
      <c r="J885" s="6"/>
      <c r="K885" s="2"/>
      <c r="L885" s="2"/>
    </row>
    <row r="886" spans="2:12" ht="15.75" customHeight="1" x14ac:dyDescent="0.2">
      <c r="B886" s="2"/>
      <c r="C886" s="3"/>
      <c r="D886" s="4"/>
      <c r="E886" s="5"/>
      <c r="F886" s="91"/>
      <c r="G886" s="2"/>
      <c r="H886" s="2"/>
      <c r="I886" s="6"/>
      <c r="J886" s="6"/>
      <c r="K886" s="2"/>
      <c r="L886" s="2"/>
    </row>
    <row r="887" spans="2:12" ht="15.75" customHeight="1" x14ac:dyDescent="0.2">
      <c r="B887" s="2"/>
      <c r="C887" s="3"/>
      <c r="D887" s="4"/>
      <c r="E887" s="5"/>
      <c r="F887" s="91"/>
      <c r="G887" s="2"/>
      <c r="H887" s="2"/>
      <c r="I887" s="6"/>
      <c r="J887" s="6"/>
      <c r="K887" s="2"/>
      <c r="L887" s="2"/>
    </row>
    <row r="888" spans="2:12" ht="15.75" customHeight="1" x14ac:dyDescent="0.2">
      <c r="B888" s="2"/>
      <c r="C888" s="3"/>
      <c r="D888" s="4"/>
      <c r="E888" s="5"/>
      <c r="F888" s="91"/>
      <c r="G888" s="2"/>
      <c r="H888" s="2"/>
      <c r="I888" s="6"/>
      <c r="J888" s="6"/>
      <c r="K888" s="2"/>
      <c r="L888" s="2"/>
    </row>
    <row r="889" spans="2:12" ht="15.75" customHeight="1" x14ac:dyDescent="0.2">
      <c r="B889" s="2"/>
      <c r="C889" s="3"/>
      <c r="D889" s="4"/>
      <c r="E889" s="5"/>
      <c r="F889" s="91"/>
      <c r="G889" s="2"/>
      <c r="H889" s="2"/>
      <c r="I889" s="6"/>
      <c r="J889" s="6"/>
      <c r="K889" s="2"/>
      <c r="L889" s="2"/>
    </row>
    <row r="890" spans="2:12" ht="15.75" customHeight="1" x14ac:dyDescent="0.2">
      <c r="B890" s="2"/>
      <c r="C890" s="3"/>
      <c r="D890" s="4"/>
      <c r="E890" s="5"/>
      <c r="F890" s="91"/>
      <c r="G890" s="2"/>
      <c r="H890" s="2"/>
      <c r="I890" s="6"/>
      <c r="J890" s="6"/>
      <c r="K890" s="2"/>
      <c r="L890" s="2"/>
    </row>
    <row r="891" spans="2:12" ht="15.75" customHeight="1" x14ac:dyDescent="0.2">
      <c r="B891" s="2"/>
      <c r="C891" s="3"/>
      <c r="D891" s="4"/>
      <c r="E891" s="5"/>
      <c r="F891" s="91"/>
      <c r="G891" s="2"/>
      <c r="H891" s="2"/>
      <c r="I891" s="6"/>
      <c r="J891" s="6"/>
      <c r="K891" s="2"/>
      <c r="L891" s="2"/>
    </row>
    <row r="892" spans="2:12" ht="15.75" customHeight="1" x14ac:dyDescent="0.2">
      <c r="B892" s="2"/>
      <c r="C892" s="3"/>
      <c r="D892" s="4"/>
      <c r="E892" s="5"/>
      <c r="F892" s="91"/>
      <c r="G892" s="2"/>
      <c r="H892" s="2"/>
      <c r="I892" s="6"/>
      <c r="J892" s="6"/>
      <c r="K892" s="2"/>
      <c r="L892" s="2"/>
    </row>
    <row r="893" spans="2:12" ht="15.75" customHeight="1" x14ac:dyDescent="0.2">
      <c r="B893" s="2"/>
      <c r="C893" s="3"/>
      <c r="D893" s="4"/>
      <c r="E893" s="5"/>
      <c r="F893" s="91"/>
      <c r="G893" s="2"/>
      <c r="H893" s="2"/>
      <c r="I893" s="6"/>
      <c r="J893" s="6"/>
      <c r="K893" s="2"/>
      <c r="L893" s="2"/>
    </row>
    <row r="894" spans="2:12" ht="15.75" customHeight="1" x14ac:dyDescent="0.2">
      <c r="B894" s="2"/>
      <c r="C894" s="3"/>
      <c r="D894" s="4"/>
      <c r="E894" s="5"/>
      <c r="F894" s="91"/>
      <c r="G894" s="2"/>
      <c r="H894" s="2"/>
      <c r="I894" s="6"/>
      <c r="J894" s="6"/>
      <c r="K894" s="2"/>
      <c r="L894" s="2"/>
    </row>
    <row r="895" spans="2:12" ht="15.75" customHeight="1" x14ac:dyDescent="0.2">
      <c r="B895" s="2"/>
      <c r="C895" s="3"/>
      <c r="D895" s="4"/>
      <c r="E895" s="5"/>
      <c r="F895" s="91"/>
      <c r="G895" s="2"/>
      <c r="H895" s="2"/>
      <c r="I895" s="6"/>
      <c r="J895" s="6"/>
      <c r="K895" s="2"/>
      <c r="L895" s="2"/>
    </row>
    <row r="896" spans="2:12" ht="15.75" customHeight="1" x14ac:dyDescent="0.2">
      <c r="B896" s="2"/>
      <c r="C896" s="3"/>
      <c r="D896" s="4"/>
      <c r="E896" s="5"/>
      <c r="F896" s="91"/>
      <c r="G896" s="2"/>
      <c r="H896" s="2"/>
      <c r="I896" s="6"/>
      <c r="J896" s="6"/>
      <c r="K896" s="2"/>
      <c r="L896" s="2"/>
    </row>
    <row r="897" spans="2:12" ht="15.75" customHeight="1" x14ac:dyDescent="0.2">
      <c r="B897" s="2"/>
      <c r="C897" s="3"/>
      <c r="D897" s="4"/>
      <c r="E897" s="5"/>
      <c r="F897" s="91"/>
      <c r="G897" s="2"/>
      <c r="H897" s="2"/>
      <c r="I897" s="6"/>
      <c r="J897" s="6"/>
      <c r="K897" s="2"/>
      <c r="L897" s="2"/>
    </row>
    <row r="898" spans="2:12" ht="15.75" customHeight="1" x14ac:dyDescent="0.2">
      <c r="B898" s="2"/>
      <c r="C898" s="3"/>
      <c r="D898" s="4"/>
      <c r="E898" s="5"/>
      <c r="F898" s="91"/>
      <c r="G898" s="2"/>
      <c r="H898" s="2"/>
      <c r="I898" s="6"/>
      <c r="J898" s="6"/>
      <c r="K898" s="2"/>
      <c r="L898" s="2"/>
    </row>
    <row r="899" spans="2:12" ht="15.75" customHeight="1" x14ac:dyDescent="0.2">
      <c r="B899" s="2"/>
      <c r="C899" s="3"/>
      <c r="D899" s="4"/>
      <c r="E899" s="5"/>
      <c r="F899" s="91"/>
      <c r="G899" s="2"/>
      <c r="H899" s="2"/>
      <c r="I899" s="6"/>
      <c r="J899" s="6"/>
      <c r="K899" s="2"/>
      <c r="L899" s="2"/>
    </row>
    <row r="900" spans="2:12" ht="15.75" customHeight="1" x14ac:dyDescent="0.2">
      <c r="B900" s="2"/>
      <c r="C900" s="3"/>
      <c r="D900" s="4"/>
      <c r="E900" s="5"/>
      <c r="F900" s="91"/>
      <c r="G900" s="2"/>
      <c r="H900" s="2"/>
      <c r="I900" s="6"/>
      <c r="J900" s="6"/>
      <c r="K900" s="2"/>
      <c r="L900" s="2"/>
    </row>
    <row r="901" spans="2:12" ht="15.75" customHeight="1" x14ac:dyDescent="0.2">
      <c r="B901" s="2"/>
      <c r="C901" s="3"/>
      <c r="D901" s="4"/>
      <c r="E901" s="5"/>
      <c r="F901" s="91"/>
      <c r="G901" s="2"/>
      <c r="H901" s="2"/>
      <c r="I901" s="6"/>
      <c r="J901" s="6"/>
      <c r="K901" s="2"/>
      <c r="L901" s="2"/>
    </row>
    <row r="902" spans="2:12" ht="15.75" customHeight="1" x14ac:dyDescent="0.2">
      <c r="B902" s="2"/>
      <c r="C902" s="3"/>
      <c r="D902" s="4"/>
      <c r="E902" s="5"/>
      <c r="F902" s="91"/>
      <c r="G902" s="2"/>
      <c r="H902" s="2"/>
      <c r="I902" s="6"/>
      <c r="J902" s="6"/>
      <c r="K902" s="2"/>
      <c r="L902" s="2"/>
    </row>
    <row r="903" spans="2:12" ht="15.75" customHeight="1" x14ac:dyDescent="0.2">
      <c r="B903" s="2"/>
      <c r="C903" s="3"/>
      <c r="D903" s="4"/>
      <c r="E903" s="5"/>
      <c r="F903" s="91"/>
      <c r="G903" s="2"/>
      <c r="H903" s="2"/>
      <c r="I903" s="6"/>
      <c r="J903" s="6"/>
      <c r="K903" s="2"/>
      <c r="L903" s="2"/>
    </row>
    <row r="904" spans="2:12" ht="15.75" customHeight="1" x14ac:dyDescent="0.2">
      <c r="B904" s="2"/>
      <c r="C904" s="3"/>
      <c r="D904" s="4"/>
      <c r="E904" s="5"/>
      <c r="F904" s="91"/>
      <c r="G904" s="2"/>
      <c r="H904" s="2"/>
      <c r="I904" s="6"/>
      <c r="J904" s="6"/>
      <c r="K904" s="2"/>
      <c r="L904" s="2"/>
    </row>
    <row r="905" spans="2:12" ht="15.75" customHeight="1" x14ac:dyDescent="0.2">
      <c r="B905" s="2"/>
      <c r="C905" s="3"/>
      <c r="D905" s="4"/>
      <c r="E905" s="5"/>
      <c r="F905" s="91"/>
      <c r="G905" s="2"/>
      <c r="H905" s="2"/>
      <c r="I905" s="6"/>
      <c r="J905" s="6"/>
      <c r="K905" s="2"/>
      <c r="L905" s="2"/>
    </row>
    <row r="906" spans="2:12" ht="15.75" customHeight="1" x14ac:dyDescent="0.2">
      <c r="B906" s="2"/>
      <c r="C906" s="3"/>
      <c r="D906" s="4"/>
      <c r="E906" s="5"/>
      <c r="F906" s="91"/>
      <c r="G906" s="2"/>
      <c r="H906" s="2"/>
      <c r="I906" s="6"/>
      <c r="J906" s="6"/>
      <c r="K906" s="2"/>
      <c r="L906" s="2"/>
    </row>
    <row r="907" spans="2:12" ht="15.75" customHeight="1" x14ac:dyDescent="0.2">
      <c r="B907" s="2"/>
      <c r="C907" s="3"/>
      <c r="D907" s="4"/>
      <c r="E907" s="5"/>
      <c r="F907" s="91"/>
      <c r="G907" s="2"/>
      <c r="H907" s="2"/>
      <c r="I907" s="6"/>
      <c r="J907" s="6"/>
      <c r="K907" s="2"/>
      <c r="L907" s="2"/>
    </row>
    <row r="908" spans="2:12" ht="15.75" customHeight="1" x14ac:dyDescent="0.2">
      <c r="B908" s="2"/>
      <c r="C908" s="3"/>
      <c r="D908" s="4"/>
      <c r="E908" s="5"/>
      <c r="F908" s="91"/>
      <c r="G908" s="2"/>
      <c r="H908" s="2"/>
      <c r="I908" s="6"/>
      <c r="J908" s="6"/>
      <c r="K908" s="2"/>
      <c r="L908" s="2"/>
    </row>
    <row r="909" spans="2:12" ht="15.75" customHeight="1" x14ac:dyDescent="0.2">
      <c r="B909" s="2"/>
      <c r="C909" s="3"/>
      <c r="D909" s="4"/>
      <c r="E909" s="5"/>
      <c r="F909" s="91"/>
      <c r="G909" s="2"/>
      <c r="H909" s="2"/>
      <c r="I909" s="6"/>
      <c r="J909" s="6"/>
      <c r="K909" s="2"/>
      <c r="L909" s="2"/>
    </row>
    <row r="910" spans="2:12" ht="15.75" customHeight="1" x14ac:dyDescent="0.2">
      <c r="B910" s="2"/>
      <c r="C910" s="3"/>
      <c r="D910" s="4"/>
      <c r="E910" s="5"/>
      <c r="F910" s="91"/>
      <c r="G910" s="2"/>
      <c r="H910" s="2"/>
      <c r="I910" s="6"/>
      <c r="J910" s="6"/>
      <c r="K910" s="2"/>
      <c r="L910" s="2"/>
    </row>
    <row r="911" spans="2:12" ht="15.75" customHeight="1" x14ac:dyDescent="0.2">
      <c r="B911" s="2"/>
      <c r="C911" s="3"/>
      <c r="D911" s="4"/>
      <c r="E911" s="5"/>
      <c r="F911" s="91"/>
      <c r="G911" s="2"/>
      <c r="H911" s="2"/>
      <c r="I911" s="6"/>
      <c r="J911" s="6"/>
      <c r="K911" s="2"/>
      <c r="L911" s="2"/>
    </row>
    <row r="912" spans="2:12" ht="15.75" customHeight="1" x14ac:dyDescent="0.2">
      <c r="B912" s="2"/>
      <c r="C912" s="3"/>
      <c r="D912" s="4"/>
      <c r="E912" s="5"/>
      <c r="F912" s="91"/>
      <c r="G912" s="2"/>
      <c r="H912" s="2"/>
      <c r="I912" s="6"/>
      <c r="J912" s="6"/>
      <c r="K912" s="2"/>
      <c r="L912" s="2"/>
    </row>
    <row r="913" spans="2:12" ht="15.75" customHeight="1" x14ac:dyDescent="0.2">
      <c r="B913" s="2"/>
      <c r="C913" s="3"/>
      <c r="D913" s="4"/>
      <c r="E913" s="5"/>
      <c r="F913" s="91"/>
      <c r="G913" s="2"/>
      <c r="H913" s="2"/>
      <c r="I913" s="6"/>
      <c r="J913" s="6"/>
      <c r="K913" s="2"/>
      <c r="L913" s="2"/>
    </row>
    <row r="914" spans="2:12" ht="15.75" customHeight="1" x14ac:dyDescent="0.2">
      <c r="B914" s="2"/>
      <c r="C914" s="3"/>
      <c r="D914" s="4"/>
      <c r="E914" s="5"/>
      <c r="F914" s="91"/>
      <c r="G914" s="2"/>
      <c r="H914" s="2"/>
      <c r="I914" s="6"/>
      <c r="J914" s="6"/>
      <c r="K914" s="2"/>
      <c r="L914" s="2"/>
    </row>
    <row r="915" spans="2:12" ht="15.75" customHeight="1" x14ac:dyDescent="0.2">
      <c r="B915" s="2"/>
      <c r="C915" s="3"/>
      <c r="D915" s="4"/>
      <c r="E915" s="5"/>
      <c r="F915" s="91"/>
      <c r="G915" s="2"/>
      <c r="H915" s="2"/>
      <c r="I915" s="6"/>
      <c r="J915" s="6"/>
      <c r="K915" s="2"/>
      <c r="L915" s="2"/>
    </row>
    <row r="916" spans="2:12" ht="15.75" customHeight="1" x14ac:dyDescent="0.2">
      <c r="B916" s="2"/>
      <c r="C916" s="3"/>
      <c r="D916" s="4"/>
      <c r="E916" s="5"/>
      <c r="F916" s="91"/>
      <c r="G916" s="2"/>
      <c r="H916" s="2"/>
      <c r="I916" s="6"/>
      <c r="J916" s="6"/>
      <c r="K916" s="2"/>
      <c r="L916" s="2"/>
    </row>
    <row r="917" spans="2:12" ht="15.75" customHeight="1" x14ac:dyDescent="0.2">
      <c r="B917" s="2"/>
      <c r="C917" s="3"/>
      <c r="D917" s="4"/>
      <c r="E917" s="5"/>
      <c r="F917" s="91"/>
      <c r="G917" s="2"/>
      <c r="H917" s="2"/>
      <c r="I917" s="6"/>
      <c r="J917" s="6"/>
      <c r="K917" s="2"/>
      <c r="L917" s="2"/>
    </row>
    <row r="918" spans="2:12" ht="15.75" customHeight="1" x14ac:dyDescent="0.2">
      <c r="B918" s="2"/>
      <c r="C918" s="3"/>
      <c r="D918" s="4"/>
      <c r="E918" s="5"/>
      <c r="F918" s="91"/>
      <c r="G918" s="2"/>
      <c r="H918" s="2"/>
      <c r="I918" s="6"/>
      <c r="J918" s="6"/>
      <c r="K918" s="2"/>
      <c r="L918" s="2"/>
    </row>
    <row r="919" spans="2:12" ht="15.75" customHeight="1" x14ac:dyDescent="0.2">
      <c r="B919" s="2"/>
      <c r="C919" s="3"/>
      <c r="D919" s="4"/>
      <c r="E919" s="5"/>
      <c r="F919" s="91"/>
      <c r="G919" s="2"/>
      <c r="H919" s="2"/>
      <c r="I919" s="6"/>
      <c r="J919" s="6"/>
      <c r="K919" s="2"/>
      <c r="L919" s="2"/>
    </row>
    <row r="920" spans="2:12" ht="15.75" customHeight="1" x14ac:dyDescent="0.2">
      <c r="B920" s="2"/>
      <c r="C920" s="3"/>
      <c r="D920" s="4"/>
      <c r="E920" s="5"/>
      <c r="F920" s="91"/>
      <c r="G920" s="2"/>
      <c r="H920" s="2"/>
      <c r="I920" s="6"/>
      <c r="J920" s="6"/>
      <c r="K920" s="2"/>
      <c r="L920" s="2"/>
    </row>
    <row r="921" spans="2:12" ht="15.75" customHeight="1" x14ac:dyDescent="0.2">
      <c r="B921" s="2"/>
      <c r="C921" s="3"/>
      <c r="D921" s="4"/>
      <c r="E921" s="5"/>
      <c r="F921" s="91"/>
      <c r="G921" s="2"/>
      <c r="H921" s="2"/>
      <c r="I921" s="6"/>
      <c r="J921" s="6"/>
      <c r="K921" s="2"/>
      <c r="L921" s="2"/>
    </row>
    <row r="922" spans="2:12" ht="15.75" customHeight="1" x14ac:dyDescent="0.2">
      <c r="B922" s="2"/>
      <c r="C922" s="3"/>
      <c r="D922" s="4"/>
      <c r="E922" s="5"/>
      <c r="F922" s="91"/>
      <c r="G922" s="2"/>
      <c r="H922" s="2"/>
      <c r="I922" s="6"/>
      <c r="J922" s="6"/>
      <c r="K922" s="2"/>
      <c r="L922" s="2"/>
    </row>
    <row r="923" spans="2:12" ht="15.75" customHeight="1" x14ac:dyDescent="0.2">
      <c r="B923" s="2"/>
      <c r="C923" s="3"/>
      <c r="D923" s="4"/>
      <c r="E923" s="5"/>
      <c r="F923" s="91"/>
      <c r="G923" s="2"/>
      <c r="H923" s="2"/>
      <c r="I923" s="6"/>
      <c r="J923" s="6"/>
      <c r="K923" s="2"/>
      <c r="L923" s="2"/>
    </row>
    <row r="924" spans="2:12" ht="15.75" customHeight="1" x14ac:dyDescent="0.2">
      <c r="B924" s="2"/>
      <c r="C924" s="3"/>
      <c r="D924" s="4"/>
      <c r="E924" s="5"/>
      <c r="F924" s="91"/>
      <c r="G924" s="2"/>
      <c r="H924" s="2"/>
      <c r="I924" s="6"/>
      <c r="J924" s="6"/>
      <c r="K924" s="2"/>
      <c r="L924" s="2"/>
    </row>
    <row r="925" spans="2:12" ht="15.75" customHeight="1" x14ac:dyDescent="0.2">
      <c r="B925" s="2"/>
      <c r="C925" s="3"/>
      <c r="D925" s="4"/>
      <c r="E925" s="5"/>
      <c r="F925" s="91"/>
      <c r="G925" s="2"/>
      <c r="H925" s="2"/>
      <c r="I925" s="6"/>
      <c r="J925" s="6"/>
      <c r="K925" s="2"/>
      <c r="L925" s="2"/>
    </row>
    <row r="926" spans="2:12" ht="15.75" customHeight="1" x14ac:dyDescent="0.2">
      <c r="B926" s="2"/>
      <c r="C926" s="3"/>
      <c r="D926" s="4"/>
      <c r="E926" s="5"/>
      <c r="F926" s="91"/>
      <c r="G926" s="2"/>
      <c r="H926" s="2"/>
      <c r="I926" s="6"/>
      <c r="J926" s="6"/>
      <c r="K926" s="2"/>
      <c r="L926" s="2"/>
    </row>
    <row r="927" spans="2:12" ht="15.75" customHeight="1" x14ac:dyDescent="0.2">
      <c r="B927" s="2"/>
      <c r="C927" s="3"/>
      <c r="D927" s="4"/>
      <c r="E927" s="5"/>
      <c r="F927" s="91"/>
      <c r="G927" s="2"/>
      <c r="H927" s="2"/>
      <c r="I927" s="6"/>
      <c r="J927" s="6"/>
      <c r="K927" s="2"/>
      <c r="L927" s="2"/>
    </row>
    <row r="928" spans="2:12" ht="15.75" customHeight="1" x14ac:dyDescent="0.2">
      <c r="B928" s="2"/>
      <c r="C928" s="3"/>
      <c r="D928" s="4"/>
      <c r="E928" s="5"/>
      <c r="F928" s="91"/>
      <c r="G928" s="2"/>
      <c r="H928" s="2"/>
      <c r="I928" s="6"/>
      <c r="J928" s="6"/>
      <c r="K928" s="2"/>
      <c r="L928" s="2"/>
    </row>
    <row r="929" spans="2:12" ht="15.75" customHeight="1" x14ac:dyDescent="0.2">
      <c r="B929" s="2"/>
      <c r="C929" s="3"/>
      <c r="D929" s="4"/>
      <c r="E929" s="5"/>
      <c r="F929" s="91"/>
      <c r="G929" s="2"/>
      <c r="H929" s="2"/>
      <c r="I929" s="6"/>
      <c r="J929" s="6"/>
      <c r="K929" s="2"/>
      <c r="L929" s="2"/>
    </row>
    <row r="930" spans="2:12" ht="15.75" customHeight="1" x14ac:dyDescent="0.2">
      <c r="B930" s="2"/>
      <c r="C930" s="3"/>
      <c r="D930" s="4"/>
      <c r="E930" s="5"/>
      <c r="F930" s="91"/>
      <c r="G930" s="2"/>
      <c r="H930" s="2"/>
      <c r="I930" s="6"/>
      <c r="J930" s="6"/>
      <c r="K930" s="2"/>
      <c r="L930" s="2"/>
    </row>
    <row r="931" spans="2:12" ht="15.75" customHeight="1" x14ac:dyDescent="0.2">
      <c r="B931" s="2"/>
      <c r="C931" s="3"/>
      <c r="D931" s="4"/>
      <c r="E931" s="5"/>
      <c r="F931" s="91"/>
      <c r="G931" s="2"/>
      <c r="H931" s="2"/>
      <c r="I931" s="6"/>
      <c r="J931" s="6"/>
      <c r="K931" s="2"/>
      <c r="L931" s="2"/>
    </row>
    <row r="932" spans="2:12" ht="15.75" customHeight="1" x14ac:dyDescent="0.2">
      <c r="B932" s="2"/>
      <c r="C932" s="3"/>
      <c r="D932" s="4"/>
      <c r="E932" s="5"/>
      <c r="F932" s="91"/>
      <c r="G932" s="2"/>
      <c r="H932" s="2"/>
      <c r="I932" s="6"/>
      <c r="J932" s="6"/>
      <c r="K932" s="2"/>
      <c r="L932" s="2"/>
    </row>
    <row r="933" spans="2:12" ht="15.75" customHeight="1" x14ac:dyDescent="0.2">
      <c r="B933" s="2"/>
      <c r="C933" s="3"/>
      <c r="D933" s="4"/>
      <c r="E933" s="5"/>
      <c r="F933" s="91"/>
      <c r="G933" s="2"/>
      <c r="H933" s="2"/>
      <c r="I933" s="6"/>
      <c r="J933" s="6"/>
      <c r="K933" s="2"/>
      <c r="L933" s="2"/>
    </row>
    <row r="934" spans="2:12" ht="15.75" customHeight="1" x14ac:dyDescent="0.2">
      <c r="B934" s="2"/>
      <c r="C934" s="3"/>
      <c r="D934" s="4"/>
      <c r="E934" s="5"/>
      <c r="F934" s="91"/>
      <c r="G934" s="2"/>
      <c r="H934" s="2"/>
      <c r="I934" s="6"/>
      <c r="J934" s="6"/>
      <c r="K934" s="2"/>
      <c r="L934" s="2"/>
    </row>
    <row r="935" spans="2:12" ht="15.75" customHeight="1" x14ac:dyDescent="0.2">
      <c r="B935" s="2"/>
      <c r="C935" s="3"/>
      <c r="D935" s="4"/>
      <c r="E935" s="5"/>
      <c r="F935" s="91"/>
      <c r="G935" s="2"/>
      <c r="H935" s="2"/>
      <c r="I935" s="6"/>
      <c r="J935" s="6"/>
      <c r="K935" s="2"/>
      <c r="L935" s="2"/>
    </row>
    <row r="936" spans="2:12" ht="15.75" customHeight="1" x14ac:dyDescent="0.2">
      <c r="B936" s="2"/>
      <c r="C936" s="3"/>
      <c r="D936" s="4"/>
      <c r="E936" s="5"/>
      <c r="F936" s="91"/>
      <c r="G936" s="2"/>
      <c r="H936" s="2"/>
      <c r="I936" s="6"/>
      <c r="J936" s="6"/>
      <c r="K936" s="2"/>
      <c r="L936" s="2"/>
    </row>
    <row r="937" spans="2:12" ht="15.75" customHeight="1" x14ac:dyDescent="0.2">
      <c r="B937" s="2"/>
      <c r="C937" s="3"/>
      <c r="D937" s="4"/>
      <c r="E937" s="5"/>
      <c r="F937" s="91"/>
      <c r="G937" s="2"/>
      <c r="H937" s="2"/>
      <c r="I937" s="6"/>
      <c r="J937" s="6"/>
      <c r="K937" s="2"/>
      <c r="L937" s="2"/>
    </row>
    <row r="938" spans="2:12" ht="15.75" customHeight="1" x14ac:dyDescent="0.2">
      <c r="B938" s="2"/>
      <c r="C938" s="3"/>
      <c r="D938" s="4"/>
      <c r="E938" s="5"/>
      <c r="F938" s="91"/>
      <c r="G938" s="2"/>
      <c r="H938" s="2"/>
      <c r="I938" s="6"/>
      <c r="J938" s="6"/>
      <c r="K938" s="2"/>
      <c r="L938" s="2"/>
    </row>
    <row r="939" spans="2:12" ht="15.75" customHeight="1" x14ac:dyDescent="0.2">
      <c r="B939" s="2"/>
      <c r="C939" s="3"/>
      <c r="D939" s="4"/>
      <c r="E939" s="5"/>
      <c r="F939" s="91"/>
      <c r="G939" s="2"/>
      <c r="H939" s="2"/>
      <c r="I939" s="6"/>
      <c r="J939" s="6"/>
      <c r="K939" s="2"/>
      <c r="L939" s="2"/>
    </row>
    <row r="940" spans="2:12" ht="15.75" customHeight="1" x14ac:dyDescent="0.2">
      <c r="B940" s="2"/>
      <c r="C940" s="3"/>
      <c r="D940" s="4"/>
      <c r="E940" s="5"/>
      <c r="F940" s="91"/>
      <c r="G940" s="2"/>
      <c r="H940" s="2"/>
      <c r="I940" s="6"/>
      <c r="J940" s="6"/>
      <c r="K940" s="2"/>
      <c r="L940" s="2"/>
    </row>
    <row r="941" spans="2:12" ht="15.75" customHeight="1" x14ac:dyDescent="0.2">
      <c r="B941" s="2"/>
      <c r="C941" s="3"/>
      <c r="D941" s="4"/>
      <c r="E941" s="5"/>
      <c r="F941" s="91"/>
      <c r="G941" s="2"/>
      <c r="H941" s="2"/>
      <c r="I941" s="6"/>
      <c r="J941" s="6"/>
      <c r="K941" s="2"/>
      <c r="L941" s="2"/>
    </row>
    <row r="942" spans="2:12" ht="15.75" customHeight="1" x14ac:dyDescent="0.2">
      <c r="B942" s="2"/>
      <c r="C942" s="3"/>
      <c r="D942" s="4"/>
      <c r="E942" s="5"/>
      <c r="F942" s="91"/>
      <c r="G942" s="2"/>
      <c r="H942" s="2"/>
      <c r="I942" s="6"/>
      <c r="J942" s="6"/>
      <c r="K942" s="2"/>
      <c r="L942" s="2"/>
    </row>
    <row r="943" spans="2:12" ht="15.75" customHeight="1" x14ac:dyDescent="0.2">
      <c r="B943" s="2"/>
      <c r="C943" s="3"/>
      <c r="D943" s="4"/>
      <c r="E943" s="5"/>
      <c r="F943" s="91"/>
      <c r="G943" s="2"/>
      <c r="H943" s="2"/>
      <c r="I943" s="6"/>
      <c r="J943" s="6"/>
      <c r="K943" s="2"/>
      <c r="L943" s="2"/>
    </row>
    <row r="944" spans="2:12" ht="15.75" customHeight="1" x14ac:dyDescent="0.2">
      <c r="B944" s="2"/>
      <c r="C944" s="3"/>
      <c r="D944" s="4"/>
      <c r="E944" s="5"/>
      <c r="F944" s="91"/>
      <c r="G944" s="2"/>
      <c r="H944" s="2"/>
      <c r="I944" s="6"/>
      <c r="J944" s="6"/>
      <c r="K944" s="2"/>
      <c r="L944" s="2"/>
    </row>
    <row r="945" spans="2:12" ht="15.75" customHeight="1" x14ac:dyDescent="0.2">
      <c r="B945" s="2"/>
      <c r="C945" s="3"/>
      <c r="D945" s="4"/>
      <c r="E945" s="5"/>
      <c r="F945" s="91"/>
      <c r="G945" s="2"/>
      <c r="H945" s="2"/>
      <c r="I945" s="6"/>
      <c r="J945" s="6"/>
      <c r="K945" s="2"/>
      <c r="L945" s="2"/>
    </row>
    <row r="946" spans="2:12" ht="15.75" customHeight="1" x14ac:dyDescent="0.2">
      <c r="B946" s="2"/>
      <c r="C946" s="3"/>
      <c r="D946" s="4"/>
      <c r="E946" s="5"/>
      <c r="F946" s="91"/>
      <c r="G946" s="2"/>
      <c r="H946" s="2"/>
      <c r="I946" s="6"/>
      <c r="J946" s="6"/>
      <c r="K946" s="2"/>
      <c r="L946" s="2"/>
    </row>
    <row r="947" spans="2:12" ht="15.75" customHeight="1" x14ac:dyDescent="0.2">
      <c r="B947" s="2"/>
      <c r="C947" s="3"/>
      <c r="D947" s="4"/>
      <c r="E947" s="5"/>
      <c r="F947" s="91"/>
      <c r="G947" s="2"/>
      <c r="H947" s="2"/>
      <c r="I947" s="6"/>
      <c r="J947" s="6"/>
      <c r="K947" s="2"/>
      <c r="L947" s="2"/>
    </row>
    <row r="948" spans="2:12" ht="15.75" customHeight="1" x14ac:dyDescent="0.2">
      <c r="B948" s="2"/>
      <c r="C948" s="3"/>
      <c r="D948" s="4"/>
      <c r="E948" s="5"/>
      <c r="F948" s="91"/>
      <c r="G948" s="2"/>
      <c r="H948" s="2"/>
      <c r="I948" s="6"/>
      <c r="J948" s="6"/>
      <c r="K948" s="2"/>
      <c r="L948" s="2"/>
    </row>
    <row r="949" spans="2:12" ht="15.75" customHeight="1" x14ac:dyDescent="0.2">
      <c r="B949" s="2"/>
      <c r="C949" s="3"/>
      <c r="D949" s="4"/>
      <c r="E949" s="5"/>
      <c r="F949" s="91"/>
      <c r="G949" s="2"/>
      <c r="H949" s="2"/>
      <c r="I949" s="6"/>
      <c r="J949" s="6"/>
      <c r="K949" s="2"/>
      <c r="L949" s="2"/>
    </row>
    <row r="950" spans="2:12" ht="15.75" customHeight="1" x14ac:dyDescent="0.2">
      <c r="B950" s="2"/>
      <c r="C950" s="3"/>
      <c r="D950" s="4"/>
      <c r="E950" s="5"/>
      <c r="F950" s="91"/>
      <c r="G950" s="2"/>
      <c r="H950" s="2"/>
      <c r="I950" s="6"/>
      <c r="J950" s="6"/>
      <c r="K950" s="2"/>
      <c r="L950" s="2"/>
    </row>
    <row r="951" spans="2:12" ht="15.75" customHeight="1" x14ac:dyDescent="0.2">
      <c r="B951" s="2"/>
      <c r="C951" s="3"/>
      <c r="D951" s="4"/>
      <c r="E951" s="5"/>
      <c r="F951" s="91"/>
      <c r="G951" s="2"/>
      <c r="H951" s="2"/>
      <c r="I951" s="6"/>
      <c r="J951" s="6"/>
      <c r="K951" s="2"/>
      <c r="L951" s="2"/>
    </row>
    <row r="952" spans="2:12" ht="15.75" customHeight="1" x14ac:dyDescent="0.2">
      <c r="B952" s="2"/>
      <c r="C952" s="3"/>
      <c r="D952" s="4"/>
      <c r="E952" s="5"/>
      <c r="F952" s="91"/>
      <c r="G952" s="2"/>
      <c r="H952" s="2"/>
      <c r="I952" s="6"/>
      <c r="J952" s="6"/>
      <c r="K952" s="2"/>
      <c r="L952" s="2"/>
    </row>
    <row r="953" spans="2:12" ht="15.75" customHeight="1" x14ac:dyDescent="0.2">
      <c r="B953" s="2"/>
      <c r="C953" s="3"/>
      <c r="D953" s="4"/>
      <c r="E953" s="5"/>
      <c r="F953" s="91"/>
      <c r="G953" s="2"/>
      <c r="H953" s="2"/>
      <c r="I953" s="6"/>
      <c r="J953" s="6"/>
      <c r="K953" s="2"/>
      <c r="L953" s="2"/>
    </row>
    <row r="954" spans="2:12" ht="15.75" customHeight="1" x14ac:dyDescent="0.2">
      <c r="B954" s="2"/>
      <c r="C954" s="3"/>
      <c r="D954" s="4"/>
      <c r="E954" s="5"/>
      <c r="F954" s="91"/>
      <c r="G954" s="2"/>
      <c r="H954" s="2"/>
      <c r="I954" s="6"/>
      <c r="J954" s="6"/>
      <c r="K954" s="2"/>
      <c r="L954" s="2"/>
    </row>
    <row r="955" spans="2:12" ht="15.75" customHeight="1" x14ac:dyDescent="0.2">
      <c r="B955" s="2"/>
      <c r="C955" s="3"/>
      <c r="D955" s="4"/>
      <c r="E955" s="5"/>
      <c r="F955" s="91"/>
      <c r="G955" s="2"/>
      <c r="H955" s="2"/>
      <c r="I955" s="6"/>
      <c r="J955" s="6"/>
      <c r="K955" s="2"/>
      <c r="L955" s="2"/>
    </row>
    <row r="956" spans="2:12" ht="15.75" customHeight="1" x14ac:dyDescent="0.2">
      <c r="B956" s="2"/>
      <c r="C956" s="3"/>
      <c r="D956" s="4"/>
      <c r="E956" s="5"/>
      <c r="F956" s="91"/>
      <c r="G956" s="2"/>
      <c r="H956" s="2"/>
      <c r="I956" s="6"/>
      <c r="J956" s="6"/>
      <c r="K956" s="2"/>
      <c r="L956" s="2"/>
    </row>
    <row r="957" spans="2:12" ht="15.75" customHeight="1" x14ac:dyDescent="0.2">
      <c r="B957" s="2"/>
      <c r="C957" s="3"/>
      <c r="D957" s="4"/>
      <c r="E957" s="5"/>
      <c r="F957" s="91"/>
      <c r="G957" s="2"/>
      <c r="H957" s="2"/>
      <c r="I957" s="6"/>
      <c r="J957" s="6"/>
      <c r="K957" s="2"/>
      <c r="L957" s="2"/>
    </row>
    <row r="958" spans="2:12" ht="15.75" customHeight="1" x14ac:dyDescent="0.2">
      <c r="B958" s="2"/>
      <c r="C958" s="3"/>
      <c r="D958" s="4"/>
      <c r="E958" s="5"/>
      <c r="F958" s="91"/>
      <c r="G958" s="2"/>
      <c r="H958" s="2"/>
      <c r="I958" s="6"/>
      <c r="J958" s="6"/>
      <c r="K958" s="2"/>
      <c r="L958" s="2"/>
    </row>
    <row r="959" spans="2:12" ht="15.75" customHeight="1" x14ac:dyDescent="0.2">
      <c r="B959" s="2"/>
      <c r="C959" s="3"/>
      <c r="D959" s="4"/>
      <c r="E959" s="5"/>
      <c r="F959" s="91"/>
      <c r="G959" s="2"/>
      <c r="H959" s="2"/>
      <c r="I959" s="6"/>
      <c r="J959" s="6"/>
      <c r="K959" s="2"/>
      <c r="L959" s="2"/>
    </row>
    <row r="960" spans="2:12" ht="15.75" customHeight="1" x14ac:dyDescent="0.2">
      <c r="B960" s="2"/>
      <c r="C960" s="3"/>
      <c r="D960" s="4"/>
      <c r="E960" s="5"/>
      <c r="F960" s="91"/>
      <c r="G960" s="2"/>
      <c r="H960" s="2"/>
      <c r="I960" s="6"/>
      <c r="J960" s="6"/>
      <c r="K960" s="2"/>
      <c r="L960" s="2"/>
    </row>
    <row r="961" spans="2:12" ht="15.75" customHeight="1" x14ac:dyDescent="0.2">
      <c r="B961" s="2"/>
      <c r="C961" s="3"/>
      <c r="D961" s="4"/>
      <c r="E961" s="5"/>
      <c r="F961" s="91"/>
      <c r="G961" s="2"/>
      <c r="H961" s="2"/>
      <c r="I961" s="6"/>
      <c r="J961" s="6"/>
      <c r="K961" s="2"/>
      <c r="L961" s="2"/>
    </row>
    <row r="962" spans="2:12" ht="15.75" customHeight="1" x14ac:dyDescent="0.2">
      <c r="B962" s="2"/>
      <c r="C962" s="3"/>
      <c r="D962" s="4"/>
      <c r="E962" s="5"/>
      <c r="F962" s="91"/>
      <c r="G962" s="2"/>
      <c r="H962" s="2"/>
      <c r="I962" s="6"/>
      <c r="J962" s="6"/>
      <c r="K962" s="2"/>
      <c r="L962" s="2"/>
    </row>
    <row r="963" spans="2:12" ht="15.75" customHeight="1" x14ac:dyDescent="0.2">
      <c r="B963" s="2"/>
      <c r="C963" s="3"/>
      <c r="D963" s="4"/>
      <c r="E963" s="5"/>
      <c r="F963" s="91"/>
      <c r="G963" s="2"/>
      <c r="H963" s="2"/>
      <c r="I963" s="6"/>
      <c r="J963" s="6"/>
      <c r="K963" s="2"/>
      <c r="L963" s="2"/>
    </row>
    <row r="964" spans="2:12" ht="15.75" customHeight="1" x14ac:dyDescent="0.2">
      <c r="B964" s="2"/>
      <c r="C964" s="3"/>
      <c r="D964" s="4"/>
      <c r="E964" s="5"/>
      <c r="F964" s="91"/>
      <c r="G964" s="2"/>
      <c r="H964" s="2"/>
      <c r="I964" s="6"/>
      <c r="J964" s="6"/>
      <c r="K964" s="2"/>
      <c r="L964" s="2"/>
    </row>
    <row r="965" spans="2:12" ht="15.75" customHeight="1" x14ac:dyDescent="0.2">
      <c r="B965" s="2"/>
      <c r="C965" s="3"/>
      <c r="D965" s="4"/>
      <c r="E965" s="5"/>
      <c r="F965" s="91"/>
      <c r="G965" s="2"/>
      <c r="H965" s="2"/>
      <c r="I965" s="6"/>
      <c r="J965" s="6"/>
      <c r="K965" s="2"/>
      <c r="L965" s="2"/>
    </row>
    <row r="966" spans="2:12" ht="15.75" customHeight="1" x14ac:dyDescent="0.2">
      <c r="B966" s="2"/>
      <c r="C966" s="3"/>
      <c r="D966" s="4"/>
      <c r="E966" s="5"/>
      <c r="F966" s="91"/>
      <c r="G966" s="2"/>
      <c r="H966" s="2"/>
      <c r="I966" s="6"/>
      <c r="J966" s="6"/>
      <c r="K966" s="2"/>
      <c r="L966" s="2"/>
    </row>
    <row r="967" spans="2:12" ht="15.75" customHeight="1" x14ac:dyDescent="0.2">
      <c r="B967" s="2"/>
      <c r="C967" s="3"/>
      <c r="D967" s="4"/>
      <c r="E967" s="5"/>
      <c r="F967" s="91"/>
      <c r="G967" s="2"/>
      <c r="H967" s="2"/>
      <c r="I967" s="6"/>
      <c r="J967" s="6"/>
      <c r="K967" s="2"/>
      <c r="L967" s="2"/>
    </row>
    <row r="968" spans="2:12" ht="15.75" customHeight="1" x14ac:dyDescent="0.2">
      <c r="B968" s="2"/>
      <c r="C968" s="3"/>
      <c r="D968" s="4"/>
      <c r="E968" s="5"/>
      <c r="F968" s="91"/>
      <c r="G968" s="2"/>
      <c r="H968" s="2"/>
      <c r="I968" s="6"/>
      <c r="J968" s="6"/>
      <c r="K968" s="2"/>
      <c r="L968" s="2"/>
    </row>
    <row r="969" spans="2:12" ht="15.75" customHeight="1" x14ac:dyDescent="0.2">
      <c r="B969" s="2"/>
      <c r="C969" s="3"/>
      <c r="D969" s="4"/>
      <c r="E969" s="5"/>
      <c r="F969" s="91"/>
      <c r="G969" s="2"/>
      <c r="H969" s="2"/>
      <c r="I969" s="6"/>
      <c r="J969" s="6"/>
      <c r="K969" s="2"/>
      <c r="L969" s="2"/>
    </row>
    <row r="970" spans="2:12" ht="15.75" customHeight="1" x14ac:dyDescent="0.2">
      <c r="B970" s="2"/>
      <c r="C970" s="3"/>
      <c r="D970" s="4"/>
      <c r="E970" s="5"/>
      <c r="F970" s="91"/>
      <c r="G970" s="2"/>
      <c r="H970" s="2"/>
      <c r="I970" s="6"/>
      <c r="J970" s="6"/>
      <c r="K970" s="2"/>
      <c r="L970" s="2"/>
    </row>
    <row r="971" spans="2:12" ht="15.75" customHeight="1" x14ac:dyDescent="0.2">
      <c r="B971" s="2"/>
      <c r="C971" s="3"/>
      <c r="D971" s="4"/>
      <c r="E971" s="5"/>
      <c r="F971" s="91"/>
      <c r="G971" s="2"/>
      <c r="H971" s="2"/>
      <c r="I971" s="6"/>
      <c r="J971" s="6"/>
      <c r="K971" s="2"/>
      <c r="L971" s="2"/>
    </row>
    <row r="972" spans="2:12" ht="15.75" customHeight="1" x14ac:dyDescent="0.2">
      <c r="B972" s="2"/>
      <c r="C972" s="3"/>
      <c r="D972" s="4"/>
      <c r="E972" s="5"/>
      <c r="F972" s="91"/>
      <c r="G972" s="2"/>
      <c r="H972" s="2"/>
      <c r="I972" s="6"/>
      <c r="J972" s="6"/>
      <c r="K972" s="2"/>
      <c r="L972" s="2"/>
    </row>
    <row r="973" spans="2:12" ht="15.75" customHeight="1" x14ac:dyDescent="0.2">
      <c r="B973" s="2"/>
      <c r="C973" s="3"/>
      <c r="D973" s="4"/>
      <c r="E973" s="5"/>
      <c r="F973" s="91"/>
      <c r="G973" s="2"/>
      <c r="H973" s="2"/>
      <c r="I973" s="6"/>
      <c r="J973" s="6"/>
      <c r="K973" s="2"/>
      <c r="L973" s="2"/>
    </row>
    <row r="974" spans="2:12" ht="15.75" customHeight="1" x14ac:dyDescent="0.2">
      <c r="B974" s="2"/>
      <c r="C974" s="3"/>
      <c r="D974" s="4"/>
      <c r="E974" s="5"/>
      <c r="F974" s="91"/>
      <c r="G974" s="2"/>
      <c r="H974" s="2"/>
      <c r="I974" s="6"/>
      <c r="J974" s="6"/>
      <c r="K974" s="2"/>
      <c r="L974" s="2"/>
    </row>
    <row r="975" spans="2:12" ht="15.75" customHeight="1" x14ac:dyDescent="0.2">
      <c r="B975" s="2"/>
      <c r="C975" s="3"/>
      <c r="D975" s="4"/>
      <c r="E975" s="5"/>
      <c r="F975" s="91"/>
      <c r="G975" s="2"/>
      <c r="H975" s="2"/>
      <c r="I975" s="6"/>
      <c r="J975" s="6"/>
      <c r="K975" s="2"/>
      <c r="L975" s="2"/>
    </row>
    <row r="976" spans="2:12" ht="15.75" customHeight="1" x14ac:dyDescent="0.2">
      <c r="B976" s="2"/>
      <c r="C976" s="3"/>
      <c r="D976" s="4"/>
      <c r="E976" s="5"/>
      <c r="F976" s="91"/>
      <c r="G976" s="2"/>
      <c r="H976" s="2"/>
      <c r="I976" s="6"/>
      <c r="J976" s="6"/>
      <c r="K976" s="2"/>
      <c r="L976" s="2"/>
    </row>
    <row r="977" spans="2:12" ht="15.75" customHeight="1" x14ac:dyDescent="0.2">
      <c r="B977" s="2"/>
      <c r="C977" s="3"/>
      <c r="D977" s="4"/>
      <c r="E977" s="5"/>
      <c r="F977" s="91"/>
      <c r="G977" s="2"/>
      <c r="H977" s="2"/>
      <c r="I977" s="6"/>
      <c r="J977" s="6"/>
      <c r="K977" s="2"/>
      <c r="L977" s="2"/>
    </row>
    <row r="978" spans="2:12" ht="15.75" customHeight="1" x14ac:dyDescent="0.2">
      <c r="B978" s="2"/>
      <c r="C978" s="3"/>
      <c r="D978" s="4"/>
      <c r="E978" s="5"/>
      <c r="F978" s="91"/>
      <c r="G978" s="2"/>
      <c r="H978" s="2"/>
      <c r="I978" s="6"/>
      <c r="J978" s="6"/>
      <c r="K978" s="2"/>
      <c r="L978" s="2"/>
    </row>
    <row r="979" spans="2:12" ht="15.75" customHeight="1" x14ac:dyDescent="0.2">
      <c r="B979" s="2"/>
      <c r="C979" s="3"/>
      <c r="D979" s="4"/>
      <c r="E979" s="5"/>
      <c r="F979" s="91"/>
      <c r="G979" s="2"/>
      <c r="H979" s="2"/>
      <c r="I979" s="6"/>
      <c r="J979" s="6"/>
      <c r="K979" s="2"/>
      <c r="L979" s="2"/>
    </row>
    <row r="980" spans="2:12" ht="15.75" customHeight="1" x14ac:dyDescent="0.2">
      <c r="B980" s="2"/>
      <c r="C980" s="3"/>
      <c r="D980" s="4"/>
      <c r="E980" s="5"/>
      <c r="F980" s="91"/>
      <c r="G980" s="2"/>
      <c r="H980" s="2"/>
      <c r="I980" s="6"/>
      <c r="J980" s="6"/>
      <c r="K980" s="2"/>
      <c r="L980" s="2"/>
    </row>
    <row r="981" spans="2:12" ht="15.75" customHeight="1" x14ac:dyDescent="0.2">
      <c r="B981" s="2"/>
      <c r="C981" s="3"/>
      <c r="D981" s="4"/>
      <c r="E981" s="5"/>
      <c r="F981" s="91"/>
      <c r="G981" s="2"/>
      <c r="H981" s="2"/>
      <c r="I981" s="6"/>
      <c r="J981" s="6"/>
      <c r="K981" s="2"/>
      <c r="L981" s="2"/>
    </row>
    <row r="982" spans="2:12" ht="15.75" customHeight="1" x14ac:dyDescent="0.2">
      <c r="B982" s="2"/>
      <c r="C982" s="3"/>
      <c r="D982" s="4"/>
      <c r="E982" s="5"/>
      <c r="F982" s="91"/>
      <c r="G982" s="2"/>
      <c r="H982" s="2"/>
      <c r="I982" s="6"/>
      <c r="J982" s="6"/>
      <c r="K982" s="2"/>
      <c r="L982" s="2"/>
    </row>
    <row r="983" spans="2:12" ht="15.75" customHeight="1" x14ac:dyDescent="0.2">
      <c r="B983" s="2"/>
      <c r="C983" s="3"/>
      <c r="D983" s="4"/>
      <c r="E983" s="5"/>
      <c r="F983" s="91"/>
      <c r="G983" s="2"/>
      <c r="H983" s="2"/>
      <c r="I983" s="6"/>
      <c r="J983" s="6"/>
      <c r="K983" s="2"/>
      <c r="L983" s="2"/>
    </row>
    <row r="984" spans="2:12" ht="15.75" customHeight="1" x14ac:dyDescent="0.2">
      <c r="B984" s="2"/>
      <c r="C984" s="3"/>
      <c r="D984" s="4"/>
      <c r="E984" s="5"/>
      <c r="F984" s="91"/>
      <c r="G984" s="2"/>
      <c r="H984" s="2"/>
      <c r="I984" s="6"/>
      <c r="J984" s="6"/>
      <c r="K984" s="2"/>
      <c r="L984" s="2"/>
    </row>
    <row r="985" spans="2:12" ht="15.75" customHeight="1" x14ac:dyDescent="0.2">
      <c r="B985" s="2"/>
      <c r="C985" s="3"/>
      <c r="D985" s="4"/>
      <c r="E985" s="5"/>
      <c r="F985" s="91"/>
      <c r="G985" s="2"/>
      <c r="H985" s="2"/>
      <c r="I985" s="6"/>
      <c r="J985" s="6"/>
      <c r="K985" s="2"/>
      <c r="L985" s="2"/>
    </row>
    <row r="986" spans="2:12" ht="15.75" customHeight="1" x14ac:dyDescent="0.2">
      <c r="B986" s="2"/>
      <c r="C986" s="3"/>
      <c r="D986" s="4"/>
      <c r="E986" s="5"/>
      <c r="F986" s="91"/>
      <c r="G986" s="2"/>
      <c r="H986" s="2"/>
      <c r="I986" s="6"/>
      <c r="J986" s="6"/>
      <c r="K986" s="2"/>
      <c r="L986" s="2"/>
    </row>
    <row r="987" spans="2:12" ht="15.75" customHeight="1" x14ac:dyDescent="0.2">
      <c r="B987" s="2"/>
      <c r="C987" s="3"/>
      <c r="D987" s="4"/>
      <c r="E987" s="5"/>
      <c r="F987" s="91"/>
      <c r="G987" s="2"/>
      <c r="H987" s="2"/>
      <c r="I987" s="6"/>
      <c r="J987" s="6"/>
      <c r="K987" s="2"/>
      <c r="L987" s="2"/>
    </row>
    <row r="988" spans="2:12" ht="15.75" customHeight="1" x14ac:dyDescent="0.2">
      <c r="B988" s="2"/>
      <c r="C988" s="3"/>
      <c r="D988" s="4"/>
      <c r="E988" s="5"/>
      <c r="F988" s="91"/>
      <c r="G988" s="2"/>
      <c r="H988" s="2"/>
      <c r="I988" s="6"/>
      <c r="J988" s="6"/>
      <c r="K988" s="2"/>
      <c r="L988" s="2"/>
    </row>
    <row r="989" spans="2:12" ht="15.75" customHeight="1" x14ac:dyDescent="0.2">
      <c r="B989" s="2"/>
      <c r="C989" s="3"/>
      <c r="D989" s="4"/>
      <c r="E989" s="5"/>
      <c r="F989" s="91"/>
      <c r="G989" s="2"/>
      <c r="H989" s="2"/>
      <c r="I989" s="6"/>
      <c r="J989" s="6"/>
      <c r="K989" s="2"/>
      <c r="L989" s="2"/>
    </row>
    <row r="990" spans="2:12" ht="15.75" customHeight="1" x14ac:dyDescent="0.2">
      <c r="B990" s="2"/>
      <c r="C990" s="3"/>
      <c r="D990" s="4"/>
      <c r="E990" s="5"/>
      <c r="F990" s="91"/>
      <c r="G990" s="2"/>
      <c r="H990" s="2"/>
      <c r="I990" s="6"/>
      <c r="J990" s="6"/>
      <c r="K990" s="2"/>
      <c r="L990" s="2"/>
    </row>
    <row r="991" spans="2:12" ht="15.75" customHeight="1" x14ac:dyDescent="0.2">
      <c r="B991" s="2"/>
      <c r="C991" s="3"/>
      <c r="D991" s="4"/>
      <c r="E991" s="5"/>
      <c r="F991" s="91"/>
      <c r="G991" s="2"/>
      <c r="H991" s="2"/>
      <c r="I991" s="6"/>
      <c r="J991" s="6"/>
      <c r="K991" s="2"/>
      <c r="L991" s="2"/>
    </row>
    <row r="992" spans="2:12" ht="15.75" customHeight="1" x14ac:dyDescent="0.2">
      <c r="B992" s="2"/>
      <c r="C992" s="3"/>
      <c r="D992" s="4"/>
      <c r="E992" s="5"/>
      <c r="F992" s="91"/>
      <c r="G992" s="2"/>
      <c r="H992" s="2"/>
      <c r="I992" s="6"/>
      <c r="J992" s="6"/>
      <c r="K992" s="2"/>
      <c r="L992" s="2"/>
    </row>
    <row r="993" spans="2:12" ht="15.75" customHeight="1" x14ac:dyDescent="0.2">
      <c r="B993" s="2"/>
      <c r="C993" s="3"/>
      <c r="D993" s="4"/>
      <c r="E993" s="5"/>
      <c r="F993" s="91"/>
      <c r="G993" s="2"/>
      <c r="H993" s="2"/>
      <c r="I993" s="6"/>
      <c r="J993" s="6"/>
      <c r="K993" s="2"/>
      <c r="L993" s="2"/>
    </row>
    <row r="994" spans="2:12" ht="15.75" customHeight="1" x14ac:dyDescent="0.2">
      <c r="B994" s="2"/>
      <c r="C994" s="3"/>
      <c r="D994" s="4"/>
      <c r="E994" s="5"/>
      <c r="F994" s="91"/>
      <c r="G994" s="2"/>
      <c r="H994" s="2"/>
      <c r="I994" s="6"/>
      <c r="J994" s="6"/>
      <c r="K994" s="2"/>
      <c r="L994" s="2"/>
    </row>
    <row r="995" spans="2:12" ht="15.75" customHeight="1" x14ac:dyDescent="0.2">
      <c r="B995" s="2"/>
      <c r="C995" s="3"/>
      <c r="D995" s="4"/>
      <c r="E995" s="5"/>
      <c r="F995" s="91"/>
      <c r="G995" s="2"/>
      <c r="H995" s="2"/>
      <c r="I995" s="6"/>
      <c r="J995" s="6"/>
      <c r="K995" s="2"/>
      <c r="L995" s="2"/>
    </row>
    <row r="996" spans="2:12" ht="15.75" customHeight="1" x14ac:dyDescent="0.2">
      <c r="B996" s="2"/>
      <c r="C996" s="3"/>
      <c r="D996" s="4"/>
      <c r="E996" s="5"/>
      <c r="F996" s="91"/>
      <c r="G996" s="2"/>
      <c r="H996" s="2"/>
      <c r="I996" s="6"/>
      <c r="J996" s="6"/>
      <c r="K996" s="2"/>
      <c r="L996" s="2"/>
    </row>
    <row r="997" spans="2:12" ht="15.75" customHeight="1" x14ac:dyDescent="0.2">
      <c r="B997" s="2"/>
      <c r="C997" s="3"/>
      <c r="D997" s="4"/>
      <c r="E997" s="5"/>
      <c r="F997" s="91"/>
      <c r="G997" s="2"/>
      <c r="H997" s="2"/>
      <c r="I997" s="6"/>
      <c r="J997" s="6"/>
      <c r="K997" s="2"/>
      <c r="L997" s="2"/>
    </row>
    <row r="998" spans="2:12" ht="15.75" customHeight="1" x14ac:dyDescent="0.2">
      <c r="B998" s="2"/>
      <c r="C998" s="3"/>
      <c r="D998" s="4"/>
      <c r="E998" s="5"/>
      <c r="F998" s="91"/>
      <c r="G998" s="2"/>
      <c r="H998" s="2"/>
      <c r="I998" s="6"/>
      <c r="J998" s="6"/>
      <c r="K998" s="2"/>
      <c r="L998" s="2"/>
    </row>
    <row r="999" spans="2:12" ht="15.75" customHeight="1" x14ac:dyDescent="0.2">
      <c r="B999" s="2"/>
      <c r="C999" s="3"/>
      <c r="D999" s="4"/>
      <c r="E999" s="5"/>
      <c r="F999" s="91"/>
      <c r="G999" s="2"/>
      <c r="H999" s="2"/>
      <c r="I999" s="6"/>
      <c r="J999" s="6"/>
      <c r="K999" s="2"/>
      <c r="L999" s="2"/>
    </row>
    <row r="1000" spans="2:12" ht="15.75" customHeight="1" x14ac:dyDescent="0.2">
      <c r="B1000" s="2"/>
      <c r="C1000" s="3"/>
      <c r="D1000" s="4"/>
      <c r="E1000" s="5"/>
      <c r="F1000" s="91"/>
      <c r="G1000" s="2"/>
      <c r="H1000" s="2"/>
      <c r="I1000" s="6"/>
      <c r="J1000" s="6"/>
      <c r="K1000" s="2"/>
      <c r="L1000" s="2"/>
    </row>
  </sheetData>
  <mergeCells count="2">
    <mergeCell ref="C14:E14"/>
    <mergeCell ref="C13:E13"/>
  </mergeCells>
  <pageMargins left="0.75" right="0.75" top="1" bottom="1" header="0" footer="0"/>
  <pageSetup orientation="landscape"/>
  <headerFooter>
    <oddFooter>&amp;L000000	&amp;P</oddFooter>
  </headerFooter>
  <extLst>
    <ext xmlns:x14="http://schemas.microsoft.com/office/spreadsheetml/2009/9/main" uri="{CCE6A557-97BC-4b89-ADB6-D9C93CAAB3DF}">
      <x14:dataValidations xmlns:xm="http://schemas.microsoft.com/office/excel/2006/main" count="2">
        <x14:dataValidation type="list" showErrorMessage="1" xr:uid="{00000000-0002-0000-0600-000000000000}">
          <x14:formula1>
            <xm:f>'Auto Responses'!$J$3:$J$5</xm:f>
          </x14:formula1>
          <xm:sqref>C32</xm:sqref>
        </x14:dataValidation>
        <x14:dataValidation type="list" showErrorMessage="1" xr:uid="{00000000-0002-0000-0600-000001000000}">
          <x14:formula1>
            <xm:f>'Auto Responses'!$J$3:$J$4</xm:f>
          </x14:formula1>
          <xm:sqref>C20:C21 C23:C25 C27 C29:C31 C33 C35:C37 C39 C41:C48 C50:C55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636C"/>
  </sheetPr>
  <dimension ref="A1:Z1000"/>
  <sheetViews>
    <sheetView showGridLines="0" topLeftCell="A51" workbookViewId="0"/>
  </sheetViews>
  <sheetFormatPr baseColWidth="10" defaultColWidth="9.125" defaultRowHeight="15" customHeight="1" x14ac:dyDescent="0.2"/>
  <cols>
    <col min="1" max="1" width="8.25" style="310" customWidth="1"/>
    <col min="2" max="2" width="55.125" style="310" customWidth="1"/>
    <col min="3" max="3" width="18.875" style="310" customWidth="1"/>
    <col min="4" max="4" width="55.75" style="310" customWidth="1"/>
    <col min="5" max="5" width="32" style="310" customWidth="1"/>
    <col min="6" max="6" width="30.75" style="310" customWidth="1"/>
    <col min="7" max="7" width="18.125" style="310" customWidth="1"/>
    <col min="8" max="10" width="18.125" style="310" hidden="1" customWidth="1"/>
    <col min="11" max="11" width="6.625" style="310" hidden="1" customWidth="1"/>
    <col min="12" max="26" width="10.5" style="310" customWidth="1"/>
  </cols>
  <sheetData>
    <row r="1" spans="1:26" ht="221" hidden="1" x14ac:dyDescent="0.2">
      <c r="A1" s="1" t="s">
        <v>0</v>
      </c>
      <c r="B1" s="2"/>
      <c r="C1" s="3"/>
      <c r="D1" s="4"/>
      <c r="E1" s="95"/>
      <c r="F1" s="96"/>
      <c r="G1" s="2"/>
      <c r="H1" s="6"/>
      <c r="I1" s="2"/>
      <c r="J1" s="2"/>
      <c r="K1" s="2"/>
    </row>
    <row r="2" spans="1:26" ht="36" customHeight="1" x14ac:dyDescent="0.2">
      <c r="A2" s="7" t="s">
        <v>430</v>
      </c>
      <c r="B2" s="7"/>
      <c r="C2" s="8"/>
      <c r="D2" s="9"/>
      <c r="E2" s="10"/>
      <c r="F2" s="92" t="str">
        <f>'Auto Responses'!$A$36</f>
        <v>Version 4.1.0</v>
      </c>
      <c r="G2" s="2"/>
      <c r="H2" s="6"/>
      <c r="I2" s="2"/>
      <c r="J2" s="2"/>
      <c r="K2" s="2"/>
    </row>
    <row r="3" spans="1:26" ht="28.5" customHeight="1" x14ac:dyDescent="0.15">
      <c r="A3" s="11" t="s">
        <v>2</v>
      </c>
      <c r="B3" s="97"/>
      <c r="C3" s="13">
        <f>'START HERE'!$C$3</f>
        <v>0</v>
      </c>
      <c r="D3" s="14"/>
      <c r="E3" s="15"/>
      <c r="F3" s="16"/>
      <c r="G3" s="2"/>
      <c r="H3" s="6"/>
      <c r="I3" s="2"/>
      <c r="J3" s="2"/>
      <c r="K3" s="2"/>
      <c r="L3" s="2"/>
      <c r="M3" s="2"/>
      <c r="N3" s="2"/>
      <c r="O3" s="2"/>
      <c r="P3" s="2"/>
      <c r="Q3" s="2"/>
      <c r="R3" s="2"/>
      <c r="S3" s="2"/>
      <c r="T3" s="2"/>
      <c r="U3" s="2"/>
      <c r="V3" s="2"/>
      <c r="W3" s="2"/>
      <c r="X3" s="2"/>
      <c r="Y3" s="2"/>
      <c r="Z3" s="2"/>
    </row>
    <row r="4" spans="1:26" ht="36" customHeight="1" x14ac:dyDescent="0.15">
      <c r="A4" s="17" t="s">
        <v>3</v>
      </c>
      <c r="B4" s="18"/>
      <c r="C4" s="19"/>
      <c r="D4" s="20"/>
      <c r="E4" s="21"/>
      <c r="F4" s="21"/>
      <c r="G4" s="2"/>
      <c r="H4" s="6"/>
      <c r="I4" s="2"/>
      <c r="J4" s="2"/>
      <c r="K4" s="2"/>
      <c r="L4" s="2"/>
      <c r="M4" s="2"/>
      <c r="N4" s="2"/>
      <c r="O4" s="2"/>
      <c r="P4" s="2"/>
      <c r="Q4" s="2"/>
      <c r="R4" s="2"/>
      <c r="S4" s="2"/>
      <c r="T4" s="2"/>
      <c r="U4" s="2"/>
      <c r="V4" s="2"/>
      <c r="W4" s="2"/>
      <c r="X4" s="2"/>
      <c r="Y4" s="2"/>
      <c r="Z4" s="2"/>
    </row>
    <row r="5" spans="1:26" ht="19.5" customHeight="1" x14ac:dyDescent="0.15">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spans="1:26" ht="19.5" customHeight="1" x14ac:dyDescent="0.15">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spans="1:26" ht="19.5" customHeight="1" x14ac:dyDescent="0.15">
      <c r="A7" s="22" t="str">
        <f>HLOOKUP($A$4,'Auto Responses'!$D$2:$D$8,4,0)&amp;""</f>
        <v xml:space="preserve">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spans="1:26" ht="19.5" customHeight="1" x14ac:dyDescent="0.15">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spans="1:26" ht="19.5" customHeight="1" x14ac:dyDescent="0.15">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spans="1:26" ht="19.5" customHeight="1" x14ac:dyDescent="0.15">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spans="1:26" ht="19.5" customHeight="1" x14ac:dyDescent="0.15">
      <c r="A11" s="29" t="str">
        <f>HLOOKUP($A$4,'Auto Responses'!$D$2:$D$9,8,0)&amp;""</f>
        <v>For full instructions, please visit educause.edu/HECVAT</v>
      </c>
      <c r="B11" s="23"/>
      <c r="C11" s="24"/>
      <c r="D11" s="25"/>
      <c r="E11" s="23"/>
      <c r="F11" s="30"/>
      <c r="G11" s="2"/>
      <c r="H11" s="2"/>
      <c r="I11" s="6"/>
      <c r="J11" s="2"/>
      <c r="K11" s="2"/>
      <c r="L11" s="2"/>
      <c r="M11" s="2"/>
      <c r="N11" s="2"/>
      <c r="O11" s="2"/>
      <c r="P11" s="2"/>
      <c r="Q11" s="2"/>
      <c r="R11" s="2"/>
      <c r="S11" s="2"/>
      <c r="T11" s="2"/>
      <c r="U11" s="2"/>
      <c r="V11" s="2"/>
      <c r="W11" s="2"/>
      <c r="X11" s="2"/>
      <c r="Y11" s="2"/>
      <c r="Z11" s="2"/>
    </row>
    <row r="12" spans="1:26" ht="36" customHeight="1" x14ac:dyDescent="0.15">
      <c r="A12" s="18" t="str">
        <f>VLOOKUP(LEFT($A13,4),'Auto Responses'!$N$4:$O$38,2,0)&amp;""</f>
        <v xml:space="preserve"> General Information</v>
      </c>
      <c r="B12" s="18"/>
      <c r="C12" s="19" t="s">
        <v>13</v>
      </c>
      <c r="D12" s="98"/>
      <c r="E12" s="99"/>
      <c r="F12" s="99"/>
      <c r="G12" s="2"/>
      <c r="H12" s="6"/>
      <c r="I12" s="2"/>
      <c r="J12" s="2"/>
      <c r="K12" s="2"/>
      <c r="L12" s="2"/>
      <c r="M12" s="2"/>
      <c r="N12" s="2"/>
      <c r="O12" s="2"/>
      <c r="P12" s="2"/>
      <c r="Q12" s="2"/>
      <c r="R12" s="2"/>
      <c r="S12" s="2"/>
      <c r="T12" s="2"/>
      <c r="U12" s="2"/>
      <c r="V12" s="2"/>
      <c r="W12" s="2"/>
      <c r="X12" s="2"/>
      <c r="Y12" s="2"/>
      <c r="Z12" s="2"/>
    </row>
    <row r="13" spans="1:26" ht="21.75" customHeight="1" x14ac:dyDescent="0.2">
      <c r="A13" s="34" t="s">
        <v>4</v>
      </c>
      <c r="B13" s="100" t="str">
        <f>VLOOKUP($A13,Questions!$A$2:$X$333,2,0)&amp;""</f>
        <v>Solution Provider Name</v>
      </c>
      <c r="C13" s="311" t="s">
        <v>34</v>
      </c>
      <c r="D13" s="312"/>
      <c r="E13" s="313"/>
      <c r="F13" s="16"/>
      <c r="G13" s="2"/>
      <c r="H13" s="6"/>
      <c r="I13" s="2"/>
      <c r="J13" s="2"/>
      <c r="K13" s="2"/>
      <c r="L13" s="2"/>
      <c r="M13" s="2"/>
      <c r="N13" s="2"/>
      <c r="O13" s="2"/>
      <c r="P13" s="2"/>
      <c r="Q13" s="2"/>
      <c r="R13" s="2"/>
      <c r="S13" s="2"/>
      <c r="T13" s="2"/>
      <c r="U13" s="2"/>
      <c r="V13" s="2"/>
      <c r="W13" s="2"/>
      <c r="X13" s="2"/>
      <c r="Y13" s="2"/>
      <c r="Z13" s="2"/>
    </row>
    <row r="14" spans="1:26" ht="21.75" customHeight="1" x14ac:dyDescent="0.2">
      <c r="A14" s="34" t="s">
        <v>5</v>
      </c>
      <c r="B14" s="100" t="str">
        <f>VLOOKUP($A14,Questions!$A$2:$X$333,2,0)&amp;""</f>
        <v>Solution Name</v>
      </c>
      <c r="C14" s="311" t="s">
        <v>34</v>
      </c>
      <c r="D14" s="312"/>
      <c r="E14" s="313"/>
      <c r="F14" s="16"/>
      <c r="G14" s="2"/>
      <c r="H14" s="6"/>
      <c r="I14" s="2"/>
      <c r="J14" s="2"/>
      <c r="K14" s="2"/>
      <c r="L14" s="2"/>
      <c r="M14" s="2"/>
      <c r="N14" s="2"/>
      <c r="O14" s="2"/>
      <c r="P14" s="2"/>
      <c r="Q14" s="2"/>
      <c r="R14" s="2"/>
      <c r="S14" s="2"/>
      <c r="T14" s="2"/>
      <c r="U14" s="2"/>
      <c r="V14" s="2"/>
      <c r="W14" s="2"/>
      <c r="X14" s="2"/>
      <c r="Y14" s="2"/>
      <c r="Z14" s="2"/>
    </row>
    <row r="15" spans="1:26" ht="21.75" customHeight="1" x14ac:dyDescent="0.15">
      <c r="A15" s="34" t="s">
        <v>6</v>
      </c>
      <c r="B15" s="100" t="str">
        <f>VLOOKUP($A15,Questions!$A$2:$X$333,2,0)&amp;""</f>
        <v>Solution Description</v>
      </c>
      <c r="C15" s="65" t="s">
        <v>35</v>
      </c>
      <c r="D15" s="37"/>
      <c r="E15" s="37"/>
      <c r="F15" s="16"/>
      <c r="G15" s="2"/>
      <c r="H15" s="6"/>
      <c r="I15" s="2"/>
      <c r="J15" s="2"/>
      <c r="K15" s="2"/>
      <c r="L15" s="2"/>
      <c r="M15" s="2"/>
      <c r="N15" s="2"/>
      <c r="O15" s="2"/>
      <c r="P15" s="2"/>
      <c r="Q15" s="2"/>
      <c r="R15" s="2"/>
      <c r="S15" s="2"/>
      <c r="T15" s="2"/>
      <c r="U15" s="2"/>
      <c r="V15" s="2"/>
      <c r="W15" s="2"/>
      <c r="X15" s="2"/>
      <c r="Y15" s="2"/>
      <c r="Z15" s="2"/>
    </row>
    <row r="16" spans="1:26" ht="21.75" customHeight="1" x14ac:dyDescent="0.15">
      <c r="A16" s="34" t="s">
        <v>11</v>
      </c>
      <c r="B16" s="100" t="str">
        <f>VLOOKUP($A16,Questions!$A$2:$X$333,2,0)&amp;""</f>
        <v>Country of Company Headquarters</v>
      </c>
      <c r="C16" s="36" t="s">
        <v>37</v>
      </c>
      <c r="D16" s="37"/>
      <c r="E16" s="37"/>
      <c r="F16" s="16"/>
      <c r="G16" s="2"/>
      <c r="H16" s="6"/>
      <c r="I16" s="2"/>
      <c r="J16" s="2"/>
      <c r="K16" s="2"/>
      <c r="L16" s="2"/>
      <c r="M16" s="2"/>
      <c r="N16" s="2"/>
      <c r="O16" s="2"/>
      <c r="P16" s="2"/>
      <c r="Q16" s="2"/>
      <c r="R16" s="2"/>
      <c r="S16" s="2"/>
      <c r="T16" s="2"/>
      <c r="U16" s="2"/>
      <c r="V16" s="2"/>
      <c r="W16" s="2"/>
      <c r="X16" s="2"/>
      <c r="Y16" s="2"/>
      <c r="Z16" s="2"/>
    </row>
    <row r="17" spans="1:26" ht="21.75" customHeight="1" x14ac:dyDescent="0.15">
      <c r="A17" s="34" t="s">
        <v>12</v>
      </c>
      <c r="B17" s="100" t="str">
        <f>VLOOKUP($A17,Questions!$A$2:$X$333,2,0)&amp;""</f>
        <v>Employee Work Locations (all)</v>
      </c>
      <c r="C17" s="36" t="str">
        <f>VLOOKUP($A17,'START HERE'!$A$13:$C$21,3,0)&amp;""</f>
        <v/>
      </c>
      <c r="D17" s="14"/>
      <c r="E17" s="15"/>
      <c r="F17" s="16"/>
      <c r="G17" s="2"/>
      <c r="H17" s="6"/>
      <c r="I17" s="2"/>
      <c r="J17" s="2"/>
      <c r="K17" s="2"/>
      <c r="L17" s="2"/>
      <c r="M17" s="2"/>
      <c r="N17" s="2"/>
      <c r="O17" s="2"/>
      <c r="P17" s="2"/>
      <c r="Q17" s="2"/>
      <c r="R17" s="2"/>
      <c r="S17" s="2"/>
      <c r="T17" s="2"/>
      <c r="U17" s="2"/>
      <c r="V17" s="2"/>
      <c r="W17" s="2"/>
      <c r="X17" s="2"/>
      <c r="Y17" s="2"/>
      <c r="Z17" s="2"/>
    </row>
    <row r="18" spans="1:26" ht="36.75" customHeight="1" x14ac:dyDescent="0.15">
      <c r="A18" s="18" t="str">
        <f>VLOOKUP(LEFT($A19,4),'Auto Responses'!$N$4:$O$38,2,0)&amp;""</f>
        <v xml:space="preserve"> Required Questions</v>
      </c>
      <c r="B18" s="40"/>
      <c r="C18" s="19" t="s">
        <v>13</v>
      </c>
      <c r="D18" s="19" t="s">
        <v>14</v>
      </c>
      <c r="E18" s="41" t="s">
        <v>15</v>
      </c>
      <c r="F18" s="101" t="s">
        <v>16</v>
      </c>
      <c r="G18" s="2"/>
      <c r="H18" s="6"/>
      <c r="I18" s="2"/>
      <c r="J18" s="2"/>
      <c r="K18" s="2"/>
      <c r="L18" s="2"/>
      <c r="M18" s="2"/>
      <c r="N18" s="2"/>
      <c r="O18" s="2"/>
      <c r="P18" s="2"/>
      <c r="Q18" s="2"/>
      <c r="R18" s="2"/>
      <c r="S18" s="2"/>
      <c r="T18" s="2"/>
      <c r="U18" s="2"/>
      <c r="V18" s="2"/>
      <c r="W18" s="2"/>
      <c r="X18" s="2"/>
      <c r="Y18" s="2"/>
      <c r="Z18" s="2"/>
    </row>
    <row r="19" spans="1:26" ht="38.25" customHeight="1" x14ac:dyDescent="0.15">
      <c r="A19" s="34" t="s">
        <v>26</v>
      </c>
      <c r="B19" s="43" t="str">
        <f>VLOOKUP($A19,Questions!$A$2:$X$333,2,0)</f>
        <v>Does your solution have AI features, or are there plans to implement AI features in the next 12 months?</v>
      </c>
      <c r="C19" s="79" t="str">
        <f>VLOOKUP($A19,'START HERE'!$A$23:$F$36,3,0)&amp;""</f>
        <v/>
      </c>
      <c r="D19" s="80" t="str">
        <f>VLOOKUP($A19,'START HERE'!$A$23:$F$36,4,0)&amp;""</f>
        <v/>
      </c>
      <c r="E19" s="102" t="str">
        <f>IF($C19="Yes",VLOOKUP($A19,Questions!$A$2:$X$333,17,0)&amp;"",IF($C19="No",VLOOKUP($A19,Questions!$A$2:$X$333,16,0)&amp;"",VLOOKUP($A19,Questions!$A$2:$X$333,15,0)&amp;""))</f>
        <v/>
      </c>
      <c r="F19" s="103" t="str">
        <f>VLOOKUP($A19,'START HERE'!$A$23:$F$36,6,0)&amp;""</f>
        <v/>
      </c>
      <c r="G19" s="2"/>
      <c r="H19" s="6"/>
      <c r="I19" s="2"/>
      <c r="J19" s="2"/>
      <c r="K19" s="2"/>
      <c r="L19" s="2"/>
      <c r="M19" s="2"/>
      <c r="N19" s="2"/>
      <c r="O19" s="2"/>
      <c r="P19" s="2"/>
      <c r="Q19" s="2"/>
      <c r="R19" s="2"/>
      <c r="S19" s="2"/>
      <c r="T19" s="2"/>
      <c r="U19" s="2"/>
      <c r="V19" s="2"/>
      <c r="W19" s="2"/>
      <c r="X19" s="2"/>
      <c r="Y19" s="2"/>
      <c r="Z19" s="2"/>
    </row>
    <row r="20" spans="1:26" ht="50.25" customHeight="1" x14ac:dyDescent="0.15">
      <c r="A20" s="34" t="s">
        <v>27</v>
      </c>
      <c r="B20" s="43" t="str">
        <f>VLOOKUP($A20,Questions!$A$2:$X$333,2,0)</f>
        <v>Does your solution process protected health information (PHI) or any data covered by the Health Insurance Portability and Accountability Act (HIPAA)?</v>
      </c>
      <c r="C20" s="79" t="str">
        <f>VLOOKUP($A20,'START HERE'!$A$23:$F$36,3,0)&amp;""</f>
        <v/>
      </c>
      <c r="D20" s="80" t="str">
        <f>VLOOKUP($A20,'START HERE'!$A$23:$F$36,4,0)&amp;""</f>
        <v/>
      </c>
      <c r="E20" s="102" t="str">
        <f>IF($C20="Yes",VLOOKUP($A20,Questions!$A$2:$X$333,17,0)&amp;"",IF($C20="No",VLOOKUP($A20,Questions!$A$2:$X$333,16,0)&amp;"",VLOOKUP($A20,Questions!$A$2:$X$333,15,0)&amp;""))</f>
        <v>Answer "yes" if your solution handles personal health information (PHI), either directly or via a third party.</v>
      </c>
      <c r="F20" s="103" t="str">
        <f>VLOOKUP($A20,'START HERE'!$A$23:$F$36,6,0)&amp;""</f>
        <v/>
      </c>
      <c r="G20" s="2"/>
      <c r="H20" s="6"/>
      <c r="I20" s="2"/>
      <c r="J20" s="2"/>
      <c r="K20" s="2"/>
      <c r="L20" s="2"/>
      <c r="M20" s="2"/>
      <c r="N20" s="2"/>
      <c r="O20" s="2"/>
      <c r="P20" s="2"/>
      <c r="Q20" s="2"/>
      <c r="R20" s="2"/>
      <c r="S20" s="2"/>
      <c r="T20" s="2"/>
      <c r="U20" s="2"/>
      <c r="V20" s="2"/>
      <c r="W20" s="2"/>
      <c r="X20" s="2"/>
      <c r="Y20" s="2"/>
      <c r="Z20" s="2"/>
    </row>
    <row r="21" spans="1:26" ht="56.25" customHeight="1" x14ac:dyDescent="0.15">
      <c r="A21" s="34" t="s">
        <v>28</v>
      </c>
      <c r="B21" s="43" t="str">
        <f>VLOOKUP($A21,Questions!$A$2:$X$333,2,0)</f>
        <v>Is the solution designed to process, store, or transmit credit card information?</v>
      </c>
      <c r="C21" s="79" t="str">
        <f>VLOOKUP($A21,'START HERE'!$A$23:$F$36,3,0)&amp;""</f>
        <v/>
      </c>
      <c r="D21" s="80" t="str">
        <f>VLOOKUP($A21,'START HERE'!$A$23:$F$36,4,0)&amp;""</f>
        <v/>
      </c>
      <c r="E21" s="102" t="str">
        <f>IF($C21="Yes",VLOOKUP($A21,Questions!$A$2:$X$333,17,0)&amp;"",IF($C21="No",VLOOKUP($A21,Questions!$A$2:$X$333,16,0)&amp;"",VLOOKUP($A21,Questions!$A$2:$X$333,15,0)&amp;""))</f>
        <v>Answer yes if your solution handles PCI (credit card) information, either directly or via a third party.</v>
      </c>
      <c r="F21" s="103" t="str">
        <f>VLOOKUP($A21,'START HERE'!$A$23:$F$36,6,0)&amp;""</f>
        <v/>
      </c>
      <c r="G21" s="2"/>
      <c r="H21" s="6"/>
      <c r="I21" s="2"/>
      <c r="J21" s="2"/>
      <c r="K21" s="2"/>
      <c r="L21" s="2"/>
      <c r="M21" s="2"/>
      <c r="N21" s="2"/>
      <c r="O21" s="2"/>
      <c r="P21" s="2"/>
      <c r="Q21" s="2"/>
      <c r="R21" s="2"/>
      <c r="S21" s="2"/>
      <c r="T21" s="2"/>
      <c r="U21" s="2"/>
      <c r="V21" s="2"/>
      <c r="W21" s="2"/>
      <c r="X21" s="2"/>
      <c r="Y21" s="2"/>
      <c r="Z21" s="2"/>
    </row>
    <row r="22" spans="1:26" ht="56.25" customHeight="1" x14ac:dyDescent="0.15">
      <c r="A22" s="34" t="s">
        <v>30</v>
      </c>
      <c r="B22" s="43" t="str">
        <f>VLOOKUP($A22,Questions!$A$2:$X$333,2,0)</f>
        <v>Does your solution have access to personal or institutional data?</v>
      </c>
      <c r="C22" s="79" t="str">
        <f>VLOOKUP($A22,'START HERE'!$A$23:$F$36,3,0)&amp;""</f>
        <v/>
      </c>
      <c r="D22" s="80" t="str">
        <f>VLOOKUP($A22,'START HERE'!$A$23:$F$36,4,0)&amp;""</f>
        <v/>
      </c>
      <c r="E22" s="102" t="str">
        <f>IF($C22="Yes",VLOOKUP($A22,Questions!$A$2:$X$333,17,0)&amp;"",IF($C22="No",VLOOKUP($A22,Questions!$A$2:$X$333,16,0)&amp;"",VLOOKUP($A22,Questions!$A$2:$X$333,15,0)&amp;""))</f>
        <v>This includes patient data, student data, employment data, human research data, financial data, etc.</v>
      </c>
      <c r="F22" s="103" t="str">
        <f>VLOOKUP($A22,'START HERE'!$A$23:$F$36,6,0)&amp;""</f>
        <v/>
      </c>
      <c r="G22" s="49" t="s">
        <v>22</v>
      </c>
      <c r="H22" s="6"/>
      <c r="I22" s="2"/>
      <c r="J22" s="2"/>
      <c r="K22" s="2"/>
      <c r="L22" s="2"/>
      <c r="M22" s="2"/>
      <c r="N22" s="2"/>
      <c r="O22" s="2"/>
      <c r="P22" s="2"/>
      <c r="Q22" s="2"/>
      <c r="R22" s="2"/>
      <c r="S22" s="2"/>
      <c r="T22" s="2"/>
      <c r="U22" s="2"/>
      <c r="V22" s="2"/>
      <c r="W22" s="2"/>
      <c r="X22" s="2"/>
      <c r="Y22" s="2"/>
      <c r="Z22" s="2"/>
    </row>
    <row r="23" spans="1:26" ht="36.75" customHeight="1" x14ac:dyDescent="0.15">
      <c r="A23" s="18" t="str">
        <f>VLOOKUP(LEFT($A24,4),'Auto Responses'!$N$4:$O$38,2,0)&amp;""</f>
        <v xml:space="preserve"> General Privacy</v>
      </c>
      <c r="B23" s="40"/>
      <c r="C23" s="19" t="s">
        <v>13</v>
      </c>
      <c r="D23" s="19" t="s">
        <v>14</v>
      </c>
      <c r="E23" s="41" t="s">
        <v>15</v>
      </c>
      <c r="F23" s="93" t="s">
        <v>16</v>
      </c>
      <c r="G23" s="2"/>
      <c r="H23" s="6"/>
      <c r="I23" s="2"/>
      <c r="J23" s="2"/>
      <c r="K23" s="2"/>
      <c r="L23" s="2"/>
      <c r="M23" s="2"/>
      <c r="N23" s="2"/>
      <c r="O23" s="2"/>
      <c r="P23" s="2"/>
      <c r="Q23" s="2"/>
      <c r="R23" s="2"/>
      <c r="S23" s="2"/>
      <c r="T23" s="2"/>
      <c r="U23" s="2"/>
      <c r="V23" s="2"/>
      <c r="W23" s="2"/>
      <c r="X23" s="2"/>
      <c r="Y23" s="2"/>
      <c r="Z23" s="2"/>
    </row>
    <row r="24" spans="1:26" ht="29.25" customHeight="1" x14ac:dyDescent="0.15">
      <c r="A24" s="34" t="s">
        <v>431</v>
      </c>
      <c r="B24" s="43" t="str">
        <f>VLOOKUP($A24,Questions!$A$2:$X$333,2,0)</f>
        <v>Does your solution process FERPA-related data?</v>
      </c>
      <c r="C24" s="44" t="s">
        <v>39</v>
      </c>
      <c r="D24" s="89" t="s">
        <v>432</v>
      </c>
      <c r="E24" s="102" t="str">
        <f>IF($C24="Yes",VLOOKUP($A24,Questions!$A$2:$X$333,17,0)&amp;"",IF($C24="No",VLOOKUP($A24,Questions!$A$2:$X$333,16,0)&amp;"",VLOOKUP($A24,Questions!$A$2:$X$333,15,0)&amp;""))</f>
        <v/>
      </c>
      <c r="F24" s="103" t="str">
        <f>VLOOKUP($A24,'Privacy Analyst Evaluation'!$A$46:$F$120,6,0)&amp;""</f>
        <v/>
      </c>
      <c r="G24" s="2"/>
      <c r="H24" s="6"/>
      <c r="I24" s="2"/>
      <c r="J24" s="2"/>
      <c r="K24" s="2"/>
      <c r="L24" s="2"/>
      <c r="M24" s="2"/>
      <c r="N24" s="2"/>
      <c r="O24" s="2"/>
      <c r="P24" s="2"/>
      <c r="Q24" s="2"/>
      <c r="R24" s="2"/>
      <c r="S24" s="2"/>
      <c r="T24" s="2"/>
      <c r="U24" s="2"/>
      <c r="V24" s="2"/>
      <c r="W24" s="2"/>
      <c r="X24" s="2"/>
      <c r="Y24" s="2"/>
      <c r="Z24" s="2"/>
    </row>
    <row r="25" spans="1:26" ht="27" customHeight="1" x14ac:dyDescent="0.15">
      <c r="A25" s="34" t="s">
        <v>433</v>
      </c>
      <c r="B25" s="43" t="str">
        <f>VLOOKUP($A25,Questions!$A$2:$X$333,2,0)</f>
        <v>Does your solution process GDPR-related or PIPL-related data?</v>
      </c>
      <c r="C25" s="44" t="s">
        <v>39</v>
      </c>
      <c r="D25" s="89" t="s">
        <v>434</v>
      </c>
      <c r="E25" s="102" t="str">
        <f>IF($C25="Yes",VLOOKUP($A25,Questions!$A$2:$X$333,17,0)&amp;"",IF($C25="No",VLOOKUP($A25,Questions!$A$2:$X$333,16,0)&amp;"",VLOOKUP($A25,Questions!$A$2:$X$333,15,0)&amp;""))</f>
        <v/>
      </c>
      <c r="F25" s="103" t="str">
        <f>VLOOKUP($A25,'Privacy Analyst Evaluation'!$A$46:$F$120,6,0)&amp;""</f>
        <v/>
      </c>
      <c r="G25" s="2"/>
      <c r="H25" s="6"/>
      <c r="I25" s="2"/>
      <c r="J25" s="2"/>
      <c r="K25" s="2"/>
      <c r="L25" s="2"/>
      <c r="M25" s="2"/>
      <c r="N25" s="2"/>
      <c r="O25" s="2"/>
      <c r="P25" s="2"/>
      <c r="Q25" s="2"/>
      <c r="R25" s="2"/>
      <c r="S25" s="2"/>
      <c r="T25" s="2"/>
      <c r="U25" s="2"/>
      <c r="V25" s="2"/>
      <c r="W25" s="2"/>
      <c r="X25" s="2"/>
      <c r="Y25" s="2"/>
      <c r="Z25" s="2"/>
    </row>
    <row r="26" spans="1:26" ht="35.25" customHeight="1" x14ac:dyDescent="0.15">
      <c r="A26" s="34" t="s">
        <v>435</v>
      </c>
      <c r="B26" s="43" t="str">
        <f>VLOOKUP($A26,Questions!$A$2:$X$333,2,0)</f>
        <v>Does your solution process personal data regulated by state law(s) (e.g., CCPA)?</v>
      </c>
      <c r="C26" s="44" t="s">
        <v>39</v>
      </c>
      <c r="D26" s="89" t="s">
        <v>436</v>
      </c>
      <c r="E26" s="102" t="str">
        <f>IF($C26="Yes",VLOOKUP($A26,Questions!$A$2:$X$333,17,0)&amp;"",IF($C26="No",VLOOKUP($A26,Questions!$A$2:$X$333,16,0)&amp;"",VLOOKUP($A26,Questions!$A$2:$X$333,15,0)&amp;""))</f>
        <v/>
      </c>
      <c r="F26" s="103" t="str">
        <f>VLOOKUP($A26,'Privacy Analyst Evaluation'!$A$46:$F$120,6,0)&amp;""</f>
        <v/>
      </c>
      <c r="G26" s="2"/>
      <c r="H26" s="6"/>
      <c r="I26" s="2"/>
      <c r="J26" s="2"/>
      <c r="K26" s="2"/>
      <c r="L26" s="2"/>
      <c r="M26" s="2"/>
      <c r="N26" s="2"/>
      <c r="O26" s="2"/>
      <c r="P26" s="2"/>
      <c r="Q26" s="2"/>
      <c r="R26" s="2"/>
      <c r="S26" s="2"/>
      <c r="T26" s="2"/>
      <c r="U26" s="2"/>
      <c r="V26" s="2"/>
      <c r="W26" s="2"/>
      <c r="X26" s="2"/>
      <c r="Y26" s="2"/>
      <c r="Z26" s="2"/>
    </row>
    <row r="27" spans="1:26" ht="39" customHeight="1" x14ac:dyDescent="0.15">
      <c r="A27" s="34" t="s">
        <v>437</v>
      </c>
      <c r="B27" s="43" t="str">
        <f>VLOOKUP($A27,Questions!$A$2:$X$333,2,0)</f>
        <v>Does your solution process user-provided data that may contain regulated information?</v>
      </c>
      <c r="C27" s="44" t="s">
        <v>39</v>
      </c>
      <c r="D27" s="89" t="s">
        <v>438</v>
      </c>
      <c r="E27" s="102" t="str">
        <f>IF($C27="Yes",VLOOKUP($A27,Questions!$A$2:$X$333,17,0)&amp;"",IF($C27="No",VLOOKUP($A27,Questions!$A$2:$X$333,16,0)&amp;"",VLOOKUP($A27,Questions!$A$2:$X$333,15,0)&amp;""))</f>
        <v/>
      </c>
      <c r="F27" s="103" t="str">
        <f>VLOOKUP($A27,'Privacy Analyst Evaluation'!$A$46:$F$120,6,0)&amp;""</f>
        <v/>
      </c>
      <c r="G27" s="2"/>
      <c r="H27" s="6"/>
      <c r="I27" s="2"/>
      <c r="J27" s="2"/>
      <c r="K27" s="2"/>
      <c r="L27" s="2"/>
      <c r="M27" s="2"/>
      <c r="N27" s="2"/>
      <c r="O27" s="2"/>
      <c r="P27" s="2"/>
      <c r="Q27" s="2"/>
      <c r="R27" s="2"/>
      <c r="S27" s="2"/>
      <c r="T27" s="2"/>
      <c r="U27" s="2"/>
      <c r="V27" s="2"/>
      <c r="W27" s="2"/>
      <c r="X27" s="2"/>
      <c r="Y27" s="2"/>
      <c r="Z27" s="2"/>
    </row>
    <row r="28" spans="1:26" ht="27.75" customHeight="1" x14ac:dyDescent="0.15">
      <c r="A28" s="34" t="s">
        <v>439</v>
      </c>
      <c r="B28" s="43" t="str">
        <f>VLOOKUP($A28,Questions!$A$2:$X$333,2,0)</f>
        <v>Web Link to Product/Service Privacy Notice</v>
      </c>
      <c r="C28" s="36" t="s">
        <v>440</v>
      </c>
      <c r="D28" s="68"/>
      <c r="E28" s="102" t="str">
        <f>IF($C28="Yes",VLOOKUP($A28,Questions!$A$2:$X$333,17,0)&amp;"",IF($C28="No",VLOOKUP($A28,Questions!$A$2:$X$333,16,0)&amp;"",VLOOKUP($A28,Questions!$A$2:$X$333,15,0)&amp;""))</f>
        <v/>
      </c>
      <c r="F28" s="103" t="str">
        <f>VLOOKUP($A28,'Privacy Analyst Evaluation'!$A$46:$F$120,6,0)&amp;""</f>
        <v/>
      </c>
      <c r="G28" s="49" t="s">
        <v>22</v>
      </c>
      <c r="H28" s="6"/>
      <c r="I28" s="2"/>
      <c r="J28" s="2"/>
      <c r="K28" s="2"/>
      <c r="L28" s="2"/>
      <c r="M28" s="2"/>
      <c r="N28" s="2"/>
      <c r="O28" s="2"/>
      <c r="P28" s="2"/>
      <c r="Q28" s="2"/>
      <c r="R28" s="2"/>
      <c r="S28" s="2"/>
      <c r="T28" s="2"/>
      <c r="U28" s="2"/>
      <c r="V28" s="2"/>
      <c r="W28" s="2"/>
      <c r="X28" s="2"/>
      <c r="Y28" s="2"/>
      <c r="Z28" s="2"/>
    </row>
    <row r="29" spans="1:26" ht="36.75" customHeight="1" x14ac:dyDescent="0.15">
      <c r="A29" s="18" t="str">
        <f>VLOOKUP(LEFT($A30,4),'Auto Responses'!$N$4:$O$38,2,0)&amp;""</f>
        <v xml:space="preserve"> Privacy-Specific Company Details</v>
      </c>
      <c r="B29" s="40"/>
      <c r="C29" s="19" t="s">
        <v>13</v>
      </c>
      <c r="D29" s="19" t="s">
        <v>14</v>
      </c>
      <c r="E29" s="41" t="s">
        <v>15</v>
      </c>
      <c r="F29" s="93" t="s">
        <v>16</v>
      </c>
      <c r="G29" s="2"/>
      <c r="H29" s="6"/>
      <c r="I29" s="2"/>
      <c r="J29" s="2"/>
      <c r="K29" s="2"/>
      <c r="L29" s="2"/>
      <c r="M29" s="2"/>
      <c r="N29" s="2"/>
      <c r="O29" s="2"/>
      <c r="P29" s="2"/>
      <c r="Q29" s="2"/>
      <c r="R29" s="2"/>
      <c r="S29" s="2"/>
      <c r="T29" s="2"/>
      <c r="U29" s="2"/>
      <c r="V29" s="2"/>
      <c r="W29" s="2"/>
      <c r="X29" s="2"/>
      <c r="Y29" s="2"/>
      <c r="Z29" s="2"/>
    </row>
    <row r="30" spans="1:26" ht="78" customHeight="1" x14ac:dyDescent="0.15">
      <c r="A30" s="34" t="s">
        <v>441</v>
      </c>
      <c r="B30" s="43" t="str">
        <f>VLOOKUP($A30,Questions!$A$2:$X$333,2,0)</f>
        <v>Have you had a personal data breach in the past three years that involved reporting to a governmental agency, notice to individuals (including voluntary notice), or notice to another organization or institution?*</v>
      </c>
      <c r="C30" s="44" t="s">
        <v>39</v>
      </c>
      <c r="D30" s="89" t="s">
        <v>442</v>
      </c>
      <c r="E30" s="102" t="str">
        <f>IF($C30="Yes",VLOOKUP($A30,Questions!$A$2:$X$333,17,0)&amp;"",IF($C30="No",VLOOKUP($A30,Questions!$A$2:$X$333,16,0)&amp;"",VLOOKUP($A30,Questions!$A$2:$X$333,15,0)&amp;""))</f>
        <v>Provide documentation about the data breach and the resolution.</v>
      </c>
      <c r="F30" s="103" t="str">
        <f>VLOOKUP($A30,'Privacy Analyst Evaluation'!$A$46:$F$120,6,0)&amp;""</f>
        <v/>
      </c>
      <c r="G30" s="2"/>
      <c r="H30" s="6"/>
      <c r="I30" s="2"/>
      <c r="J30" s="2"/>
      <c r="K30" s="2"/>
      <c r="L30" s="2"/>
      <c r="M30" s="2"/>
      <c r="N30" s="2"/>
      <c r="O30" s="2"/>
      <c r="P30" s="2"/>
      <c r="Q30" s="2"/>
      <c r="R30" s="2"/>
      <c r="S30" s="2"/>
      <c r="T30" s="2"/>
      <c r="U30" s="2"/>
      <c r="V30" s="2"/>
      <c r="W30" s="2"/>
      <c r="X30" s="2"/>
      <c r="Y30" s="2"/>
      <c r="Z30" s="2"/>
    </row>
    <row r="31" spans="1:26" ht="60.75" customHeight="1" x14ac:dyDescent="0.15">
      <c r="A31" s="34" t="s">
        <v>443</v>
      </c>
      <c r="B31" s="43" t="str">
        <f>VLOOKUP($A31,Questions!$A$2:$X$333,2,0)</f>
        <v>Use this area to share information about your privacy practices that will assist those who are assessing your company data privacy program.*</v>
      </c>
      <c r="C31" s="36" t="s">
        <v>444</v>
      </c>
      <c r="D31" s="68"/>
      <c r="E31" s="102" t="str">
        <f>IF($C31="Yes",VLOOKUP($A31,Questions!$A$2:$X$333,17,0)&amp;"",IF($C31="No",VLOOKUP($A31,Questions!$A$2:$X$333,16,0)&amp;"",VLOOKUP($A31,Questions!$A$2:$X$333,15,0)&amp;""))</f>
        <v>Share any details that would help data privacy analysts assess your solution.</v>
      </c>
      <c r="F31" s="103" t="str">
        <f>VLOOKUP($A31,'Privacy Analyst Evaluation'!$A$46:$F$120,6,0)&amp;""</f>
        <v/>
      </c>
      <c r="G31" s="2"/>
      <c r="H31" s="6"/>
      <c r="I31" s="2"/>
      <c r="J31" s="2"/>
      <c r="K31" s="2"/>
      <c r="L31" s="2"/>
      <c r="M31" s="2"/>
      <c r="N31" s="2"/>
      <c r="O31" s="2"/>
      <c r="P31" s="2"/>
      <c r="Q31" s="2"/>
      <c r="R31" s="2"/>
      <c r="S31" s="2"/>
      <c r="T31" s="2"/>
      <c r="U31" s="2"/>
      <c r="V31" s="2"/>
      <c r="W31" s="2"/>
      <c r="X31" s="2"/>
      <c r="Y31" s="2"/>
      <c r="Z31" s="2"/>
    </row>
    <row r="32" spans="1:26" ht="42.75" customHeight="1" x14ac:dyDescent="0.15">
      <c r="A32" s="34" t="s">
        <v>445</v>
      </c>
      <c r="B32" s="43" t="str">
        <f>VLOOKUP($A32,Questions!$A$2:$X$333,2,0)</f>
        <v>Have you had any data privacy policy or law violations in the past 36 months?</v>
      </c>
      <c r="C32" s="44" t="s">
        <v>64</v>
      </c>
      <c r="D32" s="89"/>
      <c r="E32" s="102" t="str">
        <f>IF($C32="Yes",VLOOKUP($A32,Questions!$A$2:$X$333,17,0)&amp;"",IF($C32="No",VLOOKUP($A32,Questions!$A$2:$X$333,16,0)&amp;"",VLOOKUP($A32,Questions!$A$2:$X$333,15,0)&amp;""))</f>
        <v/>
      </c>
      <c r="F32" s="103" t="str">
        <f>VLOOKUP($A32,'Privacy Analyst Evaluation'!$A$46:$F$120,6,0)&amp;""</f>
        <v/>
      </c>
      <c r="G32" s="2"/>
      <c r="H32" s="6"/>
      <c r="I32" s="2"/>
      <c r="J32" s="2"/>
      <c r="K32" s="2"/>
      <c r="L32" s="2"/>
      <c r="M32" s="2"/>
      <c r="N32" s="2"/>
      <c r="O32" s="2"/>
      <c r="P32" s="2"/>
      <c r="Q32" s="2"/>
      <c r="R32" s="2"/>
      <c r="S32" s="2"/>
      <c r="T32" s="2"/>
      <c r="U32" s="2"/>
      <c r="V32" s="2"/>
      <c r="W32" s="2"/>
      <c r="X32" s="2"/>
      <c r="Y32" s="2"/>
      <c r="Z32" s="2"/>
    </row>
    <row r="33" spans="1:26" ht="15.75" customHeight="1" x14ac:dyDescent="0.15">
      <c r="A33" s="34" t="s">
        <v>446</v>
      </c>
      <c r="B33" s="43" t="str">
        <f>VLOOKUP($A33,Questions!$A$2:$X$333,2,0)</f>
        <v>Do you have a dedicated data privacy staff or office?</v>
      </c>
      <c r="C33" s="44" t="s">
        <v>39</v>
      </c>
      <c r="D33" s="89" t="s">
        <v>447</v>
      </c>
      <c r="E33" s="102" t="str">
        <f>IF($C33="Yes",VLOOKUP($A33,Questions!$A$2:$X$333,17,0)&amp;"",IF($C33="No",VLOOKUP($A33,Questions!$A$2:$X$333,16,0)&amp;"",VLOOKUP($A33,Questions!$A$2:$X$333,15,0)&amp;""))</f>
        <v/>
      </c>
      <c r="F33" s="103" t="str">
        <f>VLOOKUP($A33,'Privacy Analyst Evaluation'!$A$46:$F$120,6,0)&amp;""</f>
        <v/>
      </c>
      <c r="G33" s="49" t="s">
        <v>22</v>
      </c>
      <c r="H33" s="6"/>
      <c r="I33" s="2"/>
      <c r="J33" s="2"/>
      <c r="K33" s="2"/>
      <c r="L33" s="2"/>
      <c r="M33" s="2"/>
      <c r="N33" s="2"/>
      <c r="O33" s="2"/>
      <c r="P33" s="2"/>
      <c r="Q33" s="2"/>
      <c r="R33" s="2"/>
      <c r="S33" s="2"/>
      <c r="T33" s="2"/>
      <c r="U33" s="2"/>
      <c r="V33" s="2"/>
      <c r="W33" s="2"/>
      <c r="X33" s="2"/>
      <c r="Y33" s="2"/>
      <c r="Z33" s="2"/>
    </row>
    <row r="34" spans="1:26" ht="36.75" customHeight="1" x14ac:dyDescent="0.15">
      <c r="A34" s="18" t="str">
        <f>VLOOKUP(LEFT($A35,4),'Auto Responses'!$N$4:$O$38,2,0)&amp;""</f>
        <v xml:space="preserve"> Privacy-Specific Documentation</v>
      </c>
      <c r="B34" s="40"/>
      <c r="C34" s="19" t="s">
        <v>13</v>
      </c>
      <c r="D34" s="19" t="s">
        <v>14</v>
      </c>
      <c r="E34" s="41" t="s">
        <v>15</v>
      </c>
      <c r="F34" s="93" t="s">
        <v>16</v>
      </c>
      <c r="G34" s="2"/>
      <c r="H34" s="6"/>
      <c r="I34" s="2"/>
      <c r="J34" s="2"/>
      <c r="K34" s="2"/>
      <c r="L34" s="2"/>
      <c r="M34" s="2"/>
      <c r="N34" s="2"/>
      <c r="O34" s="2"/>
      <c r="P34" s="2"/>
      <c r="Q34" s="2"/>
      <c r="R34" s="2"/>
      <c r="S34" s="2"/>
      <c r="T34" s="2"/>
      <c r="U34" s="2"/>
      <c r="V34" s="2"/>
      <c r="W34" s="2"/>
      <c r="X34" s="2"/>
      <c r="Y34" s="2"/>
      <c r="Z34" s="2"/>
    </row>
    <row r="35" spans="1:26" ht="99.75" customHeight="1" x14ac:dyDescent="0.15">
      <c r="A35" s="34" t="s">
        <v>448</v>
      </c>
      <c r="B35" s="43" t="str">
        <f>VLOOKUP($A35,Questions!$A$2:$X$333,2,0)</f>
        <v>If you have completed a SOC 2 audit, does it include the Privacy Trust Service Principle?</v>
      </c>
      <c r="C35" s="44" t="s">
        <v>64</v>
      </c>
      <c r="D35" s="89" t="s">
        <v>449</v>
      </c>
      <c r="E35" s="102" t="str">
        <f>IF($C35="Yes",VLOOKUP($A35,Questions!$A$2:$X$333,17,0)&amp;"",IF($C35="No",VLOOKUP($A35,Questions!$A$2:$X$333,16,0)&amp;"",IF($C35="N/A",VLOOKUP($A35,Questions!$A$2:$X$333,18,0)&amp;"",VLOOKUP($A35,Questions!$A$2:$X$333,15,0)&amp;"")))</f>
        <v/>
      </c>
      <c r="F35" s="103" t="str">
        <f>VLOOKUP($A35,'Privacy Analyst Evaluation'!$A$46:$F$120,6,0)&amp;""</f>
        <v/>
      </c>
      <c r="G35" s="2"/>
      <c r="H35" s="6"/>
      <c r="I35" s="2"/>
      <c r="J35" s="2"/>
      <c r="K35" s="2"/>
      <c r="L35" s="2"/>
      <c r="M35" s="2"/>
      <c r="N35" s="2"/>
      <c r="O35" s="2"/>
      <c r="P35" s="2"/>
      <c r="Q35" s="2"/>
      <c r="R35" s="2"/>
      <c r="S35" s="2"/>
      <c r="T35" s="2"/>
      <c r="U35" s="2"/>
      <c r="V35" s="2"/>
      <c r="W35" s="2"/>
      <c r="X35" s="2"/>
      <c r="Y35" s="2"/>
      <c r="Z35" s="2"/>
    </row>
    <row r="36" spans="1:26" ht="36.75" customHeight="1" x14ac:dyDescent="0.15">
      <c r="A36" s="34" t="s">
        <v>450</v>
      </c>
      <c r="B36" s="43" t="str">
        <f>VLOOKUP($A36,Questions!$A$2:$X$333,2,0)</f>
        <v>Do you conform with a specific industry-standard privacy framework (e.g., NIST Privacy Framework, GDPR, ISO 27701)?</v>
      </c>
      <c r="C36" s="44" t="s">
        <v>39</v>
      </c>
      <c r="D36" s="89" t="s">
        <v>451</v>
      </c>
      <c r="E36" s="102" t="str">
        <f>IF($C36="Yes",VLOOKUP($A36,Questions!$A$2:$X$333,17,0)&amp;"",IF($C36="No",VLOOKUP($A36,Questions!$A$2:$X$333,16,0)&amp;"",VLOOKUP($A36,Questions!$A$2:$X$333,15,0)&amp;""))</f>
        <v>Provide documentation on how your organization conforms to your chosen framework and indicate current certification levels, where appropriate.</v>
      </c>
      <c r="F36" s="103" t="str">
        <f>VLOOKUP($A36,'Privacy Analyst Evaluation'!$A$46:$F$120,6,0)&amp;""</f>
        <v/>
      </c>
      <c r="G36" s="2"/>
      <c r="H36" s="6"/>
      <c r="I36" s="2"/>
      <c r="J36" s="2"/>
      <c r="K36" s="2"/>
      <c r="L36" s="2"/>
      <c r="M36" s="2"/>
      <c r="N36" s="2"/>
      <c r="O36" s="2"/>
      <c r="P36" s="2"/>
      <c r="Q36" s="2"/>
      <c r="R36" s="2"/>
      <c r="S36" s="2"/>
      <c r="T36" s="2"/>
      <c r="U36" s="2"/>
      <c r="V36" s="2"/>
      <c r="W36" s="2"/>
      <c r="X36" s="2"/>
      <c r="Y36" s="2"/>
      <c r="Z36" s="2"/>
    </row>
    <row r="37" spans="1:26" ht="40.5" customHeight="1" x14ac:dyDescent="0.15">
      <c r="A37" s="34" t="s">
        <v>452</v>
      </c>
      <c r="B37" s="43" t="str">
        <f>VLOOKUP($A37,Questions!$A$2:$X$333,2,0)</f>
        <v>Does your employee onboarding and offboarding policy include training of employees on information security and data privacy?</v>
      </c>
      <c r="C37" s="44" t="s">
        <v>39</v>
      </c>
      <c r="D37" s="89" t="s">
        <v>453</v>
      </c>
      <c r="E37" s="102" t="str">
        <f>IF($C37="Yes",VLOOKUP($A37,Questions!$A$2:$X$333,17,0)&amp;"",IF($C37="No",VLOOKUP($A37,Questions!$A$2:$X$333,16,0)&amp;"",VLOOKUP($A37,Questions!$A$2:$X$333,15,0)&amp;""))</f>
        <v/>
      </c>
      <c r="F37" s="103" t="str">
        <f>VLOOKUP($A37,'Privacy Analyst Evaluation'!$A$46:$F$120,6,0)&amp;""</f>
        <v/>
      </c>
      <c r="G37" s="49" t="s">
        <v>22</v>
      </c>
      <c r="H37" s="6"/>
      <c r="I37" s="2"/>
      <c r="J37" s="2"/>
      <c r="K37" s="2"/>
      <c r="L37" s="2"/>
      <c r="M37" s="2"/>
      <c r="N37" s="2"/>
      <c r="O37" s="2"/>
      <c r="P37" s="2"/>
      <c r="Q37" s="2"/>
      <c r="R37" s="2"/>
      <c r="S37" s="2"/>
      <c r="T37" s="2"/>
      <c r="U37" s="2"/>
      <c r="V37" s="2"/>
      <c r="W37" s="2"/>
      <c r="X37" s="2"/>
      <c r="Y37" s="2"/>
      <c r="Z37" s="2"/>
    </row>
    <row r="38" spans="1:26" ht="36.75" customHeight="1" x14ac:dyDescent="0.15">
      <c r="A38" s="18" t="str">
        <f>VLOOKUP(LEFT($A39,4),'Auto Responses'!$N$4:$O$38,2,0)&amp;""</f>
        <v xml:space="preserve"> Privacy of Third Parties</v>
      </c>
      <c r="B38" s="40"/>
      <c r="C38" s="19" t="s">
        <v>13</v>
      </c>
      <c r="D38" s="19" t="s">
        <v>14</v>
      </c>
      <c r="E38" s="41" t="s">
        <v>15</v>
      </c>
      <c r="F38" s="93" t="s">
        <v>16</v>
      </c>
      <c r="G38" s="2"/>
      <c r="H38" s="6"/>
      <c r="I38" s="2"/>
      <c r="J38" s="2"/>
      <c r="K38" s="2"/>
      <c r="L38" s="2"/>
      <c r="M38" s="2"/>
      <c r="N38" s="2"/>
      <c r="O38" s="2"/>
      <c r="P38" s="2"/>
      <c r="Q38" s="2"/>
      <c r="R38" s="2"/>
      <c r="S38" s="2"/>
      <c r="T38" s="2"/>
      <c r="U38" s="2"/>
      <c r="V38" s="2"/>
      <c r="W38" s="2"/>
      <c r="X38" s="2"/>
      <c r="Y38" s="2"/>
      <c r="Z38" s="2"/>
    </row>
    <row r="39" spans="1:26" ht="15.75" customHeight="1" x14ac:dyDescent="0.15">
      <c r="A39" s="34" t="s">
        <v>454</v>
      </c>
      <c r="B39" s="43" t="str">
        <f>VLOOKUP($A39,Questions!$A$2:$X$333,2,0)</f>
        <v>Do you have contractual agreements with third parties that require them to maintain standards and to comply with all regulatory requirements?*</v>
      </c>
      <c r="C39" s="44" t="s">
        <v>39</v>
      </c>
      <c r="D39" s="89" t="s">
        <v>455</v>
      </c>
      <c r="E39" s="102" t="str">
        <f>IF($C39="Yes",VLOOKUP($A39,Questions!$A$2:$X$333,17,0)&amp;"",IF($C39="No",VLOOKUP($A39,Questions!$A$2:$X$333,16,0)&amp;"",VLOOKUP($A39,Questions!$A$2:$X$333,15,0)&amp;""))</f>
        <v/>
      </c>
      <c r="F39" s="103" t="str">
        <f>VLOOKUP($A39,'Privacy Analyst Evaluation'!$A$46:$F$120,6,0)&amp;""</f>
        <v/>
      </c>
      <c r="G39" s="2"/>
      <c r="H39" s="6"/>
      <c r="I39" s="2"/>
      <c r="J39" s="2"/>
      <c r="K39" s="2"/>
      <c r="L39" s="2"/>
      <c r="M39" s="2"/>
      <c r="N39" s="2"/>
      <c r="O39" s="2"/>
      <c r="P39" s="2"/>
      <c r="Q39" s="2"/>
      <c r="R39" s="2"/>
      <c r="S39" s="2"/>
      <c r="T39" s="2"/>
      <c r="U39" s="2"/>
      <c r="V39" s="2"/>
      <c r="W39" s="2"/>
      <c r="X39" s="2"/>
      <c r="Y39" s="2"/>
      <c r="Z39" s="2"/>
    </row>
    <row r="40" spans="1:26" ht="60.75" customHeight="1" x14ac:dyDescent="0.15">
      <c r="A40" s="34" t="s">
        <v>456</v>
      </c>
      <c r="B40" s="43" t="str">
        <f>VLOOKUP($A40,Questions!$A$2:$X$333,2,0)</f>
        <v xml:space="preserve">Do you perform privacy impact assesments of third parties that collect, process, or have access to personal data to ensure they meet industry and regulatory standards and to mitigate harmful, unethical, or discriminatory impacts on data subjects? </v>
      </c>
      <c r="C40" s="44" t="s">
        <v>39</v>
      </c>
      <c r="D40" s="89" t="s">
        <v>457</v>
      </c>
      <c r="E40" s="102" t="str">
        <f>IF($C40="Yes",VLOOKUP($A40,Questions!$A$2:$X$333,17,0)&amp;"",IF($C40="No",VLOOKUP($A40,Questions!$A$2:$X$333,16,0)&amp;"",VLOOKUP($A40,Questions!$A$2:$X$333,15,0)&amp;""))</f>
        <v>Provide a summary of your practices that assures that the third party will be subject to the appropriate standards regarding data privacy.</v>
      </c>
      <c r="F40" s="103" t="str">
        <f>VLOOKUP($A40,'Privacy Analyst Evaluation'!$A$46:$F$120,6,0)&amp;""</f>
        <v/>
      </c>
      <c r="G40" s="49" t="s">
        <v>22</v>
      </c>
      <c r="H40" s="6"/>
      <c r="I40" s="2"/>
      <c r="J40" s="2"/>
      <c r="K40" s="2"/>
      <c r="L40" s="2"/>
      <c r="M40" s="2"/>
      <c r="N40" s="2"/>
      <c r="O40" s="2"/>
      <c r="P40" s="2"/>
      <c r="Q40" s="2"/>
      <c r="R40" s="2"/>
      <c r="S40" s="2"/>
      <c r="T40" s="2"/>
      <c r="U40" s="2"/>
      <c r="V40" s="2"/>
      <c r="W40" s="2"/>
      <c r="X40" s="2"/>
      <c r="Y40" s="2"/>
      <c r="Z40" s="2"/>
    </row>
    <row r="41" spans="1:26" ht="36.75" customHeight="1" x14ac:dyDescent="0.15">
      <c r="A41" s="18" t="str">
        <f>VLOOKUP(LEFT($A42,4),'Auto Responses'!$N$4:$O$38,2,0)&amp;""</f>
        <v xml:space="preserve"> Privacy Change Management</v>
      </c>
      <c r="B41" s="40"/>
      <c r="C41" s="19" t="s">
        <v>13</v>
      </c>
      <c r="D41" s="19" t="s">
        <v>14</v>
      </c>
      <c r="E41" s="41" t="s">
        <v>15</v>
      </c>
      <c r="F41" s="93" t="s">
        <v>16</v>
      </c>
      <c r="G41" s="2"/>
      <c r="H41" s="6"/>
      <c r="I41" s="2"/>
      <c r="J41" s="2"/>
      <c r="K41" s="2"/>
      <c r="L41" s="2"/>
      <c r="M41" s="2"/>
      <c r="N41" s="2"/>
      <c r="O41" s="2"/>
      <c r="P41" s="2"/>
      <c r="Q41" s="2"/>
      <c r="R41" s="2"/>
      <c r="S41" s="2"/>
      <c r="T41" s="2"/>
      <c r="U41" s="2"/>
      <c r="V41" s="2"/>
      <c r="W41" s="2"/>
      <c r="X41" s="2"/>
      <c r="Y41" s="2"/>
      <c r="Z41" s="2"/>
    </row>
    <row r="42" spans="1:26" ht="42.75" customHeight="1" x14ac:dyDescent="0.15">
      <c r="A42" s="34" t="s">
        <v>458</v>
      </c>
      <c r="B42" s="43" t="str">
        <f>VLOOKUP($A42,Questions!$A$2:$X$333,2,0)</f>
        <v>Does your change management process include privacy review and approval?</v>
      </c>
      <c r="C42" s="44" t="s">
        <v>39</v>
      </c>
      <c r="D42" s="89" t="s">
        <v>459</v>
      </c>
      <c r="E42" s="102" t="str">
        <f>IF($C42="Yes",VLOOKUP($A42,Questions!$A$2:$X$333,17,0)&amp;"",IF($C42="No",VLOOKUP($A42,Questions!$A$2:$X$333,16,0)&amp;"",VLOOKUP($A42,Questions!$A$2:$X$333,15,0)&amp;""))</f>
        <v xml:space="preserve">Please describe your process for privacy review. </v>
      </c>
      <c r="F42" s="103" t="str">
        <f>VLOOKUP($A42,'Privacy Analyst Evaluation'!$A$46:$F$120,6,0)&amp;""</f>
        <v/>
      </c>
      <c r="G42" s="2"/>
      <c r="H42" s="6"/>
      <c r="I42" s="2"/>
      <c r="J42" s="2"/>
      <c r="K42" s="2"/>
      <c r="L42" s="2"/>
      <c r="M42" s="2"/>
      <c r="N42" s="2"/>
      <c r="O42" s="2"/>
      <c r="P42" s="2"/>
      <c r="Q42" s="2"/>
      <c r="R42" s="2"/>
      <c r="S42" s="2"/>
      <c r="T42" s="2"/>
      <c r="U42" s="2"/>
      <c r="V42" s="2"/>
      <c r="W42" s="2"/>
      <c r="X42" s="2"/>
      <c r="Y42" s="2"/>
      <c r="Z42" s="2"/>
    </row>
    <row r="43" spans="1:26" ht="46.5" customHeight="1" x14ac:dyDescent="0.15">
      <c r="A43" s="34" t="s">
        <v>460</v>
      </c>
      <c r="B43" s="43" t="str">
        <f>VLOOKUP($A43,Questions!$A$2:$X$333,2,0)</f>
        <v>Do you have policy and procedure, currently implemented, guiding how privacy risks are mitigated until they can be resolved?</v>
      </c>
      <c r="C43" s="44" t="s">
        <v>39</v>
      </c>
      <c r="D43" s="89" t="s">
        <v>461</v>
      </c>
      <c r="E43" s="102" t="str">
        <f>IF($C43="Yes",VLOOKUP($A43,Questions!$A$2:$X$333,17,0)&amp;"",IF($C43="No",VLOOKUP($A43,Questions!$A$2:$X$333,16,0)&amp;"",VLOOKUP($A43,Questions!$A$2:$X$333,15,0)&amp;""))</f>
        <v/>
      </c>
      <c r="F43" s="103" t="str">
        <f>VLOOKUP($A43,'Privacy Analyst Evaluation'!$A$46:$F$120,6,0)&amp;""</f>
        <v/>
      </c>
      <c r="G43" s="49" t="s">
        <v>22</v>
      </c>
      <c r="H43" s="6"/>
      <c r="I43" s="2"/>
      <c r="J43" s="2"/>
      <c r="K43" s="2"/>
      <c r="L43" s="2"/>
      <c r="M43" s="2"/>
      <c r="N43" s="2"/>
      <c r="O43" s="2"/>
      <c r="P43" s="2"/>
      <c r="Q43" s="2"/>
      <c r="R43" s="2"/>
      <c r="S43" s="2"/>
      <c r="T43" s="2"/>
      <c r="U43" s="2"/>
      <c r="V43" s="2"/>
      <c r="W43" s="2"/>
      <c r="X43" s="2"/>
      <c r="Y43" s="2"/>
      <c r="Z43" s="2"/>
    </row>
    <row r="44" spans="1:26" ht="36.75" customHeight="1" x14ac:dyDescent="0.15">
      <c r="A44" s="18" t="str">
        <f>VLOOKUP(LEFT($A45,4),'Auto Responses'!$N$4:$O$38,2,0)&amp;""</f>
        <v xml:space="preserve"> Privacy of Sensitive Data</v>
      </c>
      <c r="B44" s="40"/>
      <c r="C44" s="19" t="s">
        <v>13</v>
      </c>
      <c r="D44" s="19" t="s">
        <v>14</v>
      </c>
      <c r="E44" s="41" t="s">
        <v>15</v>
      </c>
      <c r="F44" s="93" t="s">
        <v>16</v>
      </c>
      <c r="G44" s="2"/>
      <c r="H44" s="6"/>
      <c r="I44" s="2"/>
      <c r="J44" s="2"/>
      <c r="K44" s="2"/>
      <c r="L44" s="2"/>
      <c r="M44" s="2"/>
      <c r="N44" s="2"/>
      <c r="O44" s="2"/>
      <c r="P44" s="2"/>
      <c r="Q44" s="2"/>
      <c r="R44" s="2"/>
      <c r="S44" s="2"/>
      <c r="T44" s="2"/>
      <c r="U44" s="2"/>
      <c r="V44" s="2"/>
      <c r="W44" s="2"/>
      <c r="X44" s="2"/>
      <c r="Y44" s="2"/>
      <c r="Z44" s="2"/>
    </row>
    <row r="45" spans="1:26" ht="42.75" customHeight="1" x14ac:dyDescent="0.15">
      <c r="A45" s="34" t="s">
        <v>462</v>
      </c>
      <c r="B45" s="43" t="str">
        <f>VLOOKUP($A45,Questions!$A$2:$X$333,2,0)</f>
        <v>Do you collect, process, or store demographic information?*</v>
      </c>
      <c r="C45" s="44" t="s">
        <v>39</v>
      </c>
      <c r="D45" s="89" t="s">
        <v>463</v>
      </c>
      <c r="E45" s="102" t="str">
        <f>IF($C45="Yes",VLOOKUP($A45,Questions!$A$2:$X$333,17,0)&amp;"",IF($C45="No",VLOOKUP($A45,Questions!$A$2:$X$333,16,0)&amp;"",VLOOKUP($A45,Questions!$A$2:$X$333,15,0)&amp;""))</f>
        <v xml:space="preserve">Describe which demographic information you handle. </v>
      </c>
      <c r="F45" s="103" t="str">
        <f>VLOOKUP($A45,'Privacy Analyst Evaluation'!$A$46:$F$120,6,0)&amp;""</f>
        <v/>
      </c>
      <c r="G45" s="2"/>
      <c r="H45" s="6"/>
      <c r="I45" s="2"/>
      <c r="J45" s="2"/>
      <c r="K45" s="2"/>
      <c r="L45" s="2"/>
      <c r="M45" s="2"/>
      <c r="N45" s="2"/>
      <c r="O45" s="2"/>
      <c r="P45" s="2"/>
      <c r="Q45" s="2"/>
      <c r="R45" s="2"/>
      <c r="S45" s="2"/>
      <c r="T45" s="2"/>
      <c r="U45" s="2"/>
      <c r="V45" s="2"/>
      <c r="W45" s="2"/>
      <c r="X45" s="2"/>
      <c r="Y45" s="2"/>
      <c r="Z45" s="2"/>
    </row>
    <row r="46" spans="1:26" ht="15.75" customHeight="1" x14ac:dyDescent="0.15">
      <c r="A46" s="34" t="s">
        <v>464</v>
      </c>
      <c r="B46" s="43" t="str">
        <f>VLOOKUP($A46,Questions!$A$2:$X$333,2,0)</f>
        <v>Do you capture or create genetic, biometric, or behaviometric information (e.g.,  facial recognition or fingerprints)?*</v>
      </c>
      <c r="C46" s="44" t="s">
        <v>64</v>
      </c>
      <c r="D46" s="89" t="s">
        <v>465</v>
      </c>
      <c r="E46" s="102" t="str">
        <f>IF($C46="Yes",VLOOKUP($A46,Questions!$A$2:$X$333,17,0)&amp;"",IF($C46="No",VLOOKUP($A46,Questions!$A$2:$X$333,16,0)&amp;"",VLOOKUP($A46,Questions!$A$2:$X$333,15,0)&amp;""))</f>
        <v/>
      </c>
      <c r="F46" s="103" t="str">
        <f>VLOOKUP($A46,'Privacy Analyst Evaluation'!$A$46:$F$120,6,0)&amp;""</f>
        <v/>
      </c>
      <c r="G46" s="2"/>
      <c r="H46" s="6"/>
      <c r="I46" s="2"/>
      <c r="J46" s="2"/>
      <c r="K46" s="2"/>
      <c r="L46" s="2"/>
      <c r="M46" s="2"/>
      <c r="N46" s="2"/>
      <c r="O46" s="2"/>
      <c r="P46" s="2"/>
      <c r="Q46" s="2"/>
      <c r="R46" s="2"/>
      <c r="S46" s="2"/>
      <c r="T46" s="2"/>
      <c r="U46" s="2"/>
      <c r="V46" s="2"/>
      <c r="W46" s="2"/>
      <c r="X46" s="2"/>
      <c r="Y46" s="2"/>
      <c r="Z46" s="2"/>
    </row>
    <row r="47" spans="1:26" ht="60" customHeight="1" x14ac:dyDescent="0.15">
      <c r="A47" s="34" t="s">
        <v>466</v>
      </c>
      <c r="B47" s="43" t="str">
        <f>VLOOKUP($A47,Questions!$A$2:$X$333,2,0)</f>
        <v>Do you combine institutional data (including "de-identified," "anonymized," or otherwise masked data) with personal data from any other sources?*</v>
      </c>
      <c r="C47" s="44" t="s">
        <v>39</v>
      </c>
      <c r="D47" s="89" t="s">
        <v>467</v>
      </c>
      <c r="E47" s="102" t="str">
        <f>IF($C47="Yes",VLOOKUP($A47,Questions!$A$2:$X$333,17,0)&amp;"",IF($C47="No",VLOOKUP($A47,Questions!$A$2:$X$333,16,0)&amp;"",VLOOKUP($A47,Questions!$A$2:$X$333,15,0)&amp;""))</f>
        <v>Describe the other sources and provide a list of elements, including any keys that connect the datasets.</v>
      </c>
      <c r="F47" s="103" t="str">
        <f>VLOOKUP($A47,'Privacy Analyst Evaluation'!$A$46:$F$120,6,0)&amp;""</f>
        <v/>
      </c>
      <c r="G47" s="2"/>
      <c r="H47" s="6"/>
      <c r="I47" s="2"/>
      <c r="J47" s="2"/>
      <c r="K47" s="2"/>
      <c r="L47" s="2"/>
      <c r="M47" s="2"/>
      <c r="N47" s="2"/>
      <c r="O47" s="2"/>
      <c r="P47" s="2"/>
      <c r="Q47" s="2"/>
      <c r="R47" s="2"/>
      <c r="S47" s="2"/>
      <c r="T47" s="2"/>
      <c r="U47" s="2"/>
      <c r="V47" s="2"/>
      <c r="W47" s="2"/>
      <c r="X47" s="2"/>
      <c r="Y47" s="2"/>
      <c r="Z47" s="2"/>
    </row>
    <row r="48" spans="1:26" ht="36" customHeight="1" x14ac:dyDescent="0.15">
      <c r="A48" s="34" t="s">
        <v>468</v>
      </c>
      <c r="B48" s="43" t="str">
        <f>VLOOKUP($A48,Questions!$A$2:$X$333,2,0)</f>
        <v>Is institutional data coming into or going out of the United States at any point during collection, processing, storage, or archiving?</v>
      </c>
      <c r="C48" s="44" t="s">
        <v>39</v>
      </c>
      <c r="D48" s="89" t="s">
        <v>469</v>
      </c>
      <c r="E48" s="102" t="str">
        <f>IF($C48="Yes",VLOOKUP($A48,Questions!$A$2:$X$333,17,0)&amp;"",IF($C48="No",VLOOKUP($A48,Questions!$A$2:$X$333,16,0)&amp;"",VLOOKUP($A48,Questions!$A$2:$X$333,15,0)&amp;""))</f>
        <v>Describe where and whether you comply with the laws of that jurisdiction.</v>
      </c>
      <c r="F48" s="103" t="str">
        <f>VLOOKUP($A48,'Privacy Analyst Evaluation'!$A$46:$F$120,6,0)&amp;""</f>
        <v/>
      </c>
      <c r="G48" s="2"/>
      <c r="H48" s="6"/>
      <c r="I48" s="2"/>
      <c r="J48" s="2"/>
      <c r="K48" s="2"/>
      <c r="L48" s="2"/>
      <c r="M48" s="2"/>
      <c r="N48" s="2"/>
      <c r="O48" s="2"/>
      <c r="P48" s="2"/>
      <c r="Q48" s="2"/>
      <c r="R48" s="2"/>
      <c r="S48" s="2"/>
      <c r="T48" s="2"/>
      <c r="U48" s="2"/>
      <c r="V48" s="2"/>
      <c r="W48" s="2"/>
      <c r="X48" s="2"/>
      <c r="Y48" s="2"/>
      <c r="Z48" s="2"/>
    </row>
    <row r="49" spans="1:26" ht="32.25" customHeight="1" x14ac:dyDescent="0.15">
      <c r="A49" s="34" t="s">
        <v>470</v>
      </c>
      <c r="B49" s="43" t="str">
        <f>VLOOKUP($A49,Questions!$A$2:$X$333,2,0)</f>
        <v>Do you capture device information (e.g., IP address, MAC address)?</v>
      </c>
      <c r="C49" s="44" t="s">
        <v>39</v>
      </c>
      <c r="D49" s="89" t="s">
        <v>471</v>
      </c>
      <c r="E49" s="102" t="str">
        <f>IF($C49="Yes",VLOOKUP($A49,Questions!$A$2:$X$333,17,0)&amp;"",IF($C49="No",VLOOKUP($A49,Questions!$A$2:$X$333,16,0)&amp;"",VLOOKUP($A49,Questions!$A$2:$X$333,15,0)&amp;""))</f>
        <v/>
      </c>
      <c r="F49" s="103" t="str">
        <f>VLOOKUP($A49,'Privacy Analyst Evaluation'!$A$46:$F$120,6,0)&amp;""</f>
        <v/>
      </c>
      <c r="G49" s="2"/>
      <c r="H49" s="6"/>
      <c r="I49" s="2"/>
      <c r="J49" s="2"/>
      <c r="K49" s="2"/>
      <c r="L49" s="2"/>
      <c r="M49" s="2"/>
      <c r="N49" s="2"/>
      <c r="O49" s="2"/>
      <c r="P49" s="2"/>
      <c r="Q49" s="2"/>
      <c r="R49" s="2"/>
      <c r="S49" s="2"/>
      <c r="T49" s="2"/>
      <c r="U49" s="2"/>
      <c r="V49" s="2"/>
      <c r="W49" s="2"/>
      <c r="X49" s="2"/>
      <c r="Y49" s="2"/>
      <c r="Z49" s="2"/>
    </row>
    <row r="50" spans="1:26" ht="49.5" customHeight="1" x14ac:dyDescent="0.15">
      <c r="A50" s="34" t="s">
        <v>472</v>
      </c>
      <c r="B50" s="43" t="str">
        <f>VLOOKUP($A50,Questions!$A$2:$X$333,2,0)</f>
        <v>Does any part of this service/project involve a web/app tracking component (e.g., use of web-tracking pixels, cookies)?</v>
      </c>
      <c r="C50" s="44" t="s">
        <v>39</v>
      </c>
      <c r="D50" s="89" t="s">
        <v>473</v>
      </c>
      <c r="E50" s="102" t="str">
        <f>IF($C50="Yes",VLOOKUP($A50,Questions!$A$2:$X$333,17,0)&amp;"",IF($C50="No",VLOOKUP($A50,Questions!$A$2:$X$333,16,0)&amp;"",VLOOKUP($A50,Questions!$A$2:$X$333,15,0)&amp;""))</f>
        <v>Describe the tracking component and what is done with the information.</v>
      </c>
      <c r="F50" s="103" t="str">
        <f>VLOOKUP($A50,'Privacy Analyst Evaluation'!$A$46:$F$120,6,0)&amp;""</f>
        <v/>
      </c>
      <c r="G50" s="2"/>
      <c r="H50" s="6"/>
      <c r="I50" s="2"/>
      <c r="J50" s="2"/>
      <c r="K50" s="2"/>
      <c r="L50" s="2"/>
      <c r="M50" s="2"/>
      <c r="N50" s="2"/>
      <c r="O50" s="2"/>
      <c r="P50" s="2"/>
      <c r="Q50" s="2"/>
      <c r="R50" s="2"/>
      <c r="S50" s="2"/>
      <c r="T50" s="2"/>
      <c r="U50" s="2"/>
      <c r="V50" s="2"/>
      <c r="W50" s="2"/>
      <c r="X50" s="2"/>
      <c r="Y50" s="2"/>
      <c r="Z50" s="2"/>
    </row>
    <row r="51" spans="1:26" ht="44.25" customHeight="1" x14ac:dyDescent="0.15">
      <c r="A51" s="34" t="s">
        <v>474</v>
      </c>
      <c r="B51" s="43" t="str">
        <f>VLOOKUP($A51,Questions!$A$2:$X$333,2,0)</f>
        <v>Does your staff (or a third party) have access to institutional data (e.g., financial, PHI, or other sensitive information) through any means?</v>
      </c>
      <c r="C51" s="44" t="s">
        <v>64</v>
      </c>
      <c r="D51" s="89" t="s">
        <v>475</v>
      </c>
      <c r="E51" s="102" t="str">
        <f>IF($C51="Yes",VLOOKUP($A51,Questions!$A$2:$X$333,17,0)&amp;"",IF($C51="No",VLOOKUP($A51,Questions!$A$2:$X$333,16,0)&amp;"",VLOOKUP($A51,Questions!$A$2:$X$333,15,0)&amp;""))</f>
        <v/>
      </c>
      <c r="F51" s="103" t="str">
        <f>VLOOKUP($A51,'Privacy Analyst Evaluation'!$A$46:$F$120,6,0)&amp;""</f>
        <v/>
      </c>
      <c r="G51" s="2"/>
      <c r="H51" s="6"/>
      <c r="I51" s="2"/>
      <c r="J51" s="2"/>
      <c r="K51" s="2"/>
      <c r="L51" s="2"/>
      <c r="M51" s="2"/>
      <c r="N51" s="2"/>
      <c r="O51" s="2"/>
      <c r="P51" s="2"/>
      <c r="Q51" s="2"/>
      <c r="R51" s="2"/>
      <c r="S51" s="2"/>
      <c r="T51" s="2"/>
      <c r="U51" s="2"/>
      <c r="V51" s="2"/>
      <c r="W51" s="2"/>
      <c r="X51" s="2"/>
      <c r="Y51" s="2"/>
      <c r="Z51" s="2"/>
    </row>
    <row r="52" spans="1:26" ht="52.5" customHeight="1" x14ac:dyDescent="0.15">
      <c r="A52" s="34" t="s">
        <v>476</v>
      </c>
      <c r="B52" s="43" t="str">
        <f>VLOOKUP($A52,Questions!$A$2:$X$333,2,0)</f>
        <v>Will you handle personal data in a manner compliant with all relevant laws, regulations, and applicable institution policies?</v>
      </c>
      <c r="C52" s="44" t="s">
        <v>39</v>
      </c>
      <c r="D52" s="104" t="s">
        <v>477</v>
      </c>
      <c r="E52" s="102" t="str">
        <f>IF($C52="Yes",VLOOKUP($A52,Questions!$A$2:$X$333,17,0)&amp;"",IF($C52="No",VLOOKUP($A52,Questions!$A$2:$X$333,16,0)&amp;"",VLOOKUP($A52,Questions!$A$2:$X$333,15,0)&amp;""))</f>
        <v/>
      </c>
      <c r="F52" s="103" t="str">
        <f>VLOOKUP($A52,'Privacy Analyst Evaluation'!$A$46:$F$120,6,0)&amp;""</f>
        <v/>
      </c>
      <c r="G52" s="49" t="s">
        <v>22</v>
      </c>
      <c r="H52" s="6"/>
      <c r="I52" s="2"/>
      <c r="J52" s="2"/>
      <c r="K52" s="2"/>
      <c r="L52" s="2"/>
      <c r="M52" s="2"/>
      <c r="N52" s="2"/>
      <c r="O52" s="2"/>
      <c r="P52" s="2"/>
      <c r="Q52" s="2"/>
      <c r="R52" s="2"/>
      <c r="S52" s="2"/>
      <c r="T52" s="2"/>
      <c r="U52" s="2"/>
      <c r="V52" s="2"/>
      <c r="W52" s="2"/>
      <c r="X52" s="2"/>
      <c r="Y52" s="2"/>
      <c r="Z52" s="2"/>
    </row>
    <row r="53" spans="1:26" ht="36.75" customHeight="1" x14ac:dyDescent="0.15">
      <c r="A53" s="18" t="str">
        <f>VLOOKUP(LEFT($A54,4),'Auto Responses'!$N$4:$O$38,2,0)&amp;""</f>
        <v xml:space="preserve"> Privacy Policies and Procedures</v>
      </c>
      <c r="B53" s="40"/>
      <c r="C53" s="19" t="s">
        <v>13</v>
      </c>
      <c r="D53" s="19" t="s">
        <v>14</v>
      </c>
      <c r="E53" s="41" t="s">
        <v>15</v>
      </c>
      <c r="F53" s="93" t="s">
        <v>16</v>
      </c>
      <c r="G53" s="2"/>
      <c r="H53" s="6"/>
      <c r="I53" s="2"/>
      <c r="J53" s="2"/>
      <c r="K53" s="2"/>
      <c r="L53" s="2"/>
      <c r="M53" s="2"/>
      <c r="N53" s="2"/>
      <c r="O53" s="2"/>
      <c r="P53" s="2"/>
      <c r="Q53" s="2"/>
      <c r="R53" s="2"/>
      <c r="S53" s="2"/>
      <c r="T53" s="2"/>
      <c r="U53" s="2"/>
      <c r="V53" s="2"/>
      <c r="W53" s="2"/>
      <c r="X53" s="2"/>
      <c r="Y53" s="2"/>
      <c r="Z53" s="2"/>
    </row>
    <row r="54" spans="1:26" ht="26.25" customHeight="1" x14ac:dyDescent="0.15">
      <c r="A54" s="34" t="s">
        <v>478</v>
      </c>
      <c r="B54" s="43" t="str">
        <f>VLOOKUP($A54,Questions!$A$2:$X$333,2,0)</f>
        <v>Do you have a documented privacy management process?</v>
      </c>
      <c r="C54" s="44" t="s">
        <v>39</v>
      </c>
      <c r="D54" s="89" t="s">
        <v>479</v>
      </c>
      <c r="E54" s="102" t="str">
        <f>IF($C54="Yes",VLOOKUP($A54,Questions!$A$2:$X$333,17,0)&amp;"",IF($C54="No",VLOOKUP($A54,Questions!$A$2:$X$333,16,0)&amp;"",VLOOKUP($A54,Questions!$A$2:$X$333,15,0)&amp;""))</f>
        <v>Describe privacy management process or provide links or attach documentation.</v>
      </c>
      <c r="F54" s="103" t="str">
        <f>VLOOKUP($A54,'Privacy Analyst Evaluation'!$A$46:$F$120,6,0)&amp;""</f>
        <v/>
      </c>
      <c r="G54" s="2"/>
      <c r="H54" s="6"/>
      <c r="I54" s="2"/>
      <c r="J54" s="2"/>
      <c r="K54" s="2"/>
      <c r="L54" s="2"/>
      <c r="M54" s="2"/>
      <c r="N54" s="2"/>
      <c r="O54" s="2"/>
      <c r="P54" s="2"/>
      <c r="Q54" s="2"/>
      <c r="R54" s="2"/>
      <c r="S54" s="2"/>
      <c r="T54" s="2"/>
      <c r="U54" s="2"/>
      <c r="V54" s="2"/>
      <c r="W54" s="2"/>
      <c r="X54" s="2"/>
      <c r="Y54" s="2"/>
      <c r="Z54" s="2"/>
    </row>
    <row r="55" spans="1:26" ht="40.5" customHeight="1" x14ac:dyDescent="0.15">
      <c r="A55" s="34" t="s">
        <v>480</v>
      </c>
      <c r="B55" s="43" t="str">
        <f>VLOOKUP($A55,Questions!$A$2:$X$333,2,0)</f>
        <v>Are privacy principles designed into the product lifecycle (i.e., privacy-by-design)?</v>
      </c>
      <c r="C55" s="44" t="s">
        <v>39</v>
      </c>
      <c r="D55" s="89" t="s">
        <v>481</v>
      </c>
      <c r="E55" s="102" t="str">
        <f>IF($C55="Yes",VLOOKUP($A55,Questions!$A$2:$X$333,17,0)&amp;"",IF($C55="No",VLOOKUP($A55,Questions!$A$2:$X$333,16,0)&amp;"",VLOOKUP($A55,Questions!$A$2:$X$333,15,0)&amp;""))</f>
        <v>Summarize the privacy principles designed into the product lifecycle.</v>
      </c>
      <c r="F55" s="103" t="str">
        <f>VLOOKUP($A55,'Privacy Analyst Evaluation'!$A$46:$F$120,6,0)&amp;""</f>
        <v/>
      </c>
      <c r="G55" s="2"/>
      <c r="H55" s="6"/>
      <c r="I55" s="2"/>
      <c r="J55" s="2"/>
      <c r="K55" s="2"/>
      <c r="L55" s="2"/>
      <c r="M55" s="2"/>
      <c r="N55" s="2"/>
      <c r="O55" s="2"/>
      <c r="P55" s="2"/>
      <c r="Q55" s="2"/>
      <c r="R55" s="2"/>
      <c r="S55" s="2"/>
      <c r="T55" s="2"/>
      <c r="U55" s="2"/>
      <c r="V55" s="2"/>
      <c r="W55" s="2"/>
      <c r="X55" s="2"/>
      <c r="Y55" s="2"/>
      <c r="Z55" s="2"/>
    </row>
    <row r="56" spans="1:26" ht="33" customHeight="1" x14ac:dyDescent="0.15">
      <c r="A56" s="34" t="s">
        <v>482</v>
      </c>
      <c r="B56" s="43" t="str">
        <f>VLOOKUP($A56,Questions!$A$2:$X$333,2,0)</f>
        <v>Will you comply with applicable breach notification laws?</v>
      </c>
      <c r="C56" s="44" t="s">
        <v>39</v>
      </c>
      <c r="D56" s="89" t="s">
        <v>483</v>
      </c>
      <c r="E56" s="102" t="str">
        <f>IF($C56="Yes",VLOOKUP($A56,Questions!$A$2:$X$333,17,0)&amp;"",IF($C56="No",VLOOKUP($A56,Questions!$A$2:$X$333,16,0)&amp;"",VLOOKUP($A56,Questions!$A$2:$X$333,15,0)&amp;""))</f>
        <v>State how quickly the institution will be notified.</v>
      </c>
      <c r="F56" s="103" t="str">
        <f>VLOOKUP($A56,'Privacy Analyst Evaluation'!$A$46:$F$120,6,0)&amp;""</f>
        <v/>
      </c>
      <c r="G56" s="2"/>
      <c r="H56" s="6"/>
      <c r="I56" s="2"/>
      <c r="J56" s="2"/>
      <c r="K56" s="2"/>
      <c r="L56" s="2"/>
      <c r="M56" s="2"/>
      <c r="N56" s="2"/>
      <c r="O56" s="2"/>
      <c r="P56" s="2"/>
      <c r="Q56" s="2"/>
      <c r="R56" s="2"/>
      <c r="S56" s="2"/>
      <c r="T56" s="2"/>
      <c r="U56" s="2"/>
      <c r="V56" s="2"/>
      <c r="W56" s="2"/>
      <c r="X56" s="2"/>
      <c r="Y56" s="2"/>
      <c r="Z56" s="2"/>
    </row>
    <row r="57" spans="1:26" ht="39.75" customHeight="1" x14ac:dyDescent="0.15">
      <c r="A57" s="34" t="s">
        <v>484</v>
      </c>
      <c r="B57" s="43" t="str">
        <f>VLOOKUP($A57,Questions!$A$2:$X$333,2,0)</f>
        <v>Will you comply with the institution's policies regarding user privacy and data protection?</v>
      </c>
      <c r="C57" s="44" t="s">
        <v>39</v>
      </c>
      <c r="D57" s="89" t="s">
        <v>485</v>
      </c>
      <c r="E57" s="102" t="str">
        <f>IF($C57="Yes",VLOOKUP($A57,Questions!$A$2:$X$333,17,0)&amp;"",IF($C57="No",VLOOKUP($A57,Questions!$A$2:$X$333,16,0)&amp;"",VLOOKUP($A57,Questions!$A$2:$X$333,15,0)&amp;""))</f>
        <v/>
      </c>
      <c r="F57" s="103" t="str">
        <f>VLOOKUP($A57,'Privacy Analyst Evaluation'!$A$46:$F$120,6,0)&amp;""</f>
        <v/>
      </c>
      <c r="G57" s="2"/>
      <c r="H57" s="6"/>
      <c r="I57" s="2"/>
      <c r="J57" s="2"/>
      <c r="K57" s="2"/>
      <c r="L57" s="2"/>
      <c r="M57" s="2"/>
      <c r="N57" s="2"/>
      <c r="O57" s="2"/>
      <c r="P57" s="2"/>
      <c r="Q57" s="2"/>
      <c r="R57" s="2"/>
      <c r="S57" s="2"/>
      <c r="T57" s="2"/>
      <c r="U57" s="2"/>
      <c r="V57" s="2"/>
      <c r="W57" s="2"/>
      <c r="X57" s="2"/>
      <c r="Y57" s="2"/>
      <c r="Z57" s="2"/>
    </row>
    <row r="58" spans="1:26" ht="38.25" customHeight="1" x14ac:dyDescent="0.15">
      <c r="A58" s="34" t="s">
        <v>486</v>
      </c>
      <c r="B58" s="43" t="str">
        <f>VLOOKUP($A58,Questions!$A$2:$X$333,2,0)</f>
        <v>Is your company subject to the laws and regulations of the institution's geographic region?</v>
      </c>
      <c r="C58" s="44" t="s">
        <v>39</v>
      </c>
      <c r="D58" s="89" t="s">
        <v>487</v>
      </c>
      <c r="E58" s="102" t="str">
        <f>IF($C58="Yes",VLOOKUP($A58,Questions!$A$2:$X$333,17,0)&amp;"",IF($C58="No",VLOOKUP($A58,Questions!$A$2:$X$333,16,0)&amp;"",VLOOKUP($A58,Questions!$A$2:$X$333,15,0)&amp;""))</f>
        <v/>
      </c>
      <c r="F58" s="103" t="str">
        <f>VLOOKUP($A58,'Privacy Analyst Evaluation'!$A$46:$F$120,6,0)&amp;""</f>
        <v/>
      </c>
      <c r="G58" s="2"/>
      <c r="H58" s="6"/>
      <c r="I58" s="2"/>
      <c r="J58" s="2"/>
      <c r="K58" s="2"/>
      <c r="L58" s="2"/>
      <c r="M58" s="2"/>
      <c r="N58" s="2"/>
      <c r="O58" s="2"/>
      <c r="P58" s="2"/>
      <c r="Q58" s="2"/>
      <c r="R58" s="2"/>
      <c r="S58" s="2"/>
      <c r="T58" s="2"/>
      <c r="U58" s="2"/>
      <c r="V58" s="2"/>
      <c r="W58" s="2"/>
      <c r="X58" s="2"/>
      <c r="Y58" s="2"/>
      <c r="Z58" s="2"/>
    </row>
    <row r="59" spans="1:26" ht="29.25" customHeight="1" x14ac:dyDescent="0.15">
      <c r="A59" s="34" t="s">
        <v>488</v>
      </c>
      <c r="B59" s="43" t="str">
        <f>VLOOKUP($A59,Questions!$A$2:$X$333,2,0)</f>
        <v>Do you have a privacy awareness/training program?*</v>
      </c>
      <c r="C59" s="44" t="s">
        <v>39</v>
      </c>
      <c r="D59" s="89" t="s">
        <v>489</v>
      </c>
      <c r="E59" s="102" t="str">
        <f>IF($C59="Yes",VLOOKUP($A59,Questions!$A$2:$X$333,17,0)&amp;"",IF($C59="No",VLOOKUP($A59,Questions!$A$2:$X$333,16,0)&amp;"",VLOOKUP($A59,Questions!$A$2:$X$333,15,0)&amp;""))</f>
        <v/>
      </c>
      <c r="F59" s="103" t="str">
        <f>VLOOKUP($A59,'Privacy Analyst Evaluation'!$A$46:$F$120,6,0)&amp;""</f>
        <v/>
      </c>
      <c r="G59" s="2"/>
      <c r="H59" s="6"/>
      <c r="I59" s="2"/>
      <c r="J59" s="2"/>
      <c r="K59" s="2"/>
      <c r="L59" s="2"/>
      <c r="M59" s="2"/>
      <c r="N59" s="2"/>
      <c r="O59" s="2"/>
      <c r="P59" s="2"/>
      <c r="Q59" s="2"/>
      <c r="R59" s="2"/>
      <c r="S59" s="2"/>
      <c r="T59" s="2"/>
      <c r="U59" s="2"/>
      <c r="V59" s="2"/>
      <c r="W59" s="2"/>
      <c r="X59" s="2"/>
      <c r="Y59" s="2"/>
      <c r="Z59" s="2"/>
    </row>
    <row r="60" spans="1:26" ht="29.25" customHeight="1" x14ac:dyDescent="0.15">
      <c r="A60" s="34" t="s">
        <v>490</v>
      </c>
      <c r="B60" s="43" t="str">
        <f>VLOOKUP($A60,Questions!$A$2:$X$333,2,0)</f>
        <v>Is privacy awareness training mandatory for all employees?</v>
      </c>
      <c r="C60" s="44" t="s">
        <v>39</v>
      </c>
      <c r="D60" s="89" t="s">
        <v>491</v>
      </c>
      <c r="E60" s="102" t="str">
        <f>IF($C60="Yes",VLOOKUP($A60,Questions!$A$2:$X$333,17,0)&amp;"",IF($C60="No",VLOOKUP($A60,Questions!$A$2:$X$333,16,0)&amp;"",VLOOKUP($A60,Questions!$A$2:$X$333,15,0)&amp;""))</f>
        <v>Summarize your privacy awareness training content and state how frequently employees are required to undergo privacy awareness training</v>
      </c>
      <c r="F60" s="103" t="str">
        <f>VLOOKUP($A60,'Privacy Analyst Evaluation'!$A$46:$F$120,6,0)&amp;""</f>
        <v/>
      </c>
      <c r="G60" s="2"/>
      <c r="H60" s="6"/>
      <c r="I60" s="2"/>
      <c r="J60" s="2"/>
      <c r="K60" s="2"/>
      <c r="L60" s="2"/>
      <c r="M60" s="2"/>
      <c r="N60" s="2"/>
      <c r="O60" s="2"/>
      <c r="P60" s="2"/>
      <c r="Q60" s="2"/>
      <c r="R60" s="2"/>
      <c r="S60" s="2"/>
      <c r="T60" s="2"/>
      <c r="U60" s="2"/>
      <c r="V60" s="2"/>
      <c r="W60" s="2"/>
      <c r="X60" s="2"/>
      <c r="Y60" s="2"/>
      <c r="Z60" s="2"/>
    </row>
    <row r="61" spans="1:26" ht="39.75" customHeight="1" x14ac:dyDescent="0.15">
      <c r="A61" s="34" t="s">
        <v>492</v>
      </c>
      <c r="B61" s="43" t="str">
        <f>VLOOKUP($A61,Questions!$A$2:$X$333,2,0)</f>
        <v>Is AI privacy and ethics awareness/training required for all employees who work with AI?</v>
      </c>
      <c r="C61" s="44" t="s">
        <v>39</v>
      </c>
      <c r="D61" s="89" t="s">
        <v>493</v>
      </c>
      <c r="E61" s="102" t="str">
        <f>IF($C61="Yes",VLOOKUP($A61,Questions!$A$2:$X$333,17,0)&amp;"",IF($C61="No",VLOOKUP($A61,Questions!$A$2:$X$333,16,0)&amp;"",IF($C61="N/A",VLOOKUP($A61,Questions!$A$2:$X$333,18,0)&amp;"",VLOOKUP($A61,Questions!$A$2:$X$333,15,0)&amp;"")))</f>
        <v/>
      </c>
      <c r="F61" s="103" t="str">
        <f>VLOOKUP($A61,'Privacy Analyst Evaluation'!$A$46:$F$120,6,0)&amp;""</f>
        <v/>
      </c>
      <c r="G61" s="2"/>
      <c r="H61" s="6"/>
      <c r="I61" s="2"/>
      <c r="J61" s="2"/>
      <c r="K61" s="2"/>
      <c r="L61" s="2"/>
      <c r="M61" s="2"/>
      <c r="N61" s="2"/>
      <c r="O61" s="2"/>
      <c r="P61" s="2"/>
      <c r="Q61" s="2"/>
      <c r="R61" s="2"/>
      <c r="S61" s="2"/>
      <c r="T61" s="2"/>
      <c r="U61" s="2"/>
      <c r="V61" s="2"/>
      <c r="W61" s="2"/>
      <c r="X61" s="2"/>
      <c r="Y61" s="2"/>
      <c r="Z61" s="2"/>
    </row>
    <row r="62" spans="1:26" ht="39.75" customHeight="1" x14ac:dyDescent="0.15">
      <c r="A62" s="34" t="s">
        <v>494</v>
      </c>
      <c r="B62" s="43" t="str">
        <f>VLOOKUP($A62,Questions!$A$2:$X$333,2,0)</f>
        <v>Do you have any decision-making processes that are completely automated (i.e., there is no human involvement)?</v>
      </c>
      <c r="C62" s="44" t="s">
        <v>64</v>
      </c>
      <c r="D62" s="89" t="s">
        <v>495</v>
      </c>
      <c r="E62" s="102" t="str">
        <f>IF($C62="Yes",VLOOKUP($A62,Questions!$A$2:$X$333,17,0)&amp;"",IF($C62="No",VLOOKUP($A62,Questions!$A$2:$X$333,16,0)&amp;"",VLOOKUP($A62,Questions!$A$2:$X$333,15,0)&amp;""))</f>
        <v/>
      </c>
      <c r="F62" s="103" t="str">
        <f>VLOOKUP($A62,'Privacy Analyst Evaluation'!$A$46:$F$120,6,0)&amp;""</f>
        <v/>
      </c>
      <c r="G62" s="2"/>
      <c r="H62" s="6"/>
      <c r="I62" s="2"/>
      <c r="J62" s="2"/>
      <c r="K62" s="2"/>
      <c r="L62" s="2"/>
      <c r="M62" s="2"/>
      <c r="N62" s="2"/>
      <c r="O62" s="2"/>
      <c r="P62" s="2"/>
      <c r="Q62" s="2"/>
      <c r="R62" s="2"/>
      <c r="S62" s="2"/>
      <c r="T62" s="2"/>
      <c r="U62" s="2"/>
      <c r="V62" s="2"/>
      <c r="W62" s="2"/>
      <c r="X62" s="2"/>
      <c r="Y62" s="2"/>
      <c r="Z62" s="2"/>
    </row>
    <row r="63" spans="1:26" ht="54" customHeight="1" x14ac:dyDescent="0.15">
      <c r="A63" s="34" t="s">
        <v>496</v>
      </c>
      <c r="B63" s="43" t="str">
        <f>VLOOKUP($A63,Questions!$A$2:$X$333,2,0)</f>
        <v>Do you have a documented process for managing automated processing, including validations, monitoring, and data subject requests?</v>
      </c>
      <c r="C63" s="44" t="s">
        <v>39</v>
      </c>
      <c r="D63" s="89" t="s">
        <v>497</v>
      </c>
      <c r="E63" s="102" t="str">
        <f>IF($C63="Yes",VLOOKUP($A63,Questions!$A$2:$X$333,17,0)&amp;"",IF($C63="No",VLOOKUP($A63,Questions!$A$2:$X$333,16,0)&amp;"",VLOOKUP($A63,Questions!$A$2:$X$333,15,0)&amp;""))</f>
        <v>Provide documentation describing management processes.</v>
      </c>
      <c r="F63" s="103" t="str">
        <f>VLOOKUP($A63,'Privacy Analyst Evaluation'!$A$46:$F$120,6,0)&amp;""</f>
        <v/>
      </c>
      <c r="G63" s="2"/>
      <c r="H63" s="6"/>
      <c r="I63" s="2"/>
      <c r="J63" s="2"/>
      <c r="K63" s="2"/>
      <c r="L63" s="2"/>
      <c r="M63" s="2"/>
      <c r="N63" s="2"/>
      <c r="O63" s="2"/>
      <c r="P63" s="2"/>
      <c r="Q63" s="2"/>
      <c r="R63" s="2"/>
      <c r="S63" s="2"/>
      <c r="T63" s="2"/>
      <c r="U63" s="2"/>
      <c r="V63" s="2"/>
      <c r="W63" s="2"/>
      <c r="X63" s="2"/>
      <c r="Y63" s="2"/>
      <c r="Z63" s="2"/>
    </row>
    <row r="64" spans="1:26" ht="40.5" customHeight="1" x14ac:dyDescent="0.15">
      <c r="A64" s="34" t="s">
        <v>498</v>
      </c>
      <c r="B64" s="43" t="str">
        <f>VLOOKUP($A64,Questions!$A$2:$X$333,2,0)</f>
        <v>Do you have a documented policy for sharing information with law enforcement?</v>
      </c>
      <c r="C64" s="44" t="s">
        <v>39</v>
      </c>
      <c r="D64" s="89"/>
      <c r="E64" s="102" t="str">
        <f>IF($C64="Yes",VLOOKUP($A64,Questions!$A$2:$X$333,17,0)&amp;"",IF($C64="No",VLOOKUP($A64,Questions!$A$2:$X$333,16,0)&amp;"",VLOOKUP($A64,Questions!$A$2:$X$333,15,0)&amp;""))</f>
        <v/>
      </c>
      <c r="F64" s="103" t="str">
        <f>VLOOKUP($A64,'Privacy Analyst Evaluation'!$A$46:$F$120,6,0)&amp;""</f>
        <v/>
      </c>
      <c r="G64" s="2"/>
      <c r="H64" s="6"/>
      <c r="I64" s="2"/>
      <c r="J64" s="2"/>
      <c r="K64" s="2"/>
      <c r="L64" s="2"/>
      <c r="M64" s="2"/>
      <c r="N64" s="2"/>
      <c r="O64" s="2"/>
      <c r="P64" s="2"/>
      <c r="Q64" s="2"/>
      <c r="R64" s="2"/>
      <c r="S64" s="2"/>
      <c r="T64" s="2"/>
      <c r="U64" s="2"/>
      <c r="V64" s="2"/>
      <c r="W64" s="2"/>
      <c r="X64" s="2"/>
      <c r="Y64" s="2"/>
      <c r="Z64" s="2"/>
    </row>
    <row r="65" spans="1:26" ht="39.75" customHeight="1" x14ac:dyDescent="0.15">
      <c r="A65" s="34" t="s">
        <v>499</v>
      </c>
      <c r="B65" s="43" t="str">
        <f>VLOOKUP($A65,Questions!$A$2:$X$333,2,0)</f>
        <v>Do you share any institutional data with law enforcement without a valid warrant?*</v>
      </c>
      <c r="C65" s="44" t="s">
        <v>64</v>
      </c>
      <c r="D65" s="89"/>
      <c r="E65" s="102" t="str">
        <f>IF($C65="Yes",VLOOKUP($A65,Questions!$A$2:$X$333,17,0)&amp;"",IF($C65="No",VLOOKUP($A65,Questions!$A$2:$X$333,16,0)&amp;"",VLOOKUP($A65,Questions!$A$2:$X$333,15,0)&amp;""))</f>
        <v/>
      </c>
      <c r="F65" s="103" t="str">
        <f>VLOOKUP($A65,'Privacy Analyst Evaluation'!$A$46:$F$120,6,0)&amp;""</f>
        <v/>
      </c>
      <c r="G65" s="2"/>
      <c r="H65" s="6"/>
      <c r="I65" s="2"/>
      <c r="J65" s="2"/>
      <c r="K65" s="2"/>
      <c r="L65" s="2"/>
      <c r="M65" s="2"/>
      <c r="N65" s="2"/>
      <c r="O65" s="2"/>
      <c r="P65" s="2"/>
      <c r="Q65" s="2"/>
      <c r="R65" s="2"/>
      <c r="S65" s="2"/>
      <c r="T65" s="2"/>
      <c r="U65" s="2"/>
      <c r="V65" s="2"/>
      <c r="W65" s="2"/>
      <c r="X65" s="2"/>
      <c r="Y65" s="2"/>
      <c r="Z65" s="2"/>
    </row>
    <row r="66" spans="1:26" ht="26.25" customHeight="1" x14ac:dyDescent="0.15">
      <c r="A66" s="34" t="s">
        <v>500</v>
      </c>
      <c r="B66" s="43" t="str">
        <f>VLOOKUP($A66,Questions!$A$2:$X$333,2,0)</f>
        <v>Does your incident response team include a privacy analyst/officer?</v>
      </c>
      <c r="C66" s="44" t="s">
        <v>39</v>
      </c>
      <c r="D66" s="89" t="s">
        <v>501</v>
      </c>
      <c r="E66" s="102" t="str">
        <f>IF($C66="Yes",VLOOKUP($A66,Questions!$A$2:$X$333,17,0)&amp;"",IF($C66="No",VLOOKUP($A66,Questions!$A$2:$X$333,16,0)&amp;"",VLOOKUP($A66,Questions!$A$2:$X$333,15,0)&amp;""))</f>
        <v/>
      </c>
      <c r="F66" s="103" t="str">
        <f>VLOOKUP($A66,'Privacy Analyst Evaluation'!$A$46:$F$120,6,0)&amp;""</f>
        <v/>
      </c>
      <c r="G66" s="49" t="s">
        <v>22</v>
      </c>
      <c r="H66" s="6"/>
      <c r="I66" s="2"/>
      <c r="J66" s="2"/>
      <c r="K66" s="2"/>
      <c r="L66" s="2"/>
      <c r="M66" s="2"/>
      <c r="N66" s="2"/>
      <c r="O66" s="2"/>
      <c r="P66" s="2"/>
      <c r="Q66" s="2"/>
      <c r="R66" s="2"/>
      <c r="S66" s="2"/>
      <c r="T66" s="2"/>
      <c r="U66" s="2"/>
      <c r="V66" s="2"/>
      <c r="W66" s="2"/>
      <c r="X66" s="2"/>
      <c r="Y66" s="2"/>
      <c r="Z66" s="2"/>
    </row>
    <row r="67" spans="1:26" ht="36.75" customHeight="1" x14ac:dyDescent="0.15">
      <c r="A67" s="18" t="str">
        <f>VLOOKUP(LEFT($A68,4),'Auto Responses'!$N$4:$O$38,2,0)&amp;""</f>
        <v xml:space="preserve"> International Privacy</v>
      </c>
      <c r="B67" s="40"/>
      <c r="C67" s="19" t="s">
        <v>13</v>
      </c>
      <c r="D67" s="19" t="s">
        <v>14</v>
      </c>
      <c r="E67" s="41" t="s">
        <v>15</v>
      </c>
      <c r="F67" s="93" t="s">
        <v>16</v>
      </c>
      <c r="G67" s="2"/>
      <c r="H67" s="6"/>
      <c r="I67" s="2"/>
      <c r="J67" s="2"/>
      <c r="K67" s="2"/>
      <c r="L67" s="2"/>
      <c r="M67" s="2"/>
      <c r="N67" s="2"/>
      <c r="O67" s="2"/>
      <c r="P67" s="2"/>
      <c r="Q67" s="2"/>
      <c r="R67" s="2"/>
      <c r="S67" s="2"/>
      <c r="T67" s="2"/>
      <c r="U67" s="2"/>
      <c r="V67" s="2"/>
      <c r="W67" s="2"/>
      <c r="X67" s="2"/>
      <c r="Y67" s="2"/>
      <c r="Z67" s="2"/>
    </row>
    <row r="68" spans="1:26" ht="42.75" customHeight="1" x14ac:dyDescent="0.15">
      <c r="A68" s="34" t="s">
        <v>502</v>
      </c>
      <c r="B68" s="43" t="str">
        <f>VLOOKUP($A68,Questions!$A$2:$X$333,2,0)</f>
        <v>Will data be collected from or processed in or stored in the European Economic Area (EEA)?</v>
      </c>
      <c r="C68" s="44" t="s">
        <v>39</v>
      </c>
      <c r="D68" s="89" t="s">
        <v>503</v>
      </c>
      <c r="E68" s="102" t="str">
        <f>IF($C68="Yes",VLOOKUP($A68,Questions!$A$2:$X$333,17,0)&amp;"",IF($C68="No",VLOOKUP($A68,Questions!$A$2:$X$333,16,0)&amp;"",VLOOKUP($A68,Questions!$A$2:$X$333,15,0)&amp;""))</f>
        <v>Describe where and what activities will take place in the EEA.</v>
      </c>
      <c r="F68" s="103" t="str">
        <f>VLOOKUP($A68,'Privacy Analyst Evaluation'!$A$46:$F$120,6,0)&amp;""</f>
        <v/>
      </c>
      <c r="G68" s="2"/>
      <c r="H68" s="6"/>
      <c r="I68" s="2"/>
      <c r="J68" s="2"/>
      <c r="K68" s="2"/>
      <c r="L68" s="2"/>
      <c r="M68" s="2"/>
      <c r="N68" s="2"/>
      <c r="O68" s="2"/>
      <c r="P68" s="2"/>
      <c r="Q68" s="2"/>
      <c r="R68" s="2"/>
      <c r="S68" s="2"/>
      <c r="T68" s="2"/>
      <c r="U68" s="2"/>
      <c r="V68" s="2"/>
      <c r="W68" s="2"/>
      <c r="X68" s="2"/>
      <c r="Y68" s="2"/>
      <c r="Z68" s="2"/>
    </row>
    <row r="69" spans="1:26" ht="28.5" customHeight="1" x14ac:dyDescent="0.15">
      <c r="A69" s="34" t="s">
        <v>504</v>
      </c>
      <c r="B69" s="43" t="str">
        <f>VLOOKUP($A69,Questions!$A$2:$X$333,2,0)</f>
        <v>Do you have a data protection officer (DPO)?</v>
      </c>
      <c r="C69" s="44" t="s">
        <v>39</v>
      </c>
      <c r="D69" s="89" t="s">
        <v>505</v>
      </c>
      <c r="E69" s="102" t="str">
        <f>IF($C69="Yes",VLOOKUP($A69,Questions!$A$2:$X$333,17,0)&amp;"",IF($C69="No",VLOOKUP($A69,Questions!$A$2:$X$333,16,0)&amp;"",VLOOKUP($A69,Questions!$A$2:$X$333,15,0)&amp;""))</f>
        <v>Provide the name and contact information for the DPO.</v>
      </c>
      <c r="F69" s="103" t="str">
        <f>VLOOKUP($A69,'Privacy Analyst Evaluation'!$A$46:$F$120,6,0)&amp;""</f>
        <v/>
      </c>
      <c r="G69" s="2"/>
      <c r="H69" s="6"/>
      <c r="I69" s="2"/>
      <c r="J69" s="2"/>
      <c r="K69" s="2"/>
      <c r="L69" s="2"/>
      <c r="M69" s="2"/>
      <c r="N69" s="2"/>
      <c r="O69" s="2"/>
      <c r="P69" s="2"/>
      <c r="Q69" s="2"/>
      <c r="R69" s="2"/>
      <c r="S69" s="2"/>
      <c r="T69" s="2"/>
      <c r="U69" s="2"/>
      <c r="V69" s="2"/>
      <c r="W69" s="2"/>
      <c r="X69" s="2"/>
      <c r="Y69" s="2"/>
      <c r="Z69" s="2"/>
    </row>
    <row r="70" spans="1:26" ht="38.25" customHeight="1" x14ac:dyDescent="0.15">
      <c r="A70" s="34" t="s">
        <v>506</v>
      </c>
      <c r="B70" s="43" t="str">
        <f>VLOOKUP($A70,Questions!$A$2:$X$333,2,0)</f>
        <v>Will you sign appropriate GDPR Standard Contractual Clauses (SCCs) with the institution?</v>
      </c>
      <c r="C70" s="44" t="s">
        <v>39</v>
      </c>
      <c r="D70" s="89" t="s">
        <v>507</v>
      </c>
      <c r="E70" s="102" t="str">
        <f>IF($C70="Yes",VLOOKUP($A70,Questions!$A$2:$X$333,17,0)&amp;"",IF($C70="No",VLOOKUP($A70,Questions!$A$2:$X$333,16,0)&amp;"",VLOOKUP($A70,Questions!$A$2:$X$333,15,0)&amp;""))</f>
        <v/>
      </c>
      <c r="F70" s="103" t="str">
        <f>VLOOKUP($A70,'Privacy Analyst Evaluation'!$A$46:$F$120,6,0)&amp;""</f>
        <v/>
      </c>
      <c r="G70" s="2"/>
      <c r="H70" s="6"/>
      <c r="I70" s="2"/>
      <c r="J70" s="2"/>
      <c r="K70" s="2"/>
      <c r="L70" s="2"/>
      <c r="M70" s="2"/>
      <c r="N70" s="2"/>
      <c r="O70" s="2"/>
      <c r="P70" s="2"/>
      <c r="Q70" s="2"/>
      <c r="R70" s="2"/>
      <c r="S70" s="2"/>
      <c r="T70" s="2"/>
      <c r="U70" s="2"/>
      <c r="V70" s="2"/>
      <c r="W70" s="2"/>
      <c r="X70" s="2"/>
      <c r="Y70" s="2"/>
      <c r="Z70" s="2"/>
    </row>
    <row r="71" spans="1:26" ht="25.5" customHeight="1" x14ac:dyDescent="0.15">
      <c r="A71" s="34" t="s">
        <v>508</v>
      </c>
      <c r="B71" s="43" t="str">
        <f>VLOOKUP($A71,Questions!$A$2:$X$333,2,0)</f>
        <v>Will data be collected from or processed in or stored in China?</v>
      </c>
      <c r="C71" s="44" t="s">
        <v>64</v>
      </c>
      <c r="D71" s="89" t="s">
        <v>509</v>
      </c>
      <c r="E71" s="102" t="str">
        <f>IF($C71="Yes",VLOOKUP($A71,Questions!$A$2:$X$333,17,0)&amp;"",IF($C71="No",VLOOKUP($A71,Questions!$A$2:$X$333,16,0)&amp;"",VLOOKUP($A71,Questions!$A$2:$X$333,15,0)&amp;""))</f>
        <v/>
      </c>
      <c r="F71" s="103" t="str">
        <f>VLOOKUP($A71,'Privacy Analyst Evaluation'!$A$46:$F$120,6,0)&amp;""</f>
        <v/>
      </c>
      <c r="G71" s="2"/>
      <c r="H71" s="6"/>
      <c r="I71" s="2"/>
      <c r="J71" s="2"/>
      <c r="K71" s="2"/>
      <c r="L71" s="2"/>
      <c r="M71" s="2"/>
      <c r="N71" s="2"/>
      <c r="O71" s="2"/>
      <c r="P71" s="2"/>
      <c r="Q71" s="2"/>
      <c r="R71" s="2"/>
      <c r="S71" s="2"/>
      <c r="T71" s="2"/>
      <c r="U71" s="2"/>
      <c r="V71" s="2"/>
      <c r="W71" s="2"/>
      <c r="X71" s="2"/>
      <c r="Y71" s="2"/>
      <c r="Z71" s="2"/>
    </row>
    <row r="72" spans="1:26" ht="43.5" customHeight="1" x14ac:dyDescent="0.15">
      <c r="A72" s="34" t="s">
        <v>510</v>
      </c>
      <c r="B72" s="43" t="str">
        <f>VLOOKUP($A72,Questions!$A$2:$X$333,2,0)</f>
        <v>Do you comply with PIPL security, privacy, and data localization requirements?</v>
      </c>
      <c r="C72" s="44" t="s">
        <v>511</v>
      </c>
      <c r="D72" s="89" t="s">
        <v>509</v>
      </c>
      <c r="E72" s="102" t="str">
        <f>IF($C72="Yes",VLOOKUP($A72,Questions!$A$2:$X$333,17,0)&amp;"",IF($C72="No",VLOOKUP($A72,Questions!$A$2:$X$333,16,0)&amp;"",IF($C72="N/A",VLOOKUP($A72,Questions!$A$2:$X$333,18,0)&amp;"",VLOOKUP($A72,Questions!$A$2:$X$333,15,0)&amp;"")))</f>
        <v>Please explain why this does not apply to your product or service.</v>
      </c>
      <c r="F72" s="103" t="str">
        <f>VLOOKUP($A72,'Privacy Analyst Evaluation'!$A$46:$F$120,6,0)&amp;""</f>
        <v/>
      </c>
      <c r="G72" s="49" t="s">
        <v>22</v>
      </c>
      <c r="H72" s="6"/>
      <c r="I72" s="2"/>
      <c r="J72" s="2"/>
      <c r="K72" s="2"/>
      <c r="L72" s="2"/>
      <c r="M72" s="2"/>
      <c r="N72" s="2"/>
      <c r="O72" s="2"/>
      <c r="P72" s="2"/>
      <c r="Q72" s="2"/>
      <c r="R72" s="2"/>
      <c r="S72" s="2"/>
      <c r="T72" s="2"/>
      <c r="U72" s="2"/>
      <c r="V72" s="2"/>
      <c r="W72" s="2"/>
      <c r="X72" s="2"/>
      <c r="Y72" s="2"/>
      <c r="Z72" s="2"/>
    </row>
    <row r="73" spans="1:26" ht="36.75" customHeight="1" x14ac:dyDescent="0.15">
      <c r="A73" s="18" t="str">
        <f>VLOOKUP(LEFT($A74,4),'Auto Responses'!$N$4:$O$38,2,0)&amp;""</f>
        <v xml:space="preserve"> Data Privacy</v>
      </c>
      <c r="B73" s="40"/>
      <c r="C73" s="19" t="s">
        <v>13</v>
      </c>
      <c r="D73" s="19" t="s">
        <v>14</v>
      </c>
      <c r="E73" s="41" t="s">
        <v>15</v>
      </c>
      <c r="F73" s="93" t="s">
        <v>16</v>
      </c>
      <c r="G73" s="2"/>
      <c r="H73" s="6"/>
      <c r="I73" s="2"/>
      <c r="J73" s="2"/>
      <c r="K73" s="2"/>
      <c r="L73" s="2"/>
      <c r="M73" s="2"/>
      <c r="N73" s="2"/>
      <c r="O73" s="2"/>
      <c r="P73" s="2"/>
      <c r="Q73" s="2"/>
      <c r="R73" s="2"/>
      <c r="S73" s="2"/>
      <c r="T73" s="2"/>
      <c r="U73" s="2"/>
      <c r="V73" s="2"/>
      <c r="W73" s="2"/>
      <c r="X73" s="2"/>
      <c r="Y73" s="2"/>
      <c r="Z73" s="2"/>
    </row>
    <row r="74" spans="1:26" ht="39.75" customHeight="1" x14ac:dyDescent="0.15">
      <c r="A74" s="34" t="s">
        <v>512</v>
      </c>
      <c r="B74" s="43" t="str">
        <f>VLOOKUP($A74,Questions!$A$2:$X$333,2,0)</f>
        <v>Have you performed a Data Privacy Impact Assesssment for the solution/project?</v>
      </c>
      <c r="C74" s="44" t="s">
        <v>39</v>
      </c>
      <c r="D74" s="89" t="s">
        <v>513</v>
      </c>
      <c r="E74" s="102" t="str">
        <f>IF($C74="Yes",VLOOKUP($A74,Questions!$A$2:$X$333,17,0)&amp;"",IF($C74="No",VLOOKUP($A74,Questions!$A$2:$X$333,16,0)&amp;"",VLOOKUP($A74,Questions!$A$2:$X$333,15,0)&amp;""))</f>
        <v/>
      </c>
      <c r="F74" s="103" t="str">
        <f>VLOOKUP($A74,'Privacy Analyst Evaluation'!$A$46:$F$120,6,0)&amp;""</f>
        <v/>
      </c>
      <c r="G74" s="2"/>
      <c r="H74" s="6"/>
      <c r="I74" s="2"/>
      <c r="J74" s="2"/>
      <c r="K74" s="2"/>
      <c r="L74" s="2"/>
      <c r="M74" s="2"/>
      <c r="N74" s="2"/>
      <c r="O74" s="2"/>
      <c r="P74" s="2"/>
      <c r="Q74" s="2"/>
      <c r="R74" s="2"/>
      <c r="S74" s="2"/>
      <c r="T74" s="2"/>
      <c r="U74" s="2"/>
      <c r="V74" s="2"/>
      <c r="W74" s="2"/>
      <c r="X74" s="2"/>
      <c r="Y74" s="2"/>
      <c r="Z74" s="2"/>
    </row>
    <row r="75" spans="1:26" ht="54.75" customHeight="1" x14ac:dyDescent="0.15">
      <c r="A75" s="34" t="s">
        <v>514</v>
      </c>
      <c r="B75" s="43" t="str">
        <f>VLOOKUP($A75,Questions!$A$2:$X$333,2,0)</f>
        <v>Do you provide an end-user privacy notice about privacy policies and procedures that identify the purpose(s) for which personal information is collected, used, retained, and disclosed?</v>
      </c>
      <c r="C75" s="44" t="s">
        <v>39</v>
      </c>
      <c r="D75" s="89" t="s">
        <v>515</v>
      </c>
      <c r="E75" s="102" t="str">
        <f>IF($C75="Yes",VLOOKUP($A75,Questions!$A$2:$X$333,17,0)&amp;"",IF($C75="No",VLOOKUP($A75,Questions!$A$2:$X$333,16,0)&amp;"",VLOOKUP($A75,Questions!$A$2:$X$333,15,0)&amp;""))</f>
        <v/>
      </c>
      <c r="F75" s="103" t="str">
        <f>VLOOKUP($A75,'Privacy Analyst Evaluation'!$A$46:$F$120,6,0)&amp;""</f>
        <v/>
      </c>
      <c r="G75" s="2"/>
      <c r="H75" s="6"/>
      <c r="I75" s="2"/>
      <c r="J75" s="2"/>
      <c r="K75" s="2"/>
      <c r="L75" s="2"/>
      <c r="M75" s="2"/>
      <c r="N75" s="2"/>
      <c r="O75" s="2"/>
      <c r="P75" s="2"/>
      <c r="Q75" s="2"/>
      <c r="R75" s="2"/>
      <c r="S75" s="2"/>
      <c r="T75" s="2"/>
      <c r="U75" s="2"/>
      <c r="V75" s="2"/>
      <c r="W75" s="2"/>
      <c r="X75" s="2"/>
      <c r="Y75" s="2"/>
      <c r="Z75" s="2"/>
    </row>
    <row r="76" spans="1:26" ht="54" customHeight="1" x14ac:dyDescent="0.15">
      <c r="A76" s="34" t="s">
        <v>516</v>
      </c>
      <c r="B76" s="43" t="str">
        <f>VLOOKUP($A76,Questions!$A$2:$X$333,2,0)</f>
        <v>Do you describe the choices available to the individual and obtain implicit or explicit consent with respect to the collection, use, and disclosure of personal information?</v>
      </c>
      <c r="C76" s="44" t="s">
        <v>39</v>
      </c>
      <c r="D76" s="89" t="s">
        <v>517</v>
      </c>
      <c r="E76" s="102" t="str">
        <f>IF($C76="Yes",VLOOKUP($A76,Questions!$A$2:$X$333,17,0)&amp;"",IF($C76="No",VLOOKUP($A76,Questions!$A$2:$X$333,16,0)&amp;"",IF($C76="N/A",VLOOKUP($A76,Questions!$A$2:$X$333,18,0)&amp;"",VLOOKUP($A76,Questions!$A$2:$X$333,15,0)&amp;"")))</f>
        <v/>
      </c>
      <c r="F76" s="103" t="str">
        <f>VLOOKUP($A76,'Privacy Analyst Evaluation'!$A$46:$F$120,6,0)&amp;""</f>
        <v/>
      </c>
      <c r="G76" s="2"/>
      <c r="H76" s="6"/>
      <c r="I76" s="2"/>
      <c r="J76" s="2"/>
      <c r="K76" s="2"/>
      <c r="L76" s="2"/>
      <c r="M76" s="2"/>
      <c r="N76" s="2"/>
      <c r="O76" s="2"/>
      <c r="P76" s="2"/>
      <c r="Q76" s="2"/>
      <c r="R76" s="2"/>
      <c r="S76" s="2"/>
      <c r="T76" s="2"/>
      <c r="U76" s="2"/>
      <c r="V76" s="2"/>
      <c r="W76" s="2"/>
      <c r="X76" s="2"/>
      <c r="Y76" s="2"/>
      <c r="Z76" s="2"/>
    </row>
    <row r="77" spans="1:26" ht="57" customHeight="1" x14ac:dyDescent="0.15">
      <c r="A77" s="34" t="s">
        <v>518</v>
      </c>
      <c r="B77" s="43" t="str">
        <f>VLOOKUP($A77,Questions!$A$2:$X$333,2,0)</f>
        <v>Do you collect personal information only for the purpose(s) identified in the agreement with an institution or, if there is none, the purpose(s) identified in the privacy notice?</v>
      </c>
      <c r="C77" s="44" t="s">
        <v>39</v>
      </c>
      <c r="D77" s="89" t="s">
        <v>519</v>
      </c>
      <c r="E77" s="102" t="str">
        <f>IF($C77="Yes",VLOOKUP($A77,Questions!$A$2:$X$333,17,0)&amp;"",IF($C77="No",VLOOKUP($A77,Questions!$A$2:$X$333,16,0)&amp;"",IF($C77="N/A",VLOOKUP($A77,Questions!$A$2:$X$333,18,0)&amp;"",VLOOKUP($A77,Questions!$A$2:$X$333,15,0)&amp;"")))</f>
        <v/>
      </c>
      <c r="F77" s="103" t="str">
        <f>VLOOKUP($A77,'Privacy Analyst Evaluation'!$A$46:$F$120,6,0)&amp;""</f>
        <v/>
      </c>
      <c r="G77" s="2"/>
      <c r="H77" s="6"/>
      <c r="I77" s="2"/>
      <c r="J77" s="2"/>
      <c r="K77" s="2"/>
      <c r="L77" s="2"/>
      <c r="M77" s="2"/>
      <c r="N77" s="2"/>
      <c r="O77" s="2"/>
      <c r="P77" s="2"/>
      <c r="Q77" s="2"/>
      <c r="R77" s="2"/>
      <c r="S77" s="2"/>
      <c r="T77" s="2"/>
      <c r="U77" s="2"/>
      <c r="V77" s="2"/>
      <c r="W77" s="2"/>
      <c r="X77" s="2"/>
      <c r="Y77" s="2"/>
      <c r="Z77" s="2"/>
    </row>
    <row r="78" spans="1:26" ht="36" customHeight="1" x14ac:dyDescent="0.15">
      <c r="A78" s="34" t="s">
        <v>520</v>
      </c>
      <c r="B78" s="43" t="str">
        <f>VLOOKUP($A78,Questions!$A$2:$X$333,2,0)</f>
        <v>Do you have a documented list of personal data your service maintains?</v>
      </c>
      <c r="C78" s="44" t="s">
        <v>39</v>
      </c>
      <c r="D78" s="89" t="s">
        <v>521</v>
      </c>
      <c r="E78" s="102" t="str">
        <f>IF($C78="Yes",VLOOKUP($A78,Questions!$A$2:$X$333,17,0)&amp;"",IF($C78="No",VLOOKUP($A78,Questions!$A$2:$X$333,16,0)&amp;"",IF($C78="N/A",VLOOKUP($A78,Questions!$A$2:$X$333,18,0)&amp;"",VLOOKUP($A78,Questions!$A$2:$X$333,15,0)&amp;"")))</f>
        <v/>
      </c>
      <c r="F78" s="103" t="str">
        <f>VLOOKUP($A78,'Privacy Analyst Evaluation'!$A$46:$F$120,6,0)&amp;""</f>
        <v/>
      </c>
      <c r="G78" s="2"/>
      <c r="H78" s="6"/>
      <c r="I78" s="2"/>
      <c r="J78" s="2"/>
      <c r="K78" s="2"/>
      <c r="L78" s="2"/>
      <c r="M78" s="2"/>
      <c r="N78" s="2"/>
      <c r="O78" s="2"/>
      <c r="P78" s="2"/>
      <c r="Q78" s="2"/>
      <c r="R78" s="2"/>
      <c r="S78" s="2"/>
      <c r="T78" s="2"/>
      <c r="U78" s="2"/>
      <c r="V78" s="2"/>
      <c r="W78" s="2"/>
      <c r="X78" s="2"/>
      <c r="Y78" s="2"/>
      <c r="Z78" s="2"/>
    </row>
    <row r="79" spans="1:26" ht="57.75" customHeight="1" x14ac:dyDescent="0.15">
      <c r="A79" s="34" t="s">
        <v>522</v>
      </c>
      <c r="B79" s="43" t="str">
        <f>VLOOKUP($A79,Questions!$A$2:$X$333,2,0)</f>
        <v>Do you retain personal information for only as long as necessary to fulfill the stated purpose(s) or as required by law or regulation and thereafter appropriately dispose of such information?</v>
      </c>
      <c r="C79" s="44" t="s">
        <v>39</v>
      </c>
      <c r="D79" s="89" t="s">
        <v>523</v>
      </c>
      <c r="E79" s="102" t="str">
        <f>IF($C79="Yes",VLOOKUP($A79,Questions!$A$2:$X$333,17,0)&amp;"",IF($C79="No",VLOOKUP($A79,Questions!$A$2:$X$333,16,0)&amp;"",IF($C79="N/A",VLOOKUP($A79,Questions!$A$2:$X$333,18,0)&amp;"",VLOOKUP($A79,Questions!$A$2:$X$333,15,0)&amp;"")))</f>
        <v/>
      </c>
      <c r="F79" s="103" t="str">
        <f>VLOOKUP($A79,'Privacy Analyst Evaluation'!$A$46:$F$120,6,0)&amp;""</f>
        <v/>
      </c>
      <c r="G79" s="2"/>
      <c r="H79" s="6"/>
      <c r="I79" s="2"/>
      <c r="J79" s="2"/>
      <c r="K79" s="2"/>
      <c r="L79" s="2"/>
      <c r="M79" s="2"/>
      <c r="N79" s="2"/>
      <c r="O79" s="2"/>
      <c r="P79" s="2"/>
      <c r="Q79" s="2"/>
      <c r="R79" s="2"/>
      <c r="S79" s="2"/>
      <c r="T79" s="2"/>
      <c r="U79" s="2"/>
      <c r="V79" s="2"/>
      <c r="W79" s="2"/>
      <c r="X79" s="2"/>
      <c r="Y79" s="2"/>
      <c r="Z79" s="2"/>
    </row>
    <row r="80" spans="1:26" ht="44.25" customHeight="1" x14ac:dyDescent="0.15">
      <c r="A80" s="34" t="s">
        <v>524</v>
      </c>
      <c r="B80" s="43" t="str">
        <f>VLOOKUP($A80,Questions!$A$2:$X$333,2,0)</f>
        <v>Do you provide individuals with access to their personal information for review and update (i.e., data subject rights)?</v>
      </c>
      <c r="C80" s="44" t="s">
        <v>39</v>
      </c>
      <c r="D80" s="89" t="s">
        <v>497</v>
      </c>
      <c r="E80" s="102" t="str">
        <f>IF($C80="Yes",VLOOKUP($A80,Questions!$A$2:$X$333,17,0)&amp;"",IF($C80="No",VLOOKUP($A80,Questions!$A$2:$X$333,16,0)&amp;"",IF($C80="N/A",VLOOKUP($A80,Questions!$A$2:$X$333,18,0)&amp;"",VLOOKUP($A80,Questions!$A$2:$X$333,15,0)&amp;"")))</f>
        <v/>
      </c>
      <c r="F80" s="103" t="str">
        <f>VLOOKUP($A80,'Privacy Analyst Evaluation'!$A$46:$F$120,6,0)&amp;""</f>
        <v/>
      </c>
      <c r="G80" s="2"/>
      <c r="H80" s="6"/>
      <c r="I80" s="2"/>
      <c r="J80" s="2"/>
      <c r="K80" s="2"/>
      <c r="L80" s="2"/>
      <c r="M80" s="2"/>
      <c r="N80" s="2"/>
      <c r="O80" s="2"/>
      <c r="P80" s="2"/>
      <c r="Q80" s="2"/>
      <c r="R80" s="2"/>
      <c r="S80" s="2"/>
      <c r="T80" s="2"/>
      <c r="U80" s="2"/>
      <c r="V80" s="2"/>
      <c r="W80" s="2"/>
      <c r="X80" s="2"/>
      <c r="Y80" s="2"/>
      <c r="Z80" s="2"/>
    </row>
    <row r="81" spans="1:26" ht="70.5" customHeight="1" x14ac:dyDescent="0.15">
      <c r="A81" s="34" t="s">
        <v>525</v>
      </c>
      <c r="B81" s="43" t="str">
        <f>VLOOKUP($A81,Questions!$A$2:$X$333,2,0)</f>
        <v>Do you disclose personal information to third parties only for the purpose(s) identified in the privacy notice or with the implicit or explicit consent of the individual?</v>
      </c>
      <c r="C81" s="44" t="s">
        <v>39</v>
      </c>
      <c r="D81" s="89" t="s">
        <v>526</v>
      </c>
      <c r="E81" s="102" t="str">
        <f>IF($C81="Yes",VLOOKUP($A81,Questions!$A$2:$X$333,17,0)&amp;"",IF($C81="No",VLOOKUP($A81,Questions!$A$2:$X$333,16,0)&amp;"",IF($C81="N/A",VLOOKUP($A81,Questions!$A$2:$X$333,18,0)&amp;"",VLOOKUP($A81,Questions!$A$2:$X$333,15,0)&amp;"")))</f>
        <v/>
      </c>
      <c r="F81" s="103" t="str">
        <f>VLOOKUP($A81,'Privacy Analyst Evaluation'!$A$46:$F$120,6,0)&amp;""</f>
        <v/>
      </c>
      <c r="G81" s="2"/>
      <c r="H81" s="6"/>
      <c r="I81" s="2"/>
      <c r="J81" s="2"/>
      <c r="K81" s="2"/>
      <c r="L81" s="2"/>
      <c r="M81" s="2"/>
      <c r="N81" s="2"/>
      <c r="O81" s="2"/>
      <c r="P81" s="2"/>
      <c r="Q81" s="2"/>
      <c r="R81" s="2"/>
      <c r="S81" s="2"/>
      <c r="T81" s="2"/>
      <c r="U81" s="2"/>
      <c r="V81" s="2"/>
      <c r="W81" s="2"/>
      <c r="X81" s="2"/>
      <c r="Y81" s="2"/>
      <c r="Z81" s="2"/>
    </row>
    <row r="82" spans="1:26" ht="40.5" customHeight="1" x14ac:dyDescent="0.15">
      <c r="A82" s="34" t="s">
        <v>527</v>
      </c>
      <c r="B82" s="43" t="str">
        <f>VLOOKUP($A82,Questions!$A$2:$X$333,2,0)</f>
        <v>Do you protect personal information against unauthorized access (both physical and logical)?</v>
      </c>
      <c r="C82" s="44" t="s">
        <v>39</v>
      </c>
      <c r="D82" s="89" t="s">
        <v>528</v>
      </c>
      <c r="E82" s="102" t="str">
        <f>IF($C82="Yes",VLOOKUP($A82,Questions!$A$2:$X$333,17,0)&amp;"",IF($C82="No",VLOOKUP($A82,Questions!$A$2:$X$333,16,0)&amp;"",IF($C82="N/A",VLOOKUP($A82,Questions!$A$2:$X$333,18,0)&amp;"",VLOOKUP($A82,Questions!$A$2:$X$333,15,0)&amp;"")))</f>
        <v/>
      </c>
      <c r="F82" s="103" t="str">
        <f>VLOOKUP($A82,'Privacy Analyst Evaluation'!$A$46:$F$120,6,0)&amp;""</f>
        <v/>
      </c>
      <c r="G82" s="2"/>
      <c r="H82" s="6"/>
      <c r="I82" s="2"/>
      <c r="J82" s="2"/>
      <c r="K82" s="2"/>
      <c r="L82" s="2"/>
      <c r="M82" s="2"/>
      <c r="N82" s="2"/>
      <c r="O82" s="2"/>
      <c r="P82" s="2"/>
      <c r="Q82" s="2"/>
      <c r="R82" s="2"/>
      <c r="S82" s="2"/>
      <c r="T82" s="2"/>
      <c r="U82" s="2"/>
      <c r="V82" s="2"/>
      <c r="W82" s="2"/>
      <c r="X82" s="2"/>
      <c r="Y82" s="2"/>
      <c r="Z82" s="2"/>
    </row>
    <row r="83" spans="1:26" ht="49.5" customHeight="1" x14ac:dyDescent="0.15">
      <c r="A83" s="34" t="s">
        <v>529</v>
      </c>
      <c r="B83" s="43" t="str">
        <f>VLOOKUP($A83,Questions!$A$2:$X$333,2,0)</f>
        <v>Do you maintain accurate, complete, and relevant personal information for the purposes identified in the privacy notice?</v>
      </c>
      <c r="C83" s="44" t="s">
        <v>39</v>
      </c>
      <c r="D83" s="89" t="s">
        <v>530</v>
      </c>
      <c r="E83" s="102" t="str">
        <f>IF($C83="Yes",VLOOKUP($A83,Questions!$A$2:$X$333,17,0)&amp;"",IF($C83="No",VLOOKUP($A83,Questions!$A$2:$X$333,16,0)&amp;"",IF($C83="N/A",VLOOKUP($A83,Questions!$A$2:$X$333,18,0)&amp;"",VLOOKUP($A83,Questions!$A$2:$X$333,15,0)&amp;"")))</f>
        <v/>
      </c>
      <c r="F83" s="103" t="str">
        <f>VLOOKUP($A83,'Privacy Analyst Evaluation'!$A$46:$F$120,6,0)&amp;""</f>
        <v/>
      </c>
      <c r="G83" s="2"/>
      <c r="H83" s="6"/>
      <c r="I83" s="2"/>
      <c r="J83" s="2"/>
      <c r="K83" s="2"/>
      <c r="L83" s="2"/>
      <c r="M83" s="2"/>
      <c r="N83" s="2"/>
      <c r="O83" s="2"/>
      <c r="P83" s="2"/>
      <c r="Q83" s="2"/>
      <c r="R83" s="2"/>
      <c r="S83" s="2"/>
      <c r="T83" s="2"/>
      <c r="U83" s="2"/>
      <c r="V83" s="2"/>
      <c r="W83" s="2"/>
      <c r="X83" s="2"/>
      <c r="Y83" s="2"/>
      <c r="Z83" s="2"/>
    </row>
    <row r="84" spans="1:26" ht="46.5" customHeight="1" x14ac:dyDescent="0.15">
      <c r="A84" s="34" t="s">
        <v>531</v>
      </c>
      <c r="B84" s="43" t="str">
        <f>VLOOKUP($A84,Questions!$A$2:$X$333,2,0)</f>
        <v>Do you have procedures to address privacy-related noncompliance complaints and disputes?</v>
      </c>
      <c r="C84" s="44" t="s">
        <v>39</v>
      </c>
      <c r="D84" s="89" t="s">
        <v>532</v>
      </c>
      <c r="E84" s="102" t="str">
        <f>IF($C84="Yes",VLOOKUP($A84,Questions!$A$2:$X$333,17,0)&amp;"",IF($C84="No",VLOOKUP($A84,Questions!$A$2:$X$333,16,0)&amp;"",IF($C84="N/A",VLOOKUP($A84,Questions!$A$2:$X$333,18,0)&amp;"",VLOOKUP($A84,Questions!$A$2:$X$333,15,0)&amp;"")))</f>
        <v/>
      </c>
      <c r="F84" s="103" t="str">
        <f>VLOOKUP($A84,'Privacy Analyst Evaluation'!$A$46:$F$120,6,0)&amp;""</f>
        <v/>
      </c>
      <c r="G84" s="2"/>
      <c r="H84" s="6"/>
      <c r="I84" s="2"/>
      <c r="J84" s="2"/>
      <c r="K84" s="2"/>
      <c r="L84" s="2"/>
      <c r="M84" s="2"/>
      <c r="N84" s="2"/>
      <c r="O84" s="2"/>
      <c r="P84" s="2"/>
      <c r="Q84" s="2"/>
      <c r="R84" s="2"/>
      <c r="S84" s="2"/>
      <c r="T84" s="2"/>
      <c r="U84" s="2"/>
      <c r="V84" s="2"/>
      <c r="W84" s="2"/>
      <c r="X84" s="2"/>
      <c r="Y84" s="2"/>
      <c r="Z84" s="2"/>
    </row>
    <row r="85" spans="1:26" ht="45" customHeight="1" x14ac:dyDescent="0.15">
      <c r="A85" s="34" t="s">
        <v>533</v>
      </c>
      <c r="B85" s="43" t="str">
        <f>VLOOKUP($A85,Questions!$A$2:$X$333,2,0)</f>
        <v>Do you "anonymize," "de-identify," or otherwise mask personal data?</v>
      </c>
      <c r="C85" s="44" t="s">
        <v>39</v>
      </c>
      <c r="D85" s="89" t="s">
        <v>534</v>
      </c>
      <c r="E85" s="102" t="str">
        <f>IF($C85="Yes",VLOOKUP($A85,Questions!$A$2:$X$333,17,0)&amp;"",IF($C85="No",VLOOKUP($A85,Questions!$A$2:$X$333,16,0)&amp;"",IF($C85="N/A",VLOOKUP($A85,Questions!$A$2:$X$333,18,0)&amp;"",VLOOKUP($A85,Questions!$A$2:$X$333,15,0)&amp;"")))</f>
        <v/>
      </c>
      <c r="F85" s="103" t="str">
        <f>VLOOKUP($A85,'Privacy Analyst Evaluation'!$A$46:$F$120,6,0)&amp;""</f>
        <v/>
      </c>
      <c r="G85" s="2"/>
      <c r="H85" s="6"/>
      <c r="I85" s="2"/>
      <c r="J85" s="2"/>
      <c r="K85" s="2"/>
      <c r="L85" s="2"/>
      <c r="M85" s="2"/>
      <c r="N85" s="2"/>
      <c r="O85" s="2"/>
      <c r="P85" s="2"/>
      <c r="Q85" s="2"/>
      <c r="R85" s="2"/>
      <c r="S85" s="2"/>
      <c r="T85" s="2"/>
      <c r="U85" s="2"/>
      <c r="V85" s="2"/>
      <c r="W85" s="2"/>
      <c r="X85" s="2"/>
      <c r="Y85" s="2"/>
      <c r="Z85" s="2"/>
    </row>
    <row r="86" spans="1:26" ht="93" customHeight="1" x14ac:dyDescent="0.15">
      <c r="A86" s="34" t="s">
        <v>535</v>
      </c>
      <c r="B86" s="43" t="str">
        <f>VLOOKUP($A86,Questions!$A$2:$X$333,2,0)</f>
        <v xml:space="preserve">Do you or your subprocessors use or disclose "anonymized," "de-identified," or otherwise masked data for any purpose other than those identified in the agreement with an institution (e.g., sharing with ad networks or data brokers, marketing, creation of profiles, analytics unrelated to services provided to institution)? </v>
      </c>
      <c r="C86" s="44" t="s">
        <v>64</v>
      </c>
      <c r="D86" s="89" t="s">
        <v>536</v>
      </c>
      <c r="E86" s="102" t="str">
        <f>IF($C86="Yes",VLOOKUP($A86,Questions!$A$2:$X$333,17,0)&amp;"",IF($C86="No",VLOOKUP($A86,Questions!$A$2:$X$333,16,0)&amp;"",IF($C86="N/A",VLOOKUP($A86,Questions!$A$2:$X$333,18,0)&amp;"",VLOOKUP($A86,Questions!$A$2:$X$333,15,0)&amp;"")))</f>
        <v/>
      </c>
      <c r="F86" s="103" t="str">
        <f>VLOOKUP($A86,'Privacy Analyst Evaluation'!$A$46:$F$120,6,0)&amp;""</f>
        <v/>
      </c>
      <c r="G86" s="2"/>
      <c r="H86" s="6"/>
      <c r="I86" s="2"/>
      <c r="J86" s="2"/>
      <c r="K86" s="2"/>
      <c r="L86" s="2"/>
      <c r="M86" s="2"/>
      <c r="N86" s="2"/>
      <c r="O86" s="2"/>
      <c r="P86" s="2"/>
      <c r="Q86" s="2"/>
      <c r="R86" s="2"/>
      <c r="S86" s="2"/>
      <c r="T86" s="2"/>
      <c r="U86" s="2"/>
      <c r="V86" s="2"/>
      <c r="W86" s="2"/>
      <c r="X86" s="2"/>
      <c r="Y86" s="2"/>
      <c r="Z86" s="2"/>
    </row>
    <row r="87" spans="1:26" ht="48" customHeight="1" x14ac:dyDescent="0.15">
      <c r="A87" s="34" t="s">
        <v>537</v>
      </c>
      <c r="B87" s="43" t="str">
        <f>VLOOKUP($A87,Questions!$A$2:$X$333,2,0)</f>
        <v>Do you certify stop-processing requests, including any data that is processed by a third party on your behalf?</v>
      </c>
      <c r="C87" s="44" t="s">
        <v>39</v>
      </c>
      <c r="D87" s="89" t="s">
        <v>538</v>
      </c>
      <c r="E87" s="102" t="str">
        <f>IF($C87="Yes",VLOOKUP($A87,Questions!$A$2:$X$333,17,0)&amp;"",IF($C87="No",VLOOKUP($A87,Questions!$A$2:$X$333,16,0)&amp;"",IF($C87="N/A",VLOOKUP($A87,Questions!$A$2:$X$333,18,0)&amp;"",VLOOKUP($A87,Questions!$A$2:$X$333,15,0)&amp;"")))</f>
        <v/>
      </c>
      <c r="F87" s="103" t="str">
        <f>VLOOKUP($A87,'Privacy Analyst Evaluation'!$A$46:$F$120,6,0)&amp;""</f>
        <v/>
      </c>
      <c r="G87" s="2"/>
      <c r="H87" s="6"/>
      <c r="I87" s="2"/>
      <c r="J87" s="2"/>
      <c r="K87" s="2"/>
      <c r="L87" s="2"/>
      <c r="M87" s="2"/>
      <c r="N87" s="2"/>
      <c r="O87" s="2"/>
      <c r="P87" s="2"/>
      <c r="Q87" s="2"/>
      <c r="R87" s="2"/>
      <c r="S87" s="2"/>
      <c r="T87" s="2"/>
      <c r="U87" s="2"/>
      <c r="V87" s="2"/>
      <c r="W87" s="2"/>
      <c r="X87" s="2"/>
      <c r="Y87" s="2"/>
      <c r="Z87" s="2"/>
    </row>
    <row r="88" spans="1:26" ht="36.75" customHeight="1" x14ac:dyDescent="0.15">
      <c r="A88" s="34" t="s">
        <v>539</v>
      </c>
      <c r="B88" s="43" t="str">
        <f>VLOOKUP($A88,Questions!$A$2:$X$333,2,0)</f>
        <v>Do you have a process to review code for ethical considerations?</v>
      </c>
      <c r="C88" s="44" t="s">
        <v>39</v>
      </c>
      <c r="D88" s="89" t="s">
        <v>540</v>
      </c>
      <c r="E88" s="102" t="str">
        <f>IF($C88="Yes",VLOOKUP($A88,Questions!$A$2:$X$333,17,0)&amp;"",IF($C88="No",VLOOKUP($A88,Questions!$A$2:$X$333,16,0)&amp;"",VLOOKUP($A88,Questions!$A$2:$X$333,15,0)&amp;""))</f>
        <v/>
      </c>
      <c r="F88" s="103" t="str">
        <f>VLOOKUP($A88,'Privacy Analyst Evaluation'!$A$46:$F$120,6,0)&amp;""</f>
        <v/>
      </c>
      <c r="G88" s="49" t="s">
        <v>22</v>
      </c>
      <c r="H88" s="6"/>
      <c r="I88" s="2"/>
      <c r="J88" s="2"/>
      <c r="K88" s="2"/>
      <c r="L88" s="2"/>
      <c r="M88" s="2"/>
      <c r="N88" s="2"/>
      <c r="O88" s="2"/>
      <c r="P88" s="2"/>
      <c r="Q88" s="2"/>
      <c r="R88" s="2"/>
      <c r="S88" s="2"/>
      <c r="T88" s="2"/>
      <c r="U88" s="2"/>
      <c r="V88" s="2"/>
      <c r="W88" s="2"/>
      <c r="X88" s="2"/>
      <c r="Y88" s="2"/>
      <c r="Z88" s="2"/>
    </row>
    <row r="89" spans="1:26" ht="36.75" customHeight="1" x14ac:dyDescent="0.15">
      <c r="A89" s="18" t="str">
        <f>VLOOKUP(LEFT($A90,4),'Auto Responses'!$N$4:$O$38,2,0)&amp;""</f>
        <v xml:space="preserve"> Privacy and AI</v>
      </c>
      <c r="B89" s="40"/>
      <c r="C89" s="19" t="s">
        <v>13</v>
      </c>
      <c r="D89" s="19" t="s">
        <v>14</v>
      </c>
      <c r="E89" s="41" t="s">
        <v>15</v>
      </c>
      <c r="F89" s="93" t="s">
        <v>16</v>
      </c>
      <c r="G89" s="2"/>
      <c r="H89" s="6"/>
      <c r="I89" s="2"/>
      <c r="J89" s="2"/>
      <c r="K89" s="2"/>
      <c r="L89" s="2"/>
      <c r="M89" s="2"/>
      <c r="N89" s="2"/>
      <c r="O89" s="2"/>
      <c r="P89" s="2"/>
      <c r="Q89" s="2"/>
      <c r="R89" s="2"/>
      <c r="S89" s="2"/>
      <c r="T89" s="2"/>
      <c r="U89" s="2"/>
      <c r="V89" s="2"/>
      <c r="W89" s="2"/>
      <c r="X89" s="2"/>
      <c r="Y89" s="2"/>
      <c r="Z89" s="2"/>
    </row>
    <row r="90" spans="1:26" ht="32.25" customHeight="1" x14ac:dyDescent="0.15">
      <c r="A90" s="34" t="s">
        <v>541</v>
      </c>
      <c r="B90" s="43" t="str">
        <f>VLOOKUP($A90,Questions!$A$2:$X$333,2,0)</f>
        <v>Does your service use AI for the processing of institutional data?</v>
      </c>
      <c r="C90" s="44" t="s">
        <v>39</v>
      </c>
      <c r="D90" s="89" t="s">
        <v>542</v>
      </c>
      <c r="E90" s="102" t="str">
        <f>IF($C$19="No",'Auto Responses'!$A$6,IF($C90="Yes",VLOOKUP($A90,Questions!$A$2:$X$333,17,0)&amp;"",IF($C90="No",VLOOKUP($A90,Questions!$A$2:$X$333,16,0)&amp;"",VLOOKUP($A90,Questions!$A$2:$X$333,15,0)&amp;"")))</f>
        <v/>
      </c>
      <c r="F90" s="103" t="str">
        <f>VLOOKUP($A90,'Privacy Analyst Evaluation'!$A$46:$F$120,6,0)&amp;""</f>
        <v/>
      </c>
      <c r="G90" s="2"/>
      <c r="H90" s="6"/>
      <c r="I90" s="2"/>
      <c r="J90" s="2"/>
      <c r="K90" s="2"/>
      <c r="L90" s="2"/>
      <c r="M90" s="2"/>
      <c r="N90" s="2"/>
      <c r="O90" s="2"/>
      <c r="P90" s="2"/>
      <c r="Q90" s="2"/>
      <c r="R90" s="2"/>
      <c r="S90" s="2"/>
      <c r="T90" s="2"/>
      <c r="U90" s="2"/>
      <c r="V90" s="2"/>
      <c r="W90" s="2"/>
      <c r="X90" s="2"/>
      <c r="Y90" s="2"/>
      <c r="Z90" s="2"/>
    </row>
    <row r="91" spans="1:26" ht="32.25" customHeight="1" x14ac:dyDescent="0.15">
      <c r="A91" s="34" t="s">
        <v>543</v>
      </c>
      <c r="B91" s="43" t="str">
        <f>VLOOKUP($A91,Questions!$A$2:$X$333,2,0)</f>
        <v>Is any institutional data retained in AI processing?*</v>
      </c>
      <c r="C91" s="44" t="s">
        <v>64</v>
      </c>
      <c r="D91" s="89" t="s">
        <v>544</v>
      </c>
      <c r="E91" s="102" t="str">
        <f>IF($C$19="No",'Auto Responses'!$A$6,IF($C91="Yes",VLOOKUP($A91,Questions!$A$2:$X$333,17,0)&amp;"",IF($C91="No",VLOOKUP($A91,Questions!$A$2:$X$333,16,0)&amp;"",IF($C91="N/A",VLOOKUP($A91,Questions!$A$2:$X$333,18,0)&amp;"",VLOOKUP($A91,Questions!$A$2:$X$333,15,0)&amp;""))))</f>
        <v/>
      </c>
      <c r="F91" s="103" t="str">
        <f>VLOOKUP($A91,'Privacy Analyst Evaluation'!$A$46:$F$120,6,0)&amp;""</f>
        <v/>
      </c>
      <c r="G91" s="2"/>
      <c r="H91" s="6"/>
      <c r="I91" s="2"/>
      <c r="J91" s="2"/>
      <c r="K91" s="2"/>
      <c r="L91" s="2"/>
      <c r="M91" s="2"/>
      <c r="N91" s="2"/>
      <c r="O91" s="2"/>
      <c r="P91" s="2"/>
      <c r="Q91" s="2"/>
      <c r="R91" s="2"/>
      <c r="S91" s="2"/>
      <c r="T91" s="2"/>
      <c r="U91" s="2"/>
      <c r="V91" s="2"/>
      <c r="W91" s="2"/>
      <c r="X91" s="2"/>
      <c r="Y91" s="2"/>
      <c r="Z91" s="2"/>
    </row>
    <row r="92" spans="1:26" ht="55.5" customHeight="1" x14ac:dyDescent="0.15">
      <c r="A92" s="34" t="s">
        <v>545</v>
      </c>
      <c r="B92" s="43" t="str">
        <f>VLOOKUP($A92,Questions!$A$2:$X$333,2,0)</f>
        <v>Do you have agreements in place with third parties or subprocessors regarding the protection of customer data and use of AI?*</v>
      </c>
      <c r="C92" s="44" t="s">
        <v>39</v>
      </c>
      <c r="D92" s="89" t="s">
        <v>546</v>
      </c>
      <c r="E92" s="102" t="str">
        <f>IF($C$19="No",'Auto Responses'!$A$6,IF($C92="Yes",VLOOKUP($A92,Questions!$A$2:$X$333,17,0)&amp;"",IF($C92="No",VLOOKUP($A92,Questions!$A$2:$X$333,16,0)&amp;"",IF($C92="N/A",VLOOKUP($A92,Questions!$A$2:$X$333,18,0)&amp;"",VLOOKUP($A92,Questions!$A$2:$X$333,15,0)&amp;""))))</f>
        <v/>
      </c>
      <c r="F92" s="103" t="str">
        <f>VLOOKUP($A92,'Privacy Analyst Evaluation'!$A$46:$F$120,6,0)&amp;""</f>
        <v/>
      </c>
      <c r="G92" s="2"/>
      <c r="H92" s="6"/>
      <c r="I92" s="2"/>
      <c r="J92" s="2"/>
      <c r="K92" s="2"/>
      <c r="L92" s="2"/>
      <c r="M92" s="2"/>
      <c r="N92" s="2"/>
      <c r="O92" s="2"/>
      <c r="P92" s="2"/>
      <c r="Q92" s="2"/>
      <c r="R92" s="2"/>
      <c r="S92" s="2"/>
      <c r="T92" s="2"/>
      <c r="U92" s="2"/>
      <c r="V92" s="2"/>
      <c r="W92" s="2"/>
      <c r="X92" s="2"/>
      <c r="Y92" s="2"/>
      <c r="Z92" s="2"/>
    </row>
    <row r="93" spans="1:26" ht="32.25" customHeight="1" x14ac:dyDescent="0.15">
      <c r="A93" s="34" t="s">
        <v>547</v>
      </c>
      <c r="B93" s="43" t="str">
        <f>VLOOKUP($A93,Questions!$A$2:$X$333,2,0)</f>
        <v>Will institutional data be processed through a third party or subprocessor that also uses AI?</v>
      </c>
      <c r="C93" s="44" t="s">
        <v>39</v>
      </c>
      <c r="D93" s="89" t="s">
        <v>548</v>
      </c>
      <c r="E93" s="102" t="str">
        <f>IF($C$19="No",'Auto Responses'!$A$6,IF($C93="Yes",VLOOKUP($A93,Questions!$A$2:$X$333,17,0)&amp;"",IF($C93="No",VLOOKUP($A93,Questions!$A$2:$X$333,16,0)&amp;"",VLOOKUP($A93,Questions!$A$2:$X$333,15,0)&amp;"")))</f>
        <v/>
      </c>
      <c r="F93" s="103" t="str">
        <f>VLOOKUP($A93,'Privacy Analyst Evaluation'!$A$46:$F$120,6,0)&amp;""</f>
        <v/>
      </c>
      <c r="G93" s="2"/>
      <c r="H93" s="6"/>
      <c r="I93" s="2"/>
      <c r="J93" s="2"/>
      <c r="K93" s="2"/>
      <c r="L93" s="2"/>
      <c r="M93" s="2"/>
      <c r="N93" s="2"/>
      <c r="O93" s="2"/>
      <c r="P93" s="2"/>
      <c r="Q93" s="2"/>
      <c r="R93" s="2"/>
      <c r="S93" s="2"/>
      <c r="T93" s="2"/>
      <c r="U93" s="2"/>
      <c r="V93" s="2"/>
      <c r="W93" s="2"/>
      <c r="X93" s="2"/>
      <c r="Y93" s="2"/>
      <c r="Z93" s="2"/>
    </row>
    <row r="94" spans="1:26" ht="32.25" customHeight="1" x14ac:dyDescent="0.15">
      <c r="A94" s="34" t="s">
        <v>549</v>
      </c>
      <c r="B94" s="43" t="str">
        <f>VLOOKUP($A94,Questions!$A$2:$X$333,2,0)</f>
        <v>Is AI processing limited to fully licensed commercial enterprise AI services?</v>
      </c>
      <c r="C94" s="44" t="s">
        <v>39</v>
      </c>
      <c r="D94" s="89" t="s">
        <v>550</v>
      </c>
      <c r="E94" s="102" t="str">
        <f>IF($C$19="No",'Auto Responses'!$A$6,IF($C94="Yes",VLOOKUP($A94,Questions!$A$2:$X$333,17,0)&amp;"",IF($C94="No",VLOOKUP($A94,Questions!$A$2:$X$333,16,0)&amp;"",IF($C94="N/A",VLOOKUP($A94,Questions!$A$2:$X$333,18,0)&amp;"",VLOOKUP($A94,Questions!$A$2:$X$333,15,0)&amp;""))))</f>
        <v/>
      </c>
      <c r="F94" s="103" t="str">
        <f>VLOOKUP($A94,'Privacy Analyst Evaluation'!$A$46:$F$120,6,0)&amp;""</f>
        <v/>
      </c>
      <c r="G94" s="2"/>
      <c r="H94" s="6"/>
      <c r="I94" s="2"/>
      <c r="J94" s="2"/>
      <c r="K94" s="2"/>
      <c r="L94" s="2"/>
      <c r="M94" s="2"/>
      <c r="N94" s="2"/>
      <c r="O94" s="2"/>
      <c r="P94" s="2"/>
      <c r="Q94" s="2"/>
      <c r="R94" s="2"/>
      <c r="S94" s="2"/>
      <c r="T94" s="2"/>
      <c r="U94" s="2"/>
      <c r="V94" s="2"/>
      <c r="W94" s="2"/>
      <c r="X94" s="2"/>
      <c r="Y94" s="2"/>
      <c r="Z94" s="2"/>
    </row>
    <row r="95" spans="1:26" ht="32.25" customHeight="1" x14ac:dyDescent="0.15">
      <c r="A95" s="34" t="s">
        <v>551</v>
      </c>
      <c r="B95" s="43" t="str">
        <f>VLOOKUP($A95,Questions!$A$2:$X$333,2,0)</f>
        <v>Will institutional data be used or processed by any shared AI services?</v>
      </c>
      <c r="C95" s="44" t="s">
        <v>64</v>
      </c>
      <c r="D95" s="89" t="s">
        <v>552</v>
      </c>
      <c r="E95" s="102" t="str">
        <f>IF($C$19="No",'Auto Responses'!$A$6,IF($C95="Yes",VLOOKUP($A95,Questions!$A$2:$X$333,17,0)&amp;"",IF($C95="No",VLOOKUP($A95,Questions!$A$2:$X$333,16,0)&amp;"",VLOOKUP($A95,Questions!$A$2:$X$333,15,0)&amp;"")))</f>
        <v/>
      </c>
      <c r="F95" s="103" t="str">
        <f>VLOOKUP($A95,'Privacy Analyst Evaluation'!$A$46:$F$120,6,0)&amp;""</f>
        <v/>
      </c>
      <c r="G95" s="2"/>
      <c r="H95" s="6"/>
      <c r="I95" s="2"/>
      <c r="J95" s="2"/>
      <c r="K95" s="2"/>
      <c r="L95" s="2"/>
      <c r="M95" s="2"/>
      <c r="N95" s="2"/>
      <c r="O95" s="2"/>
      <c r="P95" s="2"/>
      <c r="Q95" s="2"/>
      <c r="R95" s="2"/>
      <c r="S95" s="2"/>
      <c r="T95" s="2"/>
      <c r="U95" s="2"/>
      <c r="V95" s="2"/>
      <c r="W95" s="2"/>
      <c r="X95" s="2"/>
      <c r="Y95" s="2"/>
      <c r="Z95" s="2"/>
    </row>
    <row r="96" spans="1:26" ht="32.25" customHeight="1" x14ac:dyDescent="0.15">
      <c r="A96" s="34" t="s">
        <v>553</v>
      </c>
      <c r="B96" s="43" t="str">
        <f>VLOOKUP($A96,Questions!$A$2:$X$333,2,0)</f>
        <v>Do you have safeguards in place to protect institutional data and data privacy from unintended AI queries or processing?</v>
      </c>
      <c r="C96" s="44" t="s">
        <v>39</v>
      </c>
      <c r="D96" s="89" t="s">
        <v>554</v>
      </c>
      <c r="E96" s="102" t="str">
        <f>IF($C$19="No",'Auto Responses'!$A$6,IF($C96="Yes",VLOOKUP($A96,Questions!$A$2:$X$333,17,0)&amp;"",IF($C96="No",VLOOKUP($A96,Questions!$A$2:$X$333,16,0)&amp;"",VLOOKUP($A96,Questions!$A$2:$X$333,15,0)&amp;"")))</f>
        <v/>
      </c>
      <c r="F96" s="103" t="str">
        <f>VLOOKUP($A96,'Privacy Analyst Evaluation'!$A$46:$F$120,6,0)&amp;""</f>
        <v/>
      </c>
      <c r="G96" s="2"/>
      <c r="H96" s="6"/>
      <c r="I96" s="2"/>
      <c r="J96" s="2"/>
      <c r="K96" s="2"/>
      <c r="L96" s="2"/>
      <c r="M96" s="2"/>
      <c r="N96" s="2"/>
      <c r="O96" s="2"/>
      <c r="P96" s="2"/>
      <c r="Q96" s="2"/>
      <c r="R96" s="2"/>
      <c r="S96" s="2"/>
      <c r="T96" s="2"/>
      <c r="U96" s="2"/>
      <c r="V96" s="2"/>
      <c r="W96" s="2"/>
      <c r="X96" s="2"/>
      <c r="Y96" s="2"/>
      <c r="Z96" s="2"/>
    </row>
    <row r="97" spans="1:26" ht="55.5" customHeight="1" x14ac:dyDescent="0.15">
      <c r="A97" s="34" t="s">
        <v>555</v>
      </c>
      <c r="B97" s="43" t="str">
        <f>VLOOKUP($A97,Questions!$A$2:$X$333,2,0)</f>
        <v>Do you provide choice to the user to opt out of AI use?</v>
      </c>
      <c r="C97" s="44" t="s">
        <v>39</v>
      </c>
      <c r="D97" s="89" t="s">
        <v>556</v>
      </c>
      <c r="E97" s="102" t="str">
        <f>IF($C$19="No",'Auto Responses'!$A$6,IF($C97="Yes",VLOOKUP($A97,Questions!$A$2:$X$333,17,0)&amp;"",IF($C97="No",VLOOKUP($A97,Questions!$A$2:$X$333,16,0)&amp;"",IF($C97="N/A",VLOOKUP($A97,Questions!$A$2:$X$333,18,0)&amp;"",VLOOKUP($A97,Questions!$A$2:$X$333,15,0)&amp;""))))</f>
        <v/>
      </c>
      <c r="F97" s="103" t="str">
        <f>VLOOKUP($A97,'Privacy Analyst Evaluation'!$A$46:$F$120,6,0)&amp;""</f>
        <v/>
      </c>
      <c r="G97" s="49" t="s">
        <v>22</v>
      </c>
      <c r="H97" s="6"/>
      <c r="I97" s="2"/>
      <c r="J97" s="2"/>
      <c r="K97" s="2"/>
      <c r="L97" s="2"/>
      <c r="M97" s="2"/>
      <c r="N97" s="2"/>
      <c r="O97" s="2"/>
      <c r="P97" s="2"/>
      <c r="Q97" s="2"/>
      <c r="R97" s="2"/>
      <c r="S97" s="2"/>
      <c r="T97" s="2"/>
      <c r="U97" s="2"/>
      <c r="V97" s="2"/>
      <c r="W97" s="2"/>
      <c r="X97" s="2"/>
      <c r="Y97" s="2"/>
      <c r="Z97" s="2"/>
    </row>
    <row r="98" spans="1:26" ht="44.25" customHeight="1" x14ac:dyDescent="0.15">
      <c r="A98" s="59" t="s">
        <v>32</v>
      </c>
      <c r="B98" s="2"/>
      <c r="C98" s="3"/>
      <c r="D98" s="4"/>
      <c r="E98" s="95"/>
      <c r="F98" s="96"/>
      <c r="G98" s="2"/>
      <c r="H98" s="6"/>
      <c r="I98" s="2"/>
      <c r="J98" s="2"/>
      <c r="K98" s="2"/>
      <c r="L98" s="2"/>
      <c r="M98" s="2"/>
      <c r="N98" s="2"/>
      <c r="O98" s="2"/>
      <c r="P98" s="2"/>
      <c r="Q98" s="2"/>
      <c r="R98" s="2"/>
      <c r="S98" s="2"/>
      <c r="T98" s="2"/>
      <c r="U98" s="2"/>
      <c r="V98" s="2"/>
      <c r="W98" s="2"/>
      <c r="X98" s="2"/>
      <c r="Y98" s="2"/>
      <c r="Z98" s="2"/>
    </row>
    <row r="99" spans="1:26" ht="15" hidden="1" customHeight="1" x14ac:dyDescent="0.2">
      <c r="B99" s="2"/>
      <c r="C99" s="3"/>
      <c r="D99" s="4"/>
      <c r="E99" s="95"/>
      <c r="F99" s="96"/>
      <c r="G99" s="2"/>
      <c r="H99" s="6"/>
      <c r="I99" s="2"/>
      <c r="J99" s="2"/>
      <c r="K99" s="2"/>
      <c r="L99" s="2"/>
      <c r="M99" s="2"/>
      <c r="N99" s="2"/>
      <c r="O99" s="2"/>
      <c r="P99" s="2"/>
      <c r="Q99" s="2"/>
      <c r="R99" s="2"/>
      <c r="S99" s="2"/>
      <c r="T99" s="2"/>
      <c r="U99" s="2"/>
      <c r="V99" s="2"/>
      <c r="W99" s="2"/>
      <c r="X99" s="2"/>
      <c r="Y99" s="2"/>
      <c r="Z99" s="2"/>
    </row>
    <row r="100" spans="1:26" ht="15" hidden="1" customHeight="1" x14ac:dyDescent="0.2">
      <c r="A100" s="2"/>
      <c r="B100" s="3"/>
      <c r="C100" s="83"/>
      <c r="D100" s="5"/>
      <c r="E100" s="59"/>
      <c r="F100" s="96"/>
      <c r="G100" s="6"/>
      <c r="H100" s="2"/>
      <c r="I100" s="2"/>
      <c r="J100" s="2"/>
    </row>
    <row r="101" spans="1:26" ht="16" hidden="1" x14ac:dyDescent="0.2">
      <c r="A101" s="34" t="e">
        <f>#REF!</f>
        <v>#REF!</v>
      </c>
      <c r="B101" s="2"/>
      <c r="C101" s="3"/>
      <c r="D101" s="4"/>
      <c r="E101" s="95"/>
      <c r="F101" s="96"/>
      <c r="G101" s="2"/>
      <c r="H101" s="6"/>
      <c r="I101" s="2"/>
      <c r="J101" s="2"/>
      <c r="K101" s="2"/>
    </row>
    <row r="102" spans="1:26" ht="16" hidden="1" x14ac:dyDescent="0.15">
      <c r="A102" s="34" t="e">
        <f>#REF!</f>
        <v>#REF!</v>
      </c>
      <c r="B102" s="2"/>
      <c r="C102" s="3"/>
      <c r="D102" s="4"/>
      <c r="E102" s="95"/>
      <c r="F102" s="96"/>
      <c r="G102" s="2"/>
      <c r="H102" s="6"/>
      <c r="I102" s="2"/>
      <c r="J102" s="2"/>
      <c r="K102" s="2"/>
      <c r="L102" s="2"/>
      <c r="M102" s="2"/>
      <c r="N102" s="2"/>
      <c r="O102" s="2"/>
      <c r="P102" s="2"/>
      <c r="Q102" s="2"/>
      <c r="R102" s="2"/>
      <c r="S102" s="2"/>
      <c r="T102" s="2"/>
      <c r="U102" s="2"/>
      <c r="V102" s="2"/>
      <c r="W102" s="2"/>
      <c r="X102" s="2"/>
      <c r="Y102" s="2"/>
      <c r="Z102" s="2"/>
    </row>
    <row r="103" spans="1:26" ht="16" hidden="1" x14ac:dyDescent="0.15">
      <c r="A103" s="34" t="e">
        <f>#REF!</f>
        <v>#REF!</v>
      </c>
      <c r="B103" s="2"/>
      <c r="C103" s="3"/>
      <c r="D103" s="4"/>
      <c r="E103" s="95"/>
      <c r="F103" s="96"/>
      <c r="G103" s="2"/>
      <c r="H103" s="6"/>
      <c r="I103" s="2"/>
      <c r="J103" s="2"/>
      <c r="K103" s="2"/>
      <c r="L103" s="2"/>
      <c r="M103" s="2"/>
      <c r="N103" s="2"/>
      <c r="O103" s="2"/>
      <c r="P103" s="2"/>
      <c r="Q103" s="2"/>
      <c r="R103" s="2"/>
      <c r="S103" s="2"/>
      <c r="T103" s="2"/>
      <c r="U103" s="2"/>
      <c r="V103" s="2"/>
      <c r="W103" s="2"/>
      <c r="X103" s="2"/>
      <c r="Y103" s="2"/>
      <c r="Z103" s="2"/>
    </row>
    <row r="104" spans="1:26" ht="16" hidden="1" x14ac:dyDescent="0.15">
      <c r="A104" s="34" t="e">
        <f>#REF!</f>
        <v>#REF!</v>
      </c>
      <c r="B104" s="2"/>
      <c r="C104" s="3"/>
      <c r="D104" s="4"/>
      <c r="E104" s="95"/>
      <c r="F104" s="96"/>
      <c r="G104" s="2"/>
      <c r="H104" s="6"/>
      <c r="I104" s="2"/>
      <c r="J104" s="2"/>
      <c r="K104" s="2"/>
      <c r="L104" s="2"/>
      <c r="M104" s="2"/>
      <c r="N104" s="2"/>
      <c r="O104" s="2"/>
      <c r="P104" s="2"/>
      <c r="Q104" s="2"/>
      <c r="R104" s="2"/>
      <c r="S104" s="2"/>
      <c r="T104" s="2"/>
      <c r="U104" s="2"/>
      <c r="V104" s="2"/>
      <c r="W104" s="2"/>
      <c r="X104" s="2"/>
      <c r="Y104" s="2"/>
      <c r="Z104" s="2"/>
    </row>
    <row r="105" spans="1:26" ht="16" hidden="1" x14ac:dyDescent="0.15">
      <c r="A105" s="34" t="e">
        <f>#REF!</f>
        <v>#REF!</v>
      </c>
      <c r="B105" s="2"/>
      <c r="C105" s="3"/>
      <c r="D105" s="4"/>
      <c r="E105" s="95"/>
      <c r="F105" s="96"/>
      <c r="G105" s="2"/>
      <c r="H105" s="6"/>
      <c r="I105" s="2"/>
      <c r="J105" s="2"/>
      <c r="K105" s="2"/>
      <c r="L105" s="2"/>
      <c r="M105" s="2"/>
      <c r="N105" s="2"/>
      <c r="O105" s="2"/>
      <c r="P105" s="2"/>
      <c r="Q105" s="2"/>
      <c r="R105" s="2"/>
      <c r="S105" s="2"/>
      <c r="T105" s="2"/>
      <c r="U105" s="2"/>
      <c r="V105" s="2"/>
      <c r="W105" s="2"/>
      <c r="X105" s="2"/>
      <c r="Y105" s="2"/>
      <c r="Z105" s="2"/>
    </row>
    <row r="106" spans="1:26" ht="16" hidden="1" x14ac:dyDescent="0.15">
      <c r="A106" s="34" t="e">
        <f>#REF!</f>
        <v>#REF!</v>
      </c>
      <c r="B106" s="2"/>
      <c r="C106" s="3"/>
      <c r="D106" s="4"/>
      <c r="E106" s="95"/>
      <c r="F106" s="96"/>
      <c r="G106" s="2"/>
      <c r="H106" s="6"/>
      <c r="I106" s="2"/>
      <c r="J106" s="2"/>
      <c r="K106" s="2"/>
      <c r="L106" s="2"/>
      <c r="M106" s="2"/>
      <c r="N106" s="2"/>
      <c r="O106" s="2"/>
      <c r="P106" s="2"/>
      <c r="Q106" s="2"/>
      <c r="R106" s="2"/>
      <c r="S106" s="2"/>
      <c r="T106" s="2"/>
      <c r="U106" s="2"/>
      <c r="V106" s="2"/>
      <c r="W106" s="2"/>
      <c r="X106" s="2"/>
      <c r="Y106" s="2"/>
      <c r="Z106" s="2"/>
    </row>
    <row r="107" spans="1:26" ht="16" hidden="1" x14ac:dyDescent="0.15">
      <c r="A107" s="34" t="e">
        <f>#REF!</f>
        <v>#REF!</v>
      </c>
      <c r="B107" s="2"/>
      <c r="C107" s="3"/>
      <c r="D107" s="4"/>
      <c r="E107" s="95"/>
      <c r="F107" s="96"/>
      <c r="G107" s="2"/>
      <c r="H107" s="6"/>
      <c r="I107" s="2"/>
      <c r="J107" s="2"/>
      <c r="K107" s="2"/>
      <c r="L107" s="2"/>
      <c r="M107" s="2"/>
      <c r="N107" s="2"/>
      <c r="O107" s="2"/>
      <c r="P107" s="2"/>
      <c r="Q107" s="2"/>
      <c r="R107" s="2"/>
      <c r="S107" s="2"/>
      <c r="T107" s="2"/>
      <c r="U107" s="2"/>
      <c r="V107" s="2"/>
      <c r="W107" s="2"/>
      <c r="X107" s="2"/>
      <c r="Y107" s="2"/>
      <c r="Z107" s="2"/>
    </row>
    <row r="108" spans="1:26" ht="16" hidden="1" x14ac:dyDescent="0.2">
      <c r="B108" s="2"/>
      <c r="C108" s="3"/>
      <c r="D108" s="4"/>
      <c r="E108" s="95"/>
      <c r="F108" s="96"/>
      <c r="G108" s="2"/>
      <c r="H108" s="6"/>
      <c r="I108" s="2"/>
      <c r="J108" s="2"/>
      <c r="K108" s="2"/>
      <c r="L108" s="2"/>
      <c r="M108" s="2"/>
      <c r="N108" s="2"/>
      <c r="O108" s="2"/>
      <c r="P108" s="2"/>
      <c r="Q108" s="2"/>
      <c r="R108" s="2"/>
      <c r="S108" s="2"/>
      <c r="T108" s="2"/>
      <c r="U108" s="2"/>
      <c r="V108" s="2"/>
      <c r="W108" s="2"/>
      <c r="X108" s="2"/>
      <c r="Y108" s="2"/>
      <c r="Z108" s="2"/>
    </row>
    <row r="109" spans="1:26" ht="16" hidden="1" x14ac:dyDescent="0.2">
      <c r="B109" s="2"/>
      <c r="C109" s="3"/>
      <c r="D109" s="4"/>
      <c r="E109" s="95"/>
      <c r="F109" s="96"/>
      <c r="G109" s="2"/>
      <c r="H109" s="6"/>
      <c r="I109" s="2"/>
      <c r="J109" s="2"/>
      <c r="K109" s="2"/>
      <c r="L109" s="2"/>
      <c r="M109" s="2"/>
      <c r="N109" s="2"/>
      <c r="O109" s="2"/>
      <c r="P109" s="2"/>
      <c r="Q109" s="2"/>
      <c r="R109" s="2"/>
      <c r="S109" s="2"/>
      <c r="T109" s="2"/>
      <c r="U109" s="2"/>
      <c r="V109" s="2"/>
      <c r="W109" s="2"/>
      <c r="X109" s="2"/>
      <c r="Y109" s="2"/>
      <c r="Z109" s="2"/>
    </row>
    <row r="110" spans="1:26" ht="16" hidden="1" x14ac:dyDescent="0.2">
      <c r="B110" s="2"/>
      <c r="C110" s="3"/>
      <c r="D110" s="4"/>
      <c r="E110" s="95"/>
      <c r="F110" s="96"/>
      <c r="G110" s="2"/>
      <c r="H110" s="6"/>
      <c r="I110" s="2"/>
      <c r="J110" s="2"/>
      <c r="K110" s="2"/>
      <c r="L110" s="2"/>
      <c r="M110" s="2"/>
      <c r="N110" s="2"/>
      <c r="O110" s="2"/>
      <c r="P110" s="2"/>
      <c r="Q110" s="2"/>
      <c r="R110" s="2"/>
      <c r="S110" s="2"/>
      <c r="T110" s="2"/>
      <c r="U110" s="2"/>
      <c r="V110" s="2"/>
      <c r="W110" s="2"/>
      <c r="X110" s="2"/>
      <c r="Y110" s="2"/>
      <c r="Z110" s="2"/>
    </row>
    <row r="111" spans="1:26" ht="16" hidden="1" x14ac:dyDescent="0.2">
      <c r="B111" s="2"/>
      <c r="C111" s="3"/>
      <c r="D111" s="4"/>
      <c r="E111" s="95"/>
      <c r="F111" s="96"/>
      <c r="G111" s="2"/>
      <c r="H111" s="6"/>
      <c r="I111" s="2"/>
      <c r="J111" s="2"/>
      <c r="K111" s="2"/>
      <c r="L111" s="2"/>
      <c r="M111" s="2"/>
      <c r="N111" s="2"/>
      <c r="O111" s="2"/>
      <c r="P111" s="2"/>
      <c r="Q111" s="2"/>
      <c r="R111" s="2"/>
      <c r="S111" s="2"/>
      <c r="T111" s="2"/>
      <c r="U111" s="2"/>
      <c r="V111" s="2"/>
      <c r="W111" s="2"/>
      <c r="X111" s="2"/>
      <c r="Y111" s="2"/>
      <c r="Z111" s="2"/>
    </row>
    <row r="112" spans="1:26" ht="16" hidden="1" x14ac:dyDescent="0.2">
      <c r="B112" s="2"/>
      <c r="C112" s="3"/>
      <c r="D112" s="4"/>
      <c r="E112" s="95"/>
      <c r="F112" s="96"/>
      <c r="G112" s="2"/>
      <c r="H112" s="6"/>
      <c r="I112" s="2"/>
      <c r="J112" s="2"/>
      <c r="K112" s="2"/>
      <c r="L112" s="2"/>
      <c r="M112" s="2"/>
      <c r="N112" s="2"/>
      <c r="O112" s="2"/>
      <c r="P112" s="2"/>
      <c r="Q112" s="2"/>
      <c r="R112" s="2"/>
      <c r="S112" s="2"/>
      <c r="T112" s="2"/>
      <c r="U112" s="2"/>
      <c r="V112" s="2"/>
      <c r="W112" s="2"/>
      <c r="X112" s="2"/>
      <c r="Y112" s="2"/>
      <c r="Z112" s="2"/>
    </row>
    <row r="113" spans="2:26" ht="16" hidden="1" x14ac:dyDescent="0.2">
      <c r="B113" s="2"/>
      <c r="C113" s="3"/>
      <c r="D113" s="4"/>
      <c r="E113" s="95"/>
      <c r="F113" s="96"/>
      <c r="G113" s="2"/>
      <c r="H113" s="6"/>
      <c r="I113" s="2"/>
      <c r="J113" s="2"/>
      <c r="K113" s="2"/>
      <c r="L113" s="2"/>
      <c r="M113" s="2"/>
      <c r="N113" s="2"/>
      <c r="O113" s="2"/>
      <c r="P113" s="2"/>
      <c r="Q113" s="2"/>
      <c r="R113" s="2"/>
      <c r="S113" s="2"/>
      <c r="T113" s="2"/>
      <c r="U113" s="2"/>
      <c r="V113" s="2"/>
      <c r="W113" s="2"/>
      <c r="X113" s="2"/>
      <c r="Y113" s="2"/>
      <c r="Z113" s="2"/>
    </row>
    <row r="114" spans="2:26" ht="16" hidden="1" x14ac:dyDescent="0.2">
      <c r="B114" s="2"/>
      <c r="C114" s="3"/>
      <c r="D114" s="4"/>
      <c r="E114" s="95"/>
      <c r="F114" s="96"/>
      <c r="G114" s="2"/>
      <c r="H114" s="6"/>
      <c r="I114" s="2"/>
      <c r="J114" s="2"/>
      <c r="K114" s="2"/>
      <c r="L114" s="2"/>
      <c r="M114" s="2"/>
      <c r="N114" s="2"/>
      <c r="O114" s="2"/>
      <c r="P114" s="2"/>
      <c r="Q114" s="2"/>
      <c r="R114" s="2"/>
      <c r="S114" s="2"/>
      <c r="T114" s="2"/>
      <c r="U114" s="2"/>
      <c r="V114" s="2"/>
      <c r="W114" s="2"/>
      <c r="X114" s="2"/>
      <c r="Y114" s="2"/>
      <c r="Z114" s="2"/>
    </row>
    <row r="115" spans="2:26" ht="16" hidden="1" x14ac:dyDescent="0.2">
      <c r="B115" s="2"/>
      <c r="C115" s="3"/>
      <c r="D115" s="4"/>
      <c r="E115" s="95"/>
      <c r="F115" s="96"/>
      <c r="G115" s="2"/>
      <c r="H115" s="6"/>
      <c r="I115" s="2"/>
      <c r="J115" s="2"/>
      <c r="K115" s="2"/>
      <c r="L115" s="2"/>
      <c r="M115" s="2"/>
      <c r="N115" s="2"/>
      <c r="O115" s="2"/>
      <c r="P115" s="2"/>
      <c r="Q115" s="2"/>
      <c r="R115" s="2"/>
      <c r="S115" s="2"/>
      <c r="T115" s="2"/>
      <c r="U115" s="2"/>
      <c r="V115" s="2"/>
      <c r="W115" s="2"/>
      <c r="X115" s="2"/>
      <c r="Y115" s="2"/>
      <c r="Z115" s="2"/>
    </row>
    <row r="116" spans="2:26" ht="16" hidden="1" x14ac:dyDescent="0.2">
      <c r="B116" s="2"/>
      <c r="C116" s="3"/>
      <c r="D116" s="4"/>
      <c r="E116" s="95"/>
      <c r="F116" s="96"/>
      <c r="G116" s="2"/>
      <c r="H116" s="6"/>
      <c r="I116" s="2"/>
      <c r="J116" s="2"/>
      <c r="K116" s="2"/>
      <c r="L116" s="2"/>
      <c r="M116" s="2"/>
      <c r="N116" s="2"/>
      <c r="O116" s="2"/>
      <c r="P116" s="2"/>
      <c r="Q116" s="2"/>
      <c r="R116" s="2"/>
      <c r="S116" s="2"/>
      <c r="T116" s="2"/>
      <c r="U116" s="2"/>
      <c r="V116" s="2"/>
      <c r="W116" s="2"/>
      <c r="X116" s="2"/>
      <c r="Y116" s="2"/>
      <c r="Z116" s="2"/>
    </row>
    <row r="117" spans="2:26" ht="16" hidden="1" x14ac:dyDescent="0.2">
      <c r="B117" s="2"/>
      <c r="C117" s="3"/>
      <c r="D117" s="4"/>
      <c r="E117" s="95"/>
      <c r="F117" s="96"/>
      <c r="G117" s="2"/>
      <c r="H117" s="6"/>
      <c r="I117" s="2"/>
      <c r="J117" s="2"/>
      <c r="K117" s="2"/>
      <c r="L117" s="2"/>
      <c r="M117" s="2"/>
      <c r="N117" s="2"/>
      <c r="O117" s="2"/>
      <c r="P117" s="2"/>
      <c r="Q117" s="2"/>
      <c r="R117" s="2"/>
      <c r="S117" s="2"/>
      <c r="T117" s="2"/>
      <c r="U117" s="2"/>
      <c r="V117" s="2"/>
      <c r="W117" s="2"/>
      <c r="X117" s="2"/>
      <c r="Y117" s="2"/>
      <c r="Z117" s="2"/>
    </row>
    <row r="118" spans="2:26" ht="15.75" customHeight="1" x14ac:dyDescent="0.2">
      <c r="B118" s="2"/>
      <c r="C118" s="3"/>
      <c r="D118" s="4"/>
      <c r="E118" s="95"/>
      <c r="F118" s="96"/>
      <c r="G118" s="2"/>
      <c r="H118" s="6"/>
      <c r="I118" s="2"/>
      <c r="J118" s="2"/>
      <c r="K118" s="2"/>
    </row>
    <row r="119" spans="2:26" ht="15.75" customHeight="1" x14ac:dyDescent="0.2">
      <c r="B119" s="2"/>
      <c r="C119" s="3"/>
      <c r="D119" s="4"/>
      <c r="E119" s="95"/>
      <c r="F119" s="96"/>
      <c r="G119" s="2"/>
      <c r="H119" s="6"/>
      <c r="I119" s="2"/>
      <c r="J119" s="2"/>
      <c r="K119" s="2"/>
    </row>
    <row r="120" spans="2:26" ht="15.75" customHeight="1" x14ac:dyDescent="0.2">
      <c r="B120" s="2"/>
      <c r="C120" s="3"/>
      <c r="D120" s="4"/>
      <c r="E120" s="95"/>
      <c r="F120" s="96"/>
      <c r="G120" s="2"/>
      <c r="H120" s="6"/>
      <c r="I120" s="2"/>
      <c r="J120" s="2"/>
      <c r="K120" s="2"/>
    </row>
    <row r="121" spans="2:26" ht="15.75" customHeight="1" x14ac:dyDescent="0.2">
      <c r="B121" s="2"/>
      <c r="C121" s="3"/>
      <c r="D121" s="4"/>
      <c r="E121" s="95"/>
      <c r="F121" s="96"/>
      <c r="G121" s="2"/>
      <c r="H121" s="6"/>
      <c r="I121" s="2"/>
      <c r="J121" s="2"/>
      <c r="K121" s="2"/>
    </row>
    <row r="122" spans="2:26" ht="15.75" customHeight="1" x14ac:dyDescent="0.2">
      <c r="B122" s="2"/>
      <c r="C122" s="3"/>
      <c r="D122" s="4"/>
      <c r="E122" s="95"/>
      <c r="F122" s="96"/>
      <c r="G122" s="2"/>
      <c r="H122" s="6"/>
      <c r="I122" s="2"/>
      <c r="J122" s="2"/>
      <c r="K122" s="2"/>
    </row>
    <row r="123" spans="2:26" ht="15.75" customHeight="1" x14ac:dyDescent="0.2">
      <c r="B123" s="2"/>
      <c r="C123" s="3"/>
      <c r="D123" s="4"/>
      <c r="E123" s="95"/>
      <c r="F123" s="96"/>
      <c r="G123" s="2"/>
      <c r="H123" s="6"/>
      <c r="I123" s="2"/>
      <c r="J123" s="2"/>
      <c r="K123" s="2"/>
    </row>
    <row r="124" spans="2:26" ht="15.75" customHeight="1" x14ac:dyDescent="0.2">
      <c r="B124" s="2"/>
      <c r="C124" s="3"/>
      <c r="D124" s="4"/>
      <c r="E124" s="95"/>
      <c r="F124" s="96"/>
      <c r="G124" s="2"/>
      <c r="H124" s="6"/>
      <c r="I124" s="2"/>
      <c r="J124" s="2"/>
      <c r="K124" s="2"/>
    </row>
    <row r="125" spans="2:26" ht="15.75" customHeight="1" x14ac:dyDescent="0.2">
      <c r="B125" s="2"/>
      <c r="C125" s="3"/>
      <c r="D125" s="4"/>
      <c r="E125" s="95"/>
      <c r="F125" s="96"/>
      <c r="G125" s="2"/>
      <c r="H125" s="6"/>
      <c r="I125" s="2"/>
      <c r="J125" s="2"/>
      <c r="K125" s="2"/>
    </row>
    <row r="126" spans="2:26" ht="15.75" customHeight="1" x14ac:dyDescent="0.2">
      <c r="B126" s="2"/>
      <c r="C126" s="3"/>
      <c r="D126" s="4"/>
      <c r="E126" s="95"/>
      <c r="F126" s="96"/>
      <c r="G126" s="2"/>
      <c r="H126" s="6"/>
      <c r="I126" s="2"/>
      <c r="J126" s="2"/>
      <c r="K126" s="2"/>
    </row>
    <row r="127" spans="2:26" ht="15.75" customHeight="1" x14ac:dyDescent="0.2">
      <c r="B127" s="2"/>
      <c r="C127" s="3"/>
      <c r="D127" s="4"/>
      <c r="E127" s="95"/>
      <c r="F127" s="96"/>
      <c r="G127" s="2"/>
      <c r="H127" s="6"/>
      <c r="I127" s="2"/>
      <c r="J127" s="2"/>
      <c r="K127" s="2"/>
    </row>
    <row r="128" spans="2:26" ht="15.75" customHeight="1" x14ac:dyDescent="0.2">
      <c r="B128" s="2"/>
      <c r="C128" s="3"/>
      <c r="D128" s="4"/>
      <c r="E128" s="95"/>
      <c r="F128" s="96"/>
      <c r="G128" s="2"/>
      <c r="H128" s="6"/>
      <c r="I128" s="2"/>
      <c r="J128" s="2"/>
      <c r="K128" s="2"/>
    </row>
    <row r="129" spans="2:11" ht="15.75" customHeight="1" x14ac:dyDescent="0.2">
      <c r="B129" s="2"/>
      <c r="C129" s="3"/>
      <c r="D129" s="4"/>
      <c r="E129" s="95"/>
      <c r="F129" s="96"/>
      <c r="G129" s="2"/>
      <c r="H129" s="6"/>
      <c r="I129" s="2"/>
      <c r="J129" s="2"/>
      <c r="K129" s="2"/>
    </row>
    <row r="130" spans="2:11" ht="15.75" customHeight="1" x14ac:dyDescent="0.2">
      <c r="B130" s="2"/>
      <c r="C130" s="3"/>
      <c r="D130" s="4"/>
      <c r="E130" s="95"/>
      <c r="F130" s="96"/>
      <c r="G130" s="2"/>
      <c r="H130" s="6"/>
      <c r="I130" s="2"/>
      <c r="J130" s="2"/>
      <c r="K130" s="2"/>
    </row>
    <row r="131" spans="2:11" ht="15.75" customHeight="1" x14ac:dyDescent="0.2">
      <c r="B131" s="2"/>
      <c r="C131" s="3"/>
      <c r="D131" s="4"/>
      <c r="E131" s="95"/>
      <c r="F131" s="96"/>
      <c r="G131" s="2"/>
      <c r="H131" s="6"/>
      <c r="I131" s="2"/>
      <c r="J131" s="2"/>
      <c r="K131" s="2"/>
    </row>
    <row r="132" spans="2:11" ht="15.75" customHeight="1" x14ac:dyDescent="0.2">
      <c r="B132" s="2"/>
      <c r="C132" s="3"/>
      <c r="D132" s="4"/>
      <c r="E132" s="95"/>
      <c r="F132" s="96"/>
      <c r="G132" s="2"/>
      <c r="H132" s="6"/>
      <c r="I132" s="2"/>
      <c r="J132" s="2"/>
      <c r="K132" s="2"/>
    </row>
    <row r="133" spans="2:11" ht="15.75" customHeight="1" x14ac:dyDescent="0.2">
      <c r="B133" s="2"/>
      <c r="C133" s="3"/>
      <c r="D133" s="4"/>
      <c r="E133" s="95"/>
      <c r="F133" s="96"/>
      <c r="G133" s="2"/>
      <c r="H133" s="6"/>
      <c r="I133" s="2"/>
      <c r="J133" s="2"/>
      <c r="K133" s="2"/>
    </row>
    <row r="134" spans="2:11" ht="15.75" customHeight="1" x14ac:dyDescent="0.2">
      <c r="B134" s="2"/>
      <c r="C134" s="3"/>
      <c r="D134" s="4"/>
      <c r="E134" s="95"/>
      <c r="F134" s="96"/>
      <c r="G134" s="2"/>
      <c r="H134" s="6"/>
      <c r="I134" s="2"/>
      <c r="J134" s="2"/>
      <c r="K134" s="2"/>
    </row>
    <row r="135" spans="2:11" ht="15.75" customHeight="1" x14ac:dyDescent="0.2">
      <c r="B135" s="2"/>
      <c r="C135" s="3"/>
      <c r="D135" s="4"/>
      <c r="E135" s="95"/>
      <c r="F135" s="96"/>
      <c r="G135" s="2"/>
      <c r="H135" s="6"/>
      <c r="I135" s="2"/>
      <c r="J135" s="2"/>
      <c r="K135" s="2"/>
    </row>
    <row r="136" spans="2:11" ht="15.75" customHeight="1" x14ac:dyDescent="0.2">
      <c r="B136" s="2"/>
      <c r="C136" s="3"/>
      <c r="D136" s="4"/>
      <c r="E136" s="95"/>
      <c r="F136" s="96"/>
      <c r="G136" s="2"/>
      <c r="H136" s="6"/>
      <c r="I136" s="2"/>
      <c r="J136" s="2"/>
      <c r="K136" s="2"/>
    </row>
    <row r="137" spans="2:11" ht="15.75" customHeight="1" x14ac:dyDescent="0.2">
      <c r="B137" s="2"/>
      <c r="C137" s="3"/>
      <c r="D137" s="4"/>
      <c r="E137" s="95"/>
      <c r="F137" s="96"/>
      <c r="G137" s="2"/>
      <c r="H137" s="6"/>
      <c r="I137" s="2"/>
      <c r="J137" s="2"/>
      <c r="K137" s="2"/>
    </row>
    <row r="138" spans="2:11" ht="15.75" customHeight="1" x14ac:dyDescent="0.2">
      <c r="B138" s="2"/>
      <c r="C138" s="3"/>
      <c r="D138" s="4"/>
      <c r="E138" s="95"/>
      <c r="F138" s="96"/>
      <c r="G138" s="2"/>
      <c r="H138" s="6"/>
      <c r="I138" s="2"/>
      <c r="J138" s="2"/>
      <c r="K138" s="2"/>
    </row>
    <row r="139" spans="2:11" ht="15.75" customHeight="1" x14ac:dyDescent="0.2">
      <c r="B139" s="2"/>
      <c r="C139" s="3"/>
      <c r="D139" s="4"/>
      <c r="E139" s="95"/>
      <c r="F139" s="96"/>
      <c r="G139" s="2"/>
      <c r="H139" s="6"/>
      <c r="I139" s="2"/>
      <c r="J139" s="2"/>
      <c r="K139" s="2"/>
    </row>
    <row r="140" spans="2:11" ht="15.75" customHeight="1" x14ac:dyDescent="0.2">
      <c r="B140" s="2"/>
      <c r="C140" s="3"/>
      <c r="D140" s="4"/>
      <c r="E140" s="95"/>
      <c r="F140" s="96"/>
      <c r="G140" s="2"/>
      <c r="H140" s="6"/>
      <c r="I140" s="2"/>
      <c r="J140" s="2"/>
      <c r="K140" s="2"/>
    </row>
    <row r="141" spans="2:11" ht="15.75" customHeight="1" x14ac:dyDescent="0.2">
      <c r="B141" s="2"/>
      <c r="C141" s="3"/>
      <c r="D141" s="4"/>
      <c r="E141" s="95"/>
      <c r="F141" s="96"/>
      <c r="G141" s="2"/>
      <c r="H141" s="6"/>
      <c r="I141" s="2"/>
      <c r="J141" s="2"/>
      <c r="K141" s="2"/>
    </row>
    <row r="142" spans="2:11" ht="15.75" customHeight="1" x14ac:dyDescent="0.2">
      <c r="B142" s="2"/>
      <c r="C142" s="3"/>
      <c r="D142" s="4"/>
      <c r="E142" s="95"/>
      <c r="F142" s="96"/>
      <c r="G142" s="2"/>
      <c r="H142" s="6"/>
      <c r="I142" s="2"/>
      <c r="J142" s="2"/>
      <c r="K142" s="2"/>
    </row>
    <row r="143" spans="2:11" ht="15.75" customHeight="1" x14ac:dyDescent="0.2">
      <c r="B143" s="2"/>
      <c r="C143" s="3"/>
      <c r="D143" s="4"/>
      <c r="E143" s="95"/>
      <c r="F143" s="96"/>
      <c r="G143" s="2"/>
      <c r="H143" s="6"/>
      <c r="I143" s="2"/>
      <c r="J143" s="2"/>
      <c r="K143" s="2"/>
    </row>
    <row r="144" spans="2:11" ht="15.75" customHeight="1" x14ac:dyDescent="0.2">
      <c r="B144" s="2"/>
      <c r="C144" s="3"/>
      <c r="D144" s="4"/>
      <c r="E144" s="95"/>
      <c r="F144" s="96"/>
      <c r="G144" s="2"/>
      <c r="H144" s="6"/>
      <c r="I144" s="2"/>
      <c r="J144" s="2"/>
      <c r="K144" s="2"/>
    </row>
    <row r="145" spans="2:11" ht="15.75" customHeight="1" x14ac:dyDescent="0.2">
      <c r="B145" s="2"/>
      <c r="C145" s="3"/>
      <c r="D145" s="4"/>
      <c r="E145" s="95"/>
      <c r="F145" s="96"/>
      <c r="G145" s="2"/>
      <c r="H145" s="6"/>
      <c r="I145" s="2"/>
      <c r="J145" s="2"/>
      <c r="K145" s="2"/>
    </row>
    <row r="146" spans="2:11" ht="15.75" customHeight="1" x14ac:dyDescent="0.2">
      <c r="B146" s="2"/>
      <c r="C146" s="3"/>
      <c r="D146" s="4"/>
      <c r="E146" s="95"/>
      <c r="F146" s="96"/>
      <c r="G146" s="2"/>
      <c r="H146" s="6"/>
      <c r="I146" s="2"/>
      <c r="J146" s="2"/>
      <c r="K146" s="2"/>
    </row>
    <row r="147" spans="2:11" ht="15.75" customHeight="1" x14ac:dyDescent="0.2">
      <c r="B147" s="2"/>
      <c r="C147" s="3"/>
      <c r="D147" s="4"/>
      <c r="E147" s="95"/>
      <c r="F147" s="96"/>
      <c r="G147" s="2"/>
      <c r="H147" s="6"/>
      <c r="I147" s="2"/>
      <c r="J147" s="2"/>
      <c r="K147" s="2"/>
    </row>
    <row r="148" spans="2:11" ht="15.75" customHeight="1" x14ac:dyDescent="0.2">
      <c r="B148" s="2"/>
      <c r="C148" s="3"/>
      <c r="D148" s="4"/>
      <c r="E148" s="95"/>
      <c r="F148" s="96"/>
      <c r="G148" s="2"/>
      <c r="H148" s="6"/>
      <c r="I148" s="2"/>
      <c r="J148" s="2"/>
      <c r="K148" s="2"/>
    </row>
    <row r="149" spans="2:11" ht="15.75" customHeight="1" x14ac:dyDescent="0.2">
      <c r="B149" s="2"/>
      <c r="C149" s="3"/>
      <c r="D149" s="4"/>
      <c r="E149" s="95"/>
      <c r="F149" s="96"/>
      <c r="G149" s="2"/>
      <c r="H149" s="6"/>
      <c r="I149" s="2"/>
      <c r="J149" s="2"/>
      <c r="K149" s="2"/>
    </row>
    <row r="150" spans="2:11" ht="15.75" customHeight="1" x14ac:dyDescent="0.2">
      <c r="B150" s="2"/>
      <c r="C150" s="3"/>
      <c r="D150" s="4"/>
      <c r="E150" s="95"/>
      <c r="F150" s="96"/>
      <c r="G150" s="2"/>
      <c r="H150" s="6"/>
      <c r="I150" s="2"/>
      <c r="J150" s="2"/>
      <c r="K150" s="2"/>
    </row>
    <row r="151" spans="2:11" ht="15.75" customHeight="1" x14ac:dyDescent="0.2">
      <c r="B151" s="2"/>
      <c r="C151" s="3"/>
      <c r="D151" s="4"/>
      <c r="E151" s="95"/>
      <c r="F151" s="96"/>
      <c r="G151" s="2"/>
      <c r="H151" s="6"/>
      <c r="I151" s="2"/>
      <c r="J151" s="2"/>
      <c r="K151" s="2"/>
    </row>
    <row r="152" spans="2:11" ht="15.75" customHeight="1" x14ac:dyDescent="0.2">
      <c r="B152" s="2"/>
      <c r="C152" s="3"/>
      <c r="D152" s="4"/>
      <c r="E152" s="95"/>
      <c r="F152" s="96"/>
      <c r="G152" s="2"/>
      <c r="H152" s="6"/>
      <c r="I152" s="2"/>
      <c r="J152" s="2"/>
      <c r="K152" s="2"/>
    </row>
    <row r="153" spans="2:11" ht="15.75" customHeight="1" x14ac:dyDescent="0.2">
      <c r="B153" s="2"/>
      <c r="C153" s="3"/>
      <c r="D153" s="4"/>
      <c r="E153" s="95"/>
      <c r="F153" s="96"/>
      <c r="G153" s="2"/>
      <c r="H153" s="6"/>
      <c r="I153" s="2"/>
      <c r="J153" s="2"/>
      <c r="K153" s="2"/>
    </row>
    <row r="154" spans="2:11" ht="15.75" customHeight="1" x14ac:dyDescent="0.2">
      <c r="B154" s="2"/>
      <c r="C154" s="3"/>
      <c r="D154" s="4"/>
      <c r="E154" s="95"/>
      <c r="F154" s="96"/>
      <c r="G154" s="2"/>
      <c r="H154" s="6"/>
      <c r="I154" s="2"/>
      <c r="J154" s="2"/>
      <c r="K154" s="2"/>
    </row>
    <row r="155" spans="2:11" ht="15.75" customHeight="1" x14ac:dyDescent="0.2">
      <c r="B155" s="2"/>
      <c r="C155" s="3"/>
      <c r="D155" s="4"/>
      <c r="E155" s="95"/>
      <c r="F155" s="96"/>
      <c r="G155" s="2"/>
      <c r="H155" s="6"/>
      <c r="I155" s="2"/>
      <c r="J155" s="2"/>
      <c r="K155" s="2"/>
    </row>
    <row r="156" spans="2:11" ht="15.75" customHeight="1" x14ac:dyDescent="0.2">
      <c r="B156" s="2"/>
      <c r="C156" s="3"/>
      <c r="D156" s="4"/>
      <c r="E156" s="95"/>
      <c r="F156" s="96"/>
      <c r="G156" s="2"/>
      <c r="H156" s="6"/>
      <c r="I156" s="2"/>
      <c r="J156" s="2"/>
      <c r="K156" s="2"/>
    </row>
    <row r="157" spans="2:11" ht="15.75" customHeight="1" x14ac:dyDescent="0.2">
      <c r="B157" s="2"/>
      <c r="C157" s="3"/>
      <c r="D157" s="4"/>
      <c r="E157" s="95"/>
      <c r="F157" s="96"/>
      <c r="G157" s="2"/>
      <c r="H157" s="6"/>
      <c r="I157" s="2"/>
      <c r="J157" s="2"/>
      <c r="K157" s="2"/>
    </row>
    <row r="158" spans="2:11" ht="15.75" customHeight="1" x14ac:dyDescent="0.2">
      <c r="B158" s="2"/>
      <c r="C158" s="3"/>
      <c r="D158" s="4"/>
      <c r="E158" s="95"/>
      <c r="F158" s="96"/>
      <c r="G158" s="2"/>
      <c r="H158" s="6"/>
      <c r="I158" s="2"/>
      <c r="J158" s="2"/>
      <c r="K158" s="2"/>
    </row>
    <row r="159" spans="2:11" ht="15.75" customHeight="1" x14ac:dyDescent="0.2">
      <c r="B159" s="2"/>
      <c r="C159" s="3"/>
      <c r="D159" s="4"/>
      <c r="E159" s="95"/>
      <c r="F159" s="96"/>
      <c r="G159" s="2"/>
      <c r="H159" s="6"/>
      <c r="I159" s="2"/>
      <c r="J159" s="2"/>
      <c r="K159" s="2"/>
    </row>
    <row r="160" spans="2:11" ht="15.75" customHeight="1" x14ac:dyDescent="0.2">
      <c r="B160" s="2"/>
      <c r="C160" s="3"/>
      <c r="D160" s="4"/>
      <c r="E160" s="95"/>
      <c r="F160" s="96"/>
      <c r="G160" s="2"/>
      <c r="H160" s="6"/>
      <c r="I160" s="2"/>
      <c r="J160" s="2"/>
      <c r="K160" s="2"/>
    </row>
    <row r="161" spans="2:11" ht="15.75" customHeight="1" x14ac:dyDescent="0.2">
      <c r="B161" s="2"/>
      <c r="C161" s="3"/>
      <c r="D161" s="4"/>
      <c r="E161" s="95"/>
      <c r="F161" s="96"/>
      <c r="G161" s="2"/>
      <c r="H161" s="6"/>
      <c r="I161" s="2"/>
      <c r="J161" s="2"/>
      <c r="K161" s="2"/>
    </row>
    <row r="162" spans="2:11" ht="15.75" customHeight="1" x14ac:dyDescent="0.2">
      <c r="B162" s="2"/>
      <c r="C162" s="3"/>
      <c r="D162" s="4"/>
      <c r="E162" s="95"/>
      <c r="F162" s="96"/>
      <c r="G162" s="2"/>
      <c r="H162" s="6"/>
      <c r="I162" s="2"/>
      <c r="J162" s="2"/>
      <c r="K162" s="2"/>
    </row>
    <row r="163" spans="2:11" ht="15.75" customHeight="1" x14ac:dyDescent="0.2">
      <c r="B163" s="2"/>
      <c r="C163" s="3"/>
      <c r="D163" s="4"/>
      <c r="E163" s="95"/>
      <c r="F163" s="96"/>
      <c r="G163" s="2"/>
      <c r="H163" s="6"/>
      <c r="I163" s="2"/>
      <c r="J163" s="2"/>
      <c r="K163" s="2"/>
    </row>
    <row r="164" spans="2:11" ht="15.75" customHeight="1" x14ac:dyDescent="0.2">
      <c r="B164" s="2"/>
      <c r="C164" s="3"/>
      <c r="D164" s="4"/>
      <c r="E164" s="95"/>
      <c r="F164" s="96"/>
      <c r="G164" s="2"/>
      <c r="H164" s="6"/>
      <c r="I164" s="2"/>
      <c r="J164" s="2"/>
      <c r="K164" s="2"/>
    </row>
    <row r="165" spans="2:11" ht="15.75" customHeight="1" x14ac:dyDescent="0.2">
      <c r="B165" s="2"/>
      <c r="C165" s="3"/>
      <c r="D165" s="4"/>
      <c r="E165" s="95"/>
      <c r="F165" s="96"/>
      <c r="G165" s="2"/>
      <c r="H165" s="6"/>
      <c r="I165" s="2"/>
      <c r="J165" s="2"/>
      <c r="K165" s="2"/>
    </row>
    <row r="166" spans="2:11" ht="15.75" customHeight="1" x14ac:dyDescent="0.2">
      <c r="B166" s="2"/>
      <c r="C166" s="3"/>
      <c r="D166" s="4"/>
      <c r="E166" s="95"/>
      <c r="F166" s="96"/>
      <c r="G166" s="2"/>
      <c r="H166" s="6"/>
      <c r="I166" s="2"/>
      <c r="J166" s="2"/>
      <c r="K166" s="2"/>
    </row>
    <row r="167" spans="2:11" ht="15.75" customHeight="1" x14ac:dyDescent="0.2">
      <c r="B167" s="2"/>
      <c r="C167" s="3"/>
      <c r="D167" s="4"/>
      <c r="E167" s="95"/>
      <c r="F167" s="96"/>
      <c r="G167" s="2"/>
      <c r="H167" s="6"/>
      <c r="I167" s="2"/>
      <c r="J167" s="2"/>
      <c r="K167" s="2"/>
    </row>
    <row r="168" spans="2:11" ht="15.75" customHeight="1" x14ac:dyDescent="0.2">
      <c r="B168" s="2"/>
      <c r="C168" s="3"/>
      <c r="D168" s="4"/>
      <c r="E168" s="95"/>
      <c r="F168" s="96"/>
      <c r="G168" s="2"/>
      <c r="H168" s="6"/>
      <c r="I168" s="2"/>
      <c r="J168" s="2"/>
      <c r="K168" s="2"/>
    </row>
    <row r="169" spans="2:11" ht="15.75" customHeight="1" x14ac:dyDescent="0.2">
      <c r="B169" s="2"/>
      <c r="C169" s="3"/>
      <c r="D169" s="4"/>
      <c r="E169" s="95"/>
      <c r="F169" s="96"/>
      <c r="G169" s="2"/>
      <c r="H169" s="6"/>
      <c r="I169" s="2"/>
      <c r="J169" s="2"/>
      <c r="K169" s="2"/>
    </row>
    <row r="170" spans="2:11" ht="15.75" customHeight="1" x14ac:dyDescent="0.2">
      <c r="B170" s="2"/>
      <c r="C170" s="3"/>
      <c r="D170" s="4"/>
      <c r="E170" s="95"/>
      <c r="F170" s="96"/>
      <c r="G170" s="2"/>
      <c r="H170" s="6"/>
      <c r="I170" s="2"/>
      <c r="J170" s="2"/>
      <c r="K170" s="2"/>
    </row>
    <row r="171" spans="2:11" ht="15.75" customHeight="1" x14ac:dyDescent="0.2">
      <c r="B171" s="2"/>
      <c r="C171" s="3"/>
      <c r="D171" s="4"/>
      <c r="E171" s="95"/>
      <c r="F171" s="96"/>
      <c r="G171" s="2"/>
      <c r="H171" s="6"/>
      <c r="I171" s="2"/>
      <c r="J171" s="2"/>
      <c r="K171" s="2"/>
    </row>
    <row r="172" spans="2:11" ht="15.75" customHeight="1" x14ac:dyDescent="0.2">
      <c r="B172" s="2"/>
      <c r="C172" s="3"/>
      <c r="D172" s="4"/>
      <c r="E172" s="95"/>
      <c r="F172" s="96"/>
      <c r="G172" s="2"/>
      <c r="H172" s="6"/>
      <c r="I172" s="2"/>
      <c r="J172" s="2"/>
      <c r="K172" s="2"/>
    </row>
    <row r="173" spans="2:11" ht="15.75" customHeight="1" x14ac:dyDescent="0.2">
      <c r="B173" s="2"/>
      <c r="C173" s="3"/>
      <c r="D173" s="4"/>
      <c r="E173" s="95"/>
      <c r="F173" s="96"/>
      <c r="G173" s="2"/>
      <c r="H173" s="6"/>
      <c r="I173" s="2"/>
      <c r="J173" s="2"/>
      <c r="K173" s="2"/>
    </row>
    <row r="174" spans="2:11" ht="15.75" customHeight="1" x14ac:dyDescent="0.2">
      <c r="B174" s="2"/>
      <c r="C174" s="3"/>
      <c r="D174" s="4"/>
      <c r="E174" s="95"/>
      <c r="F174" s="96"/>
      <c r="G174" s="2"/>
      <c r="H174" s="6"/>
      <c r="I174" s="2"/>
      <c r="J174" s="2"/>
      <c r="K174" s="2"/>
    </row>
    <row r="175" spans="2:11" ht="15.75" customHeight="1" x14ac:dyDescent="0.2">
      <c r="B175" s="2"/>
      <c r="C175" s="3"/>
      <c r="D175" s="4"/>
      <c r="E175" s="95"/>
      <c r="F175" s="96"/>
      <c r="G175" s="2"/>
      <c r="H175" s="6"/>
      <c r="I175" s="2"/>
      <c r="J175" s="2"/>
      <c r="K175" s="2"/>
    </row>
    <row r="176" spans="2:11" ht="15.75" customHeight="1" x14ac:dyDescent="0.2">
      <c r="B176" s="2"/>
      <c r="C176" s="3"/>
      <c r="D176" s="4"/>
      <c r="E176" s="95"/>
      <c r="F176" s="96"/>
      <c r="G176" s="2"/>
      <c r="H176" s="6"/>
      <c r="I176" s="2"/>
      <c r="J176" s="2"/>
      <c r="K176" s="2"/>
    </row>
    <row r="177" spans="2:11" ht="15.75" customHeight="1" x14ac:dyDescent="0.2">
      <c r="B177" s="2"/>
      <c r="C177" s="3"/>
      <c r="D177" s="4"/>
      <c r="E177" s="95"/>
      <c r="F177" s="96"/>
      <c r="G177" s="2"/>
      <c r="H177" s="6"/>
      <c r="I177" s="2"/>
      <c r="J177" s="2"/>
      <c r="K177" s="2"/>
    </row>
    <row r="178" spans="2:11" ht="15.75" customHeight="1" x14ac:dyDescent="0.2">
      <c r="B178" s="2"/>
      <c r="C178" s="3"/>
      <c r="D178" s="4"/>
      <c r="E178" s="95"/>
      <c r="F178" s="96"/>
      <c r="G178" s="2"/>
      <c r="H178" s="6"/>
      <c r="I178" s="2"/>
      <c r="J178" s="2"/>
      <c r="K178" s="2"/>
    </row>
    <row r="179" spans="2:11" ht="15.75" customHeight="1" x14ac:dyDescent="0.2">
      <c r="B179" s="2"/>
      <c r="C179" s="3"/>
      <c r="D179" s="4"/>
      <c r="E179" s="95"/>
      <c r="F179" s="96"/>
      <c r="G179" s="2"/>
      <c r="H179" s="6"/>
      <c r="I179" s="2"/>
      <c r="J179" s="2"/>
      <c r="K179" s="2"/>
    </row>
    <row r="180" spans="2:11" ht="15.75" customHeight="1" x14ac:dyDescent="0.2">
      <c r="B180" s="2"/>
      <c r="C180" s="3"/>
      <c r="D180" s="4"/>
      <c r="E180" s="95"/>
      <c r="F180" s="96"/>
      <c r="G180" s="2"/>
      <c r="H180" s="6"/>
      <c r="I180" s="2"/>
      <c r="J180" s="2"/>
      <c r="K180" s="2"/>
    </row>
    <row r="181" spans="2:11" ht="15.75" customHeight="1" x14ac:dyDescent="0.2">
      <c r="B181" s="2"/>
      <c r="C181" s="3"/>
      <c r="D181" s="4"/>
      <c r="E181" s="95"/>
      <c r="F181" s="96"/>
      <c r="G181" s="2"/>
      <c r="H181" s="6"/>
      <c r="I181" s="2"/>
      <c r="J181" s="2"/>
      <c r="K181" s="2"/>
    </row>
    <row r="182" spans="2:11" ht="15.75" customHeight="1" x14ac:dyDescent="0.2">
      <c r="B182" s="2"/>
      <c r="C182" s="3"/>
      <c r="D182" s="4"/>
      <c r="E182" s="95"/>
      <c r="F182" s="96"/>
      <c r="G182" s="2"/>
      <c r="H182" s="6"/>
      <c r="I182" s="2"/>
      <c r="J182" s="2"/>
      <c r="K182" s="2"/>
    </row>
    <row r="183" spans="2:11" ht="15.75" customHeight="1" x14ac:dyDescent="0.2">
      <c r="B183" s="2"/>
      <c r="C183" s="3"/>
      <c r="D183" s="4"/>
      <c r="E183" s="95"/>
      <c r="F183" s="96"/>
      <c r="G183" s="2"/>
      <c r="H183" s="6"/>
      <c r="I183" s="2"/>
      <c r="J183" s="2"/>
      <c r="K183" s="2"/>
    </row>
    <row r="184" spans="2:11" ht="15.75" customHeight="1" x14ac:dyDescent="0.2">
      <c r="B184" s="2"/>
      <c r="C184" s="3"/>
      <c r="D184" s="4"/>
      <c r="E184" s="95"/>
      <c r="F184" s="96"/>
      <c r="G184" s="2"/>
      <c r="H184" s="6"/>
      <c r="I184" s="2"/>
      <c r="J184" s="2"/>
      <c r="K184" s="2"/>
    </row>
    <row r="185" spans="2:11" ht="15.75" customHeight="1" x14ac:dyDescent="0.2">
      <c r="B185" s="2"/>
      <c r="C185" s="3"/>
      <c r="D185" s="4"/>
      <c r="E185" s="95"/>
      <c r="F185" s="96"/>
      <c r="G185" s="2"/>
      <c r="H185" s="6"/>
      <c r="I185" s="2"/>
      <c r="J185" s="2"/>
      <c r="K185" s="2"/>
    </row>
    <row r="186" spans="2:11" ht="15.75" customHeight="1" x14ac:dyDescent="0.2">
      <c r="B186" s="2"/>
      <c r="C186" s="3"/>
      <c r="D186" s="4"/>
      <c r="E186" s="95"/>
      <c r="F186" s="96"/>
      <c r="G186" s="2"/>
      <c r="H186" s="6"/>
      <c r="I186" s="2"/>
      <c r="J186" s="2"/>
      <c r="K186" s="2"/>
    </row>
    <row r="187" spans="2:11" ht="15.75" customHeight="1" x14ac:dyDescent="0.2">
      <c r="B187" s="2"/>
      <c r="C187" s="3"/>
      <c r="D187" s="4"/>
      <c r="E187" s="95"/>
      <c r="F187" s="96"/>
      <c r="G187" s="2"/>
      <c r="H187" s="6"/>
      <c r="I187" s="2"/>
      <c r="J187" s="2"/>
      <c r="K187" s="2"/>
    </row>
    <row r="188" spans="2:11" ht="15.75" customHeight="1" x14ac:dyDescent="0.2">
      <c r="B188" s="2"/>
      <c r="C188" s="3"/>
      <c r="D188" s="4"/>
      <c r="E188" s="95"/>
      <c r="F188" s="96"/>
      <c r="G188" s="2"/>
      <c r="H188" s="6"/>
      <c r="I188" s="2"/>
      <c r="J188" s="2"/>
      <c r="K188" s="2"/>
    </row>
    <row r="189" spans="2:11" ht="15.75" customHeight="1" x14ac:dyDescent="0.2">
      <c r="B189" s="2"/>
      <c r="C189" s="3"/>
      <c r="D189" s="4"/>
      <c r="E189" s="95"/>
      <c r="F189" s="96"/>
      <c r="G189" s="2"/>
      <c r="H189" s="6"/>
      <c r="I189" s="2"/>
      <c r="J189" s="2"/>
      <c r="K189" s="2"/>
    </row>
    <row r="190" spans="2:11" ht="15.75" customHeight="1" x14ac:dyDescent="0.2">
      <c r="B190" s="2"/>
      <c r="C190" s="3"/>
      <c r="D190" s="4"/>
      <c r="E190" s="95"/>
      <c r="F190" s="96"/>
      <c r="G190" s="2"/>
      <c r="H190" s="6"/>
      <c r="I190" s="2"/>
      <c r="J190" s="2"/>
      <c r="K190" s="2"/>
    </row>
    <row r="191" spans="2:11" ht="15.75" customHeight="1" x14ac:dyDescent="0.2">
      <c r="B191" s="2"/>
      <c r="C191" s="3"/>
      <c r="D191" s="4"/>
      <c r="E191" s="95"/>
      <c r="F191" s="96"/>
      <c r="G191" s="2"/>
      <c r="H191" s="6"/>
      <c r="I191" s="2"/>
      <c r="J191" s="2"/>
      <c r="K191" s="2"/>
    </row>
    <row r="192" spans="2:11" ht="15.75" customHeight="1" x14ac:dyDescent="0.2">
      <c r="B192" s="2"/>
      <c r="C192" s="3"/>
      <c r="D192" s="4"/>
      <c r="E192" s="95"/>
      <c r="F192" s="96"/>
      <c r="G192" s="2"/>
      <c r="H192" s="6"/>
      <c r="I192" s="2"/>
      <c r="J192" s="2"/>
      <c r="K192" s="2"/>
    </row>
    <row r="193" spans="2:11" ht="15.75" customHeight="1" x14ac:dyDescent="0.2">
      <c r="B193" s="2"/>
      <c r="C193" s="3"/>
      <c r="D193" s="4"/>
      <c r="E193" s="95"/>
      <c r="F193" s="96"/>
      <c r="G193" s="2"/>
      <c r="H193" s="6"/>
      <c r="I193" s="2"/>
      <c r="J193" s="2"/>
      <c r="K193" s="2"/>
    </row>
    <row r="194" spans="2:11" ht="15.75" customHeight="1" x14ac:dyDescent="0.2">
      <c r="B194" s="2"/>
      <c r="C194" s="3"/>
      <c r="D194" s="4"/>
      <c r="E194" s="95"/>
      <c r="F194" s="96"/>
      <c r="G194" s="2"/>
      <c r="H194" s="6"/>
      <c r="I194" s="2"/>
      <c r="J194" s="2"/>
      <c r="K194" s="2"/>
    </row>
    <row r="195" spans="2:11" ht="15.75" customHeight="1" x14ac:dyDescent="0.2">
      <c r="B195" s="2"/>
      <c r="C195" s="3"/>
      <c r="D195" s="4"/>
      <c r="E195" s="95"/>
      <c r="F195" s="96"/>
      <c r="G195" s="2"/>
      <c r="H195" s="6"/>
      <c r="I195" s="2"/>
      <c r="J195" s="2"/>
      <c r="K195" s="2"/>
    </row>
    <row r="196" spans="2:11" ht="15.75" customHeight="1" x14ac:dyDescent="0.2">
      <c r="B196" s="2"/>
      <c r="C196" s="3"/>
      <c r="D196" s="4"/>
      <c r="E196" s="95"/>
      <c r="F196" s="96"/>
      <c r="G196" s="2"/>
      <c r="H196" s="6"/>
      <c r="I196" s="2"/>
      <c r="J196" s="2"/>
      <c r="K196" s="2"/>
    </row>
    <row r="197" spans="2:11" ht="15.75" customHeight="1" x14ac:dyDescent="0.2">
      <c r="B197" s="2"/>
      <c r="C197" s="3"/>
      <c r="D197" s="4"/>
      <c r="E197" s="95"/>
      <c r="F197" s="96"/>
      <c r="G197" s="2"/>
      <c r="H197" s="6"/>
      <c r="I197" s="2"/>
      <c r="J197" s="2"/>
      <c r="K197" s="2"/>
    </row>
    <row r="198" spans="2:11" ht="15.75" customHeight="1" x14ac:dyDescent="0.2">
      <c r="B198" s="2"/>
      <c r="C198" s="3"/>
      <c r="D198" s="4"/>
      <c r="E198" s="95"/>
      <c r="F198" s="96"/>
      <c r="G198" s="2"/>
      <c r="H198" s="6"/>
      <c r="I198" s="2"/>
      <c r="J198" s="2"/>
      <c r="K198" s="2"/>
    </row>
    <row r="199" spans="2:11" ht="15.75" customHeight="1" x14ac:dyDescent="0.2">
      <c r="B199" s="2"/>
      <c r="C199" s="3"/>
      <c r="D199" s="4"/>
      <c r="E199" s="95"/>
      <c r="F199" s="96"/>
      <c r="G199" s="2"/>
      <c r="H199" s="6"/>
      <c r="I199" s="2"/>
      <c r="J199" s="2"/>
      <c r="K199" s="2"/>
    </row>
    <row r="200" spans="2:11" ht="15.75" customHeight="1" x14ac:dyDescent="0.2">
      <c r="B200" s="2"/>
      <c r="C200" s="3"/>
      <c r="D200" s="4"/>
      <c r="E200" s="95"/>
      <c r="F200" s="96"/>
      <c r="G200" s="2"/>
      <c r="H200" s="6"/>
      <c r="I200" s="2"/>
      <c r="J200" s="2"/>
      <c r="K200" s="2"/>
    </row>
    <row r="201" spans="2:11" ht="15.75" customHeight="1" x14ac:dyDescent="0.2">
      <c r="B201" s="2"/>
      <c r="C201" s="3"/>
      <c r="D201" s="4"/>
      <c r="E201" s="95"/>
      <c r="F201" s="96"/>
      <c r="G201" s="2"/>
      <c r="H201" s="6"/>
      <c r="I201" s="2"/>
      <c r="J201" s="2"/>
      <c r="K201" s="2"/>
    </row>
    <row r="202" spans="2:11" ht="15.75" customHeight="1" x14ac:dyDescent="0.2">
      <c r="B202" s="2"/>
      <c r="C202" s="3"/>
      <c r="D202" s="4"/>
      <c r="E202" s="95"/>
      <c r="F202" s="96"/>
      <c r="G202" s="2"/>
      <c r="H202" s="6"/>
      <c r="I202" s="2"/>
      <c r="J202" s="2"/>
      <c r="K202" s="2"/>
    </row>
    <row r="203" spans="2:11" ht="15.75" customHeight="1" x14ac:dyDescent="0.2">
      <c r="B203" s="2"/>
      <c r="C203" s="3"/>
      <c r="D203" s="4"/>
      <c r="E203" s="95"/>
      <c r="F203" s="96"/>
      <c r="G203" s="2"/>
      <c r="H203" s="6"/>
      <c r="I203" s="2"/>
      <c r="J203" s="2"/>
      <c r="K203" s="2"/>
    </row>
    <row r="204" spans="2:11" ht="15.75" customHeight="1" x14ac:dyDescent="0.2">
      <c r="B204" s="2"/>
      <c r="C204" s="3"/>
      <c r="D204" s="4"/>
      <c r="E204" s="95"/>
      <c r="F204" s="96"/>
      <c r="G204" s="2"/>
      <c r="H204" s="6"/>
      <c r="I204" s="2"/>
      <c r="J204" s="2"/>
      <c r="K204" s="2"/>
    </row>
    <row r="205" spans="2:11" ht="15.75" customHeight="1" x14ac:dyDescent="0.2">
      <c r="B205" s="2"/>
      <c r="C205" s="3"/>
      <c r="D205" s="4"/>
      <c r="E205" s="95"/>
      <c r="F205" s="96"/>
      <c r="G205" s="2"/>
      <c r="H205" s="6"/>
      <c r="I205" s="2"/>
      <c r="J205" s="2"/>
      <c r="K205" s="2"/>
    </row>
    <row r="206" spans="2:11" ht="15.75" customHeight="1" x14ac:dyDescent="0.2">
      <c r="B206" s="2"/>
      <c r="C206" s="3"/>
      <c r="D206" s="4"/>
      <c r="E206" s="95"/>
      <c r="F206" s="96"/>
      <c r="G206" s="2"/>
      <c r="H206" s="6"/>
      <c r="I206" s="2"/>
      <c r="J206" s="2"/>
      <c r="K206" s="2"/>
    </row>
    <row r="207" spans="2:11" ht="15.75" customHeight="1" x14ac:dyDescent="0.2">
      <c r="B207" s="2"/>
      <c r="C207" s="3"/>
      <c r="D207" s="4"/>
      <c r="E207" s="95"/>
      <c r="F207" s="96"/>
      <c r="G207" s="2"/>
      <c r="H207" s="6"/>
      <c r="I207" s="2"/>
      <c r="J207" s="2"/>
      <c r="K207" s="2"/>
    </row>
    <row r="208" spans="2:11" ht="15.75" customHeight="1" x14ac:dyDescent="0.2">
      <c r="B208" s="2"/>
      <c r="C208" s="3"/>
      <c r="D208" s="4"/>
      <c r="E208" s="95"/>
      <c r="F208" s="96"/>
      <c r="G208" s="2"/>
      <c r="H208" s="6"/>
      <c r="I208" s="2"/>
      <c r="J208" s="2"/>
      <c r="K208" s="2"/>
    </row>
    <row r="209" spans="2:11" ht="15.75" customHeight="1" x14ac:dyDescent="0.2">
      <c r="B209" s="2"/>
      <c r="C209" s="3"/>
      <c r="D209" s="4"/>
      <c r="E209" s="95"/>
      <c r="F209" s="96"/>
      <c r="G209" s="2"/>
      <c r="H209" s="6"/>
      <c r="I209" s="2"/>
      <c r="J209" s="2"/>
      <c r="K209" s="2"/>
    </row>
    <row r="210" spans="2:11" ht="15.75" customHeight="1" x14ac:dyDescent="0.2">
      <c r="B210" s="2"/>
      <c r="C210" s="3"/>
      <c r="D210" s="4"/>
      <c r="E210" s="95"/>
      <c r="F210" s="96"/>
      <c r="G210" s="2"/>
      <c r="H210" s="6"/>
      <c r="I210" s="2"/>
      <c r="J210" s="2"/>
      <c r="K210" s="2"/>
    </row>
    <row r="211" spans="2:11" ht="15.75" customHeight="1" x14ac:dyDescent="0.2">
      <c r="B211" s="2"/>
      <c r="C211" s="3"/>
      <c r="D211" s="4"/>
      <c r="E211" s="95"/>
      <c r="F211" s="96"/>
      <c r="G211" s="2"/>
      <c r="H211" s="6"/>
      <c r="I211" s="2"/>
      <c r="J211" s="2"/>
      <c r="K211" s="2"/>
    </row>
    <row r="212" spans="2:11" ht="15.75" customHeight="1" x14ac:dyDescent="0.2">
      <c r="B212" s="2"/>
      <c r="C212" s="3"/>
      <c r="D212" s="4"/>
      <c r="E212" s="95"/>
      <c r="F212" s="96"/>
      <c r="G212" s="2"/>
      <c r="H212" s="6"/>
      <c r="I212" s="2"/>
      <c r="J212" s="2"/>
      <c r="K212" s="2"/>
    </row>
    <row r="213" spans="2:11" ht="15.75" customHeight="1" x14ac:dyDescent="0.2">
      <c r="B213" s="2"/>
      <c r="C213" s="3"/>
      <c r="D213" s="4"/>
      <c r="E213" s="95"/>
      <c r="F213" s="96"/>
      <c r="G213" s="2"/>
      <c r="H213" s="6"/>
      <c r="I213" s="2"/>
      <c r="J213" s="2"/>
      <c r="K213" s="2"/>
    </row>
    <row r="214" spans="2:11" ht="15.75" customHeight="1" x14ac:dyDescent="0.2">
      <c r="B214" s="2"/>
      <c r="C214" s="3"/>
      <c r="D214" s="4"/>
      <c r="E214" s="95"/>
      <c r="F214" s="96"/>
      <c r="G214" s="2"/>
      <c r="H214" s="6"/>
      <c r="I214" s="2"/>
      <c r="J214" s="2"/>
      <c r="K214" s="2"/>
    </row>
    <row r="215" spans="2:11" ht="15.75" customHeight="1" x14ac:dyDescent="0.2">
      <c r="B215" s="2"/>
      <c r="C215" s="3"/>
      <c r="D215" s="4"/>
      <c r="E215" s="95"/>
      <c r="F215" s="96"/>
      <c r="G215" s="2"/>
      <c r="H215" s="6"/>
      <c r="I215" s="2"/>
      <c r="J215" s="2"/>
      <c r="K215" s="2"/>
    </row>
    <row r="216" spans="2:11" ht="15.75" customHeight="1" x14ac:dyDescent="0.2">
      <c r="B216" s="2"/>
      <c r="C216" s="3"/>
      <c r="D216" s="4"/>
      <c r="E216" s="95"/>
      <c r="F216" s="96"/>
      <c r="G216" s="2"/>
      <c r="H216" s="6"/>
      <c r="I216" s="2"/>
      <c r="J216" s="2"/>
      <c r="K216" s="2"/>
    </row>
    <row r="217" spans="2:11" ht="15.75" customHeight="1" x14ac:dyDescent="0.2">
      <c r="B217" s="2"/>
      <c r="C217" s="3"/>
      <c r="D217" s="4"/>
      <c r="E217" s="95"/>
      <c r="F217" s="96"/>
      <c r="G217" s="2"/>
      <c r="H217" s="6"/>
      <c r="I217" s="2"/>
      <c r="J217" s="2"/>
      <c r="K217" s="2"/>
    </row>
    <row r="218" spans="2:11" ht="15.75" customHeight="1" x14ac:dyDescent="0.2">
      <c r="B218" s="2"/>
      <c r="C218" s="3"/>
      <c r="D218" s="4"/>
      <c r="E218" s="95"/>
      <c r="F218" s="96"/>
      <c r="G218" s="2"/>
      <c r="H218" s="6"/>
      <c r="I218" s="2"/>
      <c r="J218" s="2"/>
      <c r="K218" s="2"/>
    </row>
    <row r="219" spans="2:11" ht="15.75" customHeight="1" x14ac:dyDescent="0.2">
      <c r="B219" s="2"/>
      <c r="C219" s="3"/>
      <c r="D219" s="4"/>
      <c r="E219" s="95"/>
      <c r="F219" s="96"/>
      <c r="G219" s="2"/>
      <c r="H219" s="6"/>
      <c r="I219" s="2"/>
      <c r="J219" s="2"/>
      <c r="K219" s="2"/>
    </row>
    <row r="220" spans="2:11" ht="15.75" customHeight="1" x14ac:dyDescent="0.2">
      <c r="B220" s="2"/>
      <c r="C220" s="3"/>
      <c r="D220" s="4"/>
      <c r="E220" s="95"/>
      <c r="F220" s="96"/>
      <c r="G220" s="2"/>
      <c r="H220" s="6"/>
      <c r="I220" s="2"/>
      <c r="J220" s="2"/>
      <c r="K220" s="2"/>
    </row>
    <row r="221" spans="2:11" ht="15.75" customHeight="1" x14ac:dyDescent="0.2">
      <c r="B221" s="2"/>
      <c r="C221" s="3"/>
      <c r="D221" s="4"/>
      <c r="E221" s="95"/>
      <c r="F221" s="96"/>
      <c r="G221" s="2"/>
      <c r="H221" s="6"/>
      <c r="I221" s="2"/>
      <c r="J221" s="2"/>
      <c r="K221" s="2"/>
    </row>
    <row r="222" spans="2:11" ht="15.75" customHeight="1" x14ac:dyDescent="0.2">
      <c r="B222" s="2"/>
      <c r="C222" s="3"/>
      <c r="D222" s="4"/>
      <c r="E222" s="95"/>
      <c r="F222" s="96"/>
      <c r="G222" s="2"/>
      <c r="H222" s="6"/>
      <c r="I222" s="2"/>
      <c r="J222" s="2"/>
      <c r="K222" s="2"/>
    </row>
    <row r="223" spans="2:11" ht="15.75" customHeight="1" x14ac:dyDescent="0.2">
      <c r="B223" s="2"/>
      <c r="C223" s="3"/>
      <c r="D223" s="4"/>
      <c r="E223" s="95"/>
      <c r="F223" s="96"/>
      <c r="G223" s="2"/>
      <c r="H223" s="6"/>
      <c r="I223" s="2"/>
      <c r="J223" s="2"/>
      <c r="K223" s="2"/>
    </row>
    <row r="224" spans="2:11" ht="15.75" customHeight="1" x14ac:dyDescent="0.2">
      <c r="B224" s="2"/>
      <c r="C224" s="3"/>
      <c r="D224" s="4"/>
      <c r="E224" s="95"/>
      <c r="F224" s="96"/>
      <c r="G224" s="2"/>
      <c r="H224" s="6"/>
      <c r="I224" s="2"/>
      <c r="J224" s="2"/>
      <c r="K224" s="2"/>
    </row>
    <row r="225" spans="2:11" ht="15.75" customHeight="1" x14ac:dyDescent="0.2">
      <c r="B225" s="2"/>
      <c r="C225" s="3"/>
      <c r="D225" s="4"/>
      <c r="E225" s="95"/>
      <c r="F225" s="96"/>
      <c r="G225" s="2"/>
      <c r="H225" s="6"/>
      <c r="I225" s="2"/>
      <c r="J225" s="2"/>
      <c r="K225" s="2"/>
    </row>
    <row r="226" spans="2:11" ht="15.75" customHeight="1" x14ac:dyDescent="0.2">
      <c r="B226" s="2"/>
      <c r="C226" s="3"/>
      <c r="D226" s="4"/>
      <c r="E226" s="95"/>
      <c r="F226" s="96"/>
      <c r="G226" s="2"/>
      <c r="H226" s="6"/>
      <c r="I226" s="2"/>
      <c r="J226" s="2"/>
      <c r="K226" s="2"/>
    </row>
    <row r="227" spans="2:11" ht="15.75" customHeight="1" x14ac:dyDescent="0.2">
      <c r="B227" s="2"/>
      <c r="C227" s="3"/>
      <c r="D227" s="4"/>
      <c r="E227" s="95"/>
      <c r="F227" s="96"/>
      <c r="G227" s="2"/>
      <c r="H227" s="6"/>
      <c r="I227" s="2"/>
      <c r="J227" s="2"/>
      <c r="K227" s="2"/>
    </row>
    <row r="228" spans="2:11" ht="15.75" customHeight="1" x14ac:dyDescent="0.2">
      <c r="B228" s="2"/>
      <c r="C228" s="3"/>
      <c r="D228" s="4"/>
      <c r="E228" s="95"/>
      <c r="F228" s="96"/>
      <c r="G228" s="2"/>
      <c r="H228" s="6"/>
      <c r="I228" s="2"/>
      <c r="J228" s="2"/>
      <c r="K228" s="2"/>
    </row>
    <row r="229" spans="2:11" ht="15.75" customHeight="1" x14ac:dyDescent="0.2">
      <c r="B229" s="2"/>
      <c r="C229" s="3"/>
      <c r="D229" s="4"/>
      <c r="E229" s="95"/>
      <c r="F229" s="96"/>
      <c r="G229" s="2"/>
      <c r="H229" s="6"/>
      <c r="I229" s="2"/>
      <c r="J229" s="2"/>
      <c r="K229" s="2"/>
    </row>
    <row r="230" spans="2:11" ht="15.75" customHeight="1" x14ac:dyDescent="0.2">
      <c r="B230" s="2"/>
      <c r="C230" s="3"/>
      <c r="D230" s="4"/>
      <c r="E230" s="95"/>
      <c r="F230" s="96"/>
      <c r="G230" s="2"/>
      <c r="H230" s="6"/>
      <c r="I230" s="2"/>
      <c r="J230" s="2"/>
      <c r="K230" s="2"/>
    </row>
    <row r="231" spans="2:11" ht="15.75" customHeight="1" x14ac:dyDescent="0.2">
      <c r="B231" s="2"/>
      <c r="C231" s="3"/>
      <c r="D231" s="4"/>
      <c r="E231" s="95"/>
      <c r="F231" s="96"/>
      <c r="G231" s="2"/>
      <c r="H231" s="6"/>
      <c r="I231" s="2"/>
      <c r="J231" s="2"/>
      <c r="K231" s="2"/>
    </row>
    <row r="232" spans="2:11" ht="15.75" customHeight="1" x14ac:dyDescent="0.2">
      <c r="B232" s="2"/>
      <c r="C232" s="3"/>
      <c r="D232" s="4"/>
      <c r="E232" s="95"/>
      <c r="F232" s="96"/>
      <c r="G232" s="2"/>
      <c r="H232" s="6"/>
      <c r="I232" s="2"/>
      <c r="J232" s="2"/>
      <c r="K232" s="2"/>
    </row>
    <row r="233" spans="2:11" ht="15.75" customHeight="1" x14ac:dyDescent="0.2">
      <c r="B233" s="2"/>
      <c r="C233" s="3"/>
      <c r="D233" s="4"/>
      <c r="E233" s="95"/>
      <c r="F233" s="96"/>
      <c r="G233" s="2"/>
      <c r="H233" s="6"/>
      <c r="I233" s="2"/>
      <c r="J233" s="2"/>
      <c r="K233" s="2"/>
    </row>
    <row r="234" spans="2:11" ht="15.75" customHeight="1" x14ac:dyDescent="0.2">
      <c r="B234" s="2"/>
      <c r="C234" s="3"/>
      <c r="D234" s="4"/>
      <c r="E234" s="95"/>
      <c r="F234" s="96"/>
      <c r="G234" s="2"/>
      <c r="H234" s="6"/>
      <c r="I234" s="2"/>
      <c r="J234" s="2"/>
      <c r="K234" s="2"/>
    </row>
    <row r="235" spans="2:11" ht="15.75" customHeight="1" x14ac:dyDescent="0.2">
      <c r="B235" s="2"/>
      <c r="C235" s="3"/>
      <c r="D235" s="4"/>
      <c r="E235" s="95"/>
      <c r="F235" s="96"/>
      <c r="G235" s="2"/>
      <c r="H235" s="6"/>
      <c r="I235" s="2"/>
      <c r="J235" s="2"/>
      <c r="K235" s="2"/>
    </row>
    <row r="236" spans="2:11" ht="15.75" customHeight="1" x14ac:dyDescent="0.2">
      <c r="B236" s="2"/>
      <c r="C236" s="3"/>
      <c r="D236" s="4"/>
      <c r="E236" s="95"/>
      <c r="F236" s="96"/>
      <c r="G236" s="2"/>
      <c r="H236" s="6"/>
      <c r="I236" s="2"/>
      <c r="J236" s="2"/>
      <c r="K236" s="2"/>
    </row>
    <row r="237" spans="2:11" ht="15.75" customHeight="1" x14ac:dyDescent="0.2">
      <c r="B237" s="2"/>
      <c r="C237" s="3"/>
      <c r="D237" s="4"/>
      <c r="E237" s="95"/>
      <c r="F237" s="96"/>
      <c r="G237" s="2"/>
      <c r="H237" s="6"/>
      <c r="I237" s="2"/>
      <c r="J237" s="2"/>
      <c r="K237" s="2"/>
    </row>
    <row r="238" spans="2:11" ht="15.75" customHeight="1" x14ac:dyDescent="0.2">
      <c r="B238" s="2"/>
      <c r="C238" s="3"/>
      <c r="D238" s="4"/>
      <c r="E238" s="95"/>
      <c r="F238" s="96"/>
      <c r="G238" s="2"/>
      <c r="H238" s="6"/>
      <c r="I238" s="2"/>
      <c r="J238" s="2"/>
      <c r="K238" s="2"/>
    </row>
    <row r="239" spans="2:11" ht="15.75" customHeight="1" x14ac:dyDescent="0.2">
      <c r="B239" s="2"/>
      <c r="C239" s="3"/>
      <c r="D239" s="4"/>
      <c r="E239" s="95"/>
      <c r="F239" s="96"/>
      <c r="G239" s="2"/>
      <c r="H239" s="6"/>
      <c r="I239" s="2"/>
      <c r="J239" s="2"/>
      <c r="K239" s="2"/>
    </row>
    <row r="240" spans="2:11" ht="15.75" customHeight="1" x14ac:dyDescent="0.2">
      <c r="B240" s="2"/>
      <c r="C240" s="3"/>
      <c r="D240" s="4"/>
      <c r="E240" s="95"/>
      <c r="F240" s="96"/>
      <c r="G240" s="2"/>
      <c r="H240" s="6"/>
      <c r="I240" s="2"/>
      <c r="J240" s="2"/>
      <c r="K240" s="2"/>
    </row>
    <row r="241" spans="2:11" ht="15.75" customHeight="1" x14ac:dyDescent="0.2">
      <c r="B241" s="2"/>
      <c r="C241" s="3"/>
      <c r="D241" s="4"/>
      <c r="E241" s="95"/>
      <c r="F241" s="96"/>
      <c r="G241" s="2"/>
      <c r="H241" s="6"/>
      <c r="I241" s="2"/>
      <c r="J241" s="2"/>
      <c r="K241" s="2"/>
    </row>
    <row r="242" spans="2:11" ht="15.75" customHeight="1" x14ac:dyDescent="0.2">
      <c r="B242" s="2"/>
      <c r="C242" s="3"/>
      <c r="D242" s="4"/>
      <c r="E242" s="95"/>
      <c r="F242" s="96"/>
      <c r="G242" s="2"/>
      <c r="H242" s="6"/>
      <c r="I242" s="2"/>
      <c r="J242" s="2"/>
      <c r="K242" s="2"/>
    </row>
    <row r="243" spans="2:11" ht="15.75" customHeight="1" x14ac:dyDescent="0.2">
      <c r="B243" s="2"/>
      <c r="C243" s="3"/>
      <c r="D243" s="4"/>
      <c r="E243" s="95"/>
      <c r="F243" s="96"/>
      <c r="G243" s="2"/>
      <c r="H243" s="6"/>
      <c r="I243" s="2"/>
      <c r="J243" s="2"/>
      <c r="K243" s="2"/>
    </row>
    <row r="244" spans="2:11" ht="15.75" customHeight="1" x14ac:dyDescent="0.2">
      <c r="B244" s="2"/>
      <c r="C244" s="3"/>
      <c r="D244" s="4"/>
      <c r="E244" s="95"/>
      <c r="F244" s="96"/>
      <c r="G244" s="2"/>
      <c r="H244" s="6"/>
      <c r="I244" s="2"/>
      <c r="J244" s="2"/>
      <c r="K244" s="2"/>
    </row>
    <row r="245" spans="2:11" ht="15.75" customHeight="1" x14ac:dyDescent="0.2">
      <c r="B245" s="2"/>
      <c r="C245" s="3"/>
      <c r="D245" s="4"/>
      <c r="E245" s="95"/>
      <c r="F245" s="96"/>
      <c r="G245" s="2"/>
      <c r="H245" s="6"/>
      <c r="I245" s="2"/>
      <c r="J245" s="2"/>
      <c r="K245" s="2"/>
    </row>
    <row r="246" spans="2:11" ht="15.75" customHeight="1" x14ac:dyDescent="0.2">
      <c r="B246" s="2"/>
      <c r="C246" s="3"/>
      <c r="D246" s="4"/>
      <c r="E246" s="95"/>
      <c r="F246" s="96"/>
      <c r="G246" s="2"/>
      <c r="H246" s="6"/>
      <c r="I246" s="2"/>
      <c r="J246" s="2"/>
      <c r="K246" s="2"/>
    </row>
    <row r="247" spans="2:11" ht="15.75" customHeight="1" x14ac:dyDescent="0.2">
      <c r="B247" s="2"/>
      <c r="C247" s="3"/>
      <c r="D247" s="4"/>
      <c r="E247" s="95"/>
      <c r="F247" s="96"/>
      <c r="G247" s="2"/>
      <c r="H247" s="6"/>
      <c r="I247" s="2"/>
      <c r="J247" s="2"/>
      <c r="K247" s="2"/>
    </row>
    <row r="248" spans="2:11" ht="15.75" customHeight="1" x14ac:dyDescent="0.2">
      <c r="B248" s="2"/>
      <c r="C248" s="3"/>
      <c r="D248" s="4"/>
      <c r="E248" s="95"/>
      <c r="F248" s="96"/>
      <c r="G248" s="2"/>
      <c r="H248" s="6"/>
      <c r="I248" s="2"/>
      <c r="J248" s="2"/>
      <c r="K248" s="2"/>
    </row>
    <row r="249" spans="2:11" ht="15.75" customHeight="1" x14ac:dyDescent="0.2">
      <c r="B249" s="2"/>
      <c r="C249" s="3"/>
      <c r="D249" s="4"/>
      <c r="E249" s="95"/>
      <c r="F249" s="96"/>
      <c r="G249" s="2"/>
      <c r="H249" s="6"/>
      <c r="I249" s="2"/>
      <c r="J249" s="2"/>
      <c r="K249" s="2"/>
    </row>
    <row r="250" spans="2:11" ht="15.75" customHeight="1" x14ac:dyDescent="0.2">
      <c r="B250" s="2"/>
      <c r="C250" s="3"/>
      <c r="D250" s="4"/>
      <c r="E250" s="95"/>
      <c r="F250" s="96"/>
      <c r="G250" s="2"/>
      <c r="H250" s="6"/>
      <c r="I250" s="2"/>
      <c r="J250" s="2"/>
      <c r="K250" s="2"/>
    </row>
    <row r="251" spans="2:11" ht="15.75" customHeight="1" x14ac:dyDescent="0.2">
      <c r="B251" s="2"/>
      <c r="C251" s="3"/>
      <c r="D251" s="4"/>
      <c r="E251" s="95"/>
      <c r="F251" s="96"/>
      <c r="G251" s="2"/>
      <c r="H251" s="6"/>
      <c r="I251" s="2"/>
      <c r="J251" s="2"/>
      <c r="K251" s="2"/>
    </row>
    <row r="252" spans="2:11" ht="15.75" customHeight="1" x14ac:dyDescent="0.2">
      <c r="B252" s="2"/>
      <c r="C252" s="3"/>
      <c r="D252" s="4"/>
      <c r="E252" s="95"/>
      <c r="F252" s="96"/>
      <c r="G252" s="2"/>
      <c r="H252" s="6"/>
      <c r="I252" s="2"/>
      <c r="J252" s="2"/>
      <c r="K252" s="2"/>
    </row>
    <row r="253" spans="2:11" ht="15.75" customHeight="1" x14ac:dyDescent="0.2">
      <c r="B253" s="2"/>
      <c r="C253" s="3"/>
      <c r="D253" s="4"/>
      <c r="E253" s="95"/>
      <c r="F253" s="96"/>
      <c r="G253" s="2"/>
      <c r="H253" s="6"/>
      <c r="I253" s="2"/>
      <c r="J253" s="2"/>
      <c r="K253" s="2"/>
    </row>
    <row r="254" spans="2:11" ht="15.75" customHeight="1" x14ac:dyDescent="0.2">
      <c r="B254" s="2"/>
      <c r="C254" s="3"/>
      <c r="D254" s="4"/>
      <c r="E254" s="95"/>
      <c r="F254" s="96"/>
      <c r="G254" s="2"/>
      <c r="H254" s="6"/>
      <c r="I254" s="2"/>
      <c r="J254" s="2"/>
      <c r="K254" s="2"/>
    </row>
    <row r="255" spans="2:11" ht="15.75" customHeight="1" x14ac:dyDescent="0.2">
      <c r="B255" s="2"/>
      <c r="C255" s="3"/>
      <c r="D255" s="4"/>
      <c r="E255" s="95"/>
      <c r="F255" s="96"/>
      <c r="G255" s="2"/>
      <c r="H255" s="6"/>
      <c r="I255" s="2"/>
      <c r="J255" s="2"/>
      <c r="K255" s="2"/>
    </row>
    <row r="256" spans="2:11" ht="15.75" customHeight="1" x14ac:dyDescent="0.2">
      <c r="B256" s="2"/>
      <c r="C256" s="3"/>
      <c r="D256" s="4"/>
      <c r="E256" s="95"/>
      <c r="F256" s="96"/>
      <c r="G256" s="2"/>
      <c r="H256" s="6"/>
      <c r="I256" s="2"/>
      <c r="J256" s="2"/>
      <c r="K256" s="2"/>
    </row>
    <row r="257" spans="2:11" ht="15.75" customHeight="1" x14ac:dyDescent="0.2">
      <c r="B257" s="2"/>
      <c r="C257" s="3"/>
      <c r="D257" s="4"/>
      <c r="E257" s="95"/>
      <c r="F257" s="96"/>
      <c r="G257" s="2"/>
      <c r="H257" s="6"/>
      <c r="I257" s="2"/>
      <c r="J257" s="2"/>
      <c r="K257" s="2"/>
    </row>
    <row r="258" spans="2:11" ht="15.75" customHeight="1" x14ac:dyDescent="0.2">
      <c r="B258" s="2"/>
      <c r="C258" s="3"/>
      <c r="D258" s="4"/>
      <c r="E258" s="95"/>
      <c r="F258" s="96"/>
      <c r="G258" s="2"/>
      <c r="H258" s="6"/>
      <c r="I258" s="2"/>
      <c r="J258" s="2"/>
      <c r="K258" s="2"/>
    </row>
    <row r="259" spans="2:11" ht="15.75" customHeight="1" x14ac:dyDescent="0.2">
      <c r="B259" s="2"/>
      <c r="C259" s="3"/>
      <c r="D259" s="4"/>
      <c r="E259" s="95"/>
      <c r="F259" s="96"/>
      <c r="G259" s="2"/>
      <c r="H259" s="6"/>
      <c r="I259" s="2"/>
      <c r="J259" s="2"/>
      <c r="K259" s="2"/>
    </row>
    <row r="260" spans="2:11" ht="15.75" customHeight="1" x14ac:dyDescent="0.2">
      <c r="B260" s="2"/>
      <c r="C260" s="3"/>
      <c r="D260" s="4"/>
      <c r="E260" s="95"/>
      <c r="F260" s="96"/>
      <c r="G260" s="2"/>
      <c r="H260" s="6"/>
      <c r="I260" s="2"/>
      <c r="J260" s="2"/>
      <c r="K260" s="2"/>
    </row>
    <row r="261" spans="2:11" ht="15.75" customHeight="1" x14ac:dyDescent="0.2">
      <c r="B261" s="2"/>
      <c r="C261" s="3"/>
      <c r="D261" s="4"/>
      <c r="E261" s="95"/>
      <c r="F261" s="96"/>
      <c r="G261" s="2"/>
      <c r="H261" s="6"/>
      <c r="I261" s="2"/>
      <c r="J261" s="2"/>
      <c r="K261" s="2"/>
    </row>
    <row r="262" spans="2:11" ht="15.75" customHeight="1" x14ac:dyDescent="0.2">
      <c r="B262" s="2"/>
      <c r="C262" s="3"/>
      <c r="D262" s="4"/>
      <c r="E262" s="95"/>
      <c r="F262" s="96"/>
      <c r="G262" s="2"/>
      <c r="H262" s="6"/>
      <c r="I262" s="2"/>
      <c r="J262" s="2"/>
      <c r="K262" s="2"/>
    </row>
    <row r="263" spans="2:11" ht="15.75" customHeight="1" x14ac:dyDescent="0.2">
      <c r="B263" s="2"/>
      <c r="C263" s="3"/>
      <c r="D263" s="4"/>
      <c r="E263" s="95"/>
      <c r="F263" s="96"/>
      <c r="G263" s="2"/>
      <c r="H263" s="6"/>
      <c r="I263" s="2"/>
      <c r="J263" s="2"/>
      <c r="K263" s="2"/>
    </row>
    <row r="264" spans="2:11" ht="15.75" customHeight="1" x14ac:dyDescent="0.2">
      <c r="B264" s="2"/>
      <c r="C264" s="3"/>
      <c r="D264" s="4"/>
      <c r="E264" s="95"/>
      <c r="F264" s="96"/>
      <c r="G264" s="2"/>
      <c r="H264" s="6"/>
      <c r="I264" s="2"/>
      <c r="J264" s="2"/>
      <c r="K264" s="2"/>
    </row>
    <row r="265" spans="2:11" ht="15.75" customHeight="1" x14ac:dyDescent="0.2">
      <c r="B265" s="2"/>
      <c r="C265" s="3"/>
      <c r="D265" s="4"/>
      <c r="E265" s="95"/>
      <c r="F265" s="96"/>
      <c r="G265" s="2"/>
      <c r="H265" s="6"/>
      <c r="I265" s="2"/>
      <c r="J265" s="2"/>
      <c r="K265" s="2"/>
    </row>
    <row r="266" spans="2:11" ht="15.75" customHeight="1" x14ac:dyDescent="0.2">
      <c r="B266" s="2"/>
      <c r="C266" s="3"/>
      <c r="D266" s="4"/>
      <c r="E266" s="95"/>
      <c r="F266" s="96"/>
      <c r="G266" s="2"/>
      <c r="H266" s="6"/>
      <c r="I266" s="2"/>
      <c r="J266" s="2"/>
      <c r="K266" s="2"/>
    </row>
    <row r="267" spans="2:11" ht="15.75" customHeight="1" x14ac:dyDescent="0.2">
      <c r="B267" s="2"/>
      <c r="C267" s="3"/>
      <c r="D267" s="4"/>
      <c r="E267" s="95"/>
      <c r="F267" s="96"/>
      <c r="G267" s="2"/>
      <c r="H267" s="6"/>
      <c r="I267" s="2"/>
      <c r="J267" s="2"/>
      <c r="K267" s="2"/>
    </row>
    <row r="268" spans="2:11" ht="15.75" customHeight="1" x14ac:dyDescent="0.2">
      <c r="B268" s="2"/>
      <c r="C268" s="3"/>
      <c r="D268" s="4"/>
      <c r="E268" s="95"/>
      <c r="F268" s="96"/>
      <c r="G268" s="2"/>
      <c r="H268" s="6"/>
      <c r="I268" s="2"/>
      <c r="J268" s="2"/>
      <c r="K268" s="2"/>
    </row>
    <row r="269" spans="2:11" ht="15.75" customHeight="1" x14ac:dyDescent="0.2">
      <c r="B269" s="2"/>
      <c r="C269" s="3"/>
      <c r="D269" s="4"/>
      <c r="E269" s="95"/>
      <c r="F269" s="96"/>
      <c r="G269" s="2"/>
      <c r="H269" s="6"/>
      <c r="I269" s="2"/>
      <c r="J269" s="2"/>
      <c r="K269" s="2"/>
    </row>
    <row r="270" spans="2:11" ht="15.75" customHeight="1" x14ac:dyDescent="0.2">
      <c r="B270" s="2"/>
      <c r="C270" s="3"/>
      <c r="D270" s="4"/>
      <c r="E270" s="95"/>
      <c r="F270" s="96"/>
      <c r="G270" s="2"/>
      <c r="H270" s="6"/>
      <c r="I270" s="2"/>
      <c r="J270" s="2"/>
      <c r="K270" s="2"/>
    </row>
    <row r="271" spans="2:11" ht="15.75" customHeight="1" x14ac:dyDescent="0.2">
      <c r="B271" s="2"/>
      <c r="C271" s="3"/>
      <c r="D271" s="4"/>
      <c r="E271" s="95"/>
      <c r="F271" s="96"/>
      <c r="G271" s="2"/>
      <c r="H271" s="6"/>
      <c r="I271" s="2"/>
      <c r="J271" s="2"/>
      <c r="K271" s="2"/>
    </row>
    <row r="272" spans="2:11" ht="15.75" customHeight="1" x14ac:dyDescent="0.2">
      <c r="B272" s="2"/>
      <c r="C272" s="3"/>
      <c r="D272" s="4"/>
      <c r="E272" s="95"/>
      <c r="F272" s="96"/>
      <c r="G272" s="2"/>
      <c r="H272" s="6"/>
      <c r="I272" s="2"/>
      <c r="J272" s="2"/>
      <c r="K272" s="2"/>
    </row>
    <row r="273" spans="2:11" ht="15.75" customHeight="1" x14ac:dyDescent="0.2">
      <c r="B273" s="2"/>
      <c r="C273" s="3"/>
      <c r="D273" s="4"/>
      <c r="E273" s="95"/>
      <c r="F273" s="96"/>
      <c r="G273" s="2"/>
      <c r="H273" s="6"/>
      <c r="I273" s="2"/>
      <c r="J273" s="2"/>
      <c r="K273" s="2"/>
    </row>
    <row r="274" spans="2:11" ht="15.75" customHeight="1" x14ac:dyDescent="0.2">
      <c r="B274" s="2"/>
      <c r="C274" s="3"/>
      <c r="D274" s="4"/>
      <c r="E274" s="95"/>
      <c r="F274" s="96"/>
      <c r="G274" s="2"/>
      <c r="H274" s="6"/>
      <c r="I274" s="2"/>
      <c r="J274" s="2"/>
      <c r="K274" s="2"/>
    </row>
    <row r="275" spans="2:11" ht="15.75" customHeight="1" x14ac:dyDescent="0.2">
      <c r="B275" s="2"/>
      <c r="C275" s="3"/>
      <c r="D275" s="4"/>
      <c r="E275" s="95"/>
      <c r="F275" s="96"/>
      <c r="G275" s="2"/>
      <c r="H275" s="6"/>
      <c r="I275" s="2"/>
      <c r="J275" s="2"/>
      <c r="K275" s="2"/>
    </row>
    <row r="276" spans="2:11" ht="15.75" customHeight="1" x14ac:dyDescent="0.2">
      <c r="B276" s="2"/>
      <c r="C276" s="3"/>
      <c r="D276" s="4"/>
      <c r="E276" s="95"/>
      <c r="F276" s="96"/>
      <c r="G276" s="2"/>
      <c r="H276" s="6"/>
      <c r="I276" s="2"/>
      <c r="J276" s="2"/>
      <c r="K276" s="2"/>
    </row>
    <row r="277" spans="2:11" ht="15.75" customHeight="1" x14ac:dyDescent="0.2">
      <c r="B277" s="2"/>
      <c r="C277" s="3"/>
      <c r="D277" s="4"/>
      <c r="E277" s="95"/>
      <c r="F277" s="96"/>
      <c r="G277" s="2"/>
      <c r="H277" s="6"/>
      <c r="I277" s="2"/>
      <c r="J277" s="2"/>
      <c r="K277" s="2"/>
    </row>
    <row r="278" spans="2:11" ht="15.75" customHeight="1" x14ac:dyDescent="0.2">
      <c r="B278" s="2"/>
      <c r="C278" s="3"/>
      <c r="D278" s="4"/>
      <c r="E278" s="95"/>
      <c r="F278" s="96"/>
      <c r="G278" s="2"/>
      <c r="H278" s="6"/>
      <c r="I278" s="2"/>
      <c r="J278" s="2"/>
      <c r="K278" s="2"/>
    </row>
    <row r="279" spans="2:11" ht="15.75" customHeight="1" x14ac:dyDescent="0.2">
      <c r="B279" s="2"/>
      <c r="C279" s="3"/>
      <c r="D279" s="4"/>
      <c r="E279" s="95"/>
      <c r="F279" s="96"/>
      <c r="G279" s="2"/>
      <c r="H279" s="6"/>
      <c r="I279" s="2"/>
      <c r="J279" s="2"/>
      <c r="K279" s="2"/>
    </row>
    <row r="280" spans="2:11" ht="15.75" customHeight="1" x14ac:dyDescent="0.2">
      <c r="B280" s="2"/>
      <c r="C280" s="3"/>
      <c r="D280" s="4"/>
      <c r="E280" s="95"/>
      <c r="F280" s="96"/>
      <c r="G280" s="2"/>
      <c r="H280" s="6"/>
      <c r="I280" s="2"/>
      <c r="J280" s="2"/>
      <c r="K280" s="2"/>
    </row>
    <row r="281" spans="2:11" ht="15.75" customHeight="1" x14ac:dyDescent="0.2">
      <c r="B281" s="2"/>
      <c r="C281" s="3"/>
      <c r="D281" s="4"/>
      <c r="E281" s="95"/>
      <c r="F281" s="96"/>
      <c r="G281" s="2"/>
      <c r="H281" s="6"/>
      <c r="I281" s="2"/>
      <c r="J281" s="2"/>
      <c r="K281" s="2"/>
    </row>
    <row r="282" spans="2:11" ht="15.75" customHeight="1" x14ac:dyDescent="0.2">
      <c r="B282" s="2"/>
      <c r="C282" s="3"/>
      <c r="D282" s="4"/>
      <c r="E282" s="95"/>
      <c r="F282" s="96"/>
      <c r="G282" s="2"/>
      <c r="H282" s="6"/>
      <c r="I282" s="2"/>
      <c r="J282" s="2"/>
      <c r="K282" s="2"/>
    </row>
    <row r="283" spans="2:11" ht="15.75" customHeight="1" x14ac:dyDescent="0.2">
      <c r="B283" s="2"/>
      <c r="C283" s="3"/>
      <c r="D283" s="4"/>
      <c r="E283" s="95"/>
      <c r="F283" s="96"/>
      <c r="G283" s="2"/>
      <c r="H283" s="6"/>
      <c r="I283" s="2"/>
      <c r="J283" s="2"/>
      <c r="K283" s="2"/>
    </row>
    <row r="284" spans="2:11" ht="15.75" customHeight="1" x14ac:dyDescent="0.2">
      <c r="B284" s="2"/>
      <c r="C284" s="3"/>
      <c r="D284" s="4"/>
      <c r="E284" s="95"/>
      <c r="F284" s="96"/>
      <c r="G284" s="2"/>
      <c r="H284" s="6"/>
      <c r="I284" s="2"/>
      <c r="J284" s="2"/>
      <c r="K284" s="2"/>
    </row>
    <row r="285" spans="2:11" ht="15.75" customHeight="1" x14ac:dyDescent="0.2">
      <c r="B285" s="2"/>
      <c r="C285" s="3"/>
      <c r="D285" s="4"/>
      <c r="E285" s="95"/>
      <c r="F285" s="96"/>
      <c r="G285" s="2"/>
      <c r="H285" s="6"/>
      <c r="I285" s="2"/>
      <c r="J285" s="2"/>
      <c r="K285" s="2"/>
    </row>
    <row r="286" spans="2:11" ht="15.75" customHeight="1" x14ac:dyDescent="0.2">
      <c r="B286" s="2"/>
      <c r="C286" s="3"/>
      <c r="D286" s="4"/>
      <c r="E286" s="95"/>
      <c r="F286" s="96"/>
      <c r="G286" s="2"/>
      <c r="H286" s="6"/>
      <c r="I286" s="2"/>
      <c r="J286" s="2"/>
      <c r="K286" s="2"/>
    </row>
    <row r="287" spans="2:11" ht="15.75" customHeight="1" x14ac:dyDescent="0.2">
      <c r="B287" s="2"/>
      <c r="C287" s="3"/>
      <c r="D287" s="4"/>
      <c r="E287" s="95"/>
      <c r="F287" s="96"/>
      <c r="G287" s="2"/>
      <c r="H287" s="6"/>
      <c r="I287" s="2"/>
      <c r="J287" s="2"/>
      <c r="K287" s="2"/>
    </row>
    <row r="288" spans="2:11" ht="15.75" customHeight="1" x14ac:dyDescent="0.2">
      <c r="B288" s="2"/>
      <c r="C288" s="3"/>
      <c r="D288" s="4"/>
      <c r="E288" s="95"/>
      <c r="F288" s="96"/>
      <c r="G288" s="2"/>
      <c r="H288" s="6"/>
      <c r="I288" s="2"/>
      <c r="J288" s="2"/>
      <c r="K288" s="2"/>
    </row>
    <row r="289" spans="2:11" ht="15.75" customHeight="1" x14ac:dyDescent="0.2">
      <c r="B289" s="2"/>
      <c r="C289" s="3"/>
      <c r="D289" s="4"/>
      <c r="E289" s="95"/>
      <c r="F289" s="96"/>
      <c r="G289" s="2"/>
      <c r="H289" s="6"/>
      <c r="I289" s="2"/>
      <c r="J289" s="2"/>
      <c r="K289" s="2"/>
    </row>
    <row r="290" spans="2:11" ht="15.75" customHeight="1" x14ac:dyDescent="0.2">
      <c r="B290" s="2"/>
      <c r="C290" s="3"/>
      <c r="D290" s="4"/>
      <c r="E290" s="95"/>
      <c r="F290" s="96"/>
      <c r="G290" s="2"/>
      <c r="H290" s="6"/>
      <c r="I290" s="2"/>
      <c r="J290" s="2"/>
      <c r="K290" s="2"/>
    </row>
    <row r="291" spans="2:11" ht="15.75" customHeight="1" x14ac:dyDescent="0.2">
      <c r="B291" s="2"/>
      <c r="C291" s="3"/>
      <c r="D291" s="4"/>
      <c r="E291" s="95"/>
      <c r="F291" s="96"/>
      <c r="G291" s="2"/>
      <c r="H291" s="6"/>
      <c r="I291" s="2"/>
      <c r="J291" s="2"/>
      <c r="K291" s="2"/>
    </row>
    <row r="292" spans="2:11" ht="15.75" customHeight="1" x14ac:dyDescent="0.2">
      <c r="B292" s="2"/>
      <c r="C292" s="3"/>
      <c r="D292" s="4"/>
      <c r="E292" s="95"/>
      <c r="F292" s="96"/>
      <c r="G292" s="2"/>
      <c r="H292" s="6"/>
      <c r="I292" s="2"/>
      <c r="J292" s="2"/>
      <c r="K292" s="2"/>
    </row>
    <row r="293" spans="2:11" ht="15.75" customHeight="1" x14ac:dyDescent="0.2">
      <c r="B293" s="2"/>
      <c r="C293" s="3"/>
      <c r="D293" s="4"/>
      <c r="E293" s="95"/>
      <c r="F293" s="96"/>
      <c r="G293" s="2"/>
      <c r="H293" s="6"/>
      <c r="I293" s="2"/>
      <c r="J293" s="2"/>
      <c r="K293" s="2"/>
    </row>
    <row r="294" spans="2:11" ht="15.75" customHeight="1" x14ac:dyDescent="0.2">
      <c r="B294" s="2"/>
      <c r="C294" s="3"/>
      <c r="D294" s="4"/>
      <c r="E294" s="95"/>
      <c r="F294" s="96"/>
      <c r="G294" s="2"/>
      <c r="H294" s="6"/>
      <c r="I294" s="2"/>
      <c r="J294" s="2"/>
      <c r="K294" s="2"/>
    </row>
    <row r="295" spans="2:11" ht="15.75" customHeight="1" x14ac:dyDescent="0.2">
      <c r="B295" s="2"/>
      <c r="C295" s="3"/>
      <c r="D295" s="4"/>
      <c r="E295" s="95"/>
      <c r="F295" s="96"/>
      <c r="G295" s="2"/>
      <c r="H295" s="6"/>
      <c r="I295" s="2"/>
      <c r="J295" s="2"/>
      <c r="K295" s="2"/>
    </row>
    <row r="296" spans="2:11" ht="15.75" customHeight="1" x14ac:dyDescent="0.2">
      <c r="B296" s="2"/>
      <c r="C296" s="3"/>
      <c r="D296" s="4"/>
      <c r="E296" s="95"/>
      <c r="F296" s="96"/>
      <c r="G296" s="2"/>
      <c r="H296" s="6"/>
      <c r="I296" s="2"/>
      <c r="J296" s="2"/>
      <c r="K296" s="2"/>
    </row>
    <row r="297" spans="2:11" ht="15.75" customHeight="1" x14ac:dyDescent="0.2">
      <c r="B297" s="2"/>
      <c r="C297" s="3"/>
      <c r="D297" s="4"/>
      <c r="E297" s="95"/>
      <c r="F297" s="96"/>
      <c r="G297" s="2"/>
      <c r="H297" s="6"/>
      <c r="I297" s="2"/>
      <c r="J297" s="2"/>
      <c r="K297" s="2"/>
    </row>
    <row r="298" spans="2:11" ht="15.75" customHeight="1" x14ac:dyDescent="0.2">
      <c r="B298" s="2"/>
      <c r="C298" s="3"/>
      <c r="D298" s="4"/>
      <c r="E298" s="95"/>
      <c r="F298" s="96"/>
      <c r="G298" s="2"/>
      <c r="H298" s="6"/>
      <c r="I298" s="2"/>
      <c r="J298" s="2"/>
      <c r="K298" s="2"/>
    </row>
    <row r="299" spans="2:11" ht="15.75" customHeight="1" x14ac:dyDescent="0.2">
      <c r="B299" s="2"/>
      <c r="C299" s="3"/>
      <c r="D299" s="4"/>
      <c r="E299" s="95"/>
      <c r="F299" s="96"/>
      <c r="G299" s="2"/>
      <c r="H299" s="6"/>
      <c r="I299" s="2"/>
      <c r="J299" s="2"/>
      <c r="K299" s="2"/>
    </row>
    <row r="300" spans="2:11" ht="15.75" customHeight="1" x14ac:dyDescent="0.2">
      <c r="B300" s="2"/>
      <c r="C300" s="3"/>
      <c r="D300" s="4"/>
      <c r="E300" s="95"/>
      <c r="F300" s="96"/>
      <c r="G300" s="2"/>
      <c r="H300" s="6"/>
      <c r="I300" s="2"/>
      <c r="J300" s="2"/>
      <c r="K300" s="2"/>
    </row>
    <row r="301" spans="2:11" ht="15.75" customHeight="1" x14ac:dyDescent="0.2">
      <c r="B301" s="2"/>
      <c r="C301" s="3"/>
      <c r="D301" s="4"/>
      <c r="E301" s="95"/>
      <c r="F301" s="96"/>
      <c r="G301" s="2"/>
      <c r="H301" s="6"/>
      <c r="I301" s="2"/>
      <c r="J301" s="2"/>
      <c r="K301" s="2"/>
    </row>
    <row r="302" spans="2:11" ht="15.75" customHeight="1" x14ac:dyDescent="0.2">
      <c r="B302" s="2"/>
      <c r="C302" s="3"/>
      <c r="D302" s="4"/>
      <c r="E302" s="95"/>
      <c r="F302" s="96"/>
      <c r="G302" s="2"/>
      <c r="H302" s="6"/>
      <c r="I302" s="2"/>
      <c r="J302" s="2"/>
      <c r="K302" s="2"/>
    </row>
    <row r="303" spans="2:11" ht="15.75" customHeight="1" x14ac:dyDescent="0.2">
      <c r="B303" s="2"/>
      <c r="C303" s="3"/>
      <c r="D303" s="4"/>
      <c r="E303" s="95"/>
      <c r="F303" s="96"/>
      <c r="G303" s="2"/>
      <c r="H303" s="6"/>
      <c r="I303" s="2"/>
      <c r="J303" s="2"/>
      <c r="K303" s="2"/>
    </row>
    <row r="304" spans="2:11" ht="15.75" customHeight="1" x14ac:dyDescent="0.2">
      <c r="B304" s="2"/>
      <c r="C304" s="3"/>
      <c r="D304" s="4"/>
      <c r="E304" s="95"/>
      <c r="F304" s="96"/>
      <c r="G304" s="2"/>
      <c r="H304" s="6"/>
      <c r="I304" s="2"/>
      <c r="J304" s="2"/>
      <c r="K304" s="2"/>
    </row>
    <row r="305" spans="2:11" ht="15.75" customHeight="1" x14ac:dyDescent="0.2">
      <c r="B305" s="2"/>
      <c r="C305" s="3"/>
      <c r="D305" s="4"/>
      <c r="E305" s="95"/>
      <c r="F305" s="96"/>
      <c r="G305" s="2"/>
      <c r="H305" s="6"/>
      <c r="I305" s="2"/>
      <c r="J305" s="2"/>
      <c r="K305" s="2"/>
    </row>
    <row r="306" spans="2:11" ht="15.75" customHeight="1" x14ac:dyDescent="0.2">
      <c r="B306" s="2"/>
      <c r="C306" s="3"/>
      <c r="D306" s="4"/>
      <c r="E306" s="95"/>
      <c r="F306" s="96"/>
      <c r="G306" s="2"/>
      <c r="H306" s="6"/>
      <c r="I306" s="2"/>
      <c r="J306" s="2"/>
      <c r="K306" s="2"/>
    </row>
    <row r="307" spans="2:11" ht="15.75" customHeight="1" x14ac:dyDescent="0.2">
      <c r="B307" s="2"/>
      <c r="C307" s="3"/>
      <c r="D307" s="4"/>
      <c r="E307" s="95"/>
      <c r="F307" s="96"/>
      <c r="G307" s="2"/>
      <c r="H307" s="6"/>
      <c r="I307" s="2"/>
      <c r="J307" s="2"/>
      <c r="K307" s="2"/>
    </row>
    <row r="308" spans="2:11" ht="15.75" customHeight="1" x14ac:dyDescent="0.2">
      <c r="B308" s="2"/>
      <c r="C308" s="3"/>
      <c r="D308" s="4"/>
      <c r="E308" s="95"/>
      <c r="F308" s="96"/>
      <c r="G308" s="2"/>
      <c r="H308" s="6"/>
      <c r="I308" s="2"/>
      <c r="J308" s="2"/>
      <c r="K308" s="2"/>
    </row>
    <row r="309" spans="2:11" ht="15.75" customHeight="1" x14ac:dyDescent="0.2">
      <c r="B309" s="2"/>
      <c r="C309" s="3"/>
      <c r="D309" s="4"/>
      <c r="E309" s="95"/>
      <c r="F309" s="96"/>
      <c r="G309" s="2"/>
      <c r="H309" s="6"/>
      <c r="I309" s="2"/>
      <c r="J309" s="2"/>
      <c r="K309" s="2"/>
    </row>
    <row r="310" spans="2:11" ht="15.75" customHeight="1" x14ac:dyDescent="0.2">
      <c r="B310" s="2"/>
      <c r="C310" s="3"/>
      <c r="D310" s="4"/>
      <c r="E310" s="95"/>
      <c r="F310" s="96"/>
      <c r="G310" s="2"/>
      <c r="H310" s="6"/>
      <c r="I310" s="2"/>
      <c r="J310" s="2"/>
      <c r="K310" s="2"/>
    </row>
    <row r="311" spans="2:11" ht="15.75" customHeight="1" x14ac:dyDescent="0.2">
      <c r="B311" s="2"/>
      <c r="C311" s="3"/>
      <c r="D311" s="4"/>
      <c r="E311" s="95"/>
      <c r="F311" s="96"/>
      <c r="G311" s="2"/>
      <c r="H311" s="6"/>
      <c r="I311" s="2"/>
      <c r="J311" s="2"/>
      <c r="K311" s="2"/>
    </row>
    <row r="312" spans="2:11" ht="15.75" customHeight="1" x14ac:dyDescent="0.2">
      <c r="B312" s="2"/>
      <c r="C312" s="3"/>
      <c r="D312" s="4"/>
      <c r="E312" s="95"/>
      <c r="F312" s="96"/>
      <c r="G312" s="2"/>
      <c r="H312" s="6"/>
      <c r="I312" s="2"/>
      <c r="J312" s="2"/>
      <c r="K312" s="2"/>
    </row>
    <row r="313" spans="2:11" ht="15.75" customHeight="1" x14ac:dyDescent="0.2">
      <c r="B313" s="2"/>
      <c r="C313" s="3"/>
      <c r="D313" s="4"/>
      <c r="E313" s="95"/>
      <c r="F313" s="96"/>
      <c r="G313" s="2"/>
      <c r="H313" s="6"/>
      <c r="I313" s="2"/>
      <c r="J313" s="2"/>
      <c r="K313" s="2"/>
    </row>
    <row r="314" spans="2:11" ht="15.75" customHeight="1" x14ac:dyDescent="0.2">
      <c r="B314" s="2"/>
      <c r="C314" s="3"/>
      <c r="D314" s="4"/>
      <c r="E314" s="95"/>
      <c r="F314" s="96"/>
      <c r="G314" s="2"/>
      <c r="H314" s="6"/>
      <c r="I314" s="2"/>
      <c r="J314" s="2"/>
      <c r="K314" s="2"/>
    </row>
    <row r="315" spans="2:11" ht="15.75" customHeight="1" x14ac:dyDescent="0.2">
      <c r="B315" s="2"/>
      <c r="C315" s="3"/>
      <c r="D315" s="4"/>
      <c r="E315" s="95"/>
      <c r="F315" s="96"/>
      <c r="G315" s="2"/>
      <c r="H315" s="6"/>
      <c r="I315" s="2"/>
      <c r="J315" s="2"/>
      <c r="K315" s="2"/>
    </row>
    <row r="316" spans="2:11" ht="15.75" customHeight="1" x14ac:dyDescent="0.2">
      <c r="B316" s="2"/>
      <c r="C316" s="3"/>
      <c r="D316" s="4"/>
      <c r="E316" s="95"/>
      <c r="F316" s="96"/>
      <c r="G316" s="2"/>
      <c r="H316" s="6"/>
      <c r="I316" s="2"/>
      <c r="J316" s="2"/>
      <c r="K316" s="2"/>
    </row>
    <row r="317" spans="2:11" ht="15.75" customHeight="1" x14ac:dyDescent="0.2">
      <c r="B317" s="2"/>
      <c r="C317" s="3"/>
      <c r="D317" s="4"/>
      <c r="E317" s="95"/>
      <c r="F317" s="96"/>
      <c r="G317" s="2"/>
      <c r="H317" s="6"/>
      <c r="I317" s="2"/>
      <c r="J317" s="2"/>
      <c r="K317" s="2"/>
    </row>
    <row r="318" spans="2:11" ht="15.75" customHeight="1" x14ac:dyDescent="0.2">
      <c r="B318" s="2"/>
      <c r="C318" s="3"/>
      <c r="D318" s="4"/>
      <c r="E318" s="95"/>
      <c r="F318" s="96"/>
      <c r="G318" s="2"/>
      <c r="H318" s="6"/>
      <c r="I318" s="2"/>
      <c r="J318" s="2"/>
      <c r="K318" s="2"/>
    </row>
    <row r="319" spans="2:11" ht="15.75" customHeight="1" x14ac:dyDescent="0.2">
      <c r="B319" s="2"/>
      <c r="C319" s="3"/>
      <c r="D319" s="4"/>
      <c r="E319" s="95"/>
      <c r="F319" s="96"/>
      <c r="G319" s="2"/>
      <c r="H319" s="6"/>
      <c r="I319" s="2"/>
      <c r="J319" s="2"/>
      <c r="K319" s="2"/>
    </row>
    <row r="320" spans="2:11" ht="15.75" customHeight="1" x14ac:dyDescent="0.2">
      <c r="B320" s="2"/>
      <c r="C320" s="3"/>
      <c r="D320" s="4"/>
      <c r="E320" s="95"/>
      <c r="F320" s="96"/>
      <c r="G320" s="2"/>
      <c r="H320" s="6"/>
      <c r="I320" s="2"/>
      <c r="J320" s="2"/>
      <c r="K320" s="2"/>
    </row>
    <row r="321" spans="2:11" ht="15.75" customHeight="1" x14ac:dyDescent="0.2">
      <c r="B321" s="2"/>
      <c r="C321" s="3"/>
      <c r="D321" s="4"/>
      <c r="E321" s="95"/>
      <c r="F321" s="96"/>
      <c r="G321" s="2"/>
      <c r="H321" s="6"/>
      <c r="I321" s="2"/>
      <c r="J321" s="2"/>
      <c r="K321" s="2"/>
    </row>
    <row r="322" spans="2:11" ht="15.75" customHeight="1" x14ac:dyDescent="0.2">
      <c r="B322" s="2"/>
      <c r="C322" s="3"/>
      <c r="D322" s="4"/>
      <c r="E322" s="95"/>
      <c r="F322" s="96"/>
      <c r="G322" s="2"/>
      <c r="H322" s="6"/>
      <c r="I322" s="2"/>
      <c r="J322" s="2"/>
      <c r="K322" s="2"/>
    </row>
    <row r="323" spans="2:11" ht="15.75" customHeight="1" x14ac:dyDescent="0.2">
      <c r="B323" s="2"/>
      <c r="C323" s="3"/>
      <c r="D323" s="4"/>
      <c r="E323" s="95"/>
      <c r="F323" s="96"/>
      <c r="G323" s="2"/>
      <c r="H323" s="6"/>
      <c r="I323" s="2"/>
      <c r="J323" s="2"/>
      <c r="K323" s="2"/>
    </row>
    <row r="324" spans="2:11" ht="15.75" customHeight="1" x14ac:dyDescent="0.2">
      <c r="B324" s="2"/>
      <c r="C324" s="3"/>
      <c r="D324" s="4"/>
      <c r="E324" s="95"/>
      <c r="F324" s="96"/>
      <c r="G324" s="2"/>
      <c r="H324" s="6"/>
      <c r="I324" s="2"/>
      <c r="J324" s="2"/>
      <c r="K324" s="2"/>
    </row>
    <row r="325" spans="2:11" ht="15.75" customHeight="1" x14ac:dyDescent="0.2">
      <c r="B325" s="2"/>
      <c r="C325" s="3"/>
      <c r="D325" s="4"/>
      <c r="E325" s="95"/>
      <c r="F325" s="96"/>
      <c r="G325" s="2"/>
      <c r="H325" s="6"/>
      <c r="I325" s="2"/>
      <c r="J325" s="2"/>
      <c r="K325" s="2"/>
    </row>
    <row r="326" spans="2:11" ht="15.75" customHeight="1" x14ac:dyDescent="0.2">
      <c r="B326" s="2"/>
      <c r="C326" s="3"/>
      <c r="D326" s="4"/>
      <c r="E326" s="95"/>
      <c r="F326" s="96"/>
      <c r="G326" s="2"/>
      <c r="H326" s="6"/>
      <c r="I326" s="2"/>
      <c r="J326" s="2"/>
      <c r="K326" s="2"/>
    </row>
    <row r="327" spans="2:11" ht="15.75" customHeight="1" x14ac:dyDescent="0.2">
      <c r="B327" s="2"/>
      <c r="C327" s="3"/>
      <c r="D327" s="4"/>
      <c r="E327" s="95"/>
      <c r="F327" s="96"/>
      <c r="G327" s="2"/>
      <c r="H327" s="6"/>
      <c r="I327" s="2"/>
      <c r="J327" s="2"/>
      <c r="K327" s="2"/>
    </row>
    <row r="328" spans="2:11" ht="15.75" customHeight="1" x14ac:dyDescent="0.2">
      <c r="B328" s="2"/>
      <c r="C328" s="3"/>
      <c r="D328" s="4"/>
      <c r="E328" s="95"/>
      <c r="F328" s="96"/>
      <c r="G328" s="2"/>
      <c r="H328" s="6"/>
      <c r="I328" s="2"/>
      <c r="J328" s="2"/>
      <c r="K328" s="2"/>
    </row>
    <row r="329" spans="2:11" ht="15.75" customHeight="1" x14ac:dyDescent="0.2">
      <c r="B329" s="2"/>
      <c r="C329" s="3"/>
      <c r="D329" s="4"/>
      <c r="E329" s="95"/>
      <c r="F329" s="96"/>
      <c r="G329" s="2"/>
      <c r="H329" s="6"/>
      <c r="I329" s="2"/>
      <c r="J329" s="2"/>
      <c r="K329" s="2"/>
    </row>
    <row r="330" spans="2:11" ht="15.75" customHeight="1" x14ac:dyDescent="0.2">
      <c r="B330" s="2"/>
      <c r="C330" s="3"/>
      <c r="D330" s="4"/>
      <c r="E330" s="95"/>
      <c r="F330" s="96"/>
      <c r="G330" s="2"/>
      <c r="H330" s="6"/>
      <c r="I330" s="2"/>
      <c r="J330" s="2"/>
      <c r="K330" s="2"/>
    </row>
    <row r="331" spans="2:11" ht="15.75" customHeight="1" x14ac:dyDescent="0.2">
      <c r="B331" s="2"/>
      <c r="C331" s="3"/>
      <c r="D331" s="4"/>
      <c r="E331" s="95"/>
      <c r="F331" s="96"/>
      <c r="G331" s="2"/>
      <c r="H331" s="6"/>
      <c r="I331" s="2"/>
      <c r="J331" s="2"/>
      <c r="K331" s="2"/>
    </row>
    <row r="332" spans="2:11" ht="15.75" customHeight="1" x14ac:dyDescent="0.2">
      <c r="B332" s="2"/>
      <c r="C332" s="3"/>
      <c r="D332" s="4"/>
      <c r="E332" s="95"/>
      <c r="F332" s="96"/>
      <c r="G332" s="2"/>
      <c r="H332" s="6"/>
      <c r="I332" s="2"/>
      <c r="J332" s="2"/>
      <c r="K332" s="2"/>
    </row>
    <row r="333" spans="2:11" ht="15.75" customHeight="1" x14ac:dyDescent="0.2">
      <c r="B333" s="2"/>
      <c r="C333" s="3"/>
      <c r="D333" s="4"/>
      <c r="E333" s="95"/>
      <c r="F333" s="96"/>
      <c r="G333" s="2"/>
      <c r="H333" s="6"/>
      <c r="I333" s="2"/>
      <c r="J333" s="2"/>
      <c r="K333" s="2"/>
    </row>
    <row r="334" spans="2:11" ht="15.75" customHeight="1" x14ac:dyDescent="0.2">
      <c r="B334" s="2"/>
      <c r="C334" s="3"/>
      <c r="D334" s="4"/>
      <c r="E334" s="95"/>
      <c r="F334" s="96"/>
      <c r="G334" s="2"/>
      <c r="H334" s="6"/>
      <c r="I334" s="2"/>
      <c r="J334" s="2"/>
      <c r="K334" s="2"/>
    </row>
    <row r="335" spans="2:11" ht="15.75" customHeight="1" x14ac:dyDescent="0.2">
      <c r="B335" s="2"/>
      <c r="C335" s="3"/>
      <c r="D335" s="4"/>
      <c r="E335" s="95"/>
      <c r="F335" s="96"/>
      <c r="G335" s="2"/>
      <c r="H335" s="6"/>
      <c r="I335" s="2"/>
      <c r="J335" s="2"/>
      <c r="K335" s="2"/>
    </row>
    <row r="336" spans="2:11" ht="15.75" customHeight="1" x14ac:dyDescent="0.2">
      <c r="B336" s="2"/>
      <c r="C336" s="3"/>
      <c r="D336" s="4"/>
      <c r="E336" s="95"/>
      <c r="F336" s="96"/>
      <c r="G336" s="2"/>
      <c r="H336" s="6"/>
      <c r="I336" s="2"/>
      <c r="J336" s="2"/>
      <c r="K336" s="2"/>
    </row>
    <row r="337" spans="2:11" ht="15.75" customHeight="1" x14ac:dyDescent="0.2">
      <c r="B337" s="2"/>
      <c r="C337" s="3"/>
      <c r="D337" s="4"/>
      <c r="E337" s="95"/>
      <c r="F337" s="96"/>
      <c r="G337" s="2"/>
      <c r="H337" s="6"/>
      <c r="I337" s="2"/>
      <c r="J337" s="2"/>
      <c r="K337" s="2"/>
    </row>
    <row r="338" spans="2:11" ht="15.75" customHeight="1" x14ac:dyDescent="0.2">
      <c r="B338" s="2"/>
      <c r="C338" s="3"/>
      <c r="D338" s="4"/>
      <c r="E338" s="95"/>
      <c r="F338" s="96"/>
      <c r="G338" s="2"/>
      <c r="H338" s="6"/>
      <c r="I338" s="2"/>
      <c r="J338" s="2"/>
      <c r="K338" s="2"/>
    </row>
    <row r="339" spans="2:11" ht="15.75" customHeight="1" x14ac:dyDescent="0.2">
      <c r="B339" s="2"/>
      <c r="C339" s="3"/>
      <c r="D339" s="4"/>
      <c r="E339" s="95"/>
      <c r="F339" s="96"/>
      <c r="G339" s="2"/>
      <c r="H339" s="6"/>
      <c r="I339" s="2"/>
      <c r="J339" s="2"/>
      <c r="K339" s="2"/>
    </row>
    <row r="340" spans="2:11" ht="15.75" customHeight="1" x14ac:dyDescent="0.2">
      <c r="B340" s="2"/>
      <c r="C340" s="3"/>
      <c r="D340" s="4"/>
      <c r="E340" s="95"/>
      <c r="F340" s="96"/>
      <c r="G340" s="2"/>
      <c r="H340" s="6"/>
      <c r="I340" s="2"/>
      <c r="J340" s="2"/>
      <c r="K340" s="2"/>
    </row>
    <row r="341" spans="2:11" ht="15.75" customHeight="1" x14ac:dyDescent="0.2">
      <c r="B341" s="2"/>
      <c r="C341" s="3"/>
      <c r="D341" s="4"/>
      <c r="E341" s="95"/>
      <c r="F341" s="96"/>
      <c r="G341" s="2"/>
      <c r="H341" s="6"/>
      <c r="I341" s="2"/>
      <c r="J341" s="2"/>
      <c r="K341" s="2"/>
    </row>
    <row r="342" spans="2:11" ht="15.75" customHeight="1" x14ac:dyDescent="0.2">
      <c r="B342" s="2"/>
      <c r="C342" s="3"/>
      <c r="D342" s="4"/>
      <c r="E342" s="95"/>
      <c r="F342" s="96"/>
      <c r="G342" s="2"/>
      <c r="H342" s="6"/>
      <c r="I342" s="2"/>
      <c r="J342" s="2"/>
      <c r="K342" s="2"/>
    </row>
    <row r="343" spans="2:11" ht="15.75" customHeight="1" x14ac:dyDescent="0.2">
      <c r="B343" s="2"/>
      <c r="C343" s="3"/>
      <c r="D343" s="4"/>
      <c r="E343" s="95"/>
      <c r="F343" s="96"/>
      <c r="G343" s="2"/>
      <c r="H343" s="6"/>
      <c r="I343" s="2"/>
      <c r="J343" s="2"/>
      <c r="K343" s="2"/>
    </row>
    <row r="344" spans="2:11" ht="15.75" customHeight="1" x14ac:dyDescent="0.2">
      <c r="B344" s="2"/>
      <c r="C344" s="3"/>
      <c r="D344" s="4"/>
      <c r="E344" s="95"/>
      <c r="F344" s="96"/>
      <c r="G344" s="2"/>
      <c r="H344" s="6"/>
      <c r="I344" s="2"/>
      <c r="J344" s="2"/>
      <c r="K344" s="2"/>
    </row>
    <row r="345" spans="2:11" ht="15.75" customHeight="1" x14ac:dyDescent="0.2">
      <c r="B345" s="2"/>
      <c r="C345" s="3"/>
      <c r="D345" s="4"/>
      <c r="E345" s="95"/>
      <c r="F345" s="96"/>
      <c r="G345" s="2"/>
      <c r="H345" s="6"/>
      <c r="I345" s="2"/>
      <c r="J345" s="2"/>
      <c r="K345" s="2"/>
    </row>
    <row r="346" spans="2:11" ht="15.75" customHeight="1" x14ac:dyDescent="0.2">
      <c r="B346" s="2"/>
      <c r="C346" s="3"/>
      <c r="D346" s="4"/>
      <c r="E346" s="95"/>
      <c r="F346" s="96"/>
      <c r="G346" s="2"/>
      <c r="H346" s="6"/>
      <c r="I346" s="2"/>
      <c r="J346" s="2"/>
      <c r="K346" s="2"/>
    </row>
    <row r="347" spans="2:11" ht="15.75" customHeight="1" x14ac:dyDescent="0.2">
      <c r="B347" s="2"/>
      <c r="C347" s="3"/>
      <c r="D347" s="4"/>
      <c r="E347" s="95"/>
      <c r="F347" s="96"/>
      <c r="G347" s="2"/>
      <c r="H347" s="6"/>
      <c r="I347" s="2"/>
      <c r="J347" s="2"/>
      <c r="K347" s="2"/>
    </row>
    <row r="348" spans="2:11" ht="15.75" customHeight="1" x14ac:dyDescent="0.2">
      <c r="B348" s="2"/>
      <c r="C348" s="3"/>
      <c r="D348" s="4"/>
      <c r="E348" s="95"/>
      <c r="F348" s="96"/>
      <c r="G348" s="2"/>
      <c r="H348" s="6"/>
      <c r="I348" s="2"/>
      <c r="J348" s="2"/>
      <c r="K348" s="2"/>
    </row>
    <row r="349" spans="2:11" ht="15.75" customHeight="1" x14ac:dyDescent="0.2">
      <c r="B349" s="2"/>
      <c r="C349" s="3"/>
      <c r="D349" s="4"/>
      <c r="E349" s="95"/>
      <c r="F349" s="96"/>
      <c r="G349" s="2"/>
      <c r="H349" s="6"/>
      <c r="I349" s="2"/>
      <c r="J349" s="2"/>
      <c r="K349" s="2"/>
    </row>
    <row r="350" spans="2:11" ht="15.75" customHeight="1" x14ac:dyDescent="0.2">
      <c r="B350" s="2"/>
      <c r="C350" s="3"/>
      <c r="D350" s="4"/>
      <c r="E350" s="95"/>
      <c r="F350" s="96"/>
      <c r="G350" s="2"/>
      <c r="H350" s="6"/>
      <c r="I350" s="2"/>
      <c r="J350" s="2"/>
      <c r="K350" s="2"/>
    </row>
    <row r="351" spans="2:11" ht="15.75" customHeight="1" x14ac:dyDescent="0.2">
      <c r="B351" s="2"/>
      <c r="C351" s="3"/>
      <c r="D351" s="4"/>
      <c r="E351" s="95"/>
      <c r="F351" s="96"/>
      <c r="G351" s="2"/>
      <c r="H351" s="6"/>
      <c r="I351" s="2"/>
      <c r="J351" s="2"/>
      <c r="K351" s="2"/>
    </row>
    <row r="352" spans="2:11" ht="15.75" customHeight="1" x14ac:dyDescent="0.2">
      <c r="B352" s="2"/>
      <c r="C352" s="3"/>
      <c r="D352" s="4"/>
      <c r="E352" s="95"/>
      <c r="F352" s="96"/>
      <c r="G352" s="2"/>
      <c r="H352" s="6"/>
      <c r="I352" s="2"/>
      <c r="J352" s="2"/>
      <c r="K352" s="2"/>
    </row>
    <row r="353" spans="2:11" ht="15.75" customHeight="1" x14ac:dyDescent="0.2">
      <c r="B353" s="2"/>
      <c r="C353" s="3"/>
      <c r="D353" s="4"/>
      <c r="E353" s="95"/>
      <c r="F353" s="96"/>
      <c r="G353" s="2"/>
      <c r="H353" s="6"/>
      <c r="I353" s="2"/>
      <c r="J353" s="2"/>
      <c r="K353" s="2"/>
    </row>
    <row r="354" spans="2:11" ht="15.75" customHeight="1" x14ac:dyDescent="0.2">
      <c r="B354" s="2"/>
      <c r="C354" s="3"/>
      <c r="D354" s="4"/>
      <c r="E354" s="95"/>
      <c r="F354" s="96"/>
      <c r="G354" s="2"/>
      <c r="H354" s="6"/>
      <c r="I354" s="2"/>
      <c r="J354" s="2"/>
      <c r="K354" s="2"/>
    </row>
    <row r="355" spans="2:11" ht="15.75" customHeight="1" x14ac:dyDescent="0.2">
      <c r="B355" s="2"/>
      <c r="C355" s="3"/>
      <c r="D355" s="4"/>
      <c r="E355" s="95"/>
      <c r="F355" s="96"/>
      <c r="G355" s="2"/>
      <c r="H355" s="6"/>
      <c r="I355" s="2"/>
      <c r="J355" s="2"/>
      <c r="K355" s="2"/>
    </row>
    <row r="356" spans="2:11" ht="15.75" customHeight="1" x14ac:dyDescent="0.2">
      <c r="B356" s="2"/>
      <c r="C356" s="3"/>
      <c r="D356" s="4"/>
      <c r="E356" s="95"/>
      <c r="F356" s="96"/>
      <c r="G356" s="2"/>
      <c r="H356" s="6"/>
      <c r="I356" s="2"/>
      <c r="J356" s="2"/>
      <c r="K356" s="2"/>
    </row>
    <row r="357" spans="2:11" ht="15.75" customHeight="1" x14ac:dyDescent="0.2">
      <c r="B357" s="2"/>
      <c r="C357" s="3"/>
      <c r="D357" s="4"/>
      <c r="E357" s="95"/>
      <c r="F357" s="96"/>
      <c r="G357" s="2"/>
      <c r="H357" s="6"/>
      <c r="I357" s="2"/>
      <c r="J357" s="2"/>
      <c r="K357" s="2"/>
    </row>
    <row r="358" spans="2:11" ht="15.75" customHeight="1" x14ac:dyDescent="0.2">
      <c r="B358" s="2"/>
      <c r="C358" s="3"/>
      <c r="D358" s="4"/>
      <c r="E358" s="95"/>
      <c r="F358" s="96"/>
      <c r="G358" s="2"/>
      <c r="H358" s="6"/>
      <c r="I358" s="2"/>
      <c r="J358" s="2"/>
      <c r="K358" s="2"/>
    </row>
    <row r="359" spans="2:11" ht="15.75" customHeight="1" x14ac:dyDescent="0.2">
      <c r="B359" s="2"/>
      <c r="C359" s="3"/>
      <c r="D359" s="4"/>
      <c r="E359" s="95"/>
      <c r="F359" s="96"/>
      <c r="G359" s="2"/>
      <c r="H359" s="6"/>
      <c r="I359" s="2"/>
      <c r="J359" s="2"/>
      <c r="K359" s="2"/>
    </row>
    <row r="360" spans="2:11" ht="15.75" customHeight="1" x14ac:dyDescent="0.2">
      <c r="B360" s="2"/>
      <c r="C360" s="3"/>
      <c r="D360" s="4"/>
      <c r="E360" s="95"/>
      <c r="F360" s="96"/>
      <c r="G360" s="2"/>
      <c r="H360" s="6"/>
      <c r="I360" s="2"/>
      <c r="J360" s="2"/>
      <c r="K360" s="2"/>
    </row>
    <row r="361" spans="2:11" ht="15.75" customHeight="1" x14ac:dyDescent="0.2">
      <c r="B361" s="2"/>
      <c r="C361" s="3"/>
      <c r="D361" s="4"/>
      <c r="E361" s="95"/>
      <c r="F361" s="96"/>
      <c r="G361" s="2"/>
      <c r="H361" s="6"/>
      <c r="I361" s="2"/>
      <c r="J361" s="2"/>
      <c r="K361" s="2"/>
    </row>
    <row r="362" spans="2:11" ht="15.75" customHeight="1" x14ac:dyDescent="0.2">
      <c r="B362" s="2"/>
      <c r="C362" s="3"/>
      <c r="D362" s="4"/>
      <c r="E362" s="95"/>
      <c r="F362" s="96"/>
      <c r="G362" s="2"/>
      <c r="H362" s="6"/>
      <c r="I362" s="2"/>
      <c r="J362" s="2"/>
      <c r="K362" s="2"/>
    </row>
    <row r="363" spans="2:11" ht="15.75" customHeight="1" x14ac:dyDescent="0.2">
      <c r="B363" s="2"/>
      <c r="C363" s="3"/>
      <c r="D363" s="4"/>
      <c r="E363" s="95"/>
      <c r="F363" s="96"/>
      <c r="G363" s="2"/>
      <c r="H363" s="6"/>
      <c r="I363" s="2"/>
      <c r="J363" s="2"/>
      <c r="K363" s="2"/>
    </row>
    <row r="364" spans="2:11" ht="15.75" customHeight="1" x14ac:dyDescent="0.2">
      <c r="B364" s="2"/>
      <c r="C364" s="3"/>
      <c r="D364" s="4"/>
      <c r="E364" s="95"/>
      <c r="F364" s="96"/>
      <c r="G364" s="2"/>
      <c r="H364" s="6"/>
      <c r="I364" s="2"/>
      <c r="J364" s="2"/>
      <c r="K364" s="2"/>
    </row>
    <row r="365" spans="2:11" ht="15.75" customHeight="1" x14ac:dyDescent="0.2">
      <c r="B365" s="2"/>
      <c r="C365" s="3"/>
      <c r="D365" s="4"/>
      <c r="E365" s="95"/>
      <c r="F365" s="96"/>
      <c r="G365" s="2"/>
      <c r="H365" s="6"/>
      <c r="I365" s="2"/>
      <c r="J365" s="2"/>
      <c r="K365" s="2"/>
    </row>
    <row r="366" spans="2:11" ht="15.75" customHeight="1" x14ac:dyDescent="0.2">
      <c r="B366" s="2"/>
      <c r="C366" s="3"/>
      <c r="D366" s="4"/>
      <c r="E366" s="95"/>
      <c r="F366" s="96"/>
      <c r="G366" s="2"/>
      <c r="H366" s="6"/>
      <c r="I366" s="2"/>
      <c r="J366" s="2"/>
      <c r="K366" s="2"/>
    </row>
    <row r="367" spans="2:11" ht="15.75" customHeight="1" x14ac:dyDescent="0.2">
      <c r="B367" s="2"/>
      <c r="C367" s="3"/>
      <c r="D367" s="4"/>
      <c r="E367" s="95"/>
      <c r="F367" s="96"/>
      <c r="G367" s="2"/>
      <c r="H367" s="6"/>
      <c r="I367" s="2"/>
      <c r="J367" s="2"/>
      <c r="K367" s="2"/>
    </row>
    <row r="368" spans="2:11" ht="15.75" customHeight="1" x14ac:dyDescent="0.2">
      <c r="B368" s="2"/>
      <c r="C368" s="3"/>
      <c r="D368" s="4"/>
      <c r="E368" s="95"/>
      <c r="F368" s="96"/>
      <c r="G368" s="2"/>
      <c r="H368" s="6"/>
      <c r="I368" s="2"/>
      <c r="J368" s="2"/>
      <c r="K368" s="2"/>
    </row>
    <row r="369" spans="2:11" ht="15.75" customHeight="1" x14ac:dyDescent="0.2">
      <c r="B369" s="2"/>
      <c r="C369" s="3"/>
      <c r="D369" s="4"/>
      <c r="E369" s="95"/>
      <c r="F369" s="96"/>
      <c r="G369" s="2"/>
      <c r="H369" s="6"/>
      <c r="I369" s="2"/>
      <c r="J369" s="2"/>
      <c r="K369" s="2"/>
    </row>
    <row r="370" spans="2:11" ht="15.75" customHeight="1" x14ac:dyDescent="0.2">
      <c r="B370" s="2"/>
      <c r="C370" s="3"/>
      <c r="D370" s="4"/>
      <c r="E370" s="95"/>
      <c r="F370" s="96"/>
      <c r="G370" s="2"/>
      <c r="H370" s="6"/>
      <c r="I370" s="2"/>
      <c r="J370" s="2"/>
      <c r="K370" s="2"/>
    </row>
    <row r="371" spans="2:11" ht="15.75" customHeight="1" x14ac:dyDescent="0.2">
      <c r="B371" s="2"/>
      <c r="C371" s="3"/>
      <c r="D371" s="4"/>
      <c r="E371" s="95"/>
      <c r="F371" s="96"/>
      <c r="G371" s="2"/>
      <c r="H371" s="6"/>
      <c r="I371" s="2"/>
      <c r="J371" s="2"/>
      <c r="K371" s="2"/>
    </row>
    <row r="372" spans="2:11" ht="15.75" customHeight="1" x14ac:dyDescent="0.2">
      <c r="B372" s="2"/>
      <c r="C372" s="3"/>
      <c r="D372" s="4"/>
      <c r="E372" s="95"/>
      <c r="F372" s="96"/>
      <c r="G372" s="2"/>
      <c r="H372" s="6"/>
      <c r="I372" s="2"/>
      <c r="J372" s="2"/>
      <c r="K372" s="2"/>
    </row>
    <row r="373" spans="2:11" ht="15.75" customHeight="1" x14ac:dyDescent="0.2">
      <c r="B373" s="2"/>
      <c r="C373" s="3"/>
      <c r="D373" s="4"/>
      <c r="E373" s="95"/>
      <c r="F373" s="96"/>
      <c r="G373" s="2"/>
      <c r="H373" s="6"/>
      <c r="I373" s="2"/>
      <c r="J373" s="2"/>
      <c r="K373" s="2"/>
    </row>
    <row r="374" spans="2:11" ht="15.75" customHeight="1" x14ac:dyDescent="0.2">
      <c r="B374" s="2"/>
      <c r="C374" s="3"/>
      <c r="D374" s="4"/>
      <c r="E374" s="95"/>
      <c r="F374" s="96"/>
      <c r="G374" s="2"/>
      <c r="H374" s="6"/>
      <c r="I374" s="2"/>
      <c r="J374" s="2"/>
      <c r="K374" s="2"/>
    </row>
    <row r="375" spans="2:11" ht="15.75" customHeight="1" x14ac:dyDescent="0.2">
      <c r="B375" s="2"/>
      <c r="C375" s="3"/>
      <c r="D375" s="4"/>
      <c r="E375" s="95"/>
      <c r="F375" s="96"/>
      <c r="G375" s="2"/>
      <c r="H375" s="6"/>
      <c r="I375" s="2"/>
      <c r="J375" s="2"/>
      <c r="K375" s="2"/>
    </row>
    <row r="376" spans="2:11" ht="15.75" customHeight="1" x14ac:dyDescent="0.2">
      <c r="B376" s="2"/>
      <c r="C376" s="3"/>
      <c r="D376" s="4"/>
      <c r="E376" s="95"/>
      <c r="F376" s="96"/>
      <c r="G376" s="2"/>
      <c r="H376" s="6"/>
      <c r="I376" s="2"/>
      <c r="J376" s="2"/>
      <c r="K376" s="2"/>
    </row>
    <row r="377" spans="2:11" ht="15.75" customHeight="1" x14ac:dyDescent="0.2">
      <c r="B377" s="2"/>
      <c r="C377" s="3"/>
      <c r="D377" s="4"/>
      <c r="E377" s="95"/>
      <c r="F377" s="96"/>
      <c r="G377" s="2"/>
      <c r="H377" s="6"/>
      <c r="I377" s="2"/>
      <c r="J377" s="2"/>
      <c r="K377" s="2"/>
    </row>
    <row r="378" spans="2:11" ht="15.75" customHeight="1" x14ac:dyDescent="0.2">
      <c r="B378" s="2"/>
      <c r="C378" s="3"/>
      <c r="D378" s="4"/>
      <c r="E378" s="95"/>
      <c r="F378" s="96"/>
      <c r="G378" s="2"/>
      <c r="H378" s="6"/>
      <c r="I378" s="2"/>
      <c r="J378" s="2"/>
      <c r="K378" s="2"/>
    </row>
    <row r="379" spans="2:11" ht="15.75" customHeight="1" x14ac:dyDescent="0.2">
      <c r="B379" s="2"/>
      <c r="C379" s="3"/>
      <c r="D379" s="4"/>
      <c r="E379" s="95"/>
      <c r="F379" s="96"/>
      <c r="G379" s="2"/>
      <c r="H379" s="6"/>
      <c r="I379" s="2"/>
      <c r="J379" s="2"/>
      <c r="K379" s="2"/>
    </row>
    <row r="380" spans="2:11" ht="15.75" customHeight="1" x14ac:dyDescent="0.2">
      <c r="B380" s="2"/>
      <c r="C380" s="3"/>
      <c r="D380" s="4"/>
      <c r="E380" s="95"/>
      <c r="F380" s="96"/>
      <c r="G380" s="2"/>
      <c r="H380" s="6"/>
      <c r="I380" s="2"/>
      <c r="J380" s="2"/>
      <c r="K380" s="2"/>
    </row>
    <row r="381" spans="2:11" ht="15.75" customHeight="1" x14ac:dyDescent="0.2">
      <c r="B381" s="2"/>
      <c r="C381" s="3"/>
      <c r="D381" s="4"/>
      <c r="E381" s="95"/>
      <c r="F381" s="96"/>
      <c r="G381" s="2"/>
      <c r="H381" s="6"/>
      <c r="I381" s="2"/>
      <c r="J381" s="2"/>
      <c r="K381" s="2"/>
    </row>
    <row r="382" spans="2:11" ht="15.75" customHeight="1" x14ac:dyDescent="0.2">
      <c r="B382" s="2"/>
      <c r="C382" s="3"/>
      <c r="D382" s="4"/>
      <c r="E382" s="95"/>
      <c r="F382" s="96"/>
      <c r="G382" s="2"/>
      <c r="H382" s="6"/>
      <c r="I382" s="2"/>
      <c r="J382" s="2"/>
      <c r="K382" s="2"/>
    </row>
    <row r="383" spans="2:11" ht="15.75" customHeight="1" x14ac:dyDescent="0.2">
      <c r="B383" s="2"/>
      <c r="C383" s="3"/>
      <c r="D383" s="4"/>
      <c r="E383" s="95"/>
      <c r="F383" s="96"/>
      <c r="G383" s="2"/>
      <c r="H383" s="6"/>
      <c r="I383" s="2"/>
      <c r="J383" s="2"/>
      <c r="K383" s="2"/>
    </row>
    <row r="384" spans="2:11" ht="15.75" customHeight="1" x14ac:dyDescent="0.2">
      <c r="B384" s="2"/>
      <c r="C384" s="3"/>
      <c r="D384" s="4"/>
      <c r="E384" s="95"/>
      <c r="F384" s="96"/>
      <c r="G384" s="2"/>
      <c r="H384" s="6"/>
      <c r="I384" s="2"/>
      <c r="J384" s="2"/>
      <c r="K384" s="2"/>
    </row>
    <row r="385" spans="2:11" ht="15.75" customHeight="1" x14ac:dyDescent="0.2">
      <c r="B385" s="2"/>
      <c r="C385" s="3"/>
      <c r="D385" s="4"/>
      <c r="E385" s="95"/>
      <c r="F385" s="96"/>
      <c r="G385" s="2"/>
      <c r="H385" s="6"/>
      <c r="I385" s="2"/>
      <c r="J385" s="2"/>
      <c r="K385" s="2"/>
    </row>
    <row r="386" spans="2:11" ht="15.75" customHeight="1" x14ac:dyDescent="0.2">
      <c r="B386" s="2"/>
      <c r="C386" s="3"/>
      <c r="D386" s="4"/>
      <c r="E386" s="95"/>
      <c r="F386" s="96"/>
      <c r="G386" s="2"/>
      <c r="H386" s="6"/>
      <c r="I386" s="2"/>
      <c r="J386" s="2"/>
      <c r="K386" s="2"/>
    </row>
    <row r="387" spans="2:11" ht="15.75" customHeight="1" x14ac:dyDescent="0.2">
      <c r="B387" s="2"/>
      <c r="C387" s="3"/>
      <c r="D387" s="4"/>
      <c r="E387" s="95"/>
      <c r="F387" s="96"/>
      <c r="G387" s="2"/>
      <c r="H387" s="6"/>
      <c r="I387" s="2"/>
      <c r="J387" s="2"/>
      <c r="K387" s="2"/>
    </row>
    <row r="388" spans="2:11" ht="15.75" customHeight="1" x14ac:dyDescent="0.2">
      <c r="B388" s="2"/>
      <c r="C388" s="3"/>
      <c r="D388" s="4"/>
      <c r="E388" s="95"/>
      <c r="F388" s="96"/>
      <c r="G388" s="2"/>
      <c r="H388" s="6"/>
      <c r="I388" s="2"/>
      <c r="J388" s="2"/>
      <c r="K388" s="2"/>
    </row>
    <row r="389" spans="2:11" ht="15.75" customHeight="1" x14ac:dyDescent="0.2">
      <c r="B389" s="2"/>
      <c r="C389" s="3"/>
      <c r="D389" s="4"/>
      <c r="E389" s="95"/>
      <c r="F389" s="96"/>
      <c r="G389" s="2"/>
      <c r="H389" s="6"/>
      <c r="I389" s="2"/>
      <c r="J389" s="2"/>
      <c r="K389" s="2"/>
    </row>
    <row r="390" spans="2:11" ht="15.75" customHeight="1" x14ac:dyDescent="0.2">
      <c r="B390" s="2"/>
      <c r="C390" s="3"/>
      <c r="D390" s="4"/>
      <c r="E390" s="95"/>
      <c r="F390" s="96"/>
      <c r="G390" s="2"/>
      <c r="H390" s="6"/>
      <c r="I390" s="2"/>
      <c r="J390" s="2"/>
      <c r="K390" s="2"/>
    </row>
    <row r="391" spans="2:11" ht="15.75" customHeight="1" x14ac:dyDescent="0.2">
      <c r="B391" s="2"/>
      <c r="C391" s="3"/>
      <c r="D391" s="4"/>
      <c r="E391" s="95"/>
      <c r="F391" s="96"/>
      <c r="G391" s="2"/>
      <c r="H391" s="6"/>
      <c r="I391" s="2"/>
      <c r="J391" s="2"/>
      <c r="K391" s="2"/>
    </row>
    <row r="392" spans="2:11" ht="15.75" customHeight="1" x14ac:dyDescent="0.2">
      <c r="B392" s="2"/>
      <c r="C392" s="3"/>
      <c r="D392" s="4"/>
      <c r="E392" s="95"/>
      <c r="F392" s="96"/>
      <c r="G392" s="2"/>
      <c r="H392" s="6"/>
      <c r="I392" s="2"/>
      <c r="J392" s="2"/>
      <c r="K392" s="2"/>
    </row>
    <row r="393" spans="2:11" ht="15.75" customHeight="1" x14ac:dyDescent="0.2">
      <c r="B393" s="2"/>
      <c r="C393" s="3"/>
      <c r="D393" s="4"/>
      <c r="E393" s="95"/>
      <c r="F393" s="96"/>
      <c r="G393" s="2"/>
      <c r="H393" s="6"/>
      <c r="I393" s="2"/>
      <c r="J393" s="2"/>
      <c r="K393" s="2"/>
    </row>
    <row r="394" spans="2:11" ht="15.75" customHeight="1" x14ac:dyDescent="0.2">
      <c r="B394" s="2"/>
      <c r="C394" s="3"/>
      <c r="D394" s="4"/>
      <c r="E394" s="95"/>
      <c r="F394" s="96"/>
      <c r="G394" s="2"/>
      <c r="H394" s="6"/>
      <c r="I394" s="2"/>
      <c r="J394" s="2"/>
      <c r="K394" s="2"/>
    </row>
    <row r="395" spans="2:11" ht="15.75" customHeight="1" x14ac:dyDescent="0.2">
      <c r="B395" s="2"/>
      <c r="C395" s="3"/>
      <c r="D395" s="4"/>
      <c r="E395" s="95"/>
      <c r="F395" s="96"/>
      <c r="G395" s="2"/>
      <c r="H395" s="6"/>
      <c r="I395" s="2"/>
      <c r="J395" s="2"/>
      <c r="K395" s="2"/>
    </row>
    <row r="396" spans="2:11" ht="15.75" customHeight="1" x14ac:dyDescent="0.2">
      <c r="B396" s="2"/>
      <c r="C396" s="3"/>
      <c r="D396" s="4"/>
      <c r="E396" s="95"/>
      <c r="F396" s="96"/>
      <c r="G396" s="2"/>
      <c r="H396" s="6"/>
      <c r="I396" s="2"/>
      <c r="J396" s="2"/>
      <c r="K396" s="2"/>
    </row>
    <row r="397" spans="2:11" ht="15.75" customHeight="1" x14ac:dyDescent="0.2">
      <c r="B397" s="2"/>
      <c r="C397" s="3"/>
      <c r="D397" s="4"/>
      <c r="E397" s="95"/>
      <c r="F397" s="96"/>
      <c r="G397" s="2"/>
      <c r="H397" s="6"/>
      <c r="I397" s="2"/>
      <c r="J397" s="2"/>
      <c r="K397" s="2"/>
    </row>
    <row r="398" spans="2:11" ht="15.75" customHeight="1" x14ac:dyDescent="0.2">
      <c r="B398" s="2"/>
      <c r="C398" s="3"/>
      <c r="D398" s="4"/>
      <c r="E398" s="95"/>
      <c r="F398" s="96"/>
      <c r="G398" s="2"/>
      <c r="H398" s="6"/>
      <c r="I398" s="2"/>
      <c r="J398" s="2"/>
      <c r="K398" s="2"/>
    </row>
    <row r="399" spans="2:11" ht="15.75" customHeight="1" x14ac:dyDescent="0.2">
      <c r="B399" s="2"/>
      <c r="C399" s="3"/>
      <c r="D399" s="4"/>
      <c r="E399" s="95"/>
      <c r="F399" s="96"/>
      <c r="G399" s="2"/>
      <c r="H399" s="6"/>
      <c r="I399" s="2"/>
      <c r="J399" s="2"/>
      <c r="K399" s="2"/>
    </row>
    <row r="400" spans="2:11" ht="15.75" customHeight="1" x14ac:dyDescent="0.2">
      <c r="B400" s="2"/>
      <c r="C400" s="3"/>
      <c r="D400" s="4"/>
      <c r="E400" s="95"/>
      <c r="F400" s="96"/>
      <c r="G400" s="2"/>
      <c r="H400" s="6"/>
      <c r="I400" s="2"/>
      <c r="J400" s="2"/>
      <c r="K400" s="2"/>
    </row>
    <row r="401" spans="2:11" ht="15.75" customHeight="1" x14ac:dyDescent="0.2">
      <c r="B401" s="2"/>
      <c r="C401" s="3"/>
      <c r="D401" s="4"/>
      <c r="E401" s="95"/>
      <c r="F401" s="96"/>
      <c r="G401" s="2"/>
      <c r="H401" s="6"/>
      <c r="I401" s="2"/>
      <c r="J401" s="2"/>
      <c r="K401" s="2"/>
    </row>
    <row r="402" spans="2:11" ht="15.75" customHeight="1" x14ac:dyDescent="0.2">
      <c r="B402" s="2"/>
      <c r="C402" s="3"/>
      <c r="D402" s="4"/>
      <c r="E402" s="95"/>
      <c r="F402" s="96"/>
      <c r="G402" s="2"/>
      <c r="H402" s="6"/>
      <c r="I402" s="2"/>
      <c r="J402" s="2"/>
      <c r="K402" s="2"/>
    </row>
    <row r="403" spans="2:11" ht="15.75" customHeight="1" x14ac:dyDescent="0.2">
      <c r="B403" s="2"/>
      <c r="C403" s="3"/>
      <c r="D403" s="4"/>
      <c r="E403" s="95"/>
      <c r="F403" s="96"/>
      <c r="G403" s="2"/>
      <c r="H403" s="6"/>
      <c r="I403" s="2"/>
      <c r="J403" s="2"/>
      <c r="K403" s="2"/>
    </row>
    <row r="404" spans="2:11" ht="15.75" customHeight="1" x14ac:dyDescent="0.2">
      <c r="B404" s="2"/>
      <c r="C404" s="3"/>
      <c r="D404" s="4"/>
      <c r="E404" s="95"/>
      <c r="F404" s="96"/>
      <c r="G404" s="2"/>
      <c r="H404" s="6"/>
      <c r="I404" s="2"/>
      <c r="J404" s="2"/>
      <c r="K404" s="2"/>
    </row>
    <row r="405" spans="2:11" ht="15.75" customHeight="1" x14ac:dyDescent="0.2">
      <c r="B405" s="2"/>
      <c r="C405" s="3"/>
      <c r="D405" s="4"/>
      <c r="E405" s="95"/>
      <c r="F405" s="96"/>
      <c r="G405" s="2"/>
      <c r="H405" s="6"/>
      <c r="I405" s="2"/>
      <c r="J405" s="2"/>
      <c r="K405" s="2"/>
    </row>
    <row r="406" spans="2:11" ht="15.75" customHeight="1" x14ac:dyDescent="0.2">
      <c r="B406" s="2"/>
      <c r="C406" s="3"/>
      <c r="D406" s="4"/>
      <c r="E406" s="95"/>
      <c r="F406" s="96"/>
      <c r="G406" s="2"/>
      <c r="H406" s="6"/>
      <c r="I406" s="2"/>
      <c r="J406" s="2"/>
      <c r="K406" s="2"/>
    </row>
    <row r="407" spans="2:11" ht="15.75" customHeight="1" x14ac:dyDescent="0.2">
      <c r="B407" s="2"/>
      <c r="C407" s="3"/>
      <c r="D407" s="4"/>
      <c r="E407" s="95"/>
      <c r="F407" s="96"/>
      <c r="G407" s="2"/>
      <c r="H407" s="6"/>
      <c r="I407" s="2"/>
      <c r="J407" s="2"/>
      <c r="K407" s="2"/>
    </row>
    <row r="408" spans="2:11" ht="15.75" customHeight="1" x14ac:dyDescent="0.2">
      <c r="B408" s="2"/>
      <c r="C408" s="3"/>
      <c r="D408" s="4"/>
      <c r="E408" s="95"/>
      <c r="F408" s="96"/>
      <c r="G408" s="2"/>
      <c r="H408" s="6"/>
      <c r="I408" s="2"/>
      <c r="J408" s="2"/>
      <c r="K408" s="2"/>
    </row>
    <row r="409" spans="2:11" ht="15.75" customHeight="1" x14ac:dyDescent="0.2">
      <c r="B409" s="2"/>
      <c r="C409" s="3"/>
      <c r="D409" s="4"/>
      <c r="E409" s="95"/>
      <c r="F409" s="96"/>
      <c r="G409" s="2"/>
      <c r="H409" s="6"/>
      <c r="I409" s="2"/>
      <c r="J409" s="2"/>
      <c r="K409" s="2"/>
    </row>
    <row r="410" spans="2:11" ht="15.75" customHeight="1" x14ac:dyDescent="0.2">
      <c r="B410" s="2"/>
      <c r="C410" s="3"/>
      <c r="D410" s="4"/>
      <c r="E410" s="95"/>
      <c r="F410" s="96"/>
      <c r="G410" s="2"/>
      <c r="H410" s="6"/>
      <c r="I410" s="2"/>
      <c r="J410" s="2"/>
      <c r="K410" s="2"/>
    </row>
    <row r="411" spans="2:11" ht="15.75" customHeight="1" x14ac:dyDescent="0.2">
      <c r="B411" s="2"/>
      <c r="C411" s="3"/>
      <c r="D411" s="4"/>
      <c r="E411" s="95"/>
      <c r="F411" s="96"/>
      <c r="G411" s="2"/>
      <c r="H411" s="6"/>
      <c r="I411" s="2"/>
      <c r="J411" s="2"/>
      <c r="K411" s="2"/>
    </row>
    <row r="412" spans="2:11" ht="15.75" customHeight="1" x14ac:dyDescent="0.2">
      <c r="B412" s="2"/>
      <c r="C412" s="3"/>
      <c r="D412" s="4"/>
      <c r="E412" s="95"/>
      <c r="F412" s="96"/>
      <c r="G412" s="2"/>
      <c r="H412" s="6"/>
      <c r="I412" s="2"/>
      <c r="J412" s="2"/>
      <c r="K412" s="2"/>
    </row>
    <row r="413" spans="2:11" ht="15.75" customHeight="1" x14ac:dyDescent="0.2">
      <c r="B413" s="2"/>
      <c r="C413" s="3"/>
      <c r="D413" s="4"/>
      <c r="E413" s="95"/>
      <c r="F413" s="96"/>
      <c r="G413" s="2"/>
      <c r="H413" s="6"/>
      <c r="I413" s="2"/>
      <c r="J413" s="2"/>
      <c r="K413" s="2"/>
    </row>
    <row r="414" spans="2:11" ht="15.75" customHeight="1" x14ac:dyDescent="0.2">
      <c r="B414" s="2"/>
      <c r="C414" s="3"/>
      <c r="D414" s="4"/>
      <c r="E414" s="95"/>
      <c r="F414" s="96"/>
      <c r="G414" s="2"/>
      <c r="H414" s="6"/>
      <c r="I414" s="2"/>
      <c r="J414" s="2"/>
      <c r="K414" s="2"/>
    </row>
    <row r="415" spans="2:11" ht="15.75" customHeight="1" x14ac:dyDescent="0.2">
      <c r="B415" s="2"/>
      <c r="C415" s="3"/>
      <c r="D415" s="4"/>
      <c r="E415" s="95"/>
      <c r="F415" s="96"/>
      <c r="G415" s="2"/>
      <c r="H415" s="6"/>
      <c r="I415" s="2"/>
      <c r="J415" s="2"/>
      <c r="K415" s="2"/>
    </row>
    <row r="416" spans="2:11" ht="15.75" customHeight="1" x14ac:dyDescent="0.2">
      <c r="B416" s="2"/>
      <c r="C416" s="3"/>
      <c r="D416" s="4"/>
      <c r="E416" s="95"/>
      <c r="F416" s="96"/>
      <c r="G416" s="2"/>
      <c r="H416" s="6"/>
      <c r="I416" s="2"/>
      <c r="J416" s="2"/>
      <c r="K416" s="2"/>
    </row>
    <row r="417" spans="2:11" ht="15.75" customHeight="1" x14ac:dyDescent="0.2">
      <c r="B417" s="2"/>
      <c r="C417" s="3"/>
      <c r="D417" s="4"/>
      <c r="E417" s="95"/>
      <c r="F417" s="96"/>
      <c r="G417" s="2"/>
      <c r="H417" s="6"/>
      <c r="I417" s="2"/>
      <c r="J417" s="2"/>
      <c r="K417" s="2"/>
    </row>
    <row r="418" spans="2:11" ht="15.75" customHeight="1" x14ac:dyDescent="0.2">
      <c r="B418" s="2"/>
      <c r="C418" s="3"/>
      <c r="D418" s="4"/>
      <c r="E418" s="95"/>
      <c r="F418" s="96"/>
      <c r="G418" s="2"/>
      <c r="H418" s="6"/>
      <c r="I418" s="2"/>
      <c r="J418" s="2"/>
      <c r="K418" s="2"/>
    </row>
    <row r="419" spans="2:11" ht="15.75" customHeight="1" x14ac:dyDescent="0.2">
      <c r="B419" s="2"/>
      <c r="C419" s="3"/>
      <c r="D419" s="4"/>
      <c r="E419" s="95"/>
      <c r="F419" s="96"/>
      <c r="G419" s="2"/>
      <c r="H419" s="6"/>
      <c r="I419" s="2"/>
      <c r="J419" s="2"/>
      <c r="K419" s="2"/>
    </row>
    <row r="420" spans="2:11" ht="15.75" customHeight="1" x14ac:dyDescent="0.2">
      <c r="B420" s="2"/>
      <c r="C420" s="3"/>
      <c r="D420" s="4"/>
      <c r="E420" s="95"/>
      <c r="F420" s="96"/>
      <c r="G420" s="2"/>
      <c r="H420" s="6"/>
      <c r="I420" s="2"/>
      <c r="J420" s="2"/>
      <c r="K420" s="2"/>
    </row>
    <row r="421" spans="2:11" ht="15.75" customHeight="1" x14ac:dyDescent="0.2">
      <c r="B421" s="2"/>
      <c r="C421" s="3"/>
      <c r="D421" s="4"/>
      <c r="E421" s="95"/>
      <c r="F421" s="96"/>
      <c r="G421" s="2"/>
      <c r="H421" s="6"/>
      <c r="I421" s="2"/>
      <c r="J421" s="2"/>
      <c r="K421" s="2"/>
    </row>
    <row r="422" spans="2:11" ht="15.75" customHeight="1" x14ac:dyDescent="0.2">
      <c r="B422" s="2"/>
      <c r="C422" s="3"/>
      <c r="D422" s="4"/>
      <c r="E422" s="95"/>
      <c r="F422" s="96"/>
      <c r="G422" s="2"/>
      <c r="H422" s="6"/>
      <c r="I422" s="2"/>
      <c r="J422" s="2"/>
      <c r="K422" s="2"/>
    </row>
    <row r="423" spans="2:11" ht="15.75" customHeight="1" x14ac:dyDescent="0.2">
      <c r="B423" s="2"/>
      <c r="C423" s="3"/>
      <c r="D423" s="4"/>
      <c r="E423" s="95"/>
      <c r="F423" s="96"/>
      <c r="G423" s="2"/>
      <c r="H423" s="6"/>
      <c r="I423" s="2"/>
      <c r="J423" s="2"/>
      <c r="K423" s="2"/>
    </row>
    <row r="424" spans="2:11" ht="15.75" customHeight="1" x14ac:dyDescent="0.2">
      <c r="B424" s="2"/>
      <c r="C424" s="3"/>
      <c r="D424" s="4"/>
      <c r="E424" s="95"/>
      <c r="F424" s="96"/>
      <c r="G424" s="2"/>
      <c r="H424" s="6"/>
      <c r="I424" s="2"/>
      <c r="J424" s="2"/>
      <c r="K424" s="2"/>
    </row>
    <row r="425" spans="2:11" ht="15.75" customHeight="1" x14ac:dyDescent="0.2">
      <c r="B425" s="2"/>
      <c r="C425" s="3"/>
      <c r="D425" s="4"/>
      <c r="E425" s="95"/>
      <c r="F425" s="96"/>
      <c r="G425" s="2"/>
      <c r="H425" s="6"/>
      <c r="I425" s="2"/>
      <c r="J425" s="2"/>
      <c r="K425" s="2"/>
    </row>
    <row r="426" spans="2:11" ht="15.75" customHeight="1" x14ac:dyDescent="0.2">
      <c r="B426" s="2"/>
      <c r="C426" s="3"/>
      <c r="D426" s="4"/>
      <c r="E426" s="95"/>
      <c r="F426" s="96"/>
      <c r="G426" s="2"/>
      <c r="H426" s="6"/>
      <c r="I426" s="2"/>
      <c r="J426" s="2"/>
      <c r="K426" s="2"/>
    </row>
    <row r="427" spans="2:11" ht="15.75" customHeight="1" x14ac:dyDescent="0.2">
      <c r="B427" s="2"/>
      <c r="C427" s="3"/>
      <c r="D427" s="4"/>
      <c r="E427" s="95"/>
      <c r="F427" s="96"/>
      <c r="G427" s="2"/>
      <c r="H427" s="6"/>
      <c r="I427" s="2"/>
      <c r="J427" s="2"/>
      <c r="K427" s="2"/>
    </row>
    <row r="428" spans="2:11" ht="15.75" customHeight="1" x14ac:dyDescent="0.2">
      <c r="B428" s="2"/>
      <c r="C428" s="3"/>
      <c r="D428" s="4"/>
      <c r="E428" s="95"/>
      <c r="F428" s="96"/>
      <c r="G428" s="2"/>
      <c r="H428" s="6"/>
      <c r="I428" s="2"/>
      <c r="J428" s="2"/>
      <c r="K428" s="2"/>
    </row>
    <row r="429" spans="2:11" ht="15.75" customHeight="1" x14ac:dyDescent="0.2">
      <c r="B429" s="2"/>
      <c r="C429" s="3"/>
      <c r="D429" s="4"/>
      <c r="E429" s="95"/>
      <c r="F429" s="96"/>
      <c r="G429" s="2"/>
      <c r="H429" s="6"/>
      <c r="I429" s="2"/>
      <c r="J429" s="2"/>
      <c r="K429" s="2"/>
    </row>
    <row r="430" spans="2:11" ht="15.75" customHeight="1" x14ac:dyDescent="0.2">
      <c r="B430" s="2"/>
      <c r="C430" s="3"/>
      <c r="D430" s="4"/>
      <c r="E430" s="95"/>
      <c r="F430" s="96"/>
      <c r="G430" s="2"/>
      <c r="H430" s="6"/>
      <c r="I430" s="2"/>
      <c r="J430" s="2"/>
      <c r="K430" s="2"/>
    </row>
    <row r="431" spans="2:11" ht="15.75" customHeight="1" x14ac:dyDescent="0.2">
      <c r="B431" s="2"/>
      <c r="C431" s="3"/>
      <c r="D431" s="4"/>
      <c r="E431" s="95"/>
      <c r="F431" s="96"/>
      <c r="G431" s="2"/>
      <c r="H431" s="6"/>
      <c r="I431" s="2"/>
      <c r="J431" s="2"/>
      <c r="K431" s="2"/>
    </row>
    <row r="432" spans="2:11" ht="15.75" customHeight="1" x14ac:dyDescent="0.2">
      <c r="B432" s="2"/>
      <c r="C432" s="3"/>
      <c r="D432" s="4"/>
      <c r="E432" s="95"/>
      <c r="F432" s="96"/>
      <c r="G432" s="2"/>
      <c r="H432" s="6"/>
      <c r="I432" s="2"/>
      <c r="J432" s="2"/>
      <c r="K432" s="2"/>
    </row>
    <row r="433" spans="2:11" ht="15.75" customHeight="1" x14ac:dyDescent="0.2">
      <c r="B433" s="2"/>
      <c r="C433" s="3"/>
      <c r="D433" s="4"/>
      <c r="E433" s="95"/>
      <c r="F433" s="96"/>
      <c r="G433" s="2"/>
      <c r="H433" s="6"/>
      <c r="I433" s="2"/>
      <c r="J433" s="2"/>
      <c r="K433" s="2"/>
    </row>
    <row r="434" spans="2:11" ht="15.75" customHeight="1" x14ac:dyDescent="0.2">
      <c r="B434" s="2"/>
      <c r="C434" s="3"/>
      <c r="D434" s="4"/>
      <c r="E434" s="95"/>
      <c r="F434" s="96"/>
      <c r="G434" s="2"/>
      <c r="H434" s="6"/>
      <c r="I434" s="2"/>
      <c r="J434" s="2"/>
      <c r="K434" s="2"/>
    </row>
    <row r="435" spans="2:11" ht="15.75" customHeight="1" x14ac:dyDescent="0.2">
      <c r="B435" s="2"/>
      <c r="C435" s="3"/>
      <c r="D435" s="4"/>
      <c r="E435" s="95"/>
      <c r="F435" s="96"/>
      <c r="G435" s="2"/>
      <c r="H435" s="6"/>
      <c r="I435" s="2"/>
      <c r="J435" s="2"/>
      <c r="K435" s="2"/>
    </row>
    <row r="436" spans="2:11" ht="15.75" customHeight="1" x14ac:dyDescent="0.2">
      <c r="B436" s="2"/>
      <c r="C436" s="3"/>
      <c r="D436" s="4"/>
      <c r="E436" s="95"/>
      <c r="F436" s="96"/>
      <c r="G436" s="2"/>
      <c r="H436" s="6"/>
      <c r="I436" s="2"/>
      <c r="J436" s="2"/>
      <c r="K436" s="2"/>
    </row>
    <row r="437" spans="2:11" ht="15.75" customHeight="1" x14ac:dyDescent="0.2">
      <c r="B437" s="2"/>
      <c r="C437" s="3"/>
      <c r="D437" s="4"/>
      <c r="E437" s="95"/>
      <c r="F437" s="96"/>
      <c r="G437" s="2"/>
      <c r="H437" s="6"/>
      <c r="I437" s="2"/>
      <c r="J437" s="2"/>
      <c r="K437" s="2"/>
    </row>
    <row r="438" spans="2:11" ht="15.75" customHeight="1" x14ac:dyDescent="0.2">
      <c r="B438" s="2"/>
      <c r="C438" s="3"/>
      <c r="D438" s="4"/>
      <c r="E438" s="95"/>
      <c r="F438" s="96"/>
      <c r="G438" s="2"/>
      <c r="H438" s="6"/>
      <c r="I438" s="2"/>
      <c r="J438" s="2"/>
      <c r="K438" s="2"/>
    </row>
    <row r="439" spans="2:11" ht="15.75" customHeight="1" x14ac:dyDescent="0.2">
      <c r="B439" s="2"/>
      <c r="C439" s="3"/>
      <c r="D439" s="4"/>
      <c r="E439" s="95"/>
      <c r="F439" s="96"/>
      <c r="G439" s="2"/>
      <c r="H439" s="6"/>
      <c r="I439" s="2"/>
      <c r="J439" s="2"/>
      <c r="K439" s="2"/>
    </row>
    <row r="440" spans="2:11" ht="15.75" customHeight="1" x14ac:dyDescent="0.2">
      <c r="B440" s="2"/>
      <c r="C440" s="3"/>
      <c r="D440" s="4"/>
      <c r="E440" s="95"/>
      <c r="F440" s="96"/>
      <c r="G440" s="2"/>
      <c r="H440" s="6"/>
      <c r="I440" s="2"/>
      <c r="J440" s="2"/>
      <c r="K440" s="2"/>
    </row>
    <row r="441" spans="2:11" ht="15.75" customHeight="1" x14ac:dyDescent="0.2">
      <c r="B441" s="2"/>
      <c r="C441" s="3"/>
      <c r="D441" s="4"/>
      <c r="E441" s="95"/>
      <c r="F441" s="96"/>
      <c r="G441" s="2"/>
      <c r="H441" s="6"/>
      <c r="I441" s="2"/>
      <c r="J441" s="2"/>
      <c r="K441" s="2"/>
    </row>
    <row r="442" spans="2:11" ht="15.75" customHeight="1" x14ac:dyDescent="0.2">
      <c r="B442" s="2"/>
      <c r="C442" s="3"/>
      <c r="D442" s="4"/>
      <c r="E442" s="95"/>
      <c r="F442" s="96"/>
      <c r="G442" s="2"/>
      <c r="H442" s="6"/>
      <c r="I442" s="2"/>
      <c r="J442" s="2"/>
      <c r="K442" s="2"/>
    </row>
    <row r="443" spans="2:11" ht="15.75" customHeight="1" x14ac:dyDescent="0.2">
      <c r="B443" s="2"/>
      <c r="C443" s="3"/>
      <c r="D443" s="4"/>
      <c r="E443" s="95"/>
      <c r="F443" s="96"/>
      <c r="G443" s="2"/>
      <c r="H443" s="6"/>
      <c r="I443" s="2"/>
      <c r="J443" s="2"/>
      <c r="K443" s="2"/>
    </row>
    <row r="444" spans="2:11" ht="15.75" customHeight="1" x14ac:dyDescent="0.2">
      <c r="B444" s="2"/>
      <c r="C444" s="3"/>
      <c r="D444" s="4"/>
      <c r="E444" s="95"/>
      <c r="F444" s="96"/>
      <c r="G444" s="2"/>
      <c r="H444" s="6"/>
      <c r="I444" s="2"/>
      <c r="J444" s="2"/>
      <c r="K444" s="2"/>
    </row>
    <row r="445" spans="2:11" ht="15.75" customHeight="1" x14ac:dyDescent="0.2">
      <c r="B445" s="2"/>
      <c r="C445" s="3"/>
      <c r="D445" s="4"/>
      <c r="E445" s="95"/>
      <c r="F445" s="96"/>
      <c r="G445" s="2"/>
      <c r="H445" s="6"/>
      <c r="I445" s="2"/>
      <c r="J445" s="2"/>
      <c r="K445" s="2"/>
    </row>
    <row r="446" spans="2:11" ht="15.75" customHeight="1" x14ac:dyDescent="0.2">
      <c r="B446" s="2"/>
      <c r="C446" s="3"/>
      <c r="D446" s="4"/>
      <c r="E446" s="95"/>
      <c r="F446" s="96"/>
      <c r="G446" s="2"/>
      <c r="H446" s="6"/>
      <c r="I446" s="2"/>
      <c r="J446" s="2"/>
      <c r="K446" s="2"/>
    </row>
    <row r="447" spans="2:11" ht="15.75" customHeight="1" x14ac:dyDescent="0.2">
      <c r="B447" s="2"/>
      <c r="C447" s="3"/>
      <c r="D447" s="4"/>
      <c r="E447" s="95"/>
      <c r="F447" s="96"/>
      <c r="G447" s="2"/>
      <c r="H447" s="6"/>
      <c r="I447" s="2"/>
      <c r="J447" s="2"/>
      <c r="K447" s="2"/>
    </row>
    <row r="448" spans="2:11" ht="15.75" customHeight="1" x14ac:dyDescent="0.2">
      <c r="B448" s="2"/>
      <c r="C448" s="3"/>
      <c r="D448" s="4"/>
      <c r="E448" s="95"/>
      <c r="F448" s="96"/>
      <c r="G448" s="2"/>
      <c r="H448" s="6"/>
      <c r="I448" s="2"/>
      <c r="J448" s="2"/>
      <c r="K448" s="2"/>
    </row>
    <row r="449" spans="2:11" ht="15.75" customHeight="1" x14ac:dyDescent="0.2">
      <c r="B449" s="2"/>
      <c r="C449" s="3"/>
      <c r="D449" s="4"/>
      <c r="E449" s="95"/>
      <c r="F449" s="96"/>
      <c r="G449" s="2"/>
      <c r="H449" s="6"/>
      <c r="I449" s="2"/>
      <c r="J449" s="2"/>
      <c r="K449" s="2"/>
    </row>
    <row r="450" spans="2:11" ht="15.75" customHeight="1" x14ac:dyDescent="0.2">
      <c r="B450" s="2"/>
      <c r="C450" s="3"/>
      <c r="D450" s="4"/>
      <c r="E450" s="95"/>
      <c r="F450" s="96"/>
      <c r="G450" s="2"/>
      <c r="H450" s="6"/>
      <c r="I450" s="2"/>
      <c r="J450" s="2"/>
      <c r="K450" s="2"/>
    </row>
    <row r="451" spans="2:11" ht="15.75" customHeight="1" x14ac:dyDescent="0.2">
      <c r="B451" s="2"/>
      <c r="C451" s="3"/>
      <c r="D451" s="4"/>
      <c r="E451" s="95"/>
      <c r="F451" s="96"/>
      <c r="G451" s="2"/>
      <c r="H451" s="6"/>
      <c r="I451" s="2"/>
      <c r="J451" s="2"/>
      <c r="K451" s="2"/>
    </row>
    <row r="452" spans="2:11" ht="15.75" customHeight="1" x14ac:dyDescent="0.2">
      <c r="B452" s="2"/>
      <c r="C452" s="3"/>
      <c r="D452" s="4"/>
      <c r="E452" s="95"/>
      <c r="F452" s="96"/>
      <c r="G452" s="2"/>
      <c r="H452" s="6"/>
      <c r="I452" s="2"/>
      <c r="J452" s="2"/>
      <c r="K452" s="2"/>
    </row>
    <row r="453" spans="2:11" ht="15.75" customHeight="1" x14ac:dyDescent="0.2">
      <c r="B453" s="2"/>
      <c r="C453" s="3"/>
      <c r="D453" s="4"/>
      <c r="E453" s="95"/>
      <c r="F453" s="96"/>
      <c r="G453" s="2"/>
      <c r="H453" s="6"/>
      <c r="I453" s="2"/>
      <c r="J453" s="2"/>
      <c r="K453" s="2"/>
    </row>
    <row r="454" spans="2:11" ht="15.75" customHeight="1" x14ac:dyDescent="0.2">
      <c r="B454" s="2"/>
      <c r="C454" s="3"/>
      <c r="D454" s="4"/>
      <c r="E454" s="95"/>
      <c r="F454" s="96"/>
      <c r="G454" s="2"/>
      <c r="H454" s="6"/>
      <c r="I454" s="2"/>
      <c r="J454" s="2"/>
      <c r="K454" s="2"/>
    </row>
    <row r="455" spans="2:11" ht="15.75" customHeight="1" x14ac:dyDescent="0.2">
      <c r="B455" s="2"/>
      <c r="C455" s="3"/>
      <c r="D455" s="4"/>
      <c r="E455" s="95"/>
      <c r="F455" s="96"/>
      <c r="G455" s="2"/>
      <c r="H455" s="6"/>
      <c r="I455" s="2"/>
      <c r="J455" s="2"/>
      <c r="K455" s="2"/>
    </row>
    <row r="456" spans="2:11" ht="15.75" customHeight="1" x14ac:dyDescent="0.2">
      <c r="B456" s="2"/>
      <c r="C456" s="3"/>
      <c r="D456" s="4"/>
      <c r="E456" s="95"/>
      <c r="F456" s="96"/>
      <c r="G456" s="2"/>
      <c r="H456" s="6"/>
      <c r="I456" s="2"/>
      <c r="J456" s="2"/>
      <c r="K456" s="2"/>
    </row>
    <row r="457" spans="2:11" ht="15.75" customHeight="1" x14ac:dyDescent="0.2">
      <c r="B457" s="2"/>
      <c r="C457" s="3"/>
      <c r="D457" s="4"/>
      <c r="E457" s="95"/>
      <c r="F457" s="96"/>
      <c r="G457" s="2"/>
      <c r="H457" s="6"/>
      <c r="I457" s="2"/>
      <c r="J457" s="2"/>
      <c r="K457" s="2"/>
    </row>
    <row r="458" spans="2:11" ht="15.75" customHeight="1" x14ac:dyDescent="0.2">
      <c r="B458" s="2"/>
      <c r="C458" s="3"/>
      <c r="D458" s="4"/>
      <c r="E458" s="95"/>
      <c r="F458" s="96"/>
      <c r="G458" s="2"/>
      <c r="H458" s="6"/>
      <c r="I458" s="2"/>
      <c r="J458" s="2"/>
      <c r="K458" s="2"/>
    </row>
    <row r="459" spans="2:11" ht="15.75" customHeight="1" x14ac:dyDescent="0.2">
      <c r="B459" s="2"/>
      <c r="C459" s="3"/>
      <c r="D459" s="4"/>
      <c r="E459" s="95"/>
      <c r="F459" s="96"/>
      <c r="G459" s="2"/>
      <c r="H459" s="6"/>
      <c r="I459" s="2"/>
      <c r="J459" s="2"/>
      <c r="K459" s="2"/>
    </row>
    <row r="460" spans="2:11" ht="15.75" customHeight="1" x14ac:dyDescent="0.2">
      <c r="B460" s="2"/>
      <c r="C460" s="3"/>
      <c r="D460" s="4"/>
      <c r="E460" s="95"/>
      <c r="F460" s="96"/>
      <c r="G460" s="2"/>
      <c r="H460" s="6"/>
      <c r="I460" s="2"/>
      <c r="J460" s="2"/>
      <c r="K460" s="2"/>
    </row>
    <row r="461" spans="2:11" ht="15.75" customHeight="1" x14ac:dyDescent="0.2">
      <c r="B461" s="2"/>
      <c r="C461" s="3"/>
      <c r="D461" s="4"/>
      <c r="E461" s="95"/>
      <c r="F461" s="96"/>
      <c r="G461" s="2"/>
      <c r="H461" s="6"/>
      <c r="I461" s="2"/>
      <c r="J461" s="2"/>
      <c r="K461" s="2"/>
    </row>
    <row r="462" spans="2:11" ht="15.75" customHeight="1" x14ac:dyDescent="0.2">
      <c r="B462" s="2"/>
      <c r="C462" s="3"/>
      <c r="D462" s="4"/>
      <c r="E462" s="95"/>
      <c r="F462" s="96"/>
      <c r="G462" s="2"/>
      <c r="H462" s="6"/>
      <c r="I462" s="2"/>
      <c r="J462" s="2"/>
      <c r="K462" s="2"/>
    </row>
    <row r="463" spans="2:11" ht="15.75" customHeight="1" x14ac:dyDescent="0.2">
      <c r="B463" s="2"/>
      <c r="C463" s="3"/>
      <c r="D463" s="4"/>
      <c r="E463" s="95"/>
      <c r="F463" s="96"/>
      <c r="G463" s="2"/>
      <c r="H463" s="6"/>
      <c r="I463" s="2"/>
      <c r="J463" s="2"/>
      <c r="K463" s="2"/>
    </row>
    <row r="464" spans="2:11" ht="15.75" customHeight="1" x14ac:dyDescent="0.2">
      <c r="B464" s="2"/>
      <c r="C464" s="3"/>
      <c r="D464" s="4"/>
      <c r="E464" s="95"/>
      <c r="F464" s="96"/>
      <c r="G464" s="2"/>
      <c r="H464" s="6"/>
      <c r="I464" s="2"/>
      <c r="J464" s="2"/>
      <c r="K464" s="2"/>
    </row>
    <row r="465" spans="2:11" ht="15.75" customHeight="1" x14ac:dyDescent="0.2">
      <c r="B465" s="2"/>
      <c r="C465" s="3"/>
      <c r="D465" s="4"/>
      <c r="E465" s="95"/>
      <c r="F465" s="96"/>
      <c r="G465" s="2"/>
      <c r="H465" s="6"/>
      <c r="I465" s="2"/>
      <c r="J465" s="2"/>
      <c r="K465" s="2"/>
    </row>
    <row r="466" spans="2:11" ht="15.75" customHeight="1" x14ac:dyDescent="0.2">
      <c r="B466" s="2"/>
      <c r="C466" s="3"/>
      <c r="D466" s="4"/>
      <c r="E466" s="95"/>
      <c r="F466" s="96"/>
      <c r="G466" s="2"/>
      <c r="H466" s="6"/>
      <c r="I466" s="2"/>
      <c r="J466" s="2"/>
      <c r="K466" s="2"/>
    </row>
    <row r="467" spans="2:11" ht="15.75" customHeight="1" x14ac:dyDescent="0.2">
      <c r="B467" s="2"/>
      <c r="C467" s="3"/>
      <c r="D467" s="4"/>
      <c r="E467" s="95"/>
      <c r="F467" s="96"/>
      <c r="G467" s="2"/>
      <c r="H467" s="6"/>
      <c r="I467" s="2"/>
      <c r="J467" s="2"/>
      <c r="K467" s="2"/>
    </row>
    <row r="468" spans="2:11" ht="15.75" customHeight="1" x14ac:dyDescent="0.2">
      <c r="B468" s="2"/>
      <c r="C468" s="3"/>
      <c r="D468" s="4"/>
      <c r="E468" s="95"/>
      <c r="F468" s="96"/>
      <c r="G468" s="2"/>
      <c r="H468" s="6"/>
      <c r="I468" s="2"/>
      <c r="J468" s="2"/>
      <c r="K468" s="2"/>
    </row>
    <row r="469" spans="2:11" ht="15.75" customHeight="1" x14ac:dyDescent="0.2">
      <c r="B469" s="2"/>
      <c r="C469" s="3"/>
      <c r="D469" s="4"/>
      <c r="E469" s="95"/>
      <c r="F469" s="96"/>
      <c r="G469" s="2"/>
      <c r="H469" s="6"/>
      <c r="I469" s="2"/>
      <c r="J469" s="2"/>
      <c r="K469" s="2"/>
    </row>
    <row r="470" spans="2:11" ht="15.75" customHeight="1" x14ac:dyDescent="0.2">
      <c r="B470" s="2"/>
      <c r="C470" s="3"/>
      <c r="D470" s="4"/>
      <c r="E470" s="95"/>
      <c r="F470" s="96"/>
      <c r="G470" s="2"/>
      <c r="H470" s="6"/>
      <c r="I470" s="2"/>
      <c r="J470" s="2"/>
      <c r="K470" s="2"/>
    </row>
    <row r="471" spans="2:11" ht="15.75" customHeight="1" x14ac:dyDescent="0.2">
      <c r="B471" s="2"/>
      <c r="C471" s="3"/>
      <c r="D471" s="4"/>
      <c r="E471" s="95"/>
      <c r="F471" s="96"/>
      <c r="G471" s="2"/>
      <c r="H471" s="6"/>
      <c r="I471" s="2"/>
      <c r="J471" s="2"/>
      <c r="K471" s="2"/>
    </row>
    <row r="472" spans="2:11" ht="15.75" customHeight="1" x14ac:dyDescent="0.2">
      <c r="B472" s="2"/>
      <c r="C472" s="3"/>
      <c r="D472" s="4"/>
      <c r="E472" s="95"/>
      <c r="F472" s="96"/>
      <c r="G472" s="2"/>
      <c r="H472" s="6"/>
      <c r="I472" s="2"/>
      <c r="J472" s="2"/>
      <c r="K472" s="2"/>
    </row>
    <row r="473" spans="2:11" ht="15.75" customHeight="1" x14ac:dyDescent="0.2">
      <c r="B473" s="2"/>
      <c r="C473" s="3"/>
      <c r="D473" s="4"/>
      <c r="E473" s="95"/>
      <c r="F473" s="96"/>
      <c r="G473" s="2"/>
      <c r="H473" s="6"/>
      <c r="I473" s="2"/>
      <c r="J473" s="2"/>
      <c r="K473" s="2"/>
    </row>
    <row r="474" spans="2:11" ht="15.75" customHeight="1" x14ac:dyDescent="0.2">
      <c r="B474" s="2"/>
      <c r="C474" s="3"/>
      <c r="D474" s="4"/>
      <c r="E474" s="95"/>
      <c r="F474" s="96"/>
      <c r="G474" s="2"/>
      <c r="H474" s="6"/>
      <c r="I474" s="2"/>
      <c r="J474" s="2"/>
      <c r="K474" s="2"/>
    </row>
    <row r="475" spans="2:11" ht="15.75" customHeight="1" x14ac:dyDescent="0.2">
      <c r="B475" s="2"/>
      <c r="C475" s="3"/>
      <c r="D475" s="4"/>
      <c r="E475" s="95"/>
      <c r="F475" s="96"/>
      <c r="G475" s="2"/>
      <c r="H475" s="6"/>
      <c r="I475" s="2"/>
      <c r="J475" s="2"/>
      <c r="K475" s="2"/>
    </row>
    <row r="476" spans="2:11" ht="15.75" customHeight="1" x14ac:dyDescent="0.2">
      <c r="B476" s="2"/>
      <c r="C476" s="3"/>
      <c r="D476" s="4"/>
      <c r="E476" s="95"/>
      <c r="F476" s="96"/>
      <c r="G476" s="2"/>
      <c r="H476" s="6"/>
      <c r="I476" s="2"/>
      <c r="J476" s="2"/>
      <c r="K476" s="2"/>
    </row>
    <row r="477" spans="2:11" ht="15.75" customHeight="1" x14ac:dyDescent="0.2">
      <c r="B477" s="2"/>
      <c r="C477" s="3"/>
      <c r="D477" s="4"/>
      <c r="E477" s="95"/>
      <c r="F477" s="96"/>
      <c r="G477" s="2"/>
      <c r="H477" s="6"/>
      <c r="I477" s="2"/>
      <c r="J477" s="2"/>
      <c r="K477" s="2"/>
    </row>
    <row r="478" spans="2:11" ht="15.75" customHeight="1" x14ac:dyDescent="0.2">
      <c r="B478" s="2"/>
      <c r="C478" s="3"/>
      <c r="D478" s="4"/>
      <c r="E478" s="95"/>
      <c r="F478" s="96"/>
      <c r="G478" s="2"/>
      <c r="H478" s="6"/>
      <c r="I478" s="2"/>
      <c r="J478" s="2"/>
      <c r="K478" s="2"/>
    </row>
    <row r="479" spans="2:11" ht="15.75" customHeight="1" x14ac:dyDescent="0.2">
      <c r="B479" s="2"/>
      <c r="C479" s="3"/>
      <c r="D479" s="4"/>
      <c r="E479" s="95"/>
      <c r="F479" s="96"/>
      <c r="G479" s="2"/>
      <c r="H479" s="6"/>
      <c r="I479" s="2"/>
      <c r="J479" s="2"/>
      <c r="K479" s="2"/>
    </row>
    <row r="480" spans="2:11" ht="15.75" customHeight="1" x14ac:dyDescent="0.2">
      <c r="B480" s="2"/>
      <c r="C480" s="3"/>
      <c r="D480" s="4"/>
      <c r="E480" s="95"/>
      <c r="F480" s="96"/>
      <c r="G480" s="2"/>
      <c r="H480" s="6"/>
      <c r="I480" s="2"/>
      <c r="J480" s="2"/>
      <c r="K480" s="2"/>
    </row>
    <row r="481" spans="2:11" ht="15.75" customHeight="1" x14ac:dyDescent="0.2">
      <c r="B481" s="2"/>
      <c r="C481" s="3"/>
      <c r="D481" s="4"/>
      <c r="E481" s="95"/>
      <c r="F481" s="96"/>
      <c r="G481" s="2"/>
      <c r="H481" s="6"/>
      <c r="I481" s="2"/>
      <c r="J481" s="2"/>
      <c r="K481" s="2"/>
    </row>
    <row r="482" spans="2:11" ht="15.75" customHeight="1" x14ac:dyDescent="0.2">
      <c r="B482" s="2"/>
      <c r="C482" s="3"/>
      <c r="D482" s="4"/>
      <c r="E482" s="95"/>
      <c r="F482" s="96"/>
      <c r="G482" s="2"/>
      <c r="H482" s="6"/>
      <c r="I482" s="2"/>
      <c r="J482" s="2"/>
      <c r="K482" s="2"/>
    </row>
    <row r="483" spans="2:11" ht="15.75" customHeight="1" x14ac:dyDescent="0.2">
      <c r="B483" s="2"/>
      <c r="C483" s="3"/>
      <c r="D483" s="4"/>
      <c r="E483" s="95"/>
      <c r="F483" s="96"/>
      <c r="G483" s="2"/>
      <c r="H483" s="6"/>
      <c r="I483" s="2"/>
      <c r="J483" s="2"/>
      <c r="K483" s="2"/>
    </row>
    <row r="484" spans="2:11" ht="15.75" customHeight="1" x14ac:dyDescent="0.2">
      <c r="B484" s="2"/>
      <c r="C484" s="3"/>
      <c r="D484" s="4"/>
      <c r="E484" s="95"/>
      <c r="F484" s="96"/>
      <c r="G484" s="2"/>
      <c r="H484" s="6"/>
      <c r="I484" s="2"/>
      <c r="J484" s="2"/>
      <c r="K484" s="2"/>
    </row>
    <row r="485" spans="2:11" ht="15.75" customHeight="1" x14ac:dyDescent="0.2">
      <c r="B485" s="2"/>
      <c r="C485" s="3"/>
      <c r="D485" s="4"/>
      <c r="E485" s="95"/>
      <c r="F485" s="96"/>
      <c r="G485" s="2"/>
      <c r="H485" s="6"/>
      <c r="I485" s="2"/>
      <c r="J485" s="2"/>
      <c r="K485" s="2"/>
    </row>
    <row r="486" spans="2:11" ht="15.75" customHeight="1" x14ac:dyDescent="0.2">
      <c r="B486" s="2"/>
      <c r="C486" s="3"/>
      <c r="D486" s="4"/>
      <c r="E486" s="95"/>
      <c r="F486" s="96"/>
      <c r="G486" s="2"/>
      <c r="H486" s="6"/>
      <c r="I486" s="2"/>
      <c r="J486" s="2"/>
      <c r="K486" s="2"/>
    </row>
    <row r="487" spans="2:11" ht="15.75" customHeight="1" x14ac:dyDescent="0.2">
      <c r="B487" s="2"/>
      <c r="C487" s="3"/>
      <c r="D487" s="4"/>
      <c r="E487" s="95"/>
      <c r="F487" s="96"/>
      <c r="G487" s="2"/>
      <c r="H487" s="6"/>
      <c r="I487" s="2"/>
      <c r="J487" s="2"/>
      <c r="K487" s="2"/>
    </row>
    <row r="488" spans="2:11" ht="15.75" customHeight="1" x14ac:dyDescent="0.2">
      <c r="B488" s="2"/>
      <c r="C488" s="3"/>
      <c r="D488" s="4"/>
      <c r="E488" s="95"/>
      <c r="F488" s="96"/>
      <c r="G488" s="2"/>
      <c r="H488" s="6"/>
      <c r="I488" s="2"/>
      <c r="J488" s="2"/>
      <c r="K488" s="2"/>
    </row>
    <row r="489" spans="2:11" ht="15.75" customHeight="1" x14ac:dyDescent="0.2">
      <c r="B489" s="2"/>
      <c r="C489" s="3"/>
      <c r="D489" s="4"/>
      <c r="E489" s="95"/>
      <c r="F489" s="96"/>
      <c r="G489" s="2"/>
      <c r="H489" s="6"/>
      <c r="I489" s="2"/>
      <c r="J489" s="2"/>
      <c r="K489" s="2"/>
    </row>
    <row r="490" spans="2:11" ht="15.75" customHeight="1" x14ac:dyDescent="0.2">
      <c r="B490" s="2"/>
      <c r="C490" s="3"/>
      <c r="D490" s="4"/>
      <c r="E490" s="95"/>
      <c r="F490" s="96"/>
      <c r="G490" s="2"/>
      <c r="H490" s="6"/>
      <c r="I490" s="2"/>
      <c r="J490" s="2"/>
      <c r="K490" s="2"/>
    </row>
    <row r="491" spans="2:11" ht="15.75" customHeight="1" x14ac:dyDescent="0.2">
      <c r="B491" s="2"/>
      <c r="C491" s="3"/>
      <c r="D491" s="4"/>
      <c r="E491" s="95"/>
      <c r="F491" s="96"/>
      <c r="G491" s="2"/>
      <c r="H491" s="6"/>
      <c r="I491" s="2"/>
      <c r="J491" s="2"/>
      <c r="K491" s="2"/>
    </row>
    <row r="492" spans="2:11" ht="15.75" customHeight="1" x14ac:dyDescent="0.2">
      <c r="B492" s="2"/>
      <c r="C492" s="3"/>
      <c r="D492" s="4"/>
      <c r="E492" s="95"/>
      <c r="F492" s="96"/>
      <c r="G492" s="2"/>
      <c r="H492" s="6"/>
      <c r="I492" s="2"/>
      <c r="J492" s="2"/>
      <c r="K492" s="2"/>
    </row>
    <row r="493" spans="2:11" ht="15.75" customHeight="1" x14ac:dyDescent="0.2">
      <c r="B493" s="2"/>
      <c r="C493" s="3"/>
      <c r="D493" s="4"/>
      <c r="E493" s="95"/>
      <c r="F493" s="96"/>
      <c r="G493" s="2"/>
      <c r="H493" s="6"/>
      <c r="I493" s="2"/>
      <c r="J493" s="2"/>
      <c r="K493" s="2"/>
    </row>
    <row r="494" spans="2:11" ht="15.75" customHeight="1" x14ac:dyDescent="0.2">
      <c r="B494" s="2"/>
      <c r="C494" s="3"/>
      <c r="D494" s="4"/>
      <c r="E494" s="95"/>
      <c r="F494" s="96"/>
      <c r="G494" s="2"/>
      <c r="H494" s="6"/>
      <c r="I494" s="2"/>
      <c r="J494" s="2"/>
      <c r="K494" s="2"/>
    </row>
    <row r="495" spans="2:11" ht="15.75" customHeight="1" x14ac:dyDescent="0.2">
      <c r="B495" s="2"/>
      <c r="C495" s="3"/>
      <c r="D495" s="4"/>
      <c r="E495" s="95"/>
      <c r="F495" s="96"/>
      <c r="G495" s="2"/>
      <c r="H495" s="6"/>
      <c r="I495" s="2"/>
      <c r="J495" s="2"/>
      <c r="K495" s="2"/>
    </row>
    <row r="496" spans="2:11" ht="15.75" customHeight="1" x14ac:dyDescent="0.2">
      <c r="B496" s="2"/>
      <c r="C496" s="3"/>
      <c r="D496" s="4"/>
      <c r="E496" s="95"/>
      <c r="F496" s="96"/>
      <c r="G496" s="2"/>
      <c r="H496" s="6"/>
      <c r="I496" s="2"/>
      <c r="J496" s="2"/>
      <c r="K496" s="2"/>
    </row>
    <row r="497" spans="2:11" ht="15.75" customHeight="1" x14ac:dyDescent="0.2">
      <c r="B497" s="2"/>
      <c r="C497" s="3"/>
      <c r="D497" s="4"/>
      <c r="E497" s="95"/>
      <c r="F497" s="96"/>
      <c r="G497" s="2"/>
      <c r="H497" s="6"/>
      <c r="I497" s="2"/>
      <c r="J497" s="2"/>
      <c r="K497" s="2"/>
    </row>
    <row r="498" spans="2:11" ht="15.75" customHeight="1" x14ac:dyDescent="0.2">
      <c r="B498" s="2"/>
      <c r="C498" s="3"/>
      <c r="D498" s="4"/>
      <c r="E498" s="95"/>
      <c r="F498" s="96"/>
      <c r="G498" s="2"/>
      <c r="H498" s="6"/>
      <c r="I498" s="2"/>
      <c r="J498" s="2"/>
      <c r="K498" s="2"/>
    </row>
    <row r="499" spans="2:11" ht="15.75" customHeight="1" x14ac:dyDescent="0.2">
      <c r="B499" s="2"/>
      <c r="C499" s="3"/>
      <c r="D499" s="4"/>
      <c r="E499" s="95"/>
      <c r="F499" s="96"/>
      <c r="G499" s="2"/>
      <c r="H499" s="6"/>
      <c r="I499" s="2"/>
      <c r="J499" s="2"/>
      <c r="K499" s="2"/>
    </row>
    <row r="500" spans="2:11" ht="15.75" customHeight="1" x14ac:dyDescent="0.2">
      <c r="B500" s="2"/>
      <c r="C500" s="3"/>
      <c r="D500" s="4"/>
      <c r="E500" s="95"/>
      <c r="F500" s="96"/>
      <c r="G500" s="2"/>
      <c r="H500" s="6"/>
      <c r="I500" s="2"/>
      <c r="J500" s="2"/>
      <c r="K500" s="2"/>
    </row>
    <row r="501" spans="2:11" ht="15.75" customHeight="1" x14ac:dyDescent="0.2">
      <c r="B501" s="2"/>
      <c r="C501" s="3"/>
      <c r="D501" s="4"/>
      <c r="E501" s="95"/>
      <c r="F501" s="96"/>
      <c r="G501" s="2"/>
      <c r="H501" s="6"/>
      <c r="I501" s="2"/>
      <c r="J501" s="2"/>
      <c r="K501" s="2"/>
    </row>
    <row r="502" spans="2:11" ht="15.75" customHeight="1" x14ac:dyDescent="0.2">
      <c r="B502" s="2"/>
      <c r="C502" s="3"/>
      <c r="D502" s="4"/>
      <c r="E502" s="95"/>
      <c r="F502" s="96"/>
      <c r="G502" s="2"/>
      <c r="H502" s="6"/>
      <c r="I502" s="2"/>
      <c r="J502" s="2"/>
      <c r="K502" s="2"/>
    </row>
    <row r="503" spans="2:11" ht="15.75" customHeight="1" x14ac:dyDescent="0.2">
      <c r="B503" s="2"/>
      <c r="C503" s="3"/>
      <c r="D503" s="4"/>
      <c r="E503" s="95"/>
      <c r="F503" s="96"/>
      <c r="G503" s="2"/>
      <c r="H503" s="6"/>
      <c r="I503" s="2"/>
      <c r="J503" s="2"/>
      <c r="K503" s="2"/>
    </row>
    <row r="504" spans="2:11" ht="15.75" customHeight="1" x14ac:dyDescent="0.2">
      <c r="B504" s="2"/>
      <c r="C504" s="3"/>
      <c r="D504" s="4"/>
      <c r="E504" s="95"/>
      <c r="F504" s="96"/>
      <c r="G504" s="2"/>
      <c r="H504" s="6"/>
      <c r="I504" s="2"/>
      <c r="J504" s="2"/>
      <c r="K504" s="2"/>
    </row>
    <row r="505" spans="2:11" ht="15.75" customHeight="1" x14ac:dyDescent="0.2">
      <c r="B505" s="2"/>
      <c r="C505" s="3"/>
      <c r="D505" s="4"/>
      <c r="E505" s="95"/>
      <c r="F505" s="96"/>
      <c r="G505" s="2"/>
      <c r="H505" s="6"/>
      <c r="I505" s="2"/>
      <c r="J505" s="2"/>
      <c r="K505" s="2"/>
    </row>
    <row r="506" spans="2:11" ht="15.75" customHeight="1" x14ac:dyDescent="0.2">
      <c r="B506" s="2"/>
      <c r="C506" s="3"/>
      <c r="D506" s="4"/>
      <c r="E506" s="95"/>
      <c r="F506" s="96"/>
      <c r="G506" s="2"/>
      <c r="H506" s="6"/>
      <c r="I506" s="2"/>
      <c r="J506" s="2"/>
      <c r="K506" s="2"/>
    </row>
    <row r="507" spans="2:11" ht="15.75" customHeight="1" x14ac:dyDescent="0.2">
      <c r="B507" s="2"/>
      <c r="C507" s="3"/>
      <c r="D507" s="4"/>
      <c r="E507" s="95"/>
      <c r="F507" s="96"/>
      <c r="G507" s="2"/>
      <c r="H507" s="6"/>
      <c r="I507" s="2"/>
      <c r="J507" s="2"/>
      <c r="K507" s="2"/>
    </row>
    <row r="508" spans="2:11" ht="15.75" customHeight="1" x14ac:dyDescent="0.2">
      <c r="B508" s="2"/>
      <c r="C508" s="3"/>
      <c r="D508" s="4"/>
      <c r="E508" s="95"/>
      <c r="F508" s="96"/>
      <c r="G508" s="2"/>
      <c r="H508" s="6"/>
      <c r="I508" s="2"/>
      <c r="J508" s="2"/>
      <c r="K508" s="2"/>
    </row>
    <row r="509" spans="2:11" ht="15.75" customHeight="1" x14ac:dyDescent="0.2">
      <c r="B509" s="2"/>
      <c r="C509" s="3"/>
      <c r="D509" s="4"/>
      <c r="E509" s="95"/>
      <c r="F509" s="96"/>
      <c r="G509" s="2"/>
      <c r="H509" s="6"/>
      <c r="I509" s="2"/>
      <c r="J509" s="2"/>
      <c r="K509" s="2"/>
    </row>
    <row r="510" spans="2:11" ht="15.75" customHeight="1" x14ac:dyDescent="0.2">
      <c r="B510" s="2"/>
      <c r="C510" s="3"/>
      <c r="D510" s="4"/>
      <c r="E510" s="95"/>
      <c r="F510" s="96"/>
      <c r="G510" s="2"/>
      <c r="H510" s="6"/>
      <c r="I510" s="2"/>
      <c r="J510" s="2"/>
      <c r="K510" s="2"/>
    </row>
    <row r="511" spans="2:11" ht="15.75" customHeight="1" x14ac:dyDescent="0.2">
      <c r="B511" s="2"/>
      <c r="C511" s="3"/>
      <c r="D511" s="4"/>
      <c r="E511" s="95"/>
      <c r="F511" s="96"/>
      <c r="G511" s="2"/>
      <c r="H511" s="6"/>
      <c r="I511" s="2"/>
      <c r="J511" s="2"/>
      <c r="K511" s="2"/>
    </row>
    <row r="512" spans="2:11" ht="15.75" customHeight="1" x14ac:dyDescent="0.2">
      <c r="B512" s="2"/>
      <c r="C512" s="3"/>
      <c r="D512" s="4"/>
      <c r="E512" s="95"/>
      <c r="F512" s="96"/>
      <c r="G512" s="2"/>
      <c r="H512" s="6"/>
      <c r="I512" s="2"/>
      <c r="J512" s="2"/>
      <c r="K512" s="2"/>
    </row>
    <row r="513" spans="2:11" ht="15.75" customHeight="1" x14ac:dyDescent="0.2">
      <c r="B513" s="2"/>
      <c r="C513" s="3"/>
      <c r="D513" s="4"/>
      <c r="E513" s="95"/>
      <c r="F513" s="96"/>
      <c r="G513" s="2"/>
      <c r="H513" s="6"/>
      <c r="I513" s="2"/>
      <c r="J513" s="2"/>
      <c r="K513" s="2"/>
    </row>
    <row r="514" spans="2:11" ht="15.75" customHeight="1" x14ac:dyDescent="0.2">
      <c r="B514" s="2"/>
      <c r="C514" s="3"/>
      <c r="D514" s="4"/>
      <c r="E514" s="95"/>
      <c r="F514" s="96"/>
      <c r="G514" s="2"/>
      <c r="H514" s="6"/>
      <c r="I514" s="2"/>
      <c r="J514" s="2"/>
      <c r="K514" s="2"/>
    </row>
    <row r="515" spans="2:11" ht="15.75" customHeight="1" x14ac:dyDescent="0.2">
      <c r="B515" s="2"/>
      <c r="C515" s="3"/>
      <c r="D515" s="4"/>
      <c r="E515" s="95"/>
      <c r="F515" s="96"/>
      <c r="G515" s="2"/>
      <c r="H515" s="6"/>
      <c r="I515" s="2"/>
      <c r="J515" s="2"/>
      <c r="K515" s="2"/>
    </row>
    <row r="516" spans="2:11" ht="15.75" customHeight="1" x14ac:dyDescent="0.2">
      <c r="B516" s="2"/>
      <c r="C516" s="3"/>
      <c r="D516" s="4"/>
      <c r="E516" s="95"/>
      <c r="F516" s="96"/>
      <c r="G516" s="2"/>
      <c r="H516" s="6"/>
      <c r="I516" s="2"/>
      <c r="J516" s="2"/>
      <c r="K516" s="2"/>
    </row>
    <row r="517" spans="2:11" ht="15.75" customHeight="1" x14ac:dyDescent="0.2">
      <c r="B517" s="2"/>
      <c r="C517" s="3"/>
      <c r="D517" s="4"/>
      <c r="E517" s="95"/>
      <c r="F517" s="96"/>
      <c r="G517" s="2"/>
      <c r="H517" s="6"/>
      <c r="I517" s="2"/>
      <c r="J517" s="2"/>
      <c r="K517" s="2"/>
    </row>
    <row r="518" spans="2:11" ht="15.75" customHeight="1" x14ac:dyDescent="0.2">
      <c r="B518" s="2"/>
      <c r="C518" s="3"/>
      <c r="D518" s="4"/>
      <c r="E518" s="95"/>
      <c r="F518" s="96"/>
      <c r="G518" s="2"/>
      <c r="H518" s="6"/>
      <c r="I518" s="2"/>
      <c r="J518" s="2"/>
      <c r="K518" s="2"/>
    </row>
    <row r="519" spans="2:11" ht="15.75" customHeight="1" x14ac:dyDescent="0.2">
      <c r="B519" s="2"/>
      <c r="C519" s="3"/>
      <c r="D519" s="4"/>
      <c r="E519" s="95"/>
      <c r="F519" s="96"/>
      <c r="G519" s="2"/>
      <c r="H519" s="6"/>
      <c r="I519" s="2"/>
      <c r="J519" s="2"/>
      <c r="K519" s="2"/>
    </row>
    <row r="520" spans="2:11" ht="15.75" customHeight="1" x14ac:dyDescent="0.2">
      <c r="B520" s="2"/>
      <c r="C520" s="3"/>
      <c r="D520" s="4"/>
      <c r="E520" s="95"/>
      <c r="F520" s="96"/>
      <c r="G520" s="2"/>
      <c r="H520" s="6"/>
      <c r="I520" s="2"/>
      <c r="J520" s="2"/>
      <c r="K520" s="2"/>
    </row>
    <row r="521" spans="2:11" ht="15.75" customHeight="1" x14ac:dyDescent="0.2">
      <c r="B521" s="2"/>
      <c r="C521" s="3"/>
      <c r="D521" s="4"/>
      <c r="E521" s="95"/>
      <c r="F521" s="96"/>
      <c r="G521" s="2"/>
      <c r="H521" s="6"/>
      <c r="I521" s="2"/>
      <c r="J521" s="2"/>
      <c r="K521" s="2"/>
    </row>
    <row r="522" spans="2:11" ht="15.75" customHeight="1" x14ac:dyDescent="0.2">
      <c r="B522" s="2"/>
      <c r="C522" s="3"/>
      <c r="D522" s="4"/>
      <c r="E522" s="95"/>
      <c r="F522" s="96"/>
      <c r="G522" s="2"/>
      <c r="H522" s="6"/>
      <c r="I522" s="2"/>
      <c r="J522" s="2"/>
      <c r="K522" s="2"/>
    </row>
    <row r="523" spans="2:11" ht="15.75" customHeight="1" x14ac:dyDescent="0.2">
      <c r="B523" s="2"/>
      <c r="C523" s="3"/>
      <c r="D523" s="4"/>
      <c r="E523" s="95"/>
      <c r="F523" s="96"/>
      <c r="G523" s="2"/>
      <c r="H523" s="6"/>
      <c r="I523" s="2"/>
      <c r="J523" s="2"/>
      <c r="K523" s="2"/>
    </row>
    <row r="524" spans="2:11" ht="15.75" customHeight="1" x14ac:dyDescent="0.2">
      <c r="B524" s="2"/>
      <c r="C524" s="3"/>
      <c r="D524" s="4"/>
      <c r="E524" s="95"/>
      <c r="F524" s="96"/>
      <c r="G524" s="2"/>
      <c r="H524" s="6"/>
      <c r="I524" s="2"/>
      <c r="J524" s="2"/>
      <c r="K524" s="2"/>
    </row>
    <row r="525" spans="2:11" ht="15.75" customHeight="1" x14ac:dyDescent="0.2">
      <c r="B525" s="2"/>
      <c r="C525" s="3"/>
      <c r="D525" s="4"/>
      <c r="E525" s="95"/>
      <c r="F525" s="96"/>
      <c r="G525" s="2"/>
      <c r="H525" s="6"/>
      <c r="I525" s="2"/>
      <c r="J525" s="2"/>
      <c r="K525" s="2"/>
    </row>
    <row r="526" spans="2:11" ht="15.75" customHeight="1" x14ac:dyDescent="0.2">
      <c r="B526" s="2"/>
      <c r="C526" s="3"/>
      <c r="D526" s="4"/>
      <c r="E526" s="95"/>
      <c r="F526" s="96"/>
      <c r="G526" s="2"/>
      <c r="H526" s="6"/>
      <c r="I526" s="2"/>
      <c r="J526" s="2"/>
      <c r="K526" s="2"/>
    </row>
    <row r="527" spans="2:11" ht="15.75" customHeight="1" x14ac:dyDescent="0.2">
      <c r="B527" s="2"/>
      <c r="C527" s="3"/>
      <c r="D527" s="4"/>
      <c r="E527" s="95"/>
      <c r="F527" s="96"/>
      <c r="G527" s="2"/>
      <c r="H527" s="6"/>
      <c r="I527" s="2"/>
      <c r="J527" s="2"/>
      <c r="K527" s="2"/>
    </row>
    <row r="528" spans="2:11" ht="15.75" customHeight="1" x14ac:dyDescent="0.2">
      <c r="B528" s="2"/>
      <c r="C528" s="3"/>
      <c r="D528" s="4"/>
      <c r="E528" s="95"/>
      <c r="F528" s="96"/>
      <c r="G528" s="2"/>
      <c r="H528" s="6"/>
      <c r="I528" s="2"/>
      <c r="J528" s="2"/>
      <c r="K528" s="2"/>
    </row>
    <row r="529" spans="2:11" ht="15.75" customHeight="1" x14ac:dyDescent="0.2">
      <c r="B529" s="2"/>
      <c r="C529" s="3"/>
      <c r="D529" s="4"/>
      <c r="E529" s="95"/>
      <c r="F529" s="96"/>
      <c r="G529" s="2"/>
      <c r="H529" s="6"/>
      <c r="I529" s="2"/>
      <c r="J529" s="2"/>
      <c r="K529" s="2"/>
    </row>
    <row r="530" spans="2:11" ht="15.75" customHeight="1" x14ac:dyDescent="0.2">
      <c r="B530" s="2"/>
      <c r="C530" s="3"/>
      <c r="D530" s="4"/>
      <c r="E530" s="95"/>
      <c r="F530" s="96"/>
      <c r="G530" s="2"/>
      <c r="H530" s="6"/>
      <c r="I530" s="2"/>
      <c r="J530" s="2"/>
      <c r="K530" s="2"/>
    </row>
    <row r="531" spans="2:11" ht="15.75" customHeight="1" x14ac:dyDescent="0.2">
      <c r="B531" s="2"/>
      <c r="C531" s="3"/>
      <c r="D531" s="4"/>
      <c r="E531" s="95"/>
      <c r="F531" s="96"/>
      <c r="G531" s="2"/>
      <c r="H531" s="6"/>
      <c r="I531" s="2"/>
      <c r="J531" s="2"/>
      <c r="K531" s="2"/>
    </row>
    <row r="532" spans="2:11" ht="15.75" customHeight="1" x14ac:dyDescent="0.2">
      <c r="B532" s="2"/>
      <c r="C532" s="3"/>
      <c r="D532" s="4"/>
      <c r="E532" s="95"/>
      <c r="F532" s="96"/>
      <c r="G532" s="2"/>
      <c r="H532" s="6"/>
      <c r="I532" s="2"/>
      <c r="J532" s="2"/>
      <c r="K532" s="2"/>
    </row>
    <row r="533" spans="2:11" ht="15.75" customHeight="1" x14ac:dyDescent="0.2">
      <c r="B533" s="2"/>
      <c r="C533" s="3"/>
      <c r="D533" s="4"/>
      <c r="E533" s="95"/>
      <c r="F533" s="96"/>
      <c r="G533" s="2"/>
      <c r="H533" s="6"/>
      <c r="I533" s="2"/>
      <c r="J533" s="2"/>
      <c r="K533" s="2"/>
    </row>
    <row r="534" spans="2:11" ht="15.75" customHeight="1" x14ac:dyDescent="0.2">
      <c r="B534" s="2"/>
      <c r="C534" s="3"/>
      <c r="D534" s="4"/>
      <c r="E534" s="95"/>
      <c r="F534" s="96"/>
      <c r="G534" s="2"/>
      <c r="H534" s="6"/>
      <c r="I534" s="2"/>
      <c r="J534" s="2"/>
      <c r="K534" s="2"/>
    </row>
    <row r="535" spans="2:11" ht="15.75" customHeight="1" x14ac:dyDescent="0.2">
      <c r="B535" s="2"/>
      <c r="C535" s="3"/>
      <c r="D535" s="4"/>
      <c r="E535" s="95"/>
      <c r="F535" s="96"/>
      <c r="G535" s="2"/>
      <c r="H535" s="6"/>
      <c r="I535" s="2"/>
      <c r="J535" s="2"/>
      <c r="K535" s="2"/>
    </row>
    <row r="536" spans="2:11" ht="15.75" customHeight="1" x14ac:dyDescent="0.2">
      <c r="B536" s="2"/>
      <c r="C536" s="3"/>
      <c r="D536" s="4"/>
      <c r="E536" s="95"/>
      <c r="F536" s="96"/>
      <c r="G536" s="2"/>
      <c r="H536" s="6"/>
      <c r="I536" s="2"/>
      <c r="J536" s="2"/>
      <c r="K536" s="2"/>
    </row>
    <row r="537" spans="2:11" ht="15.75" customHeight="1" x14ac:dyDescent="0.2">
      <c r="B537" s="2"/>
      <c r="C537" s="3"/>
      <c r="D537" s="4"/>
      <c r="E537" s="95"/>
      <c r="F537" s="96"/>
      <c r="G537" s="2"/>
      <c r="H537" s="6"/>
      <c r="I537" s="2"/>
      <c r="J537" s="2"/>
      <c r="K537" s="2"/>
    </row>
    <row r="538" spans="2:11" ht="15.75" customHeight="1" x14ac:dyDescent="0.2">
      <c r="B538" s="2"/>
      <c r="C538" s="3"/>
      <c r="D538" s="4"/>
      <c r="E538" s="95"/>
      <c r="F538" s="96"/>
      <c r="G538" s="2"/>
      <c r="H538" s="6"/>
      <c r="I538" s="2"/>
      <c r="J538" s="2"/>
      <c r="K538" s="2"/>
    </row>
    <row r="539" spans="2:11" ht="15.75" customHeight="1" x14ac:dyDescent="0.2">
      <c r="B539" s="2"/>
      <c r="C539" s="3"/>
      <c r="D539" s="4"/>
      <c r="E539" s="95"/>
      <c r="F539" s="96"/>
      <c r="G539" s="2"/>
      <c r="H539" s="6"/>
      <c r="I539" s="2"/>
      <c r="J539" s="2"/>
      <c r="K539" s="2"/>
    </row>
    <row r="540" spans="2:11" ht="15.75" customHeight="1" x14ac:dyDescent="0.2">
      <c r="B540" s="2"/>
      <c r="C540" s="3"/>
      <c r="D540" s="4"/>
      <c r="E540" s="95"/>
      <c r="F540" s="96"/>
      <c r="G540" s="2"/>
      <c r="H540" s="6"/>
      <c r="I540" s="2"/>
      <c r="J540" s="2"/>
      <c r="K540" s="2"/>
    </row>
    <row r="541" spans="2:11" ht="15.75" customHeight="1" x14ac:dyDescent="0.2">
      <c r="B541" s="2"/>
      <c r="C541" s="3"/>
      <c r="D541" s="4"/>
      <c r="E541" s="95"/>
      <c r="F541" s="96"/>
      <c r="G541" s="2"/>
      <c r="H541" s="6"/>
      <c r="I541" s="2"/>
      <c r="J541" s="2"/>
      <c r="K541" s="2"/>
    </row>
    <row r="542" spans="2:11" ht="15.75" customHeight="1" x14ac:dyDescent="0.2">
      <c r="B542" s="2"/>
      <c r="C542" s="3"/>
      <c r="D542" s="4"/>
      <c r="E542" s="95"/>
      <c r="F542" s="96"/>
      <c r="G542" s="2"/>
      <c r="H542" s="6"/>
      <c r="I542" s="2"/>
      <c r="J542" s="2"/>
      <c r="K542" s="2"/>
    </row>
    <row r="543" spans="2:11" ht="15.75" customHeight="1" x14ac:dyDescent="0.2">
      <c r="B543" s="2"/>
      <c r="C543" s="3"/>
      <c r="D543" s="4"/>
      <c r="E543" s="95"/>
      <c r="F543" s="96"/>
      <c r="G543" s="2"/>
      <c r="H543" s="6"/>
      <c r="I543" s="2"/>
      <c r="J543" s="2"/>
      <c r="K543" s="2"/>
    </row>
    <row r="544" spans="2:11" ht="15.75" customHeight="1" x14ac:dyDescent="0.2">
      <c r="B544" s="2"/>
      <c r="C544" s="3"/>
      <c r="D544" s="4"/>
      <c r="E544" s="95"/>
      <c r="F544" s="96"/>
      <c r="G544" s="2"/>
      <c r="H544" s="6"/>
      <c r="I544" s="2"/>
      <c r="J544" s="2"/>
      <c r="K544" s="2"/>
    </row>
    <row r="545" spans="2:11" ht="15.75" customHeight="1" x14ac:dyDescent="0.2">
      <c r="B545" s="2"/>
      <c r="C545" s="3"/>
      <c r="D545" s="4"/>
      <c r="E545" s="95"/>
      <c r="F545" s="96"/>
      <c r="G545" s="2"/>
      <c r="H545" s="6"/>
      <c r="I545" s="2"/>
      <c r="J545" s="2"/>
      <c r="K545" s="2"/>
    </row>
    <row r="546" spans="2:11" ht="15.75" customHeight="1" x14ac:dyDescent="0.2">
      <c r="B546" s="2"/>
      <c r="C546" s="3"/>
      <c r="D546" s="4"/>
      <c r="E546" s="95"/>
      <c r="F546" s="96"/>
      <c r="G546" s="2"/>
      <c r="H546" s="6"/>
      <c r="I546" s="2"/>
      <c r="J546" s="2"/>
      <c r="K546" s="2"/>
    </row>
    <row r="547" spans="2:11" ht="15.75" customHeight="1" x14ac:dyDescent="0.2">
      <c r="B547" s="2"/>
      <c r="C547" s="3"/>
      <c r="D547" s="4"/>
      <c r="E547" s="95"/>
      <c r="F547" s="96"/>
      <c r="G547" s="2"/>
      <c r="H547" s="6"/>
      <c r="I547" s="2"/>
      <c r="J547" s="2"/>
      <c r="K547" s="2"/>
    </row>
    <row r="548" spans="2:11" ht="15.75" customHeight="1" x14ac:dyDescent="0.2">
      <c r="B548" s="2"/>
      <c r="C548" s="3"/>
      <c r="D548" s="4"/>
      <c r="E548" s="95"/>
      <c r="F548" s="96"/>
      <c r="G548" s="2"/>
      <c r="H548" s="6"/>
      <c r="I548" s="2"/>
      <c r="J548" s="2"/>
      <c r="K548" s="2"/>
    </row>
    <row r="549" spans="2:11" ht="15.75" customHeight="1" x14ac:dyDescent="0.2">
      <c r="B549" s="2"/>
      <c r="C549" s="3"/>
      <c r="D549" s="4"/>
      <c r="E549" s="95"/>
      <c r="F549" s="96"/>
      <c r="G549" s="2"/>
      <c r="H549" s="6"/>
      <c r="I549" s="2"/>
      <c r="J549" s="2"/>
      <c r="K549" s="2"/>
    </row>
    <row r="550" spans="2:11" ht="15.75" customHeight="1" x14ac:dyDescent="0.2">
      <c r="B550" s="2"/>
      <c r="C550" s="3"/>
      <c r="D550" s="4"/>
      <c r="E550" s="95"/>
      <c r="F550" s="96"/>
      <c r="G550" s="2"/>
      <c r="H550" s="6"/>
      <c r="I550" s="2"/>
      <c r="J550" s="2"/>
      <c r="K550" s="2"/>
    </row>
    <row r="551" spans="2:11" ht="15.75" customHeight="1" x14ac:dyDescent="0.2">
      <c r="B551" s="2"/>
      <c r="C551" s="3"/>
      <c r="D551" s="4"/>
      <c r="E551" s="95"/>
      <c r="F551" s="96"/>
      <c r="G551" s="2"/>
      <c r="H551" s="6"/>
      <c r="I551" s="2"/>
      <c r="J551" s="2"/>
      <c r="K551" s="2"/>
    </row>
    <row r="552" spans="2:11" ht="15.75" customHeight="1" x14ac:dyDescent="0.2">
      <c r="B552" s="2"/>
      <c r="C552" s="3"/>
      <c r="D552" s="4"/>
      <c r="E552" s="95"/>
      <c r="F552" s="96"/>
      <c r="G552" s="2"/>
      <c r="H552" s="6"/>
      <c r="I552" s="2"/>
      <c r="J552" s="2"/>
      <c r="K552" s="2"/>
    </row>
    <row r="553" spans="2:11" ht="15.75" customHeight="1" x14ac:dyDescent="0.2">
      <c r="B553" s="2"/>
      <c r="C553" s="3"/>
      <c r="D553" s="4"/>
      <c r="E553" s="95"/>
      <c r="F553" s="96"/>
      <c r="G553" s="2"/>
      <c r="H553" s="6"/>
      <c r="I553" s="2"/>
      <c r="J553" s="2"/>
      <c r="K553" s="2"/>
    </row>
    <row r="554" spans="2:11" ht="15.75" customHeight="1" x14ac:dyDescent="0.2">
      <c r="B554" s="2"/>
      <c r="C554" s="3"/>
      <c r="D554" s="4"/>
      <c r="E554" s="95"/>
      <c r="F554" s="96"/>
      <c r="G554" s="2"/>
      <c r="H554" s="6"/>
      <c r="I554" s="2"/>
      <c r="J554" s="2"/>
      <c r="K554" s="2"/>
    </row>
    <row r="555" spans="2:11" ht="15.75" customHeight="1" x14ac:dyDescent="0.2">
      <c r="B555" s="2"/>
      <c r="C555" s="3"/>
      <c r="D555" s="4"/>
      <c r="E555" s="95"/>
      <c r="F555" s="96"/>
      <c r="G555" s="2"/>
      <c r="H555" s="6"/>
      <c r="I555" s="2"/>
      <c r="J555" s="2"/>
      <c r="K555" s="2"/>
    </row>
    <row r="556" spans="2:11" ht="15.75" customHeight="1" x14ac:dyDescent="0.2">
      <c r="B556" s="2"/>
      <c r="C556" s="3"/>
      <c r="D556" s="4"/>
      <c r="E556" s="95"/>
      <c r="F556" s="96"/>
      <c r="G556" s="2"/>
      <c r="H556" s="6"/>
      <c r="I556" s="2"/>
      <c r="J556" s="2"/>
      <c r="K556" s="2"/>
    </row>
    <row r="557" spans="2:11" ht="15.75" customHeight="1" x14ac:dyDescent="0.2">
      <c r="B557" s="2"/>
      <c r="C557" s="3"/>
      <c r="D557" s="4"/>
      <c r="E557" s="95"/>
      <c r="F557" s="96"/>
      <c r="G557" s="2"/>
      <c r="H557" s="6"/>
      <c r="I557" s="2"/>
      <c r="J557" s="2"/>
      <c r="K557" s="2"/>
    </row>
    <row r="558" spans="2:11" ht="15.75" customHeight="1" x14ac:dyDescent="0.2">
      <c r="B558" s="2"/>
      <c r="C558" s="3"/>
      <c r="D558" s="4"/>
      <c r="E558" s="95"/>
      <c r="F558" s="96"/>
      <c r="G558" s="2"/>
      <c r="H558" s="6"/>
      <c r="I558" s="2"/>
      <c r="J558" s="2"/>
      <c r="K558" s="2"/>
    </row>
    <row r="559" spans="2:11" ht="15.75" customHeight="1" x14ac:dyDescent="0.2">
      <c r="B559" s="2"/>
      <c r="C559" s="3"/>
      <c r="D559" s="4"/>
      <c r="E559" s="95"/>
      <c r="F559" s="96"/>
      <c r="G559" s="2"/>
      <c r="H559" s="6"/>
      <c r="I559" s="2"/>
      <c r="J559" s="2"/>
      <c r="K559" s="2"/>
    </row>
    <row r="560" spans="2:11" ht="15.75" customHeight="1" x14ac:dyDescent="0.2">
      <c r="B560" s="2"/>
      <c r="C560" s="3"/>
      <c r="D560" s="4"/>
      <c r="E560" s="95"/>
      <c r="F560" s="96"/>
      <c r="G560" s="2"/>
      <c r="H560" s="6"/>
      <c r="I560" s="2"/>
      <c r="J560" s="2"/>
      <c r="K560" s="2"/>
    </row>
    <row r="561" spans="2:11" ht="15.75" customHeight="1" x14ac:dyDescent="0.2">
      <c r="B561" s="2"/>
      <c r="C561" s="3"/>
      <c r="D561" s="4"/>
      <c r="E561" s="95"/>
      <c r="F561" s="96"/>
      <c r="G561" s="2"/>
      <c r="H561" s="6"/>
      <c r="I561" s="2"/>
      <c r="J561" s="2"/>
      <c r="K561" s="2"/>
    </row>
    <row r="562" spans="2:11" ht="15.75" customHeight="1" x14ac:dyDescent="0.2">
      <c r="B562" s="2"/>
      <c r="C562" s="3"/>
      <c r="D562" s="4"/>
      <c r="E562" s="95"/>
      <c r="F562" s="96"/>
      <c r="G562" s="2"/>
      <c r="H562" s="6"/>
      <c r="I562" s="2"/>
      <c r="J562" s="2"/>
      <c r="K562" s="2"/>
    </row>
    <row r="563" spans="2:11" ht="15.75" customHeight="1" x14ac:dyDescent="0.2">
      <c r="B563" s="2"/>
      <c r="C563" s="3"/>
      <c r="D563" s="4"/>
      <c r="E563" s="95"/>
      <c r="F563" s="96"/>
      <c r="G563" s="2"/>
      <c r="H563" s="6"/>
      <c r="I563" s="2"/>
      <c r="J563" s="2"/>
      <c r="K563" s="2"/>
    </row>
    <row r="564" spans="2:11" ht="15.75" customHeight="1" x14ac:dyDescent="0.2">
      <c r="B564" s="2"/>
      <c r="C564" s="3"/>
      <c r="D564" s="4"/>
      <c r="E564" s="95"/>
      <c r="F564" s="96"/>
      <c r="G564" s="2"/>
      <c r="H564" s="6"/>
      <c r="I564" s="2"/>
      <c r="J564" s="2"/>
      <c r="K564" s="2"/>
    </row>
    <row r="565" spans="2:11" ht="15.75" customHeight="1" x14ac:dyDescent="0.2">
      <c r="B565" s="2"/>
      <c r="C565" s="3"/>
      <c r="D565" s="4"/>
      <c r="E565" s="95"/>
      <c r="F565" s="96"/>
      <c r="G565" s="2"/>
      <c r="H565" s="6"/>
      <c r="I565" s="2"/>
      <c r="J565" s="2"/>
      <c r="K565" s="2"/>
    </row>
    <row r="566" spans="2:11" ht="15.75" customHeight="1" x14ac:dyDescent="0.2">
      <c r="B566" s="2"/>
      <c r="C566" s="3"/>
      <c r="D566" s="4"/>
      <c r="E566" s="95"/>
      <c r="F566" s="96"/>
      <c r="G566" s="2"/>
      <c r="H566" s="6"/>
      <c r="I566" s="2"/>
      <c r="J566" s="2"/>
      <c r="K566" s="2"/>
    </row>
    <row r="567" spans="2:11" ht="15.75" customHeight="1" x14ac:dyDescent="0.2">
      <c r="B567" s="2"/>
      <c r="C567" s="3"/>
      <c r="D567" s="4"/>
      <c r="E567" s="95"/>
      <c r="F567" s="96"/>
      <c r="G567" s="2"/>
      <c r="H567" s="6"/>
      <c r="I567" s="2"/>
      <c r="J567" s="2"/>
      <c r="K567" s="2"/>
    </row>
    <row r="568" spans="2:11" ht="15.75" customHeight="1" x14ac:dyDescent="0.2">
      <c r="B568" s="2"/>
      <c r="C568" s="3"/>
      <c r="D568" s="4"/>
      <c r="E568" s="95"/>
      <c r="F568" s="96"/>
      <c r="G568" s="2"/>
      <c r="H568" s="6"/>
      <c r="I568" s="2"/>
      <c r="J568" s="2"/>
      <c r="K568" s="2"/>
    </row>
    <row r="569" spans="2:11" ht="15.75" customHeight="1" x14ac:dyDescent="0.2">
      <c r="B569" s="2"/>
      <c r="C569" s="3"/>
      <c r="D569" s="4"/>
      <c r="E569" s="95"/>
      <c r="F569" s="96"/>
      <c r="G569" s="2"/>
      <c r="H569" s="6"/>
      <c r="I569" s="2"/>
      <c r="J569" s="2"/>
      <c r="K569" s="2"/>
    </row>
    <row r="570" spans="2:11" ht="15.75" customHeight="1" x14ac:dyDescent="0.2">
      <c r="B570" s="2"/>
      <c r="C570" s="3"/>
      <c r="D570" s="4"/>
      <c r="E570" s="95"/>
      <c r="F570" s="96"/>
      <c r="G570" s="2"/>
      <c r="H570" s="6"/>
      <c r="I570" s="2"/>
      <c r="J570" s="2"/>
      <c r="K570" s="2"/>
    </row>
    <row r="571" spans="2:11" ht="15.75" customHeight="1" x14ac:dyDescent="0.2">
      <c r="B571" s="2"/>
      <c r="C571" s="3"/>
      <c r="D571" s="4"/>
      <c r="E571" s="95"/>
      <c r="F571" s="96"/>
      <c r="G571" s="2"/>
      <c r="H571" s="6"/>
      <c r="I571" s="2"/>
      <c r="J571" s="2"/>
      <c r="K571" s="2"/>
    </row>
    <row r="572" spans="2:11" ht="15.75" customHeight="1" x14ac:dyDescent="0.2">
      <c r="B572" s="2"/>
      <c r="C572" s="3"/>
      <c r="D572" s="4"/>
      <c r="E572" s="95"/>
      <c r="F572" s="96"/>
      <c r="G572" s="2"/>
      <c r="H572" s="6"/>
      <c r="I572" s="2"/>
      <c r="J572" s="2"/>
      <c r="K572" s="2"/>
    </row>
    <row r="573" spans="2:11" ht="15.75" customHeight="1" x14ac:dyDescent="0.2">
      <c r="B573" s="2"/>
      <c r="C573" s="3"/>
      <c r="D573" s="4"/>
      <c r="E573" s="95"/>
      <c r="F573" s="96"/>
      <c r="G573" s="2"/>
      <c r="H573" s="6"/>
      <c r="I573" s="2"/>
      <c r="J573" s="2"/>
      <c r="K573" s="2"/>
    </row>
    <row r="574" spans="2:11" ht="15.75" customHeight="1" x14ac:dyDescent="0.2">
      <c r="B574" s="2"/>
      <c r="C574" s="3"/>
      <c r="D574" s="4"/>
      <c r="E574" s="95"/>
      <c r="F574" s="96"/>
      <c r="G574" s="2"/>
      <c r="H574" s="6"/>
      <c r="I574" s="2"/>
      <c r="J574" s="2"/>
      <c r="K574" s="2"/>
    </row>
    <row r="575" spans="2:11" ht="15.75" customHeight="1" x14ac:dyDescent="0.2">
      <c r="B575" s="2"/>
      <c r="C575" s="3"/>
      <c r="D575" s="4"/>
      <c r="E575" s="95"/>
      <c r="F575" s="96"/>
      <c r="G575" s="2"/>
      <c r="H575" s="6"/>
      <c r="I575" s="2"/>
      <c r="J575" s="2"/>
      <c r="K575" s="2"/>
    </row>
    <row r="576" spans="2:11" ht="15.75" customHeight="1" x14ac:dyDescent="0.2">
      <c r="B576" s="2"/>
      <c r="C576" s="3"/>
      <c r="D576" s="4"/>
      <c r="E576" s="95"/>
      <c r="F576" s="96"/>
      <c r="G576" s="2"/>
      <c r="H576" s="6"/>
      <c r="I576" s="2"/>
      <c r="J576" s="2"/>
      <c r="K576" s="2"/>
    </row>
    <row r="577" spans="2:11" ht="15.75" customHeight="1" x14ac:dyDescent="0.2">
      <c r="B577" s="2"/>
      <c r="C577" s="3"/>
      <c r="D577" s="4"/>
      <c r="E577" s="95"/>
      <c r="F577" s="96"/>
      <c r="G577" s="2"/>
      <c r="H577" s="6"/>
      <c r="I577" s="2"/>
      <c r="J577" s="2"/>
      <c r="K577" s="2"/>
    </row>
    <row r="578" spans="2:11" ht="15.75" customHeight="1" x14ac:dyDescent="0.2">
      <c r="B578" s="2"/>
      <c r="C578" s="3"/>
      <c r="D578" s="4"/>
      <c r="E578" s="95"/>
      <c r="F578" s="96"/>
      <c r="G578" s="2"/>
      <c r="H578" s="6"/>
      <c r="I578" s="2"/>
      <c r="J578" s="2"/>
      <c r="K578" s="2"/>
    </row>
    <row r="579" spans="2:11" ht="15.75" customHeight="1" x14ac:dyDescent="0.2">
      <c r="B579" s="2"/>
      <c r="C579" s="3"/>
      <c r="D579" s="4"/>
      <c r="E579" s="95"/>
      <c r="F579" s="96"/>
      <c r="G579" s="2"/>
      <c r="H579" s="6"/>
      <c r="I579" s="2"/>
      <c r="J579" s="2"/>
      <c r="K579" s="2"/>
    </row>
    <row r="580" spans="2:11" ht="15.75" customHeight="1" x14ac:dyDescent="0.2">
      <c r="B580" s="2"/>
      <c r="C580" s="3"/>
      <c r="D580" s="4"/>
      <c r="E580" s="95"/>
      <c r="F580" s="96"/>
      <c r="G580" s="2"/>
      <c r="H580" s="6"/>
      <c r="I580" s="2"/>
      <c r="J580" s="2"/>
      <c r="K580" s="2"/>
    </row>
    <row r="581" spans="2:11" ht="15.75" customHeight="1" x14ac:dyDescent="0.2">
      <c r="B581" s="2"/>
      <c r="C581" s="3"/>
      <c r="D581" s="4"/>
      <c r="E581" s="95"/>
      <c r="F581" s="96"/>
      <c r="G581" s="2"/>
      <c r="H581" s="6"/>
      <c r="I581" s="2"/>
      <c r="J581" s="2"/>
      <c r="K581" s="2"/>
    </row>
    <row r="582" spans="2:11" ht="15.75" customHeight="1" x14ac:dyDescent="0.2">
      <c r="B582" s="2"/>
      <c r="C582" s="3"/>
      <c r="D582" s="4"/>
      <c r="E582" s="95"/>
      <c r="F582" s="96"/>
      <c r="G582" s="2"/>
      <c r="H582" s="6"/>
      <c r="I582" s="2"/>
      <c r="J582" s="2"/>
      <c r="K582" s="2"/>
    </row>
    <row r="583" spans="2:11" ht="15.75" customHeight="1" x14ac:dyDescent="0.2">
      <c r="B583" s="2"/>
      <c r="C583" s="3"/>
      <c r="D583" s="4"/>
      <c r="E583" s="95"/>
      <c r="F583" s="96"/>
      <c r="G583" s="2"/>
      <c r="H583" s="6"/>
      <c r="I583" s="2"/>
      <c r="J583" s="2"/>
      <c r="K583" s="2"/>
    </row>
    <row r="584" spans="2:11" ht="15.75" customHeight="1" x14ac:dyDescent="0.2">
      <c r="B584" s="2"/>
      <c r="C584" s="3"/>
      <c r="D584" s="4"/>
      <c r="E584" s="95"/>
      <c r="F584" s="96"/>
      <c r="G584" s="2"/>
      <c r="H584" s="6"/>
      <c r="I584" s="2"/>
      <c r="J584" s="2"/>
      <c r="K584" s="2"/>
    </row>
    <row r="585" spans="2:11" ht="15.75" customHeight="1" x14ac:dyDescent="0.2">
      <c r="B585" s="2"/>
      <c r="C585" s="3"/>
      <c r="D585" s="4"/>
      <c r="E585" s="95"/>
      <c r="F585" s="96"/>
      <c r="G585" s="2"/>
      <c r="H585" s="6"/>
      <c r="I585" s="2"/>
      <c r="J585" s="2"/>
      <c r="K585" s="2"/>
    </row>
    <row r="586" spans="2:11" ht="15.75" customHeight="1" x14ac:dyDescent="0.2">
      <c r="B586" s="2"/>
      <c r="C586" s="3"/>
      <c r="D586" s="4"/>
      <c r="E586" s="95"/>
      <c r="F586" s="96"/>
      <c r="G586" s="2"/>
      <c r="H586" s="6"/>
      <c r="I586" s="2"/>
      <c r="J586" s="2"/>
      <c r="K586" s="2"/>
    </row>
    <row r="587" spans="2:11" ht="15.75" customHeight="1" x14ac:dyDescent="0.2">
      <c r="B587" s="2"/>
      <c r="C587" s="3"/>
      <c r="D587" s="4"/>
      <c r="E587" s="95"/>
      <c r="F587" s="96"/>
      <c r="G587" s="2"/>
      <c r="H587" s="6"/>
      <c r="I587" s="2"/>
      <c r="J587" s="2"/>
      <c r="K587" s="2"/>
    </row>
    <row r="588" spans="2:11" ht="15.75" customHeight="1" x14ac:dyDescent="0.2">
      <c r="B588" s="2"/>
      <c r="C588" s="3"/>
      <c r="D588" s="4"/>
      <c r="E588" s="95"/>
      <c r="F588" s="96"/>
      <c r="G588" s="2"/>
      <c r="H588" s="6"/>
      <c r="I588" s="2"/>
      <c r="J588" s="2"/>
      <c r="K588" s="2"/>
    </row>
    <row r="589" spans="2:11" ht="15.75" customHeight="1" x14ac:dyDescent="0.2">
      <c r="B589" s="2"/>
      <c r="C589" s="3"/>
      <c r="D589" s="4"/>
      <c r="E589" s="95"/>
      <c r="F589" s="96"/>
      <c r="G589" s="2"/>
      <c r="H589" s="6"/>
      <c r="I589" s="2"/>
      <c r="J589" s="2"/>
      <c r="K589" s="2"/>
    </row>
    <row r="590" spans="2:11" ht="15.75" customHeight="1" x14ac:dyDescent="0.2">
      <c r="B590" s="2"/>
      <c r="C590" s="3"/>
      <c r="D590" s="4"/>
      <c r="E590" s="95"/>
      <c r="F590" s="96"/>
      <c r="G590" s="2"/>
      <c r="H590" s="6"/>
      <c r="I590" s="2"/>
      <c r="J590" s="2"/>
      <c r="K590" s="2"/>
    </row>
    <row r="591" spans="2:11" ht="15.75" customHeight="1" x14ac:dyDescent="0.2">
      <c r="B591" s="2"/>
      <c r="C591" s="3"/>
      <c r="D591" s="4"/>
      <c r="E591" s="95"/>
      <c r="F591" s="96"/>
      <c r="G591" s="2"/>
      <c r="H591" s="6"/>
      <c r="I591" s="2"/>
      <c r="J591" s="2"/>
      <c r="K591" s="2"/>
    </row>
    <row r="592" spans="2:11" ht="15.75" customHeight="1" x14ac:dyDescent="0.2">
      <c r="B592" s="2"/>
      <c r="C592" s="3"/>
      <c r="D592" s="4"/>
      <c r="E592" s="95"/>
      <c r="F592" s="96"/>
      <c r="G592" s="2"/>
      <c r="H592" s="6"/>
      <c r="I592" s="2"/>
      <c r="J592" s="2"/>
      <c r="K592" s="2"/>
    </row>
    <row r="593" spans="2:11" ht="15.75" customHeight="1" x14ac:dyDescent="0.2">
      <c r="B593" s="2"/>
      <c r="C593" s="3"/>
      <c r="D593" s="4"/>
      <c r="E593" s="95"/>
      <c r="F593" s="96"/>
      <c r="G593" s="2"/>
      <c r="H593" s="6"/>
      <c r="I593" s="2"/>
      <c r="J593" s="2"/>
      <c r="K593" s="2"/>
    </row>
    <row r="594" spans="2:11" ht="15.75" customHeight="1" x14ac:dyDescent="0.2">
      <c r="B594" s="2"/>
      <c r="C594" s="3"/>
      <c r="D594" s="4"/>
      <c r="E594" s="95"/>
      <c r="F594" s="96"/>
      <c r="G594" s="2"/>
      <c r="H594" s="6"/>
      <c r="I594" s="2"/>
      <c r="J594" s="2"/>
      <c r="K594" s="2"/>
    </row>
    <row r="595" spans="2:11" ht="15.75" customHeight="1" x14ac:dyDescent="0.2">
      <c r="B595" s="2"/>
      <c r="C595" s="3"/>
      <c r="D595" s="4"/>
      <c r="E595" s="95"/>
      <c r="F595" s="96"/>
      <c r="G595" s="2"/>
      <c r="H595" s="6"/>
      <c r="I595" s="2"/>
      <c r="J595" s="2"/>
      <c r="K595" s="2"/>
    </row>
    <row r="596" spans="2:11" ht="15.75" customHeight="1" x14ac:dyDescent="0.2">
      <c r="B596" s="2"/>
      <c r="C596" s="3"/>
      <c r="D596" s="4"/>
      <c r="E596" s="95"/>
      <c r="F596" s="96"/>
      <c r="G596" s="2"/>
      <c r="H596" s="6"/>
      <c r="I596" s="2"/>
      <c r="J596" s="2"/>
      <c r="K596" s="2"/>
    </row>
    <row r="597" spans="2:11" ht="15.75" customHeight="1" x14ac:dyDescent="0.2">
      <c r="B597" s="2"/>
      <c r="C597" s="3"/>
      <c r="D597" s="4"/>
      <c r="E597" s="95"/>
      <c r="F597" s="96"/>
      <c r="G597" s="2"/>
      <c r="H597" s="6"/>
      <c r="I597" s="2"/>
      <c r="J597" s="2"/>
      <c r="K597" s="2"/>
    </row>
    <row r="598" spans="2:11" ht="15.75" customHeight="1" x14ac:dyDescent="0.2">
      <c r="B598" s="2"/>
      <c r="C598" s="3"/>
      <c r="D598" s="4"/>
      <c r="E598" s="95"/>
      <c r="F598" s="96"/>
      <c r="G598" s="2"/>
      <c r="H598" s="6"/>
      <c r="I598" s="2"/>
      <c r="J598" s="2"/>
      <c r="K598" s="2"/>
    </row>
    <row r="599" spans="2:11" ht="15.75" customHeight="1" x14ac:dyDescent="0.2">
      <c r="B599" s="2"/>
      <c r="C599" s="3"/>
      <c r="D599" s="4"/>
      <c r="E599" s="95"/>
      <c r="F599" s="96"/>
      <c r="G599" s="2"/>
      <c r="H599" s="6"/>
      <c r="I599" s="2"/>
      <c r="J599" s="2"/>
      <c r="K599" s="2"/>
    </row>
    <row r="600" spans="2:11" ht="15.75" customHeight="1" x14ac:dyDescent="0.2">
      <c r="B600" s="2"/>
      <c r="C600" s="3"/>
      <c r="D600" s="4"/>
      <c r="E600" s="95"/>
      <c r="F600" s="96"/>
      <c r="G600" s="2"/>
      <c r="H600" s="6"/>
      <c r="I600" s="2"/>
      <c r="J600" s="2"/>
      <c r="K600" s="2"/>
    </row>
    <row r="601" spans="2:11" ht="15.75" customHeight="1" x14ac:dyDescent="0.2">
      <c r="B601" s="2"/>
      <c r="C601" s="3"/>
      <c r="D601" s="4"/>
      <c r="E601" s="95"/>
      <c r="F601" s="96"/>
      <c r="G601" s="2"/>
      <c r="H601" s="6"/>
      <c r="I601" s="2"/>
      <c r="J601" s="2"/>
      <c r="K601" s="2"/>
    </row>
    <row r="602" spans="2:11" ht="15.75" customHeight="1" x14ac:dyDescent="0.2">
      <c r="B602" s="2"/>
      <c r="C602" s="3"/>
      <c r="D602" s="4"/>
      <c r="E602" s="95"/>
      <c r="F602" s="96"/>
      <c r="G602" s="2"/>
      <c r="H602" s="6"/>
      <c r="I602" s="2"/>
      <c r="J602" s="2"/>
      <c r="K602" s="2"/>
    </row>
    <row r="603" spans="2:11" ht="15.75" customHeight="1" x14ac:dyDescent="0.2">
      <c r="B603" s="2"/>
      <c r="C603" s="3"/>
      <c r="D603" s="4"/>
      <c r="E603" s="95"/>
      <c r="F603" s="96"/>
      <c r="G603" s="2"/>
      <c r="H603" s="6"/>
      <c r="I603" s="2"/>
      <c r="J603" s="2"/>
      <c r="K603" s="2"/>
    </row>
    <row r="604" spans="2:11" ht="15.75" customHeight="1" x14ac:dyDescent="0.2">
      <c r="B604" s="2"/>
      <c r="C604" s="3"/>
      <c r="D604" s="4"/>
      <c r="E604" s="95"/>
      <c r="F604" s="96"/>
      <c r="G604" s="2"/>
      <c r="H604" s="6"/>
      <c r="I604" s="2"/>
      <c r="J604" s="2"/>
      <c r="K604" s="2"/>
    </row>
    <row r="605" spans="2:11" ht="15.75" customHeight="1" x14ac:dyDescent="0.2">
      <c r="B605" s="2"/>
      <c r="C605" s="3"/>
      <c r="D605" s="4"/>
      <c r="E605" s="95"/>
      <c r="F605" s="96"/>
      <c r="G605" s="2"/>
      <c r="H605" s="6"/>
      <c r="I605" s="2"/>
      <c r="J605" s="2"/>
      <c r="K605" s="2"/>
    </row>
    <row r="606" spans="2:11" ht="15.75" customHeight="1" x14ac:dyDescent="0.2">
      <c r="B606" s="2"/>
      <c r="C606" s="3"/>
      <c r="D606" s="4"/>
      <c r="E606" s="95"/>
      <c r="F606" s="96"/>
      <c r="G606" s="2"/>
      <c r="H606" s="6"/>
      <c r="I606" s="2"/>
      <c r="J606" s="2"/>
      <c r="K606" s="2"/>
    </row>
    <row r="607" spans="2:11" ht="15.75" customHeight="1" x14ac:dyDescent="0.2">
      <c r="B607" s="2"/>
      <c r="C607" s="3"/>
      <c r="D607" s="4"/>
      <c r="E607" s="95"/>
      <c r="F607" s="96"/>
      <c r="G607" s="2"/>
      <c r="H607" s="6"/>
      <c r="I607" s="2"/>
      <c r="J607" s="2"/>
      <c r="K607" s="2"/>
    </row>
    <row r="608" spans="2:11" ht="15.75" customHeight="1" x14ac:dyDescent="0.2">
      <c r="B608" s="2"/>
      <c r="C608" s="3"/>
      <c r="D608" s="4"/>
      <c r="E608" s="95"/>
      <c r="F608" s="96"/>
      <c r="G608" s="2"/>
      <c r="H608" s="6"/>
      <c r="I608" s="2"/>
      <c r="J608" s="2"/>
      <c r="K608" s="2"/>
    </row>
    <row r="609" spans="2:11" ht="15.75" customHeight="1" x14ac:dyDescent="0.2">
      <c r="B609" s="2"/>
      <c r="C609" s="3"/>
      <c r="D609" s="4"/>
      <c r="E609" s="95"/>
      <c r="F609" s="96"/>
      <c r="G609" s="2"/>
      <c r="H609" s="6"/>
      <c r="I609" s="2"/>
      <c r="J609" s="2"/>
      <c r="K609" s="2"/>
    </row>
    <row r="610" spans="2:11" ht="15.75" customHeight="1" x14ac:dyDescent="0.2">
      <c r="B610" s="2"/>
      <c r="C610" s="3"/>
      <c r="D610" s="4"/>
      <c r="E610" s="95"/>
      <c r="F610" s="96"/>
      <c r="G610" s="2"/>
      <c r="H610" s="6"/>
      <c r="I610" s="2"/>
      <c r="J610" s="2"/>
      <c r="K610" s="2"/>
    </row>
    <row r="611" spans="2:11" ht="15.75" customHeight="1" x14ac:dyDescent="0.2">
      <c r="B611" s="2"/>
      <c r="C611" s="3"/>
      <c r="D611" s="4"/>
      <c r="E611" s="95"/>
      <c r="F611" s="96"/>
      <c r="G611" s="2"/>
      <c r="H611" s="6"/>
      <c r="I611" s="2"/>
      <c r="J611" s="2"/>
      <c r="K611" s="2"/>
    </row>
    <row r="612" spans="2:11" ht="15.75" customHeight="1" x14ac:dyDescent="0.2">
      <c r="B612" s="2"/>
      <c r="C612" s="3"/>
      <c r="D612" s="4"/>
      <c r="E612" s="95"/>
      <c r="F612" s="96"/>
      <c r="G612" s="2"/>
      <c r="H612" s="6"/>
      <c r="I612" s="2"/>
      <c r="J612" s="2"/>
      <c r="K612" s="2"/>
    </row>
    <row r="613" spans="2:11" ht="15.75" customHeight="1" x14ac:dyDescent="0.2">
      <c r="B613" s="2"/>
      <c r="C613" s="3"/>
      <c r="D613" s="4"/>
      <c r="E613" s="95"/>
      <c r="F613" s="96"/>
      <c r="G613" s="2"/>
      <c r="H613" s="6"/>
      <c r="I613" s="2"/>
      <c r="J613" s="2"/>
      <c r="K613" s="2"/>
    </row>
    <row r="614" spans="2:11" ht="15.75" customHeight="1" x14ac:dyDescent="0.2">
      <c r="B614" s="2"/>
      <c r="C614" s="3"/>
      <c r="D614" s="4"/>
      <c r="E614" s="95"/>
      <c r="F614" s="96"/>
      <c r="G614" s="2"/>
      <c r="H614" s="6"/>
      <c r="I614" s="2"/>
      <c r="J614" s="2"/>
      <c r="K614" s="2"/>
    </row>
    <row r="615" spans="2:11" ht="15.75" customHeight="1" x14ac:dyDescent="0.2">
      <c r="B615" s="2"/>
      <c r="C615" s="3"/>
      <c r="D615" s="4"/>
      <c r="E615" s="95"/>
      <c r="F615" s="96"/>
      <c r="G615" s="2"/>
      <c r="H615" s="6"/>
      <c r="I615" s="2"/>
      <c r="J615" s="2"/>
      <c r="K615" s="2"/>
    </row>
    <row r="616" spans="2:11" ht="15.75" customHeight="1" x14ac:dyDescent="0.2">
      <c r="B616" s="2"/>
      <c r="C616" s="3"/>
      <c r="D616" s="4"/>
      <c r="E616" s="95"/>
      <c r="F616" s="96"/>
      <c r="G616" s="2"/>
      <c r="H616" s="6"/>
      <c r="I616" s="2"/>
      <c r="J616" s="2"/>
      <c r="K616" s="2"/>
    </row>
    <row r="617" spans="2:11" ht="15.75" customHeight="1" x14ac:dyDescent="0.2">
      <c r="B617" s="2"/>
      <c r="C617" s="3"/>
      <c r="D617" s="4"/>
      <c r="E617" s="95"/>
      <c r="F617" s="96"/>
      <c r="G617" s="2"/>
      <c r="H617" s="6"/>
      <c r="I617" s="2"/>
      <c r="J617" s="2"/>
      <c r="K617" s="2"/>
    </row>
    <row r="618" spans="2:11" ht="15.75" customHeight="1" x14ac:dyDescent="0.2">
      <c r="B618" s="2"/>
      <c r="C618" s="3"/>
      <c r="D618" s="4"/>
      <c r="E618" s="95"/>
      <c r="F618" s="96"/>
      <c r="G618" s="2"/>
      <c r="H618" s="6"/>
      <c r="I618" s="2"/>
      <c r="J618" s="2"/>
      <c r="K618" s="2"/>
    </row>
    <row r="619" spans="2:11" ht="15.75" customHeight="1" x14ac:dyDescent="0.2">
      <c r="B619" s="2"/>
      <c r="C619" s="3"/>
      <c r="D619" s="4"/>
      <c r="E619" s="95"/>
      <c r="F619" s="96"/>
      <c r="G619" s="2"/>
      <c r="H619" s="6"/>
      <c r="I619" s="2"/>
      <c r="J619" s="2"/>
      <c r="K619" s="2"/>
    </row>
    <row r="620" spans="2:11" ht="15.75" customHeight="1" x14ac:dyDescent="0.2">
      <c r="B620" s="2"/>
      <c r="C620" s="3"/>
      <c r="D620" s="4"/>
      <c r="E620" s="95"/>
      <c r="F620" s="96"/>
      <c r="G620" s="2"/>
      <c r="H620" s="6"/>
      <c r="I620" s="2"/>
      <c r="J620" s="2"/>
      <c r="K620" s="2"/>
    </row>
    <row r="621" spans="2:11" ht="15.75" customHeight="1" x14ac:dyDescent="0.2">
      <c r="B621" s="2"/>
      <c r="C621" s="3"/>
      <c r="D621" s="4"/>
      <c r="E621" s="95"/>
      <c r="F621" s="96"/>
      <c r="G621" s="2"/>
      <c r="H621" s="6"/>
      <c r="I621" s="2"/>
      <c r="J621" s="2"/>
      <c r="K621" s="2"/>
    </row>
    <row r="622" spans="2:11" ht="15.75" customHeight="1" x14ac:dyDescent="0.2">
      <c r="B622" s="2"/>
      <c r="C622" s="3"/>
      <c r="D622" s="4"/>
      <c r="E622" s="95"/>
      <c r="F622" s="96"/>
      <c r="G622" s="2"/>
      <c r="H622" s="6"/>
      <c r="I622" s="2"/>
      <c r="J622" s="2"/>
      <c r="K622" s="2"/>
    </row>
    <row r="623" spans="2:11" ht="15.75" customHeight="1" x14ac:dyDescent="0.2">
      <c r="B623" s="2"/>
      <c r="C623" s="3"/>
      <c r="D623" s="4"/>
      <c r="E623" s="95"/>
      <c r="F623" s="96"/>
      <c r="G623" s="2"/>
      <c r="H623" s="6"/>
      <c r="I623" s="2"/>
      <c r="J623" s="2"/>
      <c r="K623" s="2"/>
    </row>
    <row r="624" spans="2:11" ht="15.75" customHeight="1" x14ac:dyDescent="0.2">
      <c r="B624" s="2"/>
      <c r="C624" s="3"/>
      <c r="D624" s="4"/>
      <c r="E624" s="95"/>
      <c r="F624" s="96"/>
      <c r="G624" s="2"/>
      <c r="H624" s="6"/>
      <c r="I624" s="2"/>
      <c r="J624" s="2"/>
      <c r="K624" s="2"/>
    </row>
    <row r="625" spans="2:11" ht="15.75" customHeight="1" x14ac:dyDescent="0.2">
      <c r="B625" s="2"/>
      <c r="C625" s="3"/>
      <c r="D625" s="4"/>
      <c r="E625" s="95"/>
      <c r="F625" s="96"/>
      <c r="G625" s="2"/>
      <c r="H625" s="6"/>
      <c r="I625" s="2"/>
      <c r="J625" s="2"/>
      <c r="K625" s="2"/>
    </row>
    <row r="626" spans="2:11" ht="15.75" customHeight="1" x14ac:dyDescent="0.2">
      <c r="B626" s="2"/>
      <c r="C626" s="3"/>
      <c r="D626" s="4"/>
      <c r="E626" s="95"/>
      <c r="F626" s="96"/>
      <c r="G626" s="2"/>
      <c r="H626" s="6"/>
      <c r="I626" s="2"/>
      <c r="J626" s="2"/>
      <c r="K626" s="2"/>
    </row>
    <row r="627" spans="2:11" ht="15.75" customHeight="1" x14ac:dyDescent="0.2">
      <c r="B627" s="2"/>
      <c r="C627" s="3"/>
      <c r="D627" s="4"/>
      <c r="E627" s="95"/>
      <c r="F627" s="96"/>
      <c r="G627" s="2"/>
      <c r="H627" s="6"/>
      <c r="I627" s="2"/>
      <c r="J627" s="2"/>
      <c r="K627" s="2"/>
    </row>
    <row r="628" spans="2:11" ht="15.75" customHeight="1" x14ac:dyDescent="0.2">
      <c r="B628" s="2"/>
      <c r="C628" s="3"/>
      <c r="D628" s="4"/>
      <c r="E628" s="95"/>
      <c r="F628" s="96"/>
      <c r="G628" s="2"/>
      <c r="H628" s="6"/>
      <c r="I628" s="2"/>
      <c r="J628" s="2"/>
      <c r="K628" s="2"/>
    </row>
    <row r="629" spans="2:11" ht="15.75" customHeight="1" x14ac:dyDescent="0.2">
      <c r="B629" s="2"/>
      <c r="C629" s="3"/>
      <c r="D629" s="4"/>
      <c r="E629" s="95"/>
      <c r="F629" s="96"/>
      <c r="G629" s="2"/>
      <c r="H629" s="6"/>
      <c r="I629" s="2"/>
      <c r="J629" s="2"/>
      <c r="K629" s="2"/>
    </row>
    <row r="630" spans="2:11" ht="15.75" customHeight="1" x14ac:dyDescent="0.2">
      <c r="B630" s="2"/>
      <c r="C630" s="3"/>
      <c r="D630" s="4"/>
      <c r="E630" s="95"/>
      <c r="F630" s="96"/>
      <c r="G630" s="2"/>
      <c r="H630" s="6"/>
      <c r="I630" s="2"/>
      <c r="J630" s="2"/>
      <c r="K630" s="2"/>
    </row>
    <row r="631" spans="2:11" ht="15.75" customHeight="1" x14ac:dyDescent="0.2">
      <c r="B631" s="2"/>
      <c r="C631" s="3"/>
      <c r="D631" s="4"/>
      <c r="E631" s="95"/>
      <c r="F631" s="96"/>
      <c r="G631" s="2"/>
      <c r="H631" s="6"/>
      <c r="I631" s="2"/>
      <c r="J631" s="2"/>
      <c r="K631" s="2"/>
    </row>
    <row r="632" spans="2:11" ht="15.75" customHeight="1" x14ac:dyDescent="0.2">
      <c r="B632" s="2"/>
      <c r="C632" s="3"/>
      <c r="D632" s="4"/>
      <c r="E632" s="95"/>
      <c r="F632" s="96"/>
      <c r="G632" s="2"/>
      <c r="H632" s="6"/>
      <c r="I632" s="2"/>
      <c r="J632" s="2"/>
      <c r="K632" s="2"/>
    </row>
    <row r="633" spans="2:11" ht="15.75" customHeight="1" x14ac:dyDescent="0.2">
      <c r="B633" s="2"/>
      <c r="C633" s="3"/>
      <c r="D633" s="4"/>
      <c r="E633" s="95"/>
      <c r="F633" s="96"/>
      <c r="G633" s="2"/>
      <c r="H633" s="6"/>
      <c r="I633" s="2"/>
      <c r="J633" s="2"/>
      <c r="K633" s="2"/>
    </row>
    <row r="634" spans="2:11" ht="15.75" customHeight="1" x14ac:dyDescent="0.2">
      <c r="B634" s="2"/>
      <c r="C634" s="3"/>
      <c r="D634" s="4"/>
      <c r="E634" s="95"/>
      <c r="F634" s="96"/>
      <c r="G634" s="2"/>
      <c r="H634" s="6"/>
      <c r="I634" s="2"/>
      <c r="J634" s="2"/>
      <c r="K634" s="2"/>
    </row>
    <row r="635" spans="2:11" ht="15.75" customHeight="1" x14ac:dyDescent="0.2">
      <c r="B635" s="2"/>
      <c r="C635" s="3"/>
      <c r="D635" s="4"/>
      <c r="E635" s="95"/>
      <c r="F635" s="96"/>
      <c r="G635" s="2"/>
      <c r="H635" s="6"/>
      <c r="I635" s="2"/>
      <c r="J635" s="2"/>
      <c r="K635" s="2"/>
    </row>
    <row r="636" spans="2:11" ht="15.75" customHeight="1" x14ac:dyDescent="0.2">
      <c r="B636" s="2"/>
      <c r="C636" s="3"/>
      <c r="D636" s="4"/>
      <c r="E636" s="95"/>
      <c r="F636" s="96"/>
      <c r="G636" s="2"/>
      <c r="H636" s="6"/>
      <c r="I636" s="2"/>
      <c r="J636" s="2"/>
      <c r="K636" s="2"/>
    </row>
    <row r="637" spans="2:11" ht="15.75" customHeight="1" x14ac:dyDescent="0.2">
      <c r="B637" s="2"/>
      <c r="C637" s="3"/>
      <c r="D637" s="4"/>
      <c r="E637" s="95"/>
      <c r="F637" s="96"/>
      <c r="G637" s="2"/>
      <c r="H637" s="6"/>
      <c r="I637" s="2"/>
      <c r="J637" s="2"/>
      <c r="K637" s="2"/>
    </row>
    <row r="638" spans="2:11" ht="15.75" customHeight="1" x14ac:dyDescent="0.2">
      <c r="B638" s="2"/>
      <c r="C638" s="3"/>
      <c r="D638" s="4"/>
      <c r="E638" s="95"/>
      <c r="F638" s="96"/>
      <c r="G638" s="2"/>
      <c r="H638" s="6"/>
      <c r="I638" s="2"/>
      <c r="J638" s="2"/>
      <c r="K638" s="2"/>
    </row>
    <row r="639" spans="2:11" ht="15.75" customHeight="1" x14ac:dyDescent="0.2">
      <c r="B639" s="2"/>
      <c r="C639" s="3"/>
      <c r="D639" s="4"/>
      <c r="E639" s="95"/>
      <c r="F639" s="96"/>
      <c r="G639" s="2"/>
      <c r="H639" s="6"/>
      <c r="I639" s="2"/>
      <c r="J639" s="2"/>
      <c r="K639" s="2"/>
    </row>
    <row r="640" spans="2:11" ht="15.75" customHeight="1" x14ac:dyDescent="0.2">
      <c r="B640" s="2"/>
      <c r="C640" s="3"/>
      <c r="D640" s="4"/>
      <c r="E640" s="95"/>
      <c r="F640" s="96"/>
      <c r="G640" s="2"/>
      <c r="H640" s="6"/>
      <c r="I640" s="2"/>
      <c r="J640" s="2"/>
      <c r="K640" s="2"/>
    </row>
    <row r="641" spans="2:11" ht="15.75" customHeight="1" x14ac:dyDescent="0.2">
      <c r="B641" s="2"/>
      <c r="C641" s="3"/>
      <c r="D641" s="4"/>
      <c r="E641" s="95"/>
      <c r="F641" s="96"/>
      <c r="G641" s="2"/>
      <c r="H641" s="6"/>
      <c r="I641" s="2"/>
      <c r="J641" s="2"/>
      <c r="K641" s="2"/>
    </row>
    <row r="642" spans="2:11" ht="15.75" customHeight="1" x14ac:dyDescent="0.2">
      <c r="B642" s="2"/>
      <c r="C642" s="3"/>
      <c r="D642" s="4"/>
      <c r="E642" s="95"/>
      <c r="F642" s="96"/>
      <c r="G642" s="2"/>
      <c r="H642" s="6"/>
      <c r="I642" s="2"/>
      <c r="J642" s="2"/>
      <c r="K642" s="2"/>
    </row>
    <row r="643" spans="2:11" ht="15.75" customHeight="1" x14ac:dyDescent="0.2">
      <c r="B643" s="2"/>
      <c r="C643" s="3"/>
      <c r="D643" s="4"/>
      <c r="E643" s="95"/>
      <c r="F643" s="96"/>
      <c r="G643" s="2"/>
      <c r="H643" s="6"/>
      <c r="I643" s="2"/>
      <c r="J643" s="2"/>
      <c r="K643" s="2"/>
    </row>
    <row r="644" spans="2:11" ht="15.75" customHeight="1" x14ac:dyDescent="0.2">
      <c r="B644" s="2"/>
      <c r="C644" s="3"/>
      <c r="D644" s="4"/>
      <c r="E644" s="95"/>
      <c r="F644" s="96"/>
      <c r="G644" s="2"/>
      <c r="H644" s="6"/>
      <c r="I644" s="2"/>
      <c r="J644" s="2"/>
      <c r="K644" s="2"/>
    </row>
    <row r="645" spans="2:11" ht="15.75" customHeight="1" x14ac:dyDescent="0.2">
      <c r="B645" s="2"/>
      <c r="C645" s="3"/>
      <c r="D645" s="4"/>
      <c r="E645" s="95"/>
      <c r="F645" s="96"/>
      <c r="G645" s="2"/>
      <c r="H645" s="6"/>
      <c r="I645" s="2"/>
      <c r="J645" s="2"/>
      <c r="K645" s="2"/>
    </row>
    <row r="646" spans="2:11" ht="15.75" customHeight="1" x14ac:dyDescent="0.2">
      <c r="B646" s="2"/>
      <c r="C646" s="3"/>
      <c r="D646" s="4"/>
      <c r="E646" s="95"/>
      <c r="F646" s="96"/>
      <c r="G646" s="2"/>
      <c r="H646" s="6"/>
      <c r="I646" s="2"/>
      <c r="J646" s="2"/>
      <c r="K646" s="2"/>
    </row>
    <row r="647" spans="2:11" ht="15.75" customHeight="1" x14ac:dyDescent="0.2">
      <c r="B647" s="2"/>
      <c r="C647" s="3"/>
      <c r="D647" s="4"/>
      <c r="E647" s="95"/>
      <c r="F647" s="96"/>
      <c r="G647" s="2"/>
      <c r="H647" s="6"/>
      <c r="I647" s="2"/>
      <c r="J647" s="2"/>
      <c r="K647" s="2"/>
    </row>
    <row r="648" spans="2:11" ht="15.75" customHeight="1" x14ac:dyDescent="0.2">
      <c r="B648" s="2"/>
      <c r="C648" s="3"/>
      <c r="D648" s="4"/>
      <c r="E648" s="95"/>
      <c r="F648" s="96"/>
      <c r="G648" s="2"/>
      <c r="H648" s="6"/>
      <c r="I648" s="2"/>
      <c r="J648" s="2"/>
      <c r="K648" s="2"/>
    </row>
    <row r="649" spans="2:11" ht="15.75" customHeight="1" x14ac:dyDescent="0.2">
      <c r="B649" s="2"/>
      <c r="C649" s="3"/>
      <c r="D649" s="4"/>
      <c r="E649" s="95"/>
      <c r="F649" s="96"/>
      <c r="G649" s="2"/>
      <c r="H649" s="6"/>
      <c r="I649" s="2"/>
      <c r="J649" s="2"/>
      <c r="K649" s="2"/>
    </row>
    <row r="650" spans="2:11" ht="15.75" customHeight="1" x14ac:dyDescent="0.2">
      <c r="B650" s="2"/>
      <c r="C650" s="3"/>
      <c r="D650" s="4"/>
      <c r="E650" s="95"/>
      <c r="F650" s="96"/>
      <c r="G650" s="2"/>
      <c r="H650" s="6"/>
      <c r="I650" s="2"/>
      <c r="J650" s="2"/>
      <c r="K650" s="2"/>
    </row>
    <row r="651" spans="2:11" ht="15.75" customHeight="1" x14ac:dyDescent="0.2">
      <c r="B651" s="2"/>
      <c r="C651" s="3"/>
      <c r="D651" s="4"/>
      <c r="E651" s="95"/>
      <c r="F651" s="96"/>
      <c r="G651" s="2"/>
      <c r="H651" s="6"/>
      <c r="I651" s="2"/>
      <c r="J651" s="2"/>
      <c r="K651" s="2"/>
    </row>
    <row r="652" spans="2:11" ht="15.75" customHeight="1" x14ac:dyDescent="0.2">
      <c r="B652" s="2"/>
      <c r="C652" s="3"/>
      <c r="D652" s="4"/>
      <c r="E652" s="95"/>
      <c r="F652" s="96"/>
      <c r="G652" s="2"/>
      <c r="H652" s="6"/>
      <c r="I652" s="2"/>
      <c r="J652" s="2"/>
      <c r="K652" s="2"/>
    </row>
    <row r="653" spans="2:11" ht="15.75" customHeight="1" x14ac:dyDescent="0.2">
      <c r="B653" s="2"/>
      <c r="C653" s="3"/>
      <c r="D653" s="4"/>
      <c r="E653" s="95"/>
      <c r="F653" s="96"/>
      <c r="G653" s="2"/>
      <c r="H653" s="6"/>
      <c r="I653" s="2"/>
      <c r="J653" s="2"/>
      <c r="K653" s="2"/>
    </row>
    <row r="654" spans="2:11" ht="15.75" customHeight="1" x14ac:dyDescent="0.2">
      <c r="B654" s="2"/>
      <c r="C654" s="3"/>
      <c r="D654" s="4"/>
      <c r="E654" s="95"/>
      <c r="F654" s="96"/>
      <c r="G654" s="2"/>
      <c r="H654" s="6"/>
      <c r="I654" s="2"/>
      <c r="J654" s="2"/>
      <c r="K654" s="2"/>
    </row>
    <row r="655" spans="2:11" ht="15.75" customHeight="1" x14ac:dyDescent="0.2">
      <c r="B655" s="2"/>
      <c r="C655" s="3"/>
      <c r="D655" s="4"/>
      <c r="E655" s="95"/>
      <c r="F655" s="96"/>
      <c r="G655" s="2"/>
      <c r="H655" s="6"/>
      <c r="I655" s="2"/>
      <c r="J655" s="2"/>
      <c r="K655" s="2"/>
    </row>
    <row r="656" spans="2:11" ht="15.75" customHeight="1" x14ac:dyDescent="0.2">
      <c r="B656" s="2"/>
      <c r="C656" s="3"/>
      <c r="D656" s="4"/>
      <c r="E656" s="95"/>
      <c r="F656" s="96"/>
      <c r="G656" s="2"/>
      <c r="H656" s="6"/>
      <c r="I656" s="2"/>
      <c r="J656" s="2"/>
      <c r="K656" s="2"/>
    </row>
    <row r="657" spans="2:11" ht="15.75" customHeight="1" x14ac:dyDescent="0.2">
      <c r="B657" s="2"/>
      <c r="C657" s="3"/>
      <c r="D657" s="4"/>
      <c r="E657" s="95"/>
      <c r="F657" s="96"/>
      <c r="G657" s="2"/>
      <c r="H657" s="6"/>
      <c r="I657" s="2"/>
      <c r="J657" s="2"/>
      <c r="K657" s="2"/>
    </row>
    <row r="658" spans="2:11" ht="15.75" customHeight="1" x14ac:dyDescent="0.2">
      <c r="B658" s="2"/>
      <c r="C658" s="3"/>
      <c r="D658" s="4"/>
      <c r="E658" s="95"/>
      <c r="F658" s="96"/>
      <c r="G658" s="2"/>
      <c r="H658" s="6"/>
      <c r="I658" s="2"/>
      <c r="J658" s="2"/>
      <c r="K658" s="2"/>
    </row>
    <row r="659" spans="2:11" ht="15.75" customHeight="1" x14ac:dyDescent="0.2">
      <c r="B659" s="2"/>
      <c r="C659" s="3"/>
      <c r="D659" s="4"/>
      <c r="E659" s="95"/>
      <c r="F659" s="96"/>
      <c r="G659" s="2"/>
      <c r="H659" s="6"/>
      <c r="I659" s="2"/>
      <c r="J659" s="2"/>
      <c r="K659" s="2"/>
    </row>
    <row r="660" spans="2:11" ht="15.75" customHeight="1" x14ac:dyDescent="0.2">
      <c r="B660" s="2"/>
      <c r="C660" s="3"/>
      <c r="D660" s="4"/>
      <c r="E660" s="95"/>
      <c r="F660" s="96"/>
      <c r="G660" s="2"/>
      <c r="H660" s="6"/>
      <c r="I660" s="2"/>
      <c r="J660" s="2"/>
      <c r="K660" s="2"/>
    </row>
    <row r="661" spans="2:11" ht="15.75" customHeight="1" x14ac:dyDescent="0.2">
      <c r="B661" s="2"/>
      <c r="C661" s="3"/>
      <c r="D661" s="4"/>
      <c r="E661" s="95"/>
      <c r="F661" s="96"/>
      <c r="G661" s="2"/>
      <c r="H661" s="6"/>
      <c r="I661" s="2"/>
      <c r="J661" s="2"/>
      <c r="K661" s="2"/>
    </row>
    <row r="662" spans="2:11" ht="15.75" customHeight="1" x14ac:dyDescent="0.2">
      <c r="B662" s="2"/>
      <c r="C662" s="3"/>
      <c r="D662" s="4"/>
      <c r="E662" s="95"/>
      <c r="F662" s="96"/>
      <c r="G662" s="2"/>
      <c r="H662" s="6"/>
      <c r="I662" s="2"/>
      <c r="J662" s="2"/>
      <c r="K662" s="2"/>
    </row>
    <row r="663" spans="2:11" ht="15.75" customHeight="1" x14ac:dyDescent="0.2">
      <c r="B663" s="2"/>
      <c r="C663" s="3"/>
      <c r="D663" s="4"/>
      <c r="E663" s="95"/>
      <c r="F663" s="96"/>
      <c r="G663" s="2"/>
      <c r="H663" s="6"/>
      <c r="I663" s="2"/>
      <c r="J663" s="2"/>
      <c r="K663" s="2"/>
    </row>
    <row r="664" spans="2:11" ht="15.75" customHeight="1" x14ac:dyDescent="0.2">
      <c r="B664" s="2"/>
      <c r="C664" s="3"/>
      <c r="D664" s="4"/>
      <c r="E664" s="95"/>
      <c r="F664" s="96"/>
      <c r="G664" s="2"/>
      <c r="H664" s="6"/>
      <c r="I664" s="2"/>
      <c r="J664" s="2"/>
      <c r="K664" s="2"/>
    </row>
    <row r="665" spans="2:11" ht="15.75" customHeight="1" x14ac:dyDescent="0.2">
      <c r="B665" s="2"/>
      <c r="C665" s="3"/>
      <c r="D665" s="4"/>
      <c r="E665" s="95"/>
      <c r="F665" s="96"/>
      <c r="G665" s="2"/>
      <c r="H665" s="6"/>
      <c r="I665" s="2"/>
      <c r="J665" s="2"/>
      <c r="K665" s="2"/>
    </row>
    <row r="666" spans="2:11" ht="15.75" customHeight="1" x14ac:dyDescent="0.2">
      <c r="B666" s="2"/>
      <c r="C666" s="3"/>
      <c r="D666" s="4"/>
      <c r="E666" s="95"/>
      <c r="F666" s="96"/>
      <c r="G666" s="2"/>
      <c r="H666" s="6"/>
      <c r="I666" s="2"/>
      <c r="J666" s="2"/>
      <c r="K666" s="2"/>
    </row>
    <row r="667" spans="2:11" ht="15.75" customHeight="1" x14ac:dyDescent="0.2">
      <c r="B667" s="2"/>
      <c r="C667" s="3"/>
      <c r="D667" s="4"/>
      <c r="E667" s="95"/>
      <c r="F667" s="96"/>
      <c r="G667" s="2"/>
      <c r="H667" s="6"/>
      <c r="I667" s="2"/>
      <c r="J667" s="2"/>
      <c r="K667" s="2"/>
    </row>
    <row r="668" spans="2:11" ht="15.75" customHeight="1" x14ac:dyDescent="0.2">
      <c r="B668" s="2"/>
      <c r="C668" s="3"/>
      <c r="D668" s="4"/>
      <c r="E668" s="95"/>
      <c r="F668" s="96"/>
      <c r="G668" s="2"/>
      <c r="H668" s="6"/>
      <c r="I668" s="2"/>
      <c r="J668" s="2"/>
      <c r="K668" s="2"/>
    </row>
    <row r="669" spans="2:11" ht="15.75" customHeight="1" x14ac:dyDescent="0.2">
      <c r="B669" s="2"/>
      <c r="C669" s="3"/>
      <c r="D669" s="4"/>
      <c r="E669" s="95"/>
      <c r="F669" s="96"/>
      <c r="G669" s="2"/>
      <c r="H669" s="6"/>
      <c r="I669" s="2"/>
      <c r="J669" s="2"/>
      <c r="K669" s="2"/>
    </row>
    <row r="670" spans="2:11" ht="15.75" customHeight="1" x14ac:dyDescent="0.2">
      <c r="B670" s="2"/>
      <c r="C670" s="3"/>
      <c r="D670" s="4"/>
      <c r="E670" s="95"/>
      <c r="F670" s="96"/>
      <c r="G670" s="2"/>
      <c r="H670" s="6"/>
      <c r="I670" s="2"/>
      <c r="J670" s="2"/>
      <c r="K670" s="2"/>
    </row>
    <row r="671" spans="2:11" ht="15.75" customHeight="1" x14ac:dyDescent="0.2">
      <c r="B671" s="2"/>
      <c r="C671" s="3"/>
      <c r="D671" s="4"/>
      <c r="E671" s="95"/>
      <c r="F671" s="96"/>
      <c r="G671" s="2"/>
      <c r="H671" s="6"/>
      <c r="I671" s="2"/>
      <c r="J671" s="2"/>
      <c r="K671" s="2"/>
    </row>
    <row r="672" spans="2:11" ht="15.75" customHeight="1" x14ac:dyDescent="0.2">
      <c r="B672" s="2"/>
      <c r="C672" s="3"/>
      <c r="D672" s="4"/>
      <c r="E672" s="95"/>
      <c r="F672" s="96"/>
      <c r="G672" s="2"/>
      <c r="H672" s="6"/>
      <c r="I672" s="2"/>
      <c r="J672" s="2"/>
      <c r="K672" s="2"/>
    </row>
    <row r="673" spans="2:11" ht="15.75" customHeight="1" x14ac:dyDescent="0.2">
      <c r="B673" s="2"/>
      <c r="C673" s="3"/>
      <c r="D673" s="4"/>
      <c r="E673" s="95"/>
      <c r="F673" s="96"/>
      <c r="G673" s="2"/>
      <c r="H673" s="6"/>
      <c r="I673" s="2"/>
      <c r="J673" s="2"/>
      <c r="K673" s="2"/>
    </row>
    <row r="674" spans="2:11" ht="15.75" customHeight="1" x14ac:dyDescent="0.2">
      <c r="B674" s="2"/>
      <c r="C674" s="3"/>
      <c r="D674" s="4"/>
      <c r="E674" s="95"/>
      <c r="F674" s="96"/>
      <c r="G674" s="2"/>
      <c r="H674" s="6"/>
      <c r="I674" s="2"/>
      <c r="J674" s="2"/>
      <c r="K674" s="2"/>
    </row>
    <row r="675" spans="2:11" ht="15.75" customHeight="1" x14ac:dyDescent="0.2">
      <c r="B675" s="2"/>
      <c r="C675" s="3"/>
      <c r="D675" s="4"/>
      <c r="E675" s="95"/>
      <c r="F675" s="96"/>
      <c r="G675" s="2"/>
      <c r="H675" s="6"/>
      <c r="I675" s="2"/>
      <c r="J675" s="2"/>
      <c r="K675" s="2"/>
    </row>
    <row r="676" spans="2:11" ht="15.75" customHeight="1" x14ac:dyDescent="0.2">
      <c r="B676" s="2"/>
      <c r="C676" s="3"/>
      <c r="D676" s="4"/>
      <c r="E676" s="95"/>
      <c r="F676" s="96"/>
      <c r="G676" s="2"/>
      <c r="H676" s="6"/>
      <c r="I676" s="2"/>
      <c r="J676" s="2"/>
      <c r="K676" s="2"/>
    </row>
    <row r="677" spans="2:11" ht="15.75" customHeight="1" x14ac:dyDescent="0.2">
      <c r="B677" s="2"/>
      <c r="C677" s="3"/>
      <c r="D677" s="4"/>
      <c r="E677" s="95"/>
      <c r="F677" s="96"/>
      <c r="G677" s="2"/>
      <c r="H677" s="6"/>
      <c r="I677" s="2"/>
      <c r="J677" s="2"/>
      <c r="K677" s="2"/>
    </row>
    <row r="678" spans="2:11" ht="15.75" customHeight="1" x14ac:dyDescent="0.2">
      <c r="B678" s="2"/>
      <c r="C678" s="3"/>
      <c r="D678" s="4"/>
      <c r="E678" s="95"/>
      <c r="F678" s="96"/>
      <c r="G678" s="2"/>
      <c r="H678" s="6"/>
      <c r="I678" s="2"/>
      <c r="J678" s="2"/>
      <c r="K678" s="2"/>
    </row>
    <row r="679" spans="2:11" ht="15.75" customHeight="1" x14ac:dyDescent="0.2">
      <c r="B679" s="2"/>
      <c r="C679" s="3"/>
      <c r="D679" s="4"/>
      <c r="E679" s="95"/>
      <c r="F679" s="96"/>
      <c r="G679" s="2"/>
      <c r="H679" s="6"/>
      <c r="I679" s="2"/>
      <c r="J679" s="2"/>
      <c r="K679" s="2"/>
    </row>
    <row r="680" spans="2:11" ht="15.75" customHeight="1" x14ac:dyDescent="0.2">
      <c r="B680" s="2"/>
      <c r="C680" s="3"/>
      <c r="D680" s="4"/>
      <c r="E680" s="95"/>
      <c r="F680" s="96"/>
      <c r="G680" s="2"/>
      <c r="H680" s="6"/>
      <c r="I680" s="2"/>
      <c r="J680" s="2"/>
      <c r="K680" s="2"/>
    </row>
    <row r="681" spans="2:11" ht="15.75" customHeight="1" x14ac:dyDescent="0.2">
      <c r="B681" s="2"/>
      <c r="C681" s="3"/>
      <c r="D681" s="4"/>
      <c r="E681" s="95"/>
      <c r="F681" s="96"/>
      <c r="G681" s="2"/>
      <c r="H681" s="6"/>
      <c r="I681" s="2"/>
      <c r="J681" s="2"/>
      <c r="K681" s="2"/>
    </row>
    <row r="682" spans="2:11" ht="15.75" customHeight="1" x14ac:dyDescent="0.2">
      <c r="B682" s="2"/>
      <c r="C682" s="3"/>
      <c r="D682" s="4"/>
      <c r="E682" s="95"/>
      <c r="F682" s="96"/>
      <c r="G682" s="2"/>
      <c r="H682" s="6"/>
      <c r="I682" s="2"/>
      <c r="J682" s="2"/>
      <c r="K682" s="2"/>
    </row>
    <row r="683" spans="2:11" ht="15.75" customHeight="1" x14ac:dyDescent="0.2">
      <c r="B683" s="2"/>
      <c r="C683" s="3"/>
      <c r="D683" s="4"/>
      <c r="E683" s="95"/>
      <c r="F683" s="96"/>
      <c r="G683" s="2"/>
      <c r="H683" s="6"/>
      <c r="I683" s="2"/>
      <c r="J683" s="2"/>
      <c r="K683" s="2"/>
    </row>
    <row r="684" spans="2:11" ht="15.75" customHeight="1" x14ac:dyDescent="0.2">
      <c r="B684" s="2"/>
      <c r="C684" s="3"/>
      <c r="D684" s="4"/>
      <c r="E684" s="95"/>
      <c r="F684" s="96"/>
      <c r="G684" s="2"/>
      <c r="H684" s="6"/>
      <c r="I684" s="2"/>
      <c r="J684" s="2"/>
      <c r="K684" s="2"/>
    </row>
    <row r="685" spans="2:11" ht="15.75" customHeight="1" x14ac:dyDescent="0.2">
      <c r="B685" s="2"/>
      <c r="C685" s="3"/>
      <c r="D685" s="4"/>
      <c r="E685" s="95"/>
      <c r="F685" s="96"/>
      <c r="G685" s="2"/>
      <c r="H685" s="6"/>
      <c r="I685" s="2"/>
      <c r="J685" s="2"/>
      <c r="K685" s="2"/>
    </row>
    <row r="686" spans="2:11" ht="15.75" customHeight="1" x14ac:dyDescent="0.2">
      <c r="B686" s="2"/>
      <c r="C686" s="3"/>
      <c r="D686" s="4"/>
      <c r="E686" s="95"/>
      <c r="F686" s="96"/>
      <c r="G686" s="2"/>
      <c r="H686" s="6"/>
      <c r="I686" s="2"/>
      <c r="J686" s="2"/>
      <c r="K686" s="2"/>
    </row>
    <row r="687" spans="2:11" ht="15.75" customHeight="1" x14ac:dyDescent="0.2">
      <c r="B687" s="2"/>
      <c r="C687" s="3"/>
      <c r="D687" s="4"/>
      <c r="E687" s="95"/>
      <c r="F687" s="96"/>
      <c r="G687" s="2"/>
      <c r="H687" s="6"/>
      <c r="I687" s="2"/>
      <c r="J687" s="2"/>
      <c r="K687" s="2"/>
    </row>
    <row r="688" spans="2:11" ht="15.75" customHeight="1" x14ac:dyDescent="0.2">
      <c r="B688" s="2"/>
      <c r="C688" s="3"/>
      <c r="D688" s="4"/>
      <c r="E688" s="95"/>
      <c r="F688" s="96"/>
      <c r="G688" s="2"/>
      <c r="H688" s="6"/>
      <c r="I688" s="2"/>
      <c r="J688" s="2"/>
      <c r="K688" s="2"/>
    </row>
    <row r="689" spans="2:11" ht="15.75" customHeight="1" x14ac:dyDescent="0.2">
      <c r="B689" s="2"/>
      <c r="C689" s="3"/>
      <c r="D689" s="4"/>
      <c r="E689" s="95"/>
      <c r="F689" s="96"/>
      <c r="G689" s="2"/>
      <c r="H689" s="6"/>
      <c r="I689" s="2"/>
      <c r="J689" s="2"/>
      <c r="K689" s="2"/>
    </row>
    <row r="690" spans="2:11" ht="15.75" customHeight="1" x14ac:dyDescent="0.2">
      <c r="B690" s="2"/>
      <c r="C690" s="3"/>
      <c r="D690" s="4"/>
      <c r="E690" s="95"/>
      <c r="F690" s="96"/>
      <c r="G690" s="2"/>
      <c r="H690" s="6"/>
      <c r="I690" s="2"/>
      <c r="J690" s="2"/>
      <c r="K690" s="2"/>
    </row>
    <row r="691" spans="2:11" ht="15.75" customHeight="1" x14ac:dyDescent="0.2">
      <c r="B691" s="2"/>
      <c r="C691" s="3"/>
      <c r="D691" s="4"/>
      <c r="E691" s="95"/>
      <c r="F691" s="96"/>
      <c r="G691" s="2"/>
      <c r="H691" s="6"/>
      <c r="I691" s="2"/>
      <c r="J691" s="2"/>
      <c r="K691" s="2"/>
    </row>
    <row r="692" spans="2:11" ht="15.75" customHeight="1" x14ac:dyDescent="0.2">
      <c r="B692" s="2"/>
      <c r="C692" s="3"/>
      <c r="D692" s="4"/>
      <c r="E692" s="95"/>
      <c r="F692" s="96"/>
      <c r="G692" s="2"/>
      <c r="H692" s="6"/>
      <c r="I692" s="2"/>
      <c r="J692" s="2"/>
      <c r="K692" s="2"/>
    </row>
    <row r="693" spans="2:11" ht="15.75" customHeight="1" x14ac:dyDescent="0.2">
      <c r="B693" s="2"/>
      <c r="C693" s="3"/>
      <c r="D693" s="4"/>
      <c r="E693" s="95"/>
      <c r="F693" s="96"/>
      <c r="G693" s="2"/>
      <c r="H693" s="6"/>
      <c r="I693" s="2"/>
      <c r="J693" s="2"/>
      <c r="K693" s="2"/>
    </row>
    <row r="694" spans="2:11" ht="15.75" customHeight="1" x14ac:dyDescent="0.2">
      <c r="B694" s="2"/>
      <c r="C694" s="3"/>
      <c r="D694" s="4"/>
      <c r="E694" s="95"/>
      <c r="F694" s="96"/>
      <c r="G694" s="2"/>
      <c r="H694" s="6"/>
      <c r="I694" s="2"/>
      <c r="J694" s="2"/>
      <c r="K694" s="2"/>
    </row>
    <row r="695" spans="2:11" ht="15.75" customHeight="1" x14ac:dyDescent="0.2">
      <c r="B695" s="2"/>
      <c r="C695" s="3"/>
      <c r="D695" s="4"/>
      <c r="E695" s="95"/>
      <c r="F695" s="96"/>
      <c r="G695" s="2"/>
      <c r="H695" s="6"/>
      <c r="I695" s="2"/>
      <c r="J695" s="2"/>
      <c r="K695" s="2"/>
    </row>
    <row r="696" spans="2:11" ht="15.75" customHeight="1" x14ac:dyDescent="0.2">
      <c r="B696" s="2"/>
      <c r="C696" s="3"/>
      <c r="D696" s="4"/>
      <c r="E696" s="95"/>
      <c r="F696" s="96"/>
      <c r="G696" s="2"/>
      <c r="H696" s="6"/>
      <c r="I696" s="2"/>
      <c r="J696" s="2"/>
      <c r="K696" s="2"/>
    </row>
    <row r="697" spans="2:11" ht="15.75" customHeight="1" x14ac:dyDescent="0.2">
      <c r="B697" s="2"/>
      <c r="C697" s="3"/>
      <c r="D697" s="4"/>
      <c r="E697" s="95"/>
      <c r="F697" s="96"/>
      <c r="G697" s="2"/>
      <c r="H697" s="6"/>
      <c r="I697" s="2"/>
      <c r="J697" s="2"/>
      <c r="K697" s="2"/>
    </row>
    <row r="698" spans="2:11" ht="15.75" customHeight="1" x14ac:dyDescent="0.2">
      <c r="B698" s="2"/>
      <c r="C698" s="3"/>
      <c r="D698" s="4"/>
      <c r="E698" s="95"/>
      <c r="F698" s="96"/>
      <c r="G698" s="2"/>
      <c r="H698" s="6"/>
      <c r="I698" s="2"/>
      <c r="J698" s="2"/>
      <c r="K698" s="2"/>
    </row>
    <row r="699" spans="2:11" ht="15.75" customHeight="1" x14ac:dyDescent="0.2">
      <c r="B699" s="2"/>
      <c r="C699" s="3"/>
      <c r="D699" s="4"/>
      <c r="E699" s="95"/>
      <c r="F699" s="96"/>
      <c r="G699" s="2"/>
      <c r="H699" s="6"/>
      <c r="I699" s="2"/>
      <c r="J699" s="2"/>
      <c r="K699" s="2"/>
    </row>
    <row r="700" spans="2:11" ht="15.75" customHeight="1" x14ac:dyDescent="0.2">
      <c r="B700" s="2"/>
      <c r="C700" s="3"/>
      <c r="D700" s="4"/>
      <c r="E700" s="95"/>
      <c r="F700" s="96"/>
      <c r="G700" s="2"/>
      <c r="H700" s="6"/>
      <c r="I700" s="2"/>
      <c r="J700" s="2"/>
      <c r="K700" s="2"/>
    </row>
    <row r="701" spans="2:11" ht="15.75" customHeight="1" x14ac:dyDescent="0.2">
      <c r="B701" s="2"/>
      <c r="C701" s="3"/>
      <c r="D701" s="4"/>
      <c r="E701" s="95"/>
      <c r="F701" s="96"/>
      <c r="G701" s="2"/>
      <c r="H701" s="6"/>
      <c r="I701" s="2"/>
      <c r="J701" s="2"/>
      <c r="K701" s="2"/>
    </row>
    <row r="702" spans="2:11" ht="15.75" customHeight="1" x14ac:dyDescent="0.2">
      <c r="B702" s="2"/>
      <c r="C702" s="3"/>
      <c r="D702" s="4"/>
      <c r="E702" s="95"/>
      <c r="F702" s="96"/>
      <c r="G702" s="2"/>
      <c r="H702" s="6"/>
      <c r="I702" s="2"/>
      <c r="J702" s="2"/>
      <c r="K702" s="2"/>
    </row>
    <row r="703" spans="2:11" ht="15.75" customHeight="1" x14ac:dyDescent="0.2">
      <c r="B703" s="2"/>
      <c r="C703" s="3"/>
      <c r="D703" s="4"/>
      <c r="E703" s="95"/>
      <c r="F703" s="96"/>
      <c r="G703" s="2"/>
      <c r="H703" s="6"/>
      <c r="I703" s="2"/>
      <c r="J703" s="2"/>
      <c r="K703" s="2"/>
    </row>
    <row r="704" spans="2:11" ht="15.75" customHeight="1" x14ac:dyDescent="0.2">
      <c r="B704" s="2"/>
      <c r="C704" s="3"/>
      <c r="D704" s="4"/>
      <c r="E704" s="95"/>
      <c r="F704" s="96"/>
      <c r="G704" s="2"/>
      <c r="H704" s="6"/>
      <c r="I704" s="2"/>
      <c r="J704" s="2"/>
      <c r="K704" s="2"/>
    </row>
    <row r="705" spans="2:11" ht="15.75" customHeight="1" x14ac:dyDescent="0.2">
      <c r="B705" s="2"/>
      <c r="C705" s="3"/>
      <c r="D705" s="4"/>
      <c r="E705" s="95"/>
      <c r="F705" s="96"/>
      <c r="G705" s="2"/>
      <c r="H705" s="6"/>
      <c r="I705" s="2"/>
      <c r="J705" s="2"/>
      <c r="K705" s="2"/>
    </row>
    <row r="706" spans="2:11" ht="15.75" customHeight="1" x14ac:dyDescent="0.2">
      <c r="B706" s="2"/>
      <c r="C706" s="3"/>
      <c r="D706" s="4"/>
      <c r="E706" s="95"/>
      <c r="F706" s="96"/>
      <c r="G706" s="2"/>
      <c r="H706" s="6"/>
      <c r="I706" s="2"/>
      <c r="J706" s="2"/>
      <c r="K706" s="2"/>
    </row>
    <row r="707" spans="2:11" ht="15.75" customHeight="1" x14ac:dyDescent="0.2">
      <c r="B707" s="2"/>
      <c r="C707" s="3"/>
      <c r="D707" s="4"/>
      <c r="E707" s="95"/>
      <c r="F707" s="96"/>
      <c r="G707" s="2"/>
      <c r="H707" s="6"/>
      <c r="I707" s="2"/>
      <c r="J707" s="2"/>
      <c r="K707" s="2"/>
    </row>
    <row r="708" spans="2:11" ht="15.75" customHeight="1" x14ac:dyDescent="0.2">
      <c r="B708" s="2"/>
      <c r="C708" s="3"/>
      <c r="D708" s="4"/>
      <c r="E708" s="95"/>
      <c r="F708" s="96"/>
      <c r="G708" s="2"/>
      <c r="H708" s="6"/>
      <c r="I708" s="2"/>
      <c r="J708" s="2"/>
      <c r="K708" s="2"/>
    </row>
    <row r="709" spans="2:11" ht="15.75" customHeight="1" x14ac:dyDescent="0.2">
      <c r="B709" s="2"/>
      <c r="C709" s="3"/>
      <c r="D709" s="4"/>
      <c r="E709" s="95"/>
      <c r="F709" s="96"/>
      <c r="G709" s="2"/>
      <c r="H709" s="6"/>
      <c r="I709" s="2"/>
      <c r="J709" s="2"/>
      <c r="K709" s="2"/>
    </row>
    <row r="710" spans="2:11" ht="15.75" customHeight="1" x14ac:dyDescent="0.2">
      <c r="B710" s="2"/>
      <c r="C710" s="3"/>
      <c r="D710" s="4"/>
      <c r="E710" s="95"/>
      <c r="F710" s="96"/>
      <c r="G710" s="2"/>
      <c r="H710" s="6"/>
      <c r="I710" s="2"/>
      <c r="J710" s="2"/>
      <c r="K710" s="2"/>
    </row>
    <row r="711" spans="2:11" ht="15.75" customHeight="1" x14ac:dyDescent="0.2">
      <c r="B711" s="2"/>
      <c r="C711" s="3"/>
      <c r="D711" s="4"/>
      <c r="E711" s="95"/>
      <c r="F711" s="96"/>
      <c r="G711" s="2"/>
      <c r="H711" s="6"/>
      <c r="I711" s="2"/>
      <c r="J711" s="2"/>
      <c r="K711" s="2"/>
    </row>
    <row r="712" spans="2:11" ht="15.75" customHeight="1" x14ac:dyDescent="0.2">
      <c r="B712" s="2"/>
      <c r="C712" s="3"/>
      <c r="D712" s="4"/>
      <c r="E712" s="95"/>
      <c r="F712" s="96"/>
      <c r="G712" s="2"/>
      <c r="H712" s="6"/>
      <c r="I712" s="2"/>
      <c r="J712" s="2"/>
      <c r="K712" s="2"/>
    </row>
    <row r="713" spans="2:11" ht="15.75" customHeight="1" x14ac:dyDescent="0.2">
      <c r="B713" s="2"/>
      <c r="C713" s="3"/>
      <c r="D713" s="4"/>
      <c r="E713" s="95"/>
      <c r="F713" s="96"/>
      <c r="G713" s="2"/>
      <c r="H713" s="6"/>
      <c r="I713" s="2"/>
      <c r="J713" s="2"/>
      <c r="K713" s="2"/>
    </row>
    <row r="714" spans="2:11" ht="15.75" customHeight="1" x14ac:dyDescent="0.2">
      <c r="B714" s="2"/>
      <c r="C714" s="3"/>
      <c r="D714" s="4"/>
      <c r="E714" s="95"/>
      <c r="F714" s="96"/>
      <c r="G714" s="2"/>
      <c r="H714" s="6"/>
      <c r="I714" s="2"/>
      <c r="J714" s="2"/>
      <c r="K714" s="2"/>
    </row>
    <row r="715" spans="2:11" ht="15.75" customHeight="1" x14ac:dyDescent="0.2">
      <c r="B715" s="2"/>
      <c r="C715" s="3"/>
      <c r="D715" s="4"/>
      <c r="E715" s="95"/>
      <c r="F715" s="96"/>
      <c r="G715" s="2"/>
      <c r="H715" s="6"/>
      <c r="I715" s="2"/>
      <c r="J715" s="2"/>
      <c r="K715" s="2"/>
    </row>
    <row r="716" spans="2:11" ht="15.75" customHeight="1" x14ac:dyDescent="0.2">
      <c r="B716" s="2"/>
      <c r="C716" s="3"/>
      <c r="D716" s="4"/>
      <c r="E716" s="95"/>
      <c r="F716" s="96"/>
      <c r="G716" s="2"/>
      <c r="H716" s="6"/>
      <c r="I716" s="2"/>
      <c r="J716" s="2"/>
      <c r="K716" s="2"/>
    </row>
    <row r="717" spans="2:11" ht="15.75" customHeight="1" x14ac:dyDescent="0.2">
      <c r="B717" s="2"/>
      <c r="C717" s="3"/>
      <c r="D717" s="4"/>
      <c r="E717" s="95"/>
      <c r="F717" s="96"/>
      <c r="G717" s="2"/>
      <c r="H717" s="6"/>
      <c r="I717" s="2"/>
      <c r="J717" s="2"/>
      <c r="K717" s="2"/>
    </row>
    <row r="718" spans="2:11" ht="15.75" customHeight="1" x14ac:dyDescent="0.2">
      <c r="B718" s="2"/>
      <c r="C718" s="3"/>
      <c r="D718" s="4"/>
      <c r="E718" s="95"/>
      <c r="F718" s="96"/>
      <c r="G718" s="2"/>
      <c r="H718" s="6"/>
      <c r="I718" s="2"/>
      <c r="J718" s="2"/>
      <c r="K718" s="2"/>
    </row>
    <row r="719" spans="2:11" ht="15.75" customHeight="1" x14ac:dyDescent="0.2">
      <c r="B719" s="2"/>
      <c r="C719" s="3"/>
      <c r="D719" s="4"/>
      <c r="E719" s="95"/>
      <c r="F719" s="96"/>
      <c r="G719" s="2"/>
      <c r="H719" s="6"/>
      <c r="I719" s="2"/>
      <c r="J719" s="2"/>
      <c r="K719" s="2"/>
    </row>
    <row r="720" spans="2:11" ht="15.75" customHeight="1" x14ac:dyDescent="0.2">
      <c r="B720" s="2"/>
      <c r="C720" s="3"/>
      <c r="D720" s="4"/>
      <c r="E720" s="95"/>
      <c r="F720" s="96"/>
      <c r="G720" s="2"/>
      <c r="H720" s="6"/>
      <c r="I720" s="2"/>
      <c r="J720" s="2"/>
      <c r="K720" s="2"/>
    </row>
    <row r="721" spans="2:11" ht="15.75" customHeight="1" x14ac:dyDescent="0.2">
      <c r="B721" s="2"/>
      <c r="C721" s="3"/>
      <c r="D721" s="4"/>
      <c r="E721" s="95"/>
      <c r="F721" s="96"/>
      <c r="G721" s="2"/>
      <c r="H721" s="6"/>
      <c r="I721" s="2"/>
      <c r="J721" s="2"/>
      <c r="K721" s="2"/>
    </row>
    <row r="722" spans="2:11" ht="15.75" customHeight="1" x14ac:dyDescent="0.2">
      <c r="B722" s="2"/>
      <c r="C722" s="3"/>
      <c r="D722" s="4"/>
      <c r="E722" s="95"/>
      <c r="F722" s="96"/>
      <c r="G722" s="2"/>
      <c r="H722" s="6"/>
      <c r="I722" s="2"/>
      <c r="J722" s="2"/>
      <c r="K722" s="2"/>
    </row>
    <row r="723" spans="2:11" ht="15.75" customHeight="1" x14ac:dyDescent="0.2">
      <c r="B723" s="2"/>
      <c r="C723" s="3"/>
      <c r="D723" s="4"/>
      <c r="E723" s="95"/>
      <c r="F723" s="96"/>
      <c r="G723" s="2"/>
      <c r="H723" s="6"/>
      <c r="I723" s="2"/>
      <c r="J723" s="2"/>
      <c r="K723" s="2"/>
    </row>
    <row r="724" spans="2:11" ht="15.75" customHeight="1" x14ac:dyDescent="0.2">
      <c r="B724" s="2"/>
      <c r="C724" s="3"/>
      <c r="D724" s="4"/>
      <c r="E724" s="95"/>
      <c r="F724" s="96"/>
      <c r="G724" s="2"/>
      <c r="H724" s="6"/>
      <c r="I724" s="2"/>
      <c r="J724" s="2"/>
      <c r="K724" s="2"/>
    </row>
    <row r="725" spans="2:11" ht="15.75" customHeight="1" x14ac:dyDescent="0.2">
      <c r="B725" s="2"/>
      <c r="C725" s="3"/>
      <c r="D725" s="4"/>
      <c r="E725" s="95"/>
      <c r="F725" s="96"/>
      <c r="G725" s="2"/>
      <c r="H725" s="6"/>
      <c r="I725" s="2"/>
      <c r="J725" s="2"/>
      <c r="K725" s="2"/>
    </row>
    <row r="726" spans="2:11" ht="15.75" customHeight="1" x14ac:dyDescent="0.2">
      <c r="B726" s="2"/>
      <c r="C726" s="3"/>
      <c r="D726" s="4"/>
      <c r="E726" s="95"/>
      <c r="F726" s="96"/>
      <c r="G726" s="2"/>
      <c r="H726" s="6"/>
      <c r="I726" s="2"/>
      <c r="J726" s="2"/>
      <c r="K726" s="2"/>
    </row>
    <row r="727" spans="2:11" ht="15.75" customHeight="1" x14ac:dyDescent="0.2">
      <c r="B727" s="2"/>
      <c r="C727" s="3"/>
      <c r="D727" s="4"/>
      <c r="E727" s="95"/>
      <c r="F727" s="96"/>
      <c r="G727" s="2"/>
      <c r="H727" s="6"/>
      <c r="I727" s="2"/>
      <c r="J727" s="2"/>
      <c r="K727" s="2"/>
    </row>
    <row r="728" spans="2:11" ht="15.75" customHeight="1" x14ac:dyDescent="0.2">
      <c r="B728" s="2"/>
      <c r="C728" s="3"/>
      <c r="D728" s="4"/>
      <c r="E728" s="95"/>
      <c r="F728" s="96"/>
      <c r="G728" s="2"/>
      <c r="H728" s="6"/>
      <c r="I728" s="2"/>
      <c r="J728" s="2"/>
      <c r="K728" s="2"/>
    </row>
    <row r="729" spans="2:11" ht="15.75" customHeight="1" x14ac:dyDescent="0.2">
      <c r="B729" s="2"/>
      <c r="C729" s="3"/>
      <c r="D729" s="4"/>
      <c r="E729" s="95"/>
      <c r="F729" s="96"/>
      <c r="G729" s="2"/>
      <c r="H729" s="6"/>
      <c r="I729" s="2"/>
      <c r="J729" s="2"/>
      <c r="K729" s="2"/>
    </row>
    <row r="730" spans="2:11" ht="15.75" customHeight="1" x14ac:dyDescent="0.2">
      <c r="B730" s="2"/>
      <c r="C730" s="3"/>
      <c r="D730" s="4"/>
      <c r="E730" s="95"/>
      <c r="F730" s="96"/>
      <c r="G730" s="2"/>
      <c r="H730" s="6"/>
      <c r="I730" s="2"/>
      <c r="J730" s="2"/>
      <c r="K730" s="2"/>
    </row>
    <row r="731" spans="2:11" ht="15.75" customHeight="1" x14ac:dyDescent="0.2">
      <c r="B731" s="2"/>
      <c r="C731" s="3"/>
      <c r="D731" s="4"/>
      <c r="E731" s="95"/>
      <c r="F731" s="96"/>
      <c r="G731" s="2"/>
      <c r="H731" s="6"/>
      <c r="I731" s="2"/>
      <c r="J731" s="2"/>
      <c r="K731" s="2"/>
    </row>
    <row r="732" spans="2:11" ht="15.75" customHeight="1" x14ac:dyDescent="0.2">
      <c r="B732" s="2"/>
      <c r="C732" s="3"/>
      <c r="D732" s="4"/>
      <c r="E732" s="95"/>
      <c r="F732" s="96"/>
      <c r="G732" s="2"/>
      <c r="H732" s="6"/>
      <c r="I732" s="2"/>
      <c r="J732" s="2"/>
      <c r="K732" s="2"/>
    </row>
    <row r="733" spans="2:11" ht="15.75" customHeight="1" x14ac:dyDescent="0.2">
      <c r="B733" s="2"/>
      <c r="C733" s="3"/>
      <c r="D733" s="4"/>
      <c r="E733" s="95"/>
      <c r="F733" s="96"/>
      <c r="G733" s="2"/>
      <c r="H733" s="6"/>
      <c r="I733" s="2"/>
      <c r="J733" s="2"/>
      <c r="K733" s="2"/>
    </row>
    <row r="734" spans="2:11" ht="15.75" customHeight="1" x14ac:dyDescent="0.2">
      <c r="B734" s="2"/>
      <c r="C734" s="3"/>
      <c r="D734" s="4"/>
      <c r="E734" s="95"/>
      <c r="F734" s="96"/>
      <c r="G734" s="2"/>
      <c r="H734" s="6"/>
      <c r="I734" s="2"/>
      <c r="J734" s="2"/>
      <c r="K734" s="2"/>
    </row>
    <row r="735" spans="2:11" ht="15.75" customHeight="1" x14ac:dyDescent="0.2">
      <c r="B735" s="2"/>
      <c r="C735" s="3"/>
      <c r="D735" s="4"/>
      <c r="E735" s="95"/>
      <c r="F735" s="96"/>
      <c r="G735" s="2"/>
      <c r="H735" s="6"/>
      <c r="I735" s="2"/>
      <c r="J735" s="2"/>
      <c r="K735" s="2"/>
    </row>
    <row r="736" spans="2:11" ht="15.75" customHeight="1" x14ac:dyDescent="0.2">
      <c r="B736" s="2"/>
      <c r="C736" s="3"/>
      <c r="D736" s="4"/>
      <c r="E736" s="95"/>
      <c r="F736" s="96"/>
      <c r="G736" s="2"/>
      <c r="H736" s="6"/>
      <c r="I736" s="2"/>
      <c r="J736" s="2"/>
      <c r="K736" s="2"/>
    </row>
    <row r="737" spans="2:11" ht="15.75" customHeight="1" x14ac:dyDescent="0.2">
      <c r="B737" s="2"/>
      <c r="C737" s="3"/>
      <c r="D737" s="4"/>
      <c r="E737" s="95"/>
      <c r="F737" s="96"/>
      <c r="G737" s="2"/>
      <c r="H737" s="6"/>
      <c r="I737" s="2"/>
      <c r="J737" s="2"/>
      <c r="K737" s="2"/>
    </row>
    <row r="738" spans="2:11" ht="15.75" customHeight="1" x14ac:dyDescent="0.2">
      <c r="B738" s="2"/>
      <c r="C738" s="3"/>
      <c r="D738" s="4"/>
      <c r="E738" s="95"/>
      <c r="F738" s="96"/>
      <c r="G738" s="2"/>
      <c r="H738" s="6"/>
      <c r="I738" s="2"/>
      <c r="J738" s="2"/>
      <c r="K738" s="2"/>
    </row>
    <row r="739" spans="2:11" ht="15.75" customHeight="1" x14ac:dyDescent="0.2">
      <c r="B739" s="2"/>
      <c r="C739" s="3"/>
      <c r="D739" s="4"/>
      <c r="E739" s="95"/>
      <c r="F739" s="96"/>
      <c r="G739" s="2"/>
      <c r="H739" s="6"/>
      <c r="I739" s="2"/>
      <c r="J739" s="2"/>
      <c r="K739" s="2"/>
    </row>
    <row r="740" spans="2:11" ht="15.75" customHeight="1" x14ac:dyDescent="0.2">
      <c r="B740" s="2"/>
      <c r="C740" s="3"/>
      <c r="D740" s="4"/>
      <c r="E740" s="95"/>
      <c r="F740" s="96"/>
      <c r="G740" s="2"/>
      <c r="H740" s="6"/>
      <c r="I740" s="2"/>
      <c r="J740" s="2"/>
      <c r="K740" s="2"/>
    </row>
    <row r="741" spans="2:11" ht="15.75" customHeight="1" x14ac:dyDescent="0.2">
      <c r="B741" s="2"/>
      <c r="C741" s="3"/>
      <c r="D741" s="4"/>
      <c r="E741" s="95"/>
      <c r="F741" s="96"/>
      <c r="G741" s="2"/>
      <c r="H741" s="6"/>
      <c r="I741" s="2"/>
      <c r="J741" s="2"/>
      <c r="K741" s="2"/>
    </row>
    <row r="742" spans="2:11" ht="15.75" customHeight="1" x14ac:dyDescent="0.2">
      <c r="B742" s="2"/>
      <c r="C742" s="3"/>
      <c r="D742" s="4"/>
      <c r="E742" s="95"/>
      <c r="F742" s="96"/>
      <c r="G742" s="2"/>
      <c r="H742" s="6"/>
      <c r="I742" s="2"/>
      <c r="J742" s="2"/>
      <c r="K742" s="2"/>
    </row>
    <row r="743" spans="2:11" ht="15.75" customHeight="1" x14ac:dyDescent="0.2">
      <c r="B743" s="2"/>
      <c r="C743" s="3"/>
      <c r="D743" s="4"/>
      <c r="E743" s="95"/>
      <c r="F743" s="96"/>
      <c r="G743" s="2"/>
      <c r="H743" s="6"/>
      <c r="I743" s="2"/>
      <c r="J743" s="2"/>
      <c r="K743" s="2"/>
    </row>
    <row r="744" spans="2:11" ht="15.75" customHeight="1" x14ac:dyDescent="0.2">
      <c r="B744" s="2"/>
      <c r="C744" s="3"/>
      <c r="D744" s="4"/>
      <c r="E744" s="95"/>
      <c r="F744" s="96"/>
      <c r="G744" s="2"/>
      <c r="H744" s="6"/>
      <c r="I744" s="2"/>
      <c r="J744" s="2"/>
      <c r="K744" s="2"/>
    </row>
    <row r="745" spans="2:11" ht="15.75" customHeight="1" x14ac:dyDescent="0.2">
      <c r="B745" s="2"/>
      <c r="C745" s="3"/>
      <c r="D745" s="4"/>
      <c r="E745" s="95"/>
      <c r="F745" s="96"/>
      <c r="G745" s="2"/>
      <c r="H745" s="6"/>
      <c r="I745" s="2"/>
      <c r="J745" s="2"/>
      <c r="K745" s="2"/>
    </row>
    <row r="746" spans="2:11" ht="15.75" customHeight="1" x14ac:dyDescent="0.2">
      <c r="B746" s="2"/>
      <c r="C746" s="3"/>
      <c r="D746" s="4"/>
      <c r="E746" s="95"/>
      <c r="F746" s="96"/>
      <c r="G746" s="2"/>
      <c r="H746" s="6"/>
      <c r="I746" s="2"/>
      <c r="J746" s="2"/>
      <c r="K746" s="2"/>
    </row>
    <row r="747" spans="2:11" ht="15.75" customHeight="1" x14ac:dyDescent="0.2">
      <c r="B747" s="2"/>
      <c r="C747" s="3"/>
      <c r="D747" s="4"/>
      <c r="E747" s="95"/>
      <c r="F747" s="96"/>
      <c r="G747" s="2"/>
      <c r="H747" s="6"/>
      <c r="I747" s="2"/>
      <c r="J747" s="2"/>
      <c r="K747" s="2"/>
    </row>
    <row r="748" spans="2:11" ht="15.75" customHeight="1" x14ac:dyDescent="0.2">
      <c r="B748" s="2"/>
      <c r="C748" s="3"/>
      <c r="D748" s="4"/>
      <c r="E748" s="95"/>
      <c r="F748" s="96"/>
      <c r="G748" s="2"/>
      <c r="H748" s="6"/>
      <c r="I748" s="2"/>
      <c r="J748" s="2"/>
      <c r="K748" s="2"/>
    </row>
    <row r="749" spans="2:11" ht="15.75" customHeight="1" x14ac:dyDescent="0.2">
      <c r="B749" s="2"/>
      <c r="C749" s="3"/>
      <c r="D749" s="4"/>
      <c r="E749" s="95"/>
      <c r="F749" s="96"/>
      <c r="G749" s="2"/>
      <c r="H749" s="6"/>
      <c r="I749" s="2"/>
      <c r="J749" s="2"/>
      <c r="K749" s="2"/>
    </row>
    <row r="750" spans="2:11" ht="15.75" customHeight="1" x14ac:dyDescent="0.2">
      <c r="B750" s="2"/>
      <c r="C750" s="3"/>
      <c r="D750" s="4"/>
      <c r="E750" s="95"/>
      <c r="F750" s="96"/>
      <c r="G750" s="2"/>
      <c r="H750" s="6"/>
      <c r="I750" s="2"/>
      <c r="J750" s="2"/>
      <c r="K750" s="2"/>
    </row>
    <row r="751" spans="2:11" ht="15.75" customHeight="1" x14ac:dyDescent="0.2">
      <c r="B751" s="2"/>
      <c r="C751" s="3"/>
      <c r="D751" s="4"/>
      <c r="E751" s="95"/>
      <c r="F751" s="96"/>
      <c r="G751" s="2"/>
      <c r="H751" s="6"/>
      <c r="I751" s="2"/>
      <c r="J751" s="2"/>
      <c r="K751" s="2"/>
    </row>
    <row r="752" spans="2:11" ht="15.75" customHeight="1" x14ac:dyDescent="0.2">
      <c r="B752" s="2"/>
      <c r="C752" s="3"/>
      <c r="D752" s="4"/>
      <c r="E752" s="95"/>
      <c r="F752" s="96"/>
      <c r="G752" s="2"/>
      <c r="H752" s="6"/>
      <c r="I752" s="2"/>
      <c r="J752" s="2"/>
      <c r="K752" s="2"/>
    </row>
    <row r="753" spans="2:11" ht="15.75" customHeight="1" x14ac:dyDescent="0.2">
      <c r="B753" s="2"/>
      <c r="C753" s="3"/>
      <c r="D753" s="4"/>
      <c r="E753" s="95"/>
      <c r="F753" s="96"/>
      <c r="G753" s="2"/>
      <c r="H753" s="6"/>
      <c r="I753" s="2"/>
      <c r="J753" s="2"/>
      <c r="K753" s="2"/>
    </row>
    <row r="754" spans="2:11" ht="15.75" customHeight="1" x14ac:dyDescent="0.2">
      <c r="B754" s="2"/>
      <c r="C754" s="3"/>
      <c r="D754" s="4"/>
      <c r="E754" s="95"/>
      <c r="F754" s="96"/>
      <c r="G754" s="2"/>
      <c r="H754" s="6"/>
      <c r="I754" s="2"/>
      <c r="J754" s="2"/>
      <c r="K754" s="2"/>
    </row>
    <row r="755" spans="2:11" ht="15.75" customHeight="1" x14ac:dyDescent="0.2">
      <c r="B755" s="2"/>
      <c r="C755" s="3"/>
      <c r="D755" s="4"/>
      <c r="E755" s="95"/>
      <c r="F755" s="96"/>
      <c r="G755" s="2"/>
      <c r="H755" s="6"/>
      <c r="I755" s="2"/>
      <c r="J755" s="2"/>
      <c r="K755" s="2"/>
    </row>
    <row r="756" spans="2:11" ht="15.75" customHeight="1" x14ac:dyDescent="0.2">
      <c r="B756" s="2"/>
      <c r="C756" s="3"/>
      <c r="D756" s="4"/>
      <c r="E756" s="95"/>
      <c r="F756" s="96"/>
      <c r="G756" s="2"/>
      <c r="H756" s="6"/>
      <c r="I756" s="2"/>
      <c r="J756" s="2"/>
      <c r="K756" s="2"/>
    </row>
    <row r="757" spans="2:11" ht="15.75" customHeight="1" x14ac:dyDescent="0.2">
      <c r="B757" s="2"/>
      <c r="C757" s="3"/>
      <c r="D757" s="4"/>
      <c r="E757" s="95"/>
      <c r="F757" s="96"/>
      <c r="G757" s="2"/>
      <c r="H757" s="6"/>
      <c r="I757" s="2"/>
      <c r="J757" s="2"/>
      <c r="K757" s="2"/>
    </row>
    <row r="758" spans="2:11" ht="15.75" customHeight="1" x14ac:dyDescent="0.2">
      <c r="B758" s="2"/>
      <c r="C758" s="3"/>
      <c r="D758" s="4"/>
      <c r="E758" s="95"/>
      <c r="F758" s="96"/>
      <c r="G758" s="2"/>
      <c r="H758" s="6"/>
      <c r="I758" s="2"/>
      <c r="J758" s="2"/>
      <c r="K758" s="2"/>
    </row>
    <row r="759" spans="2:11" ht="15.75" customHeight="1" x14ac:dyDescent="0.2">
      <c r="B759" s="2"/>
      <c r="C759" s="3"/>
      <c r="D759" s="4"/>
      <c r="E759" s="95"/>
      <c r="F759" s="96"/>
      <c r="G759" s="2"/>
      <c r="H759" s="6"/>
      <c r="I759" s="2"/>
      <c r="J759" s="2"/>
      <c r="K759" s="2"/>
    </row>
    <row r="760" spans="2:11" ht="15.75" customHeight="1" x14ac:dyDescent="0.2">
      <c r="B760" s="2"/>
      <c r="C760" s="3"/>
      <c r="D760" s="4"/>
      <c r="E760" s="95"/>
      <c r="F760" s="96"/>
      <c r="G760" s="2"/>
      <c r="H760" s="6"/>
      <c r="I760" s="2"/>
      <c r="J760" s="2"/>
      <c r="K760" s="2"/>
    </row>
    <row r="761" spans="2:11" ht="15.75" customHeight="1" x14ac:dyDescent="0.2">
      <c r="B761" s="2"/>
      <c r="C761" s="3"/>
      <c r="D761" s="4"/>
      <c r="E761" s="95"/>
      <c r="F761" s="96"/>
      <c r="G761" s="2"/>
      <c r="H761" s="6"/>
      <c r="I761" s="2"/>
      <c r="J761" s="2"/>
      <c r="K761" s="2"/>
    </row>
    <row r="762" spans="2:11" ht="15.75" customHeight="1" x14ac:dyDescent="0.2">
      <c r="B762" s="2"/>
      <c r="C762" s="3"/>
      <c r="D762" s="4"/>
      <c r="E762" s="95"/>
      <c r="F762" s="96"/>
      <c r="G762" s="2"/>
      <c r="H762" s="6"/>
      <c r="I762" s="2"/>
      <c r="J762" s="2"/>
      <c r="K762" s="2"/>
    </row>
    <row r="763" spans="2:11" ht="15.75" customHeight="1" x14ac:dyDescent="0.2">
      <c r="B763" s="2"/>
      <c r="C763" s="3"/>
      <c r="D763" s="4"/>
      <c r="E763" s="95"/>
      <c r="F763" s="96"/>
      <c r="G763" s="2"/>
      <c r="H763" s="6"/>
      <c r="I763" s="2"/>
      <c r="J763" s="2"/>
      <c r="K763" s="2"/>
    </row>
    <row r="764" spans="2:11" ht="15.75" customHeight="1" x14ac:dyDescent="0.2">
      <c r="B764" s="2"/>
      <c r="C764" s="3"/>
      <c r="D764" s="4"/>
      <c r="E764" s="95"/>
      <c r="F764" s="96"/>
      <c r="G764" s="2"/>
      <c r="H764" s="6"/>
      <c r="I764" s="2"/>
      <c r="J764" s="2"/>
      <c r="K764" s="2"/>
    </row>
    <row r="765" spans="2:11" ht="15.75" customHeight="1" x14ac:dyDescent="0.2">
      <c r="B765" s="2"/>
      <c r="C765" s="3"/>
      <c r="D765" s="4"/>
      <c r="E765" s="95"/>
      <c r="F765" s="96"/>
      <c r="G765" s="2"/>
      <c r="H765" s="6"/>
      <c r="I765" s="2"/>
      <c r="J765" s="2"/>
      <c r="K765" s="2"/>
    </row>
    <row r="766" spans="2:11" ht="15.75" customHeight="1" x14ac:dyDescent="0.2">
      <c r="B766" s="2"/>
      <c r="C766" s="3"/>
      <c r="D766" s="4"/>
      <c r="E766" s="95"/>
      <c r="F766" s="96"/>
      <c r="G766" s="2"/>
      <c r="H766" s="6"/>
      <c r="I766" s="2"/>
      <c r="J766" s="2"/>
      <c r="K766" s="2"/>
    </row>
    <row r="767" spans="2:11" ht="15.75" customHeight="1" x14ac:dyDescent="0.2">
      <c r="B767" s="2"/>
      <c r="C767" s="3"/>
      <c r="D767" s="4"/>
      <c r="E767" s="95"/>
      <c r="F767" s="96"/>
      <c r="G767" s="2"/>
      <c r="H767" s="6"/>
      <c r="I767" s="2"/>
      <c r="J767" s="2"/>
      <c r="K767" s="2"/>
    </row>
    <row r="768" spans="2:11" ht="15.75" customHeight="1" x14ac:dyDescent="0.2">
      <c r="B768" s="2"/>
      <c r="C768" s="3"/>
      <c r="D768" s="4"/>
      <c r="E768" s="95"/>
      <c r="F768" s="96"/>
      <c r="G768" s="2"/>
      <c r="H768" s="6"/>
      <c r="I768" s="2"/>
      <c r="J768" s="2"/>
      <c r="K768" s="2"/>
    </row>
    <row r="769" spans="2:11" ht="15.75" customHeight="1" x14ac:dyDescent="0.2">
      <c r="B769" s="2"/>
      <c r="C769" s="3"/>
      <c r="D769" s="4"/>
      <c r="E769" s="95"/>
      <c r="F769" s="96"/>
      <c r="G769" s="2"/>
      <c r="H769" s="6"/>
      <c r="I769" s="2"/>
      <c r="J769" s="2"/>
      <c r="K769" s="2"/>
    </row>
    <row r="770" spans="2:11" ht="15.75" customHeight="1" x14ac:dyDescent="0.2">
      <c r="B770" s="2"/>
      <c r="C770" s="3"/>
      <c r="D770" s="4"/>
      <c r="E770" s="95"/>
      <c r="F770" s="96"/>
      <c r="G770" s="2"/>
      <c r="H770" s="6"/>
      <c r="I770" s="2"/>
      <c r="J770" s="2"/>
      <c r="K770" s="2"/>
    </row>
    <row r="771" spans="2:11" ht="15.75" customHeight="1" x14ac:dyDescent="0.2">
      <c r="B771" s="2"/>
      <c r="C771" s="3"/>
      <c r="D771" s="4"/>
      <c r="E771" s="95"/>
      <c r="F771" s="96"/>
      <c r="G771" s="2"/>
      <c r="H771" s="6"/>
      <c r="I771" s="2"/>
      <c r="J771" s="2"/>
      <c r="K771" s="2"/>
    </row>
    <row r="772" spans="2:11" ht="15.75" customHeight="1" x14ac:dyDescent="0.2">
      <c r="B772" s="2"/>
      <c r="C772" s="3"/>
      <c r="D772" s="4"/>
      <c r="E772" s="95"/>
      <c r="F772" s="96"/>
      <c r="G772" s="2"/>
      <c r="H772" s="6"/>
      <c r="I772" s="2"/>
      <c r="J772" s="2"/>
      <c r="K772" s="2"/>
    </row>
    <row r="773" spans="2:11" ht="15.75" customHeight="1" x14ac:dyDescent="0.2">
      <c r="B773" s="2"/>
      <c r="C773" s="3"/>
      <c r="D773" s="4"/>
      <c r="E773" s="95"/>
      <c r="F773" s="96"/>
      <c r="G773" s="2"/>
      <c r="H773" s="6"/>
      <c r="I773" s="2"/>
      <c r="J773" s="2"/>
      <c r="K773" s="2"/>
    </row>
    <row r="774" spans="2:11" ht="15.75" customHeight="1" x14ac:dyDescent="0.2">
      <c r="B774" s="2"/>
      <c r="C774" s="3"/>
      <c r="D774" s="4"/>
      <c r="E774" s="95"/>
      <c r="F774" s="96"/>
      <c r="G774" s="2"/>
      <c r="H774" s="6"/>
      <c r="I774" s="2"/>
      <c r="J774" s="2"/>
      <c r="K774" s="2"/>
    </row>
    <row r="775" spans="2:11" ht="15.75" customHeight="1" x14ac:dyDescent="0.2">
      <c r="B775" s="2"/>
      <c r="C775" s="3"/>
      <c r="D775" s="4"/>
      <c r="E775" s="95"/>
      <c r="F775" s="96"/>
      <c r="G775" s="2"/>
      <c r="H775" s="6"/>
      <c r="I775" s="2"/>
      <c r="J775" s="2"/>
      <c r="K775" s="2"/>
    </row>
    <row r="776" spans="2:11" ht="15.75" customHeight="1" x14ac:dyDescent="0.2">
      <c r="B776" s="2"/>
      <c r="C776" s="3"/>
      <c r="D776" s="4"/>
      <c r="E776" s="95"/>
      <c r="F776" s="96"/>
      <c r="G776" s="2"/>
      <c r="H776" s="6"/>
      <c r="I776" s="2"/>
      <c r="J776" s="2"/>
      <c r="K776" s="2"/>
    </row>
    <row r="777" spans="2:11" ht="15.75" customHeight="1" x14ac:dyDescent="0.2">
      <c r="B777" s="2"/>
      <c r="C777" s="3"/>
      <c r="D777" s="4"/>
      <c r="E777" s="95"/>
      <c r="F777" s="96"/>
      <c r="G777" s="2"/>
      <c r="H777" s="6"/>
      <c r="I777" s="2"/>
      <c r="J777" s="2"/>
      <c r="K777" s="2"/>
    </row>
    <row r="778" spans="2:11" ht="15.75" customHeight="1" x14ac:dyDescent="0.2">
      <c r="B778" s="2"/>
      <c r="C778" s="3"/>
      <c r="D778" s="4"/>
      <c r="E778" s="95"/>
      <c r="F778" s="96"/>
      <c r="G778" s="2"/>
      <c r="H778" s="6"/>
      <c r="I778" s="2"/>
      <c r="J778" s="2"/>
      <c r="K778" s="2"/>
    </row>
    <row r="779" spans="2:11" ht="15.75" customHeight="1" x14ac:dyDescent="0.2">
      <c r="B779" s="2"/>
      <c r="C779" s="3"/>
      <c r="D779" s="4"/>
      <c r="E779" s="95"/>
      <c r="F779" s="96"/>
      <c r="G779" s="2"/>
      <c r="H779" s="6"/>
      <c r="I779" s="2"/>
      <c r="J779" s="2"/>
      <c r="K779" s="2"/>
    </row>
    <row r="780" spans="2:11" ht="15.75" customHeight="1" x14ac:dyDescent="0.2">
      <c r="B780" s="2"/>
      <c r="C780" s="3"/>
      <c r="D780" s="4"/>
      <c r="E780" s="95"/>
      <c r="F780" s="96"/>
      <c r="G780" s="2"/>
      <c r="H780" s="6"/>
      <c r="I780" s="2"/>
      <c r="J780" s="2"/>
      <c r="K780" s="2"/>
    </row>
    <row r="781" spans="2:11" ht="15.75" customHeight="1" x14ac:dyDescent="0.2">
      <c r="B781" s="2"/>
      <c r="C781" s="3"/>
      <c r="D781" s="4"/>
      <c r="E781" s="95"/>
      <c r="F781" s="96"/>
      <c r="G781" s="2"/>
      <c r="H781" s="6"/>
      <c r="I781" s="2"/>
      <c r="J781" s="2"/>
      <c r="K781" s="2"/>
    </row>
    <row r="782" spans="2:11" ht="15.75" customHeight="1" x14ac:dyDescent="0.2">
      <c r="B782" s="2"/>
      <c r="C782" s="3"/>
      <c r="D782" s="4"/>
      <c r="E782" s="95"/>
      <c r="F782" s="96"/>
      <c r="G782" s="2"/>
      <c r="H782" s="6"/>
      <c r="I782" s="2"/>
      <c r="J782" s="2"/>
      <c r="K782" s="2"/>
    </row>
    <row r="783" spans="2:11" ht="15.75" customHeight="1" x14ac:dyDescent="0.2">
      <c r="B783" s="2"/>
      <c r="C783" s="3"/>
      <c r="D783" s="4"/>
      <c r="E783" s="95"/>
      <c r="F783" s="96"/>
      <c r="G783" s="2"/>
      <c r="H783" s="6"/>
      <c r="I783" s="2"/>
      <c r="J783" s="2"/>
      <c r="K783" s="2"/>
    </row>
    <row r="784" spans="2:11" ht="15.75" customHeight="1" x14ac:dyDescent="0.2">
      <c r="B784" s="2"/>
      <c r="C784" s="3"/>
      <c r="D784" s="4"/>
      <c r="E784" s="95"/>
      <c r="F784" s="96"/>
      <c r="G784" s="2"/>
      <c r="H784" s="6"/>
      <c r="I784" s="2"/>
      <c r="J784" s="2"/>
      <c r="K784" s="2"/>
    </row>
    <row r="785" spans="2:11" ht="15.75" customHeight="1" x14ac:dyDescent="0.2">
      <c r="B785" s="2"/>
      <c r="C785" s="3"/>
      <c r="D785" s="4"/>
      <c r="E785" s="95"/>
      <c r="F785" s="96"/>
      <c r="G785" s="2"/>
      <c r="H785" s="6"/>
      <c r="I785" s="2"/>
      <c r="J785" s="2"/>
      <c r="K785" s="2"/>
    </row>
    <row r="786" spans="2:11" ht="15.75" customHeight="1" x14ac:dyDescent="0.2">
      <c r="B786" s="2"/>
      <c r="C786" s="3"/>
      <c r="D786" s="4"/>
      <c r="E786" s="95"/>
      <c r="F786" s="96"/>
      <c r="G786" s="2"/>
      <c r="H786" s="6"/>
      <c r="I786" s="2"/>
      <c r="J786" s="2"/>
      <c r="K786" s="2"/>
    </row>
    <row r="787" spans="2:11" ht="15.75" customHeight="1" x14ac:dyDescent="0.2">
      <c r="B787" s="2"/>
      <c r="C787" s="3"/>
      <c r="D787" s="4"/>
      <c r="E787" s="95"/>
      <c r="F787" s="96"/>
      <c r="G787" s="2"/>
      <c r="H787" s="6"/>
      <c r="I787" s="2"/>
      <c r="J787" s="2"/>
      <c r="K787" s="2"/>
    </row>
    <row r="788" spans="2:11" ht="15.75" customHeight="1" x14ac:dyDescent="0.2">
      <c r="B788" s="2"/>
      <c r="C788" s="3"/>
      <c r="D788" s="4"/>
      <c r="E788" s="95"/>
      <c r="F788" s="96"/>
      <c r="G788" s="2"/>
      <c r="H788" s="6"/>
      <c r="I788" s="2"/>
      <c r="J788" s="2"/>
      <c r="K788" s="2"/>
    </row>
    <row r="789" spans="2:11" ht="15.75" customHeight="1" x14ac:dyDescent="0.2">
      <c r="B789" s="2"/>
      <c r="C789" s="3"/>
      <c r="D789" s="4"/>
      <c r="E789" s="95"/>
      <c r="F789" s="96"/>
      <c r="G789" s="2"/>
      <c r="H789" s="6"/>
      <c r="I789" s="2"/>
      <c r="J789" s="2"/>
      <c r="K789" s="2"/>
    </row>
    <row r="790" spans="2:11" ht="15.75" customHeight="1" x14ac:dyDescent="0.2">
      <c r="B790" s="2"/>
      <c r="C790" s="3"/>
      <c r="D790" s="4"/>
      <c r="E790" s="95"/>
      <c r="F790" s="96"/>
      <c r="G790" s="2"/>
      <c r="H790" s="6"/>
      <c r="I790" s="2"/>
      <c r="J790" s="2"/>
      <c r="K790" s="2"/>
    </row>
    <row r="791" spans="2:11" ht="15.75" customHeight="1" x14ac:dyDescent="0.2">
      <c r="B791" s="2"/>
      <c r="C791" s="3"/>
      <c r="D791" s="4"/>
      <c r="E791" s="95"/>
      <c r="F791" s="96"/>
      <c r="G791" s="2"/>
      <c r="H791" s="6"/>
      <c r="I791" s="2"/>
      <c r="J791" s="2"/>
      <c r="K791" s="2"/>
    </row>
    <row r="792" spans="2:11" ht="15.75" customHeight="1" x14ac:dyDescent="0.2">
      <c r="B792" s="2"/>
      <c r="C792" s="3"/>
      <c r="D792" s="4"/>
      <c r="E792" s="95"/>
      <c r="F792" s="96"/>
      <c r="G792" s="2"/>
      <c r="H792" s="6"/>
      <c r="I792" s="2"/>
      <c r="J792" s="2"/>
      <c r="K792" s="2"/>
    </row>
    <row r="793" spans="2:11" ht="15.75" customHeight="1" x14ac:dyDescent="0.2">
      <c r="B793" s="2"/>
      <c r="C793" s="3"/>
      <c r="D793" s="4"/>
      <c r="E793" s="95"/>
      <c r="F793" s="96"/>
      <c r="G793" s="2"/>
      <c r="H793" s="6"/>
      <c r="I793" s="2"/>
      <c r="J793" s="2"/>
      <c r="K793" s="2"/>
    </row>
    <row r="794" spans="2:11" ht="15.75" customHeight="1" x14ac:dyDescent="0.2">
      <c r="B794" s="2"/>
      <c r="C794" s="3"/>
      <c r="D794" s="4"/>
      <c r="E794" s="95"/>
      <c r="F794" s="96"/>
      <c r="G794" s="2"/>
      <c r="H794" s="6"/>
      <c r="I794" s="2"/>
      <c r="J794" s="2"/>
      <c r="K794" s="2"/>
    </row>
    <row r="795" spans="2:11" ht="15.75" customHeight="1" x14ac:dyDescent="0.2">
      <c r="B795" s="2"/>
      <c r="C795" s="3"/>
      <c r="D795" s="4"/>
      <c r="E795" s="95"/>
      <c r="F795" s="96"/>
      <c r="G795" s="2"/>
      <c r="H795" s="6"/>
      <c r="I795" s="2"/>
      <c r="J795" s="2"/>
      <c r="K795" s="2"/>
    </row>
    <row r="796" spans="2:11" ht="15.75" customHeight="1" x14ac:dyDescent="0.2">
      <c r="B796" s="2"/>
      <c r="C796" s="3"/>
      <c r="D796" s="4"/>
      <c r="E796" s="95"/>
      <c r="F796" s="96"/>
      <c r="G796" s="2"/>
      <c r="H796" s="6"/>
      <c r="I796" s="2"/>
      <c r="J796" s="2"/>
      <c r="K796" s="2"/>
    </row>
    <row r="797" spans="2:11" ht="15.75" customHeight="1" x14ac:dyDescent="0.2">
      <c r="B797" s="2"/>
      <c r="C797" s="3"/>
      <c r="D797" s="4"/>
      <c r="E797" s="95"/>
      <c r="F797" s="96"/>
      <c r="G797" s="2"/>
      <c r="H797" s="6"/>
      <c r="I797" s="2"/>
      <c r="J797" s="2"/>
      <c r="K797" s="2"/>
    </row>
    <row r="798" spans="2:11" ht="15.75" customHeight="1" x14ac:dyDescent="0.2">
      <c r="B798" s="2"/>
      <c r="C798" s="3"/>
      <c r="D798" s="4"/>
      <c r="E798" s="95"/>
      <c r="F798" s="96"/>
      <c r="G798" s="2"/>
      <c r="H798" s="6"/>
      <c r="I798" s="2"/>
      <c r="J798" s="2"/>
      <c r="K798" s="2"/>
    </row>
    <row r="799" spans="2:11" ht="15.75" customHeight="1" x14ac:dyDescent="0.2">
      <c r="B799" s="2"/>
      <c r="C799" s="3"/>
      <c r="D799" s="4"/>
      <c r="E799" s="95"/>
      <c r="F799" s="96"/>
      <c r="G799" s="2"/>
      <c r="H799" s="6"/>
      <c r="I799" s="2"/>
      <c r="J799" s="2"/>
      <c r="K799" s="2"/>
    </row>
    <row r="800" spans="2:11" ht="15.75" customHeight="1" x14ac:dyDescent="0.2">
      <c r="B800" s="2"/>
      <c r="C800" s="3"/>
      <c r="D800" s="4"/>
      <c r="E800" s="95"/>
      <c r="F800" s="96"/>
      <c r="G800" s="2"/>
      <c r="H800" s="6"/>
      <c r="I800" s="2"/>
      <c r="J800" s="2"/>
      <c r="K800" s="2"/>
    </row>
    <row r="801" spans="2:11" ht="15.75" customHeight="1" x14ac:dyDescent="0.2">
      <c r="B801" s="2"/>
      <c r="C801" s="3"/>
      <c r="D801" s="4"/>
      <c r="E801" s="95"/>
      <c r="F801" s="96"/>
      <c r="G801" s="2"/>
      <c r="H801" s="6"/>
      <c r="I801" s="2"/>
      <c r="J801" s="2"/>
      <c r="K801" s="2"/>
    </row>
    <row r="802" spans="2:11" ht="15.75" customHeight="1" x14ac:dyDescent="0.2">
      <c r="B802" s="2"/>
      <c r="C802" s="3"/>
      <c r="D802" s="4"/>
      <c r="E802" s="95"/>
      <c r="F802" s="96"/>
      <c r="G802" s="2"/>
      <c r="H802" s="6"/>
      <c r="I802" s="2"/>
      <c r="J802" s="2"/>
      <c r="K802" s="2"/>
    </row>
    <row r="803" spans="2:11" ht="15.75" customHeight="1" x14ac:dyDescent="0.2">
      <c r="B803" s="2"/>
      <c r="C803" s="3"/>
      <c r="D803" s="4"/>
      <c r="E803" s="95"/>
      <c r="F803" s="96"/>
      <c r="G803" s="2"/>
      <c r="H803" s="6"/>
      <c r="I803" s="2"/>
      <c r="J803" s="2"/>
      <c r="K803" s="2"/>
    </row>
    <row r="804" spans="2:11" ht="15.75" customHeight="1" x14ac:dyDescent="0.2">
      <c r="B804" s="2"/>
      <c r="C804" s="3"/>
      <c r="D804" s="4"/>
      <c r="E804" s="95"/>
      <c r="F804" s="96"/>
      <c r="G804" s="2"/>
      <c r="H804" s="6"/>
      <c r="I804" s="2"/>
      <c r="J804" s="2"/>
      <c r="K804" s="2"/>
    </row>
    <row r="805" spans="2:11" ht="15.75" customHeight="1" x14ac:dyDescent="0.2">
      <c r="B805" s="2"/>
      <c r="C805" s="3"/>
      <c r="D805" s="4"/>
      <c r="E805" s="95"/>
      <c r="F805" s="96"/>
      <c r="G805" s="2"/>
      <c r="H805" s="6"/>
      <c r="I805" s="2"/>
      <c r="J805" s="2"/>
      <c r="K805" s="2"/>
    </row>
    <row r="806" spans="2:11" ht="15.75" customHeight="1" x14ac:dyDescent="0.2">
      <c r="B806" s="2"/>
      <c r="C806" s="3"/>
      <c r="D806" s="4"/>
      <c r="E806" s="95"/>
      <c r="F806" s="96"/>
      <c r="G806" s="2"/>
      <c r="H806" s="6"/>
      <c r="I806" s="2"/>
      <c r="J806" s="2"/>
      <c r="K806" s="2"/>
    </row>
    <row r="807" spans="2:11" ht="15.75" customHeight="1" x14ac:dyDescent="0.2">
      <c r="B807" s="2"/>
      <c r="C807" s="3"/>
      <c r="D807" s="4"/>
      <c r="E807" s="95"/>
      <c r="F807" s="96"/>
      <c r="G807" s="2"/>
      <c r="H807" s="6"/>
      <c r="I807" s="2"/>
      <c r="J807" s="2"/>
      <c r="K807" s="2"/>
    </row>
    <row r="808" spans="2:11" ht="15.75" customHeight="1" x14ac:dyDescent="0.2">
      <c r="B808" s="2"/>
      <c r="C808" s="3"/>
      <c r="D808" s="4"/>
      <c r="E808" s="95"/>
      <c r="F808" s="96"/>
      <c r="G808" s="2"/>
      <c r="H808" s="6"/>
      <c r="I808" s="2"/>
      <c r="J808" s="2"/>
      <c r="K808" s="2"/>
    </row>
    <row r="809" spans="2:11" ht="15.75" customHeight="1" x14ac:dyDescent="0.2">
      <c r="B809" s="2"/>
      <c r="C809" s="3"/>
      <c r="D809" s="4"/>
      <c r="E809" s="95"/>
      <c r="F809" s="96"/>
      <c r="G809" s="2"/>
      <c r="H809" s="6"/>
      <c r="I809" s="2"/>
      <c r="J809" s="2"/>
      <c r="K809" s="2"/>
    </row>
    <row r="810" spans="2:11" ht="15.75" customHeight="1" x14ac:dyDescent="0.2">
      <c r="B810" s="2"/>
      <c r="C810" s="3"/>
      <c r="D810" s="4"/>
      <c r="E810" s="95"/>
      <c r="F810" s="96"/>
      <c r="G810" s="2"/>
      <c r="H810" s="6"/>
      <c r="I810" s="2"/>
      <c r="J810" s="2"/>
      <c r="K810" s="2"/>
    </row>
    <row r="811" spans="2:11" ht="15.75" customHeight="1" x14ac:dyDescent="0.2">
      <c r="B811" s="2"/>
      <c r="C811" s="3"/>
      <c r="D811" s="4"/>
      <c r="E811" s="95"/>
      <c r="F811" s="96"/>
      <c r="G811" s="2"/>
      <c r="H811" s="6"/>
      <c r="I811" s="2"/>
      <c r="J811" s="2"/>
      <c r="K811" s="2"/>
    </row>
    <row r="812" spans="2:11" ht="15.75" customHeight="1" x14ac:dyDescent="0.2">
      <c r="B812" s="2"/>
      <c r="C812" s="3"/>
      <c r="D812" s="4"/>
      <c r="E812" s="95"/>
      <c r="F812" s="96"/>
      <c r="G812" s="2"/>
      <c r="H812" s="6"/>
      <c r="I812" s="2"/>
      <c r="J812" s="2"/>
      <c r="K812" s="2"/>
    </row>
    <row r="813" spans="2:11" ht="15.75" customHeight="1" x14ac:dyDescent="0.2">
      <c r="B813" s="2"/>
      <c r="C813" s="3"/>
      <c r="D813" s="4"/>
      <c r="E813" s="95"/>
      <c r="F813" s="96"/>
      <c r="G813" s="2"/>
      <c r="H813" s="6"/>
      <c r="I813" s="2"/>
      <c r="J813" s="2"/>
      <c r="K813" s="2"/>
    </row>
    <row r="814" spans="2:11" ht="15.75" customHeight="1" x14ac:dyDescent="0.2">
      <c r="B814" s="2"/>
      <c r="C814" s="3"/>
      <c r="D814" s="4"/>
      <c r="E814" s="95"/>
      <c r="F814" s="96"/>
      <c r="G814" s="2"/>
      <c r="H814" s="6"/>
      <c r="I814" s="2"/>
      <c r="J814" s="2"/>
      <c r="K814" s="2"/>
    </row>
    <row r="815" spans="2:11" ht="15.75" customHeight="1" x14ac:dyDescent="0.2">
      <c r="B815" s="2"/>
      <c r="C815" s="3"/>
      <c r="D815" s="4"/>
      <c r="E815" s="95"/>
      <c r="F815" s="96"/>
      <c r="G815" s="2"/>
      <c r="H815" s="6"/>
      <c r="I815" s="2"/>
      <c r="J815" s="2"/>
      <c r="K815" s="2"/>
    </row>
    <row r="816" spans="2:11" ht="15.75" customHeight="1" x14ac:dyDescent="0.2">
      <c r="B816" s="2"/>
      <c r="C816" s="3"/>
      <c r="D816" s="4"/>
      <c r="E816" s="95"/>
      <c r="F816" s="96"/>
      <c r="G816" s="2"/>
      <c r="H816" s="6"/>
      <c r="I816" s="2"/>
      <c r="J816" s="2"/>
      <c r="K816" s="2"/>
    </row>
    <row r="817" spans="2:11" ht="15.75" customHeight="1" x14ac:dyDescent="0.2">
      <c r="B817" s="2"/>
      <c r="C817" s="3"/>
      <c r="D817" s="4"/>
      <c r="E817" s="95"/>
      <c r="F817" s="96"/>
      <c r="G817" s="2"/>
      <c r="H817" s="6"/>
      <c r="I817" s="2"/>
      <c r="J817" s="2"/>
      <c r="K817" s="2"/>
    </row>
    <row r="818" spans="2:11" ht="15.75" customHeight="1" x14ac:dyDescent="0.2">
      <c r="B818" s="2"/>
      <c r="C818" s="3"/>
      <c r="D818" s="4"/>
      <c r="E818" s="95"/>
      <c r="F818" s="96"/>
      <c r="G818" s="2"/>
      <c r="H818" s="6"/>
      <c r="I818" s="2"/>
      <c r="J818" s="2"/>
      <c r="K818" s="2"/>
    </row>
    <row r="819" spans="2:11" ht="15.75" customHeight="1" x14ac:dyDescent="0.2">
      <c r="B819" s="2"/>
      <c r="C819" s="3"/>
      <c r="D819" s="4"/>
      <c r="E819" s="95"/>
      <c r="F819" s="96"/>
      <c r="G819" s="2"/>
      <c r="H819" s="6"/>
      <c r="I819" s="2"/>
      <c r="J819" s="2"/>
      <c r="K819" s="2"/>
    </row>
    <row r="820" spans="2:11" ht="15.75" customHeight="1" x14ac:dyDescent="0.2">
      <c r="B820" s="2"/>
      <c r="C820" s="3"/>
      <c r="D820" s="4"/>
      <c r="E820" s="95"/>
      <c r="F820" s="96"/>
      <c r="G820" s="2"/>
      <c r="H820" s="6"/>
      <c r="I820" s="2"/>
      <c r="J820" s="2"/>
      <c r="K820" s="2"/>
    </row>
    <row r="821" spans="2:11" ht="15.75" customHeight="1" x14ac:dyDescent="0.2">
      <c r="B821" s="2"/>
      <c r="C821" s="3"/>
      <c r="D821" s="4"/>
      <c r="E821" s="95"/>
      <c r="F821" s="96"/>
      <c r="G821" s="2"/>
      <c r="H821" s="6"/>
      <c r="I821" s="2"/>
      <c r="J821" s="2"/>
      <c r="K821" s="2"/>
    </row>
    <row r="822" spans="2:11" ht="15.75" customHeight="1" x14ac:dyDescent="0.2">
      <c r="B822" s="2"/>
      <c r="C822" s="3"/>
      <c r="D822" s="4"/>
      <c r="E822" s="95"/>
      <c r="F822" s="96"/>
      <c r="G822" s="2"/>
      <c r="H822" s="6"/>
      <c r="I822" s="2"/>
      <c r="J822" s="2"/>
      <c r="K822" s="2"/>
    </row>
    <row r="823" spans="2:11" ht="15.75" customHeight="1" x14ac:dyDescent="0.2">
      <c r="B823" s="2"/>
      <c r="C823" s="3"/>
      <c r="D823" s="4"/>
      <c r="E823" s="95"/>
      <c r="F823" s="96"/>
      <c r="G823" s="2"/>
      <c r="H823" s="6"/>
      <c r="I823" s="2"/>
      <c r="J823" s="2"/>
      <c r="K823" s="2"/>
    </row>
    <row r="824" spans="2:11" ht="15.75" customHeight="1" x14ac:dyDescent="0.2">
      <c r="B824" s="2"/>
      <c r="C824" s="3"/>
      <c r="D824" s="4"/>
      <c r="E824" s="95"/>
      <c r="F824" s="96"/>
      <c r="G824" s="2"/>
      <c r="H824" s="6"/>
      <c r="I824" s="2"/>
      <c r="J824" s="2"/>
      <c r="K824" s="2"/>
    </row>
    <row r="825" spans="2:11" ht="15.75" customHeight="1" x14ac:dyDescent="0.2">
      <c r="B825" s="2"/>
      <c r="C825" s="3"/>
      <c r="D825" s="4"/>
      <c r="E825" s="95"/>
      <c r="F825" s="96"/>
      <c r="G825" s="2"/>
      <c r="H825" s="6"/>
      <c r="I825" s="2"/>
      <c r="J825" s="2"/>
      <c r="K825" s="2"/>
    </row>
    <row r="826" spans="2:11" ht="15.75" customHeight="1" x14ac:dyDescent="0.2">
      <c r="B826" s="2"/>
      <c r="C826" s="3"/>
      <c r="D826" s="4"/>
      <c r="E826" s="95"/>
      <c r="F826" s="96"/>
      <c r="G826" s="2"/>
      <c r="H826" s="6"/>
      <c r="I826" s="2"/>
      <c r="J826" s="2"/>
      <c r="K826" s="2"/>
    </row>
    <row r="827" spans="2:11" ht="15.75" customHeight="1" x14ac:dyDescent="0.2">
      <c r="B827" s="2"/>
      <c r="C827" s="3"/>
      <c r="D827" s="4"/>
      <c r="E827" s="95"/>
      <c r="F827" s="96"/>
      <c r="G827" s="2"/>
      <c r="H827" s="6"/>
      <c r="I827" s="2"/>
      <c r="J827" s="2"/>
      <c r="K827" s="2"/>
    </row>
    <row r="828" spans="2:11" ht="15.75" customHeight="1" x14ac:dyDescent="0.2">
      <c r="B828" s="2"/>
      <c r="C828" s="3"/>
      <c r="D828" s="4"/>
      <c r="E828" s="95"/>
      <c r="F828" s="96"/>
      <c r="G828" s="2"/>
      <c r="H828" s="6"/>
      <c r="I828" s="2"/>
      <c r="J828" s="2"/>
      <c r="K828" s="2"/>
    </row>
    <row r="829" spans="2:11" ht="15.75" customHeight="1" x14ac:dyDescent="0.2">
      <c r="B829" s="2"/>
      <c r="C829" s="3"/>
      <c r="D829" s="4"/>
      <c r="E829" s="95"/>
      <c r="F829" s="96"/>
      <c r="G829" s="2"/>
      <c r="H829" s="6"/>
      <c r="I829" s="2"/>
      <c r="J829" s="2"/>
      <c r="K829" s="2"/>
    </row>
    <row r="830" spans="2:11" ht="15.75" customHeight="1" x14ac:dyDescent="0.2">
      <c r="B830" s="2"/>
      <c r="C830" s="3"/>
      <c r="D830" s="4"/>
      <c r="E830" s="95"/>
      <c r="F830" s="96"/>
      <c r="G830" s="2"/>
      <c r="H830" s="6"/>
      <c r="I830" s="2"/>
      <c r="J830" s="2"/>
      <c r="K830" s="2"/>
    </row>
    <row r="831" spans="2:11" ht="15.75" customHeight="1" x14ac:dyDescent="0.2">
      <c r="B831" s="2"/>
      <c r="C831" s="3"/>
      <c r="D831" s="4"/>
      <c r="E831" s="95"/>
      <c r="F831" s="96"/>
      <c r="G831" s="2"/>
      <c r="H831" s="6"/>
      <c r="I831" s="2"/>
      <c r="J831" s="2"/>
      <c r="K831" s="2"/>
    </row>
    <row r="832" spans="2:11" ht="15.75" customHeight="1" x14ac:dyDescent="0.2">
      <c r="B832" s="2"/>
      <c r="C832" s="3"/>
      <c r="D832" s="4"/>
      <c r="E832" s="95"/>
      <c r="F832" s="96"/>
      <c r="G832" s="2"/>
      <c r="H832" s="6"/>
      <c r="I832" s="2"/>
      <c r="J832" s="2"/>
      <c r="K832" s="2"/>
    </row>
    <row r="833" spans="2:11" ht="15.75" customHeight="1" x14ac:dyDescent="0.2">
      <c r="B833" s="2"/>
      <c r="C833" s="3"/>
      <c r="D833" s="4"/>
      <c r="E833" s="95"/>
      <c r="F833" s="96"/>
      <c r="G833" s="2"/>
      <c r="H833" s="6"/>
      <c r="I833" s="2"/>
      <c r="J833" s="2"/>
      <c r="K833" s="2"/>
    </row>
    <row r="834" spans="2:11" ht="15.75" customHeight="1" x14ac:dyDescent="0.2">
      <c r="B834" s="2"/>
      <c r="C834" s="3"/>
      <c r="D834" s="4"/>
      <c r="E834" s="95"/>
      <c r="F834" s="96"/>
      <c r="G834" s="2"/>
      <c r="H834" s="6"/>
      <c r="I834" s="2"/>
      <c r="J834" s="2"/>
      <c r="K834" s="2"/>
    </row>
    <row r="835" spans="2:11" ht="15.75" customHeight="1" x14ac:dyDescent="0.2">
      <c r="B835" s="2"/>
      <c r="C835" s="3"/>
      <c r="D835" s="4"/>
      <c r="E835" s="95"/>
      <c r="F835" s="96"/>
      <c r="G835" s="2"/>
      <c r="H835" s="6"/>
      <c r="I835" s="2"/>
      <c r="J835" s="2"/>
      <c r="K835" s="2"/>
    </row>
    <row r="836" spans="2:11" ht="15.75" customHeight="1" x14ac:dyDescent="0.2">
      <c r="B836" s="2"/>
      <c r="C836" s="3"/>
      <c r="D836" s="4"/>
      <c r="E836" s="95"/>
      <c r="F836" s="96"/>
      <c r="G836" s="2"/>
      <c r="H836" s="6"/>
      <c r="I836" s="2"/>
      <c r="J836" s="2"/>
      <c r="K836" s="2"/>
    </row>
    <row r="837" spans="2:11" ht="15.75" customHeight="1" x14ac:dyDescent="0.2">
      <c r="B837" s="2"/>
      <c r="C837" s="3"/>
      <c r="D837" s="4"/>
      <c r="E837" s="95"/>
      <c r="F837" s="96"/>
      <c r="G837" s="2"/>
      <c r="H837" s="6"/>
      <c r="I837" s="2"/>
      <c r="J837" s="2"/>
      <c r="K837" s="2"/>
    </row>
    <row r="838" spans="2:11" ht="15.75" customHeight="1" x14ac:dyDescent="0.2">
      <c r="B838" s="2"/>
      <c r="C838" s="3"/>
      <c r="D838" s="4"/>
      <c r="E838" s="95"/>
      <c r="F838" s="96"/>
      <c r="G838" s="2"/>
      <c r="H838" s="6"/>
      <c r="I838" s="2"/>
      <c r="J838" s="2"/>
      <c r="K838" s="2"/>
    </row>
    <row r="839" spans="2:11" ht="15.75" customHeight="1" x14ac:dyDescent="0.2">
      <c r="B839" s="2"/>
      <c r="C839" s="3"/>
      <c r="D839" s="4"/>
      <c r="E839" s="95"/>
      <c r="F839" s="96"/>
      <c r="G839" s="2"/>
      <c r="H839" s="6"/>
      <c r="I839" s="2"/>
      <c r="J839" s="2"/>
      <c r="K839" s="2"/>
    </row>
    <row r="840" spans="2:11" ht="15.75" customHeight="1" x14ac:dyDescent="0.2">
      <c r="B840" s="2"/>
      <c r="C840" s="3"/>
      <c r="D840" s="4"/>
      <c r="E840" s="95"/>
      <c r="F840" s="96"/>
      <c r="G840" s="2"/>
      <c r="H840" s="6"/>
      <c r="I840" s="2"/>
      <c r="J840" s="2"/>
      <c r="K840" s="2"/>
    </row>
    <row r="841" spans="2:11" ht="15.75" customHeight="1" x14ac:dyDescent="0.2">
      <c r="B841" s="2"/>
      <c r="C841" s="3"/>
      <c r="D841" s="4"/>
      <c r="E841" s="95"/>
      <c r="F841" s="96"/>
      <c r="G841" s="2"/>
      <c r="H841" s="6"/>
      <c r="I841" s="2"/>
      <c r="J841" s="2"/>
      <c r="K841" s="2"/>
    </row>
    <row r="842" spans="2:11" ht="15.75" customHeight="1" x14ac:dyDescent="0.2">
      <c r="B842" s="2"/>
      <c r="C842" s="3"/>
      <c r="D842" s="4"/>
      <c r="E842" s="95"/>
      <c r="F842" s="96"/>
      <c r="G842" s="2"/>
      <c r="H842" s="6"/>
      <c r="I842" s="2"/>
      <c r="J842" s="2"/>
      <c r="K842" s="2"/>
    </row>
    <row r="843" spans="2:11" ht="15.75" customHeight="1" x14ac:dyDescent="0.2">
      <c r="B843" s="2"/>
      <c r="C843" s="3"/>
      <c r="D843" s="4"/>
      <c r="E843" s="95"/>
      <c r="F843" s="96"/>
      <c r="G843" s="2"/>
      <c r="H843" s="6"/>
      <c r="I843" s="2"/>
      <c r="J843" s="2"/>
      <c r="K843" s="2"/>
    </row>
    <row r="844" spans="2:11" ht="15.75" customHeight="1" x14ac:dyDescent="0.2">
      <c r="B844" s="2"/>
      <c r="C844" s="3"/>
      <c r="D844" s="4"/>
      <c r="E844" s="95"/>
      <c r="F844" s="96"/>
      <c r="G844" s="2"/>
      <c r="H844" s="6"/>
      <c r="I844" s="2"/>
      <c r="J844" s="2"/>
      <c r="K844" s="2"/>
    </row>
    <row r="845" spans="2:11" ht="15.75" customHeight="1" x14ac:dyDescent="0.2">
      <c r="B845" s="2"/>
      <c r="C845" s="3"/>
      <c r="D845" s="4"/>
      <c r="E845" s="95"/>
      <c r="F845" s="96"/>
      <c r="G845" s="2"/>
      <c r="H845" s="6"/>
      <c r="I845" s="2"/>
      <c r="J845" s="2"/>
      <c r="K845" s="2"/>
    </row>
    <row r="846" spans="2:11" ht="15.75" customHeight="1" x14ac:dyDescent="0.2">
      <c r="B846" s="2"/>
      <c r="C846" s="3"/>
      <c r="D846" s="4"/>
      <c r="E846" s="95"/>
      <c r="F846" s="96"/>
      <c r="G846" s="2"/>
      <c r="H846" s="6"/>
      <c r="I846" s="2"/>
      <c r="J846" s="2"/>
      <c r="K846" s="2"/>
    </row>
    <row r="847" spans="2:11" ht="15.75" customHeight="1" x14ac:dyDescent="0.2">
      <c r="B847" s="2"/>
      <c r="C847" s="3"/>
      <c r="D847" s="4"/>
      <c r="E847" s="95"/>
      <c r="F847" s="96"/>
      <c r="G847" s="2"/>
      <c r="H847" s="6"/>
      <c r="I847" s="2"/>
      <c r="J847" s="2"/>
      <c r="K847" s="2"/>
    </row>
    <row r="848" spans="2:11" ht="15.75" customHeight="1" x14ac:dyDescent="0.2">
      <c r="B848" s="2"/>
      <c r="C848" s="3"/>
      <c r="D848" s="4"/>
      <c r="E848" s="95"/>
      <c r="F848" s="96"/>
      <c r="G848" s="2"/>
      <c r="H848" s="6"/>
      <c r="I848" s="2"/>
      <c r="J848" s="2"/>
      <c r="K848" s="2"/>
    </row>
    <row r="849" spans="2:11" ht="15.75" customHeight="1" x14ac:dyDescent="0.2">
      <c r="B849" s="2"/>
      <c r="C849" s="3"/>
      <c r="D849" s="4"/>
      <c r="E849" s="95"/>
      <c r="F849" s="96"/>
      <c r="G849" s="2"/>
      <c r="H849" s="6"/>
      <c r="I849" s="2"/>
      <c r="J849" s="2"/>
      <c r="K849" s="2"/>
    </row>
    <row r="850" spans="2:11" ht="15.75" customHeight="1" x14ac:dyDescent="0.2">
      <c r="B850" s="2"/>
      <c r="C850" s="3"/>
      <c r="D850" s="4"/>
      <c r="E850" s="95"/>
      <c r="F850" s="96"/>
      <c r="G850" s="2"/>
      <c r="H850" s="6"/>
      <c r="I850" s="2"/>
      <c r="J850" s="2"/>
      <c r="K850" s="2"/>
    </row>
    <row r="851" spans="2:11" ht="15.75" customHeight="1" x14ac:dyDescent="0.2">
      <c r="B851" s="2"/>
      <c r="C851" s="3"/>
      <c r="D851" s="4"/>
      <c r="E851" s="95"/>
      <c r="F851" s="96"/>
      <c r="G851" s="2"/>
      <c r="H851" s="6"/>
      <c r="I851" s="2"/>
      <c r="J851" s="2"/>
      <c r="K851" s="2"/>
    </row>
    <row r="852" spans="2:11" ht="15.75" customHeight="1" x14ac:dyDescent="0.2">
      <c r="B852" s="2"/>
      <c r="C852" s="3"/>
      <c r="D852" s="4"/>
      <c r="E852" s="95"/>
      <c r="F852" s="96"/>
      <c r="G852" s="2"/>
      <c r="H852" s="6"/>
      <c r="I852" s="2"/>
      <c r="J852" s="2"/>
      <c r="K852" s="2"/>
    </row>
    <row r="853" spans="2:11" ht="15.75" customHeight="1" x14ac:dyDescent="0.2">
      <c r="B853" s="2"/>
      <c r="C853" s="3"/>
      <c r="D853" s="4"/>
      <c r="E853" s="95"/>
      <c r="F853" s="96"/>
      <c r="G853" s="2"/>
      <c r="H853" s="6"/>
      <c r="I853" s="2"/>
      <c r="J853" s="2"/>
      <c r="K853" s="2"/>
    </row>
    <row r="854" spans="2:11" ht="15.75" customHeight="1" x14ac:dyDescent="0.2">
      <c r="B854" s="2"/>
      <c r="C854" s="3"/>
      <c r="D854" s="4"/>
      <c r="E854" s="95"/>
      <c r="F854" s="96"/>
      <c r="G854" s="2"/>
      <c r="H854" s="6"/>
      <c r="I854" s="2"/>
      <c r="J854" s="2"/>
      <c r="K854" s="2"/>
    </row>
    <row r="855" spans="2:11" ht="15.75" customHeight="1" x14ac:dyDescent="0.2">
      <c r="B855" s="2"/>
      <c r="C855" s="3"/>
      <c r="D855" s="4"/>
      <c r="E855" s="95"/>
      <c r="F855" s="96"/>
      <c r="G855" s="2"/>
      <c r="H855" s="6"/>
      <c r="I855" s="2"/>
      <c r="J855" s="2"/>
      <c r="K855" s="2"/>
    </row>
    <row r="856" spans="2:11" ht="15.75" customHeight="1" x14ac:dyDescent="0.2">
      <c r="B856" s="2"/>
      <c r="C856" s="3"/>
      <c r="D856" s="4"/>
      <c r="E856" s="95"/>
      <c r="F856" s="96"/>
      <c r="G856" s="2"/>
      <c r="H856" s="6"/>
      <c r="I856" s="2"/>
      <c r="J856" s="2"/>
      <c r="K856" s="2"/>
    </row>
    <row r="857" spans="2:11" ht="15.75" customHeight="1" x14ac:dyDescent="0.2">
      <c r="B857" s="2"/>
      <c r="C857" s="3"/>
      <c r="D857" s="4"/>
      <c r="E857" s="95"/>
      <c r="F857" s="96"/>
      <c r="G857" s="2"/>
      <c r="H857" s="6"/>
      <c r="I857" s="2"/>
      <c r="J857" s="2"/>
      <c r="K857" s="2"/>
    </row>
    <row r="858" spans="2:11" ht="15.75" customHeight="1" x14ac:dyDescent="0.2">
      <c r="B858" s="2"/>
      <c r="C858" s="3"/>
      <c r="D858" s="4"/>
      <c r="E858" s="95"/>
      <c r="F858" s="96"/>
      <c r="G858" s="2"/>
      <c r="H858" s="6"/>
      <c r="I858" s="2"/>
      <c r="J858" s="2"/>
      <c r="K858" s="2"/>
    </row>
    <row r="859" spans="2:11" ht="15.75" customHeight="1" x14ac:dyDescent="0.2">
      <c r="B859" s="2"/>
      <c r="C859" s="3"/>
      <c r="D859" s="4"/>
      <c r="E859" s="95"/>
      <c r="F859" s="96"/>
      <c r="G859" s="2"/>
      <c r="H859" s="6"/>
      <c r="I859" s="2"/>
      <c r="J859" s="2"/>
      <c r="K859" s="2"/>
    </row>
    <row r="860" spans="2:11" ht="15.75" customHeight="1" x14ac:dyDescent="0.2">
      <c r="B860" s="2"/>
      <c r="C860" s="3"/>
      <c r="D860" s="4"/>
      <c r="E860" s="95"/>
      <c r="F860" s="96"/>
      <c r="G860" s="2"/>
      <c r="H860" s="6"/>
      <c r="I860" s="2"/>
      <c r="J860" s="2"/>
      <c r="K860" s="2"/>
    </row>
    <row r="861" spans="2:11" ht="15.75" customHeight="1" x14ac:dyDescent="0.2">
      <c r="B861" s="2"/>
      <c r="C861" s="3"/>
      <c r="D861" s="4"/>
      <c r="E861" s="95"/>
      <c r="F861" s="96"/>
      <c r="G861" s="2"/>
      <c r="H861" s="6"/>
      <c r="I861" s="2"/>
      <c r="J861" s="2"/>
      <c r="K861" s="2"/>
    </row>
    <row r="862" spans="2:11" ht="15.75" customHeight="1" x14ac:dyDescent="0.2">
      <c r="B862" s="2"/>
      <c r="C862" s="3"/>
      <c r="D862" s="4"/>
      <c r="E862" s="95"/>
      <c r="F862" s="96"/>
      <c r="G862" s="2"/>
      <c r="H862" s="6"/>
      <c r="I862" s="2"/>
      <c r="J862" s="2"/>
      <c r="K862" s="2"/>
    </row>
    <row r="863" spans="2:11" ht="15.75" customHeight="1" x14ac:dyDescent="0.2">
      <c r="B863" s="2"/>
      <c r="C863" s="3"/>
      <c r="D863" s="4"/>
      <c r="E863" s="95"/>
      <c r="F863" s="96"/>
      <c r="G863" s="2"/>
      <c r="H863" s="6"/>
      <c r="I863" s="2"/>
      <c r="J863" s="2"/>
      <c r="K863" s="2"/>
    </row>
    <row r="864" spans="2:11" ht="15.75" customHeight="1" x14ac:dyDescent="0.2">
      <c r="B864" s="2"/>
      <c r="C864" s="3"/>
      <c r="D864" s="4"/>
      <c r="E864" s="95"/>
      <c r="F864" s="96"/>
      <c r="G864" s="2"/>
      <c r="H864" s="6"/>
      <c r="I864" s="2"/>
      <c r="J864" s="2"/>
      <c r="K864" s="2"/>
    </row>
    <row r="865" spans="2:11" ht="15.75" customHeight="1" x14ac:dyDescent="0.2">
      <c r="B865" s="2"/>
      <c r="C865" s="3"/>
      <c r="D865" s="4"/>
      <c r="E865" s="95"/>
      <c r="F865" s="96"/>
      <c r="G865" s="2"/>
      <c r="H865" s="6"/>
      <c r="I865" s="2"/>
      <c r="J865" s="2"/>
      <c r="K865" s="2"/>
    </row>
    <row r="866" spans="2:11" ht="15.75" customHeight="1" x14ac:dyDescent="0.2">
      <c r="B866" s="2"/>
      <c r="C866" s="3"/>
      <c r="D866" s="4"/>
      <c r="E866" s="95"/>
      <c r="F866" s="96"/>
      <c r="G866" s="2"/>
      <c r="H866" s="6"/>
      <c r="I866" s="2"/>
      <c r="J866" s="2"/>
      <c r="K866" s="2"/>
    </row>
    <row r="867" spans="2:11" ht="15.75" customHeight="1" x14ac:dyDescent="0.2">
      <c r="B867" s="2"/>
      <c r="C867" s="3"/>
      <c r="D867" s="4"/>
      <c r="E867" s="95"/>
      <c r="F867" s="96"/>
      <c r="G867" s="2"/>
      <c r="H867" s="6"/>
      <c r="I867" s="2"/>
      <c r="J867" s="2"/>
      <c r="K867" s="2"/>
    </row>
    <row r="868" spans="2:11" ht="15.75" customHeight="1" x14ac:dyDescent="0.2">
      <c r="B868" s="2"/>
      <c r="C868" s="3"/>
      <c r="D868" s="4"/>
      <c r="E868" s="95"/>
      <c r="F868" s="96"/>
      <c r="G868" s="2"/>
      <c r="H868" s="6"/>
      <c r="I868" s="2"/>
      <c r="J868" s="2"/>
      <c r="K868" s="2"/>
    </row>
    <row r="869" spans="2:11" ht="15.75" customHeight="1" x14ac:dyDescent="0.2">
      <c r="B869" s="2"/>
      <c r="C869" s="3"/>
      <c r="D869" s="4"/>
      <c r="E869" s="95"/>
      <c r="F869" s="96"/>
      <c r="G869" s="2"/>
      <c r="H869" s="6"/>
      <c r="I869" s="2"/>
      <c r="J869" s="2"/>
      <c r="K869" s="2"/>
    </row>
    <row r="870" spans="2:11" ht="15.75" customHeight="1" x14ac:dyDescent="0.2">
      <c r="B870" s="2"/>
      <c r="C870" s="3"/>
      <c r="D870" s="4"/>
      <c r="E870" s="95"/>
      <c r="F870" s="96"/>
      <c r="G870" s="2"/>
      <c r="H870" s="6"/>
      <c r="I870" s="2"/>
      <c r="J870" s="2"/>
      <c r="K870" s="2"/>
    </row>
    <row r="871" spans="2:11" ht="15.75" customHeight="1" x14ac:dyDescent="0.2">
      <c r="B871" s="2"/>
      <c r="C871" s="3"/>
      <c r="D871" s="4"/>
      <c r="E871" s="95"/>
      <c r="F871" s="96"/>
      <c r="G871" s="2"/>
      <c r="H871" s="6"/>
      <c r="I871" s="2"/>
      <c r="J871" s="2"/>
      <c r="K871" s="2"/>
    </row>
    <row r="872" spans="2:11" ht="15.75" customHeight="1" x14ac:dyDescent="0.2">
      <c r="B872" s="2"/>
      <c r="C872" s="3"/>
      <c r="D872" s="4"/>
      <c r="E872" s="95"/>
      <c r="F872" s="96"/>
      <c r="G872" s="2"/>
      <c r="H872" s="6"/>
      <c r="I872" s="2"/>
      <c r="J872" s="2"/>
      <c r="K872" s="2"/>
    </row>
    <row r="873" spans="2:11" ht="15.75" customHeight="1" x14ac:dyDescent="0.2">
      <c r="B873" s="2"/>
      <c r="C873" s="3"/>
      <c r="D873" s="4"/>
      <c r="E873" s="95"/>
      <c r="F873" s="96"/>
      <c r="G873" s="2"/>
      <c r="H873" s="6"/>
      <c r="I873" s="2"/>
      <c r="J873" s="2"/>
      <c r="K873" s="2"/>
    </row>
    <row r="874" spans="2:11" ht="15.75" customHeight="1" x14ac:dyDescent="0.2">
      <c r="B874" s="2"/>
      <c r="C874" s="3"/>
      <c r="D874" s="4"/>
      <c r="E874" s="95"/>
      <c r="F874" s="96"/>
      <c r="G874" s="2"/>
      <c r="H874" s="6"/>
      <c r="I874" s="2"/>
      <c r="J874" s="2"/>
      <c r="K874" s="2"/>
    </row>
    <row r="875" spans="2:11" ht="15.75" customHeight="1" x14ac:dyDescent="0.2">
      <c r="B875" s="2"/>
      <c r="C875" s="3"/>
      <c r="D875" s="4"/>
      <c r="E875" s="95"/>
      <c r="F875" s="96"/>
      <c r="G875" s="2"/>
      <c r="H875" s="6"/>
      <c r="I875" s="2"/>
      <c r="J875" s="2"/>
      <c r="K875" s="2"/>
    </row>
    <row r="876" spans="2:11" ht="15.75" customHeight="1" x14ac:dyDescent="0.2">
      <c r="B876" s="2"/>
      <c r="C876" s="3"/>
      <c r="D876" s="4"/>
      <c r="E876" s="95"/>
      <c r="F876" s="96"/>
      <c r="G876" s="2"/>
      <c r="H876" s="6"/>
      <c r="I876" s="2"/>
      <c r="J876" s="2"/>
      <c r="K876" s="2"/>
    </row>
    <row r="877" spans="2:11" ht="15.75" customHeight="1" x14ac:dyDescent="0.2">
      <c r="B877" s="2"/>
      <c r="C877" s="3"/>
      <c r="D877" s="4"/>
      <c r="E877" s="95"/>
      <c r="F877" s="96"/>
      <c r="G877" s="2"/>
      <c r="H877" s="6"/>
      <c r="I877" s="2"/>
      <c r="J877" s="2"/>
      <c r="K877" s="2"/>
    </row>
    <row r="878" spans="2:11" ht="15.75" customHeight="1" x14ac:dyDescent="0.2">
      <c r="B878" s="2"/>
      <c r="C878" s="3"/>
      <c r="D878" s="4"/>
      <c r="E878" s="95"/>
      <c r="F878" s="96"/>
      <c r="G878" s="2"/>
      <c r="H878" s="6"/>
      <c r="I878" s="2"/>
      <c r="J878" s="2"/>
      <c r="K878" s="2"/>
    </row>
    <row r="879" spans="2:11" ht="15.75" customHeight="1" x14ac:dyDescent="0.2">
      <c r="B879" s="2"/>
      <c r="C879" s="3"/>
      <c r="D879" s="4"/>
      <c r="E879" s="95"/>
      <c r="F879" s="96"/>
      <c r="G879" s="2"/>
      <c r="H879" s="6"/>
      <c r="I879" s="2"/>
      <c r="J879" s="2"/>
      <c r="K879" s="2"/>
    </row>
    <row r="880" spans="2:11" ht="15.75" customHeight="1" x14ac:dyDescent="0.2">
      <c r="B880" s="2"/>
      <c r="C880" s="3"/>
      <c r="D880" s="4"/>
      <c r="E880" s="95"/>
      <c r="F880" s="96"/>
      <c r="G880" s="2"/>
      <c r="H880" s="6"/>
      <c r="I880" s="2"/>
      <c r="J880" s="2"/>
      <c r="K880" s="2"/>
    </row>
    <row r="881" spans="2:11" ht="15.75" customHeight="1" x14ac:dyDescent="0.2">
      <c r="B881" s="2"/>
      <c r="C881" s="3"/>
      <c r="D881" s="4"/>
      <c r="E881" s="95"/>
      <c r="F881" s="96"/>
      <c r="G881" s="2"/>
      <c r="H881" s="6"/>
      <c r="I881" s="2"/>
      <c r="J881" s="2"/>
      <c r="K881" s="2"/>
    </row>
    <row r="882" spans="2:11" ht="15.75" customHeight="1" x14ac:dyDescent="0.2">
      <c r="B882" s="2"/>
      <c r="C882" s="3"/>
      <c r="D882" s="4"/>
      <c r="E882" s="95"/>
      <c r="F882" s="96"/>
      <c r="G882" s="2"/>
      <c r="H882" s="6"/>
      <c r="I882" s="2"/>
      <c r="J882" s="2"/>
      <c r="K882" s="2"/>
    </row>
    <row r="883" spans="2:11" ht="15.75" customHeight="1" x14ac:dyDescent="0.2">
      <c r="B883" s="2"/>
      <c r="C883" s="3"/>
      <c r="D883" s="4"/>
      <c r="E883" s="95"/>
      <c r="F883" s="96"/>
      <c r="G883" s="2"/>
      <c r="H883" s="6"/>
      <c r="I883" s="2"/>
      <c r="J883" s="2"/>
      <c r="K883" s="2"/>
    </row>
    <row r="884" spans="2:11" ht="15.75" customHeight="1" x14ac:dyDescent="0.2">
      <c r="B884" s="2"/>
      <c r="C884" s="3"/>
      <c r="D884" s="4"/>
      <c r="E884" s="95"/>
      <c r="F884" s="96"/>
      <c r="G884" s="2"/>
      <c r="H884" s="6"/>
      <c r="I884" s="2"/>
      <c r="J884" s="2"/>
      <c r="K884" s="2"/>
    </row>
    <row r="885" spans="2:11" ht="15.75" customHeight="1" x14ac:dyDescent="0.2">
      <c r="B885" s="2"/>
      <c r="C885" s="3"/>
      <c r="D885" s="4"/>
      <c r="E885" s="95"/>
      <c r="F885" s="96"/>
      <c r="G885" s="2"/>
      <c r="H885" s="6"/>
      <c r="I885" s="2"/>
      <c r="J885" s="2"/>
      <c r="K885" s="2"/>
    </row>
    <row r="886" spans="2:11" ht="15.75" customHeight="1" x14ac:dyDescent="0.2">
      <c r="B886" s="2"/>
      <c r="C886" s="3"/>
      <c r="D886" s="4"/>
      <c r="E886" s="95"/>
      <c r="F886" s="96"/>
      <c r="G886" s="2"/>
      <c r="H886" s="6"/>
      <c r="I886" s="2"/>
      <c r="J886" s="2"/>
      <c r="K886" s="2"/>
    </row>
    <row r="887" spans="2:11" ht="15.75" customHeight="1" x14ac:dyDescent="0.2">
      <c r="B887" s="2"/>
      <c r="C887" s="3"/>
      <c r="D887" s="4"/>
      <c r="E887" s="95"/>
      <c r="F887" s="96"/>
      <c r="G887" s="2"/>
      <c r="H887" s="6"/>
      <c r="I887" s="2"/>
      <c r="J887" s="2"/>
      <c r="K887" s="2"/>
    </row>
    <row r="888" spans="2:11" ht="15.75" customHeight="1" x14ac:dyDescent="0.2">
      <c r="B888" s="2"/>
      <c r="C888" s="3"/>
      <c r="D888" s="4"/>
      <c r="E888" s="95"/>
      <c r="F888" s="96"/>
      <c r="G888" s="2"/>
      <c r="H888" s="6"/>
      <c r="I888" s="2"/>
      <c r="J888" s="2"/>
      <c r="K888" s="2"/>
    </row>
    <row r="889" spans="2:11" ht="15.75" customHeight="1" x14ac:dyDescent="0.2">
      <c r="B889" s="2"/>
      <c r="C889" s="3"/>
      <c r="D889" s="4"/>
      <c r="E889" s="95"/>
      <c r="F889" s="96"/>
      <c r="G889" s="2"/>
      <c r="H889" s="6"/>
      <c r="I889" s="2"/>
      <c r="J889" s="2"/>
      <c r="K889" s="2"/>
    </row>
    <row r="890" spans="2:11" ht="15.75" customHeight="1" x14ac:dyDescent="0.2">
      <c r="B890" s="2"/>
      <c r="C890" s="3"/>
      <c r="D890" s="4"/>
      <c r="E890" s="95"/>
      <c r="F890" s="96"/>
      <c r="G890" s="2"/>
      <c r="H890" s="6"/>
      <c r="I890" s="2"/>
      <c r="J890" s="2"/>
      <c r="K890" s="2"/>
    </row>
    <row r="891" spans="2:11" ht="15.75" customHeight="1" x14ac:dyDescent="0.2">
      <c r="B891" s="2"/>
      <c r="C891" s="3"/>
      <c r="D891" s="4"/>
      <c r="E891" s="95"/>
      <c r="F891" s="96"/>
      <c r="G891" s="2"/>
      <c r="H891" s="6"/>
      <c r="I891" s="2"/>
      <c r="J891" s="2"/>
      <c r="K891" s="2"/>
    </row>
    <row r="892" spans="2:11" ht="15.75" customHeight="1" x14ac:dyDescent="0.2">
      <c r="B892" s="2"/>
      <c r="C892" s="3"/>
      <c r="D892" s="4"/>
      <c r="E892" s="95"/>
      <c r="F892" s="96"/>
      <c r="G892" s="2"/>
      <c r="H892" s="6"/>
      <c r="I892" s="2"/>
      <c r="J892" s="2"/>
      <c r="K892" s="2"/>
    </row>
    <row r="893" spans="2:11" ht="15.75" customHeight="1" x14ac:dyDescent="0.2">
      <c r="B893" s="2"/>
      <c r="C893" s="3"/>
      <c r="D893" s="4"/>
      <c r="E893" s="95"/>
      <c r="F893" s="96"/>
      <c r="G893" s="2"/>
      <c r="H893" s="6"/>
      <c r="I893" s="2"/>
      <c r="J893" s="2"/>
      <c r="K893" s="2"/>
    </row>
    <row r="894" spans="2:11" ht="15.75" customHeight="1" x14ac:dyDescent="0.2">
      <c r="B894" s="2"/>
      <c r="C894" s="3"/>
      <c r="D894" s="4"/>
      <c r="E894" s="95"/>
      <c r="F894" s="96"/>
      <c r="G894" s="2"/>
      <c r="H894" s="6"/>
      <c r="I894" s="2"/>
      <c r="J894" s="2"/>
      <c r="K894" s="2"/>
    </row>
    <row r="895" spans="2:11" ht="15.75" customHeight="1" x14ac:dyDescent="0.2">
      <c r="B895" s="2"/>
      <c r="C895" s="3"/>
      <c r="D895" s="4"/>
      <c r="E895" s="95"/>
      <c r="F895" s="96"/>
      <c r="G895" s="2"/>
      <c r="H895" s="6"/>
      <c r="I895" s="2"/>
      <c r="J895" s="2"/>
      <c r="K895" s="2"/>
    </row>
    <row r="896" spans="2:11" ht="15.75" customHeight="1" x14ac:dyDescent="0.2">
      <c r="B896" s="2"/>
      <c r="C896" s="3"/>
      <c r="D896" s="4"/>
      <c r="E896" s="95"/>
      <c r="F896" s="96"/>
      <c r="G896" s="2"/>
      <c r="H896" s="6"/>
      <c r="I896" s="2"/>
      <c r="J896" s="2"/>
      <c r="K896" s="2"/>
    </row>
    <row r="897" spans="2:11" ht="15.75" customHeight="1" x14ac:dyDescent="0.2">
      <c r="B897" s="2"/>
      <c r="C897" s="3"/>
      <c r="D897" s="4"/>
      <c r="E897" s="95"/>
      <c r="F897" s="96"/>
      <c r="G897" s="2"/>
      <c r="H897" s="6"/>
      <c r="I897" s="2"/>
      <c r="J897" s="2"/>
      <c r="K897" s="2"/>
    </row>
    <row r="898" spans="2:11" ht="15.75" customHeight="1" x14ac:dyDescent="0.2">
      <c r="B898" s="2"/>
      <c r="C898" s="3"/>
      <c r="D898" s="4"/>
      <c r="E898" s="95"/>
      <c r="F898" s="96"/>
      <c r="G898" s="2"/>
      <c r="H898" s="6"/>
      <c r="I898" s="2"/>
      <c r="J898" s="2"/>
      <c r="K898" s="2"/>
    </row>
    <row r="899" spans="2:11" ht="15.75" customHeight="1" x14ac:dyDescent="0.2">
      <c r="B899" s="2"/>
      <c r="C899" s="3"/>
      <c r="D899" s="4"/>
      <c r="E899" s="95"/>
      <c r="F899" s="96"/>
      <c r="G899" s="2"/>
      <c r="H899" s="6"/>
      <c r="I899" s="2"/>
      <c r="J899" s="2"/>
      <c r="K899" s="2"/>
    </row>
    <row r="900" spans="2:11" ht="15.75" customHeight="1" x14ac:dyDescent="0.2">
      <c r="B900" s="2"/>
      <c r="C900" s="3"/>
      <c r="D900" s="4"/>
      <c r="E900" s="95"/>
      <c r="F900" s="96"/>
      <c r="G900" s="2"/>
      <c r="H900" s="6"/>
      <c r="I900" s="2"/>
      <c r="J900" s="2"/>
      <c r="K900" s="2"/>
    </row>
    <row r="901" spans="2:11" ht="15.75" customHeight="1" x14ac:dyDescent="0.2">
      <c r="B901" s="2"/>
      <c r="C901" s="3"/>
      <c r="D901" s="4"/>
      <c r="E901" s="95"/>
      <c r="F901" s="96"/>
      <c r="G901" s="2"/>
      <c r="H901" s="6"/>
      <c r="I901" s="2"/>
      <c r="J901" s="2"/>
      <c r="K901" s="2"/>
    </row>
    <row r="902" spans="2:11" ht="15.75" customHeight="1" x14ac:dyDescent="0.2">
      <c r="B902" s="2"/>
      <c r="C902" s="3"/>
      <c r="D902" s="4"/>
      <c r="E902" s="95"/>
      <c r="F902" s="96"/>
      <c r="G902" s="2"/>
      <c r="H902" s="6"/>
      <c r="I902" s="2"/>
      <c r="J902" s="2"/>
      <c r="K902" s="2"/>
    </row>
    <row r="903" spans="2:11" ht="15.75" customHeight="1" x14ac:dyDescent="0.2">
      <c r="B903" s="2"/>
      <c r="C903" s="3"/>
      <c r="D903" s="4"/>
      <c r="E903" s="95"/>
      <c r="F903" s="96"/>
      <c r="G903" s="2"/>
      <c r="H903" s="6"/>
      <c r="I903" s="2"/>
      <c r="J903" s="2"/>
      <c r="K903" s="2"/>
    </row>
    <row r="904" spans="2:11" ht="15.75" customHeight="1" x14ac:dyDescent="0.2">
      <c r="B904" s="2"/>
      <c r="C904" s="3"/>
      <c r="D904" s="4"/>
      <c r="E904" s="95"/>
      <c r="F904" s="96"/>
      <c r="G904" s="2"/>
      <c r="H904" s="6"/>
      <c r="I904" s="2"/>
      <c r="J904" s="2"/>
      <c r="K904" s="2"/>
    </row>
    <row r="905" spans="2:11" ht="15.75" customHeight="1" x14ac:dyDescent="0.2">
      <c r="B905" s="2"/>
      <c r="C905" s="3"/>
      <c r="D905" s="4"/>
      <c r="E905" s="95"/>
      <c r="F905" s="96"/>
      <c r="G905" s="2"/>
      <c r="H905" s="6"/>
      <c r="I905" s="2"/>
      <c r="J905" s="2"/>
      <c r="K905" s="2"/>
    </row>
    <row r="906" spans="2:11" ht="15.75" customHeight="1" x14ac:dyDescent="0.2">
      <c r="B906" s="2"/>
      <c r="C906" s="3"/>
      <c r="D906" s="4"/>
      <c r="E906" s="95"/>
      <c r="F906" s="96"/>
      <c r="G906" s="2"/>
      <c r="H906" s="6"/>
      <c r="I906" s="2"/>
      <c r="J906" s="2"/>
      <c r="K906" s="2"/>
    </row>
    <row r="907" spans="2:11" ht="15.75" customHeight="1" x14ac:dyDescent="0.2">
      <c r="B907" s="2"/>
      <c r="C907" s="3"/>
      <c r="D907" s="4"/>
      <c r="E907" s="95"/>
      <c r="F907" s="96"/>
      <c r="G907" s="2"/>
      <c r="H907" s="6"/>
      <c r="I907" s="2"/>
      <c r="J907" s="2"/>
      <c r="K907" s="2"/>
    </row>
    <row r="908" spans="2:11" ht="15.75" customHeight="1" x14ac:dyDescent="0.2">
      <c r="B908" s="2"/>
      <c r="C908" s="3"/>
      <c r="D908" s="4"/>
      <c r="E908" s="95"/>
      <c r="F908" s="96"/>
      <c r="G908" s="2"/>
      <c r="H908" s="6"/>
      <c r="I908" s="2"/>
      <c r="J908" s="2"/>
      <c r="K908" s="2"/>
    </row>
    <row r="909" spans="2:11" ht="15.75" customHeight="1" x14ac:dyDescent="0.2">
      <c r="B909" s="2"/>
      <c r="C909" s="3"/>
      <c r="D909" s="4"/>
      <c r="E909" s="95"/>
      <c r="F909" s="96"/>
      <c r="G909" s="2"/>
      <c r="H909" s="6"/>
      <c r="I909" s="2"/>
      <c r="J909" s="2"/>
      <c r="K909" s="2"/>
    </row>
    <row r="910" spans="2:11" ht="15.75" customHeight="1" x14ac:dyDescent="0.2">
      <c r="B910" s="2"/>
      <c r="C910" s="3"/>
      <c r="D910" s="4"/>
      <c r="E910" s="95"/>
      <c r="F910" s="96"/>
      <c r="G910" s="2"/>
      <c r="H910" s="6"/>
      <c r="I910" s="2"/>
      <c r="J910" s="2"/>
      <c r="K910" s="2"/>
    </row>
    <row r="911" spans="2:11" ht="15.75" customHeight="1" x14ac:dyDescent="0.2">
      <c r="B911" s="2"/>
      <c r="C911" s="3"/>
      <c r="D911" s="4"/>
      <c r="E911" s="95"/>
      <c r="F911" s="96"/>
      <c r="G911" s="2"/>
      <c r="H911" s="6"/>
      <c r="I911" s="2"/>
      <c r="J911" s="2"/>
      <c r="K911" s="2"/>
    </row>
    <row r="912" spans="2:11" ht="15.75" customHeight="1" x14ac:dyDescent="0.2">
      <c r="B912" s="2"/>
      <c r="C912" s="3"/>
      <c r="D912" s="4"/>
      <c r="E912" s="95"/>
      <c r="F912" s="96"/>
      <c r="G912" s="2"/>
      <c r="H912" s="6"/>
      <c r="I912" s="2"/>
      <c r="J912" s="2"/>
      <c r="K912" s="2"/>
    </row>
    <row r="913" spans="2:11" ht="15.75" customHeight="1" x14ac:dyDescent="0.2">
      <c r="B913" s="2"/>
      <c r="C913" s="3"/>
      <c r="D913" s="4"/>
      <c r="E913" s="95"/>
      <c r="F913" s="96"/>
      <c r="G913" s="2"/>
      <c r="H913" s="6"/>
      <c r="I913" s="2"/>
      <c r="J913" s="2"/>
      <c r="K913" s="2"/>
    </row>
    <row r="914" spans="2:11" ht="15.75" customHeight="1" x14ac:dyDescent="0.2">
      <c r="B914" s="2"/>
      <c r="C914" s="3"/>
      <c r="D914" s="4"/>
      <c r="E914" s="95"/>
      <c r="F914" s="96"/>
      <c r="G914" s="2"/>
      <c r="H914" s="6"/>
      <c r="I914" s="2"/>
      <c r="J914" s="2"/>
      <c r="K914" s="2"/>
    </row>
    <row r="915" spans="2:11" ht="15.75" customHeight="1" x14ac:dyDescent="0.2">
      <c r="B915" s="2"/>
      <c r="C915" s="3"/>
      <c r="D915" s="4"/>
      <c r="E915" s="95"/>
      <c r="F915" s="96"/>
      <c r="G915" s="2"/>
      <c r="H915" s="6"/>
      <c r="I915" s="2"/>
      <c r="J915" s="2"/>
      <c r="K915" s="2"/>
    </row>
    <row r="916" spans="2:11" ht="15.75" customHeight="1" x14ac:dyDescent="0.2">
      <c r="B916" s="2"/>
      <c r="C916" s="3"/>
      <c r="D916" s="4"/>
      <c r="E916" s="95"/>
      <c r="F916" s="96"/>
      <c r="G916" s="2"/>
      <c r="H916" s="6"/>
      <c r="I916" s="2"/>
      <c r="J916" s="2"/>
      <c r="K916" s="2"/>
    </row>
    <row r="917" spans="2:11" ht="15.75" customHeight="1" x14ac:dyDescent="0.2">
      <c r="B917" s="2"/>
      <c r="C917" s="3"/>
      <c r="D917" s="4"/>
      <c r="E917" s="95"/>
      <c r="F917" s="96"/>
      <c r="G917" s="2"/>
      <c r="H917" s="6"/>
      <c r="I917" s="2"/>
      <c r="J917" s="2"/>
      <c r="K917" s="2"/>
    </row>
    <row r="918" spans="2:11" ht="15.75" customHeight="1" x14ac:dyDescent="0.2">
      <c r="B918" s="2"/>
      <c r="C918" s="3"/>
      <c r="D918" s="4"/>
      <c r="E918" s="95"/>
      <c r="F918" s="96"/>
      <c r="G918" s="2"/>
      <c r="H918" s="6"/>
      <c r="I918" s="2"/>
      <c r="J918" s="2"/>
      <c r="K918" s="2"/>
    </row>
    <row r="919" spans="2:11" ht="15.75" customHeight="1" x14ac:dyDescent="0.2">
      <c r="B919" s="2"/>
      <c r="C919" s="3"/>
      <c r="D919" s="4"/>
      <c r="E919" s="95"/>
      <c r="F919" s="96"/>
      <c r="G919" s="2"/>
      <c r="H919" s="6"/>
      <c r="I919" s="2"/>
      <c r="J919" s="2"/>
      <c r="K919" s="2"/>
    </row>
    <row r="920" spans="2:11" ht="15.75" customHeight="1" x14ac:dyDescent="0.2">
      <c r="B920" s="2"/>
      <c r="C920" s="3"/>
      <c r="D920" s="4"/>
      <c r="E920" s="95"/>
      <c r="F920" s="96"/>
      <c r="G920" s="2"/>
      <c r="H920" s="6"/>
      <c r="I920" s="2"/>
      <c r="J920" s="2"/>
      <c r="K920" s="2"/>
    </row>
    <row r="921" spans="2:11" ht="15.75" customHeight="1" x14ac:dyDescent="0.2">
      <c r="B921" s="2"/>
      <c r="C921" s="3"/>
      <c r="D921" s="4"/>
      <c r="E921" s="95"/>
      <c r="F921" s="96"/>
      <c r="G921" s="2"/>
      <c r="H921" s="6"/>
      <c r="I921" s="2"/>
      <c r="J921" s="2"/>
      <c r="K921" s="2"/>
    </row>
    <row r="922" spans="2:11" ht="15.75" customHeight="1" x14ac:dyDescent="0.2">
      <c r="B922" s="2"/>
      <c r="C922" s="3"/>
      <c r="D922" s="4"/>
      <c r="E922" s="95"/>
      <c r="F922" s="96"/>
      <c r="G922" s="2"/>
      <c r="H922" s="6"/>
      <c r="I922" s="2"/>
      <c r="J922" s="2"/>
      <c r="K922" s="2"/>
    </row>
    <row r="923" spans="2:11" ht="15.75" customHeight="1" x14ac:dyDescent="0.2">
      <c r="B923" s="2"/>
      <c r="C923" s="3"/>
      <c r="D923" s="4"/>
      <c r="E923" s="95"/>
      <c r="F923" s="96"/>
      <c r="G923" s="2"/>
      <c r="H923" s="6"/>
      <c r="I923" s="2"/>
      <c r="J923" s="2"/>
      <c r="K923" s="2"/>
    </row>
    <row r="924" spans="2:11" ht="15.75" customHeight="1" x14ac:dyDescent="0.2">
      <c r="B924" s="2"/>
      <c r="C924" s="3"/>
      <c r="D924" s="4"/>
      <c r="E924" s="95"/>
      <c r="F924" s="96"/>
      <c r="G924" s="2"/>
      <c r="H924" s="6"/>
      <c r="I924" s="2"/>
      <c r="J924" s="2"/>
      <c r="K924" s="2"/>
    </row>
    <row r="925" spans="2:11" ht="15.75" customHeight="1" x14ac:dyDescent="0.2">
      <c r="B925" s="2"/>
      <c r="C925" s="3"/>
      <c r="D925" s="4"/>
      <c r="E925" s="95"/>
      <c r="F925" s="96"/>
      <c r="G925" s="2"/>
      <c r="H925" s="6"/>
      <c r="I925" s="2"/>
      <c r="J925" s="2"/>
      <c r="K925" s="2"/>
    </row>
    <row r="926" spans="2:11" ht="15.75" customHeight="1" x14ac:dyDescent="0.2">
      <c r="B926" s="2"/>
      <c r="C926" s="3"/>
      <c r="D926" s="4"/>
      <c r="E926" s="95"/>
      <c r="F926" s="96"/>
      <c r="G926" s="2"/>
      <c r="H926" s="6"/>
      <c r="I926" s="2"/>
      <c r="J926" s="2"/>
      <c r="K926" s="2"/>
    </row>
    <row r="927" spans="2:11" ht="15.75" customHeight="1" x14ac:dyDescent="0.2">
      <c r="B927" s="2"/>
      <c r="C927" s="3"/>
      <c r="D927" s="4"/>
      <c r="E927" s="95"/>
      <c r="F927" s="96"/>
      <c r="G927" s="2"/>
      <c r="H927" s="6"/>
      <c r="I927" s="2"/>
      <c r="J927" s="2"/>
      <c r="K927" s="2"/>
    </row>
    <row r="928" spans="2:11" ht="15.75" customHeight="1" x14ac:dyDescent="0.2">
      <c r="B928" s="2"/>
      <c r="C928" s="3"/>
      <c r="D928" s="4"/>
      <c r="E928" s="95"/>
      <c r="F928" s="96"/>
      <c r="G928" s="2"/>
      <c r="H928" s="6"/>
      <c r="I928" s="2"/>
      <c r="J928" s="2"/>
      <c r="K928" s="2"/>
    </row>
    <row r="929" spans="2:11" ht="15.75" customHeight="1" x14ac:dyDescent="0.2">
      <c r="B929" s="2"/>
      <c r="C929" s="3"/>
      <c r="D929" s="4"/>
      <c r="E929" s="95"/>
      <c r="F929" s="96"/>
      <c r="G929" s="2"/>
      <c r="H929" s="6"/>
      <c r="I929" s="2"/>
      <c r="J929" s="2"/>
      <c r="K929" s="2"/>
    </row>
    <row r="930" spans="2:11" ht="15.75" customHeight="1" x14ac:dyDescent="0.2">
      <c r="B930" s="2"/>
      <c r="C930" s="3"/>
      <c r="D930" s="4"/>
      <c r="E930" s="95"/>
      <c r="F930" s="96"/>
      <c r="G930" s="2"/>
      <c r="H930" s="6"/>
      <c r="I930" s="2"/>
      <c r="J930" s="2"/>
      <c r="K930" s="2"/>
    </row>
    <row r="931" spans="2:11" ht="15.75" customHeight="1" x14ac:dyDescent="0.2">
      <c r="B931" s="2"/>
      <c r="C931" s="3"/>
      <c r="D931" s="4"/>
      <c r="E931" s="95"/>
      <c r="F931" s="96"/>
      <c r="G931" s="2"/>
      <c r="H931" s="6"/>
      <c r="I931" s="2"/>
      <c r="J931" s="2"/>
      <c r="K931" s="2"/>
    </row>
    <row r="932" spans="2:11" ht="15.75" customHeight="1" x14ac:dyDescent="0.2">
      <c r="B932" s="2"/>
      <c r="C932" s="3"/>
      <c r="D932" s="4"/>
      <c r="E932" s="95"/>
      <c r="F932" s="96"/>
      <c r="G932" s="2"/>
      <c r="H932" s="6"/>
      <c r="I932" s="2"/>
      <c r="J932" s="2"/>
      <c r="K932" s="2"/>
    </row>
    <row r="933" spans="2:11" ht="15.75" customHeight="1" x14ac:dyDescent="0.2">
      <c r="B933" s="2"/>
      <c r="C933" s="3"/>
      <c r="D933" s="4"/>
      <c r="E933" s="95"/>
      <c r="F933" s="96"/>
      <c r="G933" s="2"/>
      <c r="H933" s="6"/>
      <c r="I933" s="2"/>
      <c r="J933" s="2"/>
      <c r="K933" s="2"/>
    </row>
    <row r="934" spans="2:11" ht="15.75" customHeight="1" x14ac:dyDescent="0.2">
      <c r="B934" s="2"/>
      <c r="C934" s="3"/>
      <c r="D934" s="4"/>
      <c r="E934" s="95"/>
      <c r="F934" s="96"/>
      <c r="G934" s="2"/>
      <c r="H934" s="6"/>
      <c r="I934" s="2"/>
      <c r="J934" s="2"/>
      <c r="K934" s="2"/>
    </row>
    <row r="935" spans="2:11" ht="15.75" customHeight="1" x14ac:dyDescent="0.2">
      <c r="B935" s="2"/>
      <c r="C935" s="3"/>
      <c r="D935" s="4"/>
      <c r="E935" s="95"/>
      <c r="F935" s="96"/>
      <c r="G935" s="2"/>
      <c r="H935" s="6"/>
      <c r="I935" s="2"/>
      <c r="J935" s="2"/>
      <c r="K935" s="2"/>
    </row>
    <row r="936" spans="2:11" ht="15.75" customHeight="1" x14ac:dyDescent="0.2">
      <c r="B936" s="2"/>
      <c r="C936" s="3"/>
      <c r="D936" s="4"/>
      <c r="E936" s="95"/>
      <c r="F936" s="96"/>
      <c r="G936" s="2"/>
      <c r="H936" s="6"/>
      <c r="I936" s="2"/>
      <c r="J936" s="2"/>
      <c r="K936" s="2"/>
    </row>
    <row r="937" spans="2:11" ht="15.75" customHeight="1" x14ac:dyDescent="0.2">
      <c r="B937" s="2"/>
      <c r="C937" s="3"/>
      <c r="D937" s="4"/>
      <c r="E937" s="95"/>
      <c r="F937" s="96"/>
      <c r="G937" s="2"/>
      <c r="H937" s="6"/>
      <c r="I937" s="2"/>
      <c r="J937" s="2"/>
      <c r="K937" s="2"/>
    </row>
    <row r="938" spans="2:11" ht="15.75" customHeight="1" x14ac:dyDescent="0.2">
      <c r="B938" s="2"/>
      <c r="C938" s="3"/>
      <c r="D938" s="4"/>
      <c r="E938" s="95"/>
      <c r="F938" s="96"/>
      <c r="G938" s="2"/>
      <c r="H938" s="6"/>
      <c r="I938" s="2"/>
      <c r="J938" s="2"/>
      <c r="K938" s="2"/>
    </row>
    <row r="939" spans="2:11" ht="15.75" customHeight="1" x14ac:dyDescent="0.2">
      <c r="B939" s="2"/>
      <c r="C939" s="3"/>
      <c r="D939" s="4"/>
      <c r="E939" s="95"/>
      <c r="F939" s="96"/>
      <c r="G939" s="2"/>
      <c r="H939" s="6"/>
      <c r="I939" s="2"/>
      <c r="J939" s="2"/>
      <c r="K939" s="2"/>
    </row>
    <row r="940" spans="2:11" ht="15.75" customHeight="1" x14ac:dyDescent="0.2">
      <c r="B940" s="2"/>
      <c r="C940" s="3"/>
      <c r="D940" s="4"/>
      <c r="E940" s="95"/>
      <c r="F940" s="96"/>
      <c r="G940" s="2"/>
      <c r="H940" s="6"/>
      <c r="I940" s="2"/>
      <c r="J940" s="2"/>
      <c r="K940" s="2"/>
    </row>
    <row r="941" spans="2:11" ht="15.75" customHeight="1" x14ac:dyDescent="0.2">
      <c r="B941" s="2"/>
      <c r="C941" s="3"/>
      <c r="D941" s="4"/>
      <c r="E941" s="95"/>
      <c r="F941" s="96"/>
      <c r="G941" s="2"/>
      <c r="H941" s="6"/>
      <c r="I941" s="2"/>
      <c r="J941" s="2"/>
      <c r="K941" s="2"/>
    </row>
    <row r="942" spans="2:11" ht="15.75" customHeight="1" x14ac:dyDescent="0.2">
      <c r="B942" s="2"/>
      <c r="C942" s="3"/>
      <c r="D942" s="4"/>
      <c r="E942" s="95"/>
      <c r="F942" s="96"/>
      <c r="G942" s="2"/>
      <c r="H942" s="6"/>
      <c r="I942" s="2"/>
      <c r="J942" s="2"/>
      <c r="K942" s="2"/>
    </row>
    <row r="943" spans="2:11" ht="15.75" customHeight="1" x14ac:dyDescent="0.2">
      <c r="B943" s="2"/>
      <c r="C943" s="3"/>
      <c r="D943" s="4"/>
      <c r="E943" s="95"/>
      <c r="F943" s="96"/>
      <c r="G943" s="2"/>
      <c r="H943" s="6"/>
      <c r="I943" s="2"/>
      <c r="J943" s="2"/>
      <c r="K943" s="2"/>
    </row>
    <row r="944" spans="2:11" ht="15.75" customHeight="1" x14ac:dyDescent="0.2">
      <c r="B944" s="2"/>
      <c r="C944" s="3"/>
      <c r="D944" s="4"/>
      <c r="E944" s="95"/>
      <c r="F944" s="96"/>
      <c r="G944" s="2"/>
      <c r="H944" s="6"/>
      <c r="I944" s="2"/>
      <c r="J944" s="2"/>
      <c r="K944" s="2"/>
    </row>
    <row r="945" spans="2:11" ht="15.75" customHeight="1" x14ac:dyDescent="0.2">
      <c r="B945" s="2"/>
      <c r="C945" s="3"/>
      <c r="D945" s="4"/>
      <c r="E945" s="95"/>
      <c r="F945" s="96"/>
      <c r="G945" s="2"/>
      <c r="H945" s="6"/>
      <c r="I945" s="2"/>
      <c r="J945" s="2"/>
      <c r="K945" s="2"/>
    </row>
    <row r="946" spans="2:11" ht="15.75" customHeight="1" x14ac:dyDescent="0.2">
      <c r="B946" s="2"/>
      <c r="C946" s="3"/>
      <c r="D946" s="4"/>
      <c r="E946" s="95"/>
      <c r="F946" s="96"/>
      <c r="G946" s="2"/>
      <c r="H946" s="6"/>
      <c r="I946" s="2"/>
      <c r="J946" s="2"/>
      <c r="K946" s="2"/>
    </row>
    <row r="947" spans="2:11" ht="15.75" customHeight="1" x14ac:dyDescent="0.2">
      <c r="B947" s="2"/>
      <c r="C947" s="3"/>
      <c r="D947" s="4"/>
      <c r="E947" s="95"/>
      <c r="F947" s="96"/>
      <c r="G947" s="2"/>
      <c r="H947" s="6"/>
      <c r="I947" s="2"/>
      <c r="J947" s="2"/>
      <c r="K947" s="2"/>
    </row>
    <row r="948" spans="2:11" ht="15.75" customHeight="1" x14ac:dyDescent="0.2">
      <c r="B948" s="2"/>
      <c r="C948" s="3"/>
      <c r="D948" s="4"/>
      <c r="E948" s="95"/>
      <c r="F948" s="96"/>
      <c r="G948" s="2"/>
      <c r="H948" s="6"/>
      <c r="I948" s="2"/>
      <c r="J948" s="2"/>
      <c r="K948" s="2"/>
    </row>
    <row r="949" spans="2:11" ht="15.75" customHeight="1" x14ac:dyDescent="0.2">
      <c r="B949" s="2"/>
      <c r="C949" s="3"/>
      <c r="D949" s="4"/>
      <c r="E949" s="95"/>
      <c r="F949" s="96"/>
      <c r="G949" s="2"/>
      <c r="H949" s="6"/>
      <c r="I949" s="2"/>
      <c r="J949" s="2"/>
      <c r="K949" s="2"/>
    </row>
    <row r="950" spans="2:11" ht="15.75" customHeight="1" x14ac:dyDescent="0.2">
      <c r="B950" s="2"/>
      <c r="C950" s="3"/>
      <c r="D950" s="4"/>
      <c r="E950" s="95"/>
      <c r="F950" s="96"/>
      <c r="G950" s="2"/>
      <c r="H950" s="6"/>
      <c r="I950" s="2"/>
      <c r="J950" s="2"/>
      <c r="K950" s="2"/>
    </row>
    <row r="951" spans="2:11" ht="15.75" customHeight="1" x14ac:dyDescent="0.2">
      <c r="B951" s="2"/>
      <c r="C951" s="3"/>
      <c r="D951" s="4"/>
      <c r="E951" s="95"/>
      <c r="F951" s="96"/>
      <c r="G951" s="2"/>
      <c r="H951" s="6"/>
      <c r="I951" s="2"/>
      <c r="J951" s="2"/>
      <c r="K951" s="2"/>
    </row>
    <row r="952" spans="2:11" ht="15.75" customHeight="1" x14ac:dyDescent="0.2">
      <c r="B952" s="2"/>
      <c r="C952" s="3"/>
      <c r="D952" s="4"/>
      <c r="E952" s="95"/>
      <c r="F952" s="96"/>
      <c r="G952" s="2"/>
      <c r="H952" s="6"/>
      <c r="I952" s="2"/>
      <c r="J952" s="2"/>
      <c r="K952" s="2"/>
    </row>
    <row r="953" spans="2:11" ht="15.75" customHeight="1" x14ac:dyDescent="0.2">
      <c r="B953" s="2"/>
      <c r="C953" s="3"/>
      <c r="D953" s="4"/>
      <c r="E953" s="95"/>
      <c r="F953" s="96"/>
      <c r="G953" s="2"/>
      <c r="H953" s="6"/>
      <c r="I953" s="2"/>
      <c r="J953" s="2"/>
      <c r="K953" s="2"/>
    </row>
    <row r="954" spans="2:11" ht="15.75" customHeight="1" x14ac:dyDescent="0.2">
      <c r="B954" s="2"/>
      <c r="C954" s="3"/>
      <c r="D954" s="4"/>
      <c r="E954" s="95"/>
      <c r="F954" s="96"/>
      <c r="G954" s="2"/>
      <c r="H954" s="6"/>
      <c r="I954" s="2"/>
      <c r="J954" s="2"/>
      <c r="K954" s="2"/>
    </row>
    <row r="955" spans="2:11" ht="15.75" customHeight="1" x14ac:dyDescent="0.2">
      <c r="B955" s="2"/>
      <c r="C955" s="3"/>
      <c r="D955" s="4"/>
      <c r="E955" s="95"/>
      <c r="F955" s="96"/>
      <c r="G955" s="2"/>
      <c r="H955" s="6"/>
      <c r="I955" s="2"/>
      <c r="J955" s="2"/>
      <c r="K955" s="2"/>
    </row>
    <row r="956" spans="2:11" ht="15.75" customHeight="1" x14ac:dyDescent="0.2">
      <c r="B956" s="2"/>
      <c r="C956" s="3"/>
      <c r="D956" s="4"/>
      <c r="E956" s="95"/>
      <c r="F956" s="96"/>
      <c r="G956" s="2"/>
      <c r="H956" s="6"/>
      <c r="I956" s="2"/>
      <c r="J956" s="2"/>
      <c r="K956" s="2"/>
    </row>
    <row r="957" spans="2:11" ht="15.75" customHeight="1" x14ac:dyDescent="0.2">
      <c r="B957" s="2"/>
      <c r="C957" s="3"/>
      <c r="D957" s="4"/>
      <c r="E957" s="95"/>
      <c r="F957" s="96"/>
      <c r="G957" s="2"/>
      <c r="H957" s="6"/>
      <c r="I957" s="2"/>
      <c r="J957" s="2"/>
      <c r="K957" s="2"/>
    </row>
    <row r="958" spans="2:11" ht="15.75" customHeight="1" x14ac:dyDescent="0.2">
      <c r="B958" s="2"/>
      <c r="C958" s="3"/>
      <c r="D958" s="4"/>
      <c r="E958" s="95"/>
      <c r="F958" s="96"/>
      <c r="G958" s="2"/>
      <c r="H958" s="6"/>
      <c r="I958" s="2"/>
      <c r="J958" s="2"/>
      <c r="K958" s="2"/>
    </row>
    <row r="959" spans="2:11" ht="15.75" customHeight="1" x14ac:dyDescent="0.2">
      <c r="B959" s="2"/>
      <c r="C959" s="3"/>
      <c r="D959" s="4"/>
      <c r="E959" s="95"/>
      <c r="F959" s="96"/>
      <c r="G959" s="2"/>
      <c r="H959" s="6"/>
      <c r="I959" s="2"/>
      <c r="J959" s="2"/>
      <c r="K959" s="2"/>
    </row>
    <row r="960" spans="2:11" ht="15.75" customHeight="1" x14ac:dyDescent="0.2">
      <c r="B960" s="2"/>
      <c r="C960" s="3"/>
      <c r="D960" s="4"/>
      <c r="E960" s="95"/>
      <c r="F960" s="96"/>
      <c r="G960" s="2"/>
      <c r="H960" s="6"/>
      <c r="I960" s="2"/>
      <c r="J960" s="2"/>
      <c r="K960" s="2"/>
    </row>
    <row r="961" spans="2:11" ht="15.75" customHeight="1" x14ac:dyDescent="0.2">
      <c r="B961" s="2"/>
      <c r="C961" s="3"/>
      <c r="D961" s="4"/>
      <c r="E961" s="95"/>
      <c r="F961" s="96"/>
      <c r="G961" s="2"/>
      <c r="H961" s="6"/>
      <c r="I961" s="2"/>
      <c r="J961" s="2"/>
      <c r="K961" s="2"/>
    </row>
    <row r="962" spans="2:11" ht="15.75" customHeight="1" x14ac:dyDescent="0.2">
      <c r="B962" s="2"/>
      <c r="C962" s="3"/>
      <c r="D962" s="4"/>
      <c r="E962" s="95"/>
      <c r="F962" s="96"/>
      <c r="G962" s="2"/>
      <c r="H962" s="6"/>
      <c r="I962" s="2"/>
      <c r="J962" s="2"/>
      <c r="K962" s="2"/>
    </row>
    <row r="963" spans="2:11" ht="15.75" customHeight="1" x14ac:dyDescent="0.2">
      <c r="B963" s="2"/>
      <c r="C963" s="3"/>
      <c r="D963" s="4"/>
      <c r="E963" s="95"/>
      <c r="F963" s="96"/>
      <c r="G963" s="2"/>
      <c r="H963" s="6"/>
      <c r="I963" s="2"/>
      <c r="J963" s="2"/>
      <c r="K963" s="2"/>
    </row>
    <row r="964" spans="2:11" ht="15.75" customHeight="1" x14ac:dyDescent="0.2">
      <c r="B964" s="2"/>
      <c r="C964" s="3"/>
      <c r="D964" s="4"/>
      <c r="E964" s="95"/>
      <c r="F964" s="96"/>
      <c r="G964" s="2"/>
      <c r="H964" s="6"/>
      <c r="I964" s="2"/>
      <c r="J964" s="2"/>
      <c r="K964" s="2"/>
    </row>
    <row r="965" spans="2:11" ht="15.75" customHeight="1" x14ac:dyDescent="0.2">
      <c r="B965" s="2"/>
      <c r="C965" s="3"/>
      <c r="D965" s="4"/>
      <c r="E965" s="95"/>
      <c r="F965" s="96"/>
      <c r="G965" s="2"/>
      <c r="H965" s="6"/>
      <c r="I965" s="2"/>
      <c r="J965" s="2"/>
      <c r="K965" s="2"/>
    </row>
    <row r="966" spans="2:11" ht="15.75" customHeight="1" x14ac:dyDescent="0.2">
      <c r="B966" s="2"/>
      <c r="C966" s="3"/>
      <c r="D966" s="4"/>
      <c r="E966" s="95"/>
      <c r="F966" s="96"/>
      <c r="G966" s="2"/>
      <c r="H966" s="6"/>
      <c r="I966" s="2"/>
      <c r="J966" s="2"/>
      <c r="K966" s="2"/>
    </row>
    <row r="967" spans="2:11" ht="15.75" customHeight="1" x14ac:dyDescent="0.2">
      <c r="B967" s="2"/>
      <c r="C967" s="3"/>
      <c r="D967" s="4"/>
      <c r="E967" s="95"/>
      <c r="F967" s="96"/>
      <c r="G967" s="2"/>
      <c r="H967" s="6"/>
      <c r="I967" s="2"/>
      <c r="J967" s="2"/>
      <c r="K967" s="2"/>
    </row>
    <row r="968" spans="2:11" ht="15.75" customHeight="1" x14ac:dyDescent="0.2">
      <c r="B968" s="2"/>
      <c r="C968" s="3"/>
      <c r="D968" s="4"/>
      <c r="E968" s="95"/>
      <c r="F968" s="96"/>
      <c r="G968" s="2"/>
      <c r="H968" s="6"/>
      <c r="I968" s="2"/>
      <c r="J968" s="2"/>
      <c r="K968" s="2"/>
    </row>
    <row r="969" spans="2:11" ht="15.75" customHeight="1" x14ac:dyDescent="0.2">
      <c r="B969" s="2"/>
      <c r="C969" s="3"/>
      <c r="D969" s="4"/>
      <c r="E969" s="95"/>
      <c r="F969" s="96"/>
      <c r="G969" s="2"/>
      <c r="H969" s="6"/>
      <c r="I969" s="2"/>
      <c r="J969" s="2"/>
      <c r="K969" s="2"/>
    </row>
    <row r="970" spans="2:11" ht="15.75" customHeight="1" x14ac:dyDescent="0.2">
      <c r="B970" s="2"/>
      <c r="C970" s="3"/>
      <c r="D970" s="4"/>
      <c r="E970" s="95"/>
      <c r="F970" s="96"/>
      <c r="G970" s="2"/>
      <c r="H970" s="6"/>
      <c r="I970" s="2"/>
      <c r="J970" s="2"/>
      <c r="K970" s="2"/>
    </row>
    <row r="971" spans="2:11" ht="15.75" customHeight="1" x14ac:dyDescent="0.2">
      <c r="B971" s="2"/>
      <c r="C971" s="3"/>
      <c r="D971" s="4"/>
      <c r="E971" s="95"/>
      <c r="F971" s="96"/>
      <c r="G971" s="2"/>
      <c r="H971" s="6"/>
      <c r="I971" s="2"/>
      <c r="J971" s="2"/>
      <c r="K971" s="2"/>
    </row>
    <row r="972" spans="2:11" ht="15.75" customHeight="1" x14ac:dyDescent="0.2">
      <c r="B972" s="2"/>
      <c r="C972" s="3"/>
      <c r="D972" s="4"/>
      <c r="E972" s="95"/>
      <c r="F972" s="96"/>
      <c r="G972" s="2"/>
      <c r="H972" s="6"/>
      <c r="I972" s="2"/>
      <c r="J972" s="2"/>
      <c r="K972" s="2"/>
    </row>
    <row r="973" spans="2:11" ht="15.75" customHeight="1" x14ac:dyDescent="0.2">
      <c r="B973" s="2"/>
      <c r="C973" s="3"/>
      <c r="D973" s="4"/>
      <c r="E973" s="95"/>
      <c r="F973" s="96"/>
      <c r="G973" s="2"/>
      <c r="H973" s="6"/>
      <c r="I973" s="2"/>
      <c r="J973" s="2"/>
      <c r="K973" s="2"/>
    </row>
    <row r="974" spans="2:11" ht="15.75" customHeight="1" x14ac:dyDescent="0.2">
      <c r="B974" s="2"/>
      <c r="C974" s="3"/>
      <c r="D974" s="4"/>
      <c r="E974" s="95"/>
      <c r="F974" s="96"/>
      <c r="G974" s="2"/>
      <c r="H974" s="6"/>
      <c r="I974" s="2"/>
      <c r="J974" s="2"/>
      <c r="K974" s="2"/>
    </row>
    <row r="975" spans="2:11" ht="15.75" customHeight="1" x14ac:dyDescent="0.2">
      <c r="B975" s="2"/>
      <c r="C975" s="3"/>
      <c r="D975" s="4"/>
      <c r="E975" s="95"/>
      <c r="F975" s="96"/>
      <c r="G975" s="2"/>
      <c r="H975" s="6"/>
      <c r="I975" s="2"/>
      <c r="J975" s="2"/>
      <c r="K975" s="2"/>
    </row>
    <row r="976" spans="2:11" ht="15.75" customHeight="1" x14ac:dyDescent="0.2">
      <c r="B976" s="2"/>
      <c r="C976" s="3"/>
      <c r="D976" s="4"/>
      <c r="E976" s="95"/>
      <c r="F976" s="96"/>
      <c r="G976" s="2"/>
      <c r="H976" s="6"/>
      <c r="I976" s="2"/>
      <c r="J976" s="2"/>
      <c r="K976" s="2"/>
    </row>
    <row r="977" spans="2:11" ht="15.75" customHeight="1" x14ac:dyDescent="0.2">
      <c r="B977" s="2"/>
      <c r="C977" s="3"/>
      <c r="D977" s="4"/>
      <c r="E977" s="95"/>
      <c r="F977" s="96"/>
      <c r="G977" s="2"/>
      <c r="H977" s="6"/>
      <c r="I977" s="2"/>
      <c r="J977" s="2"/>
      <c r="K977" s="2"/>
    </row>
    <row r="978" spans="2:11" ht="15.75" customHeight="1" x14ac:dyDescent="0.2">
      <c r="B978" s="2"/>
      <c r="C978" s="3"/>
      <c r="D978" s="4"/>
      <c r="E978" s="95"/>
      <c r="F978" s="96"/>
      <c r="G978" s="2"/>
      <c r="H978" s="6"/>
      <c r="I978" s="2"/>
      <c r="J978" s="2"/>
      <c r="K978" s="2"/>
    </row>
    <row r="979" spans="2:11" ht="15.75" customHeight="1" x14ac:dyDescent="0.2">
      <c r="B979" s="2"/>
      <c r="C979" s="3"/>
      <c r="D979" s="4"/>
      <c r="E979" s="95"/>
      <c r="F979" s="96"/>
      <c r="G979" s="2"/>
      <c r="H979" s="6"/>
      <c r="I979" s="2"/>
      <c r="J979" s="2"/>
      <c r="K979" s="2"/>
    </row>
    <row r="980" spans="2:11" ht="15.75" customHeight="1" x14ac:dyDescent="0.2">
      <c r="B980" s="2"/>
      <c r="C980" s="3"/>
      <c r="D980" s="4"/>
      <c r="E980" s="95"/>
      <c r="F980" s="96"/>
      <c r="G980" s="2"/>
      <c r="H980" s="6"/>
      <c r="I980" s="2"/>
      <c r="J980" s="2"/>
      <c r="K980" s="2"/>
    </row>
    <row r="981" spans="2:11" ht="15.75" customHeight="1" x14ac:dyDescent="0.2">
      <c r="B981" s="2"/>
      <c r="C981" s="3"/>
      <c r="D981" s="4"/>
      <c r="E981" s="95"/>
      <c r="F981" s="96"/>
      <c r="G981" s="2"/>
      <c r="H981" s="6"/>
      <c r="I981" s="2"/>
      <c r="J981" s="2"/>
      <c r="K981" s="2"/>
    </row>
    <row r="982" spans="2:11" ht="15.75" customHeight="1" x14ac:dyDescent="0.2">
      <c r="B982" s="2"/>
      <c r="C982" s="3"/>
      <c r="D982" s="4"/>
      <c r="E982" s="95"/>
      <c r="F982" s="96"/>
      <c r="G982" s="2"/>
      <c r="H982" s="6"/>
      <c r="I982" s="2"/>
      <c r="J982" s="2"/>
      <c r="K982" s="2"/>
    </row>
    <row r="983" spans="2:11" ht="15.75" customHeight="1" x14ac:dyDescent="0.2">
      <c r="B983" s="2"/>
      <c r="C983" s="3"/>
      <c r="D983" s="4"/>
      <c r="E983" s="95"/>
      <c r="F983" s="96"/>
      <c r="G983" s="2"/>
      <c r="H983" s="6"/>
      <c r="I983" s="2"/>
      <c r="J983" s="2"/>
      <c r="K983" s="2"/>
    </row>
    <row r="984" spans="2:11" ht="15.75" customHeight="1" x14ac:dyDescent="0.2">
      <c r="B984" s="2"/>
      <c r="C984" s="3"/>
      <c r="D984" s="4"/>
      <c r="E984" s="95"/>
      <c r="F984" s="96"/>
      <c r="G984" s="2"/>
      <c r="H984" s="6"/>
      <c r="I984" s="2"/>
      <c r="J984" s="2"/>
      <c r="K984" s="2"/>
    </row>
    <row r="985" spans="2:11" ht="15.75" customHeight="1" x14ac:dyDescent="0.2">
      <c r="B985" s="2"/>
      <c r="C985" s="3"/>
      <c r="D985" s="4"/>
      <c r="E985" s="95"/>
      <c r="F985" s="96"/>
      <c r="G985" s="2"/>
      <c r="H985" s="6"/>
      <c r="I985" s="2"/>
      <c r="J985" s="2"/>
      <c r="K985" s="2"/>
    </row>
    <row r="986" spans="2:11" ht="15.75" customHeight="1" x14ac:dyDescent="0.2">
      <c r="B986" s="2"/>
      <c r="C986" s="3"/>
      <c r="D986" s="4"/>
      <c r="E986" s="95"/>
      <c r="F986" s="96"/>
      <c r="G986" s="2"/>
      <c r="H986" s="6"/>
      <c r="I986" s="2"/>
      <c r="J986" s="2"/>
      <c r="K986" s="2"/>
    </row>
    <row r="987" spans="2:11" ht="15.75" customHeight="1" x14ac:dyDescent="0.2">
      <c r="B987" s="2"/>
      <c r="C987" s="3"/>
      <c r="D987" s="4"/>
      <c r="E987" s="95"/>
      <c r="F987" s="96"/>
      <c r="G987" s="2"/>
      <c r="H987" s="6"/>
      <c r="I987" s="2"/>
      <c r="J987" s="2"/>
      <c r="K987" s="2"/>
    </row>
    <row r="988" spans="2:11" ht="15.75" customHeight="1" x14ac:dyDescent="0.2">
      <c r="B988" s="2"/>
      <c r="C988" s="3"/>
      <c r="D988" s="4"/>
      <c r="E988" s="95"/>
      <c r="F988" s="96"/>
      <c r="G988" s="2"/>
      <c r="H988" s="6"/>
      <c r="I988" s="2"/>
      <c r="J988" s="2"/>
      <c r="K988" s="2"/>
    </row>
    <row r="989" spans="2:11" ht="15.75" customHeight="1" x14ac:dyDescent="0.2">
      <c r="B989" s="2"/>
      <c r="C989" s="3"/>
      <c r="D989" s="4"/>
      <c r="E989" s="95"/>
      <c r="F989" s="96"/>
      <c r="G989" s="2"/>
      <c r="H989" s="6"/>
      <c r="I989" s="2"/>
      <c r="J989" s="2"/>
      <c r="K989" s="2"/>
    </row>
    <row r="990" spans="2:11" ht="15.75" customHeight="1" x14ac:dyDescent="0.2">
      <c r="B990" s="2"/>
      <c r="C990" s="3"/>
      <c r="D990" s="4"/>
      <c r="E990" s="95"/>
      <c r="F990" s="96"/>
      <c r="G990" s="2"/>
      <c r="H990" s="6"/>
      <c r="I990" s="2"/>
      <c r="J990" s="2"/>
      <c r="K990" s="2"/>
    </row>
    <row r="991" spans="2:11" ht="15.75" customHeight="1" x14ac:dyDescent="0.2">
      <c r="B991" s="2"/>
      <c r="C991" s="3"/>
      <c r="D991" s="4"/>
      <c r="E991" s="95"/>
      <c r="F991" s="96"/>
      <c r="G991" s="2"/>
      <c r="H991" s="6"/>
      <c r="I991" s="2"/>
      <c r="J991" s="2"/>
      <c r="K991" s="2"/>
    </row>
    <row r="992" spans="2:11" ht="15.75" customHeight="1" x14ac:dyDescent="0.2">
      <c r="B992" s="2"/>
      <c r="C992" s="3"/>
      <c r="D992" s="4"/>
      <c r="E992" s="95"/>
      <c r="F992" s="96"/>
      <c r="G992" s="2"/>
      <c r="H992" s="6"/>
      <c r="I992" s="2"/>
      <c r="J992" s="2"/>
      <c r="K992" s="2"/>
    </row>
    <row r="993" spans="2:11" ht="15.75" customHeight="1" x14ac:dyDescent="0.2">
      <c r="B993" s="2"/>
      <c r="C993" s="3"/>
      <c r="D993" s="4"/>
      <c r="E993" s="95"/>
      <c r="F993" s="96"/>
      <c r="G993" s="2"/>
      <c r="H993" s="6"/>
      <c r="I993" s="2"/>
      <c r="J993" s="2"/>
      <c r="K993" s="2"/>
    </row>
    <row r="994" spans="2:11" ht="15.75" customHeight="1" x14ac:dyDescent="0.2">
      <c r="B994" s="2"/>
      <c r="C994" s="3"/>
      <c r="D994" s="4"/>
      <c r="E994" s="95"/>
      <c r="F994" s="96"/>
      <c r="G994" s="2"/>
      <c r="H994" s="6"/>
      <c r="I994" s="2"/>
      <c r="J994" s="2"/>
      <c r="K994" s="2"/>
    </row>
    <row r="995" spans="2:11" ht="15.75" customHeight="1" x14ac:dyDescent="0.2">
      <c r="B995" s="2"/>
      <c r="C995" s="3"/>
      <c r="D995" s="4"/>
      <c r="E995" s="95"/>
      <c r="F995" s="96"/>
      <c r="G995" s="2"/>
      <c r="H995" s="6"/>
      <c r="I995" s="2"/>
      <c r="J995" s="2"/>
      <c r="K995" s="2"/>
    </row>
    <row r="996" spans="2:11" ht="15.75" customHeight="1" x14ac:dyDescent="0.2">
      <c r="B996" s="2"/>
      <c r="C996" s="3"/>
      <c r="D996" s="4"/>
      <c r="E996" s="95"/>
      <c r="F996" s="96"/>
      <c r="G996" s="2"/>
      <c r="H996" s="6"/>
      <c r="I996" s="2"/>
      <c r="J996" s="2"/>
      <c r="K996" s="2"/>
    </row>
    <row r="997" spans="2:11" ht="15.75" customHeight="1" x14ac:dyDescent="0.2">
      <c r="B997" s="2"/>
      <c r="C997" s="3"/>
      <c r="D997" s="4"/>
      <c r="E997" s="95"/>
      <c r="F997" s="96"/>
      <c r="G997" s="2"/>
      <c r="H997" s="6"/>
      <c r="I997" s="2"/>
      <c r="J997" s="2"/>
      <c r="K997" s="2"/>
    </row>
    <row r="998" spans="2:11" ht="15.75" customHeight="1" x14ac:dyDescent="0.2">
      <c r="B998" s="2"/>
      <c r="C998" s="3"/>
      <c r="D998" s="4"/>
      <c r="E998" s="95"/>
      <c r="F998" s="96"/>
      <c r="G998" s="2"/>
      <c r="H998" s="6"/>
      <c r="I998" s="2"/>
      <c r="J998" s="2"/>
      <c r="K998" s="2"/>
    </row>
    <row r="999" spans="2:11" ht="15.75" customHeight="1" x14ac:dyDescent="0.2">
      <c r="B999" s="2"/>
      <c r="C999" s="3"/>
      <c r="D999" s="4"/>
      <c r="E999" s="95"/>
      <c r="F999" s="96"/>
      <c r="G999" s="2"/>
      <c r="H999" s="6"/>
      <c r="I999" s="2"/>
      <c r="J999" s="2"/>
      <c r="K999" s="2"/>
    </row>
    <row r="1000" spans="2:11" ht="15.75" customHeight="1" x14ac:dyDescent="0.2">
      <c r="B1000" s="2"/>
      <c r="C1000" s="3"/>
      <c r="D1000" s="4"/>
      <c r="E1000" s="95"/>
      <c r="F1000" s="96"/>
      <c r="G1000" s="2"/>
      <c r="H1000" s="6"/>
      <c r="I1000" s="2"/>
      <c r="J1000" s="2"/>
      <c r="K1000" s="2"/>
    </row>
  </sheetData>
  <mergeCells count="2">
    <mergeCell ref="C14:E14"/>
    <mergeCell ref="C13:E13"/>
  </mergeCells>
  <pageMargins left="0.75" right="0.75" top="1" bottom="1" header="0" footer="0"/>
  <pageSetup orientation="landscape"/>
  <headerFooter>
    <oddFooter>&amp;L000000	&amp;P</oddFooter>
  </headerFooter>
  <extLst>
    <ext xmlns:x14="http://schemas.microsoft.com/office/spreadsheetml/2009/9/main" uri="{CCE6A557-97BC-4b89-ADB6-D9C93CAAB3DF}">
      <x14:dataValidations xmlns:xm="http://schemas.microsoft.com/office/excel/2006/main" count="2">
        <x14:dataValidation type="list" showErrorMessage="1" xr:uid="{00000000-0002-0000-0700-000000000000}">
          <x14:formula1>
            <xm:f>'Auto Responses'!$J$3:$J$5</xm:f>
          </x14:formula1>
          <xm:sqref>C35 C61 C72 C76:C87 C91:C92 C94 C97</xm:sqref>
        </x14:dataValidation>
        <x14:dataValidation type="list" showErrorMessage="1" xr:uid="{00000000-0002-0000-0700-000001000000}">
          <x14:formula1>
            <xm:f>'Auto Responses'!$J$3:$J$4</xm:f>
          </x14:formula1>
          <xm:sqref>C24:C27 C30 C32:C33 C36:C37 C39:C40 C42:C43 C45:C52 C54:C60 C62:C66 C68:C71 C74:C75 C88 C90 C93 C95:C96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0B233"/>
  </sheetPr>
  <dimension ref="A1:Z1000"/>
  <sheetViews>
    <sheetView showGridLines="0" topLeftCell="A2" workbookViewId="0"/>
  </sheetViews>
  <sheetFormatPr baseColWidth="10" defaultColWidth="9.125" defaultRowHeight="15" customHeight="1" x14ac:dyDescent="0.2"/>
  <cols>
    <col min="1" max="1" width="18.75" style="310" customWidth="1"/>
    <col min="2" max="2" width="57.625" style="310" customWidth="1"/>
    <col min="3" max="9" width="19.625" style="310" customWidth="1"/>
    <col min="10" max="10" width="18.75" style="310" customWidth="1"/>
    <col min="11" max="11" width="0.25" style="310" customWidth="1"/>
    <col min="12" max="12" width="8.5" style="310" customWidth="1"/>
    <col min="13" max="13" width="10.5" style="310" hidden="1" customWidth="1"/>
    <col min="14" max="14" width="8.5" style="310" hidden="1" customWidth="1"/>
    <col min="15" max="26" width="10.5" style="310" customWidth="1"/>
  </cols>
  <sheetData>
    <row r="1" spans="1:26" ht="85" hidden="1" x14ac:dyDescent="0.2">
      <c r="A1" s="58" t="s">
        <v>557</v>
      </c>
      <c r="B1" s="58"/>
      <c r="C1" s="58"/>
      <c r="D1" s="58"/>
      <c r="E1" s="58"/>
      <c r="F1" s="58"/>
      <c r="G1" s="58"/>
      <c r="H1" s="58"/>
      <c r="I1" s="58"/>
      <c r="J1" s="58"/>
      <c r="K1" s="58"/>
      <c r="L1" s="58"/>
      <c r="M1" s="58"/>
      <c r="N1" s="58"/>
      <c r="O1" s="58"/>
      <c r="P1" s="58"/>
      <c r="Q1" s="58"/>
      <c r="R1" s="58"/>
      <c r="S1" s="58"/>
      <c r="T1" s="58"/>
      <c r="U1" s="58"/>
      <c r="V1" s="58"/>
      <c r="W1" s="58"/>
      <c r="X1" s="58"/>
      <c r="Y1" s="58"/>
      <c r="Z1" s="58"/>
    </row>
    <row r="2" spans="1:26" ht="36" customHeight="1" x14ac:dyDescent="0.2">
      <c r="A2" s="105" t="s">
        <v>558</v>
      </c>
      <c r="B2" s="106"/>
      <c r="C2" s="106"/>
      <c r="D2" s="106"/>
      <c r="E2" s="106"/>
      <c r="F2" s="106"/>
      <c r="G2" s="106"/>
      <c r="H2" s="106"/>
      <c r="I2" s="107" t="str">
        <f>'Auto Responses'!$A$36</f>
        <v>Version 4.1.0</v>
      </c>
      <c r="J2" s="108"/>
      <c r="K2" s="58"/>
      <c r="L2" s="58"/>
      <c r="M2" s="58"/>
      <c r="N2" s="58"/>
      <c r="O2" s="58"/>
      <c r="P2" s="58"/>
      <c r="Q2" s="58"/>
      <c r="R2" s="58"/>
      <c r="S2" s="58"/>
      <c r="T2" s="58"/>
      <c r="U2" s="58"/>
      <c r="V2" s="58"/>
      <c r="W2" s="58"/>
      <c r="X2" s="58"/>
      <c r="Y2" s="58"/>
      <c r="Z2" s="58"/>
    </row>
    <row r="3" spans="1:26" ht="25.5" customHeight="1" x14ac:dyDescent="0.2">
      <c r="A3" s="109"/>
      <c r="B3" s="109"/>
      <c r="C3" s="109"/>
      <c r="D3" s="109"/>
      <c r="E3" s="109"/>
      <c r="F3" s="109"/>
      <c r="G3" s="109"/>
      <c r="H3" s="109"/>
      <c r="I3" s="109"/>
      <c r="J3" s="109"/>
      <c r="K3" s="58"/>
      <c r="L3" s="58"/>
      <c r="M3" s="58"/>
      <c r="N3" s="58"/>
      <c r="O3" s="58"/>
      <c r="P3" s="58"/>
      <c r="Q3" s="58"/>
      <c r="R3" s="58"/>
      <c r="S3" s="58"/>
      <c r="T3" s="58"/>
      <c r="U3" s="58"/>
      <c r="V3" s="58"/>
      <c r="W3" s="58"/>
      <c r="X3" s="58"/>
      <c r="Y3" s="58"/>
      <c r="Z3" s="58"/>
    </row>
    <row r="4" spans="1:26" ht="36" customHeight="1" x14ac:dyDescent="0.2">
      <c r="A4" s="110" t="s">
        <v>559</v>
      </c>
      <c r="B4" s="111"/>
      <c r="C4" s="111"/>
      <c r="D4" s="111"/>
      <c r="E4" s="111"/>
      <c r="F4" s="111"/>
      <c r="G4" s="111"/>
      <c r="H4" s="111"/>
      <c r="I4" s="111"/>
      <c r="J4" s="111"/>
      <c r="K4" s="58"/>
      <c r="L4" s="58"/>
      <c r="M4" s="58"/>
      <c r="N4" s="58"/>
      <c r="O4" s="58"/>
      <c r="P4" s="58"/>
      <c r="Q4" s="58"/>
      <c r="R4" s="58"/>
      <c r="S4" s="58"/>
      <c r="T4" s="58"/>
      <c r="U4" s="58"/>
      <c r="V4" s="58"/>
      <c r="W4" s="58"/>
      <c r="X4" s="58"/>
      <c r="Y4" s="58"/>
      <c r="Z4" s="58"/>
    </row>
    <row r="5" spans="1:26" ht="19.5" customHeight="1" x14ac:dyDescent="0.2">
      <c r="A5" s="112" t="str">
        <f>HLOOKUP($A$4,'Auto Responses'!$F$2:$F$7,2,0)&amp;""</f>
        <v>1. Upon initial review, you can check the "Non-Negotiable" box by any question to compile a report of questions that may prohibit a full review.</v>
      </c>
      <c r="B5" s="112"/>
      <c r="C5" s="112"/>
      <c r="D5" s="112"/>
      <c r="E5" s="112"/>
      <c r="F5" s="112"/>
      <c r="G5" s="112"/>
      <c r="H5" s="112"/>
      <c r="I5" s="112"/>
      <c r="J5" s="112"/>
      <c r="K5" s="113"/>
      <c r="L5" s="113"/>
      <c r="M5" s="113"/>
      <c r="N5" s="113"/>
      <c r="O5" s="113"/>
      <c r="P5" s="113"/>
      <c r="Q5" s="113"/>
      <c r="R5" s="113"/>
      <c r="S5" s="113"/>
      <c r="T5" s="113"/>
      <c r="U5" s="113"/>
      <c r="V5" s="113"/>
      <c r="W5" s="113"/>
      <c r="X5" s="113"/>
      <c r="Y5" s="113"/>
      <c r="Z5" s="113"/>
    </row>
    <row r="6" spans="1:26" ht="19.5" customHeight="1" x14ac:dyDescent="0.2">
      <c r="A6" s="112" t="str">
        <f>HLOOKUP($A$4,'Auto Responses'!$F$2:$F$7,3,0)&amp;""</f>
        <v>2. When evaluating an answer, a default importance level has been set. You can use the "Importance Override" dropdown to override the default and adjust the value of the question.</v>
      </c>
      <c r="B6" s="112"/>
      <c r="C6" s="112"/>
      <c r="D6" s="112"/>
      <c r="E6" s="112"/>
      <c r="F6" s="112"/>
      <c r="G6" s="112"/>
      <c r="H6" s="112"/>
      <c r="I6" s="112"/>
      <c r="J6" s="112"/>
      <c r="K6" s="113"/>
      <c r="L6" s="113"/>
      <c r="M6" s="113"/>
      <c r="N6" s="113"/>
      <c r="O6" s="113"/>
      <c r="P6" s="113"/>
      <c r="Q6" s="113"/>
      <c r="R6" s="113"/>
      <c r="S6" s="113"/>
      <c r="T6" s="113"/>
      <c r="U6" s="113"/>
      <c r="V6" s="113"/>
      <c r="W6" s="113"/>
      <c r="X6" s="113"/>
      <c r="Y6" s="113"/>
      <c r="Z6" s="113"/>
    </row>
    <row r="7" spans="1:26" ht="19.5" customHeight="1" x14ac:dyDescent="0.2">
      <c r="A7" s="112" t="str">
        <f>HLOOKUP($A$4,'Auto Responses'!$F$2:$F$7,4,0)&amp;""</f>
        <v>3. For questions that are qualitative or for which you disagree with the preferred response, make a selection in the "Compliant Override" dropdown to adjust the question's impact on the score.</v>
      </c>
      <c r="B7" s="112"/>
      <c r="C7" s="112"/>
      <c r="D7" s="112"/>
      <c r="E7" s="112"/>
      <c r="F7" s="112"/>
      <c r="G7" s="112"/>
      <c r="H7" s="112"/>
      <c r="I7" s="112"/>
      <c r="J7" s="112"/>
      <c r="K7" s="113"/>
      <c r="L7" s="113"/>
      <c r="M7" s="113"/>
      <c r="N7" s="113"/>
      <c r="O7" s="113"/>
      <c r="P7" s="113"/>
      <c r="Q7" s="113"/>
      <c r="R7" s="113"/>
      <c r="S7" s="113"/>
      <c r="T7" s="113"/>
      <c r="U7" s="113"/>
      <c r="V7" s="113"/>
      <c r="W7" s="113"/>
      <c r="X7" s="113"/>
      <c r="Y7" s="113"/>
      <c r="Z7" s="113"/>
    </row>
    <row r="8" spans="1:26" ht="19.5" customHeight="1" x14ac:dyDescent="0.2">
      <c r="A8" s="112" t="str">
        <f>HLOOKUP($A$4,'Auto Responses'!$F$2:$F$7,5,0)&amp;""</f>
        <v xml:space="preserve">4. Each worksheet shows a report for that section. See the "Analyst Report" sheet for a full report of all sections. </v>
      </c>
      <c r="B8" s="112"/>
      <c r="C8" s="112"/>
      <c r="D8" s="112"/>
      <c r="E8" s="112"/>
      <c r="F8" s="112"/>
      <c r="G8" s="112"/>
      <c r="H8" s="112"/>
      <c r="I8" s="112"/>
      <c r="J8" s="112"/>
      <c r="K8" s="113"/>
      <c r="L8" s="113"/>
      <c r="M8" s="113"/>
      <c r="N8" s="113"/>
      <c r="O8" s="113"/>
      <c r="P8" s="113"/>
      <c r="Q8" s="113"/>
      <c r="R8" s="113"/>
      <c r="S8" s="113"/>
      <c r="T8" s="113"/>
      <c r="U8" s="113"/>
      <c r="V8" s="113"/>
      <c r="W8" s="113"/>
      <c r="X8" s="113"/>
      <c r="Y8" s="113"/>
      <c r="Z8" s="113"/>
    </row>
    <row r="9" spans="1:26" ht="19.5" customHeight="1" x14ac:dyDescent="0.2">
      <c r="A9" s="112" t="str">
        <f>HLOOKUP($A$4,'Auto Responses'!$F$2:$F$7,6,0)&amp;""</f>
        <v xml:space="preserve">5. If you are evaluating a question that appears in an earlier section, the Importance and Compliant Override cannot be changed but additional notes can be added. </v>
      </c>
      <c r="B9" s="112"/>
      <c r="C9" s="112"/>
      <c r="D9" s="112"/>
      <c r="E9" s="112"/>
      <c r="F9" s="112"/>
      <c r="G9" s="112"/>
      <c r="H9" s="112"/>
      <c r="I9" s="112"/>
      <c r="J9" s="112"/>
      <c r="K9" s="113"/>
      <c r="L9" s="113"/>
      <c r="M9" s="113"/>
      <c r="N9" s="113"/>
      <c r="O9" s="113"/>
      <c r="P9" s="113"/>
      <c r="Q9" s="113"/>
      <c r="R9" s="113"/>
      <c r="S9" s="113"/>
      <c r="T9" s="113"/>
      <c r="U9" s="113"/>
      <c r="V9" s="113"/>
      <c r="W9" s="113"/>
      <c r="X9" s="113"/>
      <c r="Y9" s="113"/>
      <c r="Z9" s="113"/>
    </row>
    <row r="10" spans="1:26" ht="19.5" customHeight="1" x14ac:dyDescent="0.2">
      <c r="A10" s="114" t="str">
        <f>HLOOKUP($A$4,'Auto Responses'!$F$2:$F$8,7,0)&amp;""</f>
        <v>For full instructions, please visit EDUCAUSE.edu/HECVAT</v>
      </c>
      <c r="B10" s="115"/>
      <c r="C10" s="115"/>
      <c r="D10" s="115"/>
      <c r="E10" s="115"/>
      <c r="F10" s="115"/>
      <c r="G10" s="115"/>
      <c r="H10" s="115"/>
      <c r="I10" s="115"/>
      <c r="J10" s="115"/>
      <c r="K10" s="58"/>
      <c r="L10" s="58"/>
      <c r="M10" s="58"/>
      <c r="N10" s="58"/>
      <c r="O10" s="58"/>
      <c r="P10" s="58"/>
      <c r="Q10" s="58"/>
      <c r="R10" s="58"/>
      <c r="S10" s="58"/>
      <c r="T10" s="58"/>
      <c r="U10" s="58"/>
      <c r="V10" s="58"/>
      <c r="W10" s="58"/>
      <c r="X10" s="58"/>
      <c r="Y10" s="58"/>
      <c r="Z10" s="58"/>
    </row>
    <row r="11" spans="1:26" ht="25.5" customHeight="1" x14ac:dyDescent="0.2">
      <c r="A11" s="116" t="str">
        <f>'START HERE'!$B$13</f>
        <v>Solution Provider Name</v>
      </c>
      <c r="B11" s="117"/>
      <c r="C11" s="118" t="str">
        <f>VLOOKUP($A11,'START HERE'!$B$13:$C$21,2,0)&amp;""</f>
        <v/>
      </c>
      <c r="D11" s="119"/>
      <c r="E11" s="120"/>
      <c r="F11" s="121"/>
      <c r="G11" s="122"/>
      <c r="H11" s="123"/>
      <c r="I11" s="122"/>
      <c r="J11" s="122"/>
      <c r="K11" s="124"/>
      <c r="L11" s="124"/>
      <c r="M11" s="124"/>
      <c r="N11" s="124"/>
      <c r="O11" s="124"/>
      <c r="P11" s="124"/>
      <c r="Q11" s="124"/>
      <c r="R11" s="124"/>
      <c r="S11" s="124"/>
      <c r="T11" s="124"/>
      <c r="U11" s="124"/>
      <c r="V11" s="124"/>
      <c r="W11" s="124"/>
      <c r="X11" s="124"/>
      <c r="Y11" s="124"/>
      <c r="Z11" s="124"/>
    </row>
    <row r="12" spans="1:26" ht="25.5" customHeight="1" x14ac:dyDescent="0.2">
      <c r="A12" s="125" t="str">
        <f>'START HERE'!$B$16</f>
        <v>Solution Provider Contact Name</v>
      </c>
      <c r="B12" s="126"/>
      <c r="C12" s="127" t="str">
        <f>VLOOKUP($A12,'START HERE'!$B$13:$C$21,2,0)&amp;""</f>
        <v/>
      </c>
      <c r="D12" s="128"/>
      <c r="E12" s="129"/>
      <c r="F12" s="121"/>
      <c r="G12" s="122"/>
      <c r="H12" s="123"/>
      <c r="I12" s="122"/>
      <c r="J12" s="122"/>
      <c r="K12" s="124"/>
      <c r="L12" s="124"/>
      <c r="M12" s="124"/>
      <c r="N12" s="124"/>
      <c r="O12" s="124"/>
      <c r="P12" s="124"/>
      <c r="Q12" s="124"/>
      <c r="R12" s="124"/>
      <c r="S12" s="124"/>
      <c r="T12" s="124"/>
      <c r="U12" s="124"/>
      <c r="V12" s="124"/>
      <c r="W12" s="124"/>
      <c r="X12" s="124"/>
      <c r="Y12" s="124"/>
      <c r="Z12" s="124"/>
    </row>
    <row r="13" spans="1:26" ht="25.5" customHeight="1" x14ac:dyDescent="0.2">
      <c r="A13" s="125" t="str">
        <f>'START HERE'!$B$17</f>
        <v>Solution Provider Contact Title</v>
      </c>
      <c r="B13" s="126"/>
      <c r="C13" s="127" t="str">
        <f>VLOOKUP($A13,'START HERE'!$B$13:$C$21,2,0)&amp;""</f>
        <v/>
      </c>
      <c r="D13" s="128"/>
      <c r="E13" s="129"/>
      <c r="F13" s="121"/>
      <c r="G13" s="122"/>
      <c r="H13" s="123"/>
      <c r="I13" s="122"/>
      <c r="J13" s="122"/>
      <c r="K13" s="124"/>
      <c r="L13" s="124"/>
      <c r="M13" s="124"/>
      <c r="N13" s="124"/>
      <c r="O13" s="124"/>
      <c r="P13" s="124"/>
      <c r="Q13" s="124"/>
      <c r="R13" s="124"/>
      <c r="S13" s="124"/>
      <c r="T13" s="124"/>
      <c r="U13" s="124"/>
      <c r="V13" s="124"/>
      <c r="W13" s="124"/>
      <c r="X13" s="124"/>
      <c r="Y13" s="124"/>
      <c r="Z13" s="124"/>
    </row>
    <row r="14" spans="1:26" ht="25.5" customHeight="1" x14ac:dyDescent="0.2">
      <c r="A14" s="125" t="str">
        <f>'START HERE'!$B$18</f>
        <v>Solution Provider Contact Email</v>
      </c>
      <c r="B14" s="126"/>
      <c r="C14" s="127" t="str">
        <f>VLOOKUP($A14,'START HERE'!$B$13:$C$21,2,0)&amp;""</f>
        <v/>
      </c>
      <c r="D14" s="128"/>
      <c r="E14" s="129"/>
      <c r="F14" s="130"/>
      <c r="G14" s="124"/>
      <c r="H14" s="124"/>
      <c r="I14" s="124"/>
      <c r="J14" s="124"/>
      <c r="K14" s="124"/>
      <c r="L14" s="124"/>
      <c r="M14" s="124"/>
      <c r="N14" s="124"/>
      <c r="O14" s="124"/>
      <c r="P14" s="124"/>
      <c r="Q14" s="124"/>
      <c r="R14" s="124"/>
      <c r="S14" s="124"/>
      <c r="T14" s="124"/>
      <c r="U14" s="124"/>
      <c r="V14" s="124"/>
      <c r="W14" s="124"/>
      <c r="X14" s="124"/>
      <c r="Y14" s="124"/>
      <c r="Z14" s="124"/>
    </row>
    <row r="15" spans="1:26" ht="25.5" customHeight="1" x14ac:dyDescent="0.2">
      <c r="A15" s="125" t="str">
        <f>'START HERE'!$B$14</f>
        <v>Solution Name</v>
      </c>
      <c r="B15" s="126"/>
      <c r="C15" s="127" t="str">
        <f>VLOOKUP($A15,'START HERE'!$B$13:$C$21,2,0)&amp;""</f>
        <v/>
      </c>
      <c r="D15" s="128"/>
      <c r="E15" s="129"/>
      <c r="F15" s="130"/>
      <c r="G15" s="124"/>
      <c r="H15" s="124"/>
      <c r="I15" s="124"/>
      <c r="J15" s="124"/>
      <c r="K15" s="124"/>
      <c r="L15" s="124"/>
      <c r="M15" s="124"/>
      <c r="N15" s="124"/>
      <c r="O15" s="124"/>
      <c r="P15" s="124"/>
      <c r="Q15" s="124"/>
      <c r="R15" s="124"/>
      <c r="S15" s="124"/>
      <c r="T15" s="124"/>
      <c r="U15" s="124"/>
      <c r="V15" s="124"/>
      <c r="W15" s="124"/>
      <c r="X15" s="124"/>
      <c r="Y15" s="124"/>
      <c r="Z15" s="124"/>
    </row>
    <row r="16" spans="1:26" ht="25.5" customHeight="1" x14ac:dyDescent="0.2">
      <c r="A16" s="125" t="str">
        <f>'START HERE'!$B$15</f>
        <v>Solution Description</v>
      </c>
      <c r="B16" s="126"/>
      <c r="C16" s="127" t="str">
        <f>VLOOKUP($A16,'START HERE'!$B$13:$C$21,2,0)&amp;""</f>
        <v/>
      </c>
      <c r="D16" s="128"/>
      <c r="E16" s="129"/>
      <c r="F16" s="130"/>
      <c r="G16" s="124"/>
      <c r="H16" s="124"/>
      <c r="I16" s="124"/>
      <c r="J16" s="124"/>
      <c r="K16" s="124"/>
      <c r="L16" s="124"/>
      <c r="M16" s="124"/>
      <c r="N16" s="124"/>
      <c r="O16" s="124"/>
      <c r="P16" s="124"/>
      <c r="Q16" s="124"/>
      <c r="R16" s="124"/>
      <c r="S16" s="124"/>
      <c r="T16" s="124"/>
      <c r="U16" s="124"/>
      <c r="V16" s="124"/>
      <c r="W16" s="124"/>
      <c r="X16" s="124"/>
      <c r="Y16" s="124"/>
      <c r="Z16" s="124"/>
    </row>
    <row r="17" spans="1:26" ht="25.5" customHeight="1" x14ac:dyDescent="0.2">
      <c r="A17" s="131" t="s">
        <v>560</v>
      </c>
      <c r="B17" s="132"/>
      <c r="C17" s="133">
        <f>'START HERE'!$C$3</f>
        <v>0</v>
      </c>
      <c r="D17" s="134"/>
      <c r="E17" s="135"/>
      <c r="F17" s="130"/>
      <c r="G17" s="124"/>
      <c r="H17" s="124"/>
      <c r="I17" s="124"/>
      <c r="J17" s="124"/>
      <c r="K17" s="124"/>
      <c r="L17" s="124"/>
      <c r="M17" s="124"/>
      <c r="N17" s="124"/>
      <c r="O17" s="124"/>
      <c r="P17" s="124"/>
      <c r="Q17" s="124"/>
      <c r="R17" s="124"/>
      <c r="S17" s="124"/>
      <c r="T17" s="124"/>
      <c r="U17" s="124"/>
      <c r="V17" s="124"/>
      <c r="W17" s="124"/>
      <c r="X17" s="124"/>
      <c r="Y17" s="124"/>
      <c r="Z17" s="124"/>
    </row>
    <row r="18" spans="1:26" ht="24.75" customHeight="1" x14ac:dyDescent="0.2">
      <c r="A18" s="122"/>
      <c r="B18" s="122"/>
      <c r="C18" s="136"/>
      <c r="D18" s="137"/>
      <c r="E18" s="122"/>
      <c r="F18" s="122"/>
      <c r="G18" s="122"/>
      <c r="H18" s="123"/>
      <c r="I18" s="123"/>
      <c r="J18" s="123"/>
      <c r="K18" s="124"/>
      <c r="L18" s="124"/>
      <c r="M18" s="124"/>
      <c r="N18" s="124"/>
      <c r="O18" s="124"/>
      <c r="P18" s="124"/>
      <c r="Q18" s="124"/>
      <c r="R18" s="124"/>
      <c r="S18" s="124"/>
      <c r="T18" s="124"/>
      <c r="U18" s="124"/>
      <c r="V18" s="124"/>
      <c r="W18" s="124"/>
      <c r="X18" s="124"/>
      <c r="Y18" s="124"/>
      <c r="Z18" s="124"/>
    </row>
    <row r="19" spans="1:26" ht="24" customHeight="1" x14ac:dyDescent="0.2">
      <c r="A19" s="314"/>
      <c r="B19" s="315"/>
      <c r="C19" s="315"/>
      <c r="D19" s="138"/>
      <c r="E19" s="139"/>
      <c r="F19" s="139"/>
      <c r="G19" s="139"/>
      <c r="H19" s="139"/>
      <c r="I19" s="139"/>
      <c r="J19" s="139"/>
      <c r="K19" s="139"/>
      <c r="L19" s="139"/>
      <c r="M19" s="139"/>
      <c r="N19" s="139"/>
      <c r="O19" s="139"/>
      <c r="P19" s="139"/>
      <c r="Q19" s="139"/>
      <c r="R19" s="139"/>
      <c r="S19" s="139"/>
      <c r="T19" s="139"/>
      <c r="U19" s="139"/>
      <c r="V19" s="139"/>
      <c r="W19" s="139"/>
      <c r="X19" s="139"/>
      <c r="Y19" s="139"/>
      <c r="Z19" s="139"/>
    </row>
    <row r="20" spans="1:26" ht="30" customHeight="1" x14ac:dyDescent="0.2">
      <c r="A20" s="140" t="s">
        <v>561</v>
      </c>
      <c r="B20" s="141" t="s">
        <v>562</v>
      </c>
      <c r="C20" s="142" t="s">
        <v>563</v>
      </c>
      <c r="D20" s="143" t="s">
        <v>564</v>
      </c>
      <c r="E20" s="144" t="s">
        <v>565</v>
      </c>
      <c r="F20" s="144" t="s">
        <v>566</v>
      </c>
      <c r="G20" s="145" t="s">
        <v>567</v>
      </c>
      <c r="H20" s="146"/>
      <c r="I20" s="147"/>
      <c r="J20" s="58"/>
      <c r="K20" s="58"/>
      <c r="L20" s="58"/>
      <c r="M20" s="58"/>
      <c r="N20" s="58"/>
      <c r="O20" s="58"/>
      <c r="P20" s="58"/>
      <c r="Q20" s="58"/>
      <c r="R20" s="58"/>
      <c r="S20" s="58"/>
      <c r="T20" s="58"/>
      <c r="U20" s="58"/>
      <c r="V20" s="58"/>
      <c r="W20" s="58"/>
      <c r="X20" s="58"/>
      <c r="Y20" s="58"/>
      <c r="Z20" s="58"/>
    </row>
    <row r="21" spans="1:26" ht="40.5" customHeight="1" x14ac:dyDescent="0.2">
      <c r="A21" s="148"/>
      <c r="B21" s="149" t="str">
        <f>VLOOKUP($K21,'Auto Responses'!$N$4:$O$38,2,0)&amp;""</f>
        <v xml:space="preserve"> Company Information</v>
      </c>
      <c r="C21" s="150" t="b">
        <v>1</v>
      </c>
      <c r="D21" s="151">
        <f>IF($C21=TRUE,SUMIF('(backend scoring)'!$B$3:$B$333,$K21,'(backend scoring)'!$O$3:$O$333),"")</f>
        <v>30</v>
      </c>
      <c r="E21" s="152">
        <f>IF($C21=TRUE,SUMIF('(backend scoring)'!$B$3:$B$333,$K21,'(backend scoring)'!$P$3:$P$333),"")</f>
        <v>0</v>
      </c>
      <c r="F21" s="153">
        <f t="shared" ref="F21:F39" si="0">IFERROR($E21/$D21,"N/A")</f>
        <v>0</v>
      </c>
      <c r="G21" s="154" t="s">
        <v>568</v>
      </c>
      <c r="H21" s="155"/>
      <c r="I21" s="156"/>
      <c r="J21" s="148"/>
      <c r="K21" s="148" t="s">
        <v>569</v>
      </c>
      <c r="L21" s="148"/>
      <c r="M21" s="148"/>
      <c r="N21" s="148"/>
      <c r="O21" s="148"/>
      <c r="P21" s="148"/>
      <c r="Q21" s="148"/>
      <c r="R21" s="148"/>
      <c r="S21" s="148"/>
      <c r="T21" s="148"/>
      <c r="U21" s="148"/>
      <c r="V21" s="148"/>
      <c r="W21" s="148"/>
      <c r="X21" s="148"/>
      <c r="Y21" s="148"/>
      <c r="Z21" s="148"/>
    </row>
    <row r="22" spans="1:26" ht="40.5" customHeight="1" x14ac:dyDescent="0.2">
      <c r="A22" s="157"/>
      <c r="B22" s="149" t="str">
        <f>VLOOKUP($K22,'Auto Responses'!$N$4:$O$38,2,0)&amp;""</f>
        <v xml:space="preserve"> Documentation</v>
      </c>
      <c r="C22" s="150" t="b">
        <v>1</v>
      </c>
      <c r="D22" s="151">
        <f>IF($C22=TRUE,SUMIF('(backend scoring)'!$B$3:$B$333,$K22,'(backend scoring)'!$O$3:$O$333),"")</f>
        <v>90</v>
      </c>
      <c r="E22" s="152">
        <f>IF($C22=TRUE,SUMIF('(backend scoring)'!$B$3:$B$333,$K22,'(backend scoring)'!$P$3:$P$333),"")</f>
        <v>90</v>
      </c>
      <c r="F22" s="158">
        <f t="shared" si="0"/>
        <v>1</v>
      </c>
      <c r="G22" s="159" t="s">
        <v>570</v>
      </c>
      <c r="H22" s="160"/>
      <c r="I22" s="161"/>
      <c r="J22" s="148"/>
      <c r="K22" s="148" t="s">
        <v>571</v>
      </c>
      <c r="L22" s="148"/>
      <c r="M22" s="148"/>
      <c r="N22" s="148"/>
      <c r="O22" s="148"/>
      <c r="P22" s="148"/>
      <c r="Q22" s="148"/>
      <c r="R22" s="148"/>
      <c r="S22" s="148"/>
      <c r="T22" s="148"/>
      <c r="U22" s="148"/>
      <c r="V22" s="148"/>
      <c r="W22" s="148"/>
      <c r="X22" s="148"/>
      <c r="Y22" s="148"/>
      <c r="Z22" s="148"/>
    </row>
    <row r="23" spans="1:26" ht="40.5" customHeight="1" x14ac:dyDescent="0.2">
      <c r="A23" s="157"/>
      <c r="B23" s="149" t="str">
        <f>VLOOKUP($K23,'Auto Responses'!$N$4:$O$38,2,0)&amp;""</f>
        <v xml:space="preserve"> Assessment of Third Parties</v>
      </c>
      <c r="C23" s="150" t="b">
        <v>1</v>
      </c>
      <c r="D23" s="151">
        <f>IF($C23=TRUE,SUMIF('(backend scoring)'!$B$3:$B$333,$K23,'(backend scoring)'!$O$3:$O$333),"")</f>
        <v>90</v>
      </c>
      <c r="E23" s="152">
        <f>IF($C23=TRUE,SUMIF('(backend scoring)'!$B$3:$B$333,$K23,'(backend scoring)'!$P$3:$P$333),"")</f>
        <v>90</v>
      </c>
      <c r="F23" s="158">
        <f t="shared" si="0"/>
        <v>1</v>
      </c>
      <c r="G23" s="159" t="s">
        <v>572</v>
      </c>
      <c r="H23" s="160"/>
      <c r="I23" s="161"/>
      <c r="J23" s="148"/>
      <c r="K23" s="148" t="s">
        <v>573</v>
      </c>
      <c r="L23" s="148"/>
      <c r="M23" s="148"/>
      <c r="N23" s="148"/>
      <c r="O23" s="148"/>
      <c r="P23" s="148"/>
      <c r="Q23" s="148"/>
      <c r="R23" s="148"/>
      <c r="S23" s="148"/>
      <c r="T23" s="148"/>
      <c r="U23" s="148"/>
      <c r="V23" s="148"/>
      <c r="W23" s="148"/>
      <c r="X23" s="148"/>
      <c r="Y23" s="148"/>
      <c r="Z23" s="148"/>
    </row>
    <row r="24" spans="1:26" ht="40.5" customHeight="1" x14ac:dyDescent="0.2">
      <c r="A24" s="148"/>
      <c r="B24" s="149" t="str">
        <f>VLOOKUP($K24,'Auto Responses'!$N$4:$O$38,2,0)&amp;""</f>
        <v xml:space="preserve"> Change Management</v>
      </c>
      <c r="C24" s="150" t="b">
        <v>1</v>
      </c>
      <c r="D24" s="151">
        <f>IF($C24=TRUE,SUMIF('(backend scoring)'!$B$3:$B$333,$K24,'(backend scoring)'!$O$3:$O$333),"")</f>
        <v>150</v>
      </c>
      <c r="E24" s="152">
        <f>IF($C24=TRUE,SUMIF('(backend scoring)'!$B$3:$B$333,$K24,'(backend scoring)'!$P$3:$P$333),"")</f>
        <v>120</v>
      </c>
      <c r="F24" s="158">
        <f t="shared" si="0"/>
        <v>0.8</v>
      </c>
      <c r="G24" s="159" t="s">
        <v>574</v>
      </c>
      <c r="H24" s="160"/>
      <c r="I24" s="161"/>
      <c r="J24" s="148"/>
      <c r="K24" s="148" t="s">
        <v>575</v>
      </c>
      <c r="L24" s="148"/>
      <c r="M24" s="148"/>
      <c r="N24" s="148"/>
      <c r="O24" s="148"/>
      <c r="P24" s="148"/>
      <c r="Q24" s="148"/>
      <c r="R24" s="148"/>
      <c r="S24" s="148"/>
      <c r="T24" s="148"/>
      <c r="U24" s="148"/>
      <c r="V24" s="148"/>
      <c r="W24" s="148"/>
      <c r="X24" s="148"/>
      <c r="Y24" s="148"/>
      <c r="Z24" s="148"/>
    </row>
    <row r="25" spans="1:26" ht="40.5" customHeight="1" x14ac:dyDescent="0.2">
      <c r="A25" s="148"/>
      <c r="B25" s="149" t="str">
        <f>VLOOKUP($K25,'Auto Responses'!$N$4:$O$38,2,0)&amp;""</f>
        <v xml:space="preserve"> Policies, Processes, and Procedures</v>
      </c>
      <c r="C25" s="150" t="b">
        <v>1</v>
      </c>
      <c r="D25" s="151">
        <f>IF($C25=TRUE,SUMIF('(backend scoring)'!$B$3:$B$333,$K25,'(backend scoring)'!$O$3:$O$333),"")</f>
        <v>145</v>
      </c>
      <c r="E25" s="152">
        <f>IF($C25=TRUE,SUMIF('(backend scoring)'!$B$3:$B$333,$K25,'(backend scoring)'!$P$3:$P$333),"")</f>
        <v>145</v>
      </c>
      <c r="F25" s="158">
        <f t="shared" si="0"/>
        <v>1</v>
      </c>
      <c r="G25" s="159" t="s">
        <v>576</v>
      </c>
      <c r="H25" s="160"/>
      <c r="I25" s="161"/>
      <c r="J25" s="148"/>
      <c r="K25" s="148" t="s">
        <v>577</v>
      </c>
      <c r="L25" s="148"/>
      <c r="M25" s="148"/>
      <c r="N25" s="148"/>
      <c r="O25" s="148"/>
      <c r="P25" s="148"/>
      <c r="Q25" s="148"/>
      <c r="R25" s="148"/>
      <c r="S25" s="148"/>
      <c r="T25" s="148"/>
      <c r="U25" s="148"/>
      <c r="V25" s="148"/>
      <c r="W25" s="148"/>
      <c r="X25" s="148"/>
      <c r="Y25" s="148"/>
      <c r="Z25" s="148"/>
    </row>
    <row r="26" spans="1:26" ht="40.5" customHeight="1" x14ac:dyDescent="0.2">
      <c r="A26" s="148"/>
      <c r="B26" s="149" t="str">
        <f>VLOOKUP($K26,'Auto Responses'!$N$4:$O$38,2,0)&amp;""</f>
        <v xml:space="preserve"> Authentication, Authorization, and Account Management</v>
      </c>
      <c r="C26" s="150" t="b">
        <v>1</v>
      </c>
      <c r="D26" s="151">
        <f>IF($C26=TRUE,SUMIF('(backend scoring)'!$B$3:$B$333,$K26,'(backend scoring)'!$O$3:$O$333),"")</f>
        <v>250</v>
      </c>
      <c r="E26" s="152">
        <f>IF($C26=TRUE,SUMIF('(backend scoring)'!$B$3:$B$333,$K26,'(backend scoring)'!$P$3:$P$333),"")</f>
        <v>210</v>
      </c>
      <c r="F26" s="158">
        <f t="shared" si="0"/>
        <v>0.84</v>
      </c>
      <c r="G26" s="159" t="s">
        <v>578</v>
      </c>
      <c r="H26" s="160"/>
      <c r="I26" s="161"/>
      <c r="J26" s="148"/>
      <c r="K26" s="148" t="s">
        <v>579</v>
      </c>
      <c r="L26" s="148"/>
      <c r="M26" s="148"/>
      <c r="N26" s="148"/>
      <c r="O26" s="148"/>
      <c r="P26" s="148"/>
      <c r="Q26" s="148"/>
      <c r="R26" s="148"/>
      <c r="S26" s="148"/>
      <c r="T26" s="148"/>
      <c r="U26" s="148"/>
      <c r="V26" s="148"/>
      <c r="W26" s="148"/>
      <c r="X26" s="148"/>
      <c r="Y26" s="148"/>
      <c r="Z26" s="148"/>
    </row>
    <row r="27" spans="1:26" ht="40.5" customHeight="1" x14ac:dyDescent="0.2">
      <c r="A27" s="148"/>
      <c r="B27" s="149" t="str">
        <f>VLOOKUP($K27,'Auto Responses'!$N$4:$O$38,2,0)&amp;""</f>
        <v xml:space="preserve"> Data</v>
      </c>
      <c r="C27" s="150" t="b">
        <v>1</v>
      </c>
      <c r="D27" s="151">
        <f>IF($C27=TRUE,SUMIF('(backend scoring)'!$B$3:$B$333,$K27,'(backend scoring)'!$O$3:$O$333),"")</f>
        <v>280</v>
      </c>
      <c r="E27" s="152">
        <f>IF($C27=TRUE,SUMIF('(backend scoring)'!$B$3:$B$333,$K27,'(backend scoring)'!$P$3:$P$333),"")</f>
        <v>245</v>
      </c>
      <c r="F27" s="158">
        <f t="shared" si="0"/>
        <v>0.875</v>
      </c>
      <c r="G27" s="159" t="s">
        <v>580</v>
      </c>
      <c r="H27" s="160"/>
      <c r="I27" s="161"/>
      <c r="J27" s="148"/>
      <c r="K27" s="148" t="s">
        <v>581</v>
      </c>
      <c r="L27" s="148"/>
      <c r="M27" s="148"/>
      <c r="N27" s="148"/>
      <c r="O27" s="148"/>
      <c r="P27" s="148"/>
      <c r="Q27" s="148"/>
      <c r="R27" s="148"/>
      <c r="S27" s="148"/>
      <c r="T27" s="148"/>
      <c r="U27" s="148"/>
      <c r="V27" s="148"/>
      <c r="W27" s="148"/>
      <c r="X27" s="148"/>
      <c r="Y27" s="148"/>
      <c r="Z27" s="148"/>
    </row>
    <row r="28" spans="1:26" ht="40.5" customHeight="1" x14ac:dyDescent="0.2">
      <c r="A28" s="148"/>
      <c r="B28" s="149" t="str">
        <f>VLOOKUP($K28,'Auto Responses'!$N$4:$O$38,2,0)&amp;""</f>
        <v xml:space="preserve"> Application/Service Security</v>
      </c>
      <c r="C28" s="150" t="b">
        <v>1</v>
      </c>
      <c r="D28" s="151">
        <f>IF($C28=TRUE,SUMIF('(backend scoring)'!$B$3:$B$333,$K28,'(backend scoring)'!$O$3:$O$333),"")</f>
        <v>200</v>
      </c>
      <c r="E28" s="152">
        <f>IF($C28=TRUE,SUMIF('(backend scoring)'!$B$3:$B$333,$K28,'(backend scoring)'!$P$3:$P$333),"")</f>
        <v>180</v>
      </c>
      <c r="F28" s="158">
        <f t="shared" si="0"/>
        <v>0.9</v>
      </c>
      <c r="G28" s="159" t="s">
        <v>582</v>
      </c>
      <c r="H28" s="160"/>
      <c r="I28" s="161"/>
      <c r="J28" s="148"/>
      <c r="K28" s="148" t="s">
        <v>583</v>
      </c>
      <c r="L28" s="148"/>
      <c r="M28" s="148"/>
      <c r="N28" s="148"/>
      <c r="O28" s="148"/>
      <c r="P28" s="148"/>
      <c r="Q28" s="148"/>
      <c r="R28" s="148"/>
      <c r="S28" s="148"/>
      <c r="T28" s="148"/>
      <c r="U28" s="148"/>
      <c r="V28" s="148"/>
      <c r="W28" s="148"/>
      <c r="X28" s="148"/>
      <c r="Y28" s="148"/>
      <c r="Z28" s="148"/>
    </row>
    <row r="29" spans="1:26" ht="40.5" customHeight="1" x14ac:dyDescent="0.2">
      <c r="A29" s="148"/>
      <c r="B29" s="149" t="str">
        <f>VLOOKUP($K29,'Auto Responses'!$N$4:$O$38,2,0)&amp;""</f>
        <v xml:space="preserve"> Datacenter</v>
      </c>
      <c r="C29" s="150" t="b">
        <v>1</v>
      </c>
      <c r="D29" s="151">
        <f>IF($C29=TRUE,SUMIF('(backend scoring)'!$B$3:$B$333,$K29,'(backend scoring)'!$O$3:$O$333),"")</f>
        <v>170</v>
      </c>
      <c r="E29" s="152">
        <f>IF($C29=TRUE,SUMIF('(backend scoring)'!$B$3:$B$333,$K29,'(backend scoring)'!$P$3:$P$333),"")</f>
        <v>170</v>
      </c>
      <c r="F29" s="158">
        <f t="shared" si="0"/>
        <v>1</v>
      </c>
      <c r="G29" s="159" t="s">
        <v>584</v>
      </c>
      <c r="H29" s="160"/>
      <c r="I29" s="161"/>
      <c r="J29" s="148"/>
      <c r="K29" s="148" t="s">
        <v>585</v>
      </c>
      <c r="L29" s="148"/>
      <c r="M29" s="148"/>
      <c r="N29" s="148"/>
      <c r="O29" s="148"/>
      <c r="P29" s="148"/>
      <c r="Q29" s="148"/>
      <c r="R29" s="148"/>
      <c r="S29" s="148"/>
      <c r="T29" s="148"/>
      <c r="U29" s="148"/>
      <c r="V29" s="148"/>
      <c r="W29" s="148"/>
      <c r="X29" s="148"/>
      <c r="Y29" s="148"/>
      <c r="Z29" s="148"/>
    </row>
    <row r="30" spans="1:26" ht="40.5" customHeight="1" x14ac:dyDescent="0.2">
      <c r="A30" s="148"/>
      <c r="B30" s="149" t="str">
        <f>VLOOKUP($K30,'Auto Responses'!$N$4:$O$38,2,0)&amp;""</f>
        <v xml:space="preserve"> Firewalls, IDS, IPS, and Networking</v>
      </c>
      <c r="C30" s="150" t="b">
        <v>1</v>
      </c>
      <c r="D30" s="151">
        <f>IF($C30=TRUE,SUMIF('(backend scoring)'!$B$3:$B$333,$K30,'(backend scoring)'!$O$3:$O$333),"")</f>
        <v>145</v>
      </c>
      <c r="E30" s="152">
        <f>IF($C30=TRUE,SUMIF('(backend scoring)'!$B$3:$B$333,$K30,'(backend scoring)'!$P$3:$P$333),"")</f>
        <v>145</v>
      </c>
      <c r="F30" s="158">
        <f t="shared" si="0"/>
        <v>1</v>
      </c>
      <c r="G30" s="159" t="s">
        <v>586</v>
      </c>
      <c r="H30" s="160"/>
      <c r="I30" s="161"/>
      <c r="J30" s="148"/>
      <c r="K30" s="148" t="s">
        <v>587</v>
      </c>
      <c r="L30" s="148"/>
      <c r="M30" s="148"/>
      <c r="N30" s="148"/>
      <c r="O30" s="148"/>
      <c r="P30" s="148"/>
      <c r="Q30" s="148"/>
      <c r="R30" s="148"/>
      <c r="S30" s="148"/>
      <c r="T30" s="148"/>
      <c r="U30" s="148"/>
      <c r="V30" s="148"/>
      <c r="W30" s="148"/>
      <c r="X30" s="148"/>
      <c r="Y30" s="148"/>
      <c r="Z30" s="148"/>
    </row>
    <row r="31" spans="1:26" ht="40.5" customHeight="1" x14ac:dyDescent="0.2">
      <c r="A31" s="148"/>
      <c r="B31" s="149" t="str">
        <f>VLOOKUP($K31,'Auto Responses'!$N$4:$O$38,2,0)&amp;""</f>
        <v xml:space="preserve"> Incident Handling</v>
      </c>
      <c r="C31" s="150" t="b">
        <v>1</v>
      </c>
      <c r="D31" s="151">
        <f>IF($C31=TRUE,SUMIF('(backend scoring)'!$B$3:$B$333,$K31,'(backend scoring)'!$O$3:$O$333),"")</f>
        <v>25</v>
      </c>
      <c r="E31" s="152">
        <f>IF($C31=TRUE,SUMIF('(backend scoring)'!$B$3:$B$333,$K31,'(backend scoring)'!$P$3:$P$333),"")</f>
        <v>25</v>
      </c>
      <c r="F31" s="158">
        <f t="shared" si="0"/>
        <v>1</v>
      </c>
      <c r="G31" s="159" t="s">
        <v>588</v>
      </c>
      <c r="H31" s="160"/>
      <c r="I31" s="161"/>
      <c r="J31" s="148"/>
      <c r="K31" s="148" t="s">
        <v>589</v>
      </c>
      <c r="L31" s="148"/>
      <c r="M31" s="148"/>
      <c r="N31" s="148"/>
      <c r="O31" s="148"/>
      <c r="P31" s="148"/>
      <c r="Q31" s="148"/>
      <c r="R31" s="148"/>
      <c r="S31" s="148"/>
      <c r="T31" s="148"/>
      <c r="U31" s="148"/>
      <c r="V31" s="148"/>
      <c r="W31" s="148"/>
      <c r="X31" s="148"/>
      <c r="Y31" s="148"/>
      <c r="Z31" s="148"/>
    </row>
    <row r="32" spans="1:26" ht="40.5" customHeight="1" x14ac:dyDescent="0.2">
      <c r="A32" s="148"/>
      <c r="B32" s="149" t="str">
        <f>VLOOKUP($K32,'Auto Responses'!$N$4:$O$38,2,0)&amp;""</f>
        <v xml:space="preserve"> Vulnerability Management</v>
      </c>
      <c r="C32" s="150" t="b">
        <v>1</v>
      </c>
      <c r="D32" s="151">
        <f>IF($C32=TRUE,SUMIF('(backend scoring)'!$B$3:$B$333,$K32,'(backend scoring)'!$O$3:$O$333),"")</f>
        <v>85</v>
      </c>
      <c r="E32" s="152">
        <f>IF($C32=TRUE,SUMIF('(backend scoring)'!$B$3:$B$333,$K32,'(backend scoring)'!$P$3:$P$333),"")</f>
        <v>85</v>
      </c>
      <c r="F32" s="158">
        <f t="shared" si="0"/>
        <v>1</v>
      </c>
      <c r="G32" s="159" t="s">
        <v>590</v>
      </c>
      <c r="H32" s="160"/>
      <c r="I32" s="161"/>
      <c r="J32" s="148"/>
      <c r="K32" s="148" t="s">
        <v>591</v>
      </c>
      <c r="L32" s="148"/>
      <c r="M32" s="148"/>
      <c r="N32" s="148"/>
      <c r="O32" s="148"/>
      <c r="P32" s="148"/>
      <c r="Q32" s="148"/>
      <c r="R32" s="148"/>
      <c r="S32" s="148"/>
      <c r="T32" s="148"/>
      <c r="U32" s="148"/>
      <c r="V32" s="148"/>
      <c r="W32" s="148"/>
      <c r="X32" s="148"/>
      <c r="Y32" s="148"/>
      <c r="Z32" s="148"/>
    </row>
    <row r="33" spans="1:26" ht="40.5" customHeight="1" x14ac:dyDescent="0.2">
      <c r="A33" s="148"/>
      <c r="B33" s="149" t="str">
        <f>VLOOKUP($K33,'Auto Responses'!$N$4:$O$38,2,0)&amp;""</f>
        <v xml:space="preserve"> Consulting Services</v>
      </c>
      <c r="C33" s="150" t="b">
        <v>1</v>
      </c>
      <c r="D33" s="151">
        <f>IF($C33=TRUE,SUMIF('(backend scoring)'!$B$3:$B$333,$K33,'(backend scoring)'!$O$3:$O$333),"")</f>
        <v>130</v>
      </c>
      <c r="E33" s="152">
        <f>IF($C33=TRUE,SUMIF('(backend scoring)'!$B$3:$B$333,$K33,'(backend scoring)'!$P$3:$P$333),"")</f>
        <v>0</v>
      </c>
      <c r="F33" s="158">
        <f t="shared" si="0"/>
        <v>0</v>
      </c>
      <c r="G33" s="159" t="s">
        <v>592</v>
      </c>
      <c r="H33" s="160"/>
      <c r="I33" s="161"/>
      <c r="J33" s="148"/>
      <c r="K33" s="148" t="s">
        <v>593</v>
      </c>
      <c r="L33" s="148"/>
      <c r="M33" s="148"/>
      <c r="N33" s="148"/>
      <c r="O33" s="148"/>
      <c r="P33" s="148"/>
      <c r="Q33" s="148"/>
      <c r="R33" s="148"/>
      <c r="S33" s="148"/>
      <c r="T33" s="148"/>
      <c r="U33" s="148"/>
      <c r="V33" s="148"/>
      <c r="W33" s="148"/>
      <c r="X33" s="148"/>
      <c r="Y33" s="148"/>
      <c r="Z33" s="148"/>
    </row>
    <row r="34" spans="1:26" ht="40.5" customHeight="1" x14ac:dyDescent="0.2">
      <c r="A34" s="148"/>
      <c r="B34" s="149" t="str">
        <f>VLOOKUP($K34,'Auto Responses'!$N$4:$O$38,2,0)&amp;""</f>
        <v xml:space="preserve">HIPAA Compliance </v>
      </c>
      <c r="C34" s="150" t="b">
        <v>1</v>
      </c>
      <c r="D34" s="151">
        <f>IF($C34=TRUE,SUMIF('(backend scoring)'!$B$3:$B$333,$K34,'(backend scoring)'!$O$3:$O$333),"")</f>
        <v>325</v>
      </c>
      <c r="E34" s="152">
        <f>IF($C34=TRUE,SUMIF('(backend scoring)'!$B$3:$B$333,$K34,'(backend scoring)'!$P$3:$P$333),"")</f>
        <v>0</v>
      </c>
      <c r="F34" s="158">
        <f t="shared" si="0"/>
        <v>0</v>
      </c>
      <c r="G34" s="159" t="s">
        <v>594</v>
      </c>
      <c r="H34" s="160"/>
      <c r="I34" s="161"/>
      <c r="J34" s="148"/>
      <c r="K34" s="148" t="s">
        <v>595</v>
      </c>
      <c r="L34" s="148"/>
      <c r="M34" s="148"/>
      <c r="N34" s="148"/>
      <c r="O34" s="148"/>
      <c r="P34" s="148"/>
      <c r="Q34" s="148"/>
      <c r="R34" s="148"/>
      <c r="S34" s="148"/>
      <c r="T34" s="148"/>
      <c r="U34" s="148"/>
      <c r="V34" s="148"/>
      <c r="W34" s="148"/>
      <c r="X34" s="148"/>
      <c r="Y34" s="148"/>
      <c r="Z34" s="148"/>
    </row>
    <row r="35" spans="1:26" ht="40.5" customHeight="1" x14ac:dyDescent="0.2">
      <c r="A35" s="148"/>
      <c r="B35" s="149" t="str">
        <f>VLOOKUP($K35,'Auto Responses'!$N$4:$O$38,2,0)&amp;""</f>
        <v xml:space="preserve"> Payment Card Industry Data Security Standard (PCI DSS)</v>
      </c>
      <c r="C35" s="150" t="b">
        <v>1</v>
      </c>
      <c r="D35" s="151">
        <f>IF($C35=TRUE,SUMIF('(backend scoring)'!$B$3:$B$333,$K35,'(backend scoring)'!$O$3:$O$333),"")</f>
        <v>120</v>
      </c>
      <c r="E35" s="152">
        <f>IF($C35=TRUE,SUMIF('(backend scoring)'!$B$3:$B$333,$K35,'(backend scoring)'!$P$3:$P$333),"")</f>
        <v>0</v>
      </c>
      <c r="F35" s="158">
        <f t="shared" si="0"/>
        <v>0</v>
      </c>
      <c r="G35" s="159" t="s">
        <v>596</v>
      </c>
      <c r="H35" s="160"/>
      <c r="I35" s="161"/>
      <c r="J35" s="148"/>
      <c r="K35" s="148" t="s">
        <v>597</v>
      </c>
      <c r="L35" s="148"/>
      <c r="M35" s="148"/>
      <c r="N35" s="148"/>
      <c r="O35" s="148"/>
      <c r="P35" s="148"/>
      <c r="Q35" s="148"/>
      <c r="R35" s="148"/>
      <c r="S35" s="148"/>
      <c r="T35" s="148"/>
      <c r="U35" s="148"/>
      <c r="V35" s="148"/>
      <c r="W35" s="148"/>
      <c r="X35" s="148"/>
      <c r="Y35" s="148"/>
      <c r="Z35" s="148"/>
    </row>
    <row r="36" spans="1:26" ht="40.5" customHeight="1" x14ac:dyDescent="0.2">
      <c r="A36" s="148"/>
      <c r="B36" s="149" t="str">
        <f>VLOOKUP($K36,'Auto Responses'!$N$4:$O$38,2,0)&amp;""</f>
        <v xml:space="preserve"> On-Premises Data Solutions</v>
      </c>
      <c r="C36" s="150" t="b">
        <v>1</v>
      </c>
      <c r="D36" s="151">
        <f>IF($C36=TRUE,SUMIF('(backend scoring)'!$B$3:$B$333,$K36,'(backend scoring)'!$O$3:$O$333),"")</f>
        <v>75</v>
      </c>
      <c r="E36" s="152">
        <f>IF($C36=TRUE,SUMIF('(backend scoring)'!$B$3:$B$333,$K36,'(backend scoring)'!$P$3:$P$333),"")</f>
        <v>0</v>
      </c>
      <c r="F36" s="158">
        <f t="shared" si="0"/>
        <v>0</v>
      </c>
      <c r="G36" s="159" t="s">
        <v>598</v>
      </c>
      <c r="H36" s="160"/>
      <c r="I36" s="161"/>
      <c r="J36" s="148"/>
      <c r="K36" s="148" t="s">
        <v>599</v>
      </c>
      <c r="L36" s="148"/>
      <c r="M36" s="148"/>
      <c r="N36" s="148"/>
      <c r="O36" s="148"/>
      <c r="P36" s="148"/>
      <c r="Q36" s="148"/>
      <c r="R36" s="148"/>
      <c r="S36" s="148"/>
      <c r="T36" s="148"/>
      <c r="U36" s="148"/>
      <c r="V36" s="148"/>
      <c r="W36" s="148"/>
      <c r="X36" s="148"/>
      <c r="Y36" s="148"/>
      <c r="Z36" s="148"/>
    </row>
    <row r="37" spans="1:26" ht="40.5" customHeight="1" x14ac:dyDescent="0.2">
      <c r="A37" s="148"/>
      <c r="B37" s="149" t="str">
        <f>VLOOKUP($K37,'Auto Responses'!$N$4:$O$38,2,0)&amp;""</f>
        <v xml:space="preserve"> IT Accessibility</v>
      </c>
      <c r="C37" s="150" t="b">
        <v>1</v>
      </c>
      <c r="D37" s="151">
        <f>IF($C37=TRUE,SUMIF('(backend scoring)'!$B$3:$B$333,$K37,'(backend scoring)'!$O$3:$O$333),"")</f>
        <v>170</v>
      </c>
      <c r="E37" s="152">
        <f>IF($C37=TRUE,SUMIF('(backend scoring)'!$B$3:$B$333,$K37,'(backend scoring)'!$P$3:$P$333),"")</f>
        <v>150</v>
      </c>
      <c r="F37" s="158">
        <f t="shared" si="0"/>
        <v>0.88235294117647056</v>
      </c>
      <c r="G37" s="159" t="s">
        <v>600</v>
      </c>
      <c r="H37" s="160"/>
      <c r="I37" s="161"/>
      <c r="J37" s="148"/>
      <c r="K37" s="148" t="s">
        <v>601</v>
      </c>
      <c r="L37" s="148"/>
      <c r="M37" s="148"/>
      <c r="N37" s="148"/>
      <c r="O37" s="148"/>
      <c r="P37" s="148"/>
      <c r="Q37" s="148"/>
      <c r="R37" s="148"/>
      <c r="S37" s="148"/>
      <c r="T37" s="148"/>
      <c r="U37" s="148"/>
      <c r="V37" s="148"/>
      <c r="W37" s="148"/>
      <c r="X37" s="148"/>
      <c r="Y37" s="148"/>
      <c r="Z37" s="148"/>
    </row>
    <row r="38" spans="1:26" ht="40.5" customHeight="1" x14ac:dyDescent="0.2">
      <c r="A38" s="148"/>
      <c r="B38" s="149" t="s">
        <v>602</v>
      </c>
      <c r="C38" s="150" t="b">
        <v>1</v>
      </c>
      <c r="D38" s="162">
        <f>IF($C38=TRUE,SUMIF('(backend scoring)'!$E$3:$E$333,"AI",'(backend scoring)'!$O$3:$O$333),"")</f>
        <v>405</v>
      </c>
      <c r="E38" s="162">
        <f>IF($C38=TRUE,SUMIF('(backend scoring)'!$E$3:$E$333,"AI",'(backend scoring)'!$P$3:$P$333),"")</f>
        <v>400</v>
      </c>
      <c r="F38" s="158">
        <f t="shared" si="0"/>
        <v>0.98765432098765427</v>
      </c>
      <c r="G38" s="159" t="s">
        <v>603</v>
      </c>
      <c r="H38" s="160"/>
      <c r="I38" s="161"/>
      <c r="J38" s="148"/>
      <c r="K38" s="148"/>
      <c r="L38" s="148"/>
      <c r="M38" s="148"/>
      <c r="N38" s="148"/>
      <c r="O38" s="148"/>
      <c r="P38" s="148"/>
      <c r="Q38" s="148"/>
      <c r="R38" s="148"/>
      <c r="S38" s="148"/>
      <c r="T38" s="148"/>
      <c r="U38" s="148"/>
      <c r="V38" s="148"/>
      <c r="W38" s="148"/>
      <c r="X38" s="148"/>
      <c r="Y38" s="148"/>
      <c r="Z38" s="148"/>
    </row>
    <row r="39" spans="1:26" ht="40.5" customHeight="1" x14ac:dyDescent="0.2">
      <c r="A39" s="148"/>
      <c r="B39" s="163" t="s">
        <v>604</v>
      </c>
      <c r="C39" s="96" t="b">
        <v>1</v>
      </c>
      <c r="D39" s="164">
        <f>IF($C39=TRUE,SUMIF('(backend scoring)'!$E$3:$E$333,"Privacy",'(backend scoring)'!$O$3:$O$333),"")</f>
        <v>555</v>
      </c>
      <c r="E39" s="164">
        <f>IF($C39=TRUE,SUMIF('(backend scoring)'!$E$3:$E$333,"Privacy",'(backend scoring)'!$P$3:$P$333),"")</f>
        <v>440</v>
      </c>
      <c r="F39" s="165">
        <f t="shared" si="0"/>
        <v>0.7927927927927928</v>
      </c>
      <c r="G39" s="166" t="s">
        <v>605</v>
      </c>
      <c r="H39" s="167"/>
      <c r="I39" s="168"/>
      <c r="J39" s="148"/>
      <c r="K39" s="148"/>
      <c r="L39" s="148"/>
      <c r="M39" s="148"/>
      <c r="N39" s="148"/>
      <c r="O39" s="148"/>
      <c r="P39" s="148"/>
      <c r="Q39" s="148"/>
      <c r="R39" s="148"/>
      <c r="S39" s="148"/>
      <c r="T39" s="148"/>
      <c r="U39" s="148"/>
      <c r="V39" s="148"/>
      <c r="W39" s="148"/>
      <c r="X39" s="148"/>
      <c r="Y39" s="148"/>
      <c r="Z39" s="148"/>
    </row>
    <row r="40" spans="1:26" ht="30" customHeight="1" x14ac:dyDescent="0.15">
      <c r="A40" s="148"/>
      <c r="B40" s="141" t="s">
        <v>606</v>
      </c>
      <c r="C40" s="142"/>
      <c r="D40" s="169">
        <f>SUM(D21:D39)</f>
        <v>3440</v>
      </c>
      <c r="E40" s="169">
        <f>SUM(E21:E39)</f>
        <v>2495</v>
      </c>
      <c r="F40" s="170">
        <f>IFERROR(E40/D40,"N/A")</f>
        <v>0.72529069767441856</v>
      </c>
      <c r="G40" s="171"/>
      <c r="H40" s="172"/>
      <c r="I40" s="173"/>
      <c r="J40" s="49" t="s">
        <v>22</v>
      </c>
      <c r="K40" s="148"/>
      <c r="L40" s="148"/>
      <c r="M40" s="148"/>
      <c r="N40" s="148"/>
      <c r="O40" s="148"/>
      <c r="P40" s="148"/>
      <c r="Q40" s="148"/>
      <c r="R40" s="148"/>
      <c r="S40" s="148"/>
      <c r="T40" s="148"/>
      <c r="U40" s="148"/>
      <c r="V40" s="148"/>
      <c r="W40" s="148"/>
      <c r="X40" s="148"/>
      <c r="Y40" s="148"/>
      <c r="Z40" s="148"/>
    </row>
    <row r="41" spans="1:26" ht="15.75" customHeight="1" x14ac:dyDescent="0.2">
      <c r="A41" s="58"/>
      <c r="B41" s="58"/>
      <c r="C41" s="58"/>
      <c r="D41" s="58"/>
      <c r="E41" s="58"/>
      <c r="F41" s="58" t="s">
        <v>607</v>
      </c>
      <c r="G41" s="58"/>
      <c r="H41" s="58"/>
      <c r="I41" s="58"/>
      <c r="J41" s="58"/>
      <c r="K41" s="58"/>
      <c r="L41" s="58"/>
      <c r="M41" s="58"/>
      <c r="N41" s="58"/>
      <c r="O41" s="58"/>
      <c r="P41" s="58"/>
      <c r="Q41" s="58"/>
      <c r="R41" s="58"/>
      <c r="S41" s="58"/>
      <c r="T41" s="58"/>
      <c r="U41" s="58"/>
      <c r="V41" s="58"/>
      <c r="W41" s="58"/>
      <c r="X41" s="58"/>
      <c r="Y41" s="58"/>
      <c r="Z41" s="58"/>
    </row>
    <row r="42" spans="1:26" ht="15.75" customHeight="1" x14ac:dyDescent="0.2">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5" customHeight="1" x14ac:dyDescent="0.2">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36" customHeight="1" x14ac:dyDescent="0.15">
      <c r="A44" s="174" t="s">
        <v>608</v>
      </c>
      <c r="B44" s="174"/>
      <c r="C44" s="175"/>
      <c r="D44" s="174"/>
      <c r="E44" s="174"/>
      <c r="F44" s="174"/>
      <c r="G44" s="174"/>
      <c r="H44" s="174"/>
      <c r="I44" s="174"/>
      <c r="J44" s="174"/>
      <c r="K44" s="174"/>
      <c r="L44" s="58"/>
      <c r="M44" s="2"/>
      <c r="N44" s="58"/>
      <c r="O44" s="58"/>
      <c r="P44" s="58"/>
      <c r="Q44" s="58"/>
      <c r="R44" s="58"/>
      <c r="S44" s="58"/>
      <c r="T44" s="58"/>
      <c r="U44" s="58"/>
      <c r="V44" s="58"/>
      <c r="W44" s="58"/>
      <c r="X44" s="58"/>
      <c r="Y44" s="58"/>
      <c r="Z44" s="58"/>
    </row>
    <row r="45" spans="1:26" ht="36" customHeight="1" x14ac:dyDescent="0.15">
      <c r="A45" s="176" t="s">
        <v>609</v>
      </c>
      <c r="B45" s="176"/>
      <c r="C45" s="177"/>
      <c r="D45" s="176"/>
      <c r="E45" s="176"/>
      <c r="F45" s="176"/>
      <c r="G45" s="176"/>
      <c r="H45" s="176"/>
      <c r="I45" s="176"/>
      <c r="J45" s="176"/>
      <c r="K45" s="176"/>
      <c r="L45" s="58"/>
      <c r="M45" s="2"/>
      <c r="N45" s="58"/>
      <c r="O45" s="58"/>
      <c r="P45" s="58"/>
      <c r="Q45" s="58"/>
      <c r="R45" s="58"/>
      <c r="S45" s="58"/>
      <c r="T45" s="58"/>
      <c r="U45" s="58"/>
      <c r="V45" s="58"/>
      <c r="W45" s="58"/>
      <c r="X45" s="58"/>
      <c r="Y45" s="58"/>
      <c r="Z45" s="58"/>
    </row>
    <row r="46" spans="1:26" ht="36" customHeight="1" x14ac:dyDescent="0.15">
      <c r="A46" s="17" t="s">
        <v>559</v>
      </c>
      <c r="B46" s="18"/>
      <c r="C46" s="19"/>
      <c r="D46" s="20"/>
      <c r="E46" s="20"/>
      <c r="F46" s="21"/>
      <c r="G46" s="21"/>
      <c r="H46" s="21"/>
      <c r="I46" s="21"/>
      <c r="J46" s="21"/>
      <c r="K46" s="21"/>
      <c r="L46" s="58"/>
      <c r="M46" s="2"/>
      <c r="N46" s="2"/>
      <c r="O46" s="2"/>
      <c r="P46" s="2"/>
      <c r="Q46" s="2"/>
      <c r="R46" s="2"/>
      <c r="S46" s="2"/>
      <c r="T46" s="2"/>
      <c r="U46" s="2"/>
      <c r="V46" s="2"/>
      <c r="W46" s="2"/>
      <c r="X46" s="2"/>
      <c r="Y46" s="2"/>
      <c r="Z46" s="2"/>
    </row>
    <row r="47" spans="1:26" ht="19.5" customHeight="1" x14ac:dyDescent="0.15">
      <c r="A47" s="112" t="str">
        <f>HLOOKUP($A$4,'Auto Responses'!$F$2:$F$7,2,0)&amp;""</f>
        <v>1. Upon initial review, you can check the "Non-Negotiable" box by any question to compile a report of questions that may prohibit a full review.</v>
      </c>
      <c r="B47" s="115"/>
      <c r="C47" s="115"/>
      <c r="D47" s="115"/>
      <c r="E47" s="115"/>
      <c r="F47" s="115"/>
      <c r="G47" s="115"/>
      <c r="H47" s="115"/>
      <c r="I47" s="115"/>
      <c r="J47" s="115"/>
      <c r="K47" s="23"/>
      <c r="L47" s="58"/>
      <c r="M47" s="2"/>
      <c r="N47" s="2"/>
      <c r="O47" s="2"/>
      <c r="P47" s="2"/>
      <c r="Q47" s="2"/>
      <c r="R47" s="2"/>
      <c r="S47" s="2"/>
      <c r="T47" s="2"/>
      <c r="U47" s="2"/>
      <c r="V47" s="2"/>
      <c r="W47" s="2"/>
      <c r="X47" s="2"/>
      <c r="Y47" s="2"/>
      <c r="Z47" s="2"/>
    </row>
    <row r="48" spans="1:26" ht="19.5" customHeight="1" x14ac:dyDescent="0.15">
      <c r="A48" s="112" t="str">
        <f>HLOOKUP($A$4,'Auto Responses'!$F$2:$F$7,3,0)&amp;""</f>
        <v>2. When evaluating an answer, a default importance level has been set. You can use the "Importance Override" dropdown to override the default and adjust the value of the question.</v>
      </c>
      <c r="B48" s="115"/>
      <c r="C48" s="115"/>
      <c r="D48" s="115"/>
      <c r="E48" s="115"/>
      <c r="F48" s="115"/>
      <c r="G48" s="115"/>
      <c r="H48" s="115"/>
      <c r="I48" s="115"/>
      <c r="J48" s="115"/>
      <c r="K48" s="23"/>
      <c r="L48" s="58"/>
      <c r="M48" s="2"/>
      <c r="N48" s="2"/>
      <c r="O48" s="2"/>
      <c r="P48" s="2"/>
      <c r="Q48" s="2"/>
      <c r="R48" s="2"/>
      <c r="S48" s="2"/>
      <c r="T48" s="2"/>
      <c r="U48" s="2"/>
      <c r="V48" s="2"/>
      <c r="W48" s="2"/>
      <c r="X48" s="2"/>
      <c r="Y48" s="2"/>
      <c r="Z48" s="2"/>
    </row>
    <row r="49" spans="1:26" ht="19.5" customHeight="1" x14ac:dyDescent="0.15">
      <c r="A49" s="112" t="str">
        <f>HLOOKUP($A$4,'Auto Responses'!$F$2:$F$7,4,0)&amp;""</f>
        <v>3. For questions that are qualitative or for which you disagree with the preferred response, make a selection in the "Compliant Override" dropdown to adjust the question's impact on the score.</v>
      </c>
      <c r="B49" s="115"/>
      <c r="C49" s="115"/>
      <c r="D49" s="115"/>
      <c r="E49" s="115"/>
      <c r="F49" s="115"/>
      <c r="G49" s="115"/>
      <c r="H49" s="115"/>
      <c r="I49" s="115"/>
      <c r="J49" s="115"/>
      <c r="K49" s="23"/>
      <c r="L49" s="58"/>
      <c r="M49" s="2"/>
      <c r="N49" s="2"/>
      <c r="O49" s="2"/>
      <c r="P49" s="2"/>
      <c r="Q49" s="2"/>
      <c r="R49" s="2"/>
      <c r="S49" s="2"/>
      <c r="T49" s="2"/>
      <c r="U49" s="2"/>
      <c r="V49" s="2"/>
      <c r="W49" s="2"/>
      <c r="X49" s="2"/>
      <c r="Y49" s="2"/>
      <c r="Z49" s="2"/>
    </row>
    <row r="50" spans="1:26" ht="19.5" customHeight="1" x14ac:dyDescent="0.15">
      <c r="A50" s="112" t="str">
        <f>HLOOKUP($A$4,'Auto Responses'!$F$2:$F$7,5,0)&amp;""</f>
        <v xml:space="preserve">4. Each worksheet shows a report for that section. See the "Analyst Report" sheet for a full report of all sections. </v>
      </c>
      <c r="B50" s="115"/>
      <c r="C50" s="115"/>
      <c r="D50" s="115"/>
      <c r="E50" s="115"/>
      <c r="F50" s="115"/>
      <c r="G50" s="115"/>
      <c r="H50" s="115"/>
      <c r="I50" s="115"/>
      <c r="J50" s="115"/>
      <c r="K50" s="23"/>
      <c r="L50" s="58"/>
      <c r="M50" s="2"/>
      <c r="N50" s="2"/>
      <c r="O50" s="2"/>
      <c r="P50" s="2"/>
      <c r="Q50" s="2"/>
      <c r="R50" s="2"/>
      <c r="S50" s="2"/>
      <c r="T50" s="2"/>
      <c r="U50" s="2"/>
      <c r="V50" s="2"/>
      <c r="W50" s="2"/>
      <c r="X50" s="2"/>
      <c r="Y50" s="2"/>
      <c r="Z50" s="2"/>
    </row>
    <row r="51" spans="1:26" ht="19.5" customHeight="1" x14ac:dyDescent="0.15">
      <c r="A51" s="112" t="str">
        <f>HLOOKUP($A$4,'Auto Responses'!$F$2:$F$7,6,0)&amp;""</f>
        <v xml:space="preserve">5. If you are evaluating a question that appears in an earlier section, the Importance and Compliant Override cannot be changed but additional notes can be added. </v>
      </c>
      <c r="B51" s="115"/>
      <c r="C51" s="115"/>
      <c r="D51" s="115"/>
      <c r="E51" s="115"/>
      <c r="F51" s="115"/>
      <c r="G51" s="115"/>
      <c r="H51" s="115"/>
      <c r="I51" s="115"/>
      <c r="J51" s="115"/>
      <c r="K51" s="23"/>
      <c r="L51" s="58"/>
      <c r="M51" s="2"/>
      <c r="N51" s="2"/>
      <c r="O51" s="2"/>
      <c r="P51" s="2"/>
      <c r="Q51" s="2"/>
      <c r="R51" s="2"/>
      <c r="S51" s="2"/>
      <c r="T51" s="2"/>
      <c r="U51" s="2"/>
      <c r="V51" s="2"/>
      <c r="W51" s="2"/>
      <c r="X51" s="2"/>
      <c r="Y51" s="2"/>
      <c r="Z51" s="2"/>
    </row>
    <row r="52" spans="1:26" ht="19.5" customHeight="1" x14ac:dyDescent="0.15">
      <c r="A52" s="114" t="str">
        <f>HLOOKUP($A$4,'Auto Responses'!$F$2:$F$8,7,0)&amp;""</f>
        <v>For full instructions, please visit EDUCAUSE.edu/HECVAT</v>
      </c>
      <c r="B52" s="115"/>
      <c r="C52" s="115"/>
      <c r="D52" s="115"/>
      <c r="E52" s="115"/>
      <c r="F52" s="115"/>
      <c r="G52" s="115"/>
      <c r="H52" s="115"/>
      <c r="I52" s="115"/>
      <c r="J52" s="115"/>
      <c r="K52" s="23"/>
      <c r="L52" s="58"/>
      <c r="M52" s="2"/>
      <c r="N52" s="2"/>
      <c r="O52" s="2"/>
      <c r="P52" s="2"/>
      <c r="Q52" s="2"/>
      <c r="R52" s="2"/>
      <c r="S52" s="2"/>
      <c r="T52" s="2"/>
      <c r="U52" s="2"/>
      <c r="V52" s="2"/>
      <c r="W52" s="2"/>
      <c r="X52" s="2"/>
      <c r="Y52" s="2"/>
      <c r="Z52" s="2"/>
    </row>
    <row r="53" spans="1:26" ht="41.25" customHeight="1" x14ac:dyDescent="0.15">
      <c r="A53" s="178"/>
      <c r="B53" s="178"/>
      <c r="C53" s="179"/>
      <c r="D53" s="178"/>
      <c r="E53" s="178"/>
      <c r="F53" s="180" t="s">
        <v>16</v>
      </c>
      <c r="G53" s="181" t="s">
        <v>610</v>
      </c>
      <c r="H53" s="182"/>
      <c r="I53" s="182"/>
      <c r="J53" s="182"/>
      <c r="K53" s="182"/>
      <c r="L53" s="58"/>
      <c r="M53" s="2"/>
      <c r="N53" s="58"/>
      <c r="O53" s="58"/>
      <c r="P53" s="58"/>
      <c r="Q53" s="58"/>
      <c r="R53" s="58"/>
      <c r="S53" s="58"/>
      <c r="T53" s="58"/>
      <c r="U53" s="58"/>
      <c r="V53" s="58"/>
      <c r="W53" s="58"/>
      <c r="X53" s="58"/>
      <c r="Y53" s="58"/>
      <c r="Z53" s="58"/>
    </row>
    <row r="54" spans="1:26" ht="63" customHeight="1" x14ac:dyDescent="0.15">
      <c r="A54" s="183" t="s">
        <v>611</v>
      </c>
      <c r="B54" s="184" t="s">
        <v>612</v>
      </c>
      <c r="C54" s="184" t="s">
        <v>13</v>
      </c>
      <c r="D54" s="185" t="s">
        <v>14</v>
      </c>
      <c r="E54" s="186" t="s">
        <v>15</v>
      </c>
      <c r="F54" s="187" t="s">
        <v>613</v>
      </c>
      <c r="G54" s="188" t="s">
        <v>614</v>
      </c>
      <c r="H54" s="189" t="s">
        <v>615</v>
      </c>
      <c r="I54" s="189" t="s">
        <v>616</v>
      </c>
      <c r="J54" s="190" t="s">
        <v>617</v>
      </c>
      <c r="K54" s="191" t="s">
        <v>618</v>
      </c>
      <c r="L54" s="58"/>
      <c r="M54" s="2"/>
      <c r="N54" s="192"/>
      <c r="O54" s="192"/>
      <c r="P54" s="192"/>
      <c r="Q54" s="192"/>
      <c r="R54" s="192"/>
      <c r="S54" s="192"/>
      <c r="T54" s="192"/>
      <c r="U54" s="192"/>
      <c r="V54" s="192"/>
      <c r="W54" s="192"/>
      <c r="X54" s="192"/>
      <c r="Y54" s="192"/>
      <c r="Z54" s="192"/>
    </row>
    <row r="55" spans="1:26" ht="15.75" customHeight="1" x14ac:dyDescent="0.15">
      <c r="A55" s="18" t="str">
        <f>VLOOKUP(LEFT($A56,4),'Auto Responses'!$N$4:$O$38,2,0)&amp;""</f>
        <v xml:space="preserve"> General Information</v>
      </c>
      <c r="B55" s="40"/>
      <c r="C55" s="41"/>
      <c r="D55" s="41"/>
      <c r="E55" s="193"/>
      <c r="F55" s="194" t="s">
        <v>619</v>
      </c>
      <c r="G55" s="41"/>
      <c r="H55" s="41"/>
      <c r="I55" s="41"/>
      <c r="J55" s="41"/>
      <c r="K55" s="41"/>
      <c r="L55" s="58"/>
      <c r="M55" s="2"/>
      <c r="N55" s="2"/>
      <c r="O55" s="2"/>
      <c r="P55" s="2"/>
      <c r="Q55" s="2"/>
      <c r="R55" s="2"/>
      <c r="S55" s="2"/>
      <c r="T55" s="2"/>
      <c r="U55" s="2"/>
      <c r="V55" s="2"/>
      <c r="W55" s="2"/>
      <c r="X55" s="2"/>
      <c r="Y55" s="2"/>
      <c r="Z55" s="2"/>
    </row>
    <row r="56" spans="1:26" ht="15.75" customHeight="1" x14ac:dyDescent="0.15">
      <c r="A56" s="34" t="str">
        <f>'START HERE'!$A$13</f>
        <v>GNRL-01</v>
      </c>
      <c r="B56" s="35" t="str">
        <f>VLOOKUP($A56,'START HERE'!$A$13:$E$36,2,0)&amp;""</f>
        <v>Solution Provider Name</v>
      </c>
      <c r="C56" s="195" t="str">
        <f>VLOOKUP($A56,'START HERE'!$A$13:$E$36,3,0)&amp;""</f>
        <v/>
      </c>
      <c r="D56" s="196" t="str">
        <f>IF(LEFT(VLOOKUP($A56,'START HERE'!$A$13:$E$36,5,0),21)='Auto Responses'!$A$73,'Auto Responses'!$A$74,VLOOKUP($A56,'START HERE'!$A$13:$E$36,4,0))&amp;""</f>
        <v/>
      </c>
      <c r="E56" s="197" t="str">
        <f>VLOOKUP($A56,'START HERE'!$A$13:$E$36,5,0)&amp;""</f>
        <v/>
      </c>
      <c r="F56" s="198"/>
      <c r="G56" s="199" t="str">
        <f>VLOOKUP($A56,Questions!$A$2:$X$333,21,0)&amp;""</f>
        <v>Not scored</v>
      </c>
      <c r="H56" s="200"/>
      <c r="I56" s="201" t="str">
        <f>VLOOKUP($A56,Questions!$A$2:$X$333,23,0)&amp;""</f>
        <v/>
      </c>
      <c r="J56" s="200"/>
      <c r="K56" s="202"/>
      <c r="L56" s="58"/>
      <c r="M56" s="2"/>
      <c r="N56" s="192"/>
      <c r="O56" s="192"/>
      <c r="P56" s="192"/>
      <c r="Q56" s="192"/>
      <c r="R56" s="192"/>
      <c r="S56" s="192"/>
      <c r="T56" s="192"/>
      <c r="U56" s="192"/>
      <c r="V56" s="192"/>
      <c r="W56" s="192"/>
      <c r="X56" s="192"/>
      <c r="Y56" s="192"/>
      <c r="Z56" s="192"/>
    </row>
    <row r="57" spans="1:26" ht="15.75" customHeight="1" x14ac:dyDescent="0.15">
      <c r="A57" s="34" t="str">
        <f>'START HERE'!$A$14</f>
        <v>GNRL-02</v>
      </c>
      <c r="B57" s="35" t="str">
        <f>VLOOKUP($A57,'START HERE'!$A$13:$E$36,2,0)&amp;""</f>
        <v>Solution Name</v>
      </c>
      <c r="C57" s="195" t="str">
        <f>VLOOKUP($A57,'START HERE'!$A$13:$E$36,3,0)&amp;""</f>
        <v/>
      </c>
      <c r="D57" s="196" t="str">
        <f>IF(LEFT(VLOOKUP($A57,'START HERE'!$A$13:$E$36,5,0),21)='Auto Responses'!$A$73,'Auto Responses'!$A$74,VLOOKUP($A57,'START HERE'!$A$13:$E$36,4,0))&amp;""</f>
        <v/>
      </c>
      <c r="E57" s="197" t="str">
        <f>VLOOKUP($A57,'START HERE'!$A$13:$E$36,5,0)&amp;""</f>
        <v/>
      </c>
      <c r="F57" s="198"/>
      <c r="G57" s="199" t="str">
        <f>VLOOKUP($A57,Questions!$A$2:$X$333,21,0)&amp;""</f>
        <v>Not scored</v>
      </c>
      <c r="H57" s="200"/>
      <c r="I57" s="201" t="str">
        <f>VLOOKUP($A57,Questions!$A$2:$X$333,23,0)&amp;""</f>
        <v/>
      </c>
      <c r="J57" s="200"/>
      <c r="K57" s="202"/>
      <c r="L57" s="58"/>
      <c r="M57" s="2"/>
      <c r="N57" s="192"/>
      <c r="O57" s="192"/>
      <c r="P57" s="192"/>
      <c r="Q57" s="192"/>
      <c r="R57" s="192"/>
      <c r="S57" s="192"/>
      <c r="T57" s="192"/>
      <c r="U57" s="192"/>
      <c r="V57" s="192"/>
      <c r="W57" s="192"/>
      <c r="X57" s="192"/>
      <c r="Y57" s="192"/>
      <c r="Z57" s="192"/>
    </row>
    <row r="58" spans="1:26" ht="15.75" customHeight="1" x14ac:dyDescent="0.15">
      <c r="A58" s="34" t="str">
        <f>'START HERE'!$A$15</f>
        <v>GNRL-03</v>
      </c>
      <c r="B58" s="35" t="str">
        <f>VLOOKUP($A58,'START HERE'!$A$13:$E$36,2,0)&amp;""</f>
        <v>Solution Description</v>
      </c>
      <c r="C58" s="195" t="str">
        <f>VLOOKUP($A58,'START HERE'!$A$13:$E$36,3,0)&amp;""</f>
        <v/>
      </c>
      <c r="D58" s="196" t="str">
        <f>IF(LEFT(VLOOKUP($A58,'START HERE'!$A$13:$E$36,5,0),21)='Auto Responses'!$A$73,'Auto Responses'!$A$74,VLOOKUP($A58,'START HERE'!$A$13:$E$36,4,0))&amp;""</f>
        <v/>
      </c>
      <c r="E58" s="197" t="str">
        <f>VLOOKUP($A58,'START HERE'!$A$13:$E$36,5,0)&amp;""</f>
        <v/>
      </c>
      <c r="F58" s="198"/>
      <c r="G58" s="199" t="str">
        <f>VLOOKUP($A58,Questions!$A$2:$X$333,21,0)&amp;""</f>
        <v>Not scored</v>
      </c>
      <c r="H58" s="200"/>
      <c r="I58" s="201" t="str">
        <f>VLOOKUP($A58,Questions!$A$2:$X$333,23,0)&amp;""</f>
        <v/>
      </c>
      <c r="J58" s="200"/>
      <c r="K58" s="202"/>
      <c r="L58" s="58"/>
      <c r="M58" s="2"/>
      <c r="N58" s="192"/>
      <c r="O58" s="192"/>
      <c r="P58" s="192"/>
      <c r="Q58" s="192"/>
      <c r="R58" s="192"/>
      <c r="S58" s="192"/>
      <c r="T58" s="192"/>
      <c r="U58" s="192"/>
      <c r="V58" s="192"/>
      <c r="W58" s="192"/>
      <c r="X58" s="192"/>
      <c r="Y58" s="192"/>
      <c r="Z58" s="192"/>
    </row>
    <row r="59" spans="1:26" ht="15.75" customHeight="1" x14ac:dyDescent="0.15">
      <c r="A59" s="34" t="str">
        <f>'START HERE'!$A$16</f>
        <v>GNRL-04</v>
      </c>
      <c r="B59" s="35" t="str">
        <f>VLOOKUP($A59,'START HERE'!$A$13:$E$36,2,0)&amp;""</f>
        <v>Solution Provider Contact Name</v>
      </c>
      <c r="C59" s="195" t="str">
        <f>VLOOKUP($A59,'START HERE'!$A$13:$E$36,3,0)&amp;""</f>
        <v/>
      </c>
      <c r="D59" s="196" t="str">
        <f>IF(LEFT(VLOOKUP($A59,'START HERE'!$A$13:$E$36,5,0),21)='Auto Responses'!$A$73,'Auto Responses'!$A$74,VLOOKUP($A59,'START HERE'!$A$13:$E$36,4,0))&amp;""</f>
        <v/>
      </c>
      <c r="E59" s="197" t="str">
        <f>VLOOKUP($A59,'START HERE'!$A$13:$E$36,5,0)&amp;""</f>
        <v/>
      </c>
      <c r="F59" s="198"/>
      <c r="G59" s="199" t="str">
        <f>VLOOKUP($A59,Questions!$A$2:$X$333,21,0)&amp;""</f>
        <v>Not scored</v>
      </c>
      <c r="H59" s="200"/>
      <c r="I59" s="201" t="str">
        <f>VLOOKUP($A59,Questions!$A$2:$X$333,23,0)&amp;""</f>
        <v/>
      </c>
      <c r="J59" s="200"/>
      <c r="K59" s="202"/>
      <c r="L59" s="58"/>
      <c r="M59" s="2"/>
      <c r="N59" s="192"/>
      <c r="O59" s="192"/>
      <c r="P59" s="192"/>
      <c r="Q59" s="192"/>
      <c r="R59" s="192"/>
      <c r="S59" s="192"/>
      <c r="T59" s="192"/>
      <c r="U59" s="192"/>
      <c r="V59" s="192"/>
      <c r="W59" s="192"/>
      <c r="X59" s="192"/>
      <c r="Y59" s="192"/>
      <c r="Z59" s="192"/>
    </row>
    <row r="60" spans="1:26" ht="15.75" customHeight="1" x14ac:dyDescent="0.15">
      <c r="A60" s="34" t="str">
        <f>'START HERE'!$A$17</f>
        <v>GNRL-05</v>
      </c>
      <c r="B60" s="35" t="str">
        <f>VLOOKUP($A60,'START HERE'!$A$13:$E$36,2,0)&amp;""</f>
        <v>Solution Provider Contact Title</v>
      </c>
      <c r="C60" s="195" t="str">
        <f>VLOOKUP($A60,'START HERE'!$A$13:$E$36,3,0)&amp;""</f>
        <v/>
      </c>
      <c r="D60" s="196" t="str">
        <f>IF(LEFT(VLOOKUP($A60,'START HERE'!$A$13:$E$36,5,0),21)='Auto Responses'!$A$73,'Auto Responses'!$A$74,VLOOKUP($A60,'START HERE'!$A$13:$E$36,4,0))&amp;""</f>
        <v/>
      </c>
      <c r="E60" s="197" t="str">
        <f>VLOOKUP($A60,'START HERE'!$A$13:$E$36,5,0)&amp;""</f>
        <v/>
      </c>
      <c r="F60" s="198"/>
      <c r="G60" s="199" t="str">
        <f>VLOOKUP($A60,Questions!$A$2:$X$333,21,0)&amp;""</f>
        <v>Not scored</v>
      </c>
      <c r="H60" s="200"/>
      <c r="I60" s="201" t="str">
        <f>VLOOKUP($A60,Questions!$A$2:$X$333,23,0)&amp;""</f>
        <v/>
      </c>
      <c r="J60" s="200"/>
      <c r="K60" s="202"/>
      <c r="L60" s="58"/>
      <c r="M60" s="2"/>
      <c r="N60" s="192"/>
      <c r="O60" s="192"/>
      <c r="P60" s="192"/>
      <c r="Q60" s="192"/>
      <c r="R60" s="192"/>
      <c r="S60" s="192"/>
      <c r="T60" s="192"/>
      <c r="U60" s="192"/>
      <c r="V60" s="192"/>
      <c r="W60" s="192"/>
      <c r="X60" s="192"/>
      <c r="Y60" s="192"/>
      <c r="Z60" s="192"/>
    </row>
    <row r="61" spans="1:26" ht="15.75" customHeight="1" x14ac:dyDescent="0.15">
      <c r="A61" s="34" t="str">
        <f>'START HERE'!$A$18</f>
        <v>GNRL-06</v>
      </c>
      <c r="B61" s="35" t="str">
        <f>VLOOKUP($A61,'START HERE'!$A$13:$E$36,2,0)&amp;""</f>
        <v>Solution Provider Contact Email</v>
      </c>
      <c r="C61" s="195" t="str">
        <f>VLOOKUP($A61,'START HERE'!$A$13:$E$36,3,0)&amp;""</f>
        <v/>
      </c>
      <c r="D61" s="196" t="str">
        <f>IF(LEFT(VLOOKUP($A61,'START HERE'!$A$13:$E$36,5,0),21)='Auto Responses'!$A$73,'Auto Responses'!$A$74,VLOOKUP($A61,'START HERE'!$A$13:$E$36,4,0))&amp;""</f>
        <v/>
      </c>
      <c r="E61" s="197" t="str">
        <f>VLOOKUP($A61,'START HERE'!$A$13:$E$36,5,0)&amp;""</f>
        <v/>
      </c>
      <c r="F61" s="198"/>
      <c r="G61" s="199" t="str">
        <f>VLOOKUP($A61,Questions!$A$2:$X$333,21,0)&amp;""</f>
        <v>Not scored</v>
      </c>
      <c r="H61" s="200"/>
      <c r="I61" s="201" t="str">
        <f>VLOOKUP($A61,Questions!$A$2:$X$333,23,0)&amp;""</f>
        <v/>
      </c>
      <c r="J61" s="200"/>
      <c r="K61" s="202"/>
      <c r="L61" s="58"/>
      <c r="M61" s="2"/>
      <c r="N61" s="192"/>
      <c r="O61" s="192"/>
      <c r="P61" s="192"/>
      <c r="Q61" s="192"/>
      <c r="R61" s="192"/>
      <c r="S61" s="192"/>
      <c r="T61" s="192"/>
      <c r="U61" s="192"/>
      <c r="V61" s="192"/>
      <c r="W61" s="192"/>
      <c r="X61" s="192"/>
      <c r="Y61" s="192"/>
      <c r="Z61" s="192"/>
    </row>
    <row r="62" spans="1:26" ht="15.75" customHeight="1" x14ac:dyDescent="0.15">
      <c r="A62" s="34" t="str">
        <f>'START HERE'!$A$19</f>
        <v>GNRL-07</v>
      </c>
      <c r="B62" s="35" t="str">
        <f>VLOOKUP($A62,'START HERE'!$A$13:$E$36,2,0)&amp;""</f>
        <v>Solution Provider Contact Phone Number</v>
      </c>
      <c r="C62" s="195" t="str">
        <f>VLOOKUP($A62,'START HERE'!$A$13:$E$36,3,0)&amp;""</f>
        <v/>
      </c>
      <c r="D62" s="196" t="str">
        <f>IF(LEFT(VLOOKUP($A62,'START HERE'!$A$13:$E$36,5,0),21)='Auto Responses'!$A$73,'Auto Responses'!$A$74,VLOOKUP($A62,'START HERE'!$A$13:$E$36,4,0))&amp;""</f>
        <v/>
      </c>
      <c r="E62" s="197" t="str">
        <f>VLOOKUP($A62,'START HERE'!$A$13:$E$36,5,0)&amp;""</f>
        <v/>
      </c>
      <c r="F62" s="198"/>
      <c r="G62" s="199" t="str">
        <f>VLOOKUP($A62,Questions!$A$2:$X$333,21,0)&amp;""</f>
        <v>Not scored</v>
      </c>
      <c r="H62" s="200"/>
      <c r="I62" s="201" t="str">
        <f>VLOOKUP($A62,Questions!$A$2:$X$333,23,0)&amp;""</f>
        <v/>
      </c>
      <c r="J62" s="200"/>
      <c r="K62" s="202"/>
      <c r="L62" s="58"/>
      <c r="M62" s="2"/>
      <c r="N62" s="192"/>
      <c r="O62" s="192"/>
      <c r="P62" s="192"/>
      <c r="Q62" s="192"/>
      <c r="R62" s="192"/>
      <c r="S62" s="192"/>
      <c r="T62" s="192"/>
      <c r="U62" s="192"/>
      <c r="V62" s="192"/>
      <c r="W62" s="192"/>
      <c r="X62" s="192"/>
      <c r="Y62" s="192"/>
      <c r="Z62" s="192"/>
    </row>
    <row r="63" spans="1:26" ht="15.75" customHeight="1" x14ac:dyDescent="0.15">
      <c r="A63" s="34" t="str">
        <f>'START HERE'!$A$20</f>
        <v>GNRL-08</v>
      </c>
      <c r="B63" s="35" t="str">
        <f>VLOOKUP($A63,'START HERE'!$A$13:$E$36,2,0)&amp;""</f>
        <v>Country of Company Headquarters</v>
      </c>
      <c r="C63" s="195" t="str">
        <f>VLOOKUP($A63,'START HERE'!$A$13:$E$36,3,0)&amp;""</f>
        <v/>
      </c>
      <c r="D63" s="196" t="str">
        <f>IF(LEFT(VLOOKUP($A63,'START HERE'!$A$13:$E$36,5,0),21)='Auto Responses'!$A$73,'Auto Responses'!$A$74,VLOOKUP($A63,'START HERE'!$A$13:$E$36,4,0))&amp;""</f>
        <v/>
      </c>
      <c r="E63" s="197" t="str">
        <f>VLOOKUP($A63,'START HERE'!$A$13:$E$36,5,0)&amp;""</f>
        <v/>
      </c>
      <c r="F63" s="198"/>
      <c r="G63" s="199" t="str">
        <f>VLOOKUP($A63,Questions!$A$2:$X$333,21,0)&amp;""</f>
        <v>Not scored</v>
      </c>
      <c r="H63" s="200"/>
      <c r="I63" s="201" t="str">
        <f>VLOOKUP($A63,Questions!$A$2:$X$333,23,0)&amp;""</f>
        <v/>
      </c>
      <c r="J63" s="200"/>
      <c r="K63" s="202"/>
      <c r="L63" s="58"/>
      <c r="M63" s="2"/>
      <c r="N63" s="192"/>
      <c r="O63" s="192"/>
      <c r="P63" s="192"/>
      <c r="Q63" s="192"/>
      <c r="R63" s="192"/>
      <c r="S63" s="192"/>
      <c r="T63" s="192"/>
      <c r="U63" s="192"/>
      <c r="V63" s="192"/>
      <c r="W63" s="192"/>
      <c r="X63" s="192"/>
      <c r="Y63" s="192"/>
      <c r="Z63" s="192"/>
    </row>
    <row r="64" spans="1:26" ht="15.75" customHeight="1" x14ac:dyDescent="0.15">
      <c r="A64" s="34" t="str">
        <f>'START HERE'!$A$21</f>
        <v>GNRL-09</v>
      </c>
      <c r="B64" s="35" t="str">
        <f>VLOOKUP($A64,'START HERE'!$A$13:$E$36,2,0)&amp;""</f>
        <v>Employee Work Locations (all)</v>
      </c>
      <c r="C64" s="195" t="str">
        <f>VLOOKUP($A64,'START HERE'!$A$13:$E$36,3,0)&amp;""</f>
        <v/>
      </c>
      <c r="D64" s="196" t="str">
        <f>IF(LEFT(VLOOKUP($A64,'START HERE'!$A$13:$E$36,5,0),21)='Auto Responses'!$A$73,'Auto Responses'!$A$74,VLOOKUP($A64,'START HERE'!$A$13:$E$36,4,0))&amp;""</f>
        <v/>
      </c>
      <c r="E64" s="197" t="str">
        <f>VLOOKUP($A64,'START HERE'!$A$13:$E$36,5,0)&amp;""</f>
        <v/>
      </c>
      <c r="F64" s="198"/>
      <c r="G64" s="199" t="str">
        <f>VLOOKUP($A64,Questions!$A$2:$X$333,21,0)&amp;""</f>
        <v>Not scored</v>
      </c>
      <c r="H64" s="200"/>
      <c r="I64" s="201" t="str">
        <f>VLOOKUP($A64,Questions!$A$2:$X$333,23,0)&amp;""</f>
        <v/>
      </c>
      <c r="J64" s="200"/>
      <c r="K64" s="202"/>
      <c r="L64" s="58"/>
      <c r="M64" s="2"/>
      <c r="N64" s="192"/>
      <c r="O64" s="192"/>
      <c r="P64" s="192"/>
      <c r="Q64" s="192"/>
      <c r="R64" s="192"/>
      <c r="S64" s="192"/>
      <c r="T64" s="192"/>
      <c r="U64" s="192"/>
      <c r="V64" s="192"/>
      <c r="W64" s="192"/>
      <c r="X64" s="192"/>
      <c r="Y64" s="192"/>
      <c r="Z64" s="192"/>
    </row>
    <row r="65" spans="1:26" ht="15.75" customHeight="1" x14ac:dyDescent="0.15">
      <c r="A65" s="18" t="str">
        <f>VLOOKUP(LEFT($A66,4),'Auto Responses'!$N$4:$O$38,2,0)&amp;""</f>
        <v xml:space="preserve"> Company Information</v>
      </c>
      <c r="B65" s="40"/>
      <c r="C65" s="41"/>
      <c r="D65" s="41"/>
      <c r="E65" s="193"/>
      <c r="F65" s="194" t="s">
        <v>619</v>
      </c>
      <c r="G65" s="203" t="s">
        <v>614</v>
      </c>
      <c r="H65" s="203" t="s">
        <v>615</v>
      </c>
      <c r="I65" s="203" t="s">
        <v>616</v>
      </c>
      <c r="J65" s="203" t="s">
        <v>617</v>
      </c>
      <c r="K65" s="41"/>
      <c r="L65" s="58"/>
      <c r="M65" s="2"/>
      <c r="N65" s="2"/>
      <c r="O65" s="2"/>
      <c r="P65" s="2"/>
      <c r="Q65" s="2"/>
      <c r="R65" s="2"/>
      <c r="S65" s="2"/>
      <c r="T65" s="2"/>
      <c r="U65" s="2"/>
      <c r="V65" s="2"/>
      <c r="W65" s="2"/>
      <c r="X65" s="2"/>
      <c r="Y65" s="2"/>
      <c r="Z65" s="2"/>
    </row>
    <row r="66" spans="1:26" ht="15.75" customHeight="1" x14ac:dyDescent="0.15">
      <c r="A66" s="34" t="str">
        <f>'START HERE'!$A$23</f>
        <v>COMP-01</v>
      </c>
      <c r="B66" s="35" t="str">
        <f>VLOOKUP($A66,'START HERE'!$A$13:$E$36,2,0)&amp;""</f>
        <v>Do you have a dedicated software and system development team(s) (e.g., customer support, implementation, product management, etc.)?*</v>
      </c>
      <c r="C66" s="201" t="str">
        <f>VLOOKUP($A66,'START HERE'!$A$13:$E$36,3,0)&amp;""</f>
        <v/>
      </c>
      <c r="D66" s="66" t="str">
        <f>IF(LEFT(VLOOKUP($A66,'START HERE'!$A$13:$E$36,5,0),21)='Auto Responses'!$A$73,'Auto Responses'!$A$74,VLOOKUP($A66,'START HERE'!$A$13:$E$36,4,0))&amp;""</f>
        <v/>
      </c>
      <c r="E66" s="204" t="str">
        <f>VLOOKUP($A66,'START HERE'!$A$13:$E$36,5,0)&amp;""</f>
        <v/>
      </c>
      <c r="F66" s="198"/>
      <c r="G66" s="199" t="str">
        <f>VLOOKUP($A66,Questions!$A$2:$X$333,21,0)&amp;""</f>
        <v>Yes</v>
      </c>
      <c r="H66" s="200"/>
      <c r="I66" s="201" t="str">
        <f>VLOOKUP($A66,Questions!$A$2:$X$333,23,0)&amp;""</f>
        <v>Critical Importance</v>
      </c>
      <c r="J66" s="200"/>
      <c r="K66" s="202" t="b">
        <v>0</v>
      </c>
      <c r="L66" s="58"/>
      <c r="M66" s="2"/>
      <c r="N66" s="192"/>
      <c r="O66" s="192"/>
      <c r="P66" s="192"/>
      <c r="Q66" s="192"/>
      <c r="R66" s="192"/>
      <c r="S66" s="192"/>
      <c r="T66" s="192"/>
      <c r="U66" s="192"/>
      <c r="V66" s="192"/>
      <c r="W66" s="192"/>
      <c r="X66" s="192"/>
      <c r="Y66" s="192"/>
      <c r="Z66" s="192"/>
    </row>
    <row r="67" spans="1:26" ht="15.75" customHeight="1" x14ac:dyDescent="0.15">
      <c r="A67" s="34" t="str">
        <f>'START HERE'!$A$24</f>
        <v>COMP-02</v>
      </c>
      <c r="B67" s="35" t="str">
        <f>VLOOKUP($A67,'START HERE'!$A$13:$E$36,2,0)&amp;""</f>
        <v>Describe your organization’s business background and ownership structure, including all parent and subsidiary relationships.</v>
      </c>
      <c r="C67" s="205" t="str">
        <f>VLOOKUP($A67,'START HERE'!$A$13:$E$36,3,0)&amp;""</f>
        <v/>
      </c>
      <c r="D67" s="196" t="str">
        <f>IF(LEFT(VLOOKUP($A67,'START HERE'!$A$13:$E$36,5,0),21)='Auto Responses'!$A$73,'Auto Responses'!$A$74,VLOOKUP($A67,'START HERE'!$A$13:$E$36,4,0))&amp;""</f>
        <v/>
      </c>
      <c r="E67" s="204" t="str">
        <f>VLOOKUP($A67,'START HERE'!$A$13:$E$36,5,0)&amp;""</f>
        <v>Include circumstances that may involve offshoring or multinational agreements.</v>
      </c>
      <c r="F67" s="198"/>
      <c r="G67" s="199" t="str">
        <f>VLOOKUP($A67,Questions!$A$2:$X$333,21,0)&amp;""</f>
        <v>Not scored</v>
      </c>
      <c r="H67" s="200"/>
      <c r="I67" s="201" t="str">
        <f>VLOOKUP($A67,Questions!$A$2:$X$333,23,0)&amp;""</f>
        <v>Minor Importance</v>
      </c>
      <c r="J67" s="200"/>
      <c r="K67" s="202" t="b">
        <v>0</v>
      </c>
      <c r="L67" s="58"/>
      <c r="M67" s="2"/>
      <c r="N67" s="192"/>
      <c r="O67" s="192"/>
      <c r="P67" s="192"/>
      <c r="Q67" s="192"/>
      <c r="R67" s="192"/>
      <c r="S67" s="192"/>
      <c r="T67" s="192"/>
      <c r="U67" s="192"/>
      <c r="V67" s="192"/>
      <c r="W67" s="192"/>
      <c r="X67" s="192"/>
      <c r="Y67" s="192"/>
      <c r="Z67" s="192"/>
    </row>
    <row r="68" spans="1:26" ht="15.75" customHeight="1" x14ac:dyDescent="0.15">
      <c r="A68" s="34" t="str">
        <f>'START HERE'!$A$25</f>
        <v>COMP-03</v>
      </c>
      <c r="B68" s="35" t="str">
        <f>VLOOKUP($A68,'START HERE'!$A$13:$E$36,2,0)&amp;""</f>
        <v>Have you operated without unplanned disruptions to this solution in the past 12 months?</v>
      </c>
      <c r="C68" s="201" t="str">
        <f>VLOOKUP($A68,'START HERE'!$A$13:$E$36,3,0)&amp;""</f>
        <v/>
      </c>
      <c r="D68" s="66" t="str">
        <f>IF(LEFT(VLOOKUP($A68,'START HERE'!$A$13:$E$36,5,0),21)='Auto Responses'!$A$73,'Auto Responses'!$A$74,VLOOKUP($A68,'START HERE'!$A$13:$E$36,4,0))&amp;""</f>
        <v/>
      </c>
      <c r="E68" s="204" t="str">
        <f>VLOOKUP($A68,'START HERE'!$A$13:$E$36,5,0)&amp;""</f>
        <v/>
      </c>
      <c r="F68" s="198"/>
      <c r="G68" s="199" t="str">
        <f>VLOOKUP($A68,Questions!$A$2:$X$333,21,0)&amp;""</f>
        <v>Yes</v>
      </c>
      <c r="H68" s="200"/>
      <c r="I68" s="201" t="str">
        <f>VLOOKUP($A68,Questions!$A$2:$X$333,23,0)&amp;""</f>
        <v>Minor Importance</v>
      </c>
      <c r="J68" s="200"/>
      <c r="K68" s="202" t="b">
        <v>0</v>
      </c>
      <c r="L68" s="58"/>
      <c r="M68" s="2"/>
      <c r="N68" s="192"/>
      <c r="O68" s="192"/>
      <c r="P68" s="192"/>
      <c r="Q68" s="192"/>
      <c r="R68" s="192"/>
      <c r="S68" s="192"/>
      <c r="T68" s="192"/>
      <c r="U68" s="192"/>
      <c r="V68" s="192"/>
      <c r="W68" s="192"/>
      <c r="X68" s="192"/>
      <c r="Y68" s="192"/>
      <c r="Z68" s="192"/>
    </row>
    <row r="69" spans="1:26" ht="15.75" customHeight="1" x14ac:dyDescent="0.15">
      <c r="A69" s="34" t="str">
        <f>'START HERE'!$A$26</f>
        <v>COMP-04</v>
      </c>
      <c r="B69" s="35" t="str">
        <f>VLOOKUP($A69,'START HERE'!$A$13:$E$36,2,0)&amp;""</f>
        <v>Do you have a dedicated information security staff or office?</v>
      </c>
      <c r="C69" s="201" t="str">
        <f>VLOOKUP($A69,'START HERE'!$A$13:$E$36,3,0)&amp;""</f>
        <v/>
      </c>
      <c r="D69" s="66" t="str">
        <f>IF(LEFT(VLOOKUP($A69,'START HERE'!$A$13:$E$36,5,0),21)='Auto Responses'!$A$73,'Auto Responses'!$A$74,VLOOKUP($A69,'START HERE'!$A$13:$E$36,4,0))&amp;""</f>
        <v/>
      </c>
      <c r="E69" s="204" t="str">
        <f>VLOOKUP($A69,'START HERE'!$A$13:$E$36,5,0)&amp;""</f>
        <v/>
      </c>
      <c r="F69" s="198"/>
      <c r="G69" s="199" t="str">
        <f>VLOOKUP($A69,Questions!$A$2:$X$333,21,0)&amp;""</f>
        <v>Yes</v>
      </c>
      <c r="H69" s="200"/>
      <c r="I69" s="201" t="str">
        <f>VLOOKUP($A69,Questions!$A$2:$X$333,23,0)&amp;""</f>
        <v>Minor Importance</v>
      </c>
      <c r="J69" s="200"/>
      <c r="K69" s="202" t="b">
        <v>0</v>
      </c>
      <c r="L69" s="58"/>
      <c r="M69" s="2"/>
      <c r="N69" s="192"/>
      <c r="O69" s="192"/>
      <c r="P69" s="192"/>
      <c r="Q69" s="192"/>
      <c r="R69" s="192"/>
      <c r="S69" s="192"/>
      <c r="T69" s="192"/>
      <c r="U69" s="192"/>
      <c r="V69" s="192"/>
      <c r="W69" s="192"/>
      <c r="X69" s="192"/>
      <c r="Y69" s="192"/>
      <c r="Z69" s="192"/>
    </row>
    <row r="70" spans="1:26" ht="15.75" customHeight="1" x14ac:dyDescent="0.15">
      <c r="A70" s="34" t="str">
        <f>'START HERE'!$A$27</f>
        <v>COMP-05</v>
      </c>
      <c r="B70" s="35" t="str">
        <f>VLOOKUP($A70,'START HERE'!$A$13:$E$36,2,0)&amp;""</f>
        <v>Use this area to share information about your environment that will assist those who are assessing your company's data security program.</v>
      </c>
      <c r="C70" s="205" t="str">
        <f>VLOOKUP($A70,'START HERE'!$A$13:$E$36,3,0)&amp;""</f>
        <v/>
      </c>
      <c r="D70" s="196" t="str">
        <f>IF(LEFT(VLOOKUP($A70,'START HERE'!$A$13:$E$36,5,0),21)='Auto Responses'!$A$73,'Auto Responses'!$A$74,VLOOKUP($A70,'START HERE'!$A$13:$E$36,4,0))&amp;""</f>
        <v/>
      </c>
      <c r="E70" s="204" t="str">
        <f>VLOOKUP($A70,'START HERE'!$A$13:$E$36,5,0)&amp;""</f>
        <v>Share any details that would help information security analysts assess your solution.</v>
      </c>
      <c r="F70" s="198"/>
      <c r="G70" s="199" t="str">
        <f>VLOOKUP($A70,Questions!$A$2:$X$333,21,0)&amp;""</f>
        <v>Not scored</v>
      </c>
      <c r="H70" s="200"/>
      <c r="I70" s="201" t="str">
        <f>VLOOKUP($A70,Questions!$A$2:$X$333,23,0)&amp;""</f>
        <v>Minor Importance</v>
      </c>
      <c r="J70" s="200"/>
      <c r="K70" s="202" t="b">
        <v>0</v>
      </c>
      <c r="L70" s="58"/>
      <c r="M70" s="2"/>
      <c r="N70" s="192"/>
      <c r="O70" s="192"/>
      <c r="P70" s="192"/>
      <c r="Q70" s="192"/>
      <c r="R70" s="192"/>
      <c r="S70" s="192"/>
      <c r="T70" s="192"/>
      <c r="U70" s="192"/>
      <c r="V70" s="192"/>
      <c r="W70" s="192"/>
      <c r="X70" s="192"/>
      <c r="Y70" s="192"/>
      <c r="Z70" s="192"/>
    </row>
    <row r="71" spans="1:26" ht="15.75" customHeight="1" x14ac:dyDescent="0.15">
      <c r="A71" s="18" t="str">
        <f>VLOOKUP(LEFT($A72,4),'Auto Responses'!$N$4:$O$38,2,0)&amp;""</f>
        <v xml:space="preserve"> Required Questions</v>
      </c>
      <c r="B71" s="40"/>
      <c r="C71" s="41"/>
      <c r="D71" s="41"/>
      <c r="E71" s="206"/>
      <c r="F71" s="194" t="s">
        <v>619</v>
      </c>
      <c r="G71" s="203" t="s">
        <v>614</v>
      </c>
      <c r="H71" s="203" t="s">
        <v>615</v>
      </c>
      <c r="I71" s="203" t="s">
        <v>616</v>
      </c>
      <c r="J71" s="203" t="s">
        <v>617</v>
      </c>
      <c r="K71" s="207"/>
      <c r="L71" s="58"/>
      <c r="M71" s="2"/>
      <c r="N71" s="2"/>
      <c r="O71" s="2"/>
      <c r="P71" s="2"/>
      <c r="Q71" s="2"/>
      <c r="R71" s="2"/>
      <c r="S71" s="2"/>
      <c r="T71" s="2"/>
      <c r="U71" s="2"/>
      <c r="V71" s="2"/>
      <c r="W71" s="2"/>
      <c r="X71" s="2"/>
      <c r="Y71" s="2"/>
      <c r="Z71" s="2"/>
    </row>
    <row r="72" spans="1:26" ht="15.75" customHeight="1" x14ac:dyDescent="0.15">
      <c r="A72" s="34" t="str">
        <f>'START HERE'!$A$29</f>
        <v>REQU-01</v>
      </c>
      <c r="B72" s="35" t="str">
        <f>VLOOKUP($A72,'START HERE'!$A$13:$E$36,2,0)&amp;""</f>
        <v>Are you offering either a product or platform, as opposed to only offering a service</v>
      </c>
      <c r="C72" s="201" t="str">
        <f>VLOOKUP($A72,'START HERE'!$A$13:$E$36,3,0)&amp;""</f>
        <v/>
      </c>
      <c r="D72" s="66" t="str">
        <f>IF(LEFT(VLOOKUP($A72,'START HERE'!$A$13:$E$36,5,0),21)='Auto Responses'!$A$73,'Auto Responses'!$A$74,VLOOKUP($A72,'START HERE'!$A$13:$E$36,4,0))&amp;""</f>
        <v/>
      </c>
      <c r="E72" s="208" t="str">
        <f>VLOOKUP($A72,'START HERE'!$A$13:$E$36,5,0)&amp;""</f>
        <v xml:space="preserve"> </v>
      </c>
      <c r="F72" s="209"/>
      <c r="G72" s="199" t="str">
        <f>VLOOKUP($A72,Questions!$A$2:$X$333,21,0)&amp;""</f>
        <v>Not scored</v>
      </c>
      <c r="H72" s="200"/>
      <c r="I72" s="201" t="str">
        <f>VLOOKUP($A72,Questions!$A$2:$X$333,23,0)&amp;""</f>
        <v/>
      </c>
      <c r="J72" s="200"/>
      <c r="K72" s="210" t="b">
        <v>0</v>
      </c>
      <c r="L72" s="58"/>
      <c r="M72" s="2"/>
      <c r="N72" s="192"/>
      <c r="O72" s="192"/>
      <c r="P72" s="192"/>
      <c r="Q72" s="192"/>
      <c r="R72" s="192"/>
      <c r="S72" s="192"/>
      <c r="T72" s="192"/>
      <c r="U72" s="192"/>
      <c r="V72" s="192"/>
      <c r="W72" s="192"/>
      <c r="X72" s="192"/>
      <c r="Y72" s="192"/>
      <c r="Z72" s="192"/>
    </row>
    <row r="73" spans="1:26" ht="15.75" customHeight="1" x14ac:dyDescent="0.15">
      <c r="A73" s="34" t="str">
        <f>'START HERE'!$A$30</f>
        <v>REQU-02</v>
      </c>
      <c r="B73" s="35" t="str">
        <f>VLOOKUP($A73,'START HERE'!$A$13:$E$36,2,0)&amp;""</f>
        <v>Does your product or service have an interface?</v>
      </c>
      <c r="C73" s="201" t="str">
        <f>VLOOKUP($A73,'START HERE'!$A$13:$E$36,3,0)&amp;""</f>
        <v/>
      </c>
      <c r="D73" s="66" t="str">
        <f>IF(LEFT(VLOOKUP($A73,'START HERE'!$A$13:$E$36,5,0),21)='Auto Responses'!$A$73,'Auto Responses'!$A$74,VLOOKUP($A73,'START HERE'!$A$13:$E$36,4,0))&amp;""</f>
        <v/>
      </c>
      <c r="E73" s="208" t="str">
        <f>VLOOKUP($A73,'START HERE'!$A$13:$E$36,5,0)&amp;""</f>
        <v>This includes any interface for end users and interfaces used by administrators at the institution.</v>
      </c>
      <c r="F73" s="211"/>
      <c r="G73" s="199" t="str">
        <f>VLOOKUP($A73,Questions!$A$2:$X$333,21,0)&amp;""</f>
        <v>Not scored</v>
      </c>
      <c r="H73" s="200"/>
      <c r="I73" s="201" t="str">
        <f>VLOOKUP($A73,Questions!$A$2:$X$333,23,0)&amp;""</f>
        <v/>
      </c>
      <c r="J73" s="200"/>
      <c r="K73" s="202" t="b">
        <v>0</v>
      </c>
      <c r="L73" s="58"/>
      <c r="M73" s="2"/>
      <c r="N73" s="192"/>
      <c r="O73" s="192"/>
      <c r="P73" s="192"/>
      <c r="Q73" s="192"/>
      <c r="R73" s="192"/>
      <c r="S73" s="192"/>
      <c r="T73" s="192"/>
      <c r="U73" s="192"/>
      <c r="V73" s="192"/>
      <c r="W73" s="192"/>
      <c r="X73" s="192"/>
      <c r="Y73" s="192"/>
      <c r="Z73" s="192"/>
    </row>
    <row r="74" spans="1:26" ht="15.75" customHeight="1" x14ac:dyDescent="0.15">
      <c r="A74" s="34" t="str">
        <f>'START HERE'!$A$31</f>
        <v>REQU-03</v>
      </c>
      <c r="B74" s="35" t="str">
        <f>VLOOKUP($A74,'START HERE'!$A$13:$E$36,2,0)&amp;""</f>
        <v>Are you providing consulting services?</v>
      </c>
      <c r="C74" s="201" t="str">
        <f>VLOOKUP($A74,'START HERE'!$A$13:$E$36,3,0)&amp;""</f>
        <v/>
      </c>
      <c r="D74" s="66" t="str">
        <f>IF(LEFT(VLOOKUP($A74,'START HERE'!$A$13:$E$36,5,0),21)='Auto Responses'!$A$73,'Auto Responses'!$A$74,VLOOKUP($A74,'START HERE'!$A$13:$E$36,4,0))&amp;""</f>
        <v/>
      </c>
      <c r="E74" s="208" t="str">
        <f>VLOOKUP($A74,'START HERE'!$A$13:$E$36,5,0)&amp;""</f>
        <v/>
      </c>
      <c r="F74" s="211"/>
      <c r="G74" s="199" t="str">
        <f>VLOOKUP($A74,Questions!$A$2:$X$333,21,0)&amp;""</f>
        <v>Not scored</v>
      </c>
      <c r="H74" s="200"/>
      <c r="I74" s="201" t="str">
        <f>VLOOKUP($A74,Questions!$A$2:$X$333,23,0)&amp;""</f>
        <v/>
      </c>
      <c r="J74" s="200"/>
      <c r="K74" s="202" t="b">
        <v>0</v>
      </c>
      <c r="L74" s="58"/>
      <c r="M74" s="2"/>
      <c r="N74" s="192"/>
      <c r="O74" s="192"/>
      <c r="P74" s="192"/>
      <c r="Q74" s="192"/>
      <c r="R74" s="192"/>
      <c r="S74" s="192"/>
      <c r="T74" s="192"/>
      <c r="U74" s="192"/>
      <c r="V74" s="192"/>
      <c r="W74" s="192"/>
      <c r="X74" s="192"/>
      <c r="Y74" s="192"/>
      <c r="Z74" s="192"/>
    </row>
    <row r="75" spans="1:26" ht="15.75" customHeight="1" x14ac:dyDescent="0.15">
      <c r="A75" s="34" t="str">
        <f>'START HERE'!$A$32</f>
        <v>REQU-04</v>
      </c>
      <c r="B75" s="35" t="str">
        <f>VLOOKUP($A75,'START HERE'!$A$13:$E$36,2,0)&amp;""</f>
        <v>Does your solution have AI features, or are there plans to implement AI features in the next 12 months?</v>
      </c>
      <c r="C75" s="201" t="str">
        <f>VLOOKUP($A75,'START HERE'!$A$13:$E$36,3,0)&amp;""</f>
        <v/>
      </c>
      <c r="D75" s="66" t="str">
        <f>IF(LEFT(VLOOKUP($A75,'START HERE'!$A$13:$E$36,5,0),21)='Auto Responses'!$A$73,'Auto Responses'!$A$74,VLOOKUP($A75,'START HERE'!$A$13:$E$36,4,0))&amp;""</f>
        <v/>
      </c>
      <c r="E75" s="208" t="str">
        <f>VLOOKUP($A75,'START HERE'!$A$13:$E$36,5,0)&amp;""</f>
        <v/>
      </c>
      <c r="F75" s="211"/>
      <c r="G75" s="199" t="str">
        <f>VLOOKUP($A75,Questions!$A$2:$X$333,21,0)&amp;""</f>
        <v>Not scored</v>
      </c>
      <c r="H75" s="200"/>
      <c r="I75" s="201" t="str">
        <f>VLOOKUP($A75,Questions!$A$2:$X$333,23,0)&amp;""</f>
        <v/>
      </c>
      <c r="J75" s="200"/>
      <c r="K75" s="202" t="b">
        <v>0</v>
      </c>
      <c r="L75" s="58"/>
      <c r="M75" s="2"/>
      <c r="N75" s="192"/>
      <c r="O75" s="192"/>
      <c r="P75" s="192"/>
      <c r="Q75" s="192"/>
      <c r="R75" s="192"/>
      <c r="S75" s="192"/>
      <c r="T75" s="192"/>
      <c r="U75" s="192"/>
      <c r="V75" s="192"/>
      <c r="W75" s="192"/>
      <c r="X75" s="192"/>
      <c r="Y75" s="192"/>
      <c r="Z75" s="192"/>
    </row>
    <row r="76" spans="1:26" ht="15.75" customHeight="1" x14ac:dyDescent="0.15">
      <c r="A76" s="34" t="str">
        <f>'START HERE'!$A$33</f>
        <v>REQU-05</v>
      </c>
      <c r="B76" s="35" t="str">
        <f>VLOOKUP($A76,'START HERE'!$A$13:$E$36,2,0)&amp;""</f>
        <v>Does your solution process protected health information (PHI) or any data covered by the Health Insurance Portability and Accountability Act (HIPAA)?</v>
      </c>
      <c r="C76" s="201" t="str">
        <f>VLOOKUP($A76,'START HERE'!$A$13:$E$36,3,0)&amp;""</f>
        <v/>
      </c>
      <c r="D76" s="66" t="str">
        <f>IF(LEFT(VLOOKUP($A76,'START HERE'!$A$13:$E$36,5,0),21)='Auto Responses'!$A$73,'Auto Responses'!$A$74,VLOOKUP($A76,'START HERE'!$A$13:$E$36,4,0))&amp;""</f>
        <v/>
      </c>
      <c r="E76" s="208" t="str">
        <f>VLOOKUP($A76,'START HERE'!$A$13:$E$36,5,0)&amp;""</f>
        <v>Answer "yes" if your solution handles personal health information (PHI), either directly or via a third party.</v>
      </c>
      <c r="F76" s="211"/>
      <c r="G76" s="199" t="str">
        <f>VLOOKUP($A76,Questions!$A$2:$X$333,21,0)&amp;""</f>
        <v>Not scored</v>
      </c>
      <c r="H76" s="200"/>
      <c r="I76" s="201" t="str">
        <f>VLOOKUP($A76,Questions!$A$2:$X$333,23,0)&amp;""</f>
        <v/>
      </c>
      <c r="J76" s="200"/>
      <c r="K76" s="202" t="b">
        <v>0</v>
      </c>
      <c r="L76" s="58"/>
      <c r="M76" s="2"/>
      <c r="N76" s="192"/>
      <c r="O76" s="192"/>
      <c r="P76" s="192"/>
      <c r="Q76" s="192"/>
      <c r="R76" s="192"/>
      <c r="S76" s="192"/>
      <c r="T76" s="192"/>
      <c r="U76" s="192"/>
      <c r="V76" s="192"/>
      <c r="W76" s="192"/>
      <c r="X76" s="192"/>
      <c r="Y76" s="192"/>
      <c r="Z76" s="192"/>
    </row>
    <row r="77" spans="1:26" ht="15.75" customHeight="1" x14ac:dyDescent="0.15">
      <c r="A77" s="34" t="str">
        <f>'START HERE'!$A$34</f>
        <v>REQU-06</v>
      </c>
      <c r="B77" s="35" t="str">
        <f>VLOOKUP($A77,'START HERE'!$A$13:$E$36,2,0)&amp;""</f>
        <v>Is the solution designed to process, store, or transmit credit card information?</v>
      </c>
      <c r="C77" s="201" t="str">
        <f>VLOOKUP($A77,'START HERE'!$A$13:$E$36,3,0)&amp;""</f>
        <v/>
      </c>
      <c r="D77" s="66" t="str">
        <f>IF(LEFT(VLOOKUP($A77,'START HERE'!$A$13:$E$36,5,0),21)='Auto Responses'!$A$73,'Auto Responses'!$A$74,VLOOKUP($A77,'START HERE'!$A$13:$E$36,4,0))&amp;""</f>
        <v/>
      </c>
      <c r="E77" s="208" t="str">
        <f>VLOOKUP($A77,'START HERE'!$A$13:$E$36,5,0)&amp;""</f>
        <v>Answer yes if your solution handles PCI (credit card) information, either directly or via a third party.</v>
      </c>
      <c r="F77" s="211"/>
      <c r="G77" s="199" t="str">
        <f>VLOOKUP($A77,Questions!$A$2:$X$333,21,0)&amp;""</f>
        <v>Not scored</v>
      </c>
      <c r="H77" s="200"/>
      <c r="I77" s="201" t="str">
        <f>VLOOKUP($A77,Questions!$A$2:$X$333,23,0)&amp;""</f>
        <v/>
      </c>
      <c r="J77" s="200"/>
      <c r="K77" s="202" t="b">
        <v>0</v>
      </c>
      <c r="L77" s="58"/>
      <c r="M77" s="2"/>
      <c r="N77" s="192"/>
      <c r="O77" s="192"/>
      <c r="P77" s="192"/>
      <c r="Q77" s="192"/>
      <c r="R77" s="192"/>
      <c r="S77" s="192"/>
      <c r="T77" s="192"/>
      <c r="U77" s="192"/>
      <c r="V77" s="192"/>
      <c r="W77" s="192"/>
      <c r="X77" s="192"/>
      <c r="Y77" s="192"/>
      <c r="Z77" s="192"/>
    </row>
    <row r="78" spans="1:26" ht="15.75" customHeight="1" x14ac:dyDescent="0.15">
      <c r="A78" s="34" t="str">
        <f>'START HERE'!$A$35</f>
        <v>REQU-07</v>
      </c>
      <c r="B78" s="35" t="str">
        <f>VLOOKUP($A78,'START HERE'!$A$13:$E$36,2,0)&amp;""</f>
        <v>Does operating your solution require the institution to operate a physical or virtual appliance in their own environment or to provide inbound firewall exceptions to allow your employees to remotely administer systems in the institution's environment?</v>
      </c>
      <c r="C78" s="201" t="str">
        <f>VLOOKUP($A78,'START HERE'!$A$13:$E$36,3,0)&amp;""</f>
        <v/>
      </c>
      <c r="D78" s="66" t="str">
        <f>IF(LEFT(VLOOKUP($A78,'START HERE'!$A$13:$E$36,5,0),21)='Auto Responses'!$A$73,'Auto Responses'!$A$74,VLOOKUP($A78,'START HERE'!$A$13:$E$36,4,0))&amp;""</f>
        <v/>
      </c>
      <c r="E78" s="208" t="str">
        <f>VLOOKUP($A78,'START HERE'!$A$13:$E$36,5,0)&amp;""</f>
        <v/>
      </c>
      <c r="F78" s="211"/>
      <c r="G78" s="199" t="str">
        <f>VLOOKUP($A78,Questions!$A$2:$X$333,21,0)&amp;""</f>
        <v>Not scored</v>
      </c>
      <c r="H78" s="200"/>
      <c r="I78" s="201" t="str">
        <f>VLOOKUP($A78,Questions!$A$2:$X$333,23,0)&amp;""</f>
        <v/>
      </c>
      <c r="J78" s="200"/>
      <c r="K78" s="202" t="b">
        <v>0</v>
      </c>
      <c r="L78" s="58"/>
      <c r="M78" s="2"/>
      <c r="N78" s="192"/>
      <c r="O78" s="192"/>
      <c r="P78" s="192"/>
      <c r="Q78" s="192"/>
      <c r="R78" s="192"/>
      <c r="S78" s="192"/>
      <c r="T78" s="192"/>
      <c r="U78" s="192"/>
      <c r="V78" s="192"/>
      <c r="W78" s="192"/>
      <c r="X78" s="192"/>
      <c r="Y78" s="192"/>
      <c r="Z78" s="192"/>
    </row>
    <row r="79" spans="1:26" ht="15.75" customHeight="1" x14ac:dyDescent="0.15">
      <c r="A79" s="34" t="str">
        <f>'START HERE'!$A$36</f>
        <v>REQU-08</v>
      </c>
      <c r="B79" s="35" t="str">
        <f>VLOOKUP($A79,'START HERE'!$A$13:$E$36,2,0)&amp;""</f>
        <v>Does your solution have access to personal or institutional data?</v>
      </c>
      <c r="C79" s="201" t="str">
        <f>VLOOKUP($A79,'START HERE'!$A$13:$E$36,3,0)&amp;""</f>
        <v/>
      </c>
      <c r="D79" s="66" t="str">
        <f>IF(LEFT(VLOOKUP($A79,'START HERE'!$A$13:$E$36,5,0),21)='Auto Responses'!$A$73,'Auto Responses'!$A$74,VLOOKUP($A79,'START HERE'!$A$13:$E$36,4,0))&amp;""</f>
        <v/>
      </c>
      <c r="E79" s="208" t="str">
        <f>VLOOKUP($A79,'START HERE'!$A$13:$E$36,5,0)&amp;""</f>
        <v>This includes patient data, student data, employment data, human research data, financial data, etc.</v>
      </c>
      <c r="F79" s="212"/>
      <c r="G79" s="199" t="str">
        <f>VLOOKUP($A79,Questions!$A$2:$X$333,21,0)&amp;""</f>
        <v>Not scored</v>
      </c>
      <c r="H79" s="200"/>
      <c r="I79" s="201" t="str">
        <f>VLOOKUP($A79,Questions!$A$2:$X$333,23,0)&amp;""</f>
        <v/>
      </c>
      <c r="J79" s="200"/>
      <c r="K79" s="213" t="b">
        <v>0</v>
      </c>
      <c r="L79" s="58"/>
      <c r="M79" s="2"/>
      <c r="N79" s="192"/>
      <c r="O79" s="192"/>
      <c r="P79" s="192"/>
      <c r="Q79" s="192"/>
      <c r="R79" s="192"/>
      <c r="S79" s="192"/>
      <c r="T79" s="192"/>
      <c r="U79" s="192"/>
      <c r="V79" s="192"/>
      <c r="W79" s="192"/>
      <c r="X79" s="192"/>
      <c r="Y79" s="192"/>
      <c r="Z79" s="192"/>
    </row>
    <row r="80" spans="1:26" ht="15.75" customHeight="1" x14ac:dyDescent="0.15">
      <c r="A80" s="18" t="str">
        <f>VLOOKUP(LEFT($A81,4),'Auto Responses'!$N$4:$O$38,2,0)&amp;""</f>
        <v xml:space="preserve"> Documentation</v>
      </c>
      <c r="B80" s="40"/>
      <c r="C80" s="41"/>
      <c r="D80" s="41"/>
      <c r="E80" s="206"/>
      <c r="F80" s="194" t="s">
        <v>619</v>
      </c>
      <c r="G80" s="203" t="s">
        <v>614</v>
      </c>
      <c r="H80" s="203" t="s">
        <v>615</v>
      </c>
      <c r="I80" s="203" t="s">
        <v>616</v>
      </c>
      <c r="J80" s="203" t="s">
        <v>617</v>
      </c>
      <c r="K80" s="41"/>
      <c r="L80" s="2"/>
      <c r="M80" s="2"/>
      <c r="N80" s="2"/>
      <c r="O80" s="2"/>
      <c r="P80" s="2"/>
      <c r="Q80" s="2"/>
      <c r="R80" s="2"/>
      <c r="S80" s="2"/>
      <c r="T80" s="2"/>
      <c r="U80" s="2"/>
      <c r="V80" s="2"/>
      <c r="W80" s="2"/>
      <c r="X80" s="2"/>
      <c r="Y80" s="2"/>
      <c r="Z80" s="2"/>
    </row>
    <row r="81" spans="1:26" ht="15.75" customHeight="1" x14ac:dyDescent="0.15">
      <c r="A81" s="34" t="str">
        <f>Organization!$A$22</f>
        <v>DOCU-01</v>
      </c>
      <c r="B81" s="35" t="str">
        <f>VLOOKUP($A81,Organization!$A$13:$E$67,2,0)&amp;""</f>
        <v>Do you have a well-documented business continuity plan (BCP), with a clear owner, that is tested annually?*</v>
      </c>
      <c r="C81" s="201" t="str">
        <f>VLOOKUP($A81,Organization!$A$13:$E$67,3,0)&amp;""</f>
        <v>Yes</v>
      </c>
      <c r="D81" s="66" t="str">
        <f>IF(LEFT(VLOOKUP($A81,Organization!$A$13:$E$67,5,0),21)='Auto Responses'!$A$73,'Auto Responses'!$A$74,VLOOKUP($A81,Organization!$A$13:$E$67,4,0))&amp;""</f>
        <v/>
      </c>
      <c r="E81" s="208" t="str">
        <f>VLOOKUP($A81,Organization!$A$13:$E$67,5,0)&amp;""</f>
        <v/>
      </c>
      <c r="F81" s="214"/>
      <c r="G81" s="199" t="str">
        <f>VLOOKUP($A81,Questions!$A$2:$X$333,21,0)&amp;""</f>
        <v>Yes</v>
      </c>
      <c r="H81" s="200"/>
      <c r="I81" s="201" t="str">
        <f>VLOOKUP($A81,Questions!$A$2:$X$333,23,0)&amp;""</f>
        <v>Critical Importance</v>
      </c>
      <c r="J81" s="200"/>
      <c r="K81" s="202" t="b">
        <v>0</v>
      </c>
      <c r="L81" s="2"/>
      <c r="M81" s="192"/>
      <c r="N81" s="192"/>
      <c r="O81" s="192"/>
      <c r="P81" s="192"/>
      <c r="Q81" s="192"/>
      <c r="R81" s="192"/>
      <c r="S81" s="192"/>
      <c r="T81" s="192"/>
      <c r="U81" s="192"/>
      <c r="V81" s="192"/>
      <c r="W81" s="192"/>
      <c r="X81" s="192"/>
      <c r="Y81" s="192"/>
      <c r="Z81" s="192"/>
    </row>
    <row r="82" spans="1:26" ht="15.75" customHeight="1" x14ac:dyDescent="0.15">
      <c r="A82" s="34" t="str">
        <f>Organization!$A$23</f>
        <v>DOCU-02</v>
      </c>
      <c r="B82" s="35" t="str">
        <f>VLOOKUP($A82,Organization!$A$13:$E$67,2,0)&amp;""</f>
        <v>Do you have a well-documented disaster recovery plan (DRP), with a clear owner, that is tested annually?*</v>
      </c>
      <c r="C82" s="201" t="str">
        <f>VLOOKUP($A82,Organization!$A$13:$E$67,3,0)&amp;""</f>
        <v>Yes</v>
      </c>
      <c r="D82" s="66" t="str">
        <f>IF(LEFT(VLOOKUP($A82,Organization!$A$13:$E$67,5,0),21)='Auto Responses'!$A$73,'Auto Responses'!$A$74,VLOOKUP($A82,Organization!$A$13:$E$67,4,0))&amp;""</f>
        <v/>
      </c>
      <c r="E82" s="208" t="str">
        <f>VLOOKUP($A82,Organization!$A$13:$E$67,5,0)&amp;""</f>
        <v/>
      </c>
      <c r="F82" s="214"/>
      <c r="G82" s="199" t="str">
        <f>VLOOKUP($A82,Questions!$A$2:$X$333,21,0)&amp;""</f>
        <v>Yes</v>
      </c>
      <c r="H82" s="200"/>
      <c r="I82" s="201" t="str">
        <f>VLOOKUP($A82,Questions!$A$2:$X$333,23,0)&amp;""</f>
        <v>Critical Importance</v>
      </c>
      <c r="J82" s="200"/>
      <c r="K82" s="202" t="b">
        <v>0</v>
      </c>
      <c r="L82" s="2"/>
      <c r="M82" s="192"/>
      <c r="N82" s="192"/>
      <c r="O82" s="192"/>
      <c r="P82" s="192"/>
      <c r="Q82" s="192"/>
      <c r="R82" s="192"/>
      <c r="S82" s="192"/>
      <c r="T82" s="192"/>
      <c r="U82" s="192"/>
      <c r="V82" s="192"/>
      <c r="W82" s="192"/>
      <c r="X82" s="192"/>
      <c r="Y82" s="192"/>
      <c r="Z82" s="192"/>
    </row>
    <row r="83" spans="1:26" ht="15.75" customHeight="1" x14ac:dyDescent="0.15">
      <c r="A83" s="34" t="str">
        <f>Organization!$A$24</f>
        <v>DOCU-03</v>
      </c>
      <c r="B83" s="35" t="str">
        <f>VLOOKUP($A83,Organization!$A$13:$E$67,2,0)&amp;""</f>
        <v>Have you undergone a SSAE 18/SOC 2 audit?</v>
      </c>
      <c r="C83" s="201" t="str">
        <f>VLOOKUP($A83,Organization!$A$13:$E$67,3,0)&amp;""</f>
        <v>Yes</v>
      </c>
      <c r="D83" s="66" t="str">
        <f>IF(LEFT(VLOOKUP($A83,Organization!$A$13:$E$67,5,0),21)='Auto Responses'!$A$73,'Auto Responses'!$A$74,VLOOKUP($A83,Organization!$A$13:$E$67,4,0))&amp;""</f>
        <v>This can be requested from here https://www.qualtrics.com/trust-center/</v>
      </c>
      <c r="E83" s="208" t="str">
        <f>VLOOKUP($A83,Organization!$A$13:$E$67,5,0)&amp;""</f>
        <v>Provide the date of assessment and include a SOC 2 Type 2 (preferred) or SOC 3 report. If you have a SOC 3 report, state how to obtain a copy. Indicate if your hosting provider was the subject of the audit.</v>
      </c>
      <c r="F83" s="214"/>
      <c r="G83" s="199" t="str">
        <f>VLOOKUP($A83,Questions!$A$2:$X$333,21,0)&amp;""</f>
        <v>Yes</v>
      </c>
      <c r="H83" s="200"/>
      <c r="I83" s="201" t="str">
        <f>VLOOKUP($A83,Questions!$A$2:$X$333,23,0)&amp;""</f>
        <v>Standard Importance</v>
      </c>
      <c r="J83" s="200"/>
      <c r="K83" s="202" t="b">
        <v>0</v>
      </c>
      <c r="L83" s="2"/>
      <c r="M83" s="192"/>
      <c r="N83" s="192"/>
      <c r="O83" s="192"/>
      <c r="P83" s="192"/>
      <c r="Q83" s="192"/>
      <c r="R83" s="192"/>
      <c r="S83" s="192"/>
      <c r="T83" s="192"/>
      <c r="U83" s="192"/>
      <c r="V83" s="192"/>
      <c r="W83" s="192"/>
      <c r="X83" s="192"/>
      <c r="Y83" s="192"/>
      <c r="Z83" s="192"/>
    </row>
    <row r="84" spans="1:26" ht="15.75" customHeight="1" x14ac:dyDescent="0.15">
      <c r="A84" s="34" t="str">
        <f>Organization!$A$25</f>
        <v>DOCU-04</v>
      </c>
      <c r="B84" s="35" t="str">
        <f>VLOOKUP($A84,Organization!$A$13:$E$67,2,0)&amp;""</f>
        <v>Do you conform with a specific industry standard security framework (e.g., NIST Cybersecurity Framework, CIS Controls, ISO 27001, etc.)?</v>
      </c>
      <c r="C84" s="201" t="str">
        <f>VLOOKUP($A84,Organization!$A$13:$E$67,3,0)&amp;""</f>
        <v>Yes</v>
      </c>
      <c r="D84" s="66" t="str">
        <f>IF(LEFT(VLOOKUP($A84,Organization!$A$13:$E$67,5,0),21)='Auto Responses'!$A$73,'Auto Responses'!$A$74,VLOOKUP($A84,Organization!$A$13:$E$67,4,0))&amp;""</f>
        <v>Qualtrics is compliant with the following industry standards
The Qualtrics Platform maintains compliance with:
•  ISO 27001/17/18
•  ISO 9001
•  SOC 2 Type 2
•  HITRUST
•  Cyber Essentials
•  FedRAMP High + StateRAMP (only applicable to our Gov1 data center)
•  IRAP - Protected Level Controls (only applicable to our Australia data center)
Our Data Centers maintain compliance with:
•  SSAE18/SOC 2 Type 2
•  ISO27001
•  Additional certifications may be site specific. See here for more details: https://aws.amazon.com/compliance/programs/
Qualtrics' various industry standard security certifications, questionnaires, and more security artifacts can be requested here: https://www.qualtrics.com/trust-center/. Note some of the items require an NDA to be in place (If there is no active contractual agreement established). Reach out to your usual relationship owner for assistance, if necessary.</v>
      </c>
      <c r="E84" s="208" t="str">
        <f>VLOOKUP($A84,Organization!$A$13:$E$67,5,0)&amp;""</f>
        <v>Provide documentation on how your organization conforms to your chosen framework and indicate current certification levels, where appropriate.</v>
      </c>
      <c r="F84" s="214"/>
      <c r="G84" s="199" t="str">
        <f>VLOOKUP($A84,Questions!$A$2:$X$333,21,0)&amp;""</f>
        <v>Yes</v>
      </c>
      <c r="H84" s="200"/>
      <c r="I84" s="201" t="str">
        <f>VLOOKUP($A84,Questions!$A$2:$X$333,23,0)&amp;""</f>
        <v>Standard Importance</v>
      </c>
      <c r="J84" s="200"/>
      <c r="K84" s="202" t="b">
        <v>0</v>
      </c>
      <c r="L84" s="2"/>
      <c r="M84" s="192"/>
      <c r="N84" s="192"/>
      <c r="O84" s="192"/>
      <c r="P84" s="192"/>
      <c r="Q84" s="192"/>
      <c r="R84" s="192"/>
      <c r="S84" s="192"/>
      <c r="T84" s="192"/>
      <c r="U84" s="192"/>
      <c r="V84" s="192"/>
      <c r="W84" s="192"/>
      <c r="X84" s="192"/>
      <c r="Y84" s="192"/>
      <c r="Z84" s="192"/>
    </row>
    <row r="85" spans="1:26" ht="15.75" customHeight="1" x14ac:dyDescent="0.15">
      <c r="A85" s="34" t="str">
        <f>Organization!$A$26</f>
        <v>DOCU-05</v>
      </c>
      <c r="B85" s="35" t="str">
        <f>VLOOKUP($A85,Organization!$A$13:$E$67,2,0)&amp;""</f>
        <v>Can you provide overall system and/or application architecture diagrams, including a full description of the data flow for all components of the system?</v>
      </c>
      <c r="C85" s="201" t="str">
        <f>VLOOKUP($A85,Organization!$A$13:$E$67,3,0)&amp;""</f>
        <v>Yes</v>
      </c>
      <c r="D85" s="66" t="str">
        <f>IF(LEFT(VLOOKUP($A85,Organization!$A$13:$E$67,5,0),21)='Auto Responses'!$A$73,'Auto Responses'!$A$74,VLOOKUP($A85,Organization!$A$13:$E$67,4,0))&amp;""</f>
        <v>Diagram and system description are available in the Network Operations section of the Cloud Security &amp; Privacy Framework, available here: https://www.qualtrics.com/trust-center/</v>
      </c>
      <c r="E85" s="208" t="str">
        <f>VLOOKUP($A85,Organization!$A$13:$E$67,5,0)&amp;""</f>
        <v>Provide your diagrams (or a valid link to it) upon submission.</v>
      </c>
      <c r="F85" s="214"/>
      <c r="G85" s="199" t="str">
        <f>VLOOKUP($A85,Questions!$A$2:$X$333,21,0)&amp;""</f>
        <v>Yes</v>
      </c>
      <c r="H85" s="200"/>
      <c r="I85" s="201" t="str">
        <f>VLOOKUP($A85,Questions!$A$2:$X$333,23,0)&amp;""</f>
        <v>Standard Importance</v>
      </c>
      <c r="J85" s="200"/>
      <c r="K85" s="202" t="b">
        <v>0</v>
      </c>
      <c r="L85" s="2"/>
      <c r="M85" s="192"/>
      <c r="N85" s="192"/>
      <c r="O85" s="192"/>
      <c r="P85" s="192"/>
      <c r="Q85" s="192"/>
      <c r="R85" s="192"/>
      <c r="S85" s="192"/>
      <c r="T85" s="192"/>
      <c r="U85" s="192"/>
      <c r="V85" s="192"/>
      <c r="W85" s="192"/>
      <c r="X85" s="192"/>
      <c r="Y85" s="192"/>
      <c r="Z85" s="192"/>
    </row>
    <row r="86" spans="1:26" ht="15.75" customHeight="1" x14ac:dyDescent="0.15">
      <c r="A86" s="34" t="str">
        <f>Organization!$A$27</f>
        <v>DOCU-06</v>
      </c>
      <c r="B86" s="35" t="str">
        <f>VLOOKUP($A86,Organization!$A$13:$E$67,2,0)&amp;""</f>
        <v>Does your organization have a data privacy policy?</v>
      </c>
      <c r="C86" s="201" t="str">
        <f>VLOOKUP($A86,Organization!$A$13:$E$67,3,0)&amp;""</f>
        <v>Yes</v>
      </c>
      <c r="D86" s="215" t="str">
        <f>IF(LEFT(VLOOKUP($A86,Organization!$A$13:$E$67,5,0),21)='Auto Responses'!$A$73,'Auto Responses'!$A$74,VLOOKUP($A86,Organization!$A$13:$E$67,4,0))&amp;""</f>
        <v>https://www.qualtrics.com/privacy-statement/</v>
      </c>
      <c r="E86" s="208" t="str">
        <f>VLOOKUP($A86,Organization!$A$13:$E$67,5,0)&amp;""</f>
        <v>Provide your data privacy document (or a valid link to it) upon submission.</v>
      </c>
      <c r="F86" s="214"/>
      <c r="G86" s="199" t="str">
        <f>VLOOKUP($A86,Questions!$A$2:$X$333,21,0)&amp;""</f>
        <v>Yes</v>
      </c>
      <c r="H86" s="200"/>
      <c r="I86" s="201" t="str">
        <f>VLOOKUP($A86,Questions!$A$2:$X$333,23,0)&amp;""</f>
        <v>Standard Importance</v>
      </c>
      <c r="J86" s="200"/>
      <c r="K86" s="202" t="b">
        <v>0</v>
      </c>
      <c r="L86" s="2"/>
      <c r="M86" s="192"/>
      <c r="N86" s="192"/>
      <c r="O86" s="192"/>
      <c r="P86" s="192"/>
      <c r="Q86" s="192"/>
      <c r="R86" s="192"/>
      <c r="S86" s="192"/>
      <c r="T86" s="192"/>
      <c r="U86" s="192"/>
      <c r="V86" s="192"/>
      <c r="W86" s="192"/>
      <c r="X86" s="192"/>
      <c r="Y86" s="192"/>
      <c r="Z86" s="192"/>
    </row>
    <row r="87" spans="1:26" ht="15.75" customHeight="1" x14ac:dyDescent="0.15">
      <c r="A87" s="34" t="str">
        <f>Organization!$A$28</f>
        <v>DOCU-07</v>
      </c>
      <c r="B87" s="35" t="str">
        <f>VLOOKUP($A87,Organization!$A$13:$E$67,2,0)&amp;""</f>
        <v>Do you have a documented, and currently implemented, employee onboarding and offboarding policy?</v>
      </c>
      <c r="C87" s="201" t="str">
        <f>VLOOKUP($A87,Organization!$A$13:$E$67,3,0)&amp;""</f>
        <v>Yes</v>
      </c>
      <c r="D87" s="66" t="str">
        <f>IF(LEFT(VLOOKUP($A87,Organization!$A$13:$E$67,5,0),21)='Auto Responses'!$A$73,'Auto Responses'!$A$74,VLOOKUP($A87,Organization!$A$13:$E$67,4,0))&amp;""</f>
        <v>See the Identity and Access Management section of our Cloud Security Framework. It can be requested from here - https://www.qualtrics.com/trust-center/, or reach out to your usual Qualtrics relationship owner</v>
      </c>
      <c r="E87" s="208" t="str">
        <f>VLOOKUP($A87,Organization!$A$13:$E$67,5,0)&amp;""</f>
        <v>Provide a reference to your employee onboarding and offboarding policy and supporting documentation or submit it along with this fully populated HECVAT.</v>
      </c>
      <c r="F87" s="214"/>
      <c r="G87" s="199" t="str">
        <f>VLOOKUP($A87,Questions!$A$2:$X$333,21,0)&amp;""</f>
        <v>Yes</v>
      </c>
      <c r="H87" s="200"/>
      <c r="I87" s="201" t="str">
        <f>VLOOKUP($A87,Questions!$A$2:$X$333,23,0)&amp;""</f>
        <v>Standard Importance</v>
      </c>
      <c r="J87" s="200"/>
      <c r="K87" s="202" t="b">
        <v>0</v>
      </c>
      <c r="L87" s="2"/>
      <c r="M87" s="192"/>
      <c r="N87" s="192"/>
      <c r="O87" s="192"/>
      <c r="P87" s="192"/>
      <c r="Q87" s="192"/>
      <c r="R87" s="192"/>
      <c r="S87" s="192"/>
      <c r="T87" s="192"/>
      <c r="U87" s="192"/>
      <c r="V87" s="192"/>
      <c r="W87" s="192"/>
      <c r="X87" s="192"/>
      <c r="Y87" s="192"/>
      <c r="Z87" s="192"/>
    </row>
    <row r="88" spans="1:26" ht="15.75" customHeight="1" x14ac:dyDescent="0.15">
      <c r="A88" s="18" t="str">
        <f>VLOOKUP(LEFT($A89,4),'Auto Responses'!$N$4:$O$38,2,0)&amp;""</f>
        <v xml:space="preserve"> Assessment of Third Parties</v>
      </c>
      <c r="B88" s="40"/>
      <c r="C88" s="41"/>
      <c r="D88" s="41"/>
      <c r="E88" s="206"/>
      <c r="F88" s="194" t="s">
        <v>619</v>
      </c>
      <c r="G88" s="203" t="s">
        <v>614</v>
      </c>
      <c r="H88" s="203" t="s">
        <v>615</v>
      </c>
      <c r="I88" s="203" t="s">
        <v>616</v>
      </c>
      <c r="J88" s="203" t="s">
        <v>617</v>
      </c>
      <c r="K88" s="41"/>
      <c r="L88" s="2"/>
      <c r="M88" s="2"/>
      <c r="N88" s="2"/>
      <c r="O88" s="2"/>
      <c r="P88" s="2"/>
      <c r="Q88" s="2"/>
      <c r="R88" s="2"/>
      <c r="S88" s="2"/>
      <c r="T88" s="2"/>
      <c r="U88" s="2"/>
      <c r="V88" s="2"/>
      <c r="W88" s="2"/>
      <c r="X88" s="2"/>
      <c r="Y88" s="2"/>
      <c r="Z88" s="2"/>
    </row>
    <row r="89" spans="1:26" ht="15.75" customHeight="1" x14ac:dyDescent="0.15">
      <c r="A89" s="34" t="str">
        <f>Organization!$A$30</f>
        <v>THRD-01</v>
      </c>
      <c r="B89" s="35" t="str">
        <f>VLOOKUP($A89,Organization!$A$13:$E$67,2,0)&amp;""</f>
        <v>Do you perform security assessments of third-party companies with which you share data (e.g., hosting providers, cloud services, PaaS, IaaS, SaaS)?*</v>
      </c>
      <c r="C89" s="201" t="str">
        <f>VLOOKUP($A89,Organization!$A$13:$E$67,3,0)&amp;""</f>
        <v>Yes</v>
      </c>
      <c r="D89" s="66" t="str">
        <f>IF(LEFT(VLOOKUP($A89,Organization!$A$13:$E$67,5,0),21)='Auto Responses'!$A$73,'Auto Responses'!$A$74,VLOOKUP($A89,Organization!$A$13:$E$67,4,0))&amp;""</f>
        <v>See the Third Party Management section of our Cloud Security Framework. It can be requested from here - https://www.qualtrics.com/trust-center/, or reach out to your usual Qualtrics relationship owner</v>
      </c>
      <c r="E89" s="208" t="str">
        <f>VLOOKUP($A89,Organization!$A$13:$E$67,5,0)&amp;""</f>
        <v>Provide a summary of your practices that assures that the third party will be subject to the appropriate standards regarding security, service recoverability, and confidentiality.</v>
      </c>
      <c r="F89" s="214"/>
      <c r="G89" s="199" t="str">
        <f>VLOOKUP($A89,Questions!$A$2:$X$333,21,0)&amp;""</f>
        <v>Yes</v>
      </c>
      <c r="H89" s="200"/>
      <c r="I89" s="201" t="str">
        <f>VLOOKUP($A89,Questions!$A$2:$X$333,23,0)&amp;""</f>
        <v>Critical Importance</v>
      </c>
      <c r="J89" s="200"/>
      <c r="K89" s="202" t="b">
        <v>0</v>
      </c>
      <c r="L89" s="2"/>
      <c r="M89" s="192"/>
      <c r="N89" s="192"/>
      <c r="O89" s="192"/>
      <c r="P89" s="192"/>
      <c r="Q89" s="192"/>
      <c r="R89" s="192"/>
      <c r="S89" s="192"/>
      <c r="T89" s="192"/>
      <c r="U89" s="192"/>
      <c r="V89" s="192"/>
      <c r="W89" s="192"/>
      <c r="X89" s="192"/>
      <c r="Y89" s="192"/>
      <c r="Z89" s="192"/>
    </row>
    <row r="90" spans="1:26" ht="15.75" customHeight="1" x14ac:dyDescent="0.15">
      <c r="A90" s="34" t="str">
        <f>Organization!$A$31</f>
        <v>THRD-02</v>
      </c>
      <c r="B90" s="35" t="str">
        <f>VLOOKUP($A90,Organization!$A$13:$E$67,2,0)&amp;""</f>
        <v>Do you have contractual language in place with third parties governing access to institutional data?*</v>
      </c>
      <c r="C90" s="201" t="str">
        <f>VLOOKUP($A90,Organization!$A$13:$E$67,3,0)&amp;""</f>
        <v>Yes</v>
      </c>
      <c r="D90" s="215" t="str">
        <f>IF(LEFT(VLOOKUP($A90,Organization!$A$13:$E$67,5,0),21)='Auto Responses'!$A$73,'Auto Responses'!$A$74,VLOOKUP($A90,Organization!$A$13:$E$67,4,0))&amp;""</f>
        <v xml:space="preserve">https://www.qualtrics.com/subprocessor-list/	</v>
      </c>
      <c r="E90" s="208" t="str">
        <f>VLOOKUP($A90,Organization!$A$13:$E$67,5,0)&amp;""</f>
        <v>List each third party and why institutional data is shared with them. Format example: [Third Party Name] - Reason</v>
      </c>
      <c r="F90" s="214"/>
      <c r="G90" s="199" t="str">
        <f>VLOOKUP($A90,Questions!$A$2:$X$333,21,0)&amp;""</f>
        <v>Yes</v>
      </c>
      <c r="H90" s="200"/>
      <c r="I90" s="201" t="str">
        <f>VLOOKUP($A90,Questions!$A$2:$X$333,23,0)&amp;""</f>
        <v>Critical Importance</v>
      </c>
      <c r="J90" s="200"/>
      <c r="K90" s="202" t="b">
        <v>0</v>
      </c>
      <c r="L90" s="2"/>
      <c r="M90" s="192"/>
      <c r="N90" s="192"/>
      <c r="O90" s="192"/>
      <c r="P90" s="192"/>
      <c r="Q90" s="192"/>
      <c r="R90" s="192"/>
      <c r="S90" s="192"/>
      <c r="T90" s="192"/>
      <c r="U90" s="192"/>
      <c r="V90" s="192"/>
      <c r="W90" s="192"/>
      <c r="X90" s="192"/>
      <c r="Y90" s="192"/>
      <c r="Z90" s="192"/>
    </row>
    <row r="91" spans="1:26" ht="15.75" customHeight="1" x14ac:dyDescent="0.15">
      <c r="A91" s="34" t="str">
        <f>Organization!$A$32</f>
        <v>THRD-03</v>
      </c>
      <c r="B91" s="35" t="str">
        <f>VLOOKUP($A91,Organization!$A$13:$E$67,2,0)&amp;""</f>
        <v>Do the contracts in place with these third parties address liability in the event of a data breach?*</v>
      </c>
      <c r="C91" s="201" t="str">
        <f>VLOOKUP($A91,Organization!$A$13:$E$67,3,0)&amp;""</f>
        <v>Yes</v>
      </c>
      <c r="D91" s="66" t="str">
        <f>IF(LEFT(VLOOKUP($A91,Organization!$A$13:$E$67,5,0),21)='Auto Responses'!$A$73,'Auto Responses'!$A$74,VLOOKUP($A91,Organization!$A$13:$E$67,4,0))&amp;""</f>
        <v/>
      </c>
      <c r="E91" s="208" t="str">
        <f>VLOOKUP($A91,Organization!$A$13:$E$67,5,0)&amp;""</f>
        <v/>
      </c>
      <c r="F91" s="214"/>
      <c r="G91" s="199" t="str">
        <f>VLOOKUP($A91,Questions!$A$2:$X$333,21,0)&amp;""</f>
        <v>Yes</v>
      </c>
      <c r="H91" s="200"/>
      <c r="I91" s="201" t="str">
        <f>VLOOKUP($A91,Questions!$A$2:$X$333,23,0)&amp;""</f>
        <v>Critical Importance</v>
      </c>
      <c r="J91" s="200"/>
      <c r="K91" s="202" t="b">
        <v>0</v>
      </c>
      <c r="L91" s="2"/>
      <c r="M91" s="192"/>
      <c r="N91" s="192"/>
      <c r="O91" s="192"/>
      <c r="P91" s="192"/>
      <c r="Q91" s="192"/>
      <c r="R91" s="192"/>
      <c r="S91" s="192"/>
      <c r="T91" s="192"/>
      <c r="U91" s="192"/>
      <c r="V91" s="192"/>
      <c r="W91" s="192"/>
      <c r="X91" s="192"/>
      <c r="Y91" s="192"/>
      <c r="Z91" s="192"/>
    </row>
    <row r="92" spans="1:26" ht="15.75" customHeight="1" x14ac:dyDescent="0.15">
      <c r="A92" s="34" t="str">
        <f>Organization!$A$33</f>
        <v>THRD-04</v>
      </c>
      <c r="B92" s="35" t="str">
        <f>VLOOKUP($A92,Organization!$A$13:$E$67,2,0)&amp;""</f>
        <v>Do you have an implemented third-party management strategy?*</v>
      </c>
      <c r="C92" s="201" t="str">
        <f>VLOOKUP($A92,Organization!$A$13:$E$67,3,0)&amp;""</f>
        <v>Yes</v>
      </c>
      <c r="D92" s="66" t="str">
        <f>IF(LEFT(VLOOKUP($A92,Organization!$A$13:$E$67,5,0),21)='Auto Responses'!$A$73,'Auto Responses'!$A$74,VLOOKUP($A92,Organization!$A$13:$E$67,4,0))&amp;""</f>
        <v>See the Third Party Management section of our Cloud Security Framework. It can be requested from here - https://www.qualtrics.com/trust-center/, or reach out to your usual Qualtrics relationship owner</v>
      </c>
      <c r="E92" s="208" t="str">
        <f>VLOOKUP($A92,Organization!$A$13:$E$67,5,0)&amp;""</f>
        <v>Provide additional information that may help analysts better understand your environment and how it relates to third-party solutions.</v>
      </c>
      <c r="F92" s="214"/>
      <c r="G92" s="199" t="str">
        <f>VLOOKUP($A92,Questions!$A$2:$X$333,21,0)&amp;""</f>
        <v>Yes</v>
      </c>
      <c r="H92" s="200"/>
      <c r="I92" s="201" t="str">
        <f>VLOOKUP($A92,Questions!$A$2:$X$333,23,0)&amp;""</f>
        <v>Critical Importance</v>
      </c>
      <c r="J92" s="200"/>
      <c r="K92" s="202" t="b">
        <v>0</v>
      </c>
      <c r="L92" s="2"/>
      <c r="M92" s="192"/>
      <c r="N92" s="192"/>
      <c r="O92" s="192"/>
      <c r="P92" s="192"/>
      <c r="Q92" s="192"/>
      <c r="R92" s="192"/>
      <c r="S92" s="192"/>
      <c r="T92" s="192"/>
      <c r="U92" s="192"/>
      <c r="V92" s="192"/>
      <c r="W92" s="192"/>
      <c r="X92" s="192"/>
      <c r="Y92" s="192"/>
      <c r="Z92" s="192"/>
    </row>
    <row r="93" spans="1:26" ht="15.75" customHeight="1" x14ac:dyDescent="0.15">
      <c r="A93" s="34" t="str">
        <f>Organization!$A$34</f>
        <v>THRD-05</v>
      </c>
      <c r="B93" s="35" t="str">
        <f>VLOOKUP($A93,Organization!$A$13:$E$67,2,0)&amp;""</f>
        <v>Do you have a process and implemented procedures for managing your hardware supply chain (e.g., telecommunications equipment, export licensing, computing devices)?</v>
      </c>
      <c r="C93" s="201" t="str">
        <f>VLOOKUP($A93,Organization!$A$13:$E$67,3,0)&amp;""</f>
        <v>Yes</v>
      </c>
      <c r="D93" s="66" t="str">
        <f>IF(LEFT(VLOOKUP($A93,Organization!$A$13:$E$67,5,0),21)='Auto Responses'!$A$73,'Auto Responses'!$A$74,VLOOKUP($A93,Organization!$A$13:$E$67,4,0))&amp;""</f>
        <v>See the Third Party Management and Locations &amp; Infrastructure sections of our Cloud Security Framework. It can be requested from here - https://www.qualtrics.com/trust-center/, or reach out to your usual Qualtrics relationship owner</v>
      </c>
      <c r="E93" s="208" t="str">
        <f>VLOOKUP($A93,Organization!$A$13:$E$67,5,0)&amp;""</f>
        <v>State what countries and/or regions this process is compliant with.</v>
      </c>
      <c r="F93" s="214"/>
      <c r="G93" s="199" t="str">
        <f>VLOOKUP($A93,Questions!$A$2:$X$333,21,0)&amp;""</f>
        <v>Yes</v>
      </c>
      <c r="H93" s="200"/>
      <c r="I93" s="201" t="str">
        <f>VLOOKUP($A93,Questions!$A$2:$X$333,23,0)&amp;""</f>
        <v>Standard Importance</v>
      </c>
      <c r="J93" s="200"/>
      <c r="K93" s="202" t="b">
        <v>0</v>
      </c>
      <c r="L93" s="2"/>
      <c r="M93" s="192"/>
      <c r="N93" s="192"/>
      <c r="O93" s="192"/>
      <c r="P93" s="192"/>
      <c r="Q93" s="192"/>
      <c r="R93" s="192"/>
      <c r="S93" s="192"/>
      <c r="T93" s="192"/>
      <c r="U93" s="192"/>
      <c r="V93" s="192"/>
      <c r="W93" s="192"/>
      <c r="X93" s="192"/>
      <c r="Y93" s="192"/>
      <c r="Z93" s="192"/>
    </row>
    <row r="94" spans="1:26" ht="15.75" customHeight="1" x14ac:dyDescent="0.15">
      <c r="A94" s="18" t="str">
        <f>VLOOKUP(LEFT($A95,4),'Auto Responses'!$N$4:$O$38,2,0)&amp;""</f>
        <v xml:space="preserve"> Change Management</v>
      </c>
      <c r="B94" s="40"/>
      <c r="C94" s="41"/>
      <c r="D94" s="41"/>
      <c r="E94" s="206"/>
      <c r="F94" s="194" t="s">
        <v>619</v>
      </c>
      <c r="G94" s="203" t="s">
        <v>614</v>
      </c>
      <c r="H94" s="203" t="s">
        <v>615</v>
      </c>
      <c r="I94" s="203" t="s">
        <v>616</v>
      </c>
      <c r="J94" s="203" t="s">
        <v>617</v>
      </c>
      <c r="K94" s="41"/>
      <c r="L94" s="2"/>
      <c r="M94" s="2"/>
      <c r="N94" s="2"/>
      <c r="O94" s="2"/>
      <c r="P94" s="2"/>
      <c r="Q94" s="2"/>
      <c r="R94" s="2"/>
      <c r="S94" s="2"/>
      <c r="T94" s="2"/>
      <c r="U94" s="2"/>
      <c r="V94" s="2"/>
      <c r="W94" s="2"/>
      <c r="X94" s="2"/>
      <c r="Y94" s="2"/>
      <c r="Z94" s="2"/>
    </row>
    <row r="95" spans="1:26" ht="15.75" customHeight="1" x14ac:dyDescent="0.15">
      <c r="A95" s="34" t="str">
        <f>Organization!$A$36</f>
        <v>CHNG-01</v>
      </c>
      <c r="B95" s="35" t="str">
        <f>VLOOKUP($A95,Organization!$A$13:$E$67,2,0)&amp;""</f>
        <v>Will the institution be notified of major changes to your environment that could impact the institution's security posture?*</v>
      </c>
      <c r="C95" s="201" t="str">
        <f>VLOOKUP($A95,Organization!$A$13:$E$67,3,0)&amp;""</f>
        <v>Yes</v>
      </c>
      <c r="D95" s="66" t="str">
        <f>IF(LEFT(VLOOKUP($A95,Organization!$A$13:$E$67,5,0),21)='Auto Responses'!$A$73,'Auto Responses'!$A$74,VLOOKUP($A95,Organization!$A$13:$E$67,4,0))&amp;""</f>
        <v>Any updates would be found here: https://www.qualtrics.com/product-updates/</v>
      </c>
      <c r="E95" s="208" t="str">
        <f>VLOOKUP($A95,Organization!$A$13:$E$67,5,0)&amp;""</f>
        <v>State how and when the institution will be notified of major changes to your environment.</v>
      </c>
      <c r="F95" s="214"/>
      <c r="G95" s="199" t="str">
        <f>VLOOKUP($A95,Questions!$A$2:$X$333,21,0)&amp;""</f>
        <v>Yes</v>
      </c>
      <c r="H95" s="200"/>
      <c r="I95" s="201" t="str">
        <f>VLOOKUP($A95,Questions!$A$2:$X$333,23,0)&amp;""</f>
        <v>Critical Importance</v>
      </c>
      <c r="J95" s="200"/>
      <c r="K95" s="202" t="b">
        <v>0</v>
      </c>
      <c r="L95" s="2"/>
      <c r="M95" s="192"/>
      <c r="N95" s="192"/>
      <c r="O95" s="192"/>
      <c r="P95" s="192"/>
      <c r="Q95" s="192"/>
      <c r="R95" s="192"/>
      <c r="S95" s="192"/>
      <c r="T95" s="192"/>
      <c r="U95" s="192"/>
      <c r="V95" s="192"/>
      <c r="W95" s="192"/>
      <c r="X95" s="192"/>
      <c r="Y95" s="192"/>
      <c r="Z95" s="192"/>
    </row>
    <row r="96" spans="1:26" ht="15.75" customHeight="1" x14ac:dyDescent="0.15">
      <c r="A96" s="34" t="str">
        <f>Organization!$A$37</f>
        <v>CHNG-02</v>
      </c>
      <c r="B96" s="35" t="str">
        <f>VLOOKUP($A96,Organization!$A$13:$E$67,2,0)&amp;""</f>
        <v>Does the system support client customizations from one release to another?*</v>
      </c>
      <c r="C96" s="201" t="str">
        <f>VLOOKUP($A96,Organization!$A$13:$E$67,3,0)&amp;""</f>
        <v>No</v>
      </c>
      <c r="D96" s="66" t="str">
        <f>IF(LEFT(VLOOKUP($A96,Organization!$A$13:$E$67,5,0),21)='Auto Responses'!$A$73,'Auto Responses'!$A$74,VLOOKUP($A96,Organization!$A$13:$E$67,4,0))&amp;""</f>
        <v>Only one version of the Qualtrics platform is available. Upgrades and fixes to the platform are implemented across all customers.</v>
      </c>
      <c r="E96" s="208" t="str">
        <f>VLOOKUP($A96,Organization!$A$13:$E$67,5,0)&amp;""</f>
        <v>Clarify the lack of support strategy for client customizations from one release to another.</v>
      </c>
      <c r="F96" s="214"/>
      <c r="G96" s="199" t="str">
        <f>VLOOKUP($A96,Questions!$A$2:$X$333,21,0)&amp;""</f>
        <v>Yes</v>
      </c>
      <c r="H96" s="200"/>
      <c r="I96" s="201" t="str">
        <f>VLOOKUP($A96,Questions!$A$2:$X$333,23,0)&amp;""</f>
        <v>Critical Importance</v>
      </c>
      <c r="J96" s="200"/>
      <c r="K96" s="202" t="b">
        <v>0</v>
      </c>
      <c r="L96" s="2"/>
      <c r="M96" s="192"/>
      <c r="N96" s="192"/>
      <c r="O96" s="192"/>
      <c r="P96" s="192"/>
      <c r="Q96" s="192"/>
      <c r="R96" s="192"/>
      <c r="S96" s="192"/>
      <c r="T96" s="192"/>
      <c r="U96" s="192"/>
      <c r="V96" s="192"/>
      <c r="W96" s="192"/>
      <c r="X96" s="192"/>
      <c r="Y96" s="192"/>
      <c r="Z96" s="192"/>
    </row>
    <row r="97" spans="1:26" ht="15.75" customHeight="1" x14ac:dyDescent="0.15">
      <c r="A97" s="34" t="str">
        <f>Organization!$A$38</f>
        <v>CHNG-03</v>
      </c>
      <c r="B97" s="35" t="str">
        <f>VLOOKUP($A97,Organization!$A$13:$E$67,2,0)&amp;""</f>
        <v>Do you have an implemented system configuration management process (e.g.,secure "gold" images, etc.)?*</v>
      </c>
      <c r="C97" s="201" t="str">
        <f>VLOOKUP($A97,Organization!$A$13:$E$67,3,0)&amp;""</f>
        <v>Yes</v>
      </c>
      <c r="D97" s="66" t="str">
        <f>IF(LEFT(VLOOKUP($A97,Organization!$A$13:$E$67,5,0),21)='Auto Responses'!$A$73,'Auto Responses'!$A$74,VLOOKUP($A97,Organization!$A$13:$E$67,4,0))&amp;""</f>
        <v>System configurations are centrally managed via configuration software that automatically updates the configurations on devices. All hardware and operating systems are hardened using industry best methods found in the NIST 800-53 controls. Documented mandatory configuration settings for information technology products employed within the XM Platform system reflect the most restrictive mode consistent with operational requirements. Qualtrics policy requires that information system components be hardened in accordance with CIS Level 1 Benchmarks, where applicable. System configuration settings are updated or reviewed on an annual basis.</v>
      </c>
      <c r="E97" s="208" t="str">
        <f>VLOOKUP($A97,Organization!$A$13:$E$67,5,0)&amp;""</f>
        <v>Summarize your implemented system configuration management precess.</v>
      </c>
      <c r="F97" s="214"/>
      <c r="G97" s="199" t="str">
        <f>VLOOKUP($A97,Questions!$A$2:$X$333,21,0)&amp;""</f>
        <v>Yes</v>
      </c>
      <c r="H97" s="200"/>
      <c r="I97" s="201" t="str">
        <f>VLOOKUP($A97,Questions!$A$2:$X$333,23,0)&amp;""</f>
        <v>Critical Importance</v>
      </c>
      <c r="J97" s="200"/>
      <c r="K97" s="202" t="b">
        <v>0</v>
      </c>
      <c r="L97" s="2"/>
      <c r="M97" s="192"/>
      <c r="N97" s="192"/>
      <c r="O97" s="192"/>
      <c r="P97" s="192"/>
      <c r="Q97" s="192"/>
      <c r="R97" s="192"/>
      <c r="S97" s="192"/>
      <c r="T97" s="192"/>
      <c r="U97" s="192"/>
      <c r="V97" s="192"/>
      <c r="W97" s="192"/>
      <c r="X97" s="192"/>
      <c r="Y97" s="192"/>
      <c r="Z97" s="192"/>
    </row>
    <row r="98" spans="1:26" ht="15.75" customHeight="1" x14ac:dyDescent="0.15">
      <c r="A98" s="34" t="str">
        <f>Organization!$A$39</f>
        <v>CHNG-04</v>
      </c>
      <c r="B98" s="35" t="str">
        <f>VLOOKUP($A98,Organization!$A$13:$E$67,2,0)&amp;""</f>
        <v>Do you have a documented change management process?</v>
      </c>
      <c r="C98" s="201" t="str">
        <f>VLOOKUP($A98,Organization!$A$13:$E$67,3,0)&amp;""</f>
        <v>Yes</v>
      </c>
      <c r="D98" s="66" t="str">
        <f>IF(LEFT(VLOOKUP($A98,Organization!$A$13:$E$67,5,0),21)='Auto Responses'!$A$73,'Auto Responses'!$A$74,VLOOKUP($A98,Organization!$A$13:$E$67,4,0))&amp;""</f>
        <v>See the Change Management section of our Cloud Security Framework. It can be requested from here - https://www.qualtrics.com/trust-center/, or reach out to your usual Qualtrics relationship owner</v>
      </c>
      <c r="E98" s="208" t="str">
        <f>VLOOKUP($A98,Organization!$A$13:$E$67,5,0)&amp;""</f>
        <v>Summarize your current change management process.</v>
      </c>
      <c r="F98" s="214"/>
      <c r="G98" s="199" t="str">
        <f>VLOOKUP($A98,Questions!$A$2:$X$333,21,0)&amp;""</f>
        <v>Yes</v>
      </c>
      <c r="H98" s="200"/>
      <c r="I98" s="201" t="str">
        <f>VLOOKUP($A98,Questions!$A$2:$X$333,23,0)&amp;""</f>
        <v>Standard Importance</v>
      </c>
      <c r="J98" s="200"/>
      <c r="K98" s="202" t="b">
        <v>0</v>
      </c>
      <c r="L98" s="2"/>
      <c r="M98" s="192"/>
      <c r="N98" s="192"/>
      <c r="O98" s="192"/>
      <c r="P98" s="192"/>
      <c r="Q98" s="192"/>
      <c r="R98" s="192"/>
      <c r="S98" s="192"/>
      <c r="T98" s="192"/>
      <c r="U98" s="192"/>
      <c r="V98" s="192"/>
      <c r="W98" s="192"/>
      <c r="X98" s="192"/>
      <c r="Y98" s="192"/>
      <c r="Z98" s="192"/>
    </row>
    <row r="99" spans="1:26" ht="15.75" customHeight="1" x14ac:dyDescent="0.15">
      <c r="A99" s="34" t="str">
        <f>Organization!$A$40</f>
        <v>CHNG-05</v>
      </c>
      <c r="B99" s="35" t="str">
        <f>VLOOKUP($A99,Organization!$A$13:$E$67,2,0)&amp;""</f>
        <v>Does your change management process minimally include authorization, impact analysis, testing, and validation before moving changes to production?</v>
      </c>
      <c r="C99" s="201" t="str">
        <f>VLOOKUP($A99,Organization!$A$13:$E$67,3,0)&amp;""</f>
        <v>Yes</v>
      </c>
      <c r="D99" s="66" t="str">
        <f>IF(LEFT(VLOOKUP($A99,Organization!$A$13:$E$67,5,0),21)='Auto Responses'!$A$73,'Auto Responses'!$A$74,VLOOKUP($A99,Organization!$A$13:$E$67,4,0))&amp;""</f>
        <v>See the Change Management section of our Cloud Security Framework. It can be requested from here - https://www.qualtrics.com/trust-center/, or reach out to your usual Qualtrics relationship owner</v>
      </c>
      <c r="E99" s="208" t="str">
        <f>VLOOKUP($A99,Organization!$A$13:$E$67,5,0)&amp;""</f>
        <v>Indicate all procedures that are implemented in your change management process. (a) An impact analysis of the upgrade is performed. (b) The change is appropriately authorized. (c) Changes are made first in a test environment. (d) The ability to implement the upgrades/changes in the production environment is limited to appropriate IT personnel.</v>
      </c>
      <c r="F99" s="214"/>
      <c r="G99" s="199" t="str">
        <f>VLOOKUP($A99,Questions!$A$2:$X$333,21,0)&amp;""</f>
        <v>Yes</v>
      </c>
      <c r="H99" s="200"/>
      <c r="I99" s="201" t="str">
        <f>VLOOKUP($A99,Questions!$A$2:$X$333,23,0)&amp;""</f>
        <v>Standard Importance</v>
      </c>
      <c r="J99" s="200"/>
      <c r="K99" s="202" t="b">
        <v>0</v>
      </c>
      <c r="L99" s="2"/>
      <c r="M99" s="192"/>
      <c r="N99" s="192"/>
      <c r="O99" s="192"/>
      <c r="P99" s="192"/>
      <c r="Q99" s="192"/>
      <c r="R99" s="192"/>
      <c r="S99" s="192"/>
      <c r="T99" s="192"/>
      <c r="U99" s="192"/>
      <c r="V99" s="192"/>
      <c r="W99" s="192"/>
      <c r="X99" s="192"/>
      <c r="Y99" s="192"/>
      <c r="Z99" s="192"/>
    </row>
    <row r="100" spans="1:26" ht="15.75" customHeight="1" x14ac:dyDescent="0.15">
      <c r="A100" s="34" t="str">
        <f>Organization!$A$41</f>
        <v>CHNG-06</v>
      </c>
      <c r="B100" s="35" t="str">
        <f>VLOOKUP($A100,Organization!$A$13:$E$67,2,0)&amp;""</f>
        <v>Does your change management process verify that all required third-party libraries and dependencies are still supported with each major change?</v>
      </c>
      <c r="C100" s="201" t="str">
        <f>VLOOKUP($A100,Organization!$A$13:$E$67,3,0)&amp;""</f>
        <v>Yes</v>
      </c>
      <c r="D100" s="66" t="str">
        <f>IF(LEFT(VLOOKUP($A100,Organization!$A$13:$E$67,5,0),21)='Auto Responses'!$A$73,'Auto Responses'!$A$74,VLOOKUP($A100,Organization!$A$13:$E$67,4,0))&amp;""</f>
        <v>See the Change Management section of our Cloud Security Framework. It can be requested from here - https://www.qualtrics.com/trust-center/, or reach out to your usual Qualtrics relationship owner</v>
      </c>
      <c r="E100" s="208" t="str">
        <f>VLOOKUP($A100,Organization!$A$13:$E$67,5,0)&amp;""</f>
        <v>Please describe your program to track these dependancies.</v>
      </c>
      <c r="F100" s="214"/>
      <c r="G100" s="199" t="str">
        <f>VLOOKUP($A100,Questions!$A$2:$X$333,21,0)&amp;""</f>
        <v>Yes</v>
      </c>
      <c r="H100" s="200"/>
      <c r="I100" s="201" t="str">
        <f>VLOOKUP($A100,Questions!$A$2:$X$333,23,0)&amp;""</f>
        <v>Standard Importance</v>
      </c>
      <c r="J100" s="200"/>
      <c r="K100" s="202" t="b">
        <v>0</v>
      </c>
      <c r="L100" s="2"/>
      <c r="M100" s="192"/>
      <c r="N100" s="192"/>
      <c r="O100" s="192"/>
      <c r="P100" s="192"/>
      <c r="Q100" s="192"/>
      <c r="R100" s="192"/>
      <c r="S100" s="192"/>
      <c r="T100" s="192"/>
      <c r="U100" s="192"/>
      <c r="V100" s="192"/>
      <c r="W100" s="192"/>
      <c r="X100" s="192"/>
      <c r="Y100" s="192"/>
      <c r="Z100" s="192"/>
    </row>
    <row r="101" spans="1:26" ht="15.75" customHeight="1" x14ac:dyDescent="0.15">
      <c r="A101" s="34" t="str">
        <f>Organization!$A$42</f>
        <v>CHNG-07</v>
      </c>
      <c r="B101" s="35" t="str">
        <f>VLOOKUP($A101,Organization!$A$13:$E$67,2,0)&amp;""</f>
        <v>Do you have policy and procedure, currently implemented, managing how critical patches are applied to all systems and applications?</v>
      </c>
      <c r="C101" s="201" t="str">
        <f>VLOOKUP($A101,Organization!$A$13:$E$67,3,0)&amp;""</f>
        <v>Yes</v>
      </c>
      <c r="D101" s="66" t="str">
        <f>IF(LEFT(VLOOKUP($A101,Organization!$A$13:$E$67,5,0),21)='Auto Responses'!$A$73,'Auto Responses'!$A$74,VLOOKUP($A101,Organization!$A$13:$E$67,4,0))&amp;""</f>
        <v>Patch management is performed whenever a new core set of software is to be deployed. Patches are fully tested and deployed as soon as practical, based on their impact. Systems which require patching are typically detected as part of vulnerability scans, however, Qualtrics Engineering team members also subscribe to security advisories for the technologies used and will receive notification when patches are released.</v>
      </c>
      <c r="E101" s="208" t="str">
        <f>VLOOKUP($A101,Organization!$A$13:$E$67,5,0)&amp;""</f>
        <v>Summarize the policy and procedure(s) managing how critical patches are applied to systems and applications.</v>
      </c>
      <c r="F101" s="214"/>
      <c r="G101" s="199" t="str">
        <f>VLOOKUP($A101,Questions!$A$2:$X$333,21,0)&amp;""</f>
        <v>Yes</v>
      </c>
      <c r="H101" s="200"/>
      <c r="I101" s="201" t="str">
        <f>VLOOKUP($A101,Questions!$A$2:$X$333,23,0)&amp;""</f>
        <v>Standard Importance</v>
      </c>
      <c r="J101" s="200"/>
      <c r="K101" s="202" t="b">
        <v>0</v>
      </c>
      <c r="L101" s="2"/>
      <c r="M101" s="192"/>
      <c r="N101" s="192"/>
      <c r="O101" s="192"/>
      <c r="P101" s="192"/>
      <c r="Q101" s="192"/>
      <c r="R101" s="192"/>
      <c r="S101" s="192"/>
      <c r="T101" s="192"/>
      <c r="U101" s="192"/>
      <c r="V101" s="192"/>
      <c r="W101" s="192"/>
      <c r="X101" s="192"/>
      <c r="Y101" s="192"/>
      <c r="Z101" s="192"/>
    </row>
    <row r="102" spans="1:26" ht="15.75" customHeight="1" x14ac:dyDescent="0.15">
      <c r="A102" s="34" t="str">
        <f>Organization!$A$43</f>
        <v>CHNG-08</v>
      </c>
      <c r="B102" s="35" t="str">
        <f>VLOOKUP($A102,Organization!$A$13:$E$67,2,0)&amp;""</f>
        <v>Have you implemented policies and procedures that guide how security risks are mitigated until patches can be applied?</v>
      </c>
      <c r="C102" s="201" t="str">
        <f>VLOOKUP($A102,Organization!$A$13:$E$67,3,0)&amp;""</f>
        <v>Yes</v>
      </c>
      <c r="D102" s="66" t="str">
        <f>IF(LEFT(VLOOKUP($A102,Organization!$A$13:$E$67,5,0),21)='Auto Responses'!$A$73,'Auto Responses'!$A$74,VLOOKUP($A102,Organization!$A$13:$E$67,4,0))&amp;""</f>
        <v>Risks are evaluated and handled on a case by case basis.</v>
      </c>
      <c r="E102" s="208" t="str">
        <f>VLOOKUP($A102,Organization!$A$13:$E$67,5,0)&amp;""</f>
        <v>Summarize the policy and procedure(s) guiding risk mitigation practices before critical patches can be applied.</v>
      </c>
      <c r="F102" s="214"/>
      <c r="G102" s="199" t="str">
        <f>VLOOKUP($A102,Questions!$A$2:$X$333,21,0)&amp;""</f>
        <v>Yes</v>
      </c>
      <c r="H102" s="200"/>
      <c r="I102" s="201" t="str">
        <f>VLOOKUP($A102,Questions!$A$2:$X$333,23,0)&amp;""</f>
        <v>Standard Importance</v>
      </c>
      <c r="J102" s="200"/>
      <c r="K102" s="202" t="b">
        <v>0</v>
      </c>
      <c r="L102" s="2"/>
      <c r="M102" s="192"/>
      <c r="N102" s="192"/>
      <c r="O102" s="192"/>
      <c r="P102" s="192"/>
      <c r="Q102" s="192"/>
      <c r="R102" s="192"/>
      <c r="S102" s="192"/>
      <c r="T102" s="192"/>
      <c r="U102" s="192"/>
      <c r="V102" s="192"/>
      <c r="W102" s="192"/>
      <c r="X102" s="192"/>
      <c r="Y102" s="192"/>
      <c r="Z102" s="192"/>
    </row>
    <row r="103" spans="1:26" ht="15.75" customHeight="1" x14ac:dyDescent="0.15">
      <c r="A103" s="34" t="str">
        <f>Organization!$A$44</f>
        <v>CHNG-09</v>
      </c>
      <c r="B103" s="35" t="str">
        <f>VLOOKUP($A103,Organization!$A$13:$E$67,2,0)&amp;""</f>
        <v>Do clients have the option to not participate in or postpone an upgrade to a new release?</v>
      </c>
      <c r="C103" s="201" t="str">
        <f>VLOOKUP($A103,Organization!$A$13:$E$67,3,0)&amp;""</f>
        <v>No</v>
      </c>
      <c r="D103" s="66" t="str">
        <f>IF(LEFT(VLOOKUP($A103,Organization!$A$13:$E$67,5,0),21)='Auto Responses'!$A$73,'Auto Responses'!$A$74,VLOOKUP($A103,Organization!$A$13:$E$67,4,0))&amp;""</f>
        <v>Only one version of the Qualtrics platform is available. Upgrades and fixes to the platform are implemented across all customers.</v>
      </c>
      <c r="E103" s="208" t="str">
        <f>VLOOKUP($A103,Organization!$A$13:$E$67,5,0)&amp;""</f>
        <v>Summarize why clients do not have alternative release options.</v>
      </c>
      <c r="F103" s="214"/>
      <c r="G103" s="199" t="str">
        <f>VLOOKUP($A103,Questions!$A$2:$X$333,21,0)&amp;""</f>
        <v>Yes</v>
      </c>
      <c r="H103" s="200"/>
      <c r="I103" s="201" t="str">
        <f>VLOOKUP($A103,Questions!$A$2:$X$333,23,0)&amp;""</f>
        <v>Minor Importance</v>
      </c>
      <c r="J103" s="200"/>
      <c r="K103" s="202" t="b">
        <v>0</v>
      </c>
      <c r="L103" s="2"/>
      <c r="M103" s="192"/>
      <c r="N103" s="192"/>
      <c r="O103" s="192"/>
      <c r="P103" s="192"/>
      <c r="Q103" s="192"/>
      <c r="R103" s="192"/>
      <c r="S103" s="192"/>
      <c r="T103" s="192"/>
      <c r="U103" s="192"/>
      <c r="V103" s="192"/>
      <c r="W103" s="192"/>
      <c r="X103" s="192"/>
      <c r="Y103" s="192"/>
      <c r="Z103" s="192"/>
    </row>
    <row r="104" spans="1:26" ht="15.75" customHeight="1" x14ac:dyDescent="0.15">
      <c r="A104" s="34" t="str">
        <f>Organization!$A$45</f>
        <v>CHNG-10</v>
      </c>
      <c r="B104" s="35" t="str">
        <f>VLOOKUP($A104,Organization!$A$13:$E$67,2,0)&amp;""</f>
        <v>Do you have a fully implemented solution support strategy that defines how many concurrent versions you support?</v>
      </c>
      <c r="C104" s="201" t="str">
        <f>VLOOKUP($A104,Organization!$A$13:$E$67,3,0)&amp;""</f>
        <v>No</v>
      </c>
      <c r="D104" s="66" t="str">
        <f>IF(LEFT(VLOOKUP($A104,Organization!$A$13:$E$67,5,0),21)='Auto Responses'!$A$73,'Auto Responses'!$A$74,VLOOKUP($A104,Organization!$A$13:$E$67,4,0))&amp;""</f>
        <v>Only one version of the Qualtrics platform is available. Upgrades and fixes to the platform are implemented across all customers.</v>
      </c>
      <c r="E104" s="208" t="str">
        <f>VLOOKUP($A104,Organization!$A$13:$E$67,5,0)&amp;""</f>
        <v>Clarify the lack of support strategy for concurrent versions in your solution.</v>
      </c>
      <c r="F104" s="214"/>
      <c r="G104" s="199" t="str">
        <f>VLOOKUP($A104,Questions!$A$2:$X$333,21,0)&amp;""</f>
        <v>Yes</v>
      </c>
      <c r="H104" s="200"/>
      <c r="I104" s="201" t="str">
        <f>VLOOKUP($A104,Questions!$A$2:$X$333,23,0)&amp;""</f>
        <v>Minor Importance</v>
      </c>
      <c r="J104" s="200"/>
      <c r="K104" s="202" t="b">
        <v>0</v>
      </c>
      <c r="L104" s="2"/>
      <c r="M104" s="192"/>
      <c r="N104" s="192"/>
      <c r="O104" s="192"/>
      <c r="P104" s="192"/>
      <c r="Q104" s="192"/>
      <c r="R104" s="192"/>
      <c r="S104" s="192"/>
      <c r="T104" s="192"/>
      <c r="U104" s="192"/>
      <c r="V104" s="192"/>
      <c r="W104" s="192"/>
      <c r="X104" s="192"/>
      <c r="Y104" s="192"/>
      <c r="Z104" s="192"/>
    </row>
    <row r="105" spans="1:26" ht="15.75" customHeight="1" x14ac:dyDescent="0.15">
      <c r="A105" s="34" t="str">
        <f>Organization!$A$46</f>
        <v>CHNG-11</v>
      </c>
      <c r="B105" s="35" t="str">
        <f>VLOOKUP($A105,Organization!$A$13:$E$67,2,0)&amp;""</f>
        <v>Do you have a release schedule for product updates?</v>
      </c>
      <c r="C105" s="201" t="str">
        <f>VLOOKUP($A105,Organization!$A$13:$E$67,3,0)&amp;""</f>
        <v>Yes</v>
      </c>
      <c r="D105" s="215" t="str">
        <f>IF(LEFT(VLOOKUP($A105,Organization!$A$13:$E$67,5,0),21)='Auto Responses'!$A$73,'Auto Responses'!$A$74,VLOOKUP($A105,Organization!$A$13:$E$67,4,0))&amp;""</f>
        <v>https://www.qualtrics.com/product-updates/</v>
      </c>
      <c r="E105" s="208" t="str">
        <f>VLOOKUP($A105,Organization!$A$13:$E$67,5,0)&amp;""</f>
        <v>Provide a reference to this solution's release schedule.</v>
      </c>
      <c r="F105" s="214"/>
      <c r="G105" s="199" t="str">
        <f>VLOOKUP($A105,Questions!$A$2:$X$333,21,0)&amp;""</f>
        <v>Yes</v>
      </c>
      <c r="H105" s="200"/>
      <c r="I105" s="201" t="str">
        <f>VLOOKUP($A105,Questions!$A$2:$X$333,23,0)&amp;""</f>
        <v>Minor Importance</v>
      </c>
      <c r="J105" s="200"/>
      <c r="K105" s="202" t="b">
        <v>0</v>
      </c>
      <c r="L105" s="2"/>
      <c r="M105" s="192"/>
      <c r="N105" s="192"/>
      <c r="O105" s="192"/>
      <c r="P105" s="192"/>
      <c r="Q105" s="192"/>
      <c r="R105" s="192"/>
      <c r="S105" s="192"/>
      <c r="T105" s="192"/>
      <c r="U105" s="192"/>
      <c r="V105" s="192"/>
      <c r="W105" s="192"/>
      <c r="X105" s="192"/>
      <c r="Y105" s="192"/>
      <c r="Z105" s="192"/>
    </row>
    <row r="106" spans="1:26" ht="15.75" customHeight="1" x14ac:dyDescent="0.15">
      <c r="A106" s="34" t="str">
        <f>Organization!$A$47</f>
        <v>CHNG-12</v>
      </c>
      <c r="B106" s="35" t="str">
        <f>VLOOKUP($A106,Organization!$A$13:$E$67,2,0)&amp;""</f>
        <v>Do you have a technology roadmap, for at least the next two years, for enhancements and bug fixes for the solution being assessed?</v>
      </c>
      <c r="C106" s="201" t="str">
        <f>VLOOKUP($A106,Organization!$A$13:$E$67,3,0)&amp;""</f>
        <v>Yes</v>
      </c>
      <c r="D106" s="215" t="str">
        <f>IF(LEFT(VLOOKUP($A106,Organization!$A$13:$E$67,5,0),21)='Auto Responses'!$A$73,'Auto Responses'!$A$74,VLOOKUP($A106,Organization!$A$13:$E$67,4,0))&amp;""</f>
        <v>https://www.qualtrics.com/product-updates/</v>
      </c>
      <c r="E106" s="208" t="str">
        <f>VLOOKUP($A106,Organization!$A$13:$E$67,5,0)&amp;""</f>
        <v>Provide a reference to your technology roadmap.</v>
      </c>
      <c r="F106" s="214"/>
      <c r="G106" s="199" t="str">
        <f>VLOOKUP($A106,Questions!$A$2:$X$333,21,0)&amp;""</f>
        <v>Yes</v>
      </c>
      <c r="H106" s="200"/>
      <c r="I106" s="201" t="str">
        <f>VLOOKUP($A106,Questions!$A$2:$X$333,23,0)&amp;""</f>
        <v>Minor Importance</v>
      </c>
      <c r="J106" s="200"/>
      <c r="K106" s="202" t="b">
        <v>0</v>
      </c>
      <c r="L106" s="2"/>
      <c r="M106" s="192"/>
      <c r="N106" s="192"/>
      <c r="O106" s="192"/>
      <c r="P106" s="192"/>
      <c r="Q106" s="192"/>
      <c r="R106" s="192"/>
      <c r="S106" s="192"/>
      <c r="T106" s="192"/>
      <c r="U106" s="192"/>
      <c r="V106" s="192"/>
      <c r="W106" s="192"/>
      <c r="X106" s="192"/>
      <c r="Y106" s="192"/>
      <c r="Z106" s="192"/>
    </row>
    <row r="107" spans="1:26" ht="15.75" customHeight="1" x14ac:dyDescent="0.15">
      <c r="A107" s="34" t="str">
        <f>Organization!$A$48</f>
        <v>CHNG-13</v>
      </c>
      <c r="B107" s="35" t="str">
        <f>VLOOKUP($A107,Organization!$A$13:$E$67,2,0)&amp;""</f>
        <v>Can solution updates be completed without institutional involvement (i.e., technically or organizationally)?</v>
      </c>
      <c r="C107" s="201" t="str">
        <f>VLOOKUP($A107,Organization!$A$13:$E$67,3,0)&amp;""</f>
        <v>Yes</v>
      </c>
      <c r="D107" s="66" t="str">
        <f>IF(LEFT(VLOOKUP($A107,Organization!$A$13:$E$67,5,0),21)='Auto Responses'!$A$73,'Auto Responses'!$A$74,VLOOKUP($A107,Organization!$A$13:$E$67,4,0))&amp;""</f>
        <v/>
      </c>
      <c r="E107" s="208" t="str">
        <f>VLOOKUP($A107,Organization!$A$13:$E$67,5,0)&amp;""</f>
        <v/>
      </c>
      <c r="F107" s="214"/>
      <c r="G107" s="199" t="str">
        <f>VLOOKUP($A107,Questions!$A$2:$X$333,21,0)&amp;""</f>
        <v>Yes</v>
      </c>
      <c r="H107" s="200"/>
      <c r="I107" s="201" t="str">
        <f>VLOOKUP($A107,Questions!$A$2:$X$333,23,0)&amp;""</f>
        <v>Minor Importance</v>
      </c>
      <c r="J107" s="200"/>
      <c r="K107" s="202" t="b">
        <v>0</v>
      </c>
      <c r="L107" s="2"/>
      <c r="M107" s="192"/>
      <c r="N107" s="192"/>
      <c r="O107" s="192"/>
      <c r="P107" s="192"/>
      <c r="Q107" s="192"/>
      <c r="R107" s="192"/>
      <c r="S107" s="192"/>
      <c r="T107" s="192"/>
      <c r="U107" s="192"/>
      <c r="V107" s="192"/>
      <c r="W107" s="192"/>
      <c r="X107" s="192"/>
      <c r="Y107" s="192"/>
      <c r="Z107" s="192"/>
    </row>
    <row r="108" spans="1:26" ht="15.75" customHeight="1" x14ac:dyDescent="0.15">
      <c r="A108" s="34" t="str">
        <f>Organization!$A$49</f>
        <v>CHNG-14</v>
      </c>
      <c r="B108" s="35" t="str">
        <f>VLOOKUP($A108,Organization!$A$13:$E$67,2,0)&amp;""</f>
        <v>Are upgrades or system changes installed during off-peak hours or in a manner that does not impact the customer?</v>
      </c>
      <c r="C108" s="201" t="str">
        <f>VLOOKUP($A108,Organization!$A$13:$E$67,3,0)&amp;""</f>
        <v>Yes</v>
      </c>
      <c r="D108" s="66" t="str">
        <f>IF(LEFT(VLOOKUP($A108,Organization!$A$13:$E$67,5,0),21)='Auto Responses'!$A$73,'Auto Responses'!$A$74,VLOOKUP($A108,Organization!$A$13:$E$67,4,0))&amp;""</f>
        <v xml:space="preserve">Changes are tested and evaluated to ensure minimal disruption of service and released when ready. Anything needing to be completed in off-peak hours would be conducted after business hours in the US. </v>
      </c>
      <c r="E108" s="208" t="str">
        <f>VLOOKUP($A108,Organization!$A$13:$E$67,5,0)&amp;""</f>
        <v>Define current off-peak hours, including time zones as necessary.</v>
      </c>
      <c r="F108" s="214"/>
      <c r="G108" s="199" t="str">
        <f>VLOOKUP($A108,Questions!$A$2:$X$333,21,0)&amp;""</f>
        <v>Yes</v>
      </c>
      <c r="H108" s="200"/>
      <c r="I108" s="201" t="str">
        <f>VLOOKUP($A108,Questions!$A$2:$X$333,23,0)&amp;""</f>
        <v>Minor Importance</v>
      </c>
      <c r="J108" s="200"/>
      <c r="K108" s="202" t="b">
        <v>0</v>
      </c>
      <c r="L108" s="2"/>
      <c r="M108" s="192"/>
      <c r="N108" s="192"/>
      <c r="O108" s="192"/>
      <c r="P108" s="192"/>
      <c r="Q108" s="192"/>
      <c r="R108" s="192"/>
      <c r="S108" s="192"/>
      <c r="T108" s="192"/>
      <c r="U108" s="192"/>
      <c r="V108" s="192"/>
      <c r="W108" s="192"/>
      <c r="X108" s="192"/>
      <c r="Y108" s="192"/>
      <c r="Z108" s="192"/>
    </row>
    <row r="109" spans="1:26" ht="15.75" customHeight="1" x14ac:dyDescent="0.15">
      <c r="A109" s="34" t="str">
        <f>Organization!$A$50</f>
        <v>CHNG-15</v>
      </c>
      <c r="B109" s="35" t="str">
        <f>VLOOKUP($A109,Organization!$A$13:$E$67,2,0)&amp;""</f>
        <v>Do procedures exist to provide that emergency changes are documented and authorized (including after-the-fact approval)?</v>
      </c>
      <c r="C109" s="201" t="str">
        <f>VLOOKUP($A109,Organization!$A$13:$E$67,3,0)&amp;""</f>
        <v>Yes</v>
      </c>
      <c r="D109" s="66" t="str">
        <f>IF(LEFT(VLOOKUP($A109,Organization!$A$13:$E$67,5,0),21)='Auto Responses'!$A$73,'Auto Responses'!$A$74,VLOOKUP($A109,Organization!$A$13:$E$67,4,0))&amp;""</f>
        <v>Emergency changes require the same documentation and diligence except they are documented after the implementation.</v>
      </c>
      <c r="E109" s="208" t="str">
        <f>VLOOKUP($A109,Organization!$A$13:$E$67,5,0)&amp;""</f>
        <v>Summarize implemented procedures ensuring that emergency changes are documented and authorized.</v>
      </c>
      <c r="F109" s="214"/>
      <c r="G109" s="199" t="str">
        <f>VLOOKUP($A109,Questions!$A$2:$X$333,21,0)&amp;""</f>
        <v>Yes</v>
      </c>
      <c r="H109" s="200"/>
      <c r="I109" s="201" t="str">
        <f>VLOOKUP($A109,Questions!$A$2:$X$333,23,0)&amp;""</f>
        <v>Minor Importance</v>
      </c>
      <c r="J109" s="200"/>
      <c r="K109" s="202" t="b">
        <v>0</v>
      </c>
      <c r="L109" s="2"/>
      <c r="M109" s="192"/>
      <c r="N109" s="192"/>
      <c r="O109" s="192"/>
      <c r="P109" s="192"/>
      <c r="Q109" s="192"/>
      <c r="R109" s="192"/>
      <c r="S109" s="192"/>
      <c r="T109" s="192"/>
      <c r="U109" s="192"/>
      <c r="V109" s="192"/>
      <c r="W109" s="192"/>
      <c r="X109" s="192"/>
      <c r="Y109" s="192"/>
      <c r="Z109" s="192"/>
    </row>
    <row r="110" spans="1:26" ht="15.75" customHeight="1" x14ac:dyDescent="0.15">
      <c r="A110" s="34" t="str">
        <f>Organization!$A$51</f>
        <v>CHNG-16</v>
      </c>
      <c r="B110" s="35" t="str">
        <f>VLOOKUP($A110,Organization!$A$13:$E$67,2,0)&amp;""</f>
        <v>Do you have a systems management and configuration strategy that encompasses servers, appliances, cloud services, applications, and mobile devices (company and employee owned)?</v>
      </c>
      <c r="C110" s="201" t="str">
        <f>VLOOKUP($A110,Organization!$A$13:$E$67,3,0)&amp;""</f>
        <v>Yes</v>
      </c>
      <c r="D110" s="66" t="str">
        <f>IF(LEFT(VLOOKUP($A110,Organization!$A$13:$E$67,5,0),21)='Auto Responses'!$A$73,'Auto Responses'!$A$74,VLOOKUP($A110,Organization!$A$13:$E$67,4,0))&amp;""</f>
        <v>System configurations are centrally managed via configuration software that automatically updates the configurations on devices. All hardware and operating systems are hardened using industry best methods found in the NIST 800-53 controls. Documented mandatory configuration settings for information technology products employed within the XM Platform system reflect the most restrictive mode consistent with operational requirements. Qualtrics policy requires that information system components be hardened in accordance with CIS Level 1 Benchmarks, where applicable. System configuration settings are updated or reviewed on an annual basis.</v>
      </c>
      <c r="E110" s="208" t="str">
        <f>VLOOKUP($A110,Organization!$A$13:$E$67,5,0)&amp;""</f>
        <v>Summarize your systems management and configuration strategy.</v>
      </c>
      <c r="F110" s="214"/>
      <c r="G110" s="199" t="str">
        <f>VLOOKUP($A110,Questions!$A$2:$X$333,21,0)&amp;""</f>
        <v>Yes</v>
      </c>
      <c r="H110" s="200"/>
      <c r="I110" s="201" t="str">
        <f>VLOOKUP($A110,Questions!$A$2:$X$333,23,0)&amp;""</f>
        <v>Minor Importance</v>
      </c>
      <c r="J110" s="200"/>
      <c r="K110" s="202" t="b">
        <v>0</v>
      </c>
      <c r="L110" s="2"/>
      <c r="M110" s="192"/>
      <c r="N110" s="192"/>
      <c r="O110" s="192"/>
      <c r="P110" s="192"/>
      <c r="Q110" s="192"/>
      <c r="R110" s="192"/>
      <c r="S110" s="192"/>
      <c r="T110" s="192"/>
      <c r="U110" s="192"/>
      <c r="V110" s="192"/>
      <c r="W110" s="192"/>
      <c r="X110" s="192"/>
      <c r="Y110" s="192"/>
      <c r="Z110" s="192"/>
    </row>
    <row r="111" spans="1:26" ht="15.75" customHeight="1" x14ac:dyDescent="0.15">
      <c r="A111" s="18" t="str">
        <f>VLOOKUP(LEFT($A112,4),'Auto Responses'!$N$4:$O$38,2,0)&amp;""</f>
        <v xml:space="preserve"> Policies, Processes, and Procedures</v>
      </c>
      <c r="B111" s="40"/>
      <c r="C111" s="41"/>
      <c r="D111" s="41"/>
      <c r="E111" s="206"/>
      <c r="F111" s="194" t="s">
        <v>619</v>
      </c>
      <c r="G111" s="203" t="s">
        <v>614</v>
      </c>
      <c r="H111" s="203" t="s">
        <v>615</v>
      </c>
      <c r="I111" s="203" t="s">
        <v>616</v>
      </c>
      <c r="J111" s="203" t="s">
        <v>617</v>
      </c>
      <c r="K111" s="41"/>
      <c r="L111" s="2"/>
      <c r="M111" s="2"/>
      <c r="N111" s="2"/>
      <c r="O111" s="2"/>
      <c r="P111" s="2"/>
      <c r="Q111" s="2"/>
      <c r="R111" s="2"/>
      <c r="S111" s="2"/>
      <c r="T111" s="2"/>
      <c r="U111" s="2"/>
      <c r="V111" s="2"/>
      <c r="W111" s="2"/>
      <c r="X111" s="2"/>
      <c r="Y111" s="2"/>
      <c r="Z111" s="2"/>
    </row>
    <row r="112" spans="1:26" ht="15.75" customHeight="1" x14ac:dyDescent="0.15">
      <c r="A112" s="34" t="str">
        <f>Organization!$A$53</f>
        <v>PPPR-01</v>
      </c>
      <c r="B112" s="35" t="str">
        <f>VLOOKUP($A112,Organization!$A$13:$E$67,2,0)&amp;""</f>
        <v>Do you have a documented patch management process?*</v>
      </c>
      <c r="C112" s="201" t="str">
        <f>VLOOKUP($A112,Organization!$A$13:$E$67,3,0)&amp;""</f>
        <v>Yes</v>
      </c>
      <c r="D112" s="66" t="str">
        <f>IF(LEFT(VLOOKUP($A112,Organization!$A$13:$E$67,5,0),21)='Auto Responses'!$A$73,'Auto Responses'!$A$74,VLOOKUP($A112,Organization!$A$13:$E$67,4,0))&amp;""</f>
        <v/>
      </c>
      <c r="E112" s="208" t="str">
        <f>VLOOKUP($A112,Organization!$A$13:$E$67,5,0)&amp;""</f>
        <v/>
      </c>
      <c r="F112" s="214"/>
      <c r="G112" s="199" t="str">
        <f>VLOOKUP($A112,Questions!$A$2:$X$333,21,0)&amp;""</f>
        <v>Yes</v>
      </c>
      <c r="H112" s="200"/>
      <c r="I112" s="201" t="str">
        <f>VLOOKUP($A112,Questions!$A$2:$X$333,23,0)&amp;""</f>
        <v>Critical Importance</v>
      </c>
      <c r="J112" s="200"/>
      <c r="K112" s="202" t="b">
        <v>0</v>
      </c>
      <c r="L112" s="2"/>
      <c r="M112" s="192"/>
      <c r="N112" s="192"/>
      <c r="O112" s="192"/>
      <c r="P112" s="192"/>
      <c r="Q112" s="192"/>
      <c r="R112" s="192"/>
      <c r="S112" s="192"/>
      <c r="T112" s="192"/>
      <c r="U112" s="192"/>
      <c r="V112" s="192"/>
      <c r="W112" s="192"/>
      <c r="X112" s="192"/>
      <c r="Y112" s="192"/>
      <c r="Z112" s="192"/>
    </row>
    <row r="113" spans="1:26" ht="15.75" customHeight="1" x14ac:dyDescent="0.15">
      <c r="A113" s="34" t="str">
        <f>Organization!$A$54</f>
        <v>PPPR-02</v>
      </c>
      <c r="B113" s="35" t="str">
        <f>VLOOKUP($A113,Organization!$A$13:$E$67,2,0)&amp;""</f>
        <v>Can your organization comply with institutional policies on privacy and data protection with regard to users of institutional systems, if required?*</v>
      </c>
      <c r="C113" s="201" t="str">
        <f>VLOOKUP($A113,Organization!$A$13:$E$67,3,0)&amp;""</f>
        <v>Yes</v>
      </c>
      <c r="D113" s="66" t="str">
        <f>IF(LEFT(VLOOKUP($A113,Organization!$A$13:$E$67,5,0),21)='Auto Responses'!$A$73,'Auto Responses'!$A$74,VLOOKUP($A113,Organization!$A$13:$E$67,4,0))&amp;""</f>
        <v>Qualtrcis provides a platform that securely houses customers' data. Any areas of user privacy and data protection above what is provided would need to be outlined in contract.</v>
      </c>
      <c r="E113" s="208" t="str">
        <f>VLOOKUP($A113,Organization!$A$13:$E$67,5,0)&amp;""</f>
        <v>State that you have reviewed the institution's IT policies with regards to user privacy and data protection.</v>
      </c>
      <c r="F113" s="214"/>
      <c r="G113" s="199" t="str">
        <f>VLOOKUP($A113,Questions!$A$2:$X$333,21,0)&amp;""</f>
        <v>Yes</v>
      </c>
      <c r="H113" s="200"/>
      <c r="I113" s="201" t="str">
        <f>VLOOKUP($A113,Questions!$A$2:$X$333,23,0)&amp;""</f>
        <v>Critical Importance</v>
      </c>
      <c r="J113" s="200"/>
      <c r="K113" s="202" t="b">
        <v>0</v>
      </c>
      <c r="L113" s="2"/>
      <c r="M113" s="192"/>
      <c r="N113" s="192"/>
      <c r="O113" s="192"/>
      <c r="P113" s="192"/>
      <c r="Q113" s="192"/>
      <c r="R113" s="192"/>
      <c r="S113" s="192"/>
      <c r="T113" s="192"/>
      <c r="U113" s="192"/>
      <c r="V113" s="192"/>
      <c r="W113" s="192"/>
      <c r="X113" s="192"/>
      <c r="Y113" s="192"/>
      <c r="Z113" s="192"/>
    </row>
    <row r="114" spans="1:26" ht="15.75" customHeight="1" x14ac:dyDescent="0.15">
      <c r="A114" s="34" t="str">
        <f>Organization!$A$55</f>
        <v>PPPR-03</v>
      </c>
      <c r="B114" s="35" t="str">
        <f>VLOOKUP($A114,Organization!$A$13:$E$67,2,0)&amp;""</f>
        <v>Is your company subject to the institution's geographic region's laws and regulations?*</v>
      </c>
      <c r="C114" s="201" t="str">
        <f>VLOOKUP($A114,Organization!$A$13:$E$67,3,0)&amp;""</f>
        <v>Yes</v>
      </c>
      <c r="D114" s="66" t="str">
        <f>IF(LEFT(VLOOKUP($A114,Organization!$A$13:$E$67,5,0),21)='Auto Responses'!$A$73,'Auto Responses'!$A$74,VLOOKUP($A114,Organization!$A$13:$E$67,4,0))&amp;""</f>
        <v/>
      </c>
      <c r="E114" s="208" t="str">
        <f>VLOOKUP($A114,Organization!$A$13:$E$67,5,0)&amp;""</f>
        <v/>
      </c>
      <c r="F114" s="214"/>
      <c r="G114" s="199" t="str">
        <f>VLOOKUP($A114,Questions!$A$2:$X$333,21,0)&amp;""</f>
        <v>Yes</v>
      </c>
      <c r="H114" s="200"/>
      <c r="I114" s="201" t="str">
        <f>VLOOKUP($A114,Questions!$A$2:$X$333,23,0)&amp;""</f>
        <v>Critical Importance</v>
      </c>
      <c r="J114" s="200"/>
      <c r="K114" s="202" t="b">
        <v>0</v>
      </c>
      <c r="L114" s="2"/>
      <c r="M114" s="192"/>
      <c r="N114" s="192"/>
      <c r="O114" s="192"/>
      <c r="P114" s="192"/>
      <c r="Q114" s="192"/>
      <c r="R114" s="192"/>
      <c r="S114" s="192"/>
      <c r="T114" s="192"/>
      <c r="U114" s="192"/>
      <c r="V114" s="192"/>
      <c r="W114" s="192"/>
      <c r="X114" s="192"/>
      <c r="Y114" s="192"/>
      <c r="Z114" s="192"/>
    </row>
    <row r="115" spans="1:26" ht="15.75" customHeight="1" x14ac:dyDescent="0.15">
      <c r="A115" s="34" t="str">
        <f>Organization!$A$56</f>
        <v>PPPR-04</v>
      </c>
      <c r="B115" s="35" t="str">
        <f>VLOOKUP($A115,Organization!$A$13:$E$67,2,0)&amp;""</f>
        <v>Can you accommodate encryption requirements using open standards?</v>
      </c>
      <c r="C115" s="201" t="str">
        <f>VLOOKUP($A115,Organization!$A$13:$E$67,3,0)&amp;""</f>
        <v>Yes</v>
      </c>
      <c r="D115" s="66" t="str">
        <f>IF(LEFT(VLOOKUP($A115,Organization!$A$13:$E$67,5,0),21)='Auto Responses'!$A$73,'Auto Responses'!$A$74,VLOOKUP($A115,Organization!$A$13:$E$67,4,0))&amp;""</f>
        <v/>
      </c>
      <c r="E115" s="208" t="str">
        <f>VLOOKUP($A115,Organization!$A$13:$E$67,5,0)&amp;""</f>
        <v/>
      </c>
      <c r="F115" s="214"/>
      <c r="G115" s="199" t="str">
        <f>VLOOKUP($A115,Questions!$A$2:$X$333,21,0)&amp;""</f>
        <v>Yes</v>
      </c>
      <c r="H115" s="200"/>
      <c r="I115" s="201" t="str">
        <f>VLOOKUP($A115,Questions!$A$2:$X$333,23,0)&amp;""</f>
        <v>Standard Importance</v>
      </c>
      <c r="J115" s="200"/>
      <c r="K115" s="202" t="b">
        <v>0</v>
      </c>
      <c r="L115" s="2"/>
      <c r="M115" s="192"/>
      <c r="N115" s="192"/>
      <c r="O115" s="192"/>
      <c r="P115" s="192"/>
      <c r="Q115" s="192"/>
      <c r="R115" s="192"/>
      <c r="S115" s="192"/>
      <c r="T115" s="192"/>
      <c r="U115" s="192"/>
      <c r="V115" s="192"/>
      <c r="W115" s="192"/>
      <c r="X115" s="192"/>
      <c r="Y115" s="192"/>
      <c r="Z115" s="192"/>
    </row>
    <row r="116" spans="1:26" ht="15.75" customHeight="1" x14ac:dyDescent="0.15">
      <c r="A116" s="34" t="str">
        <f>Organization!$A$57</f>
        <v>PPPR-05</v>
      </c>
      <c r="B116" s="35" t="str">
        <f>VLOOKUP($A116,Organization!$A$13:$E$67,2,0)&amp;""</f>
        <v>Do you have a documented systems development life cycle (SDLC)?</v>
      </c>
      <c r="C116" s="201" t="str">
        <f>VLOOKUP($A116,Organization!$A$13:$E$67,3,0)&amp;""</f>
        <v>Yes</v>
      </c>
      <c r="D116" s="66" t="str">
        <f>IF(LEFT(VLOOKUP($A116,Organization!$A$13:$E$67,5,0),21)='Auto Responses'!$A$73,'Auto Responses'!$A$74,VLOOKUP($A116,Organization!$A$13:$E$67,4,0))&amp;""</f>
        <v>"Qualtrics uses an agile development model. This means that we take an iterative approach to software development and remain nimble in responding to the needs of our customers. Code is released on a two-week cycle that includes new features, bug fixes, and upgrades.
Each cycle includes comprehensive security checks to ensure that the code is vulnerability free. These checks include automated software assessments, peer, and managerial reviews. The Software Development Life Cycle (SDLC) is shown below in the diagram. Sometimes this is referred to as “change and release control.”"</v>
      </c>
      <c r="E116" s="208" t="str">
        <f>VLOOKUP($A116,Organization!$A$13:$E$67,5,0)&amp;""</f>
        <v>Briefly summarize your SDLC or provide a link or attachment.</v>
      </c>
      <c r="F116" s="214"/>
      <c r="G116" s="199" t="str">
        <f>VLOOKUP($A116,Questions!$A$2:$X$333,21,0)&amp;""</f>
        <v>Yes</v>
      </c>
      <c r="H116" s="200"/>
      <c r="I116" s="201" t="str">
        <f>VLOOKUP($A116,Questions!$A$2:$X$333,23,0)&amp;""</f>
        <v>Standard Importance</v>
      </c>
      <c r="J116" s="200"/>
      <c r="K116" s="202" t="b">
        <v>0</v>
      </c>
      <c r="L116" s="2"/>
      <c r="M116" s="192"/>
      <c r="N116" s="192"/>
      <c r="O116" s="192"/>
      <c r="P116" s="192"/>
      <c r="Q116" s="192"/>
      <c r="R116" s="192"/>
      <c r="S116" s="192"/>
      <c r="T116" s="192"/>
      <c r="U116" s="192"/>
      <c r="V116" s="192"/>
      <c r="W116" s="192"/>
      <c r="X116" s="192"/>
      <c r="Y116" s="192"/>
      <c r="Z116" s="192"/>
    </row>
    <row r="117" spans="1:26" ht="15.75" customHeight="1" x14ac:dyDescent="0.15">
      <c r="A117" s="34" t="str">
        <f>Organization!$A$58</f>
        <v>PPPR-06</v>
      </c>
      <c r="B117" s="35" t="str">
        <f>VLOOKUP($A117,Organization!$A$13:$E$67,2,0)&amp;""</f>
        <v>Do you perform background screenings or multi-state background checks on all employees prior to their first day of work?</v>
      </c>
      <c r="C117" s="201" t="str">
        <f>VLOOKUP($A117,Organization!$A$13:$E$67,3,0)&amp;""</f>
        <v>Yes</v>
      </c>
      <c r="D117" s="66" t="str">
        <f>IF(LEFT(VLOOKUP($A117,Organization!$A$13:$E$67,5,0),21)='Auto Responses'!$A$73,'Auto Responses'!$A$74,VLOOKUP($A117,Organization!$A$13:$E$67,4,0))&amp;""</f>
        <v>To the extent permitted by local law, employment offers at Qualtrics are extended contingent upon satisfactory completion of a background check. Background checks may include verification of any information on the offeree’s resume or application form.</v>
      </c>
      <c r="E117" s="208" t="str">
        <f>VLOOKUP($A117,Organization!$A$13:$E$67,5,0)&amp;""</f>
        <v>Summarize your background check practices.</v>
      </c>
      <c r="F117" s="214"/>
      <c r="G117" s="199" t="str">
        <f>VLOOKUP($A117,Questions!$A$2:$X$333,21,0)&amp;""</f>
        <v>Yes</v>
      </c>
      <c r="H117" s="200"/>
      <c r="I117" s="201" t="str">
        <f>VLOOKUP($A117,Questions!$A$2:$X$333,23,0)&amp;""</f>
        <v>Standard Importance</v>
      </c>
      <c r="J117" s="200"/>
      <c r="K117" s="202" t="b">
        <v>0</v>
      </c>
      <c r="L117" s="2"/>
      <c r="M117" s="192"/>
      <c r="N117" s="192"/>
      <c r="O117" s="192"/>
      <c r="P117" s="192"/>
      <c r="Q117" s="192"/>
      <c r="R117" s="192"/>
      <c r="S117" s="192"/>
      <c r="T117" s="192"/>
      <c r="U117" s="192"/>
      <c r="V117" s="192"/>
      <c r="W117" s="192"/>
      <c r="X117" s="192"/>
      <c r="Y117" s="192"/>
      <c r="Z117" s="192"/>
    </row>
    <row r="118" spans="1:26" ht="15.75" customHeight="1" x14ac:dyDescent="0.15">
      <c r="A118" s="34" t="str">
        <f>Organization!$A$59</f>
        <v>PPPR-07</v>
      </c>
      <c r="B118" s="35" t="str">
        <f>VLOOKUP($A118,Organization!$A$13:$E$67,2,0)&amp;""</f>
        <v>Do you require new employees to fill out agreements and review policies?</v>
      </c>
      <c r="C118" s="201" t="str">
        <f>VLOOKUP($A118,Organization!$A$13:$E$67,3,0)&amp;""</f>
        <v>Yes</v>
      </c>
      <c r="D118" s="66" t="str">
        <f>IF(LEFT(VLOOKUP($A118,Organization!$A$13:$E$67,5,0),21)='Auto Responses'!$A$73,'Auto Responses'!$A$74,VLOOKUP($A118,Organization!$A$13:$E$67,4,0))&amp;""</f>
        <v>Upon hire, all Qualtrics employees are required to sign a privacy and confidentiality agreement that specifically addresses the risks of dealing with confidential information, including Customer accounts and Data. The policy includes the prohibition of access to Data without User permission—typically granted for technical support only. Any employee found to have violated this policy will face internal disciplinary action, with possible legal consequences.</v>
      </c>
      <c r="E118" s="208" t="str">
        <f>VLOOKUP($A118,Organization!$A$13:$E$67,5,0)&amp;""</f>
        <v>Summarize the required agreements and reviewed policies.</v>
      </c>
      <c r="F118" s="214"/>
      <c r="G118" s="199" t="str">
        <f>VLOOKUP($A118,Questions!$A$2:$X$333,21,0)&amp;""</f>
        <v>Yes</v>
      </c>
      <c r="H118" s="200"/>
      <c r="I118" s="201" t="str">
        <f>VLOOKUP($A118,Questions!$A$2:$X$333,23,0)&amp;""</f>
        <v>Standard Importance</v>
      </c>
      <c r="J118" s="200"/>
      <c r="K118" s="202" t="b">
        <v>0</v>
      </c>
      <c r="L118" s="2"/>
      <c r="M118" s="192"/>
      <c r="N118" s="192"/>
      <c r="O118" s="192"/>
      <c r="P118" s="192"/>
      <c r="Q118" s="192"/>
      <c r="R118" s="192"/>
      <c r="S118" s="192"/>
      <c r="T118" s="192"/>
      <c r="U118" s="192"/>
      <c r="V118" s="192"/>
      <c r="W118" s="192"/>
      <c r="X118" s="192"/>
      <c r="Y118" s="192"/>
      <c r="Z118" s="192"/>
    </row>
    <row r="119" spans="1:26" ht="15.75" customHeight="1" x14ac:dyDescent="0.15">
      <c r="A119" s="34" t="str">
        <f>Organization!$A$60</f>
        <v>PPPR-08</v>
      </c>
      <c r="B119" s="35" t="str">
        <f>VLOOKUP($A119,Organization!$A$13:$E$67,2,0)&amp;""</f>
        <v>Do you have a documented information security policy?</v>
      </c>
      <c r="C119" s="201" t="str">
        <f>VLOOKUP($A119,Organization!$A$13:$E$67,3,0)&amp;""</f>
        <v>Yes</v>
      </c>
      <c r="D119" s="66" t="str">
        <f>IF(LEFT(VLOOKUP($A119,Organization!$A$13:$E$67,5,0),21)='Auto Responses'!$A$73,'Auto Responses'!$A$74,VLOOKUP($A119,Organization!$A$13:$E$67,4,0))&amp;""</f>
        <v>Qualtrics does not release policies or plans.  However a description of security controls are documented in the Cloud Security &amp; Privacy Frameworkwhich is available form the Trust Center: https://www.qualtrics.com/trust-center/</v>
      </c>
      <c r="E119" s="208" t="str">
        <f>VLOOKUP($A119,Organization!$A$13:$E$67,5,0)&amp;""</f>
        <v>Provide a reference to your information security policy or submit documentation with this fully populated HECVAT.</v>
      </c>
      <c r="F119" s="214"/>
      <c r="G119" s="199" t="str">
        <f>VLOOKUP($A119,Questions!$A$2:$X$333,21,0)&amp;""</f>
        <v>Yes</v>
      </c>
      <c r="H119" s="200"/>
      <c r="I119" s="201" t="str">
        <f>VLOOKUP($A119,Questions!$A$2:$X$333,23,0)&amp;""</f>
        <v>Standard Importance</v>
      </c>
      <c r="J119" s="200"/>
      <c r="K119" s="202" t="b">
        <v>0</v>
      </c>
      <c r="L119" s="2"/>
      <c r="M119" s="192"/>
      <c r="N119" s="192"/>
      <c r="O119" s="192"/>
      <c r="P119" s="192"/>
      <c r="Q119" s="192"/>
      <c r="R119" s="192"/>
      <c r="S119" s="192"/>
      <c r="T119" s="192"/>
      <c r="U119" s="192"/>
      <c r="V119" s="192"/>
      <c r="W119" s="192"/>
      <c r="X119" s="192"/>
      <c r="Y119" s="192"/>
      <c r="Z119" s="192"/>
    </row>
    <row r="120" spans="1:26" ht="15.75" customHeight="1" x14ac:dyDescent="0.15">
      <c r="A120" s="34" t="str">
        <f>Organization!$A$61</f>
        <v>PPPR-09</v>
      </c>
      <c r="B120" s="35" t="str">
        <f>VLOOKUP($A120,Organization!$A$13:$E$67,2,0)&amp;""</f>
        <v>Are information security principles designed into the product lifecycle?</v>
      </c>
      <c r="C120" s="201" t="str">
        <f>VLOOKUP($A120,Organization!$A$13:$E$67,3,0)&amp;""</f>
        <v>Yes</v>
      </c>
      <c r="D120" s="66" t="str">
        <f>IF(LEFT(VLOOKUP($A120,Organization!$A$13:$E$67,5,0),21)='Auto Responses'!$A$73,'Auto Responses'!$A$74,VLOOKUP($A120,Organization!$A$13:$E$67,4,0))&amp;""</f>
        <v>OWASP Top 10 Vulnerability Training 
Secure Development Best Practices</v>
      </c>
      <c r="E120" s="208" t="str">
        <f>VLOOKUP($A120,Organization!$A$13:$E$67,5,0)&amp;""</f>
        <v>Summarize the information security principles designed into the product lifecycle.</v>
      </c>
      <c r="F120" s="214"/>
      <c r="G120" s="199" t="str">
        <f>VLOOKUP($A120,Questions!$A$2:$X$333,21,0)&amp;""</f>
        <v>Yes</v>
      </c>
      <c r="H120" s="200"/>
      <c r="I120" s="201" t="str">
        <f>VLOOKUP($A120,Questions!$A$2:$X$333,23,0)&amp;""</f>
        <v>Minor Importance</v>
      </c>
      <c r="J120" s="200"/>
      <c r="K120" s="202" t="b">
        <v>0</v>
      </c>
      <c r="L120" s="2"/>
      <c r="M120" s="192"/>
      <c r="N120" s="192"/>
      <c r="O120" s="192"/>
      <c r="P120" s="192"/>
      <c r="Q120" s="192"/>
      <c r="R120" s="192"/>
      <c r="S120" s="192"/>
      <c r="T120" s="192"/>
      <c r="U120" s="192"/>
      <c r="V120" s="192"/>
      <c r="W120" s="192"/>
      <c r="X120" s="192"/>
      <c r="Y120" s="192"/>
      <c r="Z120" s="192"/>
    </row>
    <row r="121" spans="1:26" ht="15.75" customHeight="1" x14ac:dyDescent="0.15">
      <c r="A121" s="34" t="str">
        <f>Organization!$A$62</f>
        <v>PPPR-10</v>
      </c>
      <c r="B121" s="35" t="str">
        <f>VLOOKUP($A121,Organization!$A$13:$E$67,2,0)&amp;""</f>
        <v>Will you comply with applicable breach notification laws?</v>
      </c>
      <c r="C121" s="201" t="str">
        <f>VLOOKUP($A121,Organization!$A$13:$E$67,3,0)&amp;""</f>
        <v>Yes</v>
      </c>
      <c r="D121" s="66" t="str">
        <f>IF(LEFT(VLOOKUP($A121,Organization!$A$13:$E$67,5,0),21)='Auto Responses'!$A$73,'Auto Responses'!$A$74,VLOOKUP($A121,Organization!$A$13:$E$67,4,0))&amp;""</f>
        <v>Qualtrics will notify affected parties within 48 hours of confirming a breach.</v>
      </c>
      <c r="E121" s="208" t="str">
        <f>VLOOKUP($A121,Organization!$A$13:$E$67,5,0)&amp;""</f>
        <v>State how quickly the institution will be notified of a data breach or security incident.</v>
      </c>
      <c r="F121" s="214"/>
      <c r="G121" s="199" t="str">
        <f>VLOOKUP($A121,Questions!$A$2:$X$333,21,0)&amp;""</f>
        <v>Yes</v>
      </c>
      <c r="H121" s="200"/>
      <c r="I121" s="201" t="str">
        <f>VLOOKUP($A121,Questions!$A$2:$X$333,23,0)&amp;""</f>
        <v>Minor Importance</v>
      </c>
      <c r="J121" s="200"/>
      <c r="K121" s="202" t="b">
        <v>0</v>
      </c>
      <c r="L121" s="2"/>
      <c r="M121" s="192"/>
      <c r="N121" s="192"/>
      <c r="O121" s="192"/>
      <c r="P121" s="192"/>
      <c r="Q121" s="192"/>
      <c r="R121" s="192"/>
      <c r="S121" s="192"/>
      <c r="T121" s="192"/>
      <c r="U121" s="192"/>
      <c r="V121" s="192"/>
      <c r="W121" s="192"/>
      <c r="X121" s="192"/>
      <c r="Y121" s="192"/>
      <c r="Z121" s="192"/>
    </row>
    <row r="122" spans="1:26" ht="15.75" customHeight="1" x14ac:dyDescent="0.15">
      <c r="A122" s="34" t="str">
        <f>Organization!$A$63</f>
        <v>PPPR-11</v>
      </c>
      <c r="B122" s="35" t="str">
        <f>VLOOKUP($A122,Organization!$A$13:$E$67,2,0)&amp;""</f>
        <v>Do you have an information security awareness program?</v>
      </c>
      <c r="C122" s="201" t="str">
        <f>VLOOKUP($A122,Organization!$A$13:$E$67,3,0)&amp;""</f>
        <v>Yes</v>
      </c>
      <c r="D122" s="66" t="str">
        <f>IF(LEFT(VLOOKUP($A122,Organization!$A$13:$E$67,5,0),21)='Auto Responses'!$A$73,'Auto Responses'!$A$74,VLOOKUP($A122,Organization!$A$13:$E$67,4,0))&amp;""</f>
        <v>Qualtrics employees are formally trained on company policies and security practices. This training occurs at the time of hire and at least annually through in-person or online for remote employees. In addition to the in-person trainings, regular updates are provided throughout the year through email, intranet postings, and regular company meetings. All employees are instructed to immediately report possible security incidents to their manager, InfoSec, and Legal. The computer security section of the employee manual includes the following topics:
Privacy law compliance 
Physical security
Email acceptable use policy 
Access control
Internet security
Personal devices in the company
Information Security Incidents 
Password policy and tips
Insider threat</v>
      </c>
      <c r="E122" s="208" t="str">
        <f>VLOOKUP($A122,Organization!$A$13:$E$67,5,0)&amp;""</f>
        <v>Summarize your information security awareness program.</v>
      </c>
      <c r="F122" s="214"/>
      <c r="G122" s="199" t="str">
        <f>VLOOKUP($A122,Questions!$A$2:$X$333,21,0)&amp;""</f>
        <v>Yes</v>
      </c>
      <c r="H122" s="200"/>
      <c r="I122" s="201" t="str">
        <f>VLOOKUP($A122,Questions!$A$2:$X$333,23,0)&amp;""</f>
        <v>Minor Importance</v>
      </c>
      <c r="J122" s="200"/>
      <c r="K122" s="202" t="b">
        <v>0</v>
      </c>
      <c r="L122" s="2"/>
      <c r="M122" s="192"/>
      <c r="N122" s="192"/>
      <c r="O122" s="192"/>
      <c r="P122" s="192"/>
      <c r="Q122" s="192"/>
      <c r="R122" s="192"/>
      <c r="S122" s="192"/>
      <c r="T122" s="192"/>
      <c r="U122" s="192"/>
      <c r="V122" s="192"/>
      <c r="W122" s="192"/>
      <c r="X122" s="192"/>
      <c r="Y122" s="192"/>
      <c r="Z122" s="192"/>
    </row>
    <row r="123" spans="1:26" ht="15.75" customHeight="1" x14ac:dyDescent="0.15">
      <c r="A123" s="34" t="str">
        <f>Organization!$A$64</f>
        <v>PPPR-12</v>
      </c>
      <c r="B123" s="35" t="str">
        <f>VLOOKUP($A123,Organization!$A$13:$E$67,2,0)&amp;""</f>
        <v>Is security awareness training mandatory for all employees?</v>
      </c>
      <c r="C123" s="201" t="str">
        <f>VLOOKUP($A123,Organization!$A$13:$E$67,3,0)&amp;""</f>
        <v>Yes</v>
      </c>
      <c r="D123" s="66" t="str">
        <f>IF(LEFT(VLOOKUP($A123,Organization!$A$13:$E$67,5,0),21)='Auto Responses'!$A$73,'Auto Responses'!$A$74,VLOOKUP($A123,Organization!$A$13:$E$67,4,0))&amp;""</f>
        <v/>
      </c>
      <c r="E123" s="208" t="str">
        <f>VLOOKUP($A123,Organization!$A$13:$E$67,5,0)&amp;""</f>
        <v>Summarize your security awareness training content and state how frequently employees are required to undergo security awareness training.</v>
      </c>
      <c r="F123" s="214"/>
      <c r="G123" s="199" t="str">
        <f>VLOOKUP($A123,Questions!$A$2:$X$333,21,0)&amp;""</f>
        <v>Yes</v>
      </c>
      <c r="H123" s="200"/>
      <c r="I123" s="201" t="str">
        <f>VLOOKUP($A123,Questions!$A$2:$X$333,23,0)&amp;""</f>
        <v>Minor Importance</v>
      </c>
      <c r="J123" s="200"/>
      <c r="K123" s="202" t="b">
        <v>0</v>
      </c>
      <c r="L123" s="2"/>
      <c r="M123" s="192"/>
      <c r="N123" s="192"/>
      <c r="O123" s="192"/>
      <c r="P123" s="192"/>
      <c r="Q123" s="192"/>
      <c r="R123" s="192"/>
      <c r="S123" s="192"/>
      <c r="T123" s="192"/>
      <c r="U123" s="192"/>
      <c r="V123" s="192"/>
      <c r="W123" s="192"/>
      <c r="X123" s="192"/>
      <c r="Y123" s="192"/>
      <c r="Z123" s="192"/>
    </row>
    <row r="124" spans="1:26" ht="15.75" customHeight="1" x14ac:dyDescent="0.15">
      <c r="A124" s="34" t="str">
        <f>Organization!$A$65</f>
        <v>PPPR-13</v>
      </c>
      <c r="B124" s="35" t="str">
        <f>VLOOKUP($A124,Organization!$A$13:$E$67,2,0)&amp;""</f>
        <v>Do you have process and procedure(s) documented, and currently followed, that require a review and update of the access list(s) for privileged accounts?</v>
      </c>
      <c r="C124" s="201" t="str">
        <f>VLOOKUP($A124,Organization!$A$13:$E$67,3,0)&amp;""</f>
        <v>Yes</v>
      </c>
      <c r="D124" s="66" t="str">
        <f>IF(LEFT(VLOOKUP($A124,Organization!$A$13:$E$67,5,0),21)='Auto Responses'!$A$73,'Auto Responses'!$A$74,VLOOKUP($A124,Organization!$A$13:$E$67,4,0))&amp;""</f>
        <v>Quarterly user access reviews are performed for privileged access to key systems. Nightly automated reviews are performed to find and remove terminated employees.</v>
      </c>
      <c r="E124" s="208" t="str">
        <f>VLOOKUP($A124,Organization!$A$13:$E$67,5,0)&amp;""</f>
        <v>Provide a brief summary and the implement review interval.</v>
      </c>
      <c r="F124" s="214"/>
      <c r="G124" s="199" t="str">
        <f>VLOOKUP($A124,Questions!$A$2:$X$333,21,0)&amp;""</f>
        <v>Yes</v>
      </c>
      <c r="H124" s="200"/>
      <c r="I124" s="201" t="str">
        <f>VLOOKUP($A124,Questions!$A$2:$X$333,23,0)&amp;""</f>
        <v>Minor Importance</v>
      </c>
      <c r="J124" s="200"/>
      <c r="K124" s="202" t="b">
        <v>0</v>
      </c>
      <c r="L124" s="2"/>
      <c r="M124" s="192"/>
      <c r="N124" s="192"/>
      <c r="O124" s="192"/>
      <c r="P124" s="192"/>
      <c r="Q124" s="192"/>
      <c r="R124" s="192"/>
      <c r="S124" s="192"/>
      <c r="T124" s="192"/>
      <c r="U124" s="192"/>
      <c r="V124" s="192"/>
      <c r="W124" s="192"/>
      <c r="X124" s="192"/>
      <c r="Y124" s="192"/>
      <c r="Z124" s="192"/>
    </row>
    <row r="125" spans="1:26" ht="15.75" customHeight="1" x14ac:dyDescent="0.15">
      <c r="A125" s="34" t="str">
        <f>Organization!$A$66</f>
        <v>PPPR-14</v>
      </c>
      <c r="B125" s="35" t="str">
        <f>VLOOKUP($A125,Organization!$A$13:$E$67,2,0)&amp;""</f>
        <v>Do you have documented, and currently implemented, internal audit processes and procedures?</v>
      </c>
      <c r="C125" s="201" t="str">
        <f>VLOOKUP($A125,Organization!$A$13:$E$67,3,0)&amp;""</f>
        <v>Yes</v>
      </c>
      <c r="D125" s="66" t="str">
        <f>IF(LEFT(VLOOKUP($A125,Organization!$A$13:$E$67,5,0),21)='Auto Responses'!$A$73,'Auto Responses'!$A$74,VLOOKUP($A125,Organization!$A$13:$E$67,4,0))&amp;""</f>
        <v>An internal audit is performed at least annually for IT controls.</v>
      </c>
      <c r="E125" s="208" t="str">
        <f>VLOOKUP($A125,Organization!$A$13:$E$67,5,0)&amp;""</f>
        <v>Summarize your internal audit processes and procedures.</v>
      </c>
      <c r="F125" s="214"/>
      <c r="G125" s="199" t="str">
        <f>VLOOKUP($A125,Questions!$A$2:$X$333,21,0)&amp;""</f>
        <v>Yes</v>
      </c>
      <c r="H125" s="200"/>
      <c r="I125" s="201" t="str">
        <f>VLOOKUP($A125,Questions!$A$2:$X$333,23,0)&amp;""</f>
        <v>Minor Importance</v>
      </c>
      <c r="J125" s="200"/>
      <c r="K125" s="202" t="b">
        <v>0</v>
      </c>
      <c r="L125" s="2"/>
      <c r="M125" s="192"/>
      <c r="N125" s="192"/>
      <c r="O125" s="192"/>
      <c r="P125" s="192"/>
      <c r="Q125" s="192"/>
      <c r="R125" s="192"/>
      <c r="S125" s="192"/>
      <c r="T125" s="192"/>
      <c r="U125" s="192"/>
      <c r="V125" s="192"/>
      <c r="W125" s="192"/>
      <c r="X125" s="192"/>
      <c r="Y125" s="192"/>
      <c r="Z125" s="192"/>
    </row>
    <row r="126" spans="1:26" ht="15.75" customHeight="1" x14ac:dyDescent="0.15">
      <c r="A126" s="34" t="str">
        <f>Organization!$A$67</f>
        <v>PPPR-15</v>
      </c>
      <c r="B126" s="35" t="str">
        <f>VLOOKUP($A126,Organization!$A$13:$E$67,2,0)&amp;""</f>
        <v>Does your organization have physical security controls and policies in place?</v>
      </c>
      <c r="C126" s="201" t="str">
        <f>VLOOKUP($A126,Organization!$A$13:$E$67,3,0)&amp;""</f>
        <v>Yes</v>
      </c>
      <c r="D126" s="66" t="str">
        <f>IF(LEFT(VLOOKUP($A126,Organization!$A$13:$E$67,5,0),21)='Auto Responses'!$A$73,'Auto Responses'!$A$74,VLOOKUP($A126,Organization!$A$13:$E$67,4,0))&amp;""</f>
        <v>Physical access to the facility and computer equipment located at corporate facilities is managed through the use of badge readers at all entry and exit points. The badge system is configured to log all card swipes. The badge system is configured to alert if doors are forced or if doors are held open for an extended period of time. Video surveillance is recorded and maintained for a minimum of 30 days to allow for a review.</v>
      </c>
      <c r="E126" s="208" t="str">
        <f>VLOOKUP($A126,Organization!$A$13:$E$67,5,0)&amp;""</f>
        <v>Provide a copy of your physical security controls and policies along with this document (link or attached).</v>
      </c>
      <c r="F126" s="214"/>
      <c r="G126" s="199" t="str">
        <f>VLOOKUP($A126,Questions!$A$2:$X$333,21,0)&amp;""</f>
        <v>Yes</v>
      </c>
      <c r="H126" s="200"/>
      <c r="I126" s="201" t="str">
        <f>VLOOKUP($A126,Questions!$A$2:$X$333,23,0)&amp;""</f>
        <v>Minor Importance</v>
      </c>
      <c r="J126" s="200"/>
      <c r="K126" s="216" t="b">
        <v>0</v>
      </c>
      <c r="L126" s="2"/>
      <c r="M126" s="192"/>
      <c r="N126" s="192"/>
      <c r="O126" s="192"/>
      <c r="P126" s="192"/>
      <c r="Q126" s="192"/>
      <c r="R126" s="192"/>
      <c r="S126" s="192"/>
      <c r="T126" s="192"/>
      <c r="U126" s="192"/>
      <c r="V126" s="192"/>
      <c r="W126" s="192"/>
      <c r="X126" s="192"/>
      <c r="Y126" s="192"/>
      <c r="Z126" s="192"/>
    </row>
    <row r="127" spans="1:26" ht="15.75" customHeight="1" x14ac:dyDescent="0.15">
      <c r="A127" s="18" t="str">
        <f>VLOOKUP(LEFT($A128,4),'Auto Responses'!$N$4:$O$38,2,0)&amp;""</f>
        <v xml:space="preserve"> Authentication, Authorization, and Account Management</v>
      </c>
      <c r="B127" s="40"/>
      <c r="C127" s="41"/>
      <c r="D127" s="41"/>
      <c r="E127" s="206"/>
      <c r="F127" s="194" t="s">
        <v>619</v>
      </c>
      <c r="G127" s="203" t="s">
        <v>614</v>
      </c>
      <c r="H127" s="203" t="s">
        <v>615</v>
      </c>
      <c r="I127" s="203" t="s">
        <v>616</v>
      </c>
      <c r="J127" s="203" t="s">
        <v>617</v>
      </c>
      <c r="K127" s="41"/>
      <c r="L127" s="2"/>
      <c r="M127" s="2"/>
      <c r="N127" s="2"/>
      <c r="O127" s="2"/>
      <c r="P127" s="2"/>
      <c r="Q127" s="2"/>
      <c r="R127" s="2"/>
      <c r="S127" s="2"/>
      <c r="T127" s="2"/>
      <c r="U127" s="2"/>
      <c r="V127" s="2"/>
      <c r="W127" s="2"/>
      <c r="X127" s="2"/>
      <c r="Y127" s="2"/>
      <c r="Z127" s="2"/>
    </row>
    <row r="128" spans="1:26" ht="15.75" customHeight="1" x14ac:dyDescent="0.15">
      <c r="A128" s="34" t="str">
        <f>Product!$A$20</f>
        <v>AAAI-01</v>
      </c>
      <c r="B128" s="35" t="str">
        <f>VLOOKUP($A128,Product!$A$13:$E$61,2,0)&amp;""</f>
        <v>Does your solution support single sign-on (SSO) protocols for user and administrator authentication?*</v>
      </c>
      <c r="C128" s="201" t="str">
        <f>VLOOKUP($A128,Product!$A$13:$E$61,3,0)&amp;""</f>
        <v>Yes</v>
      </c>
      <c r="D128" s="66" t="str">
        <f>IF(LEFT(VLOOKUP($A128,Product!$A$13:$E$61,5,0),21)='Auto Responses'!$A$73,'Auto Responses'!$A$74,VLOOKUP($A128,Product!$A$13:$E$61,4,0))&amp;""</f>
        <v>The Qualtrics platform can be extended to work with LDAP, CAS, Google OAuth, or Shibboleth/SAML 2.0 single-sign-on options (SSO). 2FA can be configured with SSO, but is configured entirely on the client's side</v>
      </c>
      <c r="E128" s="208" t="str">
        <f>VLOOKUP($A128,Product!$A$13:$E$61,5,0)&amp;""</f>
        <v>Describe how strong authentication is enforced (e.g., complex passwords, multifactor tokens, certificates, biometrics, aging requirements, re-use policy).</v>
      </c>
      <c r="F128" s="214"/>
      <c r="G128" s="199" t="str">
        <f>VLOOKUP($A128,Questions!$A$2:$X$333,21,0)&amp;""</f>
        <v>Yes</v>
      </c>
      <c r="H128" s="200"/>
      <c r="I128" s="201" t="str">
        <f>VLOOKUP($A128,Questions!$A$2:$X$333,23,0)&amp;""</f>
        <v>Critical Importance</v>
      </c>
      <c r="J128" s="200"/>
      <c r="K128" s="202" t="b">
        <v>0</v>
      </c>
      <c r="L128" s="2"/>
      <c r="M128" s="192"/>
      <c r="N128" s="192"/>
      <c r="O128" s="192"/>
      <c r="P128" s="192"/>
      <c r="Q128" s="192"/>
      <c r="R128" s="192"/>
      <c r="S128" s="192"/>
      <c r="T128" s="192"/>
      <c r="U128" s="192"/>
      <c r="V128" s="192"/>
      <c r="W128" s="192"/>
      <c r="X128" s="192"/>
      <c r="Y128" s="192"/>
      <c r="Z128" s="192"/>
    </row>
    <row r="129" spans="1:26" ht="15.75" customHeight="1" x14ac:dyDescent="0.15">
      <c r="A129" s="34" t="str">
        <f>Product!$A$21</f>
        <v>AAAI-02</v>
      </c>
      <c r="B129" s="35" t="str">
        <f>VLOOKUP($A129,Product!$A$13:$E$61,2,0)&amp;""</f>
        <v>For customers not using SSO, does your solution support local authentication protocols for user and administrator authentication?*</v>
      </c>
      <c r="C129" s="201" t="str">
        <f>VLOOKUP($A129,Product!$A$13:$E$61,3,0)&amp;""</f>
        <v>Yes</v>
      </c>
      <c r="D129" s="66" t="str">
        <f>IF(LEFT(VLOOKUP($A129,Product!$A$13:$E$61,5,0),21)='Auto Responses'!$A$73,'Auto Responses'!$A$74,VLOOKUP($A129,Product!$A$13:$E$61,4,0))&amp;""</f>
        <v>Password settings are determined by the customer for their own instance. For more information see https://www.qualtrics.com/support/survey-platform/sp-administration/security-tab/</v>
      </c>
      <c r="E129" s="208" t="str">
        <f>VLOOKUP($A129,Product!$A$13:$E$61,5,0)&amp;""</f>
        <v>Provide a detailed description of your local authentication mode practices.</v>
      </c>
      <c r="F129" s="214"/>
      <c r="G129" s="199" t="str">
        <f>VLOOKUP($A129,Questions!$A$2:$X$333,21,0)&amp;""</f>
        <v>Yes</v>
      </c>
      <c r="H129" s="200"/>
      <c r="I129" s="201" t="str">
        <f>VLOOKUP($A129,Questions!$A$2:$X$333,23,0)&amp;""</f>
        <v>Critical Importance</v>
      </c>
      <c r="J129" s="200"/>
      <c r="K129" s="202" t="b">
        <v>0</v>
      </c>
      <c r="L129" s="2"/>
      <c r="M129" s="192"/>
      <c r="N129" s="192"/>
      <c r="O129" s="192"/>
      <c r="P129" s="192"/>
      <c r="Q129" s="192"/>
      <c r="R129" s="192"/>
      <c r="S129" s="192"/>
      <c r="T129" s="192"/>
      <c r="U129" s="192"/>
      <c r="V129" s="192"/>
      <c r="W129" s="192"/>
      <c r="X129" s="192"/>
      <c r="Y129" s="192"/>
      <c r="Z129" s="192"/>
    </row>
    <row r="130" spans="1:26" ht="15.75" customHeight="1" x14ac:dyDescent="0.15">
      <c r="A130" s="34" t="str">
        <f>Product!$A$22</f>
        <v>AAAI-03</v>
      </c>
      <c r="B130" s="35" t="str">
        <f>VLOOKUP($A130,Product!$A$13:$E$61,2,0)&amp;""</f>
        <v>For customers not using SSO, can you enforce password/passphrase complexity requirements (provided by the institution)?*</v>
      </c>
      <c r="C130" s="201" t="str">
        <f>VLOOKUP($A130,Product!$A$13:$E$61,3,0)&amp;""</f>
        <v>Yes</v>
      </c>
      <c r="D130" s="66" t="str">
        <f>IF(LEFT(VLOOKUP($A130,Product!$A$13:$E$61,5,0),21)='Auto Responses'!$A$73,'Auto Responses'!$A$74,VLOOKUP($A130,Product!$A$13:$E$61,4,0))&amp;""</f>
        <v>Password settings are determined by the customer for their own instance. For more information see https://www.qualtrics.com/support/survey-platform/sp-administration/security-tab/</v>
      </c>
      <c r="E130" s="208" t="str">
        <f>VLOOKUP($A130,Product!$A$13:$E$61,5,0)&amp;""</f>
        <v>Describe how password/passphrase complexity requirements are implemented in the product.</v>
      </c>
      <c r="F130" s="214"/>
      <c r="G130" s="199" t="str">
        <f>VLOOKUP($A130,Questions!$A$2:$X$333,21,0)&amp;""</f>
        <v>Yes</v>
      </c>
      <c r="H130" s="200"/>
      <c r="I130" s="201" t="str">
        <f>VLOOKUP($A130,Questions!$A$2:$X$333,23,0)&amp;""</f>
        <v>Critical Importance</v>
      </c>
      <c r="J130" s="200"/>
      <c r="K130" s="202" t="b">
        <v>0</v>
      </c>
      <c r="L130" s="2"/>
      <c r="M130" s="192"/>
      <c r="N130" s="192"/>
      <c r="O130" s="192"/>
      <c r="P130" s="192"/>
      <c r="Q130" s="192"/>
      <c r="R130" s="192"/>
      <c r="S130" s="192"/>
      <c r="T130" s="192"/>
      <c r="U130" s="192"/>
      <c r="V130" s="192"/>
      <c r="W130" s="192"/>
      <c r="X130" s="192"/>
      <c r="Y130" s="192"/>
      <c r="Z130" s="192"/>
    </row>
    <row r="131" spans="1:26" ht="15.75" customHeight="1" x14ac:dyDescent="0.15">
      <c r="A131" s="34" t="str">
        <f>Product!$A$23</f>
        <v>AAAI-04</v>
      </c>
      <c r="B131" s="35" t="str">
        <f>VLOOKUP($A131,Product!$A$13:$E$61,2,0)&amp;""</f>
        <v>For customers not using SSO, does the system have password complexity or length limitations and/or restrictions?*</v>
      </c>
      <c r="C131" s="201" t="str">
        <f>VLOOKUP($A131,Product!$A$13:$E$61,3,0)&amp;""</f>
        <v>Yes</v>
      </c>
      <c r="D131" s="66" t="str">
        <f>IF(LEFT(VLOOKUP($A131,Product!$A$13:$E$61,5,0),21)='Auto Responses'!$A$73,'Auto Responses'!$A$74,VLOOKUP($A131,Product!$A$13:$E$61,4,0))&amp;""</f>
        <v>Password settings are determined by the customer for their own instance. For more information see https://www.qualtrics.com/support/survey-platform/sp-administration/security-tab/</v>
      </c>
      <c r="E131" s="208" t="str">
        <f>VLOOKUP($A131,Product!$A$13:$E$61,5,0)&amp;""</f>
        <v>Describe these limitations and/or restrictions and state what lengths and complexities are supported.</v>
      </c>
      <c r="F131" s="214"/>
      <c r="G131" s="199" t="str">
        <f>VLOOKUP($A131,Questions!$A$2:$X$333,21,0)&amp;""</f>
        <v>No</v>
      </c>
      <c r="H131" s="200"/>
      <c r="I131" s="201" t="str">
        <f>VLOOKUP($A131,Questions!$A$2:$X$333,23,0)&amp;""</f>
        <v>Critical Importance</v>
      </c>
      <c r="J131" s="200"/>
      <c r="K131" s="202" t="b">
        <v>0</v>
      </c>
      <c r="L131" s="2"/>
      <c r="M131" s="192"/>
      <c r="N131" s="192"/>
      <c r="O131" s="192"/>
      <c r="P131" s="192"/>
      <c r="Q131" s="192"/>
      <c r="R131" s="192"/>
      <c r="S131" s="192"/>
      <c r="T131" s="192"/>
      <c r="U131" s="192"/>
      <c r="V131" s="192"/>
      <c r="W131" s="192"/>
      <c r="X131" s="192"/>
      <c r="Y131" s="192"/>
      <c r="Z131" s="192"/>
    </row>
    <row r="132" spans="1:26" ht="15.75" customHeight="1" x14ac:dyDescent="0.15">
      <c r="A132" s="34" t="str">
        <f>Product!$A$24</f>
        <v>AAAI-05</v>
      </c>
      <c r="B132" s="35" t="str">
        <f>VLOOKUP($A132,Product!$A$13:$E$61,2,0)&amp;""</f>
        <v>For customers not using SSO, do you have documented password/passphrase reset procedures that are currently implemented in the system and/or customer support?*</v>
      </c>
      <c r="C132" s="201" t="str">
        <f>VLOOKUP($A132,Product!$A$13:$E$61,3,0)&amp;""</f>
        <v>Yes</v>
      </c>
      <c r="D132" s="66" t="str">
        <f>IF(LEFT(VLOOKUP($A132,Product!$A$13:$E$61,5,0),21)='Auto Responses'!$A$73,'Auto Responses'!$A$74,VLOOKUP($A132,Product!$A$13:$E$61,4,0))&amp;""</f>
        <v>Password settings are determined by the customer for their own instance. For more information see https://www.qualtrics.com/support/survey-platform/sp-administration/security-tab/</v>
      </c>
      <c r="E132" s="208" t="str">
        <f>VLOOKUP($A132,Product!$A$13:$E$61,5,0)&amp;""</f>
        <v>Describe your documented password/passphrase reset procedures that are currently implemented in the system and/or customer support.</v>
      </c>
      <c r="F132" s="214"/>
      <c r="G132" s="199" t="str">
        <f>VLOOKUP($A132,Questions!$A$2:$X$333,21,0)&amp;""</f>
        <v>Yes</v>
      </c>
      <c r="H132" s="200"/>
      <c r="I132" s="201" t="str">
        <f>VLOOKUP($A132,Questions!$A$2:$X$333,23,0)&amp;""</f>
        <v>Critical Importance</v>
      </c>
      <c r="J132" s="200"/>
      <c r="K132" s="202" t="b">
        <v>0</v>
      </c>
      <c r="L132" s="2"/>
      <c r="M132" s="192"/>
      <c r="N132" s="192"/>
      <c r="O132" s="192"/>
      <c r="P132" s="192"/>
      <c r="Q132" s="192"/>
      <c r="R132" s="192"/>
      <c r="S132" s="192"/>
      <c r="T132" s="192"/>
      <c r="U132" s="192"/>
      <c r="V132" s="192"/>
      <c r="W132" s="192"/>
      <c r="X132" s="192"/>
      <c r="Y132" s="192"/>
      <c r="Z132" s="192"/>
    </row>
    <row r="133" spans="1:26" ht="15.75" customHeight="1" x14ac:dyDescent="0.15">
      <c r="A133" s="34" t="str">
        <f>Product!$A$25</f>
        <v>AAAI-06</v>
      </c>
      <c r="B133" s="35" t="str">
        <f>VLOOKUP($A133,Product!$A$13:$E$61,2,0)&amp;""</f>
        <v>Does your organization participate in InCommon or another eduGAIN-affiliated trust federation?*</v>
      </c>
      <c r="C133" s="201" t="str">
        <f>VLOOKUP($A133,Product!$A$13:$E$61,3,0)&amp;""</f>
        <v>Yes</v>
      </c>
      <c r="D133" s="66" t="str">
        <f>IF(LEFT(VLOOKUP($A133,Product!$A$13:$E$61,5,0),21)='Auto Responses'!$A$73,'Auto Responses'!$A$74,VLOOKUP($A133,Product!$A$13:$E$61,4,0))&amp;""</f>
        <v>The Qualtrics platform can be extended to work with LDAP, CAS, Google OAuth, or Shibboleth/SAML 2.0 single-sign-on options (SSO). 2FA can be configured with SSO, but is configured entirely on the client's side</v>
      </c>
      <c r="E133" s="208" t="str">
        <f>VLOOKUP($A133,Product!$A$13:$E$61,5,0)&amp;""</f>
        <v>List the entity IDs registered in the Additional Information column.</v>
      </c>
      <c r="F133" s="214"/>
      <c r="G133" s="199" t="str">
        <f>VLOOKUP($A133,Questions!$A$2:$X$333,21,0)&amp;""</f>
        <v>Yes</v>
      </c>
      <c r="H133" s="200"/>
      <c r="I133" s="201" t="str">
        <f>VLOOKUP($A133,Questions!$A$2:$X$333,23,0)&amp;""</f>
        <v>Critical Importance</v>
      </c>
      <c r="J133" s="200"/>
      <c r="K133" s="202" t="b">
        <v>0</v>
      </c>
      <c r="L133" s="2"/>
      <c r="M133" s="192"/>
      <c r="N133" s="192"/>
      <c r="O133" s="192"/>
      <c r="P133" s="192"/>
      <c r="Q133" s="192"/>
      <c r="R133" s="192"/>
      <c r="S133" s="192"/>
      <c r="T133" s="192"/>
      <c r="U133" s="192"/>
      <c r="V133" s="192"/>
      <c r="W133" s="192"/>
      <c r="X133" s="192"/>
      <c r="Y133" s="192"/>
      <c r="Z133" s="192"/>
    </row>
    <row r="134" spans="1:26" ht="15.75" customHeight="1" x14ac:dyDescent="0.15">
      <c r="A134" s="34" t="str">
        <f>Product!$A$26</f>
        <v>AAAI-07</v>
      </c>
      <c r="B134" s="35" t="str">
        <f>VLOOKUP($A134,Product!$A$13:$E$61,2,0)&amp;""</f>
        <v>Are there any passwords/passphrases hard-coded into your systems or solutions?*</v>
      </c>
      <c r="C134" s="201" t="str">
        <f>VLOOKUP($A134,Product!$A$13:$E$61,3,0)&amp;""</f>
        <v>No</v>
      </c>
      <c r="D134" s="66" t="str">
        <f>IF(LEFT(VLOOKUP($A134,Product!$A$13:$E$61,5,0),21)='Auto Responses'!$A$73,'Auto Responses'!$A$74,VLOOKUP($A134,Product!$A$13:$E$61,4,0))&amp;""</f>
        <v/>
      </c>
      <c r="E134" s="208" t="str">
        <f>VLOOKUP($A134,Product!$A$13:$E$61,5,0)&amp;""</f>
        <v/>
      </c>
      <c r="F134" s="214"/>
      <c r="G134" s="199" t="str">
        <f>VLOOKUP($A134,Questions!$A$2:$X$333,21,0)&amp;""</f>
        <v>No</v>
      </c>
      <c r="H134" s="200"/>
      <c r="I134" s="201" t="str">
        <f>VLOOKUP($A134,Questions!$A$2:$X$333,23,0)&amp;""</f>
        <v>Critical Importance</v>
      </c>
      <c r="J134" s="200"/>
      <c r="K134" s="202" t="b">
        <v>0</v>
      </c>
      <c r="L134" s="2"/>
      <c r="M134" s="192"/>
      <c r="N134" s="192"/>
      <c r="O134" s="192"/>
      <c r="P134" s="192"/>
      <c r="Q134" s="192"/>
      <c r="R134" s="192"/>
      <c r="S134" s="192"/>
      <c r="T134" s="192"/>
      <c r="U134" s="192"/>
      <c r="V134" s="192"/>
      <c r="W134" s="192"/>
      <c r="X134" s="192"/>
      <c r="Y134" s="192"/>
      <c r="Z134" s="192"/>
    </row>
    <row r="135" spans="1:26" ht="15.75" customHeight="1" x14ac:dyDescent="0.15">
      <c r="A135" s="34" t="str">
        <f>Product!$A$27</f>
        <v>AAAI-08</v>
      </c>
      <c r="B135" s="35" t="str">
        <f>VLOOKUP($A135,Product!$A$13:$E$61,2,0)&amp;""</f>
        <v>Are you storing any passwords in plaintext?*</v>
      </c>
      <c r="C135" s="201" t="str">
        <f>VLOOKUP($A135,Product!$A$13:$E$61,3,0)&amp;""</f>
        <v>No</v>
      </c>
      <c r="D135" s="66" t="str">
        <f>IF(LEFT(VLOOKUP($A135,Product!$A$13:$E$61,5,0),21)='Auto Responses'!$A$73,'Auto Responses'!$A$74,VLOOKUP($A135,Product!$A$13:$E$61,4,0))&amp;""</f>
        <v/>
      </c>
      <c r="E135" s="208" t="str">
        <f>VLOOKUP($A135,Product!$A$13:$E$61,5,0)&amp;""</f>
        <v/>
      </c>
      <c r="F135" s="214"/>
      <c r="G135" s="199" t="str">
        <f>VLOOKUP($A135,Questions!$A$2:$X$333,21,0)&amp;""</f>
        <v>No</v>
      </c>
      <c r="H135" s="200"/>
      <c r="I135" s="201" t="str">
        <f>VLOOKUP($A135,Questions!$A$2:$X$333,23,0)&amp;""</f>
        <v>Critical Importance</v>
      </c>
      <c r="J135" s="200"/>
      <c r="K135" s="202" t="b">
        <v>0</v>
      </c>
      <c r="L135" s="2"/>
      <c r="M135" s="192"/>
      <c r="N135" s="192"/>
      <c r="O135" s="192"/>
      <c r="P135" s="192"/>
      <c r="Q135" s="192"/>
      <c r="R135" s="192"/>
      <c r="S135" s="192"/>
      <c r="T135" s="192"/>
      <c r="U135" s="192"/>
      <c r="V135" s="192"/>
      <c r="W135" s="192"/>
      <c r="X135" s="192"/>
      <c r="Y135" s="192"/>
      <c r="Z135" s="192"/>
    </row>
    <row r="136" spans="1:26" ht="15.75" customHeight="1" x14ac:dyDescent="0.15">
      <c r="A136" s="34" t="str">
        <f>Product!$A$28</f>
        <v>AAAI-09</v>
      </c>
      <c r="B136" s="35" t="str">
        <f>VLOOKUP($A136,Product!$A$13:$E$61,2,0)&amp;""</f>
        <v>Are audit logs available that include AT LEAST all of the following: login, logout, actions performed, and source IP address?*</v>
      </c>
      <c r="C136" s="201" t="str">
        <f>VLOOKUP($A136,Product!$A$13:$E$61,3,0)&amp;""</f>
        <v>Yes</v>
      </c>
      <c r="D136" s="66" t="str">
        <f>IF(LEFT(VLOOKUP($A136,Product!$A$13:$E$61,5,0),21)='Auto Responses'!$A$73,'Auto Responses'!$A$74,VLOOKUP($A136,Product!$A$13:$E$61,4,0))&amp;""</f>
        <v/>
      </c>
      <c r="E136" s="208" t="str">
        <f>VLOOKUP($A136,Product!$A$13:$E$61,5,0)&amp;""</f>
        <v/>
      </c>
      <c r="F136" s="214"/>
      <c r="G136" s="199" t="str">
        <f>VLOOKUP($A136,Questions!$A$2:$X$333,21,0)&amp;""</f>
        <v>Yes</v>
      </c>
      <c r="H136" s="200"/>
      <c r="I136" s="201" t="str">
        <f>VLOOKUP($A136,Questions!$A$2:$X$333,23,0)&amp;""</f>
        <v>Critical Importance</v>
      </c>
      <c r="J136" s="200"/>
      <c r="K136" s="202" t="b">
        <v>0</v>
      </c>
      <c r="L136" s="2"/>
      <c r="M136" s="192"/>
      <c r="N136" s="192"/>
      <c r="O136" s="192"/>
      <c r="P136" s="192"/>
      <c r="Q136" s="192"/>
      <c r="R136" s="192"/>
      <c r="S136" s="192"/>
      <c r="T136" s="192"/>
      <c r="U136" s="192"/>
      <c r="V136" s="192"/>
      <c r="W136" s="192"/>
      <c r="X136" s="192"/>
      <c r="Y136" s="192"/>
      <c r="Z136" s="192"/>
    </row>
    <row r="137" spans="1:26" ht="15.75" customHeight="1" x14ac:dyDescent="0.15">
      <c r="A137" s="34" t="str">
        <f>Product!$A$29</f>
        <v>AAAI-10</v>
      </c>
      <c r="B137" s="35" t="str">
        <f>VLOOKUP($A137,Product!$A$13:$E$61,2,0)&amp;""</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37" s="205" t="str">
        <f>VLOOKUP($A137,Product!$A$13:$E$61,3,0)&amp;""</f>
        <v/>
      </c>
      <c r="D137" s="161" t="str">
        <f>IF(LEFT(VLOOKUP($A137,Product!$A$13:$E$61,5,0),21)='Auto Responses'!$A$73,'Auto Responses'!$A$74,VLOOKUP($A137,Product!$A$13:$E$61,4,0))&amp;""</f>
        <v>The platform is monitored for security breaches, system performance, and other key performance indicators. Service teams have configured production servers, databases, and network devices to report their logs into a Security Information and Event Management (SIEM) system. The production systems are configured to capture log events including: logon events, account management events, privilege functions, and other system events. The SIEM is configured to monitor and alert when certain thresholds and activities are performed.
Alert notifications are monitored by the Security Operations Center (SOC) and service teams. Alerts are acknowledged and corrective action is taken as needed. Documented procedures are followed to address security breaches, incidents, and service disruptions. Automated monitoring systems are supplemented with manual reviews of system logs and physical access logs.</v>
      </c>
      <c r="E137" s="208" t="str">
        <f>VLOOKUP($A137,Product!$A$13:$E$61,5,0)&amp;""</f>
        <v>Ensure that all elements of AAAI-10 are clearly stated in your response.</v>
      </c>
      <c r="F137" s="214"/>
      <c r="G137" s="199" t="str">
        <f>VLOOKUP($A137,Questions!$A$2:$X$333,21,0)&amp;""</f>
        <v>Not scored</v>
      </c>
      <c r="H137" s="200"/>
      <c r="I137" s="201" t="str">
        <f>VLOOKUP($A137,Questions!$A$2:$X$333,23,0)&amp;""</f>
        <v>Critical Importance</v>
      </c>
      <c r="J137" s="200"/>
      <c r="K137" s="202" t="b">
        <v>0</v>
      </c>
      <c r="L137" s="2"/>
      <c r="M137" s="192"/>
      <c r="N137" s="192"/>
      <c r="O137" s="192"/>
      <c r="P137" s="192"/>
      <c r="Q137" s="192"/>
      <c r="R137" s="192"/>
      <c r="S137" s="192"/>
      <c r="T137" s="192"/>
      <c r="U137" s="192"/>
      <c r="V137" s="192"/>
      <c r="W137" s="192"/>
      <c r="X137" s="192"/>
      <c r="Y137" s="192"/>
      <c r="Z137" s="192"/>
    </row>
    <row r="138" spans="1:26" ht="15.75" customHeight="1" x14ac:dyDescent="0.15">
      <c r="A138" s="34" t="str">
        <f>Product!$A$30</f>
        <v>AAAI-11</v>
      </c>
      <c r="B138" s="35" t="str">
        <f>VLOOKUP($A138,Product!$A$13:$E$61,2,0)&amp;""</f>
        <v>Can you provide the institution documentation regarding the retention period for those logs, how logs are protected, and whether they are accessible to the customer (and if so, how)?*</v>
      </c>
      <c r="C138" s="201" t="str">
        <f>VLOOKUP($A138,Product!$A$13:$E$61,3,0)&amp;""</f>
        <v>Yes</v>
      </c>
      <c r="D138" s="66" t="str">
        <f>IF(LEFT(VLOOKUP($A138,Product!$A$13:$E$61,5,0),21)='Auto Responses'!$A$73,'Auto Responses'!$A$74,VLOOKUP($A138,Product!$A$13:$E$61,4,0))&amp;""</f>
        <v/>
      </c>
      <c r="E138" s="208" t="str">
        <f>VLOOKUP($A138,Product!$A$13:$E$61,5,0)&amp;""</f>
        <v/>
      </c>
      <c r="F138" s="214"/>
      <c r="G138" s="199" t="str">
        <f>VLOOKUP($A138,Questions!$A$2:$X$333,21,0)&amp;""</f>
        <v>Yes</v>
      </c>
      <c r="H138" s="200"/>
      <c r="I138" s="201" t="str">
        <f>VLOOKUP($A138,Questions!$A$2:$X$333,23,0)&amp;""</f>
        <v>Critical Importance</v>
      </c>
      <c r="J138" s="200"/>
      <c r="K138" s="202" t="b">
        <v>0</v>
      </c>
      <c r="L138" s="2"/>
      <c r="M138" s="192"/>
      <c r="N138" s="192"/>
      <c r="O138" s="192"/>
      <c r="P138" s="192"/>
      <c r="Q138" s="192"/>
      <c r="R138" s="192"/>
      <c r="S138" s="192"/>
      <c r="T138" s="192"/>
      <c r="U138" s="192"/>
      <c r="V138" s="192"/>
      <c r="W138" s="192"/>
      <c r="X138" s="192"/>
      <c r="Y138" s="192"/>
      <c r="Z138" s="192"/>
    </row>
    <row r="139" spans="1:26" ht="15.75" customHeight="1" x14ac:dyDescent="0.15">
      <c r="A139" s="34" t="str">
        <f>Product!$A$31</f>
        <v>AAAI-12</v>
      </c>
      <c r="B139" s="35" t="str">
        <f>VLOOKUP($A139,Product!$A$13:$E$61,2,0)&amp;""</f>
        <v>For customers not using SSO, does your application support integration with other authentication and authorization systems?</v>
      </c>
      <c r="C139" s="201" t="str">
        <f>VLOOKUP($A139,Product!$A$13:$E$61,3,0)&amp;""</f>
        <v/>
      </c>
      <c r="D139" s="66" t="str">
        <f>IF(LEFT(VLOOKUP($A139,Product!$A$13:$E$61,5,0),21)='Auto Responses'!$A$73,'Auto Responses'!$A$74,VLOOKUP($A139,Product!$A$13:$E$61,4,0))&amp;""</f>
        <v/>
      </c>
      <c r="E139" s="208" t="str">
        <f>VLOOKUP($A139,Product!$A$13:$E$61,5,0)&amp;""</f>
        <v/>
      </c>
      <c r="F139" s="214"/>
      <c r="G139" s="199" t="str">
        <f>VLOOKUP($A139,Questions!$A$2:$X$333,21,0)&amp;""</f>
        <v>Yes</v>
      </c>
      <c r="H139" s="200"/>
      <c r="I139" s="201" t="str">
        <f>VLOOKUP($A139,Questions!$A$2:$X$333,23,0)&amp;""</f>
        <v>Standard Importance</v>
      </c>
      <c r="J139" s="200"/>
      <c r="K139" s="202" t="b">
        <v>0</v>
      </c>
      <c r="L139" s="2"/>
      <c r="M139" s="192"/>
      <c r="N139" s="192"/>
      <c r="O139" s="192"/>
      <c r="P139" s="192"/>
      <c r="Q139" s="192"/>
      <c r="R139" s="192"/>
      <c r="S139" s="192"/>
      <c r="T139" s="192"/>
      <c r="U139" s="192"/>
      <c r="V139" s="192"/>
      <c r="W139" s="192"/>
      <c r="X139" s="192"/>
      <c r="Y139" s="192"/>
      <c r="Z139" s="192"/>
    </row>
    <row r="140" spans="1:26" ht="15.75" customHeight="1" x14ac:dyDescent="0.15">
      <c r="A140" s="34" t="str">
        <f>Product!$A$32</f>
        <v>AAAI-13</v>
      </c>
      <c r="B140" s="35" t="str">
        <f>VLOOKUP($A140,Product!$A$13:$E$61,2,0)&amp;""</f>
        <v>Do you allow the customer to specify attribute mappings for any needed information beyond a user identifier? (e.g., Reference eduPerson, ePPA/ePPN/ePE)</v>
      </c>
      <c r="C140" s="201" t="str">
        <f>VLOOKUP($A140,Product!$A$13:$E$61,3,0)&amp;""</f>
        <v>No</v>
      </c>
      <c r="D140" s="66" t="str">
        <f>IF(LEFT(VLOOKUP($A140,Product!$A$13:$E$61,5,0),21)='Auto Responses'!$A$73,'Auto Responses'!$A$74,VLOOKUP($A140,Product!$A$13:$E$61,4,0))&amp;""</f>
        <v>Customers determine the following about the data stored in the Qualtrics platform:
• Which type of data to collect
• Who to collect data from
• Where to collect data
• What purpose
• When to delete the data
Qualtrics does not classify Data into sub-categories of confidential information. All Data is treated as confidential and is processed equally regardless of their content</v>
      </c>
      <c r="E140" s="208" t="str">
        <f>VLOOKUP($A140,Product!$A$13:$E$61,5,0)&amp;""</f>
        <v>Describe plans to allow customers to specify attribute mappings.</v>
      </c>
      <c r="F140" s="214"/>
      <c r="G140" s="199" t="str">
        <f>VLOOKUP($A140,Questions!$A$2:$X$333,21,0)&amp;""</f>
        <v>Yes</v>
      </c>
      <c r="H140" s="200"/>
      <c r="I140" s="201" t="str">
        <f>VLOOKUP($A140,Questions!$A$2:$X$333,23,0)&amp;""</f>
        <v>Standard Importance</v>
      </c>
      <c r="J140" s="200"/>
      <c r="K140" s="202" t="b">
        <v>0</v>
      </c>
      <c r="L140" s="2"/>
      <c r="M140" s="192"/>
      <c r="N140" s="192"/>
      <c r="O140" s="192"/>
      <c r="P140" s="192"/>
      <c r="Q140" s="192"/>
      <c r="R140" s="192"/>
      <c r="S140" s="192"/>
      <c r="T140" s="192"/>
      <c r="U140" s="192"/>
      <c r="V140" s="192"/>
      <c r="W140" s="192"/>
      <c r="X140" s="192"/>
      <c r="Y140" s="192"/>
      <c r="Z140" s="192"/>
    </row>
    <row r="141" spans="1:26" ht="15.75" customHeight="1" x14ac:dyDescent="0.15">
      <c r="A141" s="34" t="str">
        <f>Product!$A$33</f>
        <v>AAAI-14</v>
      </c>
      <c r="B141" s="35" t="str">
        <f>VLOOKUP($A141,Product!$A$13:$E$61,2,0)&amp;""</f>
        <v>For customers not using SSO, does your application support directory integration for user accounts?</v>
      </c>
      <c r="C141" s="201" t="str">
        <f>VLOOKUP($A141,Product!$A$13:$E$61,3,0)&amp;""</f>
        <v>Yes</v>
      </c>
      <c r="D141" s="66" t="str">
        <f>IF(LEFT(VLOOKUP($A141,Product!$A$13:$E$61,5,0),21)='Auto Responses'!$A$73,'Auto Responses'!$A$74,VLOOKUP($A141,Product!$A$13:$E$61,4,0))&amp;""</f>
        <v>The Qualtrics platform can be extended to work with LDAP, CAS, Google OAuth, or Shibboleth/SAML 2.0 single-sign-on options (SSO). 2FA can be configured with SSO, but is configured entirely on the client's side</v>
      </c>
      <c r="E141" s="208" t="str">
        <f>VLOOKUP($A141,Product!$A$13:$E$61,5,0)&amp;""</f>
        <v>Describe all authentication services supported by the system.</v>
      </c>
      <c r="F141" s="214"/>
      <c r="G141" s="199" t="str">
        <f>VLOOKUP($A141,Questions!$A$2:$X$333,21,0)&amp;""</f>
        <v>Yes</v>
      </c>
      <c r="H141" s="200"/>
      <c r="I141" s="201" t="str">
        <f>VLOOKUP($A141,Questions!$A$2:$X$333,23,0)&amp;""</f>
        <v>Standard Importance</v>
      </c>
      <c r="J141" s="200"/>
      <c r="K141" s="202" t="b">
        <v>0</v>
      </c>
      <c r="L141" s="2"/>
      <c r="M141" s="192"/>
      <c r="N141" s="192"/>
      <c r="O141" s="192"/>
      <c r="P141" s="192"/>
      <c r="Q141" s="192"/>
      <c r="R141" s="192"/>
      <c r="S141" s="192"/>
      <c r="T141" s="192"/>
      <c r="U141" s="192"/>
      <c r="V141" s="192"/>
      <c r="W141" s="192"/>
      <c r="X141" s="192"/>
      <c r="Y141" s="192"/>
      <c r="Z141" s="192"/>
    </row>
    <row r="142" spans="1:26" ht="15.75" customHeight="1" x14ac:dyDescent="0.15">
      <c r="A142" s="34" t="str">
        <f>Product!$A$34</f>
        <v>AAAI-15</v>
      </c>
      <c r="B142" s="35" t="str">
        <f>VLOOKUP($A142,Product!$A$13:$E$61,2,0)&amp;""</f>
        <v>Does your solution support any of the following web SSO standards: SAML2 (with redirect flow), OIDC, CAS, or other?</v>
      </c>
      <c r="C142" s="201" t="str">
        <f>VLOOKUP($A142,Product!$A$13:$E$61,3,0)&amp;""</f>
        <v>Yes</v>
      </c>
      <c r="D142" s="66" t="str">
        <f>IF(LEFT(VLOOKUP($A142,Product!$A$13:$E$61,5,0),21)='Auto Responses'!$A$73,'Auto Responses'!$A$74,VLOOKUP($A142,Product!$A$13:$E$61,4,0))&amp;""</f>
        <v>The Qualtrics platform can be extended to work with LDAP, CAS, Google OAuth, or Shibboleth/SAML 2.0 single-sign-on options (SSO). 2FA can be configured with SSO, but is configured entirely on the client's side</v>
      </c>
      <c r="E142" s="208" t="str">
        <f>VLOOKUP($A142,Product!$A$13:$E$61,5,0)&amp;""</f>
        <v>State the web SSO standards supported by your solution and provide additional details about your support, including framework(s) in use, how information is exchanged securely, etc.</v>
      </c>
      <c r="F142" s="214"/>
      <c r="G142" s="199" t="str">
        <f>VLOOKUP($A142,Questions!$A$2:$X$333,21,0)&amp;""</f>
        <v>Yes</v>
      </c>
      <c r="H142" s="200"/>
      <c r="I142" s="201" t="str">
        <f>VLOOKUP($A142,Questions!$A$2:$X$333,23,0)&amp;""</f>
        <v>Minor Importance</v>
      </c>
      <c r="J142" s="200"/>
      <c r="K142" s="202" t="b">
        <v>0</v>
      </c>
      <c r="L142" s="2"/>
      <c r="M142" s="192"/>
      <c r="N142" s="192"/>
      <c r="O142" s="192"/>
      <c r="P142" s="192"/>
      <c r="Q142" s="192"/>
      <c r="R142" s="192"/>
      <c r="S142" s="192"/>
      <c r="T142" s="192"/>
      <c r="U142" s="192"/>
      <c r="V142" s="192"/>
      <c r="W142" s="192"/>
      <c r="X142" s="192"/>
      <c r="Y142" s="192"/>
      <c r="Z142" s="192"/>
    </row>
    <row r="143" spans="1:26" ht="15.75" customHeight="1" x14ac:dyDescent="0.15">
      <c r="A143" s="34" t="str">
        <f>Product!$A$35</f>
        <v>AAAI-16</v>
      </c>
      <c r="B143" s="35" t="str">
        <f>VLOOKUP($A143,Product!$A$13:$E$61,2,0)&amp;""</f>
        <v>Do you support differentiation between email address and user identifier?</v>
      </c>
      <c r="C143" s="201" t="str">
        <f>VLOOKUP($A143,Product!$A$13:$E$61,3,0)&amp;""</f>
        <v>Yes</v>
      </c>
      <c r="D143" s="66" t="str">
        <f>IF(LEFT(VLOOKUP($A143,Product!$A$13:$E$61,5,0),21)='Auto Responses'!$A$73,'Auto Responses'!$A$74,VLOOKUP($A143,Product!$A$13:$E$61,4,0))&amp;""</f>
        <v/>
      </c>
      <c r="E143" s="208" t="str">
        <f>VLOOKUP($A143,Product!$A$13:$E$61,5,0)&amp;""</f>
        <v/>
      </c>
      <c r="F143" s="214"/>
      <c r="G143" s="199" t="str">
        <f>VLOOKUP($A143,Questions!$A$2:$X$333,21,0)&amp;""</f>
        <v>Yes</v>
      </c>
      <c r="H143" s="200"/>
      <c r="I143" s="201" t="str">
        <f>VLOOKUP($A143,Questions!$A$2:$X$333,23,0)&amp;""</f>
        <v>Minor Importance</v>
      </c>
      <c r="J143" s="200"/>
      <c r="K143" s="202" t="b">
        <v>0</v>
      </c>
      <c r="L143" s="2"/>
      <c r="M143" s="192"/>
      <c r="N143" s="192"/>
      <c r="O143" s="192"/>
      <c r="P143" s="192"/>
      <c r="Q143" s="192"/>
      <c r="R143" s="192"/>
      <c r="S143" s="192"/>
      <c r="T143" s="192"/>
      <c r="U143" s="192"/>
      <c r="V143" s="192"/>
      <c r="W143" s="192"/>
      <c r="X143" s="192"/>
      <c r="Y143" s="192"/>
      <c r="Z143" s="192"/>
    </row>
    <row r="144" spans="1:26" ht="15.75" customHeight="1" x14ac:dyDescent="0.15">
      <c r="A144" s="34" t="str">
        <f>Product!$A$36</f>
        <v>AAAI-17</v>
      </c>
      <c r="B144" s="35" t="str">
        <f>VLOOKUP($A144,Product!$A$13:$E$61,2,0)&amp;""</f>
        <v>For customers not using SSO, does your application and/or user frontend/portal support multifactor authentication (e.g., Duo, Google Authenticator, OTP, etc.)?</v>
      </c>
      <c r="C144" s="201" t="str">
        <f>VLOOKUP($A144,Product!$A$13:$E$61,3,0)&amp;""</f>
        <v>Yes</v>
      </c>
      <c r="D144" s="66" t="str">
        <f>IF(LEFT(VLOOKUP($A144,Product!$A$13:$E$61,5,0),21)='Auto Responses'!$A$73,'Auto Responses'!$A$74,VLOOKUP($A144,Product!$A$13:$E$61,4,0))&amp;""</f>
        <v>See https://www.qualtrics.com/support/survey-platform/sp-administration/security-tab/</v>
      </c>
      <c r="E144" s="208" t="str">
        <f>VLOOKUP($A144,Product!$A$13:$E$61,5,0)&amp;""</f>
        <v>List all supported multifactor authentication methods, technologies, and/or solutions and provide a brief summary of each.</v>
      </c>
      <c r="F144" s="214"/>
      <c r="G144" s="199" t="str">
        <f>VLOOKUP($A144,Questions!$A$2:$X$333,21,0)&amp;""</f>
        <v>Yes</v>
      </c>
      <c r="H144" s="200"/>
      <c r="I144" s="201" t="str">
        <f>VLOOKUP($A144,Questions!$A$2:$X$333,23,0)&amp;""</f>
        <v>Minor Importance</v>
      </c>
      <c r="J144" s="200"/>
      <c r="K144" s="202" t="b">
        <v>0</v>
      </c>
      <c r="L144" s="2"/>
      <c r="M144" s="192"/>
      <c r="N144" s="192"/>
      <c r="O144" s="192"/>
      <c r="P144" s="192"/>
      <c r="Q144" s="192"/>
      <c r="R144" s="192"/>
      <c r="S144" s="192"/>
      <c r="T144" s="192"/>
      <c r="U144" s="192"/>
      <c r="V144" s="192"/>
      <c r="W144" s="192"/>
      <c r="X144" s="192"/>
      <c r="Y144" s="192"/>
      <c r="Z144" s="192"/>
    </row>
    <row r="145" spans="1:26" ht="15.75" customHeight="1" x14ac:dyDescent="0.15">
      <c r="A145" s="34" t="str">
        <f>Product!$A$37</f>
        <v>AAAI-18</v>
      </c>
      <c r="B145" s="35" t="str">
        <f>VLOOKUP($A145,Product!$A$13:$E$61,2,0)&amp;""</f>
        <v>Does your application automatically lock the session or log out an account after a period of inactivity?</v>
      </c>
      <c r="C145" s="201" t="str">
        <f>VLOOKUP($A145,Product!$A$13:$E$61,3,0)&amp;""</f>
        <v>Yes</v>
      </c>
      <c r="D145" s="66" t="str">
        <f>IF(LEFT(VLOOKUP($A145,Product!$A$13:$E$61,5,0),21)='Auto Responses'!$A$73,'Auto Responses'!$A$74,VLOOKUP($A145,Product!$A$13:$E$61,4,0))&amp;""</f>
        <v>This is configurable by the customer. See https://www.qualtrics.com/support/survey-platform/sp-administration/security-tab/</v>
      </c>
      <c r="E145" s="208" t="str">
        <f>VLOOKUP($A145,Product!$A$13:$E$61,5,0)&amp;""</f>
        <v>Describe the default behavior of this capability.</v>
      </c>
      <c r="F145" s="214"/>
      <c r="G145" s="199" t="str">
        <f>VLOOKUP($A145,Questions!$A$2:$X$333,21,0)&amp;""</f>
        <v>Yes</v>
      </c>
      <c r="H145" s="200"/>
      <c r="I145" s="201" t="str">
        <f>VLOOKUP($A145,Questions!$A$2:$X$333,23,0)&amp;""</f>
        <v>Minor Importance</v>
      </c>
      <c r="J145" s="200"/>
      <c r="K145" s="202" t="b">
        <v>0</v>
      </c>
      <c r="L145" s="2"/>
      <c r="M145" s="192"/>
      <c r="N145" s="192"/>
      <c r="O145" s="192"/>
      <c r="P145" s="192"/>
      <c r="Q145" s="192"/>
      <c r="R145" s="192"/>
      <c r="S145" s="192"/>
      <c r="T145" s="192"/>
      <c r="U145" s="192"/>
      <c r="V145" s="192"/>
      <c r="W145" s="192"/>
      <c r="X145" s="192"/>
      <c r="Y145" s="192"/>
      <c r="Z145" s="192"/>
    </row>
    <row r="146" spans="1:26" ht="15.75" customHeight="1" x14ac:dyDescent="0.15">
      <c r="A146" s="18" t="str">
        <f>VLOOKUP(LEFT($A147,4),'Auto Responses'!$N$4:$O$38,2,0)&amp;""</f>
        <v xml:space="preserve"> Data</v>
      </c>
      <c r="B146" s="40"/>
      <c r="C146" s="41"/>
      <c r="D146" s="41"/>
      <c r="E146" s="206"/>
      <c r="F146" s="194" t="s">
        <v>619</v>
      </c>
      <c r="G146" s="203" t="s">
        <v>614</v>
      </c>
      <c r="H146" s="203" t="s">
        <v>615</v>
      </c>
      <c r="I146" s="203" t="s">
        <v>616</v>
      </c>
      <c r="J146" s="203" t="s">
        <v>617</v>
      </c>
      <c r="K146" s="41"/>
      <c r="L146" s="2"/>
      <c r="M146" s="2"/>
      <c r="N146" s="2"/>
      <c r="O146" s="2"/>
      <c r="P146" s="2"/>
      <c r="Q146" s="2"/>
      <c r="R146" s="2"/>
      <c r="S146" s="2"/>
      <c r="T146" s="2"/>
      <c r="U146" s="2"/>
      <c r="V146" s="2"/>
      <c r="W146" s="2"/>
      <c r="X146" s="2"/>
      <c r="Y146" s="2"/>
      <c r="Z146" s="2"/>
    </row>
    <row r="147" spans="1:26" ht="15.75" customHeight="1" x14ac:dyDescent="0.15">
      <c r="A147" s="34" t="str">
        <f>Product!$A$39</f>
        <v>DATA-01</v>
      </c>
      <c r="B147" s="35" t="str">
        <f>VLOOKUP($A147,Product!$A$13:$E$61,2,0)&amp;""</f>
        <v>Will the institution's data be stored on any devices (database servers, file servers, SAN, NAS, etc.) configured with non-RFC 1918/4193 (i.e., publicly routable) IP addresses?*</v>
      </c>
      <c r="C147" s="201" t="str">
        <f>VLOOKUP($A147,Product!$A$13:$E$61,3,0)&amp;""</f>
        <v>No</v>
      </c>
      <c r="D147" s="66" t="str">
        <f>IF(LEFT(VLOOKUP($A147,Product!$A$13:$E$61,5,0),21)='Auto Responses'!$A$73,'Auto Responses'!$A$74,VLOOKUP($A147,Product!$A$13:$E$61,4,0))&amp;""</f>
        <v/>
      </c>
      <c r="E147" s="208" t="str">
        <f>VLOOKUP($A147,Product!$A$13:$E$61,5,0)&amp;""</f>
        <v/>
      </c>
      <c r="F147" s="214"/>
      <c r="G147" s="199" t="str">
        <f>VLOOKUP($A147,Questions!$A$2:$X$333,21,0)&amp;""</f>
        <v>No</v>
      </c>
      <c r="H147" s="200"/>
      <c r="I147" s="201" t="str">
        <f>VLOOKUP($A147,Questions!$A$2:$X$333,23,0)&amp;""</f>
        <v>Critical Importance</v>
      </c>
      <c r="J147" s="200"/>
      <c r="K147" s="202" t="b">
        <v>0</v>
      </c>
      <c r="L147" s="2"/>
      <c r="M147" s="192"/>
      <c r="N147" s="192"/>
      <c r="O147" s="192"/>
      <c r="P147" s="192"/>
      <c r="Q147" s="192"/>
      <c r="R147" s="192"/>
      <c r="S147" s="192"/>
      <c r="T147" s="192"/>
      <c r="U147" s="192"/>
      <c r="V147" s="192"/>
      <c r="W147" s="192"/>
      <c r="X147" s="192"/>
      <c r="Y147" s="192"/>
      <c r="Z147" s="192"/>
    </row>
    <row r="148" spans="1:26" ht="15.75" customHeight="1" x14ac:dyDescent="0.15">
      <c r="A148" s="34" t="str">
        <f>Product!$A$40</f>
        <v>DATA-02</v>
      </c>
      <c r="B148" s="35" t="str">
        <f>VLOOKUP($A148,Product!$A$13:$E$61,2,0)&amp;""</f>
        <v>Is the transport of sensitive data encrypted using security protocols/algorithms (e.g., system-to-client)?*</v>
      </c>
      <c r="C148" s="201" t="str">
        <f>VLOOKUP($A148,Product!$A$13:$E$61,3,0)&amp;""</f>
        <v>Yes</v>
      </c>
      <c r="D148" s="66" t="str">
        <f>IF(LEFT(VLOOKUP($A148,Product!$A$13:$E$61,5,0),21)='Auto Responses'!$A$73,'Auto Responses'!$A$74,VLOOKUP($A148,Product!$A$13:$E$61,4,0))&amp;""</f>
        <v>"All access to Qualtrics front-end Services is via Hypertext Transfer Protocol Secure (HTTPS) and enforces HTTP Strict Transport Security (HSTS). The platform supports Transport Layer Security (TLS) for all interaction with the platform. Access to the back-end services using the Qualtrics API supports TLS v1.2. Data is processed by
application servers and sent to database servers for storage. Respondent Data includes survey questions, graphics, and other content created in the survey design."</v>
      </c>
      <c r="E148" s="208" t="str">
        <f>VLOOKUP($A148,Product!$A$13:$E$61,5,0)&amp;""</f>
        <v>Summarize your transport encryption strategy.</v>
      </c>
      <c r="F148" s="214"/>
      <c r="G148" s="199" t="str">
        <f>VLOOKUP($A148,Questions!$A$2:$X$333,21,0)&amp;""</f>
        <v>Yes</v>
      </c>
      <c r="H148" s="200"/>
      <c r="I148" s="201" t="str">
        <f>VLOOKUP($A148,Questions!$A$2:$X$333,23,0)&amp;""</f>
        <v>Critical Importance</v>
      </c>
      <c r="J148" s="200"/>
      <c r="K148" s="202" t="b">
        <v>0</v>
      </c>
      <c r="L148" s="2"/>
      <c r="M148" s="192"/>
      <c r="N148" s="192"/>
      <c r="O148" s="192"/>
      <c r="P148" s="192"/>
      <c r="Q148" s="192"/>
      <c r="R148" s="192"/>
      <c r="S148" s="192"/>
      <c r="T148" s="192"/>
      <c r="U148" s="192"/>
      <c r="V148" s="192"/>
      <c r="W148" s="192"/>
      <c r="X148" s="192"/>
      <c r="Y148" s="192"/>
      <c r="Z148" s="192"/>
    </row>
    <row r="149" spans="1:26" ht="15.75" customHeight="1" x14ac:dyDescent="0.15">
      <c r="A149" s="34" t="str">
        <f>Product!$A$41</f>
        <v>DATA-03</v>
      </c>
      <c r="B149" s="35" t="str">
        <f>VLOOKUP($A149,Product!$A$13:$E$61,2,0)&amp;""</f>
        <v>Is the storage of sensitive data encrypted using security protocols/algorithms (e.g., disk encryption, at-rest, files, and within a running database)?*</v>
      </c>
      <c r="C149" s="201" t="str">
        <f>VLOOKUP($A149,Product!$A$13:$E$61,3,0)&amp;""</f>
        <v>Yes</v>
      </c>
      <c r="D149" s="66" t="str">
        <f>IF(LEFT(VLOOKUP($A149,Product!$A$13:$E$61,5,0),21)='Auto Responses'!$A$73,'Auto Responses'!$A$74,VLOOKUP($A149,Product!$A$13:$E$61,4,0))&amp;""</f>
        <v>Disk level encryption is standard for Data stored on the platform. Data at rest uses AES 256-bit encryption. Unique keys are generated per server or data storage volume. Encryption keys are stored within a software vault where they are encrypted with key encrypting keys of equivalent strength. Keys are rotated whenever data storage volumes are rebuilt.</v>
      </c>
      <c r="E149" s="208" t="str">
        <f>VLOOKUP($A149,Product!$A$13:$E$61,5,0)&amp;""</f>
        <v>Summarize your data encryption strategy and state what encryption options are available.</v>
      </c>
      <c r="F149" s="214"/>
      <c r="G149" s="199" t="str">
        <f>VLOOKUP($A149,Questions!$A$2:$X$333,21,0)&amp;""</f>
        <v>Yes</v>
      </c>
      <c r="H149" s="200"/>
      <c r="I149" s="201" t="str">
        <f>VLOOKUP($A149,Questions!$A$2:$X$333,23,0)&amp;""</f>
        <v>Critical Importance</v>
      </c>
      <c r="J149" s="200"/>
      <c r="K149" s="202" t="b">
        <v>0</v>
      </c>
      <c r="L149" s="2"/>
      <c r="M149" s="192"/>
      <c r="N149" s="192"/>
      <c r="O149" s="192"/>
      <c r="P149" s="192"/>
      <c r="Q149" s="192"/>
      <c r="R149" s="192"/>
      <c r="S149" s="192"/>
      <c r="T149" s="192"/>
      <c r="U149" s="192"/>
      <c r="V149" s="192"/>
      <c r="W149" s="192"/>
      <c r="X149" s="192"/>
      <c r="Y149" s="192"/>
      <c r="Z149" s="192"/>
    </row>
    <row r="150" spans="1:26" ht="15.75" customHeight="1" x14ac:dyDescent="0.15">
      <c r="A150" s="34" t="str">
        <f>Product!$A$42</f>
        <v>DATA-04</v>
      </c>
      <c r="B150" s="35" t="str">
        <f>VLOOKUP($A150,Product!$A$13:$E$61,2,0)&amp;""</f>
        <v>Do all cryptographic modules in use in your solution conform to the Federal Information Processing Standards (FIPS PUB 140-2 or 140-3)?*</v>
      </c>
      <c r="C150" s="201" t="str">
        <f>VLOOKUP($A150,Product!$A$13:$E$61,3,0)&amp;""</f>
        <v>No</v>
      </c>
      <c r="D150" s="66" t="str">
        <f>IF(LEFT(VLOOKUP($A150,Product!$A$13:$E$61,5,0),21)='Auto Responses'!$A$73,'Auto Responses'!$A$74,VLOOKUP($A150,Product!$A$13:$E$61,4,0))&amp;""</f>
        <v>The Federal Information Processing Standards (FIPS) Publication Series of the National Institute of Standards and Technology (NIST) is the official series of publications relating to standards and guidelines adopted and promulgated under the provisions of the Federal Information Security Management Act (FISMA) of 2002. Publication 200, “Minimum Security Requirements for Federal Information and Information Systems” proposes a basis for sound security practices in any organization. Qualtrics meets all requirements as listed in section 3, such as security training, incident response, media protection, and risk assessment. In-transit data (using TLS) are encrypted using FIPS-compliant modules</v>
      </c>
      <c r="E150" s="208" t="str">
        <f>VLOOKUP($A150,Product!$A$13:$E$61,5,0)&amp;""</f>
        <v>Provide a detailed description of all non-conforming modules.</v>
      </c>
      <c r="F150" s="214"/>
      <c r="G150" s="199" t="str">
        <f>VLOOKUP($A150,Questions!$A$2:$X$333,21,0)&amp;""</f>
        <v>Yes</v>
      </c>
      <c r="H150" s="200"/>
      <c r="I150" s="201" t="str">
        <f>VLOOKUP($A150,Questions!$A$2:$X$333,23,0)&amp;""</f>
        <v>Critical Importance</v>
      </c>
      <c r="J150" s="200"/>
      <c r="K150" s="202" t="b">
        <v>0</v>
      </c>
      <c r="L150" s="2"/>
      <c r="M150" s="192"/>
      <c r="N150" s="192"/>
      <c r="O150" s="192"/>
      <c r="P150" s="192"/>
      <c r="Q150" s="192"/>
      <c r="R150" s="192"/>
      <c r="S150" s="192"/>
      <c r="T150" s="192"/>
      <c r="U150" s="192"/>
      <c r="V150" s="192"/>
      <c r="W150" s="192"/>
      <c r="X150" s="192"/>
      <c r="Y150" s="192"/>
      <c r="Z150" s="192"/>
    </row>
    <row r="151" spans="1:26" ht="15.75" customHeight="1" x14ac:dyDescent="0.15">
      <c r="A151" s="34" t="str">
        <f>Product!$A$43</f>
        <v>DATA-05</v>
      </c>
      <c r="B151" s="35" t="str">
        <f>VLOOKUP($A151,Product!$A$13:$E$61,2,0)&amp;""</f>
        <v>Will the institution's data be available within the system for a period of time at the completion of this contract?*</v>
      </c>
      <c r="C151" s="201" t="str">
        <f>VLOOKUP($A151,Product!$A$13:$E$61,3,0)&amp;""</f>
        <v>Yes</v>
      </c>
      <c r="D151" s="66" t="str">
        <f>IF(LEFT(VLOOKUP($A151,Product!$A$13:$E$61,5,0),21)='Auto Responses'!$A$73,'Auto Responses'!$A$74,VLOOKUP($A151,Product!$A$13:$E$61,4,0))&amp;""</f>
        <v>Customers will have access to their instance for up to 30 days after the end of the contract.</v>
      </c>
      <c r="E151" s="208" t="str">
        <f>VLOOKUP($A151,Product!$A$13:$E$61,5,0)&amp;""</f>
        <v>State the length of time that the institution's data will be available in the system at the completion of the contract.</v>
      </c>
      <c r="F151" s="214"/>
      <c r="G151" s="199" t="str">
        <f>VLOOKUP($A151,Questions!$A$2:$X$333,21,0)&amp;""</f>
        <v>Yes</v>
      </c>
      <c r="H151" s="200"/>
      <c r="I151" s="201" t="str">
        <f>VLOOKUP($A151,Questions!$A$2:$X$333,23,0)&amp;""</f>
        <v>Critical Importance</v>
      </c>
      <c r="J151" s="200"/>
      <c r="K151" s="202" t="b">
        <v>0</v>
      </c>
      <c r="L151" s="2"/>
      <c r="M151" s="192"/>
      <c r="N151" s="192"/>
      <c r="O151" s="192"/>
      <c r="P151" s="192"/>
      <c r="Q151" s="192"/>
      <c r="R151" s="192"/>
      <c r="S151" s="192"/>
      <c r="T151" s="192"/>
      <c r="U151" s="192"/>
      <c r="V151" s="192"/>
      <c r="W151" s="192"/>
      <c r="X151" s="192"/>
      <c r="Y151" s="192"/>
      <c r="Z151" s="192"/>
    </row>
    <row r="152" spans="1:26" ht="15.75" customHeight="1" x14ac:dyDescent="0.15">
      <c r="A152" s="34" t="str">
        <f>Product!$A$44</f>
        <v>DATA-06</v>
      </c>
      <c r="B152" s="35" t="str">
        <f>VLOOKUP($A152,Product!$A$13:$E$61,2,0)&amp;""</f>
        <v>Are these rights retained even through a provider acquisition or bankruptcy event?*</v>
      </c>
      <c r="C152" s="201" t="str">
        <f>VLOOKUP($A152,Product!$A$13:$E$61,3,0)&amp;""</f>
        <v>Yes</v>
      </c>
      <c r="D152" s="66" t="str">
        <f>IF(LEFT(VLOOKUP($A152,Product!$A$13:$E$61,5,0),21)='Auto Responses'!$A$73,'Auto Responses'!$A$74,VLOOKUP($A152,Product!$A$13:$E$61,4,0))&amp;""</f>
        <v>Customers own their data at all times.</v>
      </c>
      <c r="E152" s="208" t="str">
        <f>VLOOKUP($A152,Product!$A$13:$E$61,5,0)&amp;""</f>
        <v>Provide references, as needed.</v>
      </c>
      <c r="F152" s="214"/>
      <c r="G152" s="199" t="str">
        <f>VLOOKUP($A152,Questions!$A$2:$X$333,21,0)&amp;""</f>
        <v>Yes</v>
      </c>
      <c r="H152" s="200"/>
      <c r="I152" s="201" t="str">
        <f>VLOOKUP($A152,Questions!$A$2:$X$333,23,0)&amp;""</f>
        <v>Critical Importance</v>
      </c>
      <c r="J152" s="200"/>
      <c r="K152" s="202" t="b">
        <v>0</v>
      </c>
      <c r="L152" s="2"/>
      <c r="M152" s="192"/>
      <c r="N152" s="192"/>
      <c r="O152" s="192"/>
      <c r="P152" s="192"/>
      <c r="Q152" s="192"/>
      <c r="R152" s="192"/>
      <c r="S152" s="192"/>
      <c r="T152" s="192"/>
      <c r="U152" s="192"/>
      <c r="V152" s="192"/>
      <c r="W152" s="192"/>
      <c r="X152" s="192"/>
      <c r="Y152" s="192"/>
      <c r="Z152" s="192"/>
    </row>
    <row r="153" spans="1:26" ht="15.75" customHeight="1" x14ac:dyDescent="0.15">
      <c r="A153" s="34" t="str">
        <f>Product!$A$45</f>
        <v>DATA-07</v>
      </c>
      <c r="B153" s="35" t="str">
        <f>VLOOKUP($A153,Product!$A$13:$E$61,2,0)&amp;""</f>
        <v>Do backups containing the institution's data ever leave the institution's data zone either physically or via network routing?*</v>
      </c>
      <c r="C153" s="201" t="str">
        <f>VLOOKUP($A153,Product!$A$13:$E$61,3,0)&amp;""</f>
        <v>No</v>
      </c>
      <c r="D153" s="66" t="str">
        <f>IF(LEFT(VLOOKUP($A153,Product!$A$13:$E$61,5,0),21)='Auto Responses'!$A$73,'Auto Responses'!$A$74,VLOOKUP($A153,Product!$A$13:$E$61,4,0))&amp;""</f>
        <v/>
      </c>
      <c r="E153" s="208" t="str">
        <f>VLOOKUP($A153,Product!$A$13:$E$61,5,0)&amp;""</f>
        <v/>
      </c>
      <c r="F153" s="214"/>
      <c r="G153" s="199" t="str">
        <f>VLOOKUP($A153,Questions!$A$2:$X$333,21,0)&amp;""</f>
        <v>No</v>
      </c>
      <c r="H153" s="200"/>
      <c r="I153" s="201" t="str">
        <f>VLOOKUP($A153,Questions!$A$2:$X$333,23,0)&amp;""</f>
        <v>Critical Importance</v>
      </c>
      <c r="J153" s="200"/>
      <c r="K153" s="202" t="b">
        <v>0</v>
      </c>
      <c r="L153" s="2"/>
      <c r="M153" s="192"/>
      <c r="N153" s="192"/>
      <c r="O153" s="192"/>
      <c r="P153" s="192"/>
      <c r="Q153" s="192"/>
      <c r="R153" s="192"/>
      <c r="S153" s="192"/>
      <c r="T153" s="192"/>
      <c r="U153" s="192"/>
      <c r="V153" s="192"/>
      <c r="W153" s="192"/>
      <c r="X153" s="192"/>
      <c r="Y153" s="192"/>
      <c r="Z153" s="192"/>
    </row>
    <row r="154" spans="1:26" ht="15.75" customHeight="1" x14ac:dyDescent="0.15">
      <c r="A154" s="34" t="str">
        <f>Product!$A$46</f>
        <v>DATA-08</v>
      </c>
      <c r="B154" s="35" t="str">
        <f>VLOOKUP($A154,Product!$A$13:$E$61,2,0)&amp;""</f>
        <v>Is media used for long-term retention of business data and archival purposes stored in a secure, environmentally protected area?*</v>
      </c>
      <c r="C154" s="201" t="str">
        <f>VLOOKUP($A154,Product!$A$13:$E$61,3,0)&amp;""</f>
        <v>Yes</v>
      </c>
      <c r="D154" s="66" t="str">
        <f>IF(LEFT(VLOOKUP($A154,Product!$A$13:$E$61,5,0),21)='Auto Responses'!$A$73,'Auto Responses'!$A$74,VLOOKUP($A154,Product!$A$13:$E$61,4,0))&amp;""</f>
        <v>Qualtrics uses only accredited data centers to house data.</v>
      </c>
      <c r="E154" s="208" t="str">
        <f>VLOOKUP($A154,Product!$A$13:$E$61,5,0)&amp;""</f>
        <v>Provide a general summary of your archival environment.</v>
      </c>
      <c r="F154" s="214"/>
      <c r="G154" s="199" t="str">
        <f>VLOOKUP($A154,Questions!$A$2:$X$333,21,0)&amp;""</f>
        <v>Yes</v>
      </c>
      <c r="H154" s="200"/>
      <c r="I154" s="201" t="str">
        <f>VLOOKUP($A154,Questions!$A$2:$X$333,23,0)&amp;""</f>
        <v>Critical Importance</v>
      </c>
      <c r="J154" s="200"/>
      <c r="K154" s="202" t="b">
        <v>0</v>
      </c>
      <c r="L154" s="2"/>
      <c r="M154" s="192"/>
      <c r="N154" s="192"/>
      <c r="O154" s="192"/>
      <c r="P154" s="192"/>
      <c r="Q154" s="192"/>
      <c r="R154" s="192"/>
      <c r="S154" s="192"/>
      <c r="T154" s="192"/>
      <c r="U154" s="192"/>
      <c r="V154" s="192"/>
      <c r="W154" s="192"/>
      <c r="X154" s="192"/>
      <c r="Y154" s="192"/>
      <c r="Z154" s="192"/>
    </row>
    <row r="155" spans="1:26" ht="15.75" customHeight="1" x14ac:dyDescent="0.15">
      <c r="A155" s="34" t="str">
        <f>Product!$A$47</f>
        <v>DATA-09</v>
      </c>
      <c r="B155" s="35" t="str">
        <f>VLOOKUP($A155,Product!$A$13:$E$61,2,0)&amp;""</f>
        <v>At the completion of this contract, will data be returned to the institution and/or deleted from all your systems and archives?</v>
      </c>
      <c r="C155" s="201" t="str">
        <f>VLOOKUP($A155,Product!$A$13:$E$61,3,0)&amp;""</f>
        <v>Yes</v>
      </c>
      <c r="D155" s="66" t="str">
        <f>IF(LEFT(VLOOKUP($A155,Product!$A$13:$E$61,5,0),21)='Auto Responses'!$A$73,'Auto Responses'!$A$74,VLOOKUP($A155,Product!$A$13:$E$61,4,0))&amp;""</f>
        <v>Customers own and control their data at all times. They may export and delete their data at any time.</v>
      </c>
      <c r="E155" s="208" t="str">
        <f>VLOOKUP($A155,Product!$A$13:$E$61,5,0)&amp;""</f>
        <v>State the length of time that the institution's data will be available in the system at the completion of the contract.</v>
      </c>
      <c r="F155" s="214"/>
      <c r="G155" s="199" t="str">
        <f>VLOOKUP($A155,Questions!$A$2:$X$333,21,0)&amp;""</f>
        <v>Yes</v>
      </c>
      <c r="H155" s="200"/>
      <c r="I155" s="201" t="str">
        <f>VLOOKUP($A155,Questions!$A$2:$X$333,23,0)&amp;""</f>
        <v>Standard Importance</v>
      </c>
      <c r="J155" s="200"/>
      <c r="K155" s="202" t="b">
        <v>0</v>
      </c>
      <c r="L155" s="2"/>
      <c r="M155" s="192"/>
      <c r="N155" s="192"/>
      <c r="O155" s="192"/>
      <c r="P155" s="192"/>
      <c r="Q155" s="192"/>
      <c r="R155" s="192"/>
      <c r="S155" s="192"/>
      <c r="T155" s="192"/>
      <c r="U155" s="192"/>
      <c r="V155" s="192"/>
      <c r="W155" s="192"/>
      <c r="X155" s="192"/>
      <c r="Y155" s="192"/>
      <c r="Z155" s="192"/>
    </row>
    <row r="156" spans="1:26" ht="15.75" customHeight="1" x14ac:dyDescent="0.15">
      <c r="A156" s="34" t="str">
        <f>Product!$A$48</f>
        <v>DATA-10</v>
      </c>
      <c r="B156" s="35" t="str">
        <f>VLOOKUP($A156,Product!$A$13:$E$61,2,0)&amp;""</f>
        <v>Can the institution extract a full or partial backup of data?</v>
      </c>
      <c r="C156" s="201" t="str">
        <f>VLOOKUP($A156,Product!$A$13:$E$61,3,0)&amp;""</f>
        <v>Yes</v>
      </c>
      <c r="D156" s="66" t="str">
        <f>IF(LEFT(VLOOKUP($A156,Product!$A$13:$E$61,5,0),21)='Auto Responses'!$A$73,'Auto Responses'!$A$74,VLOOKUP($A156,Product!$A$13:$E$61,4,0))&amp;""</f>
        <v>Exports are available at any time and in a variety of formats.</v>
      </c>
      <c r="E156" s="208" t="str">
        <f>VLOOKUP($A156,Product!$A$13:$E$61,5,0)&amp;""</f>
        <v>Provide a general summary of how full and partial backups of data can be extracted.</v>
      </c>
      <c r="F156" s="214"/>
      <c r="G156" s="199" t="str">
        <f>VLOOKUP($A156,Questions!$A$2:$X$333,21,0)&amp;""</f>
        <v>Yes</v>
      </c>
      <c r="H156" s="200"/>
      <c r="I156" s="201" t="str">
        <f>VLOOKUP($A156,Questions!$A$2:$X$333,23,0)&amp;""</f>
        <v>Standard Importance</v>
      </c>
      <c r="J156" s="200"/>
      <c r="K156" s="202" t="b">
        <v>0</v>
      </c>
      <c r="L156" s="2"/>
      <c r="M156" s="192"/>
      <c r="N156" s="192"/>
      <c r="O156" s="192"/>
      <c r="P156" s="192"/>
      <c r="Q156" s="192"/>
      <c r="R156" s="192"/>
      <c r="S156" s="192"/>
      <c r="T156" s="192"/>
      <c r="U156" s="192"/>
      <c r="V156" s="192"/>
      <c r="W156" s="192"/>
      <c r="X156" s="192"/>
      <c r="Y156" s="192"/>
      <c r="Z156" s="192"/>
    </row>
    <row r="157" spans="1:26" ht="15.75" customHeight="1" x14ac:dyDescent="0.15">
      <c r="A157" s="34" t="str">
        <f>Product!$A$49</f>
        <v>DATA-11</v>
      </c>
      <c r="B157" s="35" t="str">
        <f>VLOOKUP($A157,Product!$A$13:$E$61,2,0)&amp;""</f>
        <v>Do current backups include all operating system software, utilities, security software, application software, and data files necessary for recovery?</v>
      </c>
      <c r="C157" s="201" t="str">
        <f>VLOOKUP($A157,Product!$A$13:$E$61,3,0)&amp;""</f>
        <v>Yes</v>
      </c>
      <c r="D157" s="66" t="str">
        <f>IF(LEFT(VLOOKUP($A157,Product!$A$13:$E$61,5,0),21)='Auto Responses'!$A$73,'Auto Responses'!$A$74,VLOOKUP($A157,Product!$A$13:$E$61,4,0))&amp;""</f>
        <v>All key data is backed up in order as part of the BC/DR strategy.</v>
      </c>
      <c r="E157" s="208" t="str">
        <f>VLOOKUP($A157,Product!$A$13:$E$61,5,0)&amp;""</f>
        <v>Decribe your overall strategy to accomplish these elements.</v>
      </c>
      <c r="F157" s="214"/>
      <c r="G157" s="199" t="str">
        <f>VLOOKUP($A157,Questions!$A$2:$X$333,21,0)&amp;""</f>
        <v>Yes</v>
      </c>
      <c r="H157" s="200"/>
      <c r="I157" s="201" t="str">
        <f>VLOOKUP($A157,Questions!$A$2:$X$333,23,0)&amp;""</f>
        <v>Standard Importance</v>
      </c>
      <c r="J157" s="200"/>
      <c r="K157" s="202" t="b">
        <v>0</v>
      </c>
      <c r="L157" s="2"/>
      <c r="M157" s="192"/>
      <c r="N157" s="192"/>
      <c r="O157" s="192"/>
      <c r="P157" s="192"/>
      <c r="Q157" s="192"/>
      <c r="R157" s="192"/>
      <c r="S157" s="192"/>
      <c r="T157" s="192"/>
      <c r="U157" s="192"/>
      <c r="V157" s="192"/>
      <c r="W157" s="192"/>
      <c r="X157" s="192"/>
      <c r="Y157" s="192"/>
      <c r="Z157" s="192"/>
    </row>
    <row r="158" spans="1:26" ht="15.75" customHeight="1" x14ac:dyDescent="0.15">
      <c r="A158" s="34" t="str">
        <f>Product!$A$50</f>
        <v>DATA-12</v>
      </c>
      <c r="B158" s="35" t="str">
        <f>VLOOKUP($A158,Product!$A$13:$E$61,2,0)&amp;""</f>
        <v>Are you performing off-site backups (i.e., digitally moved off site)?</v>
      </c>
      <c r="C158" s="201" t="str">
        <f>VLOOKUP($A158,Product!$A$13:$E$61,3,0)&amp;""</f>
        <v>Yes</v>
      </c>
      <c r="D158" s="66" t="str">
        <f>IF(LEFT(VLOOKUP($A158,Product!$A$13:$E$61,5,0),21)='Auto Responses'!$A$73,'Auto Responses'!$A$74,VLOOKUP($A158,Product!$A$13:$E$61,4,0))&amp;""</f>
        <v>Backups are stored in an alternate data center in the same region as the primary data center.</v>
      </c>
      <c r="E158" s="208" t="str">
        <f>VLOOKUP($A158,Product!$A$13:$E$61,5,0)&amp;""</f>
        <v>Summarize your off-site backup strategy.</v>
      </c>
      <c r="F158" s="214"/>
      <c r="G158" s="199" t="str">
        <f>VLOOKUP($A158,Questions!$A$2:$X$333,21,0)&amp;""</f>
        <v>Yes</v>
      </c>
      <c r="H158" s="200"/>
      <c r="I158" s="201" t="str">
        <f>VLOOKUP($A158,Questions!$A$2:$X$333,23,0)&amp;""</f>
        <v>Standard Importance</v>
      </c>
      <c r="J158" s="200"/>
      <c r="K158" s="202" t="b">
        <v>0</v>
      </c>
      <c r="L158" s="2"/>
      <c r="M158" s="192"/>
      <c r="N158" s="192"/>
      <c r="O158" s="192"/>
      <c r="P158" s="192"/>
      <c r="Q158" s="192"/>
      <c r="R158" s="192"/>
      <c r="S158" s="192"/>
      <c r="T158" s="192"/>
      <c r="U158" s="192"/>
      <c r="V158" s="192"/>
      <c r="W158" s="192"/>
      <c r="X158" s="192"/>
      <c r="Y158" s="192"/>
      <c r="Z158" s="192"/>
    </row>
    <row r="159" spans="1:26" ht="15.75" customHeight="1" x14ac:dyDescent="0.15">
      <c r="A159" s="34" t="str">
        <f>Product!$A$51</f>
        <v>DATA-13</v>
      </c>
      <c r="B159" s="35" t="str">
        <f>VLOOKUP($A159,Product!$A$13:$E$61,2,0)&amp;""</f>
        <v>Are physical backups taken off-site (i.e., physically moved off site)?</v>
      </c>
      <c r="C159" s="201" t="str">
        <f>VLOOKUP($A159,Product!$A$13:$E$61,3,0)&amp;""</f>
        <v>No</v>
      </c>
      <c r="D159" s="66" t="str">
        <f>IF(LEFT(VLOOKUP($A159,Product!$A$13:$E$61,5,0),21)='Auto Responses'!$A$73,'Auto Responses'!$A$74,VLOOKUP($A159,Product!$A$13:$E$61,4,0))&amp;""</f>
        <v>Qualtrics does not perform physical backups. All backups are digital.</v>
      </c>
      <c r="E159" s="208" t="str">
        <f>VLOOKUP($A159,Product!$A$13:$E$61,5,0)&amp;""</f>
        <v>State any plans to implement off-site physical backups in your environment.</v>
      </c>
      <c r="F159" s="214"/>
      <c r="G159" s="199" t="str">
        <f>VLOOKUP($A159,Questions!$A$2:$X$333,21,0)&amp;""</f>
        <v>Yes</v>
      </c>
      <c r="H159" s="200"/>
      <c r="I159" s="201" t="str">
        <f>VLOOKUP($A159,Questions!$A$2:$X$333,23,0)&amp;""</f>
        <v>Standard Importance</v>
      </c>
      <c r="J159" s="200"/>
      <c r="K159" s="202" t="b">
        <v>0</v>
      </c>
      <c r="L159" s="2"/>
      <c r="M159" s="192"/>
      <c r="N159" s="192"/>
      <c r="O159" s="192"/>
      <c r="P159" s="192"/>
      <c r="Q159" s="192"/>
      <c r="R159" s="192"/>
      <c r="S159" s="192"/>
      <c r="T159" s="192"/>
      <c r="U159" s="192"/>
      <c r="V159" s="192"/>
      <c r="W159" s="192"/>
      <c r="X159" s="192"/>
      <c r="Y159" s="192"/>
      <c r="Z159" s="192"/>
    </row>
    <row r="160" spans="1:26" ht="15.75" customHeight="1" x14ac:dyDescent="0.15">
      <c r="A160" s="34" t="str">
        <f>Product!$A$52</f>
        <v>DATA-14</v>
      </c>
      <c r="B160" s="35" t="str">
        <f>VLOOKUP($A160,Product!$A$13:$E$61,2,0)&amp;""</f>
        <v>Are data backups encrypted?</v>
      </c>
      <c r="C160" s="201" t="str">
        <f>VLOOKUP($A160,Product!$A$13:$E$61,3,0)&amp;""</f>
        <v>Yes</v>
      </c>
      <c r="D160" s="66" t="str">
        <f>IF(LEFT(VLOOKUP($A160,Product!$A$13:$E$61,5,0),21)='Auto Responses'!$A$73,'Auto Responses'!$A$74,VLOOKUP($A160,Product!$A$13:$E$61,4,0))&amp;""</f>
        <v>Production backup files are encrypted using Advanced Encryption Standard (AES)-256</v>
      </c>
      <c r="E160" s="208" t="str">
        <f>VLOOKUP($A160,Product!$A$13:$E$61,5,0)&amp;""</f>
        <v>Summarize the encryption algorithm/strategy you are using to secure backups.</v>
      </c>
      <c r="F160" s="214"/>
      <c r="G160" s="199" t="str">
        <f>VLOOKUP($A160,Questions!$A$2:$X$333,21,0)&amp;""</f>
        <v>Yes</v>
      </c>
      <c r="H160" s="200"/>
      <c r="I160" s="201" t="str">
        <f>VLOOKUP($A160,Questions!$A$2:$X$333,23,0)&amp;""</f>
        <v>Minor Importance</v>
      </c>
      <c r="J160" s="200"/>
      <c r="K160" s="202" t="b">
        <v>0</v>
      </c>
      <c r="L160" s="2"/>
      <c r="M160" s="192"/>
      <c r="N160" s="192"/>
      <c r="O160" s="192"/>
      <c r="P160" s="192"/>
      <c r="Q160" s="192"/>
      <c r="R160" s="192"/>
      <c r="S160" s="192"/>
      <c r="T160" s="192"/>
      <c r="U160" s="192"/>
      <c r="V160" s="192"/>
      <c r="W160" s="192"/>
      <c r="X160" s="192"/>
      <c r="Y160" s="192"/>
      <c r="Z160" s="192"/>
    </row>
    <row r="161" spans="1:26" ht="15.75" customHeight="1" x14ac:dyDescent="0.15">
      <c r="A161" s="34" t="str">
        <f>Product!$A$53</f>
        <v>DATA-15</v>
      </c>
      <c r="B161" s="35" t="str">
        <f>VLOOKUP($A161,Product!$A$13:$E$61,2,0)&amp;""</f>
        <v>Do you have a media handling process that is documented and currently implemented that meets established business needs and regulatory requirements, including end-of-life, repurposing, and data-sanitization procedures?</v>
      </c>
      <c r="C161" s="201" t="str">
        <f>VLOOKUP($A161,Product!$A$13:$E$61,3,0)&amp;""</f>
        <v>Yes</v>
      </c>
      <c r="D161" s="66" t="str">
        <f>IF(LEFT(VLOOKUP($A161,Product!$A$13:$E$61,5,0),21)='Auto Responses'!$A$73,'Auto Responses'!$A$74,VLOOKUP($A161,Product!$A$13:$E$61,4,0))&amp;""</f>
        <v>Formal processes and procedures are in place to securely dispose of devices that may contain Customer Data. These procedures apply to all data center environments. Deprecated or defective media (specifically, hard drives) are erased according to a U.S. Department of Defense compliant 3-pass overwrite standard, and/or physically destroyed.</v>
      </c>
      <c r="E161" s="208" t="str">
        <f>VLOOKUP($A161,Product!$A$13:$E$61,5,0)&amp;""</f>
        <v>Provide documented details of this process (link or attached).</v>
      </c>
      <c r="F161" s="214"/>
      <c r="G161" s="199" t="str">
        <f>VLOOKUP($A161,Questions!$A$2:$X$333,21,0)&amp;""</f>
        <v>Yes</v>
      </c>
      <c r="H161" s="200"/>
      <c r="I161" s="201" t="str">
        <f>VLOOKUP($A161,Questions!$A$2:$X$333,23,0)&amp;""</f>
        <v>Standard Importance</v>
      </c>
      <c r="J161" s="200"/>
      <c r="K161" s="202" t="b">
        <v>0</v>
      </c>
      <c r="L161" s="2"/>
      <c r="M161" s="192"/>
      <c r="N161" s="192"/>
      <c r="O161" s="192"/>
      <c r="P161" s="192"/>
      <c r="Q161" s="192"/>
      <c r="R161" s="192"/>
      <c r="S161" s="192"/>
      <c r="T161" s="192"/>
      <c r="U161" s="192"/>
      <c r="V161" s="192"/>
      <c r="W161" s="192"/>
      <c r="X161" s="192"/>
      <c r="Y161" s="192"/>
      <c r="Z161" s="192"/>
    </row>
    <row r="162" spans="1:26" ht="15.75" customHeight="1" x14ac:dyDescent="0.15">
      <c r="A162" s="34" t="str">
        <f>Product!$A$54</f>
        <v>DATA-16</v>
      </c>
      <c r="B162" s="35" t="str">
        <f>VLOOKUP($A162,Product!$A$13:$E$61,2,0)&amp;""</f>
        <v>Does the process described in DATA-15 adhere to DoD 5220.22-M and/or NIST SP 800-88 standards?</v>
      </c>
      <c r="C162" s="201" t="str">
        <f>VLOOKUP($A162,Product!$A$13:$E$61,3,0)&amp;""</f>
        <v>Yes</v>
      </c>
      <c r="D162" s="66" t="str">
        <f>IF(LEFT(VLOOKUP($A162,Product!$A$13:$E$61,5,0),21)='Auto Responses'!$A$73,'Auto Responses'!$A$74,VLOOKUP($A162,Product!$A$13:$E$61,4,0))&amp;""</f>
        <v/>
      </c>
      <c r="E162" s="208" t="str">
        <f>VLOOKUP($A162,Product!$A$13:$E$61,5,0)&amp;""</f>
        <v/>
      </c>
      <c r="F162" s="214"/>
      <c r="G162" s="199" t="str">
        <f>VLOOKUP($A162,Questions!$A$2:$X$333,21,0)&amp;""</f>
        <v>Yes</v>
      </c>
      <c r="H162" s="200"/>
      <c r="I162" s="201" t="str">
        <f>VLOOKUP($A162,Questions!$A$2:$X$333,23,0)&amp;""</f>
        <v>Standard Importance</v>
      </c>
      <c r="J162" s="200"/>
      <c r="K162" s="202" t="b">
        <v>0</v>
      </c>
      <c r="L162" s="2"/>
      <c r="M162" s="192"/>
      <c r="N162" s="192"/>
      <c r="O162" s="192"/>
      <c r="P162" s="192"/>
      <c r="Q162" s="192"/>
      <c r="R162" s="192"/>
      <c r="S162" s="192"/>
      <c r="T162" s="192"/>
      <c r="U162" s="192"/>
      <c r="V162" s="192"/>
      <c r="W162" s="192"/>
      <c r="X162" s="192"/>
      <c r="Y162" s="192"/>
      <c r="Z162" s="192"/>
    </row>
    <row r="163" spans="1:26" ht="15.75" customHeight="1" x14ac:dyDescent="0.15">
      <c r="A163" s="34" t="str">
        <f>Product!$A$55</f>
        <v>DATA-17</v>
      </c>
      <c r="B163" s="35" t="str">
        <f>VLOOKUP($A163,Product!$A$13:$E$61,2,0)&amp;""</f>
        <v>Does your staff (or third party) have access to institutional data (e.g., financial, PHI, or other sensitive information) through any means?</v>
      </c>
      <c r="C163" s="201" t="str">
        <f>VLOOKUP($A163,Product!$A$13:$E$61,3,0)&amp;""</f>
        <v>Yes</v>
      </c>
      <c r="D163" s="66" t="str">
        <f>IF(LEFT(VLOOKUP($A163,Product!$A$13:$E$61,5,0),21)='Auto Responses'!$A$73,'Auto Responses'!$A$74,VLOOKUP($A163,Product!$A$13:$E$61,4,0))&amp;""</f>
        <v>All Data is owned and controlled by Qualtrics’ Customers, who are designated as data controllers. Qualtrics is the data processor. All Data is stored in a multi-tenant data center and in a single region (e.g. EEA, US, Canada, Australia, UK, Japan) chosen by the Customer on the applicable order form. While Data is hosted within the region where the Customer’s primary data centre resides, Data may be transferred and processed outside the data center region to comply with Customer requests or instructions (e.g. support purposes, use of sub-processor services) or as necessary to provide the Cloud Service. In all data centers, Qualtrics solely operates and is responsible for all system and developed software.
Qualtrics only processes Data to the extent necessary to provide the software and services and in accordance with our contractual arrangements i.e. to improve products and services, and does not disclose any Data to third parties other than as required by and in accordance with applicable law or any contractual agreements.
Customers determine the following about the data stored in the Qualtrics platform:
• Which type of data to collect
• Who to collect data from
• Where to collect data
• What purpose
• When to delete the data
Qualtrics does not classify Data into sub-categories of confidential information. All Data is treated as confidential and is processed equally regardless of their content</v>
      </c>
      <c r="E163" s="208" t="str">
        <f>VLOOKUP($A163,Product!$A$13:$E$61,5,0)&amp;""</f>
        <v>Summarize what access staff (or third parties) have to institutional data.</v>
      </c>
      <c r="F163" s="214"/>
      <c r="G163" s="199" t="str">
        <f>VLOOKUP($A163,Questions!$A$2:$X$333,21,0)&amp;""</f>
        <v>Yes</v>
      </c>
      <c r="H163" s="200"/>
      <c r="I163" s="201" t="str">
        <f>VLOOKUP($A163,Questions!$A$2:$X$333,23,0)&amp;""</f>
        <v>Standard Importance</v>
      </c>
      <c r="J163" s="200"/>
      <c r="K163" s="202" t="b">
        <v>0</v>
      </c>
      <c r="L163" s="2"/>
      <c r="M163" s="192"/>
      <c r="N163" s="192"/>
      <c r="O163" s="192"/>
      <c r="P163" s="192"/>
      <c r="Q163" s="192"/>
      <c r="R163" s="192"/>
      <c r="S163" s="192"/>
      <c r="T163" s="192"/>
      <c r="U163" s="192"/>
      <c r="V163" s="192"/>
      <c r="W163" s="192"/>
      <c r="X163" s="192"/>
      <c r="Y163" s="192"/>
      <c r="Z163" s="192"/>
    </row>
    <row r="164" spans="1:26" ht="15.75" customHeight="1" x14ac:dyDescent="0.15">
      <c r="A164" s="34" t="str">
        <f>Product!$A$56</f>
        <v>DATA-18</v>
      </c>
      <c r="B164" s="35" t="str">
        <f>VLOOKUP($A164,Product!$A$13:$E$61,2,0)&amp;""</f>
        <v>Do you have a documented and currently implemented strategy for securing employee workstations when they work remotely (i.e., not in a trusted computing environment)?</v>
      </c>
      <c r="C164" s="201" t="str">
        <f>VLOOKUP($A164,Product!$A$13:$E$61,3,0)&amp;""</f>
        <v>Yes</v>
      </c>
      <c r="D164" s="66" t="str">
        <f>IF(LEFT(VLOOKUP($A164,Product!$A$13:$E$61,5,0),21)='Auto Responses'!$A$73,'Auto Responses'!$A$74,VLOOKUP($A164,Product!$A$13:$E$61,4,0))&amp;""</f>
        <v>See the Identity and Access Management and Endpoint Protection sections of our Cloud Security Framework. It can be requested from here - https://www.qualtrics.com/trust-center/, or reach out to your usual Qualtrics relationship owner</v>
      </c>
      <c r="E164" s="208" t="str">
        <f>VLOOKUP($A164,Product!$A$13:$E$61,5,0)&amp;""</f>
        <v>Provide a detailed summary outlining the security controls implemented to protect the institution's data.</v>
      </c>
      <c r="F164" s="214"/>
      <c r="G164" s="199" t="str">
        <f>VLOOKUP($A164,Questions!$A$2:$X$333,21,0)&amp;""</f>
        <v>Yes</v>
      </c>
      <c r="H164" s="200"/>
      <c r="I164" s="201" t="str">
        <f>VLOOKUP($A164,Questions!$A$2:$X$333,23,0)&amp;""</f>
        <v>Standard Importance</v>
      </c>
      <c r="J164" s="200"/>
      <c r="K164" s="202" t="b">
        <v>0</v>
      </c>
      <c r="L164" s="2"/>
      <c r="M164" s="192"/>
      <c r="N164" s="192"/>
      <c r="O164" s="192"/>
      <c r="P164" s="192"/>
      <c r="Q164" s="192"/>
      <c r="R164" s="192"/>
      <c r="S164" s="192"/>
      <c r="T164" s="192"/>
      <c r="U164" s="192"/>
      <c r="V164" s="192"/>
      <c r="W164" s="192"/>
      <c r="X164" s="192"/>
      <c r="Y164" s="192"/>
      <c r="Z164" s="192"/>
    </row>
    <row r="165" spans="1:26" ht="15.75" customHeight="1" x14ac:dyDescent="0.15">
      <c r="A165" s="34" t="str">
        <f>Product!$A$57</f>
        <v>DATA-19</v>
      </c>
      <c r="B165" s="35" t="str">
        <f>VLOOKUP($A165,Product!$A$13:$E$61,2,0)&amp;""</f>
        <v>Does the environment provide for dedicated single-tenant capabilities? If not, describe how your solution or environment separates data from different customers (e.g., logically, physically, single tenancy, multi-tenancy).</v>
      </c>
      <c r="C165" s="201" t="str">
        <f>VLOOKUP($A165,Product!$A$13:$E$61,3,0)&amp;""</f>
        <v>No</v>
      </c>
      <c r="D165" s="66" t="str">
        <f>IF(LEFT(VLOOKUP($A165,Product!$A$13:$E$61,5,0),21)='Auto Responses'!$A$73,'Auto Responses'!$A$74,VLOOKUP($A165,Product!$A$13:$E$61,4,0))&amp;""</f>
        <v>All customer data is logically segmented by organization, user, and survey ID, as well as hidden behind the user's login credentials (standard username/password, SSO authentication, etc.)</v>
      </c>
      <c r="E165" s="208" t="str">
        <f>VLOOKUP($A165,Product!$A$13:$E$61,5,0)&amp;""</f>
        <v>Describe your plan to separate institution data from that of other customers.</v>
      </c>
      <c r="F165" s="214"/>
      <c r="G165" s="199" t="str">
        <f>VLOOKUP($A165,Questions!$A$2:$X$333,21,0)&amp;""</f>
        <v>Yes</v>
      </c>
      <c r="H165" s="200"/>
      <c r="I165" s="201" t="str">
        <f>VLOOKUP($A165,Questions!$A$2:$X$333,23,0)&amp;""</f>
        <v>Minor Importance</v>
      </c>
      <c r="J165" s="200"/>
      <c r="K165" s="202" t="b">
        <v>0</v>
      </c>
      <c r="L165" s="2"/>
      <c r="M165" s="192"/>
      <c r="N165" s="192"/>
      <c r="O165" s="192"/>
      <c r="P165" s="192"/>
      <c r="Q165" s="192"/>
      <c r="R165" s="192"/>
      <c r="S165" s="192"/>
      <c r="T165" s="192"/>
      <c r="U165" s="192"/>
      <c r="V165" s="192"/>
      <c r="W165" s="192"/>
      <c r="X165" s="192"/>
      <c r="Y165" s="192"/>
      <c r="Z165" s="192"/>
    </row>
    <row r="166" spans="1:26" ht="15.75" customHeight="1" x14ac:dyDescent="0.15">
      <c r="A166" s="34" t="str">
        <f>Product!$A$58</f>
        <v>DATA-20</v>
      </c>
      <c r="B166" s="35" t="str">
        <f>VLOOKUP($A166,Product!$A$13:$E$61,2,0)&amp;""</f>
        <v>Are ownership rights to all data, inputs, outputs, and metadata retained by the institution?</v>
      </c>
      <c r="C166" s="201" t="str">
        <f>VLOOKUP($A166,Product!$A$13:$E$61,3,0)&amp;""</f>
        <v>Yes</v>
      </c>
      <c r="D166" s="215" t="str">
        <f>IF(LEFT(VLOOKUP($A166,Product!$A$13:$E$61,5,0),21)='Auto Responses'!$A$73,'Auto Responses'!$A$74,VLOOKUP($A166,Product!$A$13:$E$61,4,0))&amp;""</f>
        <v>https://www.qualtrics.com/legal/customers/gtcs/</v>
      </c>
      <c r="E166" s="208" t="str">
        <f>VLOOKUP($A166,Product!$A$13:$E$61,5,0)&amp;""</f>
        <v>Provide reference to your data ownership documention.</v>
      </c>
      <c r="F166" s="214"/>
      <c r="G166" s="199" t="str">
        <f>VLOOKUP($A166,Questions!$A$2:$X$333,21,0)&amp;""</f>
        <v>Yes</v>
      </c>
      <c r="H166" s="200"/>
      <c r="I166" s="201" t="str">
        <f>VLOOKUP($A166,Questions!$A$2:$X$333,23,0)&amp;""</f>
        <v>Minor Importance</v>
      </c>
      <c r="J166" s="200"/>
      <c r="K166" s="202" t="b">
        <v>0</v>
      </c>
      <c r="L166" s="2"/>
      <c r="M166" s="192"/>
      <c r="N166" s="192"/>
      <c r="O166" s="192"/>
      <c r="P166" s="192"/>
      <c r="Q166" s="192"/>
      <c r="R166" s="192"/>
      <c r="S166" s="192"/>
      <c r="T166" s="192"/>
      <c r="U166" s="192"/>
      <c r="V166" s="192"/>
      <c r="W166" s="192"/>
      <c r="X166" s="192"/>
      <c r="Y166" s="192"/>
      <c r="Z166" s="192"/>
    </row>
    <row r="167" spans="1:26" ht="15.75" customHeight="1" x14ac:dyDescent="0.15">
      <c r="A167" s="34" t="str">
        <f>Product!$A$59</f>
        <v>DATA-21</v>
      </c>
      <c r="B167" s="35" t="str">
        <f>VLOOKUP($A167,Product!$A$13:$E$61,2,0)&amp;""</f>
        <v>In the event of imminent bankruptcy, closing of business, or retirement of service, will you provide 90 days for customers to get their data out of the system and migrate applications?</v>
      </c>
      <c r="C167" s="201" t="str">
        <f>VLOOKUP($A167,Product!$A$13:$E$61,3,0)&amp;""</f>
        <v>Yes</v>
      </c>
      <c r="D167" s="66" t="str">
        <f>IF(LEFT(VLOOKUP($A167,Product!$A$13:$E$61,5,0),21)='Auto Responses'!$A$73,'Auto Responses'!$A$74,VLOOKUP($A167,Product!$A$13:$E$61,4,0))&amp;""</f>
        <v>Customers own and control their data at all times. They may export and delete their data at any time.</v>
      </c>
      <c r="E167" s="208" t="str">
        <f>VLOOKUP($A167,Product!$A$13:$E$61,5,0)&amp;""</f>
        <v>State how the institution will be notified of imminent termination.</v>
      </c>
      <c r="F167" s="214"/>
      <c r="G167" s="199" t="str">
        <f>VLOOKUP($A167,Questions!$A$2:$X$333,21,0)&amp;""</f>
        <v>Yes</v>
      </c>
      <c r="H167" s="200"/>
      <c r="I167" s="201" t="str">
        <f>VLOOKUP($A167,Questions!$A$2:$X$333,23,0)&amp;""</f>
        <v>Minor Importance</v>
      </c>
      <c r="J167" s="200"/>
      <c r="K167" s="202" t="b">
        <v>0</v>
      </c>
      <c r="L167" s="2"/>
      <c r="M167" s="192"/>
      <c r="N167" s="192"/>
      <c r="O167" s="192"/>
      <c r="P167" s="192"/>
      <c r="Q167" s="192"/>
      <c r="R167" s="192"/>
      <c r="S167" s="192"/>
      <c r="T167" s="192"/>
      <c r="U167" s="192"/>
      <c r="V167" s="192"/>
      <c r="W167" s="192"/>
      <c r="X167" s="192"/>
      <c r="Y167" s="192"/>
      <c r="Z167" s="192"/>
    </row>
    <row r="168" spans="1:26" ht="15.75" customHeight="1" x14ac:dyDescent="0.15">
      <c r="A168" s="34" t="str">
        <f>Product!$A$60</f>
        <v>DATA-22</v>
      </c>
      <c r="B168" s="35" t="str">
        <f>VLOOKUP($A168,Product!$A$13:$E$61,2,0)&amp;""</f>
        <v>Are involatile backup copies made according to predefined schedules and securely stored and protected?</v>
      </c>
      <c r="C168" s="201" t="str">
        <f>VLOOKUP($A168,Product!$A$13:$E$61,3,0)&amp;""</f>
        <v>Yes</v>
      </c>
      <c r="D168" s="66" t="str">
        <f>IF(LEFT(VLOOKUP($A168,Product!$A$13:$E$61,5,0),21)='Auto Responses'!$A$73,'Auto Responses'!$A$74,VLOOKUP($A168,Product!$A$13:$E$61,4,0))&amp;""</f>
        <v>See the Backup Management section of our Cloud Security Framework. It can be requested from here - https://www.qualtrics.com/trust-center/, or reach out to your usual Qualtrics relationship owner</v>
      </c>
      <c r="E168" s="208" t="str">
        <f>VLOOKUP($A168,Product!$A$13:$E$61,5,0)&amp;""</f>
        <v>If your strategy uses different processes for services and data, ensure that all strategies are clearly stated and supported.</v>
      </c>
      <c r="F168" s="214"/>
      <c r="G168" s="199" t="str">
        <f>VLOOKUP($A168,Questions!$A$2:$X$333,21,0)&amp;""</f>
        <v>Yes</v>
      </c>
      <c r="H168" s="200"/>
      <c r="I168" s="201" t="str">
        <f>VLOOKUP($A168,Questions!$A$2:$X$333,23,0)&amp;""</f>
        <v>Minor Importance</v>
      </c>
      <c r="J168" s="200"/>
      <c r="K168" s="202" t="b">
        <v>0</v>
      </c>
      <c r="L168" s="2"/>
      <c r="M168" s="192"/>
      <c r="N168" s="192"/>
      <c r="O168" s="192"/>
      <c r="P168" s="192"/>
      <c r="Q168" s="192"/>
      <c r="R168" s="192"/>
      <c r="S168" s="192"/>
      <c r="T168" s="192"/>
      <c r="U168" s="192"/>
      <c r="V168" s="192"/>
      <c r="W168" s="192"/>
      <c r="X168" s="192"/>
      <c r="Y168" s="192"/>
      <c r="Z168" s="192"/>
    </row>
    <row r="169" spans="1:26" ht="15.75" customHeight="1" x14ac:dyDescent="0.15">
      <c r="A169" s="34" t="str">
        <f>Product!$A$61</f>
        <v>DATA-23</v>
      </c>
      <c r="B169" s="35" t="str">
        <f>VLOOKUP($A169,Product!$A$13:$E$61,2,0)&amp;""</f>
        <v>Do you have a cryptographic key management process (generation, exchange, storage, safeguards, use, vetting, and replacement) that is documented and currently implemented, for all system components (e.g., database, system, web, etc.)?</v>
      </c>
      <c r="C169" s="201" t="str">
        <f>VLOOKUP($A169,Product!$A$13:$E$61,3,0)&amp;""</f>
        <v>Yes</v>
      </c>
      <c r="D169" s="66" t="str">
        <f>IF(LEFT(VLOOKUP($A169,Product!$A$13:$E$61,5,0),21)='Auto Responses'!$A$73,'Auto Responses'!$A$74,VLOOKUP($A169,Product!$A$13:$E$61,4,0))&amp;""</f>
        <v/>
      </c>
      <c r="E169" s="208" t="str">
        <f>VLOOKUP($A169,Product!$A$13:$E$61,5,0)&amp;""</f>
        <v/>
      </c>
      <c r="F169" s="214"/>
      <c r="G169" s="199" t="str">
        <f>VLOOKUP($A169,Questions!$A$2:$X$333,21,0)&amp;""</f>
        <v>Yes</v>
      </c>
      <c r="H169" s="200"/>
      <c r="I169" s="201" t="str">
        <f>VLOOKUP($A169,Questions!$A$2:$X$333,23,0)&amp;""</f>
        <v>Minor Importance</v>
      </c>
      <c r="J169" s="200"/>
      <c r="K169" s="202" t="b">
        <v>0</v>
      </c>
      <c r="L169" s="2"/>
      <c r="M169" s="192"/>
      <c r="N169" s="192"/>
      <c r="O169" s="192"/>
      <c r="P169" s="192"/>
      <c r="Q169" s="192"/>
      <c r="R169" s="192"/>
      <c r="S169" s="192"/>
      <c r="T169" s="192"/>
      <c r="U169" s="192"/>
      <c r="V169" s="192"/>
      <c r="W169" s="192"/>
      <c r="X169" s="192"/>
      <c r="Y169" s="192"/>
      <c r="Z169" s="192"/>
    </row>
    <row r="170" spans="1:26" ht="15.75" customHeight="1" x14ac:dyDescent="0.15">
      <c r="A170" s="18" t="str">
        <f>VLOOKUP(LEFT($A171,4),'Auto Responses'!$N$4:$O$38,2,0)&amp;""</f>
        <v xml:space="preserve"> Application/Service Security</v>
      </c>
      <c r="B170" s="40"/>
      <c r="C170" s="41"/>
      <c r="D170" s="41"/>
      <c r="E170" s="206"/>
      <c r="F170" s="194" t="s">
        <v>619</v>
      </c>
      <c r="G170" s="203" t="s">
        <v>614</v>
      </c>
      <c r="H170" s="203" t="s">
        <v>615</v>
      </c>
      <c r="I170" s="203" t="s">
        <v>616</v>
      </c>
      <c r="J170" s="203" t="s">
        <v>617</v>
      </c>
      <c r="K170" s="41"/>
      <c r="L170" s="2"/>
      <c r="M170" s="2"/>
      <c r="N170" s="2"/>
      <c r="O170" s="2"/>
      <c r="P170" s="2"/>
      <c r="Q170" s="2"/>
      <c r="R170" s="2"/>
      <c r="S170" s="2"/>
      <c r="T170" s="2"/>
      <c r="U170" s="2"/>
      <c r="V170" s="2"/>
      <c r="W170" s="2"/>
      <c r="X170" s="2"/>
      <c r="Y170" s="2"/>
      <c r="Z170" s="2"/>
    </row>
    <row r="171" spans="1:26" ht="15.75" customHeight="1" x14ac:dyDescent="0.15">
      <c r="A171" s="34" t="str">
        <f>Infrastructure!$A$20</f>
        <v>APPL-01</v>
      </c>
      <c r="B171" s="35" t="str">
        <f>VLOOKUP($A171,Infrastructure!$A$13:$E$74,2,0)&amp;""</f>
        <v>Are access controls for institutional accounts based on structured rules, such as role-based access control (RBAC), attribute-based access control (ABAC), or policy-based access control (PBAC)?*</v>
      </c>
      <c r="C171" s="201" t="str">
        <f>VLOOKUP($A171,Infrastructure!$A$13:$E$74,3,0)&amp;""</f>
        <v>Yes</v>
      </c>
      <c r="D171" s="66" t="str">
        <f>IF(LEFT(VLOOKUP($A171,Infrastructure!$A$13:$E$74,5,0),21)='Auto Responses'!$A$73,'Auto Responses'!$A$74,VLOOKUP($A171,Infrastructure!$A$13:$E$74,4,0))&amp;""</f>
        <v>Customers are in control of their own user access management, including permissions assigned. Role based access control is inherent to the platform's functionality</v>
      </c>
      <c r="E171" s="208" t="str">
        <f>VLOOKUP($A171,Infrastructure!$A$13:$E$74,5,0)&amp;""</f>
        <v>Describe available roles.</v>
      </c>
      <c r="F171" s="214"/>
      <c r="G171" s="199" t="str">
        <f>VLOOKUP($A171,Questions!$A$2:$X$333,21,0)&amp;""</f>
        <v>Yes</v>
      </c>
      <c r="H171" s="200"/>
      <c r="I171" s="201" t="str">
        <f>VLOOKUP($A171,Questions!$A$2:$X$333,23,0)&amp;""</f>
        <v>Critical Importance</v>
      </c>
      <c r="J171" s="200"/>
      <c r="K171" s="202" t="b">
        <v>0</v>
      </c>
      <c r="L171" s="2"/>
      <c r="M171" s="192"/>
      <c r="N171" s="192"/>
      <c r="O171" s="192"/>
      <c r="P171" s="192"/>
      <c r="Q171" s="192"/>
      <c r="R171" s="192"/>
      <c r="S171" s="192"/>
      <c r="T171" s="192"/>
      <c r="U171" s="192"/>
      <c r="V171" s="192"/>
      <c r="W171" s="192"/>
      <c r="X171" s="192"/>
      <c r="Y171" s="192"/>
      <c r="Z171" s="192"/>
    </row>
    <row r="172" spans="1:26" ht="15.75" customHeight="1" x14ac:dyDescent="0.15">
      <c r="A172" s="34" t="str">
        <f>Infrastructure!$A$21</f>
        <v>APPL-02</v>
      </c>
      <c r="B172" s="35" t="str">
        <f>VLOOKUP($A172,Infrastructure!$A$13:$E$74,2,0)&amp;""</f>
        <v>Are you using a web application firewall (WAF)?*</v>
      </c>
      <c r="C172" s="201" t="str">
        <f>VLOOKUP($A172,Infrastructure!$A$13:$E$74,3,0)&amp;""</f>
        <v>Yes</v>
      </c>
      <c r="D172" s="66" t="str">
        <f>IF(LEFT(VLOOKUP($A172,Infrastructure!$A$13:$E$74,5,0),21)='Auto Responses'!$A$73,'Auto Responses'!$A$74,VLOOKUP($A172,Infrastructure!$A$13:$E$74,4,0))&amp;""</f>
        <v>Qualtrics takes a multi-tier approach to protect systems that host the Services and Data. Qualtrics employs a web application firewall for protection against DDoS and web application attacks. Any detected attack—including application-layer DDoS, SQL injection and XSS—will be thwarted, and traffic will be dropped or rerouted, so downtime is minimal</v>
      </c>
      <c r="E172" s="208" t="str">
        <f>VLOOKUP($A172,Infrastructure!$A$13:$E$74,5,0)&amp;""</f>
        <v>Describe the currently implemented WAF.</v>
      </c>
      <c r="F172" s="214"/>
      <c r="G172" s="199" t="str">
        <f>VLOOKUP($A172,Questions!$A$2:$X$333,21,0)&amp;""</f>
        <v>Yes</v>
      </c>
      <c r="H172" s="200"/>
      <c r="I172" s="201" t="str">
        <f>VLOOKUP($A172,Questions!$A$2:$X$333,23,0)&amp;""</f>
        <v>Critical Importance</v>
      </c>
      <c r="J172" s="200"/>
      <c r="K172" s="202" t="b">
        <v>0</v>
      </c>
      <c r="L172" s="2"/>
      <c r="M172" s="192"/>
      <c r="N172" s="192"/>
      <c r="O172" s="192"/>
      <c r="P172" s="192"/>
      <c r="Q172" s="192"/>
      <c r="R172" s="192"/>
      <c r="S172" s="192"/>
      <c r="T172" s="192"/>
      <c r="U172" s="192"/>
      <c r="V172" s="192"/>
      <c r="W172" s="192"/>
      <c r="X172" s="192"/>
      <c r="Y172" s="192"/>
      <c r="Z172" s="192"/>
    </row>
    <row r="173" spans="1:26" ht="15.75" customHeight="1" x14ac:dyDescent="0.15">
      <c r="A173" s="34" t="str">
        <f>Infrastructure!$A$22</f>
        <v>APPL-03</v>
      </c>
      <c r="B173" s="35" t="str">
        <f>VLOOKUP($A173,Infrastructure!$A$13:$E$74,2,0)&amp;""</f>
        <v>Are only currently supported operating system(s), software, and libraries leveraged by the system(s)/application(s) that will have access to institution's data?*</v>
      </c>
      <c r="C173" s="201" t="str">
        <f>VLOOKUP($A173,Infrastructure!$A$13:$E$74,3,0)&amp;""</f>
        <v>Yes</v>
      </c>
      <c r="D173" s="66" t="str">
        <f>IF(LEFT(VLOOKUP($A173,Infrastructure!$A$13:$E$74,5,0),21)='Auto Responses'!$A$73,'Auto Responses'!$A$74,VLOOKUP($A173,Infrastructure!$A$13:$E$74,4,0))&amp;""</f>
        <v>See the Endpoint Protection and Asset Management sections of our Cloud Security Framework. It can be requested from here - https://www.qualtrics.com/trust-center/, or reach out to your usual Qualtrics relationship owner</v>
      </c>
      <c r="E173" s="208" t="str">
        <f>VLOOKUP($A173,Infrastructure!$A$13:$E$74,5,0)&amp;""</f>
        <v>Please provide a list of all required dependencies.</v>
      </c>
      <c r="F173" s="214"/>
      <c r="G173" s="199" t="str">
        <f>VLOOKUP($A173,Questions!$A$2:$X$333,21,0)&amp;""</f>
        <v>Yes</v>
      </c>
      <c r="H173" s="200"/>
      <c r="I173" s="201" t="str">
        <f>VLOOKUP($A173,Questions!$A$2:$X$333,23,0)&amp;""</f>
        <v>Critical Importance</v>
      </c>
      <c r="J173" s="200"/>
      <c r="K173" s="202" t="b">
        <v>0</v>
      </c>
      <c r="L173" s="2"/>
      <c r="M173" s="192"/>
      <c r="N173" s="192"/>
      <c r="O173" s="192"/>
      <c r="P173" s="192"/>
      <c r="Q173" s="192"/>
      <c r="R173" s="192"/>
      <c r="S173" s="192"/>
      <c r="T173" s="192"/>
      <c r="U173" s="192"/>
      <c r="V173" s="192"/>
      <c r="W173" s="192"/>
      <c r="X173" s="192"/>
      <c r="Y173" s="192"/>
      <c r="Z173" s="192"/>
    </row>
    <row r="174" spans="1:26" ht="15.75" customHeight="1" x14ac:dyDescent="0.15">
      <c r="A174" s="34" t="str">
        <f>Infrastructure!$A$23</f>
        <v>APPL-04</v>
      </c>
      <c r="B174" s="35" t="str">
        <f>VLOOKUP($A174,Infrastructure!$A$13:$E$74,2,0)&amp;""</f>
        <v>Does your application require access to location or GPS data?</v>
      </c>
      <c r="C174" s="201" t="str">
        <f>VLOOKUP($A174,Infrastructure!$A$13:$E$74,3,0)&amp;""</f>
        <v>Yes</v>
      </c>
      <c r="D174" s="66" t="str">
        <f>IF(LEFT(VLOOKUP($A174,Infrastructure!$A$13:$E$74,5,0),21)='Auto Responses'!$A$73,'Auto Responses'!$A$74,VLOOKUP($A174,Infrastructure!$A$13:$E$74,4,0))&amp;""</f>
        <v>For security reasons e.g. incident investigation and to ensure services are not utilised in sanctioned countries</v>
      </c>
      <c r="E174" s="208" t="str">
        <f>VLOOKUP($A174,Infrastructure!$A$13:$E$74,5,0)&amp;""</f>
        <v>Please describe the reasons why in detail and state if that access can be limited to while your app is running.</v>
      </c>
      <c r="F174" s="214"/>
      <c r="G174" s="199" t="str">
        <f>VLOOKUP($A174,Questions!$A$2:$X$333,21,0)&amp;""</f>
        <v>No</v>
      </c>
      <c r="H174" s="200"/>
      <c r="I174" s="201" t="str">
        <f>VLOOKUP($A174,Questions!$A$2:$X$333,23,0)&amp;""</f>
        <v>Critical Importance</v>
      </c>
      <c r="J174" s="200"/>
      <c r="K174" s="202" t="b">
        <v>0</v>
      </c>
      <c r="L174" s="2"/>
      <c r="M174" s="192"/>
      <c r="N174" s="192"/>
      <c r="O174" s="192"/>
      <c r="P174" s="192"/>
      <c r="Q174" s="192"/>
      <c r="R174" s="192"/>
      <c r="S174" s="192"/>
      <c r="T174" s="192"/>
      <c r="U174" s="192"/>
      <c r="V174" s="192"/>
      <c r="W174" s="192"/>
      <c r="X174" s="192"/>
      <c r="Y174" s="192"/>
      <c r="Z174" s="192"/>
    </row>
    <row r="175" spans="1:26" ht="15.75" customHeight="1" x14ac:dyDescent="0.15">
      <c r="A175" s="34" t="str">
        <f>Infrastructure!$A$24</f>
        <v>APPL-05</v>
      </c>
      <c r="B175" s="35" t="str">
        <f>VLOOKUP($A175,Infrastructure!$A$13:$E$74,2,0)&amp;""</f>
        <v>Does your application provide separation of duties between security administration, system administration, and standard user functions?*</v>
      </c>
      <c r="C175" s="201" t="str">
        <f>VLOOKUP($A175,Infrastructure!$A$13:$E$74,3,0)&amp;""</f>
        <v>Yes</v>
      </c>
      <c r="D175" s="66" t="str">
        <f>IF(LEFT(VLOOKUP($A175,Infrastructure!$A$13:$E$74,5,0),21)='Auto Responses'!$A$73,'Auto Responses'!$A$74,VLOOKUP($A175,Infrastructure!$A$13:$E$74,4,0))&amp;""</f>
        <v>Security and systems administration are separated by role. Users are assigned privileges based on their role and under the principle of least priviliged access. All access to critical infrastructure is logged and monitored</v>
      </c>
      <c r="E175" s="208" t="str">
        <f>VLOOKUP($A175,Infrastructure!$A$13:$E$74,5,0)&amp;""</f>
        <v>Describe or provide a reference to the facilities available in the system to provide separation of duties between security administration and system administration functions.</v>
      </c>
      <c r="F175" s="214"/>
      <c r="G175" s="199" t="str">
        <f>VLOOKUP($A175,Questions!$A$2:$X$333,21,0)&amp;""</f>
        <v>Yes</v>
      </c>
      <c r="H175" s="200"/>
      <c r="I175" s="201" t="str">
        <f>VLOOKUP($A175,Questions!$A$2:$X$333,23,0)&amp;""</f>
        <v>Critical Importance</v>
      </c>
      <c r="J175" s="200"/>
      <c r="K175" s="202" t="b">
        <v>0</v>
      </c>
      <c r="L175" s="2"/>
      <c r="M175" s="192"/>
      <c r="N175" s="192"/>
      <c r="O175" s="192"/>
      <c r="P175" s="192"/>
      <c r="Q175" s="192"/>
      <c r="R175" s="192"/>
      <c r="S175" s="192"/>
      <c r="T175" s="192"/>
      <c r="U175" s="192"/>
      <c r="V175" s="192"/>
      <c r="W175" s="192"/>
      <c r="X175" s="192"/>
      <c r="Y175" s="192"/>
      <c r="Z175" s="192"/>
    </row>
    <row r="176" spans="1:26" ht="15.75" customHeight="1" x14ac:dyDescent="0.15">
      <c r="A176" s="34" t="str">
        <f>Infrastructure!$A$25</f>
        <v>APPL-06</v>
      </c>
      <c r="B176" s="35" t="str">
        <f>VLOOKUP($A176,Infrastructure!$A$13:$E$74,2,0)&amp;""</f>
        <v>Do you subject your code to static code analysis and/or static application security testing prior to release?*</v>
      </c>
      <c r="C176" s="201" t="str">
        <f>VLOOKUP($A176,Infrastructure!$A$13:$E$74,3,0)&amp;""</f>
        <v>Yes</v>
      </c>
      <c r="D176" s="66" t="str">
        <f>IF(LEFT(VLOOKUP($A176,Infrastructure!$A$13:$E$74,5,0),21)='Auto Responses'!$A$73,'Auto Responses'!$A$74,VLOOKUP($A176,Infrastructure!$A$13:$E$74,4,0))&amp;""</f>
        <v>As part of the deployment process, source code is processed through a static code analysis tool that checks for potential software bugs and other potential violations of our secure coding practices. If the scan fails, it is sent back to the developer to address the issues identified.</v>
      </c>
      <c r="E176" s="208" t="str">
        <f>VLOOKUP($A176,Infrastructure!$A$13:$E$74,5,0)&amp;""</f>
        <v>Provide a list of all tools utilized during static code analysis or static application security testing.</v>
      </c>
      <c r="F176" s="214"/>
      <c r="G176" s="199" t="str">
        <f>VLOOKUP($A176,Questions!$A$2:$X$333,21,0)&amp;""</f>
        <v>Yes</v>
      </c>
      <c r="H176" s="200"/>
      <c r="I176" s="201" t="str">
        <f>VLOOKUP($A176,Questions!$A$2:$X$333,23,0)&amp;""</f>
        <v>Critical Importance</v>
      </c>
      <c r="J176" s="200"/>
      <c r="K176" s="202" t="b">
        <v>0</v>
      </c>
      <c r="L176" s="2"/>
      <c r="M176" s="192"/>
      <c r="N176" s="192"/>
      <c r="O176" s="192"/>
      <c r="P176" s="192"/>
      <c r="Q176" s="192"/>
      <c r="R176" s="192"/>
      <c r="S176" s="192"/>
      <c r="T176" s="192"/>
      <c r="U176" s="192"/>
      <c r="V176" s="192"/>
      <c r="W176" s="192"/>
      <c r="X176" s="192"/>
      <c r="Y176" s="192"/>
      <c r="Z176" s="192"/>
    </row>
    <row r="177" spans="1:26" ht="15.75" customHeight="1" x14ac:dyDescent="0.15">
      <c r="A177" s="34" t="str">
        <f>Infrastructure!$A$26</f>
        <v>APPL-07</v>
      </c>
      <c r="B177" s="35" t="str">
        <f>VLOOKUP($A177,Infrastructure!$A$13:$E$74,2,0)&amp;""</f>
        <v>Do you have software testing processes (dynamic or static) that are established and followed?*</v>
      </c>
      <c r="C177" s="201" t="str">
        <f>VLOOKUP($A177,Infrastructure!$A$13:$E$74,3,0)&amp;""</f>
        <v>Yes</v>
      </c>
      <c r="D177" s="66" t="str">
        <f>IF(LEFT(VLOOKUP($A177,Infrastructure!$A$13:$E$74,5,0),21)='Auto Responses'!$A$73,'Auto Responses'!$A$74,VLOOKUP($A177,Infrastructure!$A$13:$E$74,4,0))&amp;""</f>
        <v>All software is tested prior to release. Testing is a required process and is always completed. Testing includes the use of specifically designed test cases that must be passed and concludes with sign off from the tester.</v>
      </c>
      <c r="E177" s="208" t="str">
        <f>VLOOKUP($A177,Infrastructure!$A$13:$E$74,5,0)&amp;""</f>
        <v>Describe testing processes, including but not limited to, development of test plans, personnel involved in the testing process, and authorized individual accountable for approval and certification of test results.</v>
      </c>
      <c r="F177" s="214"/>
      <c r="G177" s="199" t="str">
        <f>VLOOKUP($A177,Questions!$A$2:$X$333,21,0)&amp;""</f>
        <v>Yes</v>
      </c>
      <c r="H177" s="200"/>
      <c r="I177" s="201" t="str">
        <f>VLOOKUP($A177,Questions!$A$2:$X$333,23,0)&amp;""</f>
        <v>Critical Importance</v>
      </c>
      <c r="J177" s="200"/>
      <c r="K177" s="202" t="b">
        <v>0</v>
      </c>
      <c r="L177" s="2"/>
      <c r="M177" s="192"/>
      <c r="N177" s="192"/>
      <c r="O177" s="192"/>
      <c r="P177" s="192"/>
      <c r="Q177" s="192"/>
      <c r="R177" s="192"/>
      <c r="S177" s="192"/>
      <c r="T177" s="192"/>
      <c r="U177" s="192"/>
      <c r="V177" s="192"/>
      <c r="W177" s="192"/>
      <c r="X177" s="192"/>
      <c r="Y177" s="192"/>
      <c r="Z177" s="192"/>
    </row>
    <row r="178" spans="1:26" ht="15.75" customHeight="1" x14ac:dyDescent="0.15">
      <c r="A178" s="34" t="str">
        <f>Infrastructure!$A$27</f>
        <v>APPL-08</v>
      </c>
      <c r="B178" s="35" t="str">
        <f>VLOOKUP($A178,Infrastructure!$A$13:$E$74,2,0)&amp;""</f>
        <v>Are access controls for staff within your organization based on structured rules, such as RBAC, ABAC, or PBAC?</v>
      </c>
      <c r="C178" s="201" t="str">
        <f>VLOOKUP($A178,Infrastructure!$A$13:$E$74,3,0)&amp;""</f>
        <v>Yes</v>
      </c>
      <c r="D178" s="66" t="str">
        <f>IF(LEFT(VLOOKUP($A178,Infrastructure!$A$13:$E$74,5,0),21)='Auto Responses'!$A$73,'Auto Responses'!$A$74,VLOOKUP($A178,Infrastructure!$A$13:$E$74,4,0))&amp;""</f>
        <v/>
      </c>
      <c r="E178" s="208" t="str">
        <f>VLOOKUP($A178,Infrastructure!$A$13:$E$74,5,0)&amp;""</f>
        <v/>
      </c>
      <c r="F178" s="214"/>
      <c r="G178" s="199" t="str">
        <f>VLOOKUP($A178,Questions!$A$2:$X$333,21,0)&amp;""</f>
        <v>Yes</v>
      </c>
      <c r="H178" s="200"/>
      <c r="I178" s="201" t="str">
        <f>VLOOKUP($A178,Questions!$A$2:$X$333,23,0)&amp;""</f>
        <v>Standard Importance</v>
      </c>
      <c r="J178" s="200"/>
      <c r="K178" s="202" t="b">
        <v>0</v>
      </c>
      <c r="L178" s="2"/>
      <c r="M178" s="192"/>
      <c r="N178" s="192"/>
      <c r="O178" s="192"/>
      <c r="P178" s="192"/>
      <c r="Q178" s="192"/>
      <c r="R178" s="192"/>
      <c r="S178" s="192"/>
      <c r="T178" s="192"/>
      <c r="U178" s="192"/>
      <c r="V178" s="192"/>
      <c r="W178" s="192"/>
      <c r="X178" s="192"/>
      <c r="Y178" s="192"/>
      <c r="Z178" s="192"/>
    </row>
    <row r="179" spans="1:26" ht="15.75" customHeight="1" x14ac:dyDescent="0.15">
      <c r="A179" s="34" t="str">
        <f>Infrastructure!$A$28</f>
        <v>APPL-09</v>
      </c>
      <c r="B179" s="35" t="str">
        <f>VLOOKUP($A179,Infrastructure!$A$13:$E$74,2,0)&amp;""</f>
        <v>Does the system provide data input validation and error messages?</v>
      </c>
      <c r="C179" s="201" t="str">
        <f>VLOOKUP($A179,Infrastructure!$A$13:$E$74,3,0)&amp;""</f>
        <v>Yes</v>
      </c>
      <c r="D179" s="66" t="str">
        <f>IF(LEFT(VLOOKUP($A179,Infrastructure!$A$13:$E$74,5,0),21)='Auto Responses'!$A$73,'Auto Responses'!$A$74,VLOOKUP($A179,Infrastructure!$A$13:$E$74,4,0))&amp;""</f>
        <v>Qualtrics provides tools for customers to use to validate their input data. Validation is the responsibility of the customer</v>
      </c>
      <c r="E179" s="208" t="str">
        <f>VLOOKUP($A179,Infrastructure!$A$13:$E$74,5,0)&amp;""</f>
        <v>Describe how your system(s) provide data input validation and error messages.</v>
      </c>
      <c r="F179" s="214"/>
      <c r="G179" s="199" t="str">
        <f>VLOOKUP($A179,Questions!$A$2:$X$333,21,0)&amp;""</f>
        <v>Yes</v>
      </c>
      <c r="H179" s="200"/>
      <c r="I179" s="201" t="str">
        <f>VLOOKUP($A179,Questions!$A$2:$X$333,23,0)&amp;""</f>
        <v>Standard Importance</v>
      </c>
      <c r="J179" s="200"/>
      <c r="K179" s="202" t="b">
        <v>0</v>
      </c>
      <c r="L179" s="2"/>
      <c r="M179" s="192"/>
      <c r="N179" s="192"/>
      <c r="O179" s="192"/>
      <c r="P179" s="192"/>
      <c r="Q179" s="192"/>
      <c r="R179" s="192"/>
      <c r="S179" s="192"/>
      <c r="T179" s="192"/>
      <c r="U179" s="192"/>
      <c r="V179" s="192"/>
      <c r="W179" s="192"/>
      <c r="X179" s="192"/>
      <c r="Y179" s="192"/>
      <c r="Z179" s="192"/>
    </row>
    <row r="180" spans="1:26" ht="15.75" customHeight="1" x14ac:dyDescent="0.15">
      <c r="A180" s="34" t="str">
        <f>Infrastructure!$A$29</f>
        <v>APPL-10</v>
      </c>
      <c r="B180" s="35" t="str">
        <f>VLOOKUP($A180,Infrastructure!$A$13:$E$74,2,0)&amp;""</f>
        <v>Do you have a process and implemented procedures for managing your software supply chain (e.g., libraries, repositories, frameworks, etc.)</v>
      </c>
      <c r="C180" s="201" t="str">
        <f>VLOOKUP($A180,Infrastructure!$A$13:$E$74,3,0)&amp;""</f>
        <v>Yes</v>
      </c>
      <c r="D180" s="66" t="str">
        <f>IF(LEFT(VLOOKUP($A180,Infrastructure!$A$13:$E$74,5,0),21)='Auto Responses'!$A$73,'Auto Responses'!$A$74,VLOOKUP($A180,Infrastructure!$A$13:$E$74,4,0))&amp;""</f>
        <v>See the Third Party and Asset Management sections of our Cloud Security Framework. It can be requested from here - https://www.qualtrics.com/trust-center/, or reach out to your usual Qualtrics relationship owner</v>
      </c>
      <c r="E180" s="208" t="str">
        <f>VLOOKUP($A180,Infrastructure!$A$13:$E$74,5,0)&amp;""</f>
        <v>Provide supporting documentation of your processes.</v>
      </c>
      <c r="F180" s="214"/>
      <c r="G180" s="199" t="str">
        <f>VLOOKUP($A180,Questions!$A$2:$X$333,21,0)&amp;""</f>
        <v>Yes</v>
      </c>
      <c r="H180" s="200"/>
      <c r="I180" s="201" t="str">
        <f>VLOOKUP($A180,Questions!$A$2:$X$333,23,0)&amp;""</f>
        <v>Standard Importance</v>
      </c>
      <c r="J180" s="200"/>
      <c r="K180" s="202" t="b">
        <v>0</v>
      </c>
      <c r="L180" s="2"/>
      <c r="M180" s="192"/>
      <c r="N180" s="192"/>
      <c r="O180" s="192"/>
      <c r="P180" s="192"/>
      <c r="Q180" s="192"/>
      <c r="R180" s="192"/>
      <c r="S180" s="192"/>
      <c r="T180" s="192"/>
      <c r="U180" s="192"/>
      <c r="V180" s="192"/>
      <c r="W180" s="192"/>
      <c r="X180" s="192"/>
      <c r="Y180" s="192"/>
      <c r="Z180" s="192"/>
    </row>
    <row r="181" spans="1:26" ht="15.75" customHeight="1" x14ac:dyDescent="0.15">
      <c r="A181" s="34" t="str">
        <f>Infrastructure!$A$30</f>
        <v>APPL-11</v>
      </c>
      <c r="B181" s="35" t="str">
        <f>VLOOKUP($A181,Infrastructure!$A$13:$E$74,2,0)&amp;""</f>
        <v>Have your developers been trained in secure coding techniques?</v>
      </c>
      <c r="C181" s="201" t="str">
        <f>VLOOKUP($A181,Infrastructure!$A$13:$E$74,3,0)&amp;""</f>
        <v>Yes</v>
      </c>
      <c r="D181" s="66" t="str">
        <f>IF(LEFT(VLOOKUP($A181,Infrastructure!$A$13:$E$74,5,0),21)='Auto Responses'!$A$73,'Auto Responses'!$A$74,VLOOKUP($A181,Infrastructure!$A$13:$E$74,4,0))&amp;""</f>
        <v>System engineers receive additional training throughout the year via regular team meetings and other online learning activities. Training topics include:
OWASP Top 10 Vulnerability Training 
Secure Development Best Practices
Training on security tools (e.g., static code scanning, etc.)</v>
      </c>
      <c r="E181" s="208" t="str">
        <f>VLOOKUP($A181,Infrastructure!$A$13:$E$74,5,0)&amp;""</f>
        <v>Summarize your secure coding training.</v>
      </c>
      <c r="F181" s="214"/>
      <c r="G181" s="199" t="str">
        <f>VLOOKUP($A181,Questions!$A$2:$X$333,21,0)&amp;""</f>
        <v>Yes</v>
      </c>
      <c r="H181" s="200"/>
      <c r="I181" s="201" t="str">
        <f>VLOOKUP($A181,Questions!$A$2:$X$333,23,0)&amp;""</f>
        <v>Standard Importance</v>
      </c>
      <c r="J181" s="200"/>
      <c r="K181" s="202" t="b">
        <v>0</v>
      </c>
      <c r="L181" s="2"/>
      <c r="M181" s="192"/>
      <c r="N181" s="192"/>
      <c r="O181" s="192"/>
      <c r="P181" s="192"/>
      <c r="Q181" s="192"/>
      <c r="R181" s="192"/>
      <c r="S181" s="192"/>
      <c r="T181" s="192"/>
      <c r="U181" s="192"/>
      <c r="V181" s="192"/>
      <c r="W181" s="192"/>
      <c r="X181" s="192"/>
      <c r="Y181" s="192"/>
      <c r="Z181" s="192"/>
    </row>
    <row r="182" spans="1:26" ht="15.75" customHeight="1" x14ac:dyDescent="0.15">
      <c r="A182" s="34" t="str">
        <f>Infrastructure!$A$31</f>
        <v>APPL-12</v>
      </c>
      <c r="B182" s="35" t="str">
        <f>VLOOKUP($A182,Infrastructure!$A$13:$E$74,2,0)&amp;""</f>
        <v>Was your application developed using secure coding techniques?</v>
      </c>
      <c r="C182" s="201" t="str">
        <f>VLOOKUP($A182,Infrastructure!$A$13:$E$74,3,0)&amp;""</f>
        <v>Yes</v>
      </c>
      <c r="D182" s="66" t="str">
        <f>IF(LEFT(VLOOKUP($A182,Infrastructure!$A$13:$E$74,5,0),21)='Auto Responses'!$A$73,'Auto Responses'!$A$74,VLOOKUP($A182,Infrastructure!$A$13:$E$74,4,0))&amp;""</f>
        <v>OWASP Top 10 Vulnerability Training 
Secure Development Best Practices
Training on security tools (e.g., static code scanning, etc.)</v>
      </c>
      <c r="E182" s="208" t="str">
        <f>VLOOKUP($A182,Infrastructure!$A$13:$E$74,5,0)&amp;""</f>
        <v>Summarize your secure coding practices.</v>
      </c>
      <c r="F182" s="214"/>
      <c r="G182" s="199" t="str">
        <f>VLOOKUP($A182,Questions!$A$2:$X$333,21,0)&amp;""</f>
        <v>Yes</v>
      </c>
      <c r="H182" s="200"/>
      <c r="I182" s="201" t="str">
        <f>VLOOKUP($A182,Questions!$A$2:$X$333,23,0)&amp;""</f>
        <v>Standard Importance</v>
      </c>
      <c r="J182" s="200"/>
      <c r="K182" s="202" t="b">
        <v>0</v>
      </c>
      <c r="L182" s="2"/>
      <c r="M182" s="192"/>
      <c r="N182" s="192"/>
      <c r="O182" s="192"/>
      <c r="P182" s="192"/>
      <c r="Q182" s="192"/>
      <c r="R182" s="192"/>
      <c r="S182" s="192"/>
      <c r="T182" s="192"/>
      <c r="U182" s="192"/>
      <c r="V182" s="192"/>
      <c r="W182" s="192"/>
      <c r="X182" s="192"/>
      <c r="Y182" s="192"/>
      <c r="Z182" s="192"/>
    </row>
    <row r="183" spans="1:26" ht="15.75" customHeight="1" x14ac:dyDescent="0.15">
      <c r="A183" s="34" t="str">
        <f>Infrastructure!$A$32</f>
        <v>APPL-13</v>
      </c>
      <c r="B183" s="35" t="str">
        <f>VLOOKUP($A183,Infrastructure!$A$13:$E$74,2,0)&amp;""</f>
        <v>If mobile, is the application available from a trusted source (e.g., App Store, Google Play Store)?</v>
      </c>
      <c r="C183" s="201" t="str">
        <f>VLOOKUP($A183,Infrastructure!$A$13:$E$74,3,0)&amp;""</f>
        <v>Yes</v>
      </c>
      <c r="D183" s="66" t="str">
        <f>IF(LEFT(VLOOKUP($A183,Infrastructure!$A$13:$E$74,5,0),21)='Auto Responses'!$A$73,'Auto Responses'!$A$74,VLOOKUP($A183,Infrastructure!$A$13:$E$74,4,0))&amp;""</f>
        <v>Optional mobile applications are available from the usual app stores</v>
      </c>
      <c r="E183" s="208" t="str">
        <f>VLOOKUP($A183,Infrastructure!$A$13:$E$74,5,0)&amp;""</f>
        <v>State the application title as listed within the trusted source.</v>
      </c>
      <c r="F183" s="214"/>
      <c r="G183" s="199" t="str">
        <f>VLOOKUP($A183,Questions!$A$2:$X$333,21,0)&amp;""</f>
        <v>Yes</v>
      </c>
      <c r="H183" s="200"/>
      <c r="I183" s="201" t="str">
        <f>VLOOKUP($A183,Questions!$A$2:$X$333,23,0)&amp;""</f>
        <v>Minor Importance</v>
      </c>
      <c r="J183" s="200"/>
      <c r="K183" s="202" t="b">
        <v>0</v>
      </c>
      <c r="L183" s="2"/>
      <c r="M183" s="192"/>
      <c r="N183" s="192"/>
      <c r="O183" s="192"/>
      <c r="P183" s="192"/>
      <c r="Q183" s="192"/>
      <c r="R183" s="192"/>
      <c r="S183" s="192"/>
      <c r="T183" s="192"/>
      <c r="U183" s="192"/>
      <c r="V183" s="192"/>
      <c r="W183" s="192"/>
      <c r="X183" s="192"/>
      <c r="Y183" s="192"/>
      <c r="Z183" s="192"/>
    </row>
    <row r="184" spans="1:26" ht="15.75" customHeight="1" x14ac:dyDescent="0.15">
      <c r="A184" s="34" t="str">
        <f>Infrastructure!$A$33</f>
        <v>APPL-14</v>
      </c>
      <c r="B184" s="35" t="str">
        <f>VLOOKUP($A184,Infrastructure!$A$13:$E$74,2,0)&amp;""</f>
        <v>Do you have a fully implemented policy or procedure that details how your employees obtain administrator access to institutional instance of the application?</v>
      </c>
      <c r="C184" s="201" t="str">
        <f>VLOOKUP($A184,Infrastructure!$A$13:$E$74,3,0)&amp;""</f>
        <v>Yes</v>
      </c>
      <c r="D184" s="66" t="str">
        <f>IF(LEFT(VLOOKUP($A184,Infrastructure!$A$13:$E$74,5,0),21)='Auto Responses'!$A$73,'Auto Responses'!$A$74,VLOOKUP($A184,Infrastructure!$A$13:$E$74,4,0))&amp;""</f>
        <v>Customers are responsible for access provisioning to users with access to their data</v>
      </c>
      <c r="E184" s="208" t="str">
        <f>VLOOKUP($A184,Infrastructure!$A$13:$E$74,5,0)&amp;""</f>
        <v>Describe or provide a reference that details how administrator access is handled (e.g., provisioning, principle of least privilege, deprovisioning, etc.).</v>
      </c>
      <c r="F184" s="214"/>
      <c r="G184" s="199" t="str">
        <f>VLOOKUP($A184,Questions!$A$2:$X$333,21,0)&amp;""</f>
        <v>Yes</v>
      </c>
      <c r="H184" s="200"/>
      <c r="I184" s="201" t="str">
        <f>VLOOKUP($A184,Questions!$A$2:$X$333,23,0)&amp;""</f>
        <v>Minor Importance</v>
      </c>
      <c r="J184" s="200"/>
      <c r="K184" s="202" t="b">
        <v>0</v>
      </c>
      <c r="L184" s="2"/>
      <c r="M184" s="192"/>
      <c r="N184" s="192"/>
      <c r="O184" s="192"/>
      <c r="P184" s="192"/>
      <c r="Q184" s="192"/>
      <c r="R184" s="192"/>
      <c r="S184" s="192"/>
      <c r="T184" s="192"/>
      <c r="U184" s="192"/>
      <c r="V184" s="192"/>
      <c r="W184" s="192"/>
      <c r="X184" s="192"/>
      <c r="Y184" s="192"/>
      <c r="Z184" s="192"/>
    </row>
    <row r="185" spans="1:26" ht="15.75" customHeight="1" x14ac:dyDescent="0.15">
      <c r="A185" s="18" t="str">
        <f>VLOOKUP(LEFT($A186,4),'Auto Responses'!$N$4:$O$38,2,0)&amp;""</f>
        <v xml:space="preserve"> Datacenter</v>
      </c>
      <c r="B185" s="40"/>
      <c r="C185" s="41"/>
      <c r="D185" s="41"/>
      <c r="E185" s="206"/>
      <c r="F185" s="194" t="s">
        <v>619</v>
      </c>
      <c r="G185" s="203" t="s">
        <v>614</v>
      </c>
      <c r="H185" s="203" t="s">
        <v>615</v>
      </c>
      <c r="I185" s="203" t="s">
        <v>616</v>
      </c>
      <c r="J185" s="203" t="s">
        <v>617</v>
      </c>
      <c r="K185" s="41"/>
      <c r="L185" s="2"/>
      <c r="M185" s="2"/>
      <c r="N185" s="2"/>
      <c r="O185" s="2"/>
      <c r="P185" s="2"/>
      <c r="Q185" s="2"/>
      <c r="R185" s="2"/>
      <c r="S185" s="2"/>
      <c r="T185" s="2"/>
      <c r="U185" s="2"/>
      <c r="V185" s="2"/>
      <c r="W185" s="2"/>
      <c r="X185" s="2"/>
      <c r="Y185" s="2"/>
      <c r="Z185" s="2"/>
    </row>
    <row r="186" spans="1:26" ht="15.75" customHeight="1" x14ac:dyDescent="0.15">
      <c r="A186" s="34" t="str">
        <f>Infrastructure!$A$35</f>
        <v>DCTR-01</v>
      </c>
      <c r="B186" s="35" t="str">
        <f>VLOOKUP($A186,Infrastructure!$A$13:$E$74,2,0)&amp;""</f>
        <v>Select your hosting option.</v>
      </c>
      <c r="C186" s="201" t="str">
        <f>VLOOKUP($A186,Infrastructure!$A$13:$E$74,3,0)&amp;""</f>
        <v>AWS</v>
      </c>
      <c r="D186" s="66" t="str">
        <f>IF(LEFT(VLOOKUP($A186,Infrastructure!$A$13:$E$74,5,0),21)='Auto Responses'!$A$73,'Auto Responses'!$A$74,VLOOKUP($A186,Infrastructure!$A$13:$E$74,4,0))&amp;""</f>
        <v/>
      </c>
      <c r="E186" s="208" t="str">
        <f>VLOOKUP($A186,Infrastructure!$A$13:$E$74,5,0)&amp;""</f>
        <v/>
      </c>
      <c r="F186" s="214"/>
      <c r="G186" s="199" t="str">
        <f>VLOOKUP($A186,Questions!$A$2:$X$333,21,0)&amp;""</f>
        <v>Not scored</v>
      </c>
      <c r="H186" s="200"/>
      <c r="I186" s="201" t="str">
        <f>VLOOKUP($A186,Questions!$A$2:$X$333,23,0)&amp;""</f>
        <v/>
      </c>
      <c r="J186" s="200"/>
      <c r="K186" s="202" t="b">
        <v>0</v>
      </c>
      <c r="L186" s="2"/>
      <c r="M186" s="192"/>
      <c r="N186" s="192"/>
      <c r="O186" s="192"/>
      <c r="P186" s="192"/>
      <c r="Q186" s="192"/>
      <c r="R186" s="192"/>
      <c r="S186" s="192"/>
      <c r="T186" s="192"/>
      <c r="U186" s="192"/>
      <c r="V186" s="192"/>
      <c r="W186" s="192"/>
      <c r="X186" s="192"/>
      <c r="Y186" s="192"/>
      <c r="Z186" s="192"/>
    </row>
    <row r="187" spans="1:26" ht="15.75" customHeight="1" x14ac:dyDescent="0.15">
      <c r="A187" s="34" t="str">
        <f>Infrastructure!$A$36</f>
        <v>DCTR-02</v>
      </c>
      <c r="B187" s="35" t="str">
        <f>VLOOKUP($A187,Infrastructure!$A$13:$E$74,2,0)&amp;""</f>
        <v>Is a SOC 2 Type 2 report available for the hosting environment?</v>
      </c>
      <c r="C187" s="201" t="str">
        <f>VLOOKUP($A187,Infrastructure!$A$13:$E$74,3,0)&amp;""</f>
        <v>Yes</v>
      </c>
      <c r="D187" s="215" t="str">
        <f>IF(LEFT(VLOOKUP($A187,Infrastructure!$A$13:$E$74,5,0),21)='Auto Responses'!$A$73,'Auto Responses'!$A$74,VLOOKUP($A187,Infrastructure!$A$13:$E$74,4,0))&amp;""</f>
        <v>https://aws.amazon.com/compliance/</v>
      </c>
      <c r="E187" s="208" t="str">
        <f>VLOOKUP($A187,Infrastructure!$A$13:$E$74,5,0)&amp;""</f>
        <v>Based on the response to DCTR-01, this question does not apply to this product or service.</v>
      </c>
      <c r="F187" s="214"/>
      <c r="G187" s="199" t="str">
        <f>VLOOKUP($A187,Questions!$A$2:$X$333,21,0)&amp;""</f>
        <v>Yes</v>
      </c>
      <c r="H187" s="200"/>
      <c r="I187" s="201" t="str">
        <f>VLOOKUP($A187,Questions!$A$2:$X$333,23,0)&amp;""</f>
        <v>Standard Importance</v>
      </c>
      <c r="J187" s="200"/>
      <c r="K187" s="202" t="b">
        <v>0</v>
      </c>
      <c r="L187" s="2"/>
      <c r="M187" s="192"/>
      <c r="N187" s="192"/>
      <c r="O187" s="192"/>
      <c r="P187" s="192"/>
      <c r="Q187" s="192"/>
      <c r="R187" s="192"/>
      <c r="S187" s="192"/>
      <c r="T187" s="192"/>
      <c r="U187" s="192"/>
      <c r="V187" s="192"/>
      <c r="W187" s="192"/>
      <c r="X187" s="192"/>
      <c r="Y187" s="192"/>
      <c r="Z187" s="192"/>
    </row>
    <row r="188" spans="1:26" ht="15.75" customHeight="1" x14ac:dyDescent="0.15">
      <c r="A188" s="34" t="str">
        <f>Infrastructure!$A$37</f>
        <v>DCTR-03</v>
      </c>
      <c r="B188" s="35" t="str">
        <f>VLOOKUP($A188,Infrastructure!$A$13:$E$74,2,0)&amp;""</f>
        <v>Are you generally able to accommodate storing each institution's data within its geographic region?</v>
      </c>
      <c r="C188" s="201" t="str">
        <f>VLOOKUP($A188,Infrastructure!$A$13:$E$74,3,0)&amp;""</f>
        <v>Yes</v>
      </c>
      <c r="D188" s="66" t="str">
        <f>IF(LEFT(VLOOKUP($A188,Infrastructure!$A$13:$E$74,5,0),21)='Auto Responses'!$A$73,'Auto Responses'!$A$74,VLOOKUP($A188,Infrastructure!$A$13:$E$74,4,0))&amp;""</f>
        <v/>
      </c>
      <c r="E188" s="208" t="str">
        <f>VLOOKUP($A188,Infrastructure!$A$13:$E$74,5,0)&amp;""</f>
        <v/>
      </c>
      <c r="F188" s="214"/>
      <c r="G188" s="199" t="str">
        <f>VLOOKUP($A188,Questions!$A$2:$X$333,21,0)&amp;""</f>
        <v>Yes</v>
      </c>
      <c r="H188" s="200"/>
      <c r="I188" s="201" t="str">
        <f>VLOOKUP($A188,Questions!$A$2:$X$333,23,0)&amp;""</f>
        <v>Standard Importance</v>
      </c>
      <c r="J188" s="200"/>
      <c r="K188" s="202" t="b">
        <v>0</v>
      </c>
      <c r="L188" s="2"/>
      <c r="M188" s="192"/>
      <c r="N188" s="192"/>
      <c r="O188" s="192"/>
      <c r="P188" s="192"/>
      <c r="Q188" s="192"/>
      <c r="R188" s="192"/>
      <c r="S188" s="192"/>
      <c r="T188" s="192"/>
      <c r="U188" s="192"/>
      <c r="V188" s="192"/>
      <c r="W188" s="192"/>
      <c r="X188" s="192"/>
      <c r="Y188" s="192"/>
      <c r="Z188" s="192"/>
    </row>
    <row r="189" spans="1:26" ht="15.75" customHeight="1" x14ac:dyDescent="0.15">
      <c r="A189" s="34" t="str">
        <f>Infrastructure!$A$38</f>
        <v>DCTR-04</v>
      </c>
      <c r="B189" s="35" t="str">
        <f>VLOOKUP($A189,Infrastructure!$A$13:$E$74,2,0)&amp;""</f>
        <v>Are the data centers staffed 24 hours a day, seven days a week (i.e., 24 x 7 x 365)?</v>
      </c>
      <c r="C189" s="201" t="str">
        <f>VLOOKUP($A189,Infrastructure!$A$13:$E$74,3,0)&amp;""</f>
        <v>Yes</v>
      </c>
      <c r="D189" s="66" t="str">
        <f>IF(LEFT(VLOOKUP($A189,Infrastructure!$A$13:$E$74,5,0),21)='Auto Responses'!$A$73,'Auto Responses'!$A$74,VLOOKUP($A189,Infrastructure!$A$13:$E$74,4,0))&amp;""</f>
        <v>In general, all data centers utilized by Qualtrics:
- are in non-descript buildings
- access controls to all areas (including loading dock) using biometrics and card readers log and monitor all entry and exit access
- have 24/7 on-site guards
- constantly monitor power, fire, flood, temperature, and humidity geographically diverse</v>
      </c>
      <c r="E189" s="208" t="str">
        <f>VLOOKUP($A189,Infrastructure!$A$13:$E$74,5,0)&amp;""</f>
        <v>Based on the response to DCTR-01, this question does not apply to this product or service.</v>
      </c>
      <c r="F189" s="214"/>
      <c r="G189" s="199" t="str">
        <f>VLOOKUP($A189,Questions!$A$2:$X$333,21,0)&amp;""</f>
        <v>Yes</v>
      </c>
      <c r="H189" s="200"/>
      <c r="I189" s="201" t="str">
        <f>VLOOKUP($A189,Questions!$A$2:$X$333,23,0)&amp;""</f>
        <v>Standard Importance</v>
      </c>
      <c r="J189" s="200"/>
      <c r="K189" s="202" t="b">
        <v>0</v>
      </c>
      <c r="L189" s="2"/>
      <c r="M189" s="192"/>
      <c r="N189" s="192"/>
      <c r="O189" s="192"/>
      <c r="P189" s="192"/>
      <c r="Q189" s="192"/>
      <c r="R189" s="192"/>
      <c r="S189" s="192"/>
      <c r="T189" s="192"/>
      <c r="U189" s="192"/>
      <c r="V189" s="192"/>
      <c r="W189" s="192"/>
      <c r="X189" s="192"/>
      <c r="Y189" s="192"/>
      <c r="Z189" s="192"/>
    </row>
    <row r="190" spans="1:26" ht="15.75" customHeight="1" x14ac:dyDescent="0.15">
      <c r="A190" s="34" t="str">
        <f>Infrastructure!$A$39</f>
        <v>DCTR-05</v>
      </c>
      <c r="B190" s="35" t="str">
        <f>VLOOKUP($A190,Infrastructure!$A$13:$E$74,2,0)&amp;""</f>
        <v>Are your servers separated from other companies via a physical barrier, such as a cage or hard walls?</v>
      </c>
      <c r="C190" s="201" t="str">
        <f>VLOOKUP($A190,Infrastructure!$A$13:$E$74,3,0)&amp;""</f>
        <v>Yes</v>
      </c>
      <c r="D190" s="66" t="str">
        <f>IF(LEFT(VLOOKUP($A190,Infrastructure!$A$13:$E$74,5,0),21)='Auto Responses'!$A$73,'Auto Responses'!$A$74,VLOOKUP($A190,Infrastructure!$A$13:$E$74,4,0))&amp;""</f>
        <v>All Qualtrics hardware is located inside a locked cage. Walls of the building are hardened to prevent intrusion.</v>
      </c>
      <c r="E190" s="208" t="str">
        <f>VLOOKUP($A190,Infrastructure!$A$13:$E$74,5,0)&amp;""</f>
        <v>Based on the response to DCTR-01, this question does not apply to this product or service.</v>
      </c>
      <c r="F190" s="214"/>
      <c r="G190" s="199" t="str">
        <f>VLOOKUP($A190,Questions!$A$2:$X$333,21,0)&amp;""</f>
        <v>Yes</v>
      </c>
      <c r="H190" s="200"/>
      <c r="I190" s="201" t="str">
        <f>VLOOKUP($A190,Questions!$A$2:$X$333,23,0)&amp;""</f>
        <v>Standard Importance</v>
      </c>
      <c r="J190" s="200"/>
      <c r="K190" s="202" t="b">
        <v>0</v>
      </c>
      <c r="L190" s="2"/>
      <c r="M190" s="192"/>
      <c r="N190" s="192"/>
      <c r="O190" s="192"/>
      <c r="P190" s="192"/>
      <c r="Q190" s="192"/>
      <c r="R190" s="192"/>
      <c r="S190" s="192"/>
      <c r="T190" s="192"/>
      <c r="U190" s="192"/>
      <c r="V190" s="192"/>
      <c r="W190" s="192"/>
      <c r="X190" s="192"/>
      <c r="Y190" s="192"/>
      <c r="Z190" s="192"/>
    </row>
    <row r="191" spans="1:26" ht="15.75" customHeight="1" x14ac:dyDescent="0.15">
      <c r="A191" s="34" t="str">
        <f>Infrastructure!$A$40</f>
        <v>DCTR-06</v>
      </c>
      <c r="B191" s="35" t="str">
        <f>VLOOKUP($A191,Infrastructure!$A$13:$E$74,2,0)&amp;""</f>
        <v>Does a physical barrier fully enclose the physical space, preventing unauthorized physical contact with any of your devices?*</v>
      </c>
      <c r="C191" s="201" t="str">
        <f>VLOOKUP($A191,Infrastructure!$A$13:$E$74,3,0)&amp;""</f>
        <v>Yes</v>
      </c>
      <c r="D191" s="66" t="str">
        <f>IF(LEFT(VLOOKUP($A191,Infrastructure!$A$13:$E$74,5,0),21)='Auto Responses'!$A$73,'Auto Responses'!$A$74,VLOOKUP($A191,Infrastructure!$A$13:$E$74,4,0))&amp;""</f>
        <v/>
      </c>
      <c r="E191" s="208" t="str">
        <f>VLOOKUP($A191,Infrastructure!$A$13:$E$74,5,0)&amp;""</f>
        <v>Based on the response to DCTR-01, this question does not apply to this product or service.</v>
      </c>
      <c r="F191" s="214"/>
      <c r="G191" s="199" t="str">
        <f>VLOOKUP($A191,Questions!$A$2:$X$333,21,0)&amp;""</f>
        <v>Yes</v>
      </c>
      <c r="H191" s="200"/>
      <c r="I191" s="201" t="str">
        <f>VLOOKUP($A191,Questions!$A$2:$X$333,23,0)&amp;""</f>
        <v>Critical Importance</v>
      </c>
      <c r="J191" s="200"/>
      <c r="K191" s="202" t="b">
        <v>0</v>
      </c>
      <c r="L191" s="2"/>
      <c r="M191" s="192"/>
      <c r="N191" s="192"/>
      <c r="O191" s="192"/>
      <c r="P191" s="192"/>
      <c r="Q191" s="192"/>
      <c r="R191" s="192"/>
      <c r="S191" s="192"/>
      <c r="T191" s="192"/>
      <c r="U191" s="192"/>
      <c r="V191" s="192"/>
      <c r="W191" s="192"/>
      <c r="X191" s="192"/>
      <c r="Y191" s="192"/>
      <c r="Z191" s="192"/>
    </row>
    <row r="192" spans="1:26" ht="15.75" customHeight="1" x14ac:dyDescent="0.15">
      <c r="A192" s="34" t="str">
        <f>Infrastructure!$A$41</f>
        <v>DCTR-07</v>
      </c>
      <c r="B192" s="35" t="str">
        <f>VLOOKUP($A192,Infrastructure!$A$13:$E$74,2,0)&amp;""</f>
        <v>Are your primary and secondary data centers geographically diverse?</v>
      </c>
      <c r="C192" s="201" t="str">
        <f>VLOOKUP($A192,Infrastructure!$A$13:$E$74,3,0)&amp;""</f>
        <v>Yes</v>
      </c>
      <c r="D192" s="66" t="str">
        <f>IF(LEFT(VLOOKUP($A192,Infrastructure!$A$13:$E$74,5,0),21)='Auto Responses'!$A$73,'Auto Responses'!$A$74,VLOOKUP($A192,Infrastructure!$A$13:$E$74,4,0))&amp;""</f>
        <v>Secondary data centers are in the same region as the primary data center.</v>
      </c>
      <c r="E192" s="208" t="str">
        <f>VLOOKUP($A192,Infrastructure!$A$13:$E$74,5,0)&amp;""</f>
        <v>State your primary and secondary data center locations. For cloud infrastructures, state the primary and secondary zones.</v>
      </c>
      <c r="F192" s="214"/>
      <c r="G192" s="199" t="str">
        <f>VLOOKUP($A192,Questions!$A$2:$X$333,21,0)&amp;""</f>
        <v>Yes</v>
      </c>
      <c r="H192" s="200"/>
      <c r="I192" s="201" t="str">
        <f>VLOOKUP($A192,Questions!$A$2:$X$333,23,0)&amp;""</f>
        <v>Standard Importance</v>
      </c>
      <c r="J192" s="200"/>
      <c r="K192" s="202" t="b">
        <v>0</v>
      </c>
      <c r="L192" s="2"/>
      <c r="M192" s="192"/>
      <c r="N192" s="192"/>
      <c r="O192" s="192"/>
      <c r="P192" s="192"/>
      <c r="Q192" s="192"/>
      <c r="R192" s="192"/>
      <c r="S192" s="192"/>
      <c r="T192" s="192"/>
      <c r="U192" s="192"/>
      <c r="V192" s="192"/>
      <c r="W192" s="192"/>
      <c r="X192" s="192"/>
      <c r="Y192" s="192"/>
      <c r="Z192" s="192"/>
    </row>
    <row r="193" spans="1:26" ht="15.75" customHeight="1" x14ac:dyDescent="0.15">
      <c r="A193" s="34" t="str">
        <f>Infrastructure!$A$42</f>
        <v>DCTR-08</v>
      </c>
      <c r="B193" s="35" t="str">
        <f>VLOOKUP($A193,Infrastructure!$A$13:$E$74,2,0)&amp;""</f>
        <v>Is the service hosted in a high-availability environment?</v>
      </c>
      <c r="C193" s="201" t="str">
        <f>VLOOKUP($A193,Infrastructure!$A$13:$E$74,3,0)&amp;""</f>
        <v>Yes</v>
      </c>
      <c r="D193" s="66" t="str">
        <f>IF(LEFT(VLOOKUP($A193,Infrastructure!$A$13:$E$74,5,0),21)='Auto Responses'!$A$73,'Auto Responses'!$A$74,VLOOKUP($A193,Infrastructure!$A$13:$E$74,4,0))&amp;""</f>
        <v>Qualtrics has been desgned to be highly available. Redundant systems and extra capacity are maintained to support the service and keep availability high.</v>
      </c>
      <c r="E193" s="208" t="str">
        <f>VLOOKUP($A193,Infrastructure!$A$13:$E$74,5,0)&amp;""</f>
        <v>Provide a summary to support your response selection.</v>
      </c>
      <c r="F193" s="214"/>
      <c r="G193" s="199" t="str">
        <f>VLOOKUP($A193,Questions!$A$2:$X$333,21,0)&amp;""</f>
        <v>Yes</v>
      </c>
      <c r="H193" s="200"/>
      <c r="I193" s="201" t="str">
        <f>VLOOKUP($A193,Questions!$A$2:$X$333,23,0)&amp;""</f>
        <v>Standard Importance</v>
      </c>
      <c r="J193" s="200"/>
      <c r="K193" s="202" t="b">
        <v>0</v>
      </c>
      <c r="L193" s="2"/>
      <c r="M193" s="192"/>
      <c r="N193" s="192"/>
      <c r="O193" s="192"/>
      <c r="P193" s="192"/>
      <c r="Q193" s="192"/>
      <c r="R193" s="192"/>
      <c r="S193" s="192"/>
      <c r="T193" s="192"/>
      <c r="U193" s="192"/>
      <c r="V193" s="192"/>
      <c r="W193" s="192"/>
      <c r="X193" s="192"/>
      <c r="Y193" s="192"/>
      <c r="Z193" s="192"/>
    </row>
    <row r="194" spans="1:26" ht="15.75" customHeight="1" x14ac:dyDescent="0.15">
      <c r="A194" s="34" t="str">
        <f>Infrastructure!$A$43</f>
        <v>DCTR-09</v>
      </c>
      <c r="B194" s="35" t="str">
        <f>VLOOKUP($A194,Infrastructure!$A$13:$E$74,2,0)&amp;""</f>
        <v>Is redundant power available for all data centers where institutional data will reside?</v>
      </c>
      <c r="C194" s="201" t="str">
        <f>VLOOKUP($A194,Infrastructure!$A$13:$E$74,3,0)&amp;""</f>
        <v>Yes</v>
      </c>
      <c r="D194" s="66" t="str">
        <f>IF(LEFT(VLOOKUP($A194,Infrastructure!$A$13:$E$74,5,0),21)='Auto Responses'!$A$73,'Auto Responses'!$A$74,VLOOKUP($A194,Infrastructure!$A$13:$E$74,4,0))&amp;""</f>
        <v>All data centers have secondary power sources on site.</v>
      </c>
      <c r="E194" s="208" t="str">
        <f>VLOOKUP($A194,Infrastructure!$A$13:$E$74,5,0)&amp;""</f>
        <v>Based on the response to DCTR-01, this question does not apply to this product or service.</v>
      </c>
      <c r="F194" s="214"/>
      <c r="G194" s="199" t="str">
        <f>VLOOKUP($A194,Questions!$A$2:$X$333,21,0)&amp;""</f>
        <v>Yes</v>
      </c>
      <c r="H194" s="200"/>
      <c r="I194" s="201" t="str">
        <f>VLOOKUP($A194,Questions!$A$2:$X$333,23,0)&amp;""</f>
        <v>Standard Importance</v>
      </c>
      <c r="J194" s="200"/>
      <c r="K194" s="202" t="b">
        <v>0</v>
      </c>
      <c r="L194" s="2"/>
      <c r="M194" s="192"/>
      <c r="N194" s="192"/>
      <c r="O194" s="192"/>
      <c r="P194" s="192"/>
      <c r="Q194" s="192"/>
      <c r="R194" s="192"/>
      <c r="S194" s="192"/>
      <c r="T194" s="192"/>
      <c r="U194" s="192"/>
      <c r="V194" s="192"/>
      <c r="W194" s="192"/>
      <c r="X194" s="192"/>
      <c r="Y194" s="192"/>
      <c r="Z194" s="192"/>
    </row>
    <row r="195" spans="1:26" ht="15.75" customHeight="1" x14ac:dyDescent="0.15">
      <c r="A195" s="34" t="str">
        <f>Infrastructure!$A$44</f>
        <v>DCTR-10</v>
      </c>
      <c r="B195" s="35" t="str">
        <f>VLOOKUP($A195,Infrastructure!$A$13:$E$74,2,0)&amp;""</f>
        <v>Are redundant power strategies tested?*</v>
      </c>
      <c r="C195" s="201" t="str">
        <f>VLOOKUP($A195,Infrastructure!$A$13:$E$74,3,0)&amp;""</f>
        <v>Yes</v>
      </c>
      <c r="D195" s="66" t="str">
        <f>IF(LEFT(VLOOKUP($A195,Infrastructure!$A$13:$E$74,5,0),21)='Auto Responses'!$A$73,'Auto Responses'!$A$74,VLOOKUP($A195,Infrastructure!$A$13:$E$74,4,0))&amp;""</f>
        <v>At least annually. For more information refer to thier SOC2.</v>
      </c>
      <c r="E195" s="208" t="str">
        <f>VLOOKUP($A195,Infrastructure!$A$13:$E$74,5,0)&amp;""</f>
        <v>Based on the response to DCTR-01, this question does not apply to this product or service.</v>
      </c>
      <c r="F195" s="214"/>
      <c r="G195" s="199" t="str">
        <f>VLOOKUP($A195,Questions!$A$2:$X$333,21,0)&amp;""</f>
        <v>Yes</v>
      </c>
      <c r="H195" s="200"/>
      <c r="I195" s="201" t="str">
        <f>VLOOKUP($A195,Questions!$A$2:$X$333,23,0)&amp;""</f>
        <v>Critical Importance</v>
      </c>
      <c r="J195" s="200"/>
      <c r="K195" s="202" t="b">
        <v>0</v>
      </c>
      <c r="L195" s="2"/>
      <c r="M195" s="192"/>
      <c r="N195" s="192"/>
      <c r="O195" s="192"/>
      <c r="P195" s="192"/>
      <c r="Q195" s="192"/>
      <c r="R195" s="192"/>
      <c r="S195" s="192"/>
      <c r="T195" s="192"/>
      <c r="U195" s="192"/>
      <c r="V195" s="192"/>
      <c r="W195" s="192"/>
      <c r="X195" s="192"/>
      <c r="Y195" s="192"/>
      <c r="Z195" s="192"/>
    </row>
    <row r="196" spans="1:26" ht="15.75" customHeight="1" x14ac:dyDescent="0.15">
      <c r="A196" s="34" t="str">
        <f>Infrastructure!$A$45</f>
        <v>DCTR-11</v>
      </c>
      <c r="B196" s="35" t="str">
        <f>VLOOKUP($A196,Infrastructure!$A$13:$E$74,2,0)&amp;""</f>
        <v>Does the center where the data will reside have cooling and fire-suppression systems that are active and regularly tested?</v>
      </c>
      <c r="C196" s="201" t="str">
        <f>VLOOKUP($A196,Infrastructure!$A$13:$E$74,3,0)&amp;""</f>
        <v>Yes</v>
      </c>
      <c r="D196" s="66" t="str">
        <f>IF(LEFT(VLOOKUP($A196,Infrastructure!$A$13:$E$74,5,0),21)='Auto Responses'!$A$73,'Auto Responses'!$A$74,VLOOKUP($A196,Infrastructure!$A$13:$E$74,4,0))&amp;""</f>
        <v>In general, all data centers utilized by Qualtrics:
- are in non-descript buildings
- access controls to all areas (including loading dock) using biometrics and card readers log and monitor all entry and exit access
- have 24/7 on-site guards
- constantly monitor power, fire, flood, temperature, and humidity geographically diverse</v>
      </c>
      <c r="E196" s="208" t="str">
        <f>VLOOKUP($A196,Infrastructure!$A$13:$E$74,5,0)&amp;""</f>
        <v>Based on the response to DCTR-01, this question does not apply to this product or service.</v>
      </c>
      <c r="F196" s="214"/>
      <c r="G196" s="199" t="str">
        <f>VLOOKUP($A196,Questions!$A$2:$X$333,21,0)&amp;""</f>
        <v>Yes</v>
      </c>
      <c r="H196" s="200"/>
      <c r="I196" s="201" t="str">
        <f>VLOOKUP($A196,Questions!$A$2:$X$333,23,0)&amp;""</f>
        <v>Standard Importance</v>
      </c>
      <c r="J196" s="200"/>
      <c r="K196" s="202" t="b">
        <v>0</v>
      </c>
      <c r="L196" s="2"/>
      <c r="M196" s="192"/>
      <c r="N196" s="192"/>
      <c r="O196" s="192"/>
      <c r="P196" s="192"/>
      <c r="Q196" s="192"/>
      <c r="R196" s="192"/>
      <c r="S196" s="192"/>
      <c r="T196" s="192"/>
      <c r="U196" s="192"/>
      <c r="V196" s="192"/>
      <c r="W196" s="192"/>
      <c r="X196" s="192"/>
      <c r="Y196" s="192"/>
      <c r="Z196" s="192"/>
    </row>
    <row r="197" spans="1:26" ht="15.75" customHeight="1" x14ac:dyDescent="0.15">
      <c r="A197" s="34" t="str">
        <f>Infrastructure!$A$46</f>
        <v>DCTR-12</v>
      </c>
      <c r="B197" s="35" t="str">
        <f>VLOOKUP($A197,Infrastructure!$A$13:$E$74,2,0)&amp;""</f>
        <v>Do you have Internet Service Provider (ISP) redundancy?</v>
      </c>
      <c r="C197" s="201" t="str">
        <f>VLOOKUP($A197,Infrastructure!$A$13:$E$74,3,0)&amp;""</f>
        <v>Yes</v>
      </c>
      <c r="D197" s="66" t="str">
        <f>IF(LEFT(VLOOKUP($A197,Infrastructure!$A$13:$E$74,5,0),21)='Auto Responses'!$A$73,'Auto Responses'!$A$74,VLOOKUP($A197,Infrastructure!$A$13:$E$74,4,0))&amp;""</f>
        <v>Yes. Our data center providers are not subject to the tiering assessment but their posture would be equivalent to at least level 3. Each leverages multiple ISPs. Finer details are not released</v>
      </c>
      <c r="E197" s="208" t="str">
        <f>VLOOKUP($A197,Infrastructure!$A$13:$E$74,5,0)&amp;""</f>
        <v>Based on the response to DCTR-01, this question does not apply to this product or service.</v>
      </c>
      <c r="F197" s="214"/>
      <c r="G197" s="199" t="str">
        <f>VLOOKUP($A197,Questions!$A$2:$X$333,21,0)&amp;""</f>
        <v>Yes</v>
      </c>
      <c r="H197" s="200"/>
      <c r="I197" s="201" t="str">
        <f>VLOOKUP($A197,Questions!$A$2:$X$333,23,0)&amp;""</f>
        <v>Standard Importance</v>
      </c>
      <c r="J197" s="200"/>
      <c r="K197" s="202" t="b">
        <v>0</v>
      </c>
      <c r="L197" s="2"/>
      <c r="M197" s="192"/>
      <c r="N197" s="192"/>
      <c r="O197" s="192"/>
      <c r="P197" s="192"/>
      <c r="Q197" s="192"/>
      <c r="R197" s="192"/>
      <c r="S197" s="192"/>
      <c r="T197" s="192"/>
      <c r="U197" s="192"/>
      <c r="V197" s="192"/>
      <c r="W197" s="192"/>
      <c r="X197" s="192"/>
      <c r="Y197" s="192"/>
      <c r="Z197" s="192"/>
    </row>
    <row r="198" spans="1:26" ht="15.75" customHeight="1" x14ac:dyDescent="0.15">
      <c r="A198" s="34" t="str">
        <f>Infrastructure!$A$47</f>
        <v>DCTR-13</v>
      </c>
      <c r="B198" s="35" t="str">
        <f>VLOOKUP($A198,Infrastructure!$A$13:$E$74,2,0)&amp;""</f>
        <v>Does every data center where the institution's data will reside have multiple telephone company or network provider entrances to the facility?</v>
      </c>
      <c r="C198" s="201" t="str">
        <f>VLOOKUP($A198,Infrastructure!$A$13:$E$74,3,0)&amp;""</f>
        <v>Yes</v>
      </c>
      <c r="D198" s="66" t="str">
        <f>IF(LEFT(VLOOKUP($A198,Infrastructure!$A$13:$E$74,5,0),21)='Auto Responses'!$A$73,'Auto Responses'!$A$74,VLOOKUP($A198,Infrastructure!$A$13:$E$74,4,0))&amp;""</f>
        <v>Customers' data will reside at one primary data center. All data centers have multiple telephone or network provider entrances to the facility</v>
      </c>
      <c r="E198" s="208" t="str">
        <f>VLOOKUP($A198,Infrastructure!$A$13:$E$74,5,0)&amp;""</f>
        <v>Based on the response to DCTR-01, this question does not apply to this product or service.</v>
      </c>
      <c r="F198" s="214"/>
      <c r="G198" s="199" t="str">
        <f>VLOOKUP($A198,Questions!$A$2:$X$333,21,0)&amp;""</f>
        <v>Yes</v>
      </c>
      <c r="H198" s="200"/>
      <c r="I198" s="201" t="str">
        <f>VLOOKUP($A198,Questions!$A$2:$X$333,23,0)&amp;""</f>
        <v>Standard Importance</v>
      </c>
      <c r="J198" s="200"/>
      <c r="K198" s="202" t="b">
        <v>0</v>
      </c>
      <c r="L198" s="2"/>
      <c r="M198" s="192"/>
      <c r="N198" s="192"/>
      <c r="O198" s="192"/>
      <c r="P198" s="192"/>
      <c r="Q198" s="192"/>
      <c r="R198" s="192"/>
      <c r="S198" s="192"/>
      <c r="T198" s="192"/>
      <c r="U198" s="192"/>
      <c r="V198" s="192"/>
      <c r="W198" s="192"/>
      <c r="X198" s="192"/>
      <c r="Y198" s="192"/>
      <c r="Z198" s="192"/>
    </row>
    <row r="199" spans="1:26" ht="15.75" customHeight="1" x14ac:dyDescent="0.15">
      <c r="A199" s="34" t="str">
        <f>Infrastructure!$A$48</f>
        <v>DCTR-14</v>
      </c>
      <c r="B199" s="35" t="str">
        <f>VLOOKUP($A199,Infrastructure!$A$13:$E$74,2,0)&amp;""</f>
        <v>Do you require multifactor authentication for all administrative accounts in your environment?</v>
      </c>
      <c r="C199" s="201" t="str">
        <f>VLOOKUP($A199,Infrastructure!$A$13:$E$74,3,0)&amp;""</f>
        <v>Yes</v>
      </c>
      <c r="D199" s="66" t="str">
        <f>IF(LEFT(VLOOKUP($A199,Infrastructure!$A$13:$E$74,5,0),21)='Auto Responses'!$A$73,'Auto Responses'!$A$74,VLOOKUP($A199,Infrastructure!$A$13:$E$74,4,0))&amp;""</f>
        <v>Access to our public cloud infrastructure (AWS) requires a username, password, and MFA token to access the management console.
Access to the production infrastructure is restricted to authorized personnel based on job function. Privileged system access is restricted to a limited number of system administrators and their management.</v>
      </c>
      <c r="E199" s="208" t="str">
        <f>VLOOKUP($A199,Infrastructure!$A$13:$E$74,5,0)&amp;""</f>
        <v>State which model of MFA you are using.</v>
      </c>
      <c r="F199" s="214"/>
      <c r="G199" s="199" t="str">
        <f>VLOOKUP($A199,Questions!$A$2:$X$333,21,0)&amp;""</f>
        <v>Yes</v>
      </c>
      <c r="H199" s="200"/>
      <c r="I199" s="201" t="str">
        <f>VLOOKUP($A199,Questions!$A$2:$X$333,23,0)&amp;""</f>
        <v>Standard Importance</v>
      </c>
      <c r="J199" s="200"/>
      <c r="K199" s="202" t="b">
        <v>0</v>
      </c>
      <c r="L199" s="2"/>
      <c r="M199" s="192"/>
      <c r="N199" s="192"/>
      <c r="O199" s="192"/>
      <c r="P199" s="192"/>
      <c r="Q199" s="192"/>
      <c r="R199" s="192"/>
      <c r="S199" s="192"/>
      <c r="T199" s="192"/>
      <c r="U199" s="192"/>
      <c r="V199" s="192"/>
      <c r="W199" s="192"/>
      <c r="X199" s="192"/>
      <c r="Y199" s="192"/>
      <c r="Z199" s="192"/>
    </row>
    <row r="200" spans="1:26" ht="15.75" customHeight="1" x14ac:dyDescent="0.15">
      <c r="A200" s="34" t="str">
        <f>Infrastructure!$A$49</f>
        <v>DCTR-15</v>
      </c>
      <c r="B200" s="35" t="str">
        <f>VLOOKUP($A200,Infrastructure!$A$13:$E$74,2,0)&amp;""</f>
        <v>Are you using your cloud provider's available hardening tools or pre-hardened images?</v>
      </c>
      <c r="C200" s="201" t="str">
        <f>VLOOKUP($A200,Infrastructure!$A$13:$E$74,3,0)&amp;""</f>
        <v>Yes</v>
      </c>
      <c r="D200" s="66" t="str">
        <f>IF(LEFT(VLOOKUP($A200,Infrastructure!$A$13:$E$74,5,0),21)='Auto Responses'!$A$73,'Auto Responses'!$A$74,VLOOKUP($A200,Infrastructure!$A$13:$E$74,4,0))&amp;""</f>
        <v/>
      </c>
      <c r="E200" s="208" t="str">
        <f>VLOOKUP($A200,Infrastructure!$A$13:$E$74,5,0)&amp;""</f>
        <v/>
      </c>
      <c r="F200" s="214"/>
      <c r="G200" s="199" t="str">
        <f>VLOOKUP($A200,Questions!$A$2:$X$333,21,0)&amp;""</f>
        <v>Yes</v>
      </c>
      <c r="H200" s="200"/>
      <c r="I200" s="201" t="str">
        <f>VLOOKUP($A200,Questions!$A$2:$X$333,23,0)&amp;""</f>
        <v>Standard Importance</v>
      </c>
      <c r="J200" s="200"/>
      <c r="K200" s="202" t="b">
        <v>0</v>
      </c>
      <c r="L200" s="2"/>
      <c r="M200" s="192"/>
      <c r="N200" s="192"/>
      <c r="O200" s="192"/>
      <c r="P200" s="192"/>
      <c r="Q200" s="192"/>
      <c r="R200" s="192"/>
      <c r="S200" s="192"/>
      <c r="T200" s="192"/>
      <c r="U200" s="192"/>
      <c r="V200" s="192"/>
      <c r="W200" s="192"/>
      <c r="X200" s="192"/>
      <c r="Y200" s="192"/>
      <c r="Z200" s="192"/>
    </row>
    <row r="201" spans="1:26" ht="15.75" customHeight="1" x14ac:dyDescent="0.15">
      <c r="A201" s="34" t="str">
        <f>Infrastructure!$A$50</f>
        <v>DCTR-16</v>
      </c>
      <c r="B201" s="35" t="str">
        <f>VLOOKUP($A201,Infrastructure!$A$13:$E$74,2,0)&amp;""</f>
        <v>Does your cloud solution provider have access to your encryption keys?</v>
      </c>
      <c r="C201" s="201" t="str">
        <f>VLOOKUP($A201,Infrastructure!$A$13:$E$74,3,0)&amp;""</f>
        <v>No</v>
      </c>
      <c r="D201" s="66" t="str">
        <f>IF(LEFT(VLOOKUP($A201,Infrastructure!$A$13:$E$74,5,0),21)='Auto Responses'!$A$73,'Auto Responses'!$A$74,VLOOKUP($A201,Infrastructure!$A$13:$E$74,4,0))&amp;""</f>
        <v/>
      </c>
      <c r="E201" s="208" t="str">
        <f>VLOOKUP($A201,Infrastructure!$A$13:$E$74,5,0)&amp;""</f>
        <v/>
      </c>
      <c r="F201" s="214"/>
      <c r="G201" s="199" t="str">
        <f>VLOOKUP($A201,Questions!$A$2:$X$333,21,0)&amp;""</f>
        <v>No</v>
      </c>
      <c r="H201" s="200"/>
      <c r="I201" s="201" t="str">
        <f>VLOOKUP($A201,Questions!$A$2:$X$333,23,0)&amp;""</f>
        <v>Standard Importance</v>
      </c>
      <c r="J201" s="200"/>
      <c r="K201" s="202" t="b">
        <v>0</v>
      </c>
      <c r="L201" s="2"/>
      <c r="M201" s="192"/>
      <c r="N201" s="192"/>
      <c r="O201" s="192"/>
      <c r="P201" s="192"/>
      <c r="Q201" s="192"/>
      <c r="R201" s="192"/>
      <c r="S201" s="192"/>
      <c r="T201" s="192"/>
      <c r="U201" s="192"/>
      <c r="V201" s="192"/>
      <c r="W201" s="192"/>
      <c r="X201" s="192"/>
      <c r="Y201" s="192"/>
      <c r="Z201" s="192"/>
    </row>
    <row r="202" spans="1:26" ht="15.75" customHeight="1" x14ac:dyDescent="0.15">
      <c r="A202" s="18" t="str">
        <f>VLOOKUP(LEFT($A203,4),'Auto Responses'!$N$4:$O$38,2,0)&amp;""</f>
        <v xml:space="preserve"> Firewalls, IDS, IPS, and Networking</v>
      </c>
      <c r="B202" s="40"/>
      <c r="C202" s="41"/>
      <c r="D202" s="41"/>
      <c r="E202" s="206"/>
      <c r="F202" s="194" t="s">
        <v>619</v>
      </c>
      <c r="G202" s="203" t="s">
        <v>614</v>
      </c>
      <c r="H202" s="203" t="s">
        <v>615</v>
      </c>
      <c r="I202" s="203" t="s">
        <v>616</v>
      </c>
      <c r="J202" s="203" t="s">
        <v>617</v>
      </c>
      <c r="K202" s="41"/>
      <c r="L202" s="2"/>
      <c r="M202" s="2"/>
      <c r="N202" s="2"/>
      <c r="O202" s="2"/>
      <c r="P202" s="2"/>
      <c r="Q202" s="2"/>
      <c r="R202" s="2"/>
      <c r="S202" s="2"/>
      <c r="T202" s="2"/>
      <c r="U202" s="2"/>
      <c r="V202" s="2"/>
      <c r="W202" s="2"/>
      <c r="X202" s="2"/>
      <c r="Y202" s="2"/>
      <c r="Z202" s="2"/>
    </row>
    <row r="203" spans="1:26" ht="15.75" customHeight="1" x14ac:dyDescent="0.15">
      <c r="A203" s="34" t="str">
        <f>Infrastructure!$A$52</f>
        <v>FIDP-01</v>
      </c>
      <c r="B203" s="35" t="str">
        <f>VLOOKUP($A203,Infrastructure!$A$13:$E$74,2,0)&amp;""</f>
        <v>Are you utilizing a stateful packet inspection (SPI) firewall?*</v>
      </c>
      <c r="C203" s="201" t="str">
        <f>VLOOKUP($A203,Infrastructure!$A$13:$E$74,3,0)&amp;""</f>
        <v>Yes</v>
      </c>
      <c r="D203" s="66" t="str">
        <f>IF(LEFT(VLOOKUP($A203,Infrastructure!$A$13:$E$74,5,0),21)='Auto Responses'!$A$73,'Auto Responses'!$A$74,VLOOKUP($A203,Infrastructure!$A$13:$E$74,4,0))&amp;""</f>
        <v>Tools and processes have been implemented to monitor and control communications at the boundary of the production environment. Web applications firewalls and border routers are configured to filter potentially harmful network traffic.
Access control lists are applied to border devices to enforce a “deny all, but allow by exception” policy. Load balancers are used to manage connections within the production environment. Firewalls with IDS/IPS capabilities are enabled.</v>
      </c>
      <c r="E203" s="208" t="str">
        <f>VLOOKUP($A203,Infrastructure!$A$13:$E$74,5,0)&amp;""</f>
        <v>Describe the currently implemented SPI firewall.</v>
      </c>
      <c r="F203" s="214"/>
      <c r="G203" s="199" t="str">
        <f>VLOOKUP($A203,Questions!$A$2:$X$333,21,0)&amp;""</f>
        <v>Yes</v>
      </c>
      <c r="H203" s="200"/>
      <c r="I203" s="201" t="str">
        <f>VLOOKUP($A203,Questions!$A$2:$X$333,23,0)&amp;""</f>
        <v>Critical Importance</v>
      </c>
      <c r="J203" s="200"/>
      <c r="K203" s="202" t="b">
        <v>0</v>
      </c>
      <c r="L203" s="2"/>
      <c r="M203" s="192"/>
      <c r="N203" s="192"/>
      <c r="O203" s="192"/>
      <c r="P203" s="192"/>
      <c r="Q203" s="192"/>
      <c r="R203" s="192"/>
      <c r="S203" s="192"/>
      <c r="T203" s="192"/>
      <c r="U203" s="192"/>
      <c r="V203" s="192"/>
      <c r="W203" s="192"/>
      <c r="X203" s="192"/>
      <c r="Y203" s="192"/>
      <c r="Z203" s="192"/>
    </row>
    <row r="204" spans="1:26" ht="15.75" customHeight="1" x14ac:dyDescent="0.15">
      <c r="A204" s="34" t="str">
        <f>Infrastructure!$A$53</f>
        <v>FIDP-02</v>
      </c>
      <c r="B204" s="35" t="str">
        <f>VLOOKUP($A204,Infrastructure!$A$13:$E$74,2,0)&amp;""</f>
        <v>Do you have a documented policy for firewall change requests?*</v>
      </c>
      <c r="C204" s="201" t="str">
        <f>VLOOKUP($A204,Infrastructure!$A$13:$E$74,3,0)&amp;""</f>
        <v>Yes</v>
      </c>
      <c r="D204" s="66" t="str">
        <f>IF(LEFT(VLOOKUP($A204,Infrastructure!$A$13:$E$74,5,0),21)='Auto Responses'!$A$73,'Auto Responses'!$A$74,VLOOKUP($A204,Infrastructure!$A$13:$E$74,4,0))&amp;""</f>
        <v>These requests follow our standard change management policy.</v>
      </c>
      <c r="E204" s="208" t="str">
        <f>VLOOKUP($A204,Infrastructure!$A$13:$E$74,5,0)&amp;""</f>
        <v>Describe your documented firewall change request policy.</v>
      </c>
      <c r="F204" s="214"/>
      <c r="G204" s="199" t="str">
        <f>VLOOKUP($A204,Questions!$A$2:$X$333,21,0)&amp;""</f>
        <v>Yes</v>
      </c>
      <c r="H204" s="200"/>
      <c r="I204" s="201" t="str">
        <f>VLOOKUP($A204,Questions!$A$2:$X$333,23,0)&amp;""</f>
        <v>Critical Importance</v>
      </c>
      <c r="J204" s="200"/>
      <c r="K204" s="202" t="b">
        <v>0</v>
      </c>
      <c r="L204" s="2"/>
      <c r="M204" s="192"/>
      <c r="N204" s="192"/>
      <c r="O204" s="192"/>
      <c r="P204" s="192"/>
      <c r="Q204" s="192"/>
      <c r="R204" s="192"/>
      <c r="S204" s="192"/>
      <c r="T204" s="192"/>
      <c r="U204" s="192"/>
      <c r="V204" s="192"/>
      <c r="W204" s="192"/>
      <c r="X204" s="192"/>
      <c r="Y204" s="192"/>
      <c r="Z204" s="192"/>
    </row>
    <row r="205" spans="1:26" ht="15.75" customHeight="1" x14ac:dyDescent="0.15">
      <c r="A205" s="34" t="str">
        <f>Infrastructure!$A$54</f>
        <v>FIDP-03</v>
      </c>
      <c r="B205" s="35" t="str">
        <f>VLOOKUP($A205,Infrastructure!$A$13:$E$74,2,0)&amp;""</f>
        <v>Have you implemented an intrusion detection system (network-based)?*</v>
      </c>
      <c r="C205" s="201" t="str">
        <f>VLOOKUP($A205,Infrastructure!$A$13:$E$74,3,0)&amp;""</f>
        <v>Yes</v>
      </c>
      <c r="D205" s="66" t="str">
        <f>IF(LEFT(VLOOKUP($A205,Infrastructure!$A$13:$E$74,5,0),21)='Auto Responses'!$A$73,'Auto Responses'!$A$74,VLOOKUP($A205,Infrastructure!$A$13:$E$74,4,0))&amp;""</f>
        <v>Host-based intrusion detection has been implemented on all servers in all data centers. Host-based intrusion detection is monitoring key system directories for changes and other evidence of compromise.</v>
      </c>
      <c r="E205" s="208" t="str">
        <f>VLOOKUP($A205,Infrastructure!$A$13:$E$74,5,0)&amp;""</f>
        <v>Describe the currently implemented IDS.</v>
      </c>
      <c r="F205" s="214"/>
      <c r="G205" s="199" t="str">
        <f>VLOOKUP($A205,Questions!$A$2:$X$333,21,0)&amp;""</f>
        <v>Yes</v>
      </c>
      <c r="H205" s="200"/>
      <c r="I205" s="201" t="str">
        <f>VLOOKUP($A205,Questions!$A$2:$X$333,23,0)&amp;""</f>
        <v>Critical Importance</v>
      </c>
      <c r="J205" s="200"/>
      <c r="K205" s="202" t="b">
        <v>0</v>
      </c>
      <c r="L205" s="2"/>
      <c r="M205" s="192"/>
      <c r="N205" s="192"/>
      <c r="O205" s="192"/>
      <c r="P205" s="192"/>
      <c r="Q205" s="192"/>
      <c r="R205" s="192"/>
      <c r="S205" s="192"/>
      <c r="T205" s="192"/>
      <c r="U205" s="192"/>
      <c r="V205" s="192"/>
      <c r="W205" s="192"/>
      <c r="X205" s="192"/>
      <c r="Y205" s="192"/>
      <c r="Z205" s="192"/>
    </row>
    <row r="206" spans="1:26" ht="15.75" customHeight="1" x14ac:dyDescent="0.15">
      <c r="A206" s="34" t="str">
        <f>Infrastructure!$A$55</f>
        <v>FIDP-04</v>
      </c>
      <c r="B206" s="35" t="str">
        <f>VLOOKUP($A206,Infrastructure!$A$13:$E$74,2,0)&amp;""</f>
        <v>Do you employ host-based intrusion detection?*</v>
      </c>
      <c r="C206" s="201" t="str">
        <f>VLOOKUP($A206,Infrastructure!$A$13:$E$74,3,0)&amp;""</f>
        <v>Yes</v>
      </c>
      <c r="D206" s="66" t="str">
        <f>IF(LEFT(VLOOKUP($A206,Infrastructure!$A$13:$E$74,5,0),21)='Auto Responses'!$A$73,'Auto Responses'!$A$74,VLOOKUP($A206,Infrastructure!$A$13:$E$74,4,0))&amp;""</f>
        <v>Host-based intrusion detection has been implemented on all servers in all data centers. Host-based intrusion detection is monitoring key system directories for changes and other evidence of compromise.</v>
      </c>
      <c r="E206" s="208" t="str">
        <f>VLOOKUP($A206,Infrastructure!$A$13:$E$74,5,0)&amp;""</f>
        <v>Describe the currently implemented host-based IDS solution(s).</v>
      </c>
      <c r="F206" s="214"/>
      <c r="G206" s="199" t="str">
        <f>VLOOKUP($A206,Questions!$A$2:$X$333,21,0)&amp;""</f>
        <v>Yes</v>
      </c>
      <c r="H206" s="200"/>
      <c r="I206" s="201" t="str">
        <f>VLOOKUP($A206,Questions!$A$2:$X$333,23,0)&amp;""</f>
        <v>Critical Importance</v>
      </c>
      <c r="J206" s="200"/>
      <c r="K206" s="202" t="b">
        <v>0</v>
      </c>
      <c r="L206" s="2"/>
      <c r="M206" s="192"/>
      <c r="N206" s="192"/>
      <c r="O206" s="192"/>
      <c r="P206" s="192"/>
      <c r="Q206" s="192"/>
      <c r="R206" s="192"/>
      <c r="S206" s="192"/>
      <c r="T206" s="192"/>
      <c r="U206" s="192"/>
      <c r="V206" s="192"/>
      <c r="W206" s="192"/>
      <c r="X206" s="192"/>
      <c r="Y206" s="192"/>
      <c r="Z206" s="192"/>
    </row>
    <row r="207" spans="1:26" ht="15.75" customHeight="1" x14ac:dyDescent="0.15">
      <c r="A207" s="34" t="str">
        <f>Infrastructure!$A$56</f>
        <v>FIDP-05</v>
      </c>
      <c r="B207" s="35" t="str">
        <f>VLOOKUP($A207,Infrastructure!$A$13:$E$74,2,0)&amp;""</f>
        <v>Are audit logs available for all changes to the network, firewall, IDS, and IPS systems?*</v>
      </c>
      <c r="C207" s="201" t="str">
        <f>VLOOKUP($A207,Infrastructure!$A$13:$E$74,3,0)&amp;""</f>
        <v>Yes</v>
      </c>
      <c r="D207" s="66" t="str">
        <f>IF(LEFT(VLOOKUP($A207,Infrastructure!$A$13:$E$74,5,0),21)='Auto Responses'!$A$73,'Auto Responses'!$A$74,VLOOKUP($A207,Infrastructure!$A$13:$E$74,4,0))&amp;""</f>
        <v>System and performance logs are sent to a SIEM for long term storage. The SIEM is configured to “Write Once, Read Many” to prevent logs from tampering. Log files typically contain requestor IP address, protocol, request, result, and other info. Real-time dashboards provide insight into the log files using advanced analysis techniques. No personal data is captured in log files, and they are internal only and unavailable to Customers.
Active (live) logs are retained for at least 90 days and may be used for incident responses. Archive logs are retained for one year in compressed form for possible future forensic purposes.</v>
      </c>
      <c r="E207" s="208" t="str">
        <f>VLOOKUP($A207,Infrastructure!$A$13:$E$74,5,0)&amp;""</f>
        <v>Describe your current network systems logging strategy.</v>
      </c>
      <c r="F207" s="214"/>
      <c r="G207" s="199" t="str">
        <f>VLOOKUP($A207,Questions!$A$2:$X$333,21,0)&amp;""</f>
        <v>Yes</v>
      </c>
      <c r="H207" s="200"/>
      <c r="I207" s="201" t="str">
        <f>VLOOKUP($A207,Questions!$A$2:$X$333,23,0)&amp;""</f>
        <v>Critical Importance</v>
      </c>
      <c r="J207" s="200"/>
      <c r="K207" s="202" t="b">
        <v>0</v>
      </c>
      <c r="L207" s="2"/>
      <c r="M207" s="192"/>
      <c r="N207" s="192"/>
      <c r="O207" s="192"/>
      <c r="P207" s="192"/>
      <c r="Q207" s="192"/>
      <c r="R207" s="192"/>
      <c r="S207" s="192"/>
      <c r="T207" s="192"/>
      <c r="U207" s="192"/>
      <c r="V207" s="192"/>
      <c r="W207" s="192"/>
      <c r="X207" s="192"/>
      <c r="Y207" s="192"/>
      <c r="Z207" s="192"/>
    </row>
    <row r="208" spans="1:26" ht="15.75" customHeight="1" x14ac:dyDescent="0.15">
      <c r="A208" s="34" t="str">
        <f>Infrastructure!$A$57</f>
        <v>FIDP-06</v>
      </c>
      <c r="B208" s="35" t="str">
        <f>VLOOKUP($A208,Infrastructure!$A$13:$E$74,2,0)&amp;""</f>
        <v>Is authority for firewall change approval documented? Please list approver names or titles in Additional Info.</v>
      </c>
      <c r="C208" s="201" t="str">
        <f>VLOOKUP($A208,Infrastructure!$A$13:$E$74,3,0)&amp;""</f>
        <v>Yes</v>
      </c>
      <c r="D208" s="66" t="str">
        <f>IF(LEFT(VLOOKUP($A208,Infrastructure!$A$13:$E$74,5,0),21)='Auto Responses'!$A$73,'Auto Responses'!$A$74,VLOOKUP($A208,Infrastructure!$A$13:$E$74,4,0))&amp;""</f>
        <v>There are dedicated resources within our Information Security function in place for such matters</v>
      </c>
      <c r="E208" s="208" t="str">
        <f>VLOOKUP($A208,Infrastructure!$A$13:$E$74,5,0)&amp;""</f>
        <v>List approver names or titles.</v>
      </c>
      <c r="F208" s="214"/>
      <c r="G208" s="199" t="str">
        <f>VLOOKUP($A208,Questions!$A$2:$X$333,21,0)&amp;""</f>
        <v>Yes</v>
      </c>
      <c r="H208" s="200"/>
      <c r="I208" s="201" t="str">
        <f>VLOOKUP($A208,Questions!$A$2:$X$333,23,0)&amp;""</f>
        <v>Standard Importance</v>
      </c>
      <c r="J208" s="200"/>
      <c r="K208" s="202" t="b">
        <v>0</v>
      </c>
      <c r="L208" s="2"/>
      <c r="M208" s="192"/>
      <c r="N208" s="192"/>
      <c r="O208" s="192"/>
      <c r="P208" s="192"/>
      <c r="Q208" s="192"/>
      <c r="R208" s="192"/>
      <c r="S208" s="192"/>
      <c r="T208" s="192"/>
      <c r="U208" s="192"/>
      <c r="V208" s="192"/>
      <c r="W208" s="192"/>
      <c r="X208" s="192"/>
      <c r="Y208" s="192"/>
      <c r="Z208" s="192"/>
    </row>
    <row r="209" spans="1:26" ht="15.75" customHeight="1" x14ac:dyDescent="0.15">
      <c r="A209" s="34" t="str">
        <f>Infrastructure!$A$58</f>
        <v>FIDP-07</v>
      </c>
      <c r="B209" s="35" t="str">
        <f>VLOOKUP($A209,Infrastructure!$A$13:$E$74,2,0)&amp;""</f>
        <v>Have you implemented an intrusion prevention system (network-based)?</v>
      </c>
      <c r="C209" s="201" t="str">
        <f>VLOOKUP($A209,Infrastructure!$A$13:$E$74,3,0)&amp;""</f>
        <v>Yes</v>
      </c>
      <c r="D209" s="66" t="str">
        <f>IF(LEFT(VLOOKUP($A209,Infrastructure!$A$13:$E$74,5,0),21)='Auto Responses'!$A$73,'Auto Responses'!$A$74,VLOOKUP($A209,Infrastructure!$A$13:$E$74,4,0))&amp;""</f>
        <v>Tools and processes have been implemented to monitor and control communications at the boundary of the production environment. Web applications firewalls and border routers are configured to filter potentially harmful network traffic.
Access control lists are applied to border devices to enforce a “deny all, but allow by exception” policy. Load balancers are used to manage connections within the production environment. Firewalls with IDS/IPS capabilities are enabled. Specific details regarding internal tools used are not released.
Please refer to the Network Operations and Systems Monitoring section of the Cloud Security and Privacy Framework.</v>
      </c>
      <c r="E209" s="208" t="str">
        <f>VLOOKUP($A209,Infrastructure!$A$13:$E$74,5,0)&amp;""</f>
        <v>Describe the currently implemented IPS.</v>
      </c>
      <c r="F209" s="214"/>
      <c r="G209" s="199" t="str">
        <f>VLOOKUP($A209,Questions!$A$2:$X$333,21,0)&amp;""</f>
        <v>Yes</v>
      </c>
      <c r="H209" s="200"/>
      <c r="I209" s="201" t="str">
        <f>VLOOKUP($A209,Questions!$A$2:$X$333,23,0)&amp;""</f>
        <v>Standard Importance</v>
      </c>
      <c r="J209" s="200"/>
      <c r="K209" s="202" t="b">
        <v>0</v>
      </c>
      <c r="L209" s="2"/>
      <c r="M209" s="192"/>
      <c r="N209" s="192"/>
      <c r="O209" s="192"/>
      <c r="P209" s="192"/>
      <c r="Q209" s="192"/>
      <c r="R209" s="192"/>
      <c r="S209" s="192"/>
      <c r="T209" s="192"/>
      <c r="U209" s="192"/>
      <c r="V209" s="192"/>
      <c r="W209" s="192"/>
      <c r="X209" s="192"/>
      <c r="Y209" s="192"/>
      <c r="Z209" s="192"/>
    </row>
    <row r="210" spans="1:26" ht="15.75" customHeight="1" x14ac:dyDescent="0.15">
      <c r="A210" s="34" t="str">
        <f>Infrastructure!$A$59</f>
        <v>FIDP-08</v>
      </c>
      <c r="B210" s="35" t="str">
        <f>VLOOKUP($A210,Infrastructure!$A$13:$E$74,2,0)&amp;""</f>
        <v>Do you employ host-based intrusion prevention?</v>
      </c>
      <c r="C210" s="201" t="str">
        <f>VLOOKUP($A210,Infrastructure!$A$13:$E$74,3,0)&amp;""</f>
        <v>Yes</v>
      </c>
      <c r="D210" s="66" t="str">
        <f>IF(LEFT(VLOOKUP($A210,Infrastructure!$A$13:$E$74,5,0),21)='Auto Responses'!$A$73,'Auto Responses'!$A$74,VLOOKUP($A210,Infrastructure!$A$13:$E$74,4,0))&amp;""</f>
        <v>"Tools and processes have been implemented to monitor and control communications at the boundary of the production environment. Web applications firewalls and border routers are configured to filter potentially harmful network traffic.
Access control lists are applied to border devices to enforce a “deny all, but allow by exception” policy. Load balancers are used to manage connections within the production environment. Firewalls with IDS/IPS capabilities are enabled. Specific details regarding internal tools used are not released.
Please refer to the Network Operations and Systems Monitoring section of the Cloud Security and Privacy Framework.</v>
      </c>
      <c r="E210" s="208" t="str">
        <f>VLOOKUP($A210,Infrastructure!$A$13:$E$74,5,0)&amp;""</f>
        <v>Describe the currently implemented host-based IPS solution(s).</v>
      </c>
      <c r="F210" s="214"/>
      <c r="G210" s="199" t="str">
        <f>VLOOKUP($A210,Questions!$A$2:$X$333,21,0)&amp;""</f>
        <v>Yes</v>
      </c>
      <c r="H210" s="200"/>
      <c r="I210" s="201" t="str">
        <f>VLOOKUP($A210,Questions!$A$2:$X$333,23,0)&amp;""</f>
        <v>Standard Importance</v>
      </c>
      <c r="J210" s="200"/>
      <c r="K210" s="202" t="b">
        <v>0</v>
      </c>
      <c r="L210" s="2"/>
      <c r="M210" s="192"/>
      <c r="N210" s="192"/>
      <c r="O210" s="192"/>
      <c r="P210" s="192"/>
      <c r="Q210" s="192"/>
      <c r="R210" s="192"/>
      <c r="S210" s="192"/>
      <c r="T210" s="192"/>
      <c r="U210" s="192"/>
      <c r="V210" s="192"/>
      <c r="W210" s="192"/>
      <c r="X210" s="192"/>
      <c r="Y210" s="192"/>
      <c r="Z210" s="192"/>
    </row>
    <row r="211" spans="1:26" ht="15.75" customHeight="1" x14ac:dyDescent="0.15">
      <c r="A211" s="34" t="str">
        <f>Infrastructure!$A$60</f>
        <v>FIDP-09</v>
      </c>
      <c r="B211" s="35" t="str">
        <f>VLOOKUP($A211,Infrastructure!$A$13:$E$74,2,0)&amp;""</f>
        <v>Are you employing any next-generation persistent threat (NGPT) monitoring?</v>
      </c>
      <c r="C211" s="201" t="str">
        <f>VLOOKUP($A211,Infrastructure!$A$13:$E$74,3,0)&amp;""</f>
        <v>Yes</v>
      </c>
      <c r="D211" s="66" t="str">
        <f>IF(LEFT(VLOOKUP($A211,Infrastructure!$A$13:$E$74,5,0),21)='Auto Responses'!$A$73,'Auto Responses'!$A$74,VLOOKUP($A211,Infrastructure!$A$13:$E$74,4,0))&amp;""</f>
        <v>Qualtrics does not release details on this technology.</v>
      </c>
      <c r="E211" s="208" t="str">
        <f>VLOOKUP($A211,Infrastructure!$A$13:$E$74,5,0)&amp;""</f>
        <v>Describe your NGPT monitoring strategy.</v>
      </c>
      <c r="F211" s="214"/>
      <c r="G211" s="199" t="str">
        <f>VLOOKUP($A211,Questions!$A$2:$X$333,21,0)&amp;""</f>
        <v>Yes</v>
      </c>
      <c r="H211" s="200"/>
      <c r="I211" s="201" t="str">
        <f>VLOOKUP($A211,Questions!$A$2:$X$333,23,0)&amp;""</f>
        <v>Standard Importance</v>
      </c>
      <c r="J211" s="200"/>
      <c r="K211" s="202" t="b">
        <v>0</v>
      </c>
      <c r="L211" s="2"/>
      <c r="M211" s="192"/>
      <c r="N211" s="192"/>
      <c r="O211" s="192"/>
      <c r="P211" s="192"/>
      <c r="Q211" s="192"/>
      <c r="R211" s="192"/>
      <c r="S211" s="192"/>
      <c r="T211" s="192"/>
      <c r="U211" s="192"/>
      <c r="V211" s="192"/>
      <c r="W211" s="192"/>
      <c r="X211" s="192"/>
      <c r="Y211" s="192"/>
      <c r="Z211" s="192"/>
    </row>
    <row r="212" spans="1:26" ht="15.75" customHeight="1" x14ac:dyDescent="0.15">
      <c r="A212" s="34" t="str">
        <f>Infrastructure!$A$61</f>
        <v>FIDP-10</v>
      </c>
      <c r="B212" s="35" t="str">
        <f>VLOOKUP($A212,Infrastructure!$A$13:$E$74,2,0)&amp;""</f>
        <v>Is intrusion monitoring performed internally or by a third-party service?</v>
      </c>
      <c r="C212" s="201" t="str">
        <f>VLOOKUP($A212,Infrastructure!$A$13:$E$74,3,0)&amp;""</f>
        <v>Yes</v>
      </c>
      <c r="D212" s="66" t="str">
        <f>IF(LEFT(VLOOKUP($A212,Infrastructure!$A$13:$E$74,5,0),21)='Auto Responses'!$A$73,'Auto Responses'!$A$74,VLOOKUP($A212,Infrastructure!$A$13:$E$74,4,0))&amp;""</f>
        <v/>
      </c>
      <c r="E212" s="208" t="str">
        <f>VLOOKUP($A212,Infrastructure!$A$13:$E$74,5,0)&amp;""</f>
        <v/>
      </c>
      <c r="F212" s="214"/>
      <c r="G212" s="199" t="str">
        <f>VLOOKUP($A212,Questions!$A$2:$X$333,21,0)&amp;""</f>
        <v>Not scored</v>
      </c>
      <c r="H212" s="200"/>
      <c r="I212" s="201" t="str">
        <f>VLOOKUP($A212,Questions!$A$2:$X$333,23,0)&amp;""</f>
        <v>Standard Importance</v>
      </c>
      <c r="J212" s="200"/>
      <c r="K212" s="202" t="b">
        <v>0</v>
      </c>
      <c r="L212" s="2"/>
      <c r="M212" s="192"/>
      <c r="N212" s="192"/>
      <c r="O212" s="192"/>
      <c r="P212" s="192"/>
      <c r="Q212" s="192"/>
      <c r="R212" s="192"/>
      <c r="S212" s="192"/>
      <c r="T212" s="192"/>
      <c r="U212" s="192"/>
      <c r="V212" s="192"/>
      <c r="W212" s="192"/>
      <c r="X212" s="192"/>
      <c r="Y212" s="192"/>
      <c r="Z212" s="192"/>
    </row>
    <row r="213" spans="1:26" ht="15.75" customHeight="1" x14ac:dyDescent="0.15">
      <c r="A213" s="34" t="str">
        <f>Infrastructure!$A$62</f>
        <v>FIDP-11</v>
      </c>
      <c r="B213" s="35" t="str">
        <f>VLOOKUP($A213,Infrastructure!$A$13:$E$74,2,0)&amp;""</f>
        <v>Do you monitor for intrusions on a 24 x 7 x 365 basis?</v>
      </c>
      <c r="C213" s="201" t="str">
        <f>VLOOKUP($A213,Infrastructure!$A$13:$E$74,3,0)&amp;""</f>
        <v>Yes</v>
      </c>
      <c r="D213" s="66" t="str">
        <f>IF(LEFT(VLOOKUP($A213,Infrastructure!$A$13:$E$74,5,0),21)='Auto Responses'!$A$73,'Auto Responses'!$A$74,VLOOKUP($A213,Infrastructure!$A$13:$E$74,4,0))&amp;""</f>
        <v>The platform is monitored for security breaches, system performance, and other key performance indicators. Service teams have configured production servers, databases, and network devices to report their logs into a Security Information and Event Management (SIEM) system. The production systems are configured to capture log events including: logon events, account management events, privilege functions, and other system events. The SIEM is configured to monitor and alert when certain thresholds and activities are performed.
Alert notifications are monitored by the Security Operations Center (SOC) and service teams. Alerts are acknowledged and corrective action is taken as needed. Documented procedures are followed to address security breaches, incidents, and service disruptions. Automated monitoring systems are supplemented with manual reviews of system logs and physical access logs.</v>
      </c>
      <c r="E213" s="208" t="str">
        <f>VLOOKUP($A213,Infrastructure!$A$13:$E$74,5,0)&amp;""</f>
        <v>Provide a brief summary of this activity.</v>
      </c>
      <c r="F213" s="214"/>
      <c r="G213" s="199" t="str">
        <f>VLOOKUP($A213,Questions!$A$2:$X$333,21,0)&amp;""</f>
        <v>Yes</v>
      </c>
      <c r="H213" s="200"/>
      <c r="I213" s="201" t="str">
        <f>VLOOKUP($A213,Questions!$A$2:$X$333,23,0)&amp;""</f>
        <v>Minor Importance</v>
      </c>
      <c r="J213" s="200"/>
      <c r="K213" s="202" t="b">
        <v>0</v>
      </c>
      <c r="L213" s="2"/>
      <c r="M213" s="192"/>
      <c r="N213" s="192"/>
      <c r="O213" s="192"/>
      <c r="P213" s="192"/>
      <c r="Q213" s="192"/>
      <c r="R213" s="192"/>
      <c r="S213" s="192"/>
      <c r="T213" s="192"/>
      <c r="U213" s="192"/>
      <c r="V213" s="192"/>
      <c r="W213" s="192"/>
      <c r="X213" s="192"/>
      <c r="Y213" s="192"/>
      <c r="Z213" s="192"/>
    </row>
    <row r="214" spans="1:26" ht="15.75" customHeight="1" x14ac:dyDescent="0.15">
      <c r="A214" s="18" t="str">
        <f>VLOOKUP(LEFT($A215,4),'Auto Responses'!$N$4:$O$38,2,0)&amp;""</f>
        <v xml:space="preserve"> Incident Handling</v>
      </c>
      <c r="B214" s="40"/>
      <c r="C214" s="41"/>
      <c r="D214" s="41"/>
      <c r="E214" s="206"/>
      <c r="F214" s="194" t="s">
        <v>619</v>
      </c>
      <c r="G214" s="203" t="s">
        <v>614</v>
      </c>
      <c r="H214" s="203" t="s">
        <v>615</v>
      </c>
      <c r="I214" s="203" t="s">
        <v>616</v>
      </c>
      <c r="J214" s="203" t="s">
        <v>617</v>
      </c>
      <c r="K214" s="41"/>
      <c r="L214" s="2"/>
      <c r="M214" s="2"/>
      <c r="N214" s="2"/>
      <c r="O214" s="2"/>
      <c r="P214" s="2"/>
      <c r="Q214" s="2"/>
      <c r="R214" s="2"/>
      <c r="S214" s="2"/>
      <c r="T214" s="2"/>
      <c r="U214" s="2"/>
      <c r="V214" s="2"/>
      <c r="W214" s="2"/>
      <c r="X214" s="2"/>
      <c r="Y214" s="2"/>
      <c r="Z214" s="2"/>
    </row>
    <row r="215" spans="1:26" ht="15.75" customHeight="1" x14ac:dyDescent="0.15">
      <c r="A215" s="34" t="str">
        <f>Infrastructure!$A$64</f>
        <v>HFIH-01</v>
      </c>
      <c r="B215" s="35" t="str">
        <f>VLOOKUP($A215,Infrastructure!$A$13:$E$74,2,0)&amp;""</f>
        <v>Do you have a formal incident response plan?</v>
      </c>
      <c r="C215" s="201" t="str">
        <f>VLOOKUP($A215,Infrastructure!$A$13:$E$74,3,0)&amp;""</f>
        <v>Yes</v>
      </c>
      <c r="D215" s="66" t="str">
        <f>IF(LEFT(VLOOKUP($A215,Infrastructure!$A$13:$E$74,5,0),21)='Auto Responses'!$A$73,'Auto Responses'!$A$74,VLOOKUP($A215,Infrastructure!$A$13:$E$74,4,0))&amp;""</f>
        <v>Qualtrics has developed Incident Response policies and procedures to ensure the integrity, confidentiality, and availability of the data. These policies and procedures are consistent with applicable federal laws, Executive Orders, directives, regulations, standards, and guidance and are set forth by the management teams in compliance with the Incident Response family of controls found in NIST SP 800-53.
An Incident includes:
•  A malfunction, disruption, or unlawful use of the Service;
•  The loss or theft of Data from the Service;
•  Unauthorized access to Data, information storage, or a computer system;
•  Material delays or the inability to use the Service; or
•  Any event that triggers privacy notification obligations, even if such an event is not due to Qualtrics’ actions or inactions
Qualtrics has a 24/7 SOC team dedicated to handling any security issues and responding to alerts. The Qualtrics response team is comprised of members of its security, support, and engineering teams who have expertise in technical issues, network security, and the software. The Engineer-on-call is available at all times to respond quickly to any issue.
If any data is affected, the Customer will be notified without undue delay, after a proper assessment, and within two days.
The incident response plan is tested at least annually and lessons learned are incorporated into the plan. Additionally, as part of the Lessons Learned phase for every incident, the overall plan is evaluated to determine how to improve the overall process.
If you suspect a security or privacy breach/incident, please contact Qualtrics by contacting your account representative or speak with a support representative at https://www.qualtrics.com/support/.
Please refer to the Incident Response section of the Cloud Security and Privacy Framework.</v>
      </c>
      <c r="E215" s="208" t="str">
        <f>VLOOKUP($A215,Infrastructure!$A$13:$E$74,5,0)&amp;""</f>
        <v>Summarize or provide a link to your formal incident response plan.</v>
      </c>
      <c r="F215" s="214"/>
      <c r="G215" s="199" t="str">
        <f>VLOOKUP($A215,Questions!$A$2:$X$333,21,0)&amp;""</f>
        <v>Yes</v>
      </c>
      <c r="H215" s="200"/>
      <c r="I215" s="201" t="str">
        <f>VLOOKUP($A215,Questions!$A$2:$X$333,23,0)&amp;""</f>
        <v>Standard Importance</v>
      </c>
      <c r="J215" s="200"/>
      <c r="K215" s="202" t="b">
        <v>0</v>
      </c>
      <c r="L215" s="2"/>
      <c r="M215" s="192"/>
      <c r="N215" s="192"/>
      <c r="O215" s="192"/>
      <c r="P215" s="192"/>
      <c r="Q215" s="192"/>
      <c r="R215" s="192"/>
      <c r="S215" s="192"/>
      <c r="T215" s="192"/>
      <c r="U215" s="192"/>
      <c r="V215" s="192"/>
      <c r="W215" s="192"/>
      <c r="X215" s="192"/>
      <c r="Y215" s="192"/>
      <c r="Z215" s="192"/>
    </row>
    <row r="216" spans="1:26" ht="15.75" customHeight="1" x14ac:dyDescent="0.15">
      <c r="A216" s="34" t="str">
        <f>Infrastructure!$A$65</f>
        <v>HFIH-02</v>
      </c>
      <c r="B216" s="35" t="str">
        <f>VLOOKUP($A216,Infrastructure!$A$13:$E$74,2,0)&amp;""</f>
        <v>Do you either have an internal incident response team or retain an external team?</v>
      </c>
      <c r="C216" s="201" t="str">
        <f>VLOOKUP($A216,Infrastructure!$A$13:$E$74,3,0)&amp;""</f>
        <v>Yes</v>
      </c>
      <c r="D216" s="66" t="str">
        <f>IF(LEFT(VLOOKUP($A216,Infrastructure!$A$13:$E$74,5,0),21)='Auto Responses'!$A$73,'Auto Responses'!$A$74,VLOOKUP($A216,Infrastructure!$A$13:$E$74,4,0))&amp;""</f>
        <v>This is managed internally. This is documented in our Cloud Security and Privacy Framework as well as tested in our certifications</v>
      </c>
      <c r="E216" s="208" t="str">
        <f>VLOOKUP($A216,Infrastructure!$A$13:$E$74,5,0)&amp;""</f>
        <v>Summarize your incident response and reporting processes.</v>
      </c>
      <c r="F216" s="214"/>
      <c r="G216" s="199" t="str">
        <f>VLOOKUP($A216,Questions!$A$2:$X$333,21,0)&amp;""</f>
        <v>Yes</v>
      </c>
      <c r="H216" s="200"/>
      <c r="I216" s="201" t="str">
        <f>VLOOKUP($A216,Questions!$A$2:$X$333,23,0)&amp;""</f>
        <v>Minor Importance</v>
      </c>
      <c r="J216" s="200"/>
      <c r="K216" s="202" t="b">
        <v>0</v>
      </c>
      <c r="L216" s="2"/>
      <c r="M216" s="192"/>
      <c r="N216" s="192"/>
      <c r="O216" s="192"/>
      <c r="P216" s="192"/>
      <c r="Q216" s="192"/>
      <c r="R216" s="192"/>
      <c r="S216" s="192"/>
      <c r="T216" s="192"/>
      <c r="U216" s="192"/>
      <c r="V216" s="192"/>
      <c r="W216" s="192"/>
      <c r="X216" s="192"/>
      <c r="Y216" s="192"/>
      <c r="Z216" s="192"/>
    </row>
    <row r="217" spans="1:26" ht="15.75" customHeight="1" x14ac:dyDescent="0.15">
      <c r="A217" s="34" t="str">
        <f>Infrastructure!$A$66</f>
        <v>HFIH-03</v>
      </c>
      <c r="B217" s="35" t="str">
        <f>VLOOKUP($A217,Infrastructure!$A$13:$E$74,2,0)&amp;""</f>
        <v>Do you have the capability to respond to incidents on a 24 x 7 x 365 basis?</v>
      </c>
      <c r="C217" s="201" t="str">
        <f>VLOOKUP($A217,Infrastructure!$A$13:$E$74,3,0)&amp;""</f>
        <v>Yes</v>
      </c>
      <c r="D217" s="66" t="str">
        <f>IF(LEFT(VLOOKUP($A217,Infrastructure!$A$13:$E$74,5,0),21)='Auto Responses'!$A$73,'Auto Responses'!$A$74,VLOOKUP($A217,Infrastructure!$A$13:$E$74,4,0))&amp;""</f>
        <v>This is managed internally. This is documented in our Cloud Security and Privacy Framework as well as tested in our certifications</v>
      </c>
      <c r="E217" s="208" t="str">
        <f>VLOOKUP($A217,Infrastructure!$A$13:$E$74,5,0)&amp;""</f>
        <v>Summarize your internal approach or reference your third-party contractor.</v>
      </c>
      <c r="F217" s="214"/>
      <c r="G217" s="199" t="str">
        <f>VLOOKUP($A217,Questions!$A$2:$X$333,21,0)&amp;""</f>
        <v>Yes</v>
      </c>
      <c r="H217" s="200"/>
      <c r="I217" s="201" t="str">
        <f>VLOOKUP($A217,Questions!$A$2:$X$333,23,0)&amp;""</f>
        <v>Minor Importance</v>
      </c>
      <c r="J217" s="200"/>
      <c r="K217" s="202" t="b">
        <v>0</v>
      </c>
      <c r="L217" s="2"/>
      <c r="M217" s="192"/>
      <c r="N217" s="192"/>
      <c r="O217" s="192"/>
      <c r="P217" s="192"/>
      <c r="Q217" s="192"/>
      <c r="R217" s="192"/>
      <c r="S217" s="192"/>
      <c r="T217" s="192"/>
      <c r="U217" s="192"/>
      <c r="V217" s="192"/>
      <c r="W217" s="192"/>
      <c r="X217" s="192"/>
      <c r="Y217" s="192"/>
      <c r="Z217" s="192"/>
    </row>
    <row r="218" spans="1:26" ht="15.75" customHeight="1" x14ac:dyDescent="0.15">
      <c r="A218" s="34" t="str">
        <f>Infrastructure!$A$67</f>
        <v>HFIH-04</v>
      </c>
      <c r="B218" s="35" t="str">
        <f>VLOOKUP($A218,Infrastructure!$A$13:$E$74,2,0)&amp;""</f>
        <v>Do you carry cyber-risk insurance to protect against unforeseen service outages, data that is lost or stolen, and security incidents?</v>
      </c>
      <c r="C218" s="201" t="str">
        <f>VLOOKUP($A218,Infrastructure!$A$13:$E$74,3,0)&amp;""</f>
        <v>Yes</v>
      </c>
      <c r="D218" s="66" t="str">
        <f>IF(LEFT(VLOOKUP($A218,Infrastructure!$A$13:$E$74,5,0),21)='Auto Responses'!$A$73,'Auto Responses'!$A$74,VLOOKUP($A218,Infrastructure!$A$13:$E$74,4,0))&amp;""</f>
        <v>Qualtrics cyber insurance can be found here: http://www.qualtrics.com/evidence-of-insurance</v>
      </c>
      <c r="E218" s="208" t="str">
        <f>VLOOKUP($A218,Infrastructure!$A$13:$E$74,5,0)&amp;""</f>
        <v>Describe the coverage in place for this solution.</v>
      </c>
      <c r="F218" s="214"/>
      <c r="G218" s="199" t="str">
        <f>VLOOKUP($A218,Questions!$A$2:$X$333,21,0)&amp;""</f>
        <v>Yes</v>
      </c>
      <c r="H218" s="200"/>
      <c r="I218" s="201" t="str">
        <f>VLOOKUP($A218,Questions!$A$2:$X$333,23,0)&amp;""</f>
        <v>Minor Importance</v>
      </c>
      <c r="J218" s="200"/>
      <c r="K218" s="202" t="b">
        <v>0</v>
      </c>
      <c r="L218" s="2"/>
      <c r="M218" s="192"/>
      <c r="N218" s="192"/>
      <c r="O218" s="192"/>
      <c r="P218" s="192"/>
      <c r="Q218" s="192"/>
      <c r="R218" s="192"/>
      <c r="S218" s="192"/>
      <c r="T218" s="192"/>
      <c r="U218" s="192"/>
      <c r="V218" s="192"/>
      <c r="W218" s="192"/>
      <c r="X218" s="192"/>
      <c r="Y218" s="192"/>
      <c r="Z218" s="192"/>
    </row>
    <row r="219" spans="1:26" ht="15.75" customHeight="1" x14ac:dyDescent="0.15">
      <c r="A219" s="18" t="str">
        <f>VLOOKUP(LEFT($A220,4),'Auto Responses'!$N$4:$O$38,2,0)&amp;""</f>
        <v xml:space="preserve"> Vulnerability Management</v>
      </c>
      <c r="B219" s="40"/>
      <c r="C219" s="41"/>
      <c r="D219" s="41"/>
      <c r="E219" s="206"/>
      <c r="F219" s="194" t="s">
        <v>619</v>
      </c>
      <c r="G219" s="203" t="s">
        <v>614</v>
      </c>
      <c r="H219" s="203" t="s">
        <v>615</v>
      </c>
      <c r="I219" s="203" t="s">
        <v>616</v>
      </c>
      <c r="J219" s="203" t="s">
        <v>617</v>
      </c>
      <c r="K219" s="41"/>
      <c r="L219" s="2"/>
      <c r="M219" s="2"/>
      <c r="N219" s="2"/>
      <c r="O219" s="2"/>
      <c r="P219" s="2"/>
      <c r="Q219" s="2"/>
      <c r="R219" s="2"/>
      <c r="S219" s="2"/>
      <c r="T219" s="2"/>
      <c r="U219" s="2"/>
      <c r="V219" s="2"/>
      <c r="W219" s="2"/>
      <c r="X219" s="2"/>
      <c r="Y219" s="2"/>
      <c r="Z219" s="2"/>
    </row>
    <row r="220" spans="1:26" ht="15.75" customHeight="1" x14ac:dyDescent="0.15">
      <c r="A220" s="34" t="str">
        <f>Infrastructure!$A$69</f>
        <v>VULN-01</v>
      </c>
      <c r="B220" s="35" t="str">
        <f>VLOOKUP($A220,Infrastructure!$A$13:$E$74,2,0)&amp;""</f>
        <v>Are your systems and applications scanned with an authenticated user account for vulnerabilities (that are remediated) prior to new releases?*</v>
      </c>
      <c r="C220" s="201" t="str">
        <f>VLOOKUP($A220,Infrastructure!$A$13:$E$74,3,0)&amp;""</f>
        <v>Yes</v>
      </c>
      <c r="D220" s="66" t="str">
        <f>IF(LEFT(VLOOKUP($A220,Infrastructure!$A$13:$E$74,5,0),21)='Auto Responses'!$A$73,'Auto Responses'!$A$74,VLOOKUP($A220,Infrastructure!$A$13:$E$74,4,0))&amp;""</f>
        <v>External vulnerability scans are run nightly against the production environment. Internal vulnerability scans are run weekly. Vulnerability scanning tools are configured to update their definition regularly and scans the environment to identify missing patches and other misconfigurations. Patches are applied based on the overall risk rating.</v>
      </c>
      <c r="E220" s="208" t="str">
        <f>VLOOKUP($A220,Infrastructure!$A$13:$E$74,5,0)&amp;""</f>
        <v>Provide a brief description.</v>
      </c>
      <c r="F220" s="214"/>
      <c r="G220" s="199" t="str">
        <f>VLOOKUP($A220,Questions!$A$2:$X$333,21,0)&amp;""</f>
        <v>Yes</v>
      </c>
      <c r="H220" s="200"/>
      <c r="I220" s="201" t="str">
        <f>VLOOKUP($A220,Questions!$A$2:$X$333,23,0)&amp;""</f>
        <v>Critical Importance</v>
      </c>
      <c r="J220" s="200"/>
      <c r="K220" s="202" t="b">
        <v>0</v>
      </c>
      <c r="L220" s="2"/>
      <c r="M220" s="192"/>
      <c r="N220" s="192"/>
      <c r="O220" s="192"/>
      <c r="P220" s="192"/>
      <c r="Q220" s="192"/>
      <c r="R220" s="192"/>
      <c r="S220" s="192"/>
      <c r="T220" s="192"/>
      <c r="U220" s="192"/>
      <c r="V220" s="192"/>
      <c r="W220" s="192"/>
      <c r="X220" s="192"/>
      <c r="Y220" s="192"/>
      <c r="Z220" s="192"/>
    </row>
    <row r="221" spans="1:26" ht="15.75" customHeight="1" x14ac:dyDescent="0.15">
      <c r="A221" s="34" t="str">
        <f>Infrastructure!$A$70</f>
        <v>VULN-02</v>
      </c>
      <c r="B221" s="35" t="str">
        <f>VLOOKUP($A221,Infrastructure!$A$13:$E$74,2,0)&amp;""</f>
        <v>Will you provide results of application and system vulnerability scans to the institution?*</v>
      </c>
      <c r="C221" s="201" t="str">
        <f>VLOOKUP($A221,Infrastructure!$A$13:$E$74,3,0)&amp;""</f>
        <v>Yes</v>
      </c>
      <c r="D221" s="66" t="str">
        <f>IF(LEFT(VLOOKUP($A221,Infrastructure!$A$13:$E$74,5,0),21)='Auto Responses'!$A$73,'Auto Responses'!$A$74,VLOOKUP($A221,Infrastructure!$A$13:$E$74,4,0))&amp;""</f>
        <v>Penetration test results can be provided. Vulnerability scans are never released.</v>
      </c>
      <c r="E221" s="208" t="str">
        <f>VLOOKUP($A221,Infrastructure!$A$13:$E$74,5,0)&amp;""</f>
        <v>Provide a reference to security scan documentation.</v>
      </c>
      <c r="F221" s="214"/>
      <c r="G221" s="199" t="str">
        <f>VLOOKUP($A221,Questions!$A$2:$X$333,21,0)&amp;""</f>
        <v>Yes</v>
      </c>
      <c r="H221" s="200"/>
      <c r="I221" s="201" t="str">
        <f>VLOOKUP($A221,Questions!$A$2:$X$333,23,0)&amp;""</f>
        <v>Critical Importance</v>
      </c>
      <c r="J221" s="200"/>
      <c r="K221" s="202" t="b">
        <v>0</v>
      </c>
      <c r="L221" s="2"/>
      <c r="M221" s="192"/>
      <c r="N221" s="192"/>
      <c r="O221" s="192"/>
      <c r="P221" s="192"/>
      <c r="Q221" s="192"/>
      <c r="R221" s="192"/>
      <c r="S221" s="192"/>
      <c r="T221" s="192"/>
      <c r="U221" s="192"/>
      <c r="V221" s="192"/>
      <c r="W221" s="192"/>
      <c r="X221" s="192"/>
      <c r="Y221" s="192"/>
      <c r="Z221" s="192"/>
    </row>
    <row r="222" spans="1:26" ht="15.75" customHeight="1" x14ac:dyDescent="0.15">
      <c r="A222" s="34" t="str">
        <f>Infrastructure!$A$71</f>
        <v>VULN-03</v>
      </c>
      <c r="B222" s="35" t="str">
        <f>VLOOKUP($A222,Infrastructure!$A$13:$E$74,2,0)&amp;""</f>
        <v>Will you allow the institution to perform its own vulnerability testing and/or scanning of your systems and/or application, provided that testing is performed at a mutually agreed upon time and date?*</v>
      </c>
      <c r="C222" s="201" t="str">
        <f>VLOOKUP($A222,Infrastructure!$A$13:$E$74,3,0)&amp;""</f>
        <v>Yes</v>
      </c>
      <c r="D222" s="66" t="str">
        <f>IF(LEFT(VLOOKUP($A222,Infrastructure!$A$13:$E$74,5,0),21)='Auto Responses'!$A$73,'Auto Responses'!$A$74,VLOOKUP($A222,Infrastructure!$A$13:$E$74,4,0))&amp;""</f>
        <v xml:space="preserve">This can be arranged but must be included in contract negotiations.  Test are only allowed against the pre-production environment. </v>
      </c>
      <c r="E222" s="208" t="str">
        <f>VLOOKUP($A222,Infrastructure!$A$13:$E$74,5,0)&amp;""</f>
        <v>Provide reference to the process or procedure to set up security testing times and scopes.</v>
      </c>
      <c r="F222" s="214"/>
      <c r="G222" s="199" t="str">
        <f>VLOOKUP($A222,Questions!$A$2:$X$333,21,0)&amp;""</f>
        <v>Yes</v>
      </c>
      <c r="H222" s="200"/>
      <c r="I222" s="201" t="str">
        <f>VLOOKUP($A222,Questions!$A$2:$X$333,23,0)&amp;""</f>
        <v>Critical Importance</v>
      </c>
      <c r="J222" s="200"/>
      <c r="K222" s="202" t="b">
        <v>0</v>
      </c>
      <c r="L222" s="2"/>
      <c r="M222" s="192"/>
      <c r="N222" s="192"/>
      <c r="O222" s="192"/>
      <c r="P222" s="192"/>
      <c r="Q222" s="192"/>
      <c r="R222" s="192"/>
      <c r="S222" s="192"/>
      <c r="T222" s="192"/>
      <c r="U222" s="192"/>
      <c r="V222" s="192"/>
      <c r="W222" s="192"/>
      <c r="X222" s="192"/>
      <c r="Y222" s="192"/>
      <c r="Z222" s="192"/>
    </row>
    <row r="223" spans="1:26" ht="15.75" customHeight="1" x14ac:dyDescent="0.15">
      <c r="A223" s="34" t="str">
        <f>Infrastructure!$A$72</f>
        <v>VULN-04</v>
      </c>
      <c r="B223" s="35" t="str">
        <f>VLOOKUP($A223,Infrastructure!$A$13:$E$74,2,0)&amp;""</f>
        <v>Have your systems and applications had a third-party security assessment completed in the last year?</v>
      </c>
      <c r="C223" s="201" t="str">
        <f>VLOOKUP($A223,Infrastructure!$A$13:$E$74,3,0)&amp;""</f>
        <v>Yes</v>
      </c>
      <c r="D223" s="66" t="str">
        <f>IF(LEFT(VLOOKUP($A223,Infrastructure!$A$13:$E$74,5,0),21)='Auto Responses'!$A$73,'Auto Responses'!$A$74,VLOOKUP($A223,Infrastructure!$A$13:$E$74,4,0))&amp;""</f>
        <v>External vulnerability scans are run nightly against the production environment. Internal vulnerability scans are run weekly. Vulnerability scanning tools are configured to update their definition regularly and scans the environment to identify missing patches and other misconfigurations. Patches are applied based on the overall risk rating.</v>
      </c>
      <c r="E223" s="208" t="str">
        <f>VLOOKUP($A223,Infrastructure!$A$13:$E$74,5,0)&amp;""</f>
        <v>Provide the results with this document (link or attached), if possible. State the date of the last completed third-party security assessment.</v>
      </c>
      <c r="F223" s="214"/>
      <c r="G223" s="199" t="str">
        <f>VLOOKUP($A223,Questions!$A$2:$X$333,21,0)&amp;""</f>
        <v>Yes</v>
      </c>
      <c r="H223" s="200"/>
      <c r="I223" s="201" t="str">
        <f>VLOOKUP($A223,Questions!$A$2:$X$333,23,0)&amp;""</f>
        <v>Standard Importance</v>
      </c>
      <c r="J223" s="200"/>
      <c r="K223" s="202" t="b">
        <v>0</v>
      </c>
      <c r="L223" s="2"/>
      <c r="M223" s="192"/>
      <c r="N223" s="192"/>
      <c r="O223" s="192"/>
      <c r="P223" s="192"/>
      <c r="Q223" s="192"/>
      <c r="R223" s="192"/>
      <c r="S223" s="192"/>
      <c r="T223" s="192"/>
      <c r="U223" s="192"/>
      <c r="V223" s="192"/>
      <c r="W223" s="192"/>
      <c r="X223" s="192"/>
      <c r="Y223" s="192"/>
      <c r="Z223" s="192"/>
    </row>
    <row r="224" spans="1:26" ht="15.75" customHeight="1" x14ac:dyDescent="0.15">
      <c r="A224" s="34" t="str">
        <f>Infrastructure!$A$73</f>
        <v>VULN-05</v>
      </c>
      <c r="B224" s="35" t="str">
        <f>VLOOKUP($A224,Infrastructure!$A$13:$E$74,2,0)&amp;""</f>
        <v>Do you regularly scan for common web application security vulnerabilities (e.g., SQL injection, XSS, XSRF, etc.)?</v>
      </c>
      <c r="C224" s="201" t="str">
        <f>VLOOKUP($A224,Infrastructure!$A$13:$E$74,3,0)&amp;""</f>
        <v>Yes</v>
      </c>
      <c r="D224" s="66" t="str">
        <f>IF(LEFT(VLOOKUP($A224,Infrastructure!$A$13:$E$74,5,0),21)='Auto Responses'!$A$73,'Auto Responses'!$A$74,VLOOKUP($A224,Infrastructure!$A$13:$E$74,4,0))&amp;""</f>
        <v/>
      </c>
      <c r="E224" s="208" t="str">
        <f>VLOOKUP($A224,Infrastructure!$A$13:$E$74,5,0)&amp;""</f>
        <v/>
      </c>
      <c r="F224" s="214"/>
      <c r="G224" s="199" t="str">
        <f>VLOOKUP($A224,Questions!$A$2:$X$333,21,0)&amp;""</f>
        <v>Yes</v>
      </c>
      <c r="H224" s="200"/>
      <c r="I224" s="201" t="str">
        <f>VLOOKUP($A224,Questions!$A$2:$X$333,23,0)&amp;""</f>
        <v>Standard Importance</v>
      </c>
      <c r="J224" s="200"/>
      <c r="K224" s="202" t="b">
        <v>0</v>
      </c>
      <c r="L224" s="2"/>
      <c r="M224" s="192"/>
      <c r="N224" s="192"/>
      <c r="O224" s="192"/>
      <c r="P224" s="192"/>
      <c r="Q224" s="192"/>
      <c r="R224" s="192"/>
      <c r="S224" s="192"/>
      <c r="T224" s="192"/>
      <c r="U224" s="192"/>
      <c r="V224" s="192"/>
      <c r="W224" s="192"/>
      <c r="X224" s="192"/>
      <c r="Y224" s="192"/>
      <c r="Z224" s="192"/>
    </row>
    <row r="225" spans="1:26" ht="15.75" customHeight="1" x14ac:dyDescent="0.15">
      <c r="A225" s="34" t="str">
        <f>Infrastructure!$A$74</f>
        <v>VULN-06</v>
      </c>
      <c r="B225" s="35" t="str">
        <f>VLOOKUP($A225,Infrastructure!$A$13:$E$74,2,0)&amp;""</f>
        <v>Are your systems and applications regularly scanned externally for vulnerabilities?</v>
      </c>
      <c r="C225" s="201" t="str">
        <f>VLOOKUP($A225,Infrastructure!$A$13:$E$74,3,0)&amp;""</f>
        <v>Yes</v>
      </c>
      <c r="D225" s="66" t="str">
        <f>IF(LEFT(VLOOKUP($A225,Infrastructure!$A$13:$E$74,5,0),21)='Auto Responses'!$A$73,'Auto Responses'!$A$74,VLOOKUP($A225,Infrastructure!$A$13:$E$74,4,0))&amp;""</f>
        <v>External vulnerability scans are run nightly against the production environment. Internal vulnerability scans are run weekly. Vulnerability scanning tools are configured to update their definition regularly and scans the environment to identify missing patches and other misconfigurations. Patches are applied based on the overall risk rating.</v>
      </c>
      <c r="E225" s="208" t="str">
        <f>VLOOKUP($A225,Infrastructure!$A$13:$E$74,5,0)&amp;""</f>
        <v>Decribe your external application vulnerability scanning strategy.</v>
      </c>
      <c r="F225" s="214"/>
      <c r="G225" s="199" t="str">
        <f>VLOOKUP($A225,Questions!$A$2:$X$333,21,0)&amp;""</f>
        <v>Yes</v>
      </c>
      <c r="H225" s="200"/>
      <c r="I225" s="201" t="str">
        <f>VLOOKUP($A225,Questions!$A$2:$X$333,23,0)&amp;""</f>
        <v>Minor Importance</v>
      </c>
      <c r="J225" s="200"/>
      <c r="K225" s="216" t="b">
        <v>0</v>
      </c>
      <c r="L225" s="2"/>
      <c r="M225" s="192"/>
      <c r="N225" s="192"/>
      <c r="O225" s="192"/>
      <c r="P225" s="192"/>
      <c r="Q225" s="192"/>
      <c r="R225" s="192"/>
      <c r="S225" s="192"/>
      <c r="T225" s="192"/>
      <c r="U225" s="192"/>
      <c r="V225" s="192"/>
      <c r="W225" s="192"/>
      <c r="X225" s="192"/>
      <c r="Y225" s="192"/>
      <c r="Z225" s="192"/>
    </row>
    <row r="226" spans="1:26" ht="15.75" customHeight="1" x14ac:dyDescent="0.15">
      <c r="A226" s="18" t="str">
        <f>VLOOKUP(LEFT($A227,4),'Auto Responses'!$N$4:$O$38,2,0)&amp;""</f>
        <v xml:space="preserve"> IT Accessibility</v>
      </c>
      <c r="B226" s="40"/>
      <c r="C226" s="41"/>
      <c r="D226" s="41"/>
      <c r="E226" s="206"/>
      <c r="F226" s="194" t="s">
        <v>619</v>
      </c>
      <c r="G226" s="203" t="s">
        <v>614</v>
      </c>
      <c r="H226" s="203" t="s">
        <v>615</v>
      </c>
      <c r="I226" s="203" t="s">
        <v>616</v>
      </c>
      <c r="J226" s="203" t="s">
        <v>617</v>
      </c>
      <c r="K226" s="41"/>
      <c r="L226" s="2"/>
      <c r="M226" s="2"/>
      <c r="N226" s="2"/>
      <c r="O226" s="2"/>
      <c r="P226" s="2"/>
      <c r="Q226" s="2"/>
      <c r="R226" s="2"/>
      <c r="S226" s="2"/>
      <c r="T226" s="2"/>
      <c r="U226" s="2"/>
      <c r="V226" s="2"/>
      <c r="W226" s="2"/>
      <c r="X226" s="2"/>
      <c r="Y226" s="2"/>
      <c r="Z226" s="2"/>
    </row>
    <row r="227" spans="1:26" ht="15.75" customHeight="1" x14ac:dyDescent="0.15">
      <c r="A227" s="34" t="str">
        <f>'IT Accessibility'!$A$20</f>
        <v>ITAC-01</v>
      </c>
      <c r="B227" s="35" t="str">
        <f>VLOOKUP($A227,'IT Accessibility'!$A$13:$E$37,2,0)&amp;""</f>
        <v>Solution Provider Accessibility Contact Name</v>
      </c>
      <c r="C227" s="205" t="str">
        <f>VLOOKUP($A227,'IT Accessibility'!$A$13:$E$37,3,0)&amp;""</f>
        <v>Reach out to your usual Qualtrics relationship owner or visit www.qualtrics.com</v>
      </c>
      <c r="D227" s="196" t="str">
        <f>IF(LEFT(VLOOKUP($A227,'IT Accessibility'!$A$13:$E$37,5,0),21)='Auto Responses'!$A$73,'Auto Responses'!$A$74,VLOOKUP($A227,'IT Accessibility'!$A$13:$E$37,4,0))&amp;""</f>
        <v/>
      </c>
      <c r="E227" s="217" t="str">
        <f>VLOOKUP($A227,'IT Accessibility'!$A$13:$E$37,5,0)&amp;""</f>
        <v/>
      </c>
      <c r="F227" s="214"/>
      <c r="G227" s="199" t="str">
        <f>VLOOKUP($A227,Questions!$A$2:$X$333,21,0)&amp;""</f>
        <v>Not scored</v>
      </c>
      <c r="H227" s="200"/>
      <c r="I227" s="201" t="str">
        <f>VLOOKUP($A227,Questions!$A$2:$X$333,23,0)&amp;""</f>
        <v/>
      </c>
      <c r="J227" s="200"/>
      <c r="K227" s="202" t="b">
        <v>0</v>
      </c>
      <c r="L227" s="2"/>
      <c r="M227" s="192"/>
      <c r="N227" s="192"/>
      <c r="O227" s="192"/>
      <c r="P227" s="192"/>
      <c r="Q227" s="192"/>
      <c r="R227" s="192"/>
      <c r="S227" s="192"/>
      <c r="T227" s="192"/>
      <c r="U227" s="192"/>
      <c r="V227" s="192"/>
      <c r="W227" s="192"/>
      <c r="X227" s="192"/>
      <c r="Y227" s="192"/>
      <c r="Z227" s="192"/>
    </row>
    <row r="228" spans="1:26" ht="15.75" customHeight="1" x14ac:dyDescent="0.15">
      <c r="A228" s="34" t="str">
        <f>'IT Accessibility'!$A$21</f>
        <v>ITAC-02</v>
      </c>
      <c r="B228" s="35" t="str">
        <f>VLOOKUP($A228,'IT Accessibility'!$A$13:$E$37,2,0)&amp;""</f>
        <v>Solution Provider Accessibility Contact Title</v>
      </c>
      <c r="C228" s="205" t="str">
        <f>VLOOKUP($A228,'IT Accessibility'!$A$13:$E$37,3,0)&amp;""</f>
        <v>Reach out to your usual Qualtrics relationship owner or visit www.qualtrics.com</v>
      </c>
      <c r="D228" s="161" t="str">
        <f>IF(LEFT(VLOOKUP($A228,'IT Accessibility'!$A$13:$E$37,5,0),21)='Auto Responses'!$A$73,'Auto Responses'!$A$74,VLOOKUP($A228,'IT Accessibility'!$A$13:$E$37,4,0))&amp;""</f>
        <v/>
      </c>
      <c r="E228" s="217" t="str">
        <f>VLOOKUP($A228,'IT Accessibility'!$A$13:$E$37,5,0)&amp;""</f>
        <v/>
      </c>
      <c r="F228" s="214"/>
      <c r="G228" s="199" t="str">
        <f>VLOOKUP($A228,Questions!$A$2:$X$333,21,0)&amp;""</f>
        <v>Not scored</v>
      </c>
      <c r="H228" s="200"/>
      <c r="I228" s="201" t="str">
        <f>VLOOKUP($A228,Questions!$A$2:$X$333,23,0)&amp;""</f>
        <v/>
      </c>
      <c r="J228" s="200"/>
      <c r="K228" s="202" t="b">
        <v>0</v>
      </c>
      <c r="L228" s="2"/>
      <c r="M228" s="192"/>
      <c r="N228" s="192"/>
      <c r="O228" s="192"/>
      <c r="P228" s="192"/>
      <c r="Q228" s="192"/>
      <c r="R228" s="192"/>
      <c r="S228" s="192"/>
      <c r="T228" s="192"/>
      <c r="U228" s="192"/>
      <c r="V228" s="192"/>
      <c r="W228" s="192"/>
      <c r="X228" s="192"/>
      <c r="Y228" s="192"/>
      <c r="Z228" s="192"/>
    </row>
    <row r="229" spans="1:26" ht="15.75" customHeight="1" x14ac:dyDescent="0.15">
      <c r="A229" s="34" t="str">
        <f>'IT Accessibility'!$A$22</f>
        <v>ITAC-03</v>
      </c>
      <c r="B229" s="35" t="str">
        <f>VLOOKUP($A229,'IT Accessibility'!$A$13:$E$37,2,0)&amp;""</f>
        <v>Solution Provider Accessibility Contact Email</v>
      </c>
      <c r="C229" s="205" t="str">
        <f>VLOOKUP($A229,'IT Accessibility'!$A$13:$E$37,3,0)&amp;""</f>
        <v>Reach out to your usual Qualtrics relationship owner or visit www.qualtrics.com</v>
      </c>
      <c r="D229" s="161" t="str">
        <f>IF(LEFT(VLOOKUP($A229,'IT Accessibility'!$A$13:$E$37,5,0),21)='Auto Responses'!$A$73,'Auto Responses'!$A$74,VLOOKUP($A229,'IT Accessibility'!$A$13:$E$37,4,0))&amp;""</f>
        <v/>
      </c>
      <c r="E229" s="217" t="str">
        <f>VLOOKUP($A229,'IT Accessibility'!$A$13:$E$37,5,0)&amp;""</f>
        <v/>
      </c>
      <c r="F229" s="214"/>
      <c r="G229" s="199" t="str">
        <f>VLOOKUP($A229,Questions!$A$2:$X$333,21,0)&amp;""</f>
        <v>Not scored</v>
      </c>
      <c r="H229" s="200"/>
      <c r="I229" s="201" t="str">
        <f>VLOOKUP($A229,Questions!$A$2:$X$333,23,0)&amp;""</f>
        <v/>
      </c>
      <c r="J229" s="200"/>
      <c r="K229" s="202" t="b">
        <v>0</v>
      </c>
      <c r="L229" s="2"/>
      <c r="M229" s="192"/>
      <c r="N229" s="192"/>
      <c r="O229" s="192"/>
      <c r="P229" s="192"/>
      <c r="Q229" s="192"/>
      <c r="R229" s="192"/>
      <c r="S229" s="192"/>
      <c r="T229" s="192"/>
      <c r="U229" s="192"/>
      <c r="V229" s="192"/>
      <c r="W229" s="192"/>
      <c r="X229" s="192"/>
      <c r="Y229" s="192"/>
      <c r="Z229" s="192"/>
    </row>
    <row r="230" spans="1:26" ht="15.75" customHeight="1" x14ac:dyDescent="0.15">
      <c r="A230" s="34" t="str">
        <f>'IT Accessibility'!$A$23</f>
        <v>ITAC-04</v>
      </c>
      <c r="B230" s="35" t="str">
        <f>VLOOKUP($A230,'IT Accessibility'!$A$13:$E$37,2,0)&amp;""</f>
        <v>Solution Provider Accessibility Contact Phone Number</v>
      </c>
      <c r="C230" s="205" t="str">
        <f>VLOOKUP($A230,'IT Accessibility'!$A$13:$E$37,3,0)&amp;""</f>
        <v>Reach out to your usual Qualtrics relationship owner or visit www.qualtrics.com</v>
      </c>
      <c r="D230" s="161" t="str">
        <f>IF(LEFT(VLOOKUP($A230,'IT Accessibility'!$A$13:$E$37,5,0),21)='Auto Responses'!$A$73,'Auto Responses'!$A$74,VLOOKUP($A230,'IT Accessibility'!$A$13:$E$37,4,0))&amp;""</f>
        <v/>
      </c>
      <c r="E230" s="217" t="str">
        <f>VLOOKUP($A230,'IT Accessibility'!$A$13:$E$37,5,0)&amp;""</f>
        <v/>
      </c>
      <c r="F230" s="214"/>
      <c r="G230" s="199" t="str">
        <f>VLOOKUP($A230,Questions!$A$2:$X$333,21,0)&amp;""</f>
        <v>Not scored</v>
      </c>
      <c r="H230" s="200"/>
      <c r="I230" s="201" t="str">
        <f>VLOOKUP($A230,Questions!$A$2:$X$333,23,0)&amp;""</f>
        <v/>
      </c>
      <c r="J230" s="200"/>
      <c r="K230" s="202" t="b">
        <v>0</v>
      </c>
      <c r="L230" s="2"/>
      <c r="M230" s="192"/>
      <c r="N230" s="192"/>
      <c r="O230" s="192"/>
      <c r="P230" s="192"/>
      <c r="Q230" s="192"/>
      <c r="R230" s="192"/>
      <c r="S230" s="192"/>
      <c r="T230" s="192"/>
      <c r="U230" s="192"/>
      <c r="V230" s="192"/>
      <c r="W230" s="192"/>
      <c r="X230" s="192"/>
      <c r="Y230" s="192"/>
      <c r="Z230" s="192"/>
    </row>
    <row r="231" spans="1:26" ht="15.75" customHeight="1" x14ac:dyDescent="0.15">
      <c r="A231" s="34" t="str">
        <f>'IT Accessibility'!$A$24</f>
        <v>ITAC-05</v>
      </c>
      <c r="B231" s="35" t="str">
        <f>VLOOKUP($A231,'IT Accessibility'!$A$13:$E$37,2,0)&amp;""</f>
        <v>Web Link to Accessibility Statement or VPAT</v>
      </c>
      <c r="C231" s="218" t="str">
        <f>VLOOKUP($A231,'IT Accessibility'!$A$13:$E$37,3,0)&amp;""</f>
        <v>https://www.qualtrics.com/commitment-to-accessibility/</v>
      </c>
      <c r="D231" s="161" t="str">
        <f>IF(LEFT(VLOOKUP($A231,'IT Accessibility'!$A$13:$E$37,5,0),21)='Auto Responses'!$A$73,'Auto Responses'!$A$74,VLOOKUP($A231,'IT Accessibility'!$A$13:$E$37,4,0))&amp;""</f>
        <v/>
      </c>
      <c r="E231" s="217" t="str">
        <f>VLOOKUP($A231,'IT Accessibility'!$A$13:$E$37,5,0)&amp;""</f>
        <v>VPAT can also be added as an attachment</v>
      </c>
      <c r="F231" s="214"/>
      <c r="G231" s="199" t="str">
        <f>VLOOKUP($A231,Questions!$A$2:$X$333,21,0)&amp;""</f>
        <v>Not scored</v>
      </c>
      <c r="H231" s="200"/>
      <c r="I231" s="201" t="str">
        <f>VLOOKUP($A231,Questions!$A$2:$X$333,23,0)&amp;""</f>
        <v>Standard Importance</v>
      </c>
      <c r="J231" s="200"/>
      <c r="K231" s="202" t="b">
        <v>0</v>
      </c>
      <c r="L231" s="2"/>
      <c r="M231" s="192"/>
      <c r="N231" s="192"/>
      <c r="O231" s="192"/>
      <c r="P231" s="192"/>
      <c r="Q231" s="192"/>
      <c r="R231" s="192"/>
      <c r="S231" s="192"/>
      <c r="T231" s="192"/>
      <c r="U231" s="192"/>
      <c r="V231" s="192"/>
      <c r="W231" s="192"/>
      <c r="X231" s="192"/>
      <c r="Y231" s="192"/>
      <c r="Z231" s="192"/>
    </row>
    <row r="232" spans="1:26" ht="15.75" customHeight="1" x14ac:dyDescent="0.15">
      <c r="A232" s="34" t="str">
        <f>'IT Accessibility'!$A$25</f>
        <v>ITAC-06</v>
      </c>
      <c r="B232" s="35" t="str">
        <f>VLOOKUP($A232,'IT Accessibility'!$A$13:$E$37,2,0)&amp;""</f>
        <v>Has a VPAT or ACR been created or updated for the solution and version under consideration within the past 12 months?*</v>
      </c>
      <c r="C232" s="201" t="str">
        <f>VLOOKUP($A232,'IT Accessibility'!$A$13:$E$37,3,0)&amp;""</f>
        <v>Yes</v>
      </c>
      <c r="D232" s="66" t="str">
        <f>IF(LEFT(VLOOKUP($A232,'IT Accessibility'!$A$13:$E$37,5,0),21)='Auto Responses'!$A$73,'Auto Responses'!$A$74,VLOOKUP($A232,'IT Accessibility'!$A$13:$E$37,4,0))&amp;""</f>
        <v>Details of our approach are available here - https://www.qualtrics.com/commitment-to-accessibility/</v>
      </c>
      <c r="E232" s="217" t="str">
        <f>VLOOKUP($A232,'IT Accessibility'!$A$13:$E$37,5,0)&amp;""</f>
        <v>State the date the VPAT was completed. Include this VPAT in your submission and/or link to its web location.</v>
      </c>
      <c r="F232" s="214"/>
      <c r="G232" s="199" t="str">
        <f>VLOOKUP($A232,Questions!$A$2:$X$333,21,0)&amp;""</f>
        <v>Yes</v>
      </c>
      <c r="H232" s="200"/>
      <c r="I232" s="201" t="str">
        <f>VLOOKUP($A232,Questions!$A$2:$X$333,23,0)&amp;""</f>
        <v>Critical Importance</v>
      </c>
      <c r="J232" s="200"/>
      <c r="K232" s="202" t="b">
        <v>0</v>
      </c>
      <c r="L232" s="2"/>
      <c r="M232" s="192"/>
      <c r="N232" s="192"/>
      <c r="O232" s="192"/>
      <c r="P232" s="192"/>
      <c r="Q232" s="192"/>
      <c r="R232" s="192"/>
      <c r="S232" s="192"/>
      <c r="T232" s="192"/>
      <c r="U232" s="192"/>
      <c r="V232" s="192"/>
      <c r="W232" s="192"/>
      <c r="X232" s="192"/>
      <c r="Y232" s="192"/>
      <c r="Z232" s="192"/>
    </row>
    <row r="233" spans="1:26" ht="15.75" customHeight="1" x14ac:dyDescent="0.15">
      <c r="A233" s="34" t="str">
        <f>'IT Accessibility'!$A$26</f>
        <v>ITAC-07</v>
      </c>
      <c r="B233" s="35" t="str">
        <f>VLOOKUP($A233,'IT Accessibility'!$A$13:$E$37,2,0)&amp;""</f>
        <v>Will your company agree to meet your stated accessibility standard or WCAG 2.1 AA as part of your contractual agreement for the solution?*</v>
      </c>
      <c r="C233" s="201" t="str">
        <f>VLOOKUP($A233,'IT Accessibility'!$A$13:$E$37,3,0)&amp;""</f>
        <v>No</v>
      </c>
      <c r="D233" s="66" t="str">
        <f>IF(LEFT(VLOOKUP($A233,'IT Accessibility'!$A$13:$E$37,5,0),21)='Auto Responses'!$A$73,'Auto Responses'!$A$74,VLOOKUP($A233,'IT Accessibility'!$A$13:$E$37,4,0))&amp;""</f>
        <v/>
      </c>
      <c r="E233" s="217" t="str">
        <f>VLOOKUP($A233,'IT Accessibility'!$A$13:$E$37,5,0)&amp;""</f>
        <v/>
      </c>
      <c r="F233" s="214"/>
      <c r="G233" s="199" t="str">
        <f>VLOOKUP($A233,Questions!$A$2:$X$333,21,0)&amp;""</f>
        <v>Yes</v>
      </c>
      <c r="H233" s="200"/>
      <c r="I233" s="201" t="str">
        <f>VLOOKUP($A233,Questions!$A$2:$X$333,23,0)&amp;""</f>
        <v>Critical Importance</v>
      </c>
      <c r="J233" s="200"/>
      <c r="K233" s="202" t="b">
        <v>0</v>
      </c>
      <c r="L233" s="2"/>
      <c r="M233" s="192"/>
      <c r="N233" s="192"/>
      <c r="O233" s="192"/>
      <c r="P233" s="192"/>
      <c r="Q233" s="192"/>
      <c r="R233" s="192"/>
      <c r="S233" s="192"/>
      <c r="T233" s="192"/>
      <c r="U233" s="192"/>
      <c r="V233" s="192"/>
      <c r="W233" s="192"/>
      <c r="X233" s="192"/>
      <c r="Y233" s="192"/>
      <c r="Z233" s="192"/>
    </row>
    <row r="234" spans="1:26" ht="15.75" customHeight="1" x14ac:dyDescent="0.15">
      <c r="A234" s="34" t="str">
        <f>'IT Accessibility'!$A$27</f>
        <v>ITAC-08</v>
      </c>
      <c r="B234" s="35" t="str">
        <f>VLOOKUP($A234,'IT Accessibility'!$A$13:$E$37,2,0)&amp;""</f>
        <v>Does the solution substantially conform to WCAG 2.1 AA?*</v>
      </c>
      <c r="C234" s="201" t="str">
        <f>VLOOKUP($A234,'IT Accessibility'!$A$13:$E$37,3,0)&amp;""</f>
        <v>Yes</v>
      </c>
      <c r="D234" s="66" t="str">
        <f>IF(LEFT(VLOOKUP($A234,'IT Accessibility'!$A$13:$E$37,5,0),21)='Auto Responses'!$A$73,'Auto Responses'!$A$74,VLOOKUP($A234,'IT Accessibility'!$A$13:$E$37,4,0))&amp;""</f>
        <v/>
      </c>
      <c r="E234" s="217" t="str">
        <f>VLOOKUP($A234,'IT Accessibility'!$A$13:$E$37,5,0)&amp;""</f>
        <v/>
      </c>
      <c r="F234" s="214"/>
      <c r="G234" s="199" t="str">
        <f>VLOOKUP($A234,Questions!$A$2:$X$333,21,0)&amp;""</f>
        <v>Yes</v>
      </c>
      <c r="H234" s="200"/>
      <c r="I234" s="201" t="str">
        <f>VLOOKUP($A234,Questions!$A$2:$X$333,23,0)&amp;""</f>
        <v>Critical Importance</v>
      </c>
      <c r="J234" s="200"/>
      <c r="K234" s="202" t="b">
        <v>0</v>
      </c>
      <c r="L234" s="2"/>
      <c r="M234" s="192"/>
      <c r="N234" s="192"/>
      <c r="O234" s="192"/>
      <c r="P234" s="192"/>
      <c r="Q234" s="192"/>
      <c r="R234" s="192"/>
      <c r="S234" s="192"/>
      <c r="T234" s="192"/>
      <c r="U234" s="192"/>
      <c r="V234" s="192"/>
      <c r="W234" s="192"/>
      <c r="X234" s="192"/>
      <c r="Y234" s="192"/>
      <c r="Z234" s="192"/>
    </row>
    <row r="235" spans="1:26" ht="15.75" customHeight="1" x14ac:dyDescent="0.15">
      <c r="A235" s="34" t="str">
        <f>'IT Accessibility'!$A$28</f>
        <v>ITAC-09</v>
      </c>
      <c r="B235" s="35" t="str">
        <f>VLOOKUP($A235,'IT Accessibility'!$A$13:$E$37,2,0)&amp;""</f>
        <v>Do you have a documented and implemented process for reporting and tracking accessibility issues?*</v>
      </c>
      <c r="C235" s="201" t="str">
        <f>VLOOKUP($A235,'IT Accessibility'!$A$13:$E$37,3,0)&amp;""</f>
        <v>Yes</v>
      </c>
      <c r="D235" s="66" t="str">
        <f>IF(LEFT(VLOOKUP($A235,'IT Accessibility'!$A$13:$E$37,5,0),21)='Auto Responses'!$A$73,'Auto Responses'!$A$74,VLOOKUP($A235,'IT Accessibility'!$A$13:$E$37,4,0))&amp;""</f>
        <v>Details of our approach are available here - https://www.qualtrics.com/commitment-to-accessibility/</v>
      </c>
      <c r="E235" s="217" t="str">
        <f>VLOOKUP($A235,'IT Accessibility'!$A$13:$E$37,5,0)&amp;""</f>
        <v>Describe the process and any recent examples of fixes as a result of the process.</v>
      </c>
      <c r="F235" s="214"/>
      <c r="G235" s="199" t="str">
        <f>VLOOKUP($A235,Questions!$A$2:$X$333,21,0)&amp;""</f>
        <v>Yes</v>
      </c>
      <c r="H235" s="200"/>
      <c r="I235" s="201" t="str">
        <f>VLOOKUP($A235,Questions!$A$2:$X$333,23,0)&amp;""</f>
        <v>Critical Importance</v>
      </c>
      <c r="J235" s="200"/>
      <c r="K235" s="202" t="b">
        <v>0</v>
      </c>
      <c r="L235" s="2"/>
      <c r="M235" s="192"/>
      <c r="N235" s="192"/>
      <c r="O235" s="192"/>
      <c r="P235" s="192"/>
      <c r="Q235" s="192"/>
      <c r="R235" s="192"/>
      <c r="S235" s="192"/>
      <c r="T235" s="192"/>
      <c r="U235" s="192"/>
      <c r="V235" s="192"/>
      <c r="W235" s="192"/>
      <c r="X235" s="192"/>
      <c r="Y235" s="192"/>
      <c r="Z235" s="192"/>
    </row>
    <row r="236" spans="1:26" ht="15.75" customHeight="1" x14ac:dyDescent="0.15">
      <c r="A236" s="34" t="str">
        <f>'IT Accessibility'!$A$29</f>
        <v>ITAC-10</v>
      </c>
      <c r="B236" s="35" t="str">
        <f>VLOOKUP($A236,'IT Accessibility'!$A$13:$E$37,2,0)&amp;""</f>
        <v>Do you have documentation to support the accessibility features of your solution?</v>
      </c>
      <c r="C236" s="201" t="str">
        <f>VLOOKUP($A236,'IT Accessibility'!$A$13:$E$37,3,0)&amp;""</f>
        <v>Yes</v>
      </c>
      <c r="D236" s="66" t="str">
        <f>IF(LEFT(VLOOKUP($A236,'IT Accessibility'!$A$13:$E$37,5,0),21)='Auto Responses'!$A$73,'Auto Responses'!$A$74,VLOOKUP($A236,'IT Accessibility'!$A$13:$E$37,4,0))&amp;""</f>
        <v>Details of our approach are available here - https://www.qualtrics.com/commitment-to-accessibility/</v>
      </c>
      <c r="E236" s="217" t="str">
        <f>VLOOKUP($A236,'IT Accessibility'!$A$13:$E$37,5,0)&amp;""</f>
        <v>Provide examples with links where possible.</v>
      </c>
      <c r="F236" s="214"/>
      <c r="G236" s="199" t="str">
        <f>VLOOKUP($A236,Questions!$A$2:$X$333,21,0)&amp;""</f>
        <v>Yes</v>
      </c>
      <c r="H236" s="200"/>
      <c r="I236" s="201" t="str">
        <f>VLOOKUP($A236,Questions!$A$2:$X$333,23,0)&amp;""</f>
        <v>Standard Importance</v>
      </c>
      <c r="J236" s="200"/>
      <c r="K236" s="202" t="b">
        <v>0</v>
      </c>
      <c r="L236" s="2"/>
      <c r="M236" s="192"/>
      <c r="N236" s="192"/>
      <c r="O236" s="192"/>
      <c r="P236" s="192"/>
      <c r="Q236" s="192"/>
      <c r="R236" s="192"/>
      <c r="S236" s="192"/>
      <c r="T236" s="192"/>
      <c r="U236" s="192"/>
      <c r="V236" s="192"/>
      <c r="W236" s="192"/>
      <c r="X236" s="192"/>
      <c r="Y236" s="192"/>
      <c r="Z236" s="192"/>
    </row>
    <row r="237" spans="1:26" ht="15.75" customHeight="1" x14ac:dyDescent="0.15">
      <c r="A237" s="34" t="str">
        <f>'IT Accessibility'!$A$30</f>
        <v>ITAC-11</v>
      </c>
      <c r="B237" s="35" t="str">
        <f>VLOOKUP($A237,'IT Accessibility'!$A$13:$E$37,2,0)&amp;""</f>
        <v>Has a third-party expert conducted an audit of the most recent version of your solution?</v>
      </c>
      <c r="C237" s="201" t="str">
        <f>VLOOKUP($A237,'IT Accessibility'!$A$13:$E$37,3,0)&amp;""</f>
        <v>Yes</v>
      </c>
      <c r="D237" s="66" t="str">
        <f>IF(LEFT(VLOOKUP($A237,'IT Accessibility'!$A$13:$E$37,5,0),21)='Auto Responses'!$A$73,'Auto Responses'!$A$74,VLOOKUP($A237,'IT Accessibility'!$A$13:$E$37,4,0))&amp;""</f>
        <v>Details of our approach are available here - https://www.qualtrics.com/commitment-to-accessibility/</v>
      </c>
      <c r="E237" s="217" t="str">
        <f>VLOOKUP($A237,'IT Accessibility'!$A$13:$E$37,5,0)&amp;""</f>
        <v>State when the audit was conducted and by whom. Include the results in your submission and/or link to its web location.</v>
      </c>
      <c r="F237" s="214"/>
      <c r="G237" s="199" t="str">
        <f>VLOOKUP($A237,Questions!$A$2:$X$333,21,0)&amp;""</f>
        <v>Yes</v>
      </c>
      <c r="H237" s="200"/>
      <c r="I237" s="201" t="str">
        <f>VLOOKUP($A237,Questions!$A$2:$X$333,23,0)&amp;""</f>
        <v>Standard Importance</v>
      </c>
      <c r="J237" s="200"/>
      <c r="K237" s="202" t="b">
        <v>0</v>
      </c>
      <c r="L237" s="2"/>
      <c r="M237" s="192"/>
      <c r="N237" s="192"/>
      <c r="O237" s="192"/>
      <c r="P237" s="192"/>
      <c r="Q237" s="192"/>
      <c r="R237" s="192"/>
      <c r="S237" s="192"/>
      <c r="T237" s="192"/>
      <c r="U237" s="192"/>
      <c r="V237" s="192"/>
      <c r="W237" s="192"/>
      <c r="X237" s="192"/>
      <c r="Y237" s="192"/>
      <c r="Z237" s="192"/>
    </row>
    <row r="238" spans="1:26" ht="15.75" customHeight="1" x14ac:dyDescent="0.15">
      <c r="A238" s="34" t="str">
        <f>'IT Accessibility'!$A$31</f>
        <v>ITAC-12</v>
      </c>
      <c r="B238" s="35" t="str">
        <f>VLOOKUP($A238,'IT Accessibility'!$A$13:$E$37,2,0)&amp;""</f>
        <v>Do you have a documented and implemented process for verifying accessibility conformance?</v>
      </c>
      <c r="C238" s="201" t="str">
        <f>VLOOKUP($A238,'IT Accessibility'!$A$13:$E$37,3,0)&amp;""</f>
        <v>Yes</v>
      </c>
      <c r="D238" s="66" t="str">
        <f>IF(LEFT(VLOOKUP($A238,'IT Accessibility'!$A$13:$E$37,5,0),21)='Auto Responses'!$A$73,'Auto Responses'!$A$74,VLOOKUP($A238,'IT Accessibility'!$A$13:$E$37,4,0))&amp;""</f>
        <v>Details of our approach are available here - https://www.qualtrics.com/commitment-to-accessibility/</v>
      </c>
      <c r="E238" s="217" t="str">
        <f>VLOOKUP($A238,'IT Accessibility'!$A$13:$E$37,5,0)&amp;""</f>
        <v>Describe your processes and methodologies for validating accessibility conformance.</v>
      </c>
      <c r="F238" s="214"/>
      <c r="G238" s="199" t="str">
        <f>VLOOKUP($A238,Questions!$A$2:$X$333,21,0)&amp;""</f>
        <v>Yes</v>
      </c>
      <c r="H238" s="200"/>
      <c r="I238" s="201" t="str">
        <f>VLOOKUP($A238,Questions!$A$2:$X$333,23,0)&amp;""</f>
        <v>Standard Importance</v>
      </c>
      <c r="J238" s="200"/>
      <c r="K238" s="202" t="b">
        <v>0</v>
      </c>
      <c r="L238" s="2"/>
      <c r="M238" s="192"/>
      <c r="N238" s="192"/>
      <c r="O238" s="192"/>
      <c r="P238" s="192"/>
      <c r="Q238" s="192"/>
      <c r="R238" s="192"/>
      <c r="S238" s="192"/>
      <c r="T238" s="192"/>
      <c r="U238" s="192"/>
      <c r="V238" s="192"/>
      <c r="W238" s="192"/>
      <c r="X238" s="192"/>
      <c r="Y238" s="192"/>
      <c r="Z238" s="192"/>
    </row>
    <row r="239" spans="1:26" ht="15.75" customHeight="1" x14ac:dyDescent="0.15">
      <c r="A239" s="34" t="str">
        <f>'IT Accessibility'!$A$32</f>
        <v>ITAC-13</v>
      </c>
      <c r="B239" s="35" t="str">
        <f>VLOOKUP($A239,'IT Accessibility'!$A$13:$E$37,2,0)&amp;""</f>
        <v>Have you adopted a technical or legal standard of conformance for the solution?</v>
      </c>
      <c r="C239" s="201" t="str">
        <f>VLOOKUP($A239,'IT Accessibility'!$A$13:$E$37,3,0)&amp;""</f>
        <v>Yes</v>
      </c>
      <c r="D239" s="66" t="str">
        <f>IF(LEFT(VLOOKUP($A239,'IT Accessibility'!$A$13:$E$37,5,0),21)='Auto Responses'!$A$73,'Auto Responses'!$A$74,VLOOKUP($A239,'IT Accessibility'!$A$13:$E$37,4,0))&amp;""</f>
        <v>Details of our approach are available here - https://www.qualtrics.com/commitment-to-accessibility/</v>
      </c>
      <c r="E239" s="217" t="str">
        <f>VLOOKUP($A239,'IT Accessibility'!$A$13:$E$37,5,0)&amp;""</f>
        <v>Indicate which primary standards and all additional standards the solution meets.</v>
      </c>
      <c r="F239" s="214"/>
      <c r="G239" s="199" t="str">
        <f>VLOOKUP($A239,Questions!$A$2:$X$333,21,0)&amp;""</f>
        <v>Yes</v>
      </c>
      <c r="H239" s="200"/>
      <c r="I239" s="201" t="str">
        <f>VLOOKUP($A239,Questions!$A$2:$X$333,23,0)&amp;""</f>
        <v>Standard Importance</v>
      </c>
      <c r="J239" s="200"/>
      <c r="K239" s="202" t="b">
        <v>0</v>
      </c>
      <c r="L239" s="2"/>
      <c r="M239" s="192"/>
      <c r="N239" s="192"/>
      <c r="O239" s="192"/>
      <c r="P239" s="192"/>
      <c r="Q239" s="192"/>
      <c r="R239" s="192"/>
      <c r="S239" s="192"/>
      <c r="T239" s="192"/>
      <c r="U239" s="192"/>
      <c r="V239" s="192"/>
      <c r="W239" s="192"/>
      <c r="X239" s="192"/>
      <c r="Y239" s="192"/>
      <c r="Z239" s="192"/>
    </row>
    <row r="240" spans="1:26" ht="15.75" customHeight="1" x14ac:dyDescent="0.15">
      <c r="A240" s="34" t="str">
        <f>'IT Accessibility'!$A$33</f>
        <v>ITAC-14</v>
      </c>
      <c r="B240" s="35" t="str">
        <f>VLOOKUP($A240,'IT Accessibility'!$A$13:$E$37,2,0)&amp;""</f>
        <v>Can you provide a current, detailed accessibility roadmap with delivery timelines?</v>
      </c>
      <c r="C240" s="201" t="str">
        <f>VLOOKUP($A240,'IT Accessibility'!$A$13:$E$37,3,0)&amp;""</f>
        <v>Yes</v>
      </c>
      <c r="D240" s="66" t="str">
        <f>IF(LEFT(VLOOKUP($A240,'IT Accessibility'!$A$13:$E$37,5,0),21)='Auto Responses'!$A$73,'Auto Responses'!$A$74,VLOOKUP($A240,'IT Accessibility'!$A$13:$E$37,4,0))&amp;""</f>
        <v>Details of our approach are available here - https://www.qualtrics.com/commitment-to-accessibility/
See also: https://www.qualtrics.com/product-updates</v>
      </c>
      <c r="E240" s="217" t="str">
        <f>VLOOKUP($A240,'IT Accessibility'!$A$13:$E$37,5,0)&amp;""</f>
        <v>Comment on how far into the future the roadmap extends. Provide evidence (including links) of having delivered upon the accessibility roadmap in the past.</v>
      </c>
      <c r="F240" s="214"/>
      <c r="G240" s="199" t="str">
        <f>VLOOKUP($A240,Questions!$A$2:$X$333,21,0)&amp;""</f>
        <v>Yes</v>
      </c>
      <c r="H240" s="200"/>
      <c r="I240" s="201" t="str">
        <f>VLOOKUP($A240,Questions!$A$2:$X$333,23,0)&amp;""</f>
        <v>Standard Importance</v>
      </c>
      <c r="J240" s="200"/>
      <c r="K240" s="202" t="b">
        <v>0</v>
      </c>
      <c r="L240" s="2"/>
      <c r="M240" s="192"/>
      <c r="N240" s="192"/>
      <c r="O240" s="192"/>
      <c r="P240" s="192"/>
      <c r="Q240" s="192"/>
      <c r="R240" s="192"/>
      <c r="S240" s="192"/>
      <c r="T240" s="192"/>
      <c r="U240" s="192"/>
      <c r="V240" s="192"/>
      <c r="W240" s="192"/>
      <c r="X240" s="192"/>
      <c r="Y240" s="192"/>
      <c r="Z240" s="192"/>
    </row>
    <row r="241" spans="1:26" ht="15.75" customHeight="1" x14ac:dyDescent="0.15">
      <c r="A241" s="34" t="str">
        <f>'IT Accessibility'!$A$34</f>
        <v>ITAC-15</v>
      </c>
      <c r="B241" s="35" t="str">
        <f>VLOOKUP($A241,'IT Accessibility'!$A$13:$E$37,2,0)&amp;""</f>
        <v>Do you expect your staff to maintain a current skill set in IT accessibility?</v>
      </c>
      <c r="C241" s="201" t="str">
        <f>VLOOKUP($A241,'IT Accessibility'!$A$13:$E$37,3,0)&amp;""</f>
        <v>Yes</v>
      </c>
      <c r="D241" s="66" t="str">
        <f>IF(LEFT(VLOOKUP($A241,'IT Accessibility'!$A$13:$E$37,5,0),21)='Auto Responses'!$A$73,'Auto Responses'!$A$74,VLOOKUP($A241,'IT Accessibility'!$A$13:$E$37,4,0))&amp;""</f>
        <v>A dedicated accessibility team is in place within our Organization</v>
      </c>
      <c r="E241" s="217" t="str">
        <f>VLOOKUP($A241,'IT Accessibility'!$A$13:$E$37,5,0)&amp;""</f>
        <v>Provide any further relevant information about how expertise is maintained; include any accessibility certifications staff may hold (e.g., IAAP WAS &lt;https://www.accessibilityassociation.org/certifications&gt; or DHS Trusted Tester &lt;https://section508.gov/test/trusted-tester&gt;).</v>
      </c>
      <c r="F241" s="214"/>
      <c r="G241" s="199" t="str">
        <f>VLOOKUP($A241,Questions!$A$2:$X$333,21,0)&amp;""</f>
        <v>Yes</v>
      </c>
      <c r="H241" s="200"/>
      <c r="I241" s="201" t="str">
        <f>VLOOKUP($A241,Questions!$A$2:$X$333,23,0)&amp;""</f>
        <v>Standard Importance</v>
      </c>
      <c r="J241" s="200"/>
      <c r="K241" s="202" t="b">
        <v>0</v>
      </c>
      <c r="L241" s="2"/>
      <c r="M241" s="192"/>
      <c r="N241" s="192"/>
      <c r="O241" s="192"/>
      <c r="P241" s="192"/>
      <c r="Q241" s="192"/>
      <c r="R241" s="192"/>
      <c r="S241" s="192"/>
      <c r="T241" s="192"/>
      <c r="U241" s="192"/>
      <c r="V241" s="192"/>
      <c r="W241" s="192"/>
      <c r="X241" s="192"/>
      <c r="Y241" s="192"/>
      <c r="Z241" s="192"/>
    </row>
    <row r="242" spans="1:26" ht="15.75" customHeight="1" x14ac:dyDescent="0.15">
      <c r="A242" s="34" t="str">
        <f>'IT Accessibility'!$A$35</f>
        <v>ITAC-16</v>
      </c>
      <c r="B242" s="35" t="str">
        <f>VLOOKUP($A242,'IT Accessibility'!$A$13:$E$37,2,0)&amp;""</f>
        <v>Do you have documented processes and procedures for implementing accessibility into your development lifecycle?</v>
      </c>
      <c r="C242" s="201" t="str">
        <f>VLOOKUP($A242,'IT Accessibility'!$A$13:$E$37,3,0)&amp;""</f>
        <v>Yes</v>
      </c>
      <c r="D242" s="66" t="str">
        <f>IF(LEFT(VLOOKUP($A242,'IT Accessibility'!$A$13:$E$37,5,0),21)='Auto Responses'!$A$73,'Auto Responses'!$A$74,VLOOKUP($A242,'IT Accessibility'!$A$13:$E$37,4,0))&amp;""</f>
        <v>Refer here - https://www.qualtrics.com/commitment-to-accessibility/</v>
      </c>
      <c r="E242" s="217" t="str">
        <f>VLOOKUP($A242,'IT Accessibility'!$A$13:$E$37,5,0)&amp;""</f>
        <v>Provide further details in Additional Information.</v>
      </c>
      <c r="F242" s="214"/>
      <c r="G242" s="199" t="str">
        <f>VLOOKUP($A242,Questions!$A$2:$X$333,21,0)&amp;""</f>
        <v>Yes</v>
      </c>
      <c r="H242" s="200"/>
      <c r="I242" s="201" t="str">
        <f>VLOOKUP($A242,Questions!$A$2:$X$333,23,0)&amp;""</f>
        <v>Standard Importance</v>
      </c>
      <c r="J242" s="200"/>
      <c r="K242" s="202" t="b">
        <v>0</v>
      </c>
      <c r="L242" s="2"/>
      <c r="M242" s="192"/>
      <c r="N242" s="192"/>
      <c r="O242" s="192"/>
      <c r="P242" s="192"/>
      <c r="Q242" s="192"/>
      <c r="R242" s="192"/>
      <c r="S242" s="192"/>
      <c r="T242" s="192"/>
      <c r="U242" s="192"/>
      <c r="V242" s="192"/>
      <c r="W242" s="192"/>
      <c r="X242" s="192"/>
      <c r="Y242" s="192"/>
      <c r="Z242" s="192"/>
    </row>
    <row r="243" spans="1:26" ht="15.75" customHeight="1" x14ac:dyDescent="0.15">
      <c r="A243" s="34" t="str">
        <f>'IT Accessibility'!$A$36</f>
        <v>ITAC-17</v>
      </c>
      <c r="B243" s="35" t="str">
        <f>VLOOKUP($A243,'IT Accessibility'!$A$13:$E$37,2,0)&amp;""</f>
        <v>Can all functions of the application or service be performed using only the keyboard?</v>
      </c>
      <c r="C243" s="201" t="str">
        <f>VLOOKUP($A243,'IT Accessibility'!$A$13:$E$37,3,0)&amp;""</f>
        <v>Yes</v>
      </c>
      <c r="D243" s="66" t="str">
        <f>IF(LEFT(VLOOKUP($A243,'IT Accessibility'!$A$13:$E$37,5,0),21)='Auto Responses'!$A$73,'Auto Responses'!$A$74,VLOOKUP($A243,'IT Accessibility'!$A$13:$E$37,4,0))&amp;""</f>
        <v>This varies across product lines. See our available third party certifications here for details - https://www.qualtrics.com/commitment-to-accessibility/</v>
      </c>
      <c r="E243" s="217" t="str">
        <f>VLOOKUP($A243,'IT Accessibility'!$A$13:$E$37,5,0)&amp;""</f>
        <v>State when and on which platform this was verified.</v>
      </c>
      <c r="F243" s="214"/>
      <c r="G243" s="199" t="str">
        <f>VLOOKUP($A243,Questions!$A$2:$X$333,21,0)&amp;""</f>
        <v>Yes</v>
      </c>
      <c r="H243" s="200"/>
      <c r="I243" s="201" t="str">
        <f>VLOOKUP($A243,Questions!$A$2:$X$333,23,0)&amp;""</f>
        <v>Standard Importance</v>
      </c>
      <c r="J243" s="200"/>
      <c r="K243" s="202" t="b">
        <v>0</v>
      </c>
      <c r="L243" s="2"/>
      <c r="M243" s="192"/>
      <c r="N243" s="192"/>
      <c r="O243" s="192"/>
      <c r="P243" s="192"/>
      <c r="Q243" s="192"/>
      <c r="R243" s="192"/>
      <c r="S243" s="192"/>
      <c r="T243" s="192"/>
      <c r="U243" s="192"/>
      <c r="V243" s="192"/>
      <c r="W243" s="192"/>
      <c r="X243" s="192"/>
      <c r="Y243" s="192"/>
      <c r="Z243" s="192"/>
    </row>
    <row r="244" spans="1:26" ht="15.75" customHeight="1" x14ac:dyDescent="0.15">
      <c r="A244" s="34" t="str">
        <f>'IT Accessibility'!$A$37</f>
        <v>ITAC-18</v>
      </c>
      <c r="B244" s="35" t="str">
        <f>VLOOKUP($A244,'IT Accessibility'!$A$13:$E$37,2,0)&amp;""</f>
        <v>Does your product rely on activating a special "accessibility mode," a "lite version," or using an alternate interface (including “overlay” or AI-based alternates)  for accessibility purposes?</v>
      </c>
      <c r="C244" s="201" t="str">
        <f>VLOOKUP($A244,'IT Accessibility'!$A$13:$E$37,3,0)&amp;""</f>
        <v>No</v>
      </c>
      <c r="D244" s="66" t="str">
        <f>IF(LEFT(VLOOKUP($A244,'IT Accessibility'!$A$13:$E$37,5,0),21)='Auto Responses'!$A$73,'Auto Responses'!$A$74,VLOOKUP($A244,'IT Accessibility'!$A$13:$E$37,4,0))&amp;""</f>
        <v/>
      </c>
      <c r="E244" s="217" t="str">
        <f>VLOOKUP($A244,'IT Accessibility'!$A$13:$E$37,5,0)&amp;""</f>
        <v/>
      </c>
      <c r="F244" s="214"/>
      <c r="G244" s="199" t="str">
        <f>VLOOKUP($A244,Questions!$A$2:$X$333,21,0)&amp;""</f>
        <v>No</v>
      </c>
      <c r="H244" s="200"/>
      <c r="I244" s="201" t="str">
        <f>VLOOKUP($A244,Questions!$A$2:$X$333,23,0)&amp;""</f>
        <v>Standard Importance</v>
      </c>
      <c r="J244" s="200"/>
      <c r="K244" s="216" t="b">
        <v>0</v>
      </c>
      <c r="L244" s="2"/>
      <c r="M244" s="192"/>
      <c r="N244" s="192"/>
      <c r="O244" s="192"/>
      <c r="P244" s="192"/>
      <c r="Q244" s="192"/>
      <c r="R244" s="192"/>
      <c r="S244" s="192"/>
      <c r="T244" s="192"/>
      <c r="U244" s="192"/>
      <c r="V244" s="192"/>
      <c r="W244" s="192"/>
      <c r="X244" s="192"/>
      <c r="Y244" s="192"/>
      <c r="Z244" s="192"/>
    </row>
    <row r="245" spans="1:26" ht="15.75" customHeight="1" x14ac:dyDescent="0.15">
      <c r="A245" s="18" t="str">
        <f>VLOOKUP(LEFT($A246,4),'Auto Responses'!$N$4:$O$38,2,0)&amp;""</f>
        <v xml:space="preserve"> Consulting Services</v>
      </c>
      <c r="B245" s="40"/>
      <c r="C245" s="41"/>
      <c r="D245" s="41"/>
      <c r="E245" s="206"/>
      <c r="F245" s="194" t="s">
        <v>619</v>
      </c>
      <c r="G245" s="203" t="s">
        <v>614</v>
      </c>
      <c r="H245" s="203" t="s">
        <v>615</v>
      </c>
      <c r="I245" s="203" t="s">
        <v>616</v>
      </c>
      <c r="J245" s="203" t="s">
        <v>617</v>
      </c>
      <c r="K245" s="41"/>
      <c r="L245" s="2"/>
      <c r="M245" s="2"/>
      <c r="N245" s="2"/>
      <c r="O245" s="2"/>
      <c r="P245" s="2"/>
      <c r="Q245" s="2"/>
      <c r="R245" s="2"/>
      <c r="S245" s="2"/>
      <c r="T245" s="2"/>
      <c r="U245" s="2"/>
      <c r="V245" s="2"/>
      <c r="W245" s="2"/>
      <c r="X245" s="2"/>
      <c r="Y245" s="2"/>
      <c r="Z245" s="2"/>
    </row>
    <row r="246" spans="1:26" ht="15.75" customHeight="1" x14ac:dyDescent="0.15">
      <c r="A246" s="34" t="str">
        <f>'Case-Specific'!$A$23</f>
        <v>CONS-01</v>
      </c>
      <c r="B246" s="35" t="str">
        <f>VLOOKUP($A246,'Case-Specific'!$A$13:$E$85,2,0)&amp;""</f>
        <v>Will the consultant require access to the institution's network resources?*</v>
      </c>
      <c r="C246" s="201" t="str">
        <f>VLOOKUP($A246,'Case-Specific'!$A$13:$E$85,3,0)&amp;""</f>
        <v/>
      </c>
      <c r="D246" s="66" t="str">
        <f>IF(LEFT(VLOOKUP($A246,'Case-Specific'!$A$13:$E$85,5,0),21)='Auto Responses'!$A$73,'Auto Responses'!$A$74,VLOOKUP($A246,'Case-Specific'!$A$13:$E$85,4,0))&amp;""</f>
        <v/>
      </c>
      <c r="E246" s="208" t="str">
        <f>VLOOKUP($A246,'Case-Specific'!$A$13:$E$85,5,0)&amp;""</f>
        <v>Based on the response to REQU-03 on the "START HERE" tab, this question does not apply to this product or service.</v>
      </c>
      <c r="F246" s="214"/>
      <c r="G246" s="199" t="str">
        <f>VLOOKUP($A246,Questions!$A$2:$X$333,21,0)&amp;""</f>
        <v>No</v>
      </c>
      <c r="H246" s="200"/>
      <c r="I246" s="201" t="str">
        <f>VLOOKUP($A246,Questions!$A$2:$X$333,23,0)&amp;""</f>
        <v>Critical Importance</v>
      </c>
      <c r="J246" s="200"/>
      <c r="K246" s="202" t="b">
        <v>0</v>
      </c>
      <c r="L246" s="2"/>
      <c r="M246" s="192"/>
      <c r="N246" s="192"/>
      <c r="O246" s="192"/>
      <c r="P246" s="192"/>
      <c r="Q246" s="192"/>
      <c r="R246" s="192"/>
      <c r="S246" s="192"/>
      <c r="T246" s="192"/>
      <c r="U246" s="192"/>
      <c r="V246" s="192"/>
      <c r="W246" s="192"/>
      <c r="X246" s="192"/>
      <c r="Y246" s="192"/>
      <c r="Z246" s="192"/>
    </row>
    <row r="247" spans="1:26" ht="15.75" customHeight="1" x14ac:dyDescent="0.15">
      <c r="A247" s="34" t="str">
        <f>'Case-Specific'!$A$24</f>
        <v>CONS-02</v>
      </c>
      <c r="B247" s="35" t="str">
        <f>VLOOKUP($A247,'Case-Specific'!$A$13:$E$85,2,0)&amp;""</f>
        <v>Has the consultant received training on (sensitive, HIPAA, PCI, etc.) data handling?*</v>
      </c>
      <c r="C247" s="201" t="str">
        <f>VLOOKUP($A247,'Case-Specific'!$A$13:$E$85,3,0)&amp;""</f>
        <v/>
      </c>
      <c r="D247" s="66" t="str">
        <f>IF(LEFT(VLOOKUP($A247,'Case-Specific'!$A$13:$E$85,5,0),21)='Auto Responses'!$A$73,'Auto Responses'!$A$74,VLOOKUP($A247,'Case-Specific'!$A$13:$E$85,4,0))&amp;""</f>
        <v/>
      </c>
      <c r="E247" s="208" t="str">
        <f>VLOOKUP($A247,'Case-Specific'!$A$13:$E$85,5,0)&amp;""</f>
        <v>Based on the response to REQU-03 on the "START HERE" tab, this question does not apply to this product or service.</v>
      </c>
      <c r="F247" s="214"/>
      <c r="G247" s="199" t="str">
        <f>VLOOKUP($A247,Questions!$A$2:$X$333,21,0)&amp;""</f>
        <v>Yes</v>
      </c>
      <c r="H247" s="200"/>
      <c r="I247" s="201" t="str">
        <f>VLOOKUP($A247,Questions!$A$2:$X$333,23,0)&amp;""</f>
        <v>Critical Importance</v>
      </c>
      <c r="J247" s="200"/>
      <c r="K247" s="202" t="b">
        <v>0</v>
      </c>
      <c r="L247" s="2"/>
      <c r="M247" s="192"/>
      <c r="N247" s="192"/>
      <c r="O247" s="192"/>
      <c r="P247" s="192"/>
      <c r="Q247" s="192"/>
      <c r="R247" s="192"/>
      <c r="S247" s="192"/>
      <c r="T247" s="192"/>
      <c r="U247" s="192"/>
      <c r="V247" s="192"/>
      <c r="W247" s="192"/>
      <c r="X247" s="192"/>
      <c r="Y247" s="192"/>
      <c r="Z247" s="192"/>
    </row>
    <row r="248" spans="1:26" ht="15.75" customHeight="1" x14ac:dyDescent="0.15">
      <c r="A248" s="34" t="str">
        <f>'Case-Specific'!$A$25</f>
        <v>CONS-03</v>
      </c>
      <c r="B248" s="35" t="str">
        <f>VLOOKUP($A248,'Case-Specific'!$A$13:$E$85,2,0)&amp;""</f>
        <v>Is the data encrypted (at rest) while in the consultant's possession?*</v>
      </c>
      <c r="C248" s="201" t="str">
        <f>VLOOKUP($A248,'Case-Specific'!$A$13:$E$85,3,0)&amp;""</f>
        <v/>
      </c>
      <c r="D248" s="66" t="str">
        <f>IF(LEFT(VLOOKUP($A248,'Case-Specific'!$A$13:$E$85,5,0),21)='Auto Responses'!$A$73,'Auto Responses'!$A$74,VLOOKUP($A248,'Case-Specific'!$A$13:$E$85,4,0))&amp;""</f>
        <v/>
      </c>
      <c r="E248" s="208" t="str">
        <f>VLOOKUP($A248,'Case-Specific'!$A$13:$E$85,5,0)&amp;""</f>
        <v>Based on the response to REQU-03 on the "START HERE" tab, this question does not apply to this product or service.</v>
      </c>
      <c r="F248" s="214"/>
      <c r="G248" s="199" t="str">
        <f>VLOOKUP($A248,Questions!$A$2:$X$333,21,0)&amp;""</f>
        <v>Yes</v>
      </c>
      <c r="H248" s="200"/>
      <c r="I248" s="201" t="str">
        <f>VLOOKUP($A248,Questions!$A$2:$X$333,23,0)&amp;""</f>
        <v>Critical Importance</v>
      </c>
      <c r="J248" s="200"/>
      <c r="K248" s="202" t="b">
        <v>0</v>
      </c>
      <c r="L248" s="2"/>
      <c r="M248" s="192"/>
      <c r="N248" s="192"/>
      <c r="O248" s="192"/>
      <c r="P248" s="192"/>
      <c r="Q248" s="192"/>
      <c r="R248" s="192"/>
      <c r="S248" s="192"/>
      <c r="T248" s="192"/>
      <c r="U248" s="192"/>
      <c r="V248" s="192"/>
      <c r="W248" s="192"/>
      <c r="X248" s="192"/>
      <c r="Y248" s="192"/>
      <c r="Z248" s="192"/>
    </row>
    <row r="249" spans="1:26" ht="15.75" customHeight="1" x14ac:dyDescent="0.15">
      <c r="A249" s="34" t="str">
        <f>'Case-Specific'!A25</f>
        <v>CONS-03</v>
      </c>
      <c r="B249" s="35" t="str">
        <f>VLOOKUP($A249,'Case-Specific'!$A$13:$E$85,2,0)&amp;""</f>
        <v>Is the data encrypted (at rest) while in the consultant's possession?*</v>
      </c>
      <c r="C249" s="201" t="str">
        <f>VLOOKUP($A249,'Case-Specific'!$A$13:$E$85,3,0)&amp;""</f>
        <v/>
      </c>
      <c r="D249" s="66" t="str">
        <f>IF(LEFT(VLOOKUP($A249,'Case-Specific'!$A$13:$E$85,5,0),21)='Auto Responses'!$A$73,'Auto Responses'!$A$74,VLOOKUP($A249,'Case-Specific'!$A$13:$E$85,4,0))&amp;""</f>
        <v/>
      </c>
      <c r="E249" s="208" t="str">
        <f>VLOOKUP($A249,'Case-Specific'!$A$13:$E$85,5,0)&amp;""</f>
        <v>Based on the response to REQU-03 on the "START HERE" tab, this question does not apply to this product or service.</v>
      </c>
      <c r="F249" s="214"/>
      <c r="G249" s="199" t="str">
        <f>VLOOKUP($A249,Questions!$A$2:$X$333,21,0)&amp;""</f>
        <v>Yes</v>
      </c>
      <c r="H249" s="200"/>
      <c r="I249" s="201" t="str">
        <f>VLOOKUP($A249,Questions!$A$2:$X$333,23,0)&amp;""</f>
        <v>Critical Importance</v>
      </c>
      <c r="J249" s="200"/>
      <c r="K249" s="202" t="b">
        <v>0</v>
      </c>
      <c r="L249" s="2"/>
      <c r="M249" s="192"/>
      <c r="N249" s="192"/>
      <c r="O249" s="192"/>
      <c r="P249" s="192"/>
      <c r="Q249" s="192"/>
      <c r="R249" s="192"/>
      <c r="S249" s="192"/>
      <c r="T249" s="192"/>
      <c r="U249" s="192"/>
      <c r="V249" s="192"/>
      <c r="W249" s="192"/>
      <c r="X249" s="192"/>
      <c r="Y249" s="192"/>
      <c r="Z249" s="192"/>
    </row>
    <row r="250" spans="1:26" ht="15.75" customHeight="1" x14ac:dyDescent="0.15">
      <c r="A250" s="34" t="str">
        <f>'Case-Specific'!A26</f>
        <v>CONS-04</v>
      </c>
      <c r="B250" s="35" t="str">
        <f>VLOOKUP($A250,'Case-Specific'!$A$13:$E$85,2,0)&amp;""</f>
        <v>Can access be restricted based on source IP address?*</v>
      </c>
      <c r="C250" s="201" t="str">
        <f>VLOOKUP($A250,'Case-Specific'!$A$13:$E$85,3,0)&amp;""</f>
        <v/>
      </c>
      <c r="D250" s="66" t="str">
        <f>IF(LEFT(VLOOKUP($A250,'Case-Specific'!$A$13:$E$85,5,0),21)='Auto Responses'!$A$73,'Auto Responses'!$A$74,VLOOKUP($A250,'Case-Specific'!$A$13:$E$85,4,0))&amp;""</f>
        <v/>
      </c>
      <c r="E250" s="208" t="str">
        <f>VLOOKUP($A250,'Case-Specific'!$A$13:$E$85,5,0)&amp;""</f>
        <v>Based on the response to REQU-03 on the "START HERE" tab, this question does not apply to this product or service.</v>
      </c>
      <c r="F250" s="214"/>
      <c r="G250" s="199" t="str">
        <f>VLOOKUP($A250,Questions!$A$2:$X$333,21,0)&amp;""</f>
        <v>Yes</v>
      </c>
      <c r="H250" s="200"/>
      <c r="I250" s="201" t="str">
        <f>VLOOKUP($A250,Questions!$A$2:$X$333,23,0)&amp;""</f>
        <v>Critical Importance</v>
      </c>
      <c r="J250" s="200"/>
      <c r="K250" s="202" t="b">
        <v>0</v>
      </c>
      <c r="L250" s="2"/>
      <c r="M250" s="192"/>
      <c r="N250" s="192"/>
      <c r="O250" s="192"/>
      <c r="P250" s="192"/>
      <c r="Q250" s="192"/>
      <c r="R250" s="192"/>
      <c r="S250" s="192"/>
      <c r="T250" s="192"/>
      <c r="U250" s="192"/>
      <c r="V250" s="192"/>
      <c r="W250" s="192"/>
      <c r="X250" s="192"/>
      <c r="Y250" s="192"/>
      <c r="Z250" s="192"/>
    </row>
    <row r="251" spans="1:26" ht="15.75" customHeight="1" x14ac:dyDescent="0.15">
      <c r="A251" s="34" t="str">
        <f>'Case-Specific'!A27</f>
        <v>CONS-05</v>
      </c>
      <c r="B251" s="35" t="str">
        <f>VLOOKUP($A251,'Case-Specific'!$A$13:$E$85,2,0)&amp;""</f>
        <v>Will the consulting take place on-premises?</v>
      </c>
      <c r="C251" s="201" t="str">
        <f>VLOOKUP($A251,'Case-Specific'!$A$13:$E$85,3,0)&amp;""</f>
        <v/>
      </c>
      <c r="D251" s="66" t="str">
        <f>IF(LEFT(VLOOKUP($A251,'Case-Specific'!$A$13:$E$85,5,0),21)='Auto Responses'!$A$73,'Auto Responses'!$A$74,VLOOKUP($A251,'Case-Specific'!$A$13:$E$85,4,0))&amp;""</f>
        <v/>
      </c>
      <c r="E251" s="208" t="str">
        <f>VLOOKUP($A251,'Case-Specific'!$A$13:$E$85,5,0)&amp;""</f>
        <v>Based on the response to REQU-03 on the "START HERE" tab, this question does not apply to this product or service.</v>
      </c>
      <c r="F251" s="214"/>
      <c r="G251" s="199" t="str">
        <f>VLOOKUP($A251,Questions!$A$2:$X$333,21,0)&amp;""</f>
        <v>No</v>
      </c>
      <c r="H251" s="200"/>
      <c r="I251" s="201" t="str">
        <f>VLOOKUP($A251,Questions!$A$2:$X$333,23,0)&amp;""</f>
        <v>Standard Importance</v>
      </c>
      <c r="J251" s="200"/>
      <c r="K251" s="202" t="b">
        <v>0</v>
      </c>
      <c r="L251" s="2"/>
      <c r="M251" s="192"/>
      <c r="N251" s="192"/>
      <c r="O251" s="192"/>
      <c r="P251" s="192"/>
      <c r="Q251" s="192"/>
      <c r="R251" s="192"/>
      <c r="S251" s="192"/>
      <c r="T251" s="192"/>
      <c r="U251" s="192"/>
      <c r="V251" s="192"/>
      <c r="W251" s="192"/>
      <c r="X251" s="192"/>
      <c r="Y251" s="192"/>
      <c r="Z251" s="192"/>
    </row>
    <row r="252" spans="1:26" ht="15.75" customHeight="1" x14ac:dyDescent="0.15">
      <c r="A252" s="34" t="str">
        <f>'Case-Specific'!A28</f>
        <v>CONS-06</v>
      </c>
      <c r="B252" s="35" t="str">
        <f>VLOOKUP($A252,'Case-Specific'!$A$13:$E$85,2,0)&amp;""</f>
        <v>Will the consultant require access to hardware in the institution's data centers?</v>
      </c>
      <c r="C252" s="201" t="str">
        <f>VLOOKUP($A252,'Case-Specific'!$A$13:$E$85,3,0)&amp;""</f>
        <v/>
      </c>
      <c r="D252" s="66" t="str">
        <f>IF(LEFT(VLOOKUP($A252,'Case-Specific'!$A$13:$E$85,5,0),21)='Auto Responses'!$A$73,'Auto Responses'!$A$74,VLOOKUP($A252,'Case-Specific'!$A$13:$E$85,4,0))&amp;""</f>
        <v/>
      </c>
      <c r="E252" s="208" t="str">
        <f>VLOOKUP($A252,'Case-Specific'!$A$13:$E$85,5,0)&amp;""</f>
        <v>Based on the response to REQU-03 on the "START HERE" tab, this question does not apply to this product or service.</v>
      </c>
      <c r="F252" s="214"/>
      <c r="G252" s="199" t="str">
        <f>VLOOKUP($A252,Questions!$A$2:$X$333,21,0)&amp;""</f>
        <v>No</v>
      </c>
      <c r="H252" s="200"/>
      <c r="I252" s="201" t="str">
        <f>VLOOKUP($A252,Questions!$A$2:$X$333,23,0)&amp;""</f>
        <v>Standard Importance</v>
      </c>
      <c r="J252" s="200"/>
      <c r="K252" s="202" t="b">
        <v>0</v>
      </c>
      <c r="L252" s="2"/>
      <c r="M252" s="192"/>
      <c r="N252" s="192"/>
      <c r="O252" s="192"/>
      <c r="P252" s="192"/>
      <c r="Q252" s="192"/>
      <c r="R252" s="192"/>
      <c r="S252" s="192"/>
      <c r="T252" s="192"/>
      <c r="U252" s="192"/>
      <c r="V252" s="192"/>
      <c r="W252" s="192"/>
      <c r="X252" s="192"/>
      <c r="Y252" s="192"/>
      <c r="Z252" s="192"/>
    </row>
    <row r="253" spans="1:26" ht="15.75" customHeight="1" x14ac:dyDescent="0.15">
      <c r="A253" s="34" t="str">
        <f>'Case-Specific'!A29</f>
        <v>CONS-07</v>
      </c>
      <c r="B253" s="35" t="str">
        <f>VLOOKUP($A253,'Case-Specific'!$A$13:$E$85,2,0)&amp;""</f>
        <v>Will the consultant require an account within the institution's domain (@*.edu)?</v>
      </c>
      <c r="C253" s="201" t="str">
        <f>VLOOKUP($A253,'Case-Specific'!$A$13:$E$85,3,0)&amp;""</f>
        <v/>
      </c>
      <c r="D253" s="66" t="str">
        <f>IF(LEFT(VLOOKUP($A253,'Case-Specific'!$A$13:$E$85,5,0),21)='Auto Responses'!$A$73,'Auto Responses'!$A$74,VLOOKUP($A253,'Case-Specific'!$A$13:$E$85,4,0))&amp;""</f>
        <v/>
      </c>
      <c r="E253" s="208" t="str">
        <f>VLOOKUP($A253,'Case-Specific'!$A$13:$E$85,5,0)&amp;""</f>
        <v>Based on the response to REQU-03 on the "START HERE" tab, this question does not apply to this product or service.</v>
      </c>
      <c r="F253" s="214"/>
      <c r="G253" s="199" t="str">
        <f>VLOOKUP($A253,Questions!$A$2:$X$333,21,0)&amp;""</f>
        <v>No</v>
      </c>
      <c r="H253" s="200"/>
      <c r="I253" s="201" t="str">
        <f>VLOOKUP($A253,Questions!$A$2:$X$333,23,0)&amp;""</f>
        <v>Standard Importance</v>
      </c>
      <c r="J253" s="200"/>
      <c r="K253" s="202" t="b">
        <v>0</v>
      </c>
      <c r="L253" s="2"/>
      <c r="M253" s="192"/>
      <c r="N253" s="192"/>
      <c r="O253" s="192"/>
      <c r="P253" s="192"/>
      <c r="Q253" s="192"/>
      <c r="R253" s="192"/>
      <c r="S253" s="192"/>
      <c r="T253" s="192"/>
      <c r="U253" s="192"/>
      <c r="V253" s="192"/>
      <c r="W253" s="192"/>
      <c r="X253" s="192"/>
      <c r="Y253" s="192"/>
      <c r="Z253" s="192"/>
    </row>
    <row r="254" spans="1:26" ht="15.75" customHeight="1" x14ac:dyDescent="0.15">
      <c r="A254" s="34" t="str">
        <f>'Case-Specific'!A30</f>
        <v>CONS-08</v>
      </c>
      <c r="B254" s="35" t="str">
        <f>VLOOKUP($A254,'Case-Specific'!$A$13:$E$85,2,0)&amp;""</f>
        <v>Will any data be transferred to the consultant's possession?</v>
      </c>
      <c r="C254" s="201" t="str">
        <f>VLOOKUP($A254,'Case-Specific'!$A$13:$E$85,3,0)&amp;""</f>
        <v/>
      </c>
      <c r="D254" s="66" t="str">
        <f>IF(LEFT(VLOOKUP($A254,'Case-Specific'!$A$13:$E$85,5,0),21)='Auto Responses'!$A$73,'Auto Responses'!$A$74,VLOOKUP($A254,'Case-Specific'!$A$13:$E$85,4,0))&amp;""</f>
        <v/>
      </c>
      <c r="E254" s="208" t="str">
        <f>VLOOKUP($A254,'Case-Specific'!$A$13:$E$85,5,0)&amp;""</f>
        <v>Based on the response to REQU-03 on the "START HERE" tab, this question does not apply to this product or service.</v>
      </c>
      <c r="F254" s="214"/>
      <c r="G254" s="199" t="str">
        <f>VLOOKUP($A254,Questions!$A$2:$X$333,21,0)&amp;""</f>
        <v>No</v>
      </c>
      <c r="H254" s="200"/>
      <c r="I254" s="201" t="str">
        <f>VLOOKUP($A254,Questions!$A$2:$X$333,23,0)&amp;""</f>
        <v>Standard Importance</v>
      </c>
      <c r="J254" s="200"/>
      <c r="K254" s="202" t="b">
        <v>0</v>
      </c>
      <c r="L254" s="2"/>
      <c r="M254" s="192"/>
      <c r="N254" s="192"/>
      <c r="O254" s="192"/>
      <c r="P254" s="192"/>
      <c r="Q254" s="192"/>
      <c r="R254" s="192"/>
      <c r="S254" s="192"/>
      <c r="T254" s="192"/>
      <c r="U254" s="192"/>
      <c r="V254" s="192"/>
      <c r="W254" s="192"/>
      <c r="X254" s="192"/>
      <c r="Y254" s="192"/>
      <c r="Z254" s="192"/>
    </row>
    <row r="255" spans="1:26" ht="15.75" customHeight="1" x14ac:dyDescent="0.15">
      <c r="A255" s="34" t="str">
        <f>'Case-Specific'!A31</f>
        <v>CONS-09</v>
      </c>
      <c r="B255" s="35" t="str">
        <f>VLOOKUP($A255,'Case-Specific'!$A$13:$E$85,2,0)&amp;""</f>
        <v>Will the consultant need remote access to the institution's network or systems?</v>
      </c>
      <c r="C255" s="201" t="str">
        <f>VLOOKUP($A255,'Case-Specific'!$A$13:$E$85,3,0)&amp;""</f>
        <v/>
      </c>
      <c r="D255" s="66" t="str">
        <f>IF(LEFT(VLOOKUP($A255,'Case-Specific'!$A$13:$E$85,5,0),21)='Auto Responses'!$A$73,'Auto Responses'!$A$74,VLOOKUP($A255,'Case-Specific'!$A$13:$E$85,4,0))&amp;""</f>
        <v/>
      </c>
      <c r="E255" s="208" t="str">
        <f>VLOOKUP($A255,'Case-Specific'!$A$13:$E$85,5,0)&amp;""</f>
        <v>Based on the response to REQU-03 on the "START HERE" tab, this question does not apply to this product or service.</v>
      </c>
      <c r="F255" s="214"/>
      <c r="G255" s="199" t="str">
        <f>VLOOKUP($A255,Questions!$A$2:$X$333,21,0)&amp;""</f>
        <v>No</v>
      </c>
      <c r="H255" s="200"/>
      <c r="I255" s="201" t="str">
        <f>VLOOKUP($A255,Questions!$A$2:$X$333,23,0)&amp;""</f>
        <v>Standard Importance</v>
      </c>
      <c r="J255" s="200"/>
      <c r="K255" s="202" t="b">
        <v>0</v>
      </c>
      <c r="L255" s="2"/>
      <c r="M255" s="192"/>
      <c r="N255" s="192"/>
      <c r="O255" s="192"/>
      <c r="P255" s="192"/>
      <c r="Q255" s="192"/>
      <c r="R255" s="192"/>
      <c r="S255" s="192"/>
      <c r="T255" s="192"/>
      <c r="U255" s="192"/>
      <c r="V255" s="192"/>
      <c r="W255" s="192"/>
      <c r="X255" s="192"/>
      <c r="Y255" s="192"/>
      <c r="Z255" s="192"/>
    </row>
    <row r="256" spans="1:26" ht="15.75" customHeight="1" x14ac:dyDescent="0.15">
      <c r="A256" s="18" t="str">
        <f>VLOOKUP(LEFT($A257,4),'Auto Responses'!$N$4:$O$38,2,0)&amp;""</f>
        <v xml:space="preserve">HIPAA Compliance </v>
      </c>
      <c r="B256" s="40"/>
      <c r="C256" s="41"/>
      <c r="D256" s="41"/>
      <c r="E256" s="206"/>
      <c r="F256" s="194" t="s">
        <v>619</v>
      </c>
      <c r="G256" s="203" t="s">
        <v>614</v>
      </c>
      <c r="H256" s="203" t="s">
        <v>615</v>
      </c>
      <c r="I256" s="203" t="s">
        <v>616</v>
      </c>
      <c r="J256" s="203" t="s">
        <v>617</v>
      </c>
      <c r="K256" s="41"/>
      <c r="L256" s="2"/>
      <c r="M256" s="2"/>
      <c r="N256" s="2"/>
      <c r="O256" s="2"/>
      <c r="P256" s="2"/>
      <c r="Q256" s="2"/>
      <c r="R256" s="2"/>
      <c r="S256" s="2"/>
      <c r="T256" s="2"/>
      <c r="U256" s="2"/>
      <c r="V256" s="2"/>
      <c r="W256" s="2"/>
      <c r="X256" s="2"/>
      <c r="Y256" s="2"/>
      <c r="Z256" s="2"/>
    </row>
    <row r="257" spans="1:26" ht="15.75" customHeight="1" x14ac:dyDescent="0.15">
      <c r="A257" s="34" t="str">
        <f>'Case-Specific'!A33</f>
        <v>HIPA-01</v>
      </c>
      <c r="B257" s="35" t="str">
        <f>VLOOKUP($A257,'Case-Specific'!$A$13:$E$85,2,0)&amp;""</f>
        <v>Do your workforce members receive regular training related to the Health Insurance Portability and Accountability Act (HIPAA) Privacy and Security Rules and the HITECH Act?*</v>
      </c>
      <c r="C257" s="201" t="str">
        <f>VLOOKUP($A257,'Case-Specific'!$A$13:$E$85,3,0)&amp;""</f>
        <v/>
      </c>
      <c r="D257" s="66" t="str">
        <f>IF(LEFT(VLOOKUP($A257,'Case-Specific'!$A$13:$E$85,5,0),21)='Auto Responses'!$A$73,'Auto Responses'!$A$74,VLOOKUP($A257,'Case-Specific'!$A$13:$E$85,4,0))&amp;""</f>
        <v/>
      </c>
      <c r="E257" s="208" t="str">
        <f>VLOOKUP($A257,'Case-Specific'!$A$13:$E$85,5,0)&amp;""</f>
        <v>Based on the response to REQU-05 on the "START HERE" tab, this question does not apply to this product or service.</v>
      </c>
      <c r="F257" s="214"/>
      <c r="G257" s="199" t="str">
        <f>VLOOKUP($A257,Questions!$A$2:$X$333,21,0)&amp;""</f>
        <v>Yes</v>
      </c>
      <c r="H257" s="200"/>
      <c r="I257" s="201" t="str">
        <f>VLOOKUP($A257,Questions!$A$2:$X$333,23,0)&amp;""</f>
        <v>Critical Importance</v>
      </c>
      <c r="J257" s="200"/>
      <c r="K257" s="202" t="b">
        <v>0</v>
      </c>
      <c r="L257" s="2"/>
      <c r="M257" s="192"/>
      <c r="N257" s="192"/>
      <c r="O257" s="192"/>
      <c r="P257" s="192"/>
      <c r="Q257" s="192"/>
      <c r="R257" s="192"/>
      <c r="S257" s="192"/>
      <c r="T257" s="192"/>
      <c r="U257" s="192"/>
      <c r="V257" s="192"/>
      <c r="W257" s="192"/>
      <c r="X257" s="192"/>
      <c r="Y257" s="192"/>
      <c r="Z257" s="192"/>
    </row>
    <row r="258" spans="1:26" ht="15.75" customHeight="1" x14ac:dyDescent="0.15">
      <c r="A258" s="34" t="str">
        <f>'Case-Specific'!A34</f>
        <v>HIPA-02</v>
      </c>
      <c r="B258" s="35" t="str">
        <f>VLOOKUP($A258,'Case-Specific'!$A$13:$E$85,2,0)&amp;""</f>
        <v>Have you identified areas of risk?*</v>
      </c>
      <c r="C258" s="201" t="str">
        <f>VLOOKUP($A258,'Case-Specific'!$A$13:$E$85,3,0)&amp;""</f>
        <v/>
      </c>
      <c r="D258" s="66" t="str">
        <f>IF(LEFT(VLOOKUP($A258,'Case-Specific'!$A$13:$E$85,5,0),21)='Auto Responses'!$A$73,'Auto Responses'!$A$74,VLOOKUP($A258,'Case-Specific'!$A$13:$E$85,4,0))&amp;""</f>
        <v/>
      </c>
      <c r="E258" s="208" t="str">
        <f>VLOOKUP($A258,'Case-Specific'!$A$13:$E$85,5,0)&amp;""</f>
        <v>Based on the response to REQU-05 on the "START HERE" tab, this question does not apply to this product or service.</v>
      </c>
      <c r="F258" s="214"/>
      <c r="G258" s="199" t="str">
        <f>VLOOKUP($A258,Questions!$A$2:$X$333,21,0)&amp;""</f>
        <v>Yes</v>
      </c>
      <c r="H258" s="200"/>
      <c r="I258" s="201" t="str">
        <f>VLOOKUP($A258,Questions!$A$2:$X$333,23,0)&amp;""</f>
        <v>Critical Importance</v>
      </c>
      <c r="J258" s="200"/>
      <c r="K258" s="202" t="b">
        <v>0</v>
      </c>
      <c r="L258" s="2"/>
      <c r="M258" s="192"/>
      <c r="N258" s="192"/>
      <c r="O258" s="192"/>
      <c r="P258" s="192"/>
      <c r="Q258" s="192"/>
      <c r="R258" s="192"/>
      <c r="S258" s="192"/>
      <c r="T258" s="192"/>
      <c r="U258" s="192"/>
      <c r="V258" s="192"/>
      <c r="W258" s="192"/>
      <c r="X258" s="192"/>
      <c r="Y258" s="192"/>
      <c r="Z258" s="192"/>
    </row>
    <row r="259" spans="1:26" ht="15.75" customHeight="1" x14ac:dyDescent="0.15">
      <c r="A259" s="34" t="str">
        <f>'Case-Specific'!A35</f>
        <v>HIPA-03</v>
      </c>
      <c r="B259" s="35" t="str">
        <f>VLOOKUP($A259,'Case-Specific'!$A$13:$E$85,2,0)&amp;""</f>
        <v>Have the relevant policies/plans been tested?*</v>
      </c>
      <c r="C259" s="201" t="str">
        <f>VLOOKUP($A259,'Case-Specific'!$A$13:$E$85,3,0)&amp;""</f>
        <v/>
      </c>
      <c r="D259" s="66" t="str">
        <f>IF(LEFT(VLOOKUP($A259,'Case-Specific'!$A$13:$E$85,5,0),21)='Auto Responses'!$A$73,'Auto Responses'!$A$74,VLOOKUP($A259,'Case-Specific'!$A$13:$E$85,4,0))&amp;""</f>
        <v/>
      </c>
      <c r="E259" s="208" t="str">
        <f>VLOOKUP($A259,'Case-Specific'!$A$13:$E$85,5,0)&amp;""</f>
        <v>Based on the response to REQU-05 on the "START HERE" tab, this question does not apply to this product or service.</v>
      </c>
      <c r="F259" s="214"/>
      <c r="G259" s="199" t="str">
        <f>VLOOKUP($A259,Questions!$A$2:$X$333,21,0)&amp;""</f>
        <v>Yes</v>
      </c>
      <c r="H259" s="200"/>
      <c r="I259" s="201" t="str">
        <f>VLOOKUP($A259,Questions!$A$2:$X$333,23,0)&amp;""</f>
        <v>Critical Importance</v>
      </c>
      <c r="J259" s="200"/>
      <c r="K259" s="202" t="b">
        <v>0</v>
      </c>
      <c r="L259" s="2"/>
      <c r="M259" s="192"/>
      <c r="N259" s="192"/>
      <c r="O259" s="192"/>
      <c r="P259" s="192"/>
      <c r="Q259" s="192"/>
      <c r="R259" s="192"/>
      <c r="S259" s="192"/>
      <c r="T259" s="192"/>
      <c r="U259" s="192"/>
      <c r="V259" s="192"/>
      <c r="W259" s="192"/>
      <c r="X259" s="192"/>
      <c r="Y259" s="192"/>
      <c r="Z259" s="192"/>
    </row>
    <row r="260" spans="1:26" ht="15.75" customHeight="1" x14ac:dyDescent="0.15">
      <c r="A260" s="34" t="str">
        <f>'Case-Specific'!A36</f>
        <v>HIPA-04</v>
      </c>
      <c r="B260" s="35" t="str">
        <f>VLOOKUP($A260,'Case-Specific'!$A$13:$E$85,2,0)&amp;""</f>
        <v>Have you entered into a Business Associate Agreements with all subcontractors who may have access to protected health information (PHI)?*</v>
      </c>
      <c r="C260" s="201" t="str">
        <f>VLOOKUP($A260,'Case-Specific'!$A$13:$E$85,3,0)&amp;""</f>
        <v/>
      </c>
      <c r="D260" s="66" t="str">
        <f>IF(LEFT(VLOOKUP($A260,'Case-Specific'!$A$13:$E$85,5,0),21)='Auto Responses'!$A$73,'Auto Responses'!$A$74,VLOOKUP($A260,'Case-Specific'!$A$13:$E$85,4,0))&amp;""</f>
        <v/>
      </c>
      <c r="E260" s="208" t="str">
        <f>VLOOKUP($A260,'Case-Specific'!$A$13:$E$85,5,0)&amp;""</f>
        <v>Based on the response to REQU-05 on the "START HERE" tab, this question does not apply to this product or service.</v>
      </c>
      <c r="F260" s="214"/>
      <c r="G260" s="199" t="str">
        <f>VLOOKUP($A260,Questions!$A$2:$X$333,21,0)&amp;""</f>
        <v>Yes</v>
      </c>
      <c r="H260" s="200"/>
      <c r="I260" s="201" t="str">
        <f>VLOOKUP($A260,Questions!$A$2:$X$333,23,0)&amp;""</f>
        <v>Critical Importance</v>
      </c>
      <c r="J260" s="200"/>
      <c r="K260" s="202" t="b">
        <v>0</v>
      </c>
      <c r="L260" s="2"/>
      <c r="M260" s="192"/>
      <c r="N260" s="192"/>
      <c r="O260" s="192"/>
      <c r="P260" s="192"/>
      <c r="Q260" s="192"/>
      <c r="R260" s="192"/>
      <c r="S260" s="192"/>
      <c r="T260" s="192"/>
      <c r="U260" s="192"/>
      <c r="V260" s="192"/>
      <c r="W260" s="192"/>
      <c r="X260" s="192"/>
      <c r="Y260" s="192"/>
      <c r="Z260" s="192"/>
    </row>
    <row r="261" spans="1:26" ht="15.75" customHeight="1" x14ac:dyDescent="0.15">
      <c r="A261" s="34" t="str">
        <f>'Case-Specific'!A37</f>
        <v>HIPA-05</v>
      </c>
      <c r="B261" s="35" t="str">
        <f>VLOOKUP($A261,'Case-Specific'!$A$13:$E$85,2,0)&amp;""</f>
        <v>Do you monitor or receive information regarding changes in HIPAA regulations?</v>
      </c>
      <c r="C261" s="201" t="str">
        <f>VLOOKUP($A261,'Case-Specific'!$A$13:$E$85,3,0)&amp;""</f>
        <v/>
      </c>
      <c r="D261" s="66" t="str">
        <f>IF(LEFT(VLOOKUP($A261,'Case-Specific'!$A$13:$E$85,5,0),21)='Auto Responses'!$A$73,'Auto Responses'!$A$74,VLOOKUP($A261,'Case-Specific'!$A$13:$E$85,4,0))&amp;""</f>
        <v/>
      </c>
      <c r="E261" s="208" t="str">
        <f>VLOOKUP($A261,'Case-Specific'!$A$13:$E$85,5,0)&amp;""</f>
        <v>Based on the response to REQU-05 on the "START HERE" tab, this question does not apply to this product or service.</v>
      </c>
      <c r="F261" s="214"/>
      <c r="G261" s="199" t="str">
        <f>VLOOKUP($A261,Questions!$A$2:$X$333,21,0)&amp;""</f>
        <v>Yes</v>
      </c>
      <c r="H261" s="200"/>
      <c r="I261" s="201" t="str">
        <f>VLOOKUP($A261,Questions!$A$2:$X$333,23,0)&amp;""</f>
        <v>Standard Importance</v>
      </c>
      <c r="J261" s="200"/>
      <c r="K261" s="202" t="b">
        <v>0</v>
      </c>
      <c r="L261" s="2"/>
      <c r="M261" s="192"/>
      <c r="N261" s="192"/>
      <c r="O261" s="192"/>
      <c r="P261" s="192"/>
      <c r="Q261" s="192"/>
      <c r="R261" s="192"/>
      <c r="S261" s="192"/>
      <c r="T261" s="192"/>
      <c r="U261" s="192"/>
      <c r="V261" s="192"/>
      <c r="W261" s="192"/>
      <c r="X261" s="192"/>
      <c r="Y261" s="192"/>
      <c r="Z261" s="192"/>
    </row>
    <row r="262" spans="1:26" ht="15.75" customHeight="1" x14ac:dyDescent="0.15">
      <c r="A262" s="34" t="str">
        <f>'Case-Specific'!A38</f>
        <v>HIPA-06</v>
      </c>
      <c r="B262" s="35" t="str">
        <f>VLOOKUP($A262,'Case-Specific'!$A$13:$E$85,2,0)&amp;""</f>
        <v>Has your organization designated HIPAA Privacy and Security officers as required by the rules?</v>
      </c>
      <c r="C262" s="201" t="str">
        <f>VLOOKUP($A262,'Case-Specific'!$A$13:$E$85,3,0)&amp;""</f>
        <v/>
      </c>
      <c r="D262" s="66" t="str">
        <f>IF(LEFT(VLOOKUP($A262,'Case-Specific'!$A$13:$E$85,5,0),21)='Auto Responses'!$A$73,'Auto Responses'!$A$74,VLOOKUP($A262,'Case-Specific'!$A$13:$E$85,4,0))&amp;""</f>
        <v/>
      </c>
      <c r="E262" s="208" t="str">
        <f>VLOOKUP($A262,'Case-Specific'!$A$13:$E$85,5,0)&amp;""</f>
        <v>Based on the response to REQU-05 on the "START HERE" tab, this question does not apply to this product or service.</v>
      </c>
      <c r="F262" s="214"/>
      <c r="G262" s="199" t="str">
        <f>VLOOKUP($A262,Questions!$A$2:$X$333,21,0)&amp;""</f>
        <v>Yes</v>
      </c>
      <c r="H262" s="200"/>
      <c r="I262" s="201" t="str">
        <f>VLOOKUP($A262,Questions!$A$2:$X$333,23,0)&amp;""</f>
        <v>Standard Importance</v>
      </c>
      <c r="J262" s="200"/>
      <c r="K262" s="202" t="b">
        <v>0</v>
      </c>
      <c r="L262" s="2"/>
      <c r="M262" s="192"/>
      <c r="N262" s="192"/>
      <c r="O262" s="192"/>
      <c r="P262" s="192"/>
      <c r="Q262" s="192"/>
      <c r="R262" s="192"/>
      <c r="S262" s="192"/>
      <c r="T262" s="192"/>
      <c r="U262" s="192"/>
      <c r="V262" s="192"/>
      <c r="W262" s="192"/>
      <c r="X262" s="192"/>
      <c r="Y262" s="192"/>
      <c r="Z262" s="192"/>
    </row>
    <row r="263" spans="1:26" ht="15.75" customHeight="1" x14ac:dyDescent="0.15">
      <c r="A263" s="34" t="str">
        <f>'Case-Specific'!A39</f>
        <v>HIPA-07</v>
      </c>
      <c r="B263" s="35" t="str">
        <f>VLOOKUP($A263,'Case-Specific'!$A$13:$E$85,2,0)&amp;""</f>
        <v>Do you comply with the requirements of the Health Information Technology for Economic and Clinical Health Act (HITECH)?</v>
      </c>
      <c r="C263" s="201" t="str">
        <f>VLOOKUP($A263,'Case-Specific'!$A$13:$E$85,3,0)&amp;""</f>
        <v/>
      </c>
      <c r="D263" s="66" t="str">
        <f>IF(LEFT(VLOOKUP($A263,'Case-Specific'!$A$13:$E$85,5,0),21)='Auto Responses'!$A$73,'Auto Responses'!$A$74,VLOOKUP($A263,'Case-Specific'!$A$13:$E$85,4,0))&amp;""</f>
        <v/>
      </c>
      <c r="E263" s="208" t="str">
        <f>VLOOKUP($A263,'Case-Specific'!$A$13:$E$85,5,0)&amp;""</f>
        <v>Based on the response to REQU-05 on the "START HERE" tab, this question does not apply to this product or service.</v>
      </c>
      <c r="F263" s="214"/>
      <c r="G263" s="199" t="str">
        <f>VLOOKUP($A263,Questions!$A$2:$X$333,21,0)&amp;""</f>
        <v>Yes</v>
      </c>
      <c r="H263" s="200"/>
      <c r="I263" s="201" t="str">
        <f>VLOOKUP($A263,Questions!$A$2:$X$333,23,0)&amp;""</f>
        <v>Standard Importance</v>
      </c>
      <c r="J263" s="200"/>
      <c r="K263" s="202" t="b">
        <v>0</v>
      </c>
      <c r="L263" s="2"/>
      <c r="M263" s="192"/>
      <c r="N263" s="192"/>
      <c r="O263" s="192"/>
      <c r="P263" s="192"/>
      <c r="Q263" s="192"/>
      <c r="R263" s="192"/>
      <c r="S263" s="192"/>
      <c r="T263" s="192"/>
      <c r="U263" s="192"/>
      <c r="V263" s="192"/>
      <c r="W263" s="192"/>
      <c r="X263" s="192"/>
      <c r="Y263" s="192"/>
      <c r="Z263" s="192"/>
    </row>
    <row r="264" spans="1:26" ht="15.75" customHeight="1" x14ac:dyDescent="0.15">
      <c r="A264" s="34" t="str">
        <f>'Case-Specific'!A40</f>
        <v>HIPA-08</v>
      </c>
      <c r="B264" s="35" t="str">
        <f>VLOOKUP($A264,'Case-Specific'!$A$13:$E$85,2,0)&amp;""</f>
        <v>Have you conducted a risk analysis as required under the HIPAA Security Rule?</v>
      </c>
      <c r="C264" s="201" t="str">
        <f>VLOOKUP($A264,'Case-Specific'!$A$13:$E$85,3,0)&amp;""</f>
        <v/>
      </c>
      <c r="D264" s="66" t="str">
        <f>IF(LEFT(VLOOKUP($A264,'Case-Specific'!$A$13:$E$85,5,0),21)='Auto Responses'!$A$73,'Auto Responses'!$A$74,VLOOKUP($A264,'Case-Specific'!$A$13:$E$85,4,0))&amp;""</f>
        <v/>
      </c>
      <c r="E264" s="208" t="str">
        <f>VLOOKUP($A264,'Case-Specific'!$A$13:$E$85,5,0)&amp;""</f>
        <v>Based on the response to REQU-05 on the "START HERE" tab, this question does not apply to this product or service.</v>
      </c>
      <c r="F264" s="214"/>
      <c r="G264" s="199" t="str">
        <f>VLOOKUP($A264,Questions!$A$2:$X$333,21,0)&amp;""</f>
        <v>Yes</v>
      </c>
      <c r="H264" s="200"/>
      <c r="I264" s="201" t="str">
        <f>VLOOKUP($A264,Questions!$A$2:$X$333,23,0)&amp;""</f>
        <v>Standard Importance</v>
      </c>
      <c r="J264" s="200"/>
      <c r="K264" s="202" t="b">
        <v>0</v>
      </c>
      <c r="L264" s="2"/>
      <c r="M264" s="192"/>
      <c r="N264" s="192"/>
      <c r="O264" s="192"/>
      <c r="P264" s="192"/>
      <c r="Q264" s="192"/>
      <c r="R264" s="192"/>
      <c r="S264" s="192"/>
      <c r="T264" s="192"/>
      <c r="U264" s="192"/>
      <c r="V264" s="192"/>
      <c r="W264" s="192"/>
      <c r="X264" s="192"/>
      <c r="Y264" s="192"/>
      <c r="Z264" s="192"/>
    </row>
    <row r="265" spans="1:26" ht="15.75" customHeight="1" x14ac:dyDescent="0.15">
      <c r="A265" s="34" t="str">
        <f>'Case-Specific'!A41</f>
        <v>HIPA-09</v>
      </c>
      <c r="B265" s="35" t="str">
        <f>VLOOKUP($A265,'Case-Specific'!$A$13:$E$85,2,0)&amp;""</f>
        <v>Have you taken actions to mitigate the identified risks?</v>
      </c>
      <c r="C265" s="201" t="str">
        <f>VLOOKUP($A265,'Case-Specific'!$A$13:$E$85,3,0)&amp;""</f>
        <v/>
      </c>
      <c r="D265" s="66" t="str">
        <f>IF(LEFT(VLOOKUP($A265,'Case-Specific'!$A$13:$E$85,5,0),21)='Auto Responses'!$A$73,'Auto Responses'!$A$74,VLOOKUP($A265,'Case-Specific'!$A$13:$E$85,4,0))&amp;""</f>
        <v/>
      </c>
      <c r="E265" s="208" t="str">
        <f>VLOOKUP($A265,'Case-Specific'!$A$13:$E$85,5,0)&amp;""</f>
        <v>Based on the response to REQU-05 on the "START HERE" tab, this question does not apply to this product or service.</v>
      </c>
      <c r="F265" s="214"/>
      <c r="G265" s="199" t="str">
        <f>VLOOKUP($A265,Questions!$A$2:$X$333,21,0)&amp;""</f>
        <v>Yes</v>
      </c>
      <c r="H265" s="200"/>
      <c r="I265" s="201" t="str">
        <f>VLOOKUP($A265,Questions!$A$2:$X$333,23,0)&amp;""</f>
        <v>Standard Importance</v>
      </c>
      <c r="J265" s="200"/>
      <c r="K265" s="202" t="b">
        <v>0</v>
      </c>
      <c r="L265" s="2"/>
      <c r="M265" s="192"/>
      <c r="N265" s="192"/>
      <c r="O265" s="192"/>
      <c r="P265" s="192"/>
      <c r="Q265" s="192"/>
      <c r="R265" s="192"/>
      <c r="S265" s="192"/>
      <c r="T265" s="192"/>
      <c r="U265" s="192"/>
      <c r="V265" s="192"/>
      <c r="W265" s="192"/>
      <c r="X265" s="192"/>
      <c r="Y265" s="192"/>
      <c r="Z265" s="192"/>
    </row>
    <row r="266" spans="1:26" ht="15.75" customHeight="1" x14ac:dyDescent="0.15">
      <c r="A266" s="34" t="str">
        <f>'Case-Specific'!A42</f>
        <v>HIPA-10</v>
      </c>
      <c r="B266" s="35" t="str">
        <f>VLOOKUP($A266,'Case-Specific'!$A$13:$E$85,2,0)&amp;""</f>
        <v>Does your application require user and system administrator password changes at a frequency no greater than 90 days?</v>
      </c>
      <c r="C266" s="201" t="str">
        <f>VLOOKUP($A266,'Case-Specific'!$A$13:$E$85,3,0)&amp;""</f>
        <v/>
      </c>
      <c r="D266" s="66" t="str">
        <f>IF(LEFT(VLOOKUP($A266,'Case-Specific'!$A$13:$E$85,5,0),21)='Auto Responses'!$A$73,'Auto Responses'!$A$74,VLOOKUP($A266,'Case-Specific'!$A$13:$E$85,4,0))&amp;""</f>
        <v/>
      </c>
      <c r="E266" s="208" t="str">
        <f>VLOOKUP($A266,'Case-Specific'!$A$13:$E$85,5,0)&amp;""</f>
        <v>Based on the response to REQU-05 on the "START HERE" tab, this question does not apply to this product or service.</v>
      </c>
      <c r="F266" s="214"/>
      <c r="G266" s="199" t="str">
        <f>VLOOKUP($A266,Questions!$A$2:$X$333,21,0)&amp;""</f>
        <v>Yes</v>
      </c>
      <c r="H266" s="200"/>
      <c r="I266" s="201" t="str">
        <f>VLOOKUP($A266,Questions!$A$2:$X$333,23,0)&amp;""</f>
        <v>Standard Importance</v>
      </c>
      <c r="J266" s="200"/>
      <c r="K266" s="202" t="b">
        <v>0</v>
      </c>
      <c r="L266" s="2"/>
      <c r="M266" s="192"/>
      <c r="N266" s="192"/>
      <c r="O266" s="192"/>
      <c r="P266" s="192"/>
      <c r="Q266" s="192"/>
      <c r="R266" s="192"/>
      <c r="S266" s="192"/>
      <c r="T266" s="192"/>
      <c r="U266" s="192"/>
      <c r="V266" s="192"/>
      <c r="W266" s="192"/>
      <c r="X266" s="192"/>
      <c r="Y266" s="192"/>
      <c r="Z266" s="192"/>
    </row>
    <row r="267" spans="1:26" ht="15.75" customHeight="1" x14ac:dyDescent="0.15">
      <c r="A267" s="34" t="str">
        <f>'Case-Specific'!A43</f>
        <v>HIPA-11</v>
      </c>
      <c r="B267" s="35" t="str">
        <f>VLOOKUP($A267,'Case-Specific'!$A$13:$E$85,2,0)&amp;""</f>
        <v>Does your application require users to set their own password after an administrator reset or on first use of the account?</v>
      </c>
      <c r="C267" s="201" t="str">
        <f>VLOOKUP($A267,'Case-Specific'!$A$13:$E$85,3,0)&amp;""</f>
        <v/>
      </c>
      <c r="D267" s="66" t="str">
        <f>IF(LEFT(VLOOKUP($A267,'Case-Specific'!$A$13:$E$85,5,0),21)='Auto Responses'!$A$73,'Auto Responses'!$A$74,VLOOKUP($A267,'Case-Specific'!$A$13:$E$85,4,0))&amp;""</f>
        <v/>
      </c>
      <c r="E267" s="208" t="str">
        <f>VLOOKUP($A267,'Case-Specific'!$A$13:$E$85,5,0)&amp;""</f>
        <v>Based on the response to REQU-05 on the "START HERE" tab, this question does not apply to this product or service.</v>
      </c>
      <c r="F267" s="214"/>
      <c r="G267" s="199" t="str">
        <f>VLOOKUP($A267,Questions!$A$2:$X$333,21,0)&amp;""</f>
        <v>Yes</v>
      </c>
      <c r="H267" s="200"/>
      <c r="I267" s="201" t="str">
        <f>VLOOKUP($A267,Questions!$A$2:$X$333,23,0)&amp;""</f>
        <v>Standard Importance</v>
      </c>
      <c r="J267" s="200"/>
      <c r="K267" s="202" t="b">
        <v>0</v>
      </c>
      <c r="L267" s="2"/>
      <c r="M267" s="192"/>
      <c r="N267" s="192"/>
      <c r="O267" s="192"/>
      <c r="P267" s="192"/>
      <c r="Q267" s="192"/>
      <c r="R267" s="192"/>
      <c r="S267" s="192"/>
      <c r="T267" s="192"/>
      <c r="U267" s="192"/>
      <c r="V267" s="192"/>
      <c r="W267" s="192"/>
      <c r="X267" s="192"/>
      <c r="Y267" s="192"/>
      <c r="Z267" s="192"/>
    </row>
    <row r="268" spans="1:26" ht="15.75" customHeight="1" x14ac:dyDescent="0.15">
      <c r="A268" s="34" t="str">
        <f>'Case-Specific'!A44</f>
        <v>HIPA-12</v>
      </c>
      <c r="B268" s="35" t="str">
        <f>VLOOKUP($A268,'Case-Specific'!$A$13:$E$85,2,0)&amp;""</f>
        <v>Does your application lock out an account after a number of failed login attempts?</v>
      </c>
      <c r="C268" s="201" t="str">
        <f>VLOOKUP($A268,'Case-Specific'!$A$13:$E$85,3,0)&amp;""</f>
        <v/>
      </c>
      <c r="D268" s="66" t="str">
        <f>IF(LEFT(VLOOKUP($A268,'Case-Specific'!$A$13:$E$85,5,0),21)='Auto Responses'!$A$73,'Auto Responses'!$A$74,VLOOKUP($A268,'Case-Specific'!$A$13:$E$85,4,0))&amp;""</f>
        <v/>
      </c>
      <c r="E268" s="208" t="str">
        <f>VLOOKUP($A268,'Case-Specific'!$A$13:$E$85,5,0)&amp;""</f>
        <v>Based on the response to REQU-05 on the "START HERE" tab, this question does not apply to this product or service.</v>
      </c>
      <c r="F268" s="214"/>
      <c r="G268" s="199" t="str">
        <f>VLOOKUP($A268,Questions!$A$2:$X$333,21,0)&amp;""</f>
        <v>Yes</v>
      </c>
      <c r="H268" s="200"/>
      <c r="I268" s="201" t="str">
        <f>VLOOKUP($A268,Questions!$A$2:$X$333,23,0)&amp;""</f>
        <v>Standard Importance</v>
      </c>
      <c r="J268" s="200"/>
      <c r="K268" s="202" t="b">
        <v>0</v>
      </c>
      <c r="L268" s="2"/>
      <c r="M268" s="192"/>
      <c r="N268" s="192"/>
      <c r="O268" s="192"/>
      <c r="P268" s="192"/>
      <c r="Q268" s="192"/>
      <c r="R268" s="192"/>
      <c r="S268" s="192"/>
      <c r="T268" s="192"/>
      <c r="U268" s="192"/>
      <c r="V268" s="192"/>
      <c r="W268" s="192"/>
      <c r="X268" s="192"/>
      <c r="Y268" s="192"/>
      <c r="Z268" s="192"/>
    </row>
    <row r="269" spans="1:26" ht="15.75" customHeight="1" x14ac:dyDescent="0.15">
      <c r="A269" s="34" t="str">
        <f>'Case-Specific'!A45</f>
        <v>HIPA-13</v>
      </c>
      <c r="B269" s="35" t="str">
        <f>VLOOKUP($A269,'Case-Specific'!$A$13:$E$85,2,0)&amp;""</f>
        <v>Does your application automatically lock or log-out an account after a period of inactivity?</v>
      </c>
      <c r="C269" s="201" t="str">
        <f>VLOOKUP($A269,'Case-Specific'!$A$13:$E$85,3,0)&amp;""</f>
        <v/>
      </c>
      <c r="D269" s="66" t="str">
        <f>IF(LEFT(VLOOKUP($A269,'Case-Specific'!$A$13:$E$85,5,0),21)='Auto Responses'!$A$73,'Auto Responses'!$A$74,VLOOKUP($A269,'Case-Specific'!$A$13:$E$85,4,0))&amp;""</f>
        <v/>
      </c>
      <c r="E269" s="208" t="str">
        <f>VLOOKUP($A269,'Case-Specific'!$A$13:$E$85,5,0)&amp;""</f>
        <v>Based on the response to REQU-05 on the "START HERE" tab, this question does not apply to this product or service.</v>
      </c>
      <c r="F269" s="214"/>
      <c r="G269" s="199" t="str">
        <f>VLOOKUP($A269,Questions!$A$2:$X$333,21,0)&amp;""</f>
        <v>Yes</v>
      </c>
      <c r="H269" s="200"/>
      <c r="I269" s="201" t="str">
        <f>VLOOKUP($A269,Questions!$A$2:$X$333,23,0)&amp;""</f>
        <v>Standard Importance</v>
      </c>
      <c r="J269" s="200"/>
      <c r="K269" s="202" t="b">
        <v>0</v>
      </c>
      <c r="L269" s="2"/>
      <c r="M269" s="192"/>
      <c r="N269" s="192"/>
      <c r="O269" s="192"/>
      <c r="P269" s="192"/>
      <c r="Q269" s="192"/>
      <c r="R269" s="192"/>
      <c r="S269" s="192"/>
      <c r="T269" s="192"/>
      <c r="U269" s="192"/>
      <c r="V269" s="192"/>
      <c r="W269" s="192"/>
      <c r="X269" s="192"/>
      <c r="Y269" s="192"/>
      <c r="Z269" s="192"/>
    </row>
    <row r="270" spans="1:26" ht="15.75" customHeight="1" x14ac:dyDescent="0.15">
      <c r="A270" s="34" t="str">
        <f>'Case-Specific'!A46</f>
        <v>HIPA-14</v>
      </c>
      <c r="B270" s="35" t="str">
        <f>VLOOKUP($A270,'Case-Specific'!$A$13:$E$85,2,0)&amp;""</f>
        <v>Are passwords visible in plain text, whether when stored or entered, including service level accounts (i.e., database accounts, etc.)?</v>
      </c>
      <c r="C270" s="201" t="str">
        <f>VLOOKUP($A270,'Case-Specific'!$A$13:$E$85,3,0)&amp;""</f>
        <v/>
      </c>
      <c r="D270" s="66" t="str">
        <f>IF(LEFT(VLOOKUP($A270,'Case-Specific'!$A$13:$E$85,5,0),21)='Auto Responses'!$A$73,'Auto Responses'!$A$74,VLOOKUP($A270,'Case-Specific'!$A$13:$E$85,4,0))&amp;""</f>
        <v/>
      </c>
      <c r="E270" s="208" t="str">
        <f>VLOOKUP($A270,'Case-Specific'!$A$13:$E$85,5,0)&amp;""</f>
        <v>Based on the response to REQU-05 on the "START HERE" tab, this question does not apply to this product or service.</v>
      </c>
      <c r="F270" s="214"/>
      <c r="G270" s="199" t="str">
        <f>VLOOKUP($A270,Questions!$A$2:$X$333,21,0)&amp;""</f>
        <v>No</v>
      </c>
      <c r="H270" s="200"/>
      <c r="I270" s="201" t="str">
        <f>VLOOKUP($A270,Questions!$A$2:$X$333,23,0)&amp;""</f>
        <v>Standard Importance</v>
      </c>
      <c r="J270" s="200"/>
      <c r="K270" s="202" t="b">
        <v>0</v>
      </c>
      <c r="L270" s="2"/>
      <c r="M270" s="192"/>
      <c r="N270" s="192"/>
      <c r="O270" s="192"/>
      <c r="P270" s="192"/>
      <c r="Q270" s="192"/>
      <c r="R270" s="192"/>
      <c r="S270" s="192"/>
      <c r="T270" s="192"/>
      <c r="U270" s="192"/>
      <c r="V270" s="192"/>
      <c r="W270" s="192"/>
      <c r="X270" s="192"/>
      <c r="Y270" s="192"/>
      <c r="Z270" s="192"/>
    </row>
    <row r="271" spans="1:26" ht="15.75" customHeight="1" x14ac:dyDescent="0.15">
      <c r="A271" s="34" t="str">
        <f>'Case-Specific'!A47</f>
        <v>HIPA-15</v>
      </c>
      <c r="B271" s="35" t="str">
        <f>VLOOKUP($A271,'Case-Specific'!$A$13:$E$85,2,0)&amp;""</f>
        <v>If the application is institution-hosted, can all service level and administrative account passwords be changed by the institution?</v>
      </c>
      <c r="C271" s="201" t="str">
        <f>VLOOKUP($A271,'Case-Specific'!$A$13:$E$85,3,0)&amp;""</f>
        <v/>
      </c>
      <c r="D271" s="66" t="str">
        <f>IF(LEFT(VLOOKUP($A271,'Case-Specific'!$A$13:$E$85,5,0),21)='Auto Responses'!$A$73,'Auto Responses'!$A$74,VLOOKUP($A271,'Case-Specific'!$A$13:$E$85,4,0))&amp;""</f>
        <v/>
      </c>
      <c r="E271" s="208" t="str">
        <f>VLOOKUP($A271,'Case-Specific'!$A$13:$E$85,5,0)&amp;""</f>
        <v>Based on the response to REQU-05 on the "START HERE" tab, this question does not apply to this product or service.</v>
      </c>
      <c r="F271" s="214"/>
      <c r="G271" s="199" t="str">
        <f>VLOOKUP($A271,Questions!$A$2:$X$333,21,0)&amp;""</f>
        <v>Yes</v>
      </c>
      <c r="H271" s="200"/>
      <c r="I271" s="201" t="str">
        <f>VLOOKUP($A271,Questions!$A$2:$X$333,23,0)&amp;""</f>
        <v>Standard Importance</v>
      </c>
      <c r="J271" s="200"/>
      <c r="K271" s="202" t="b">
        <v>0</v>
      </c>
      <c r="L271" s="2"/>
      <c r="M271" s="192"/>
      <c r="N271" s="192"/>
      <c r="O271" s="192"/>
      <c r="P271" s="192"/>
      <c r="Q271" s="192"/>
      <c r="R271" s="192"/>
      <c r="S271" s="192"/>
      <c r="T271" s="192"/>
      <c r="U271" s="192"/>
      <c r="V271" s="192"/>
      <c r="W271" s="192"/>
      <c r="X271" s="192"/>
      <c r="Y271" s="192"/>
      <c r="Z271" s="192"/>
    </row>
    <row r="272" spans="1:26" ht="15.75" customHeight="1" x14ac:dyDescent="0.15">
      <c r="A272" s="34" t="str">
        <f>'Case-Specific'!A48</f>
        <v>HIPA-16</v>
      </c>
      <c r="B272" s="35" t="str">
        <f>VLOOKUP($A272,'Case-Specific'!$A$13:$E$85,2,0)&amp;""</f>
        <v>Does your application provide the ability to define user access levels?</v>
      </c>
      <c r="C272" s="201" t="str">
        <f>VLOOKUP($A272,'Case-Specific'!$A$13:$E$85,3,0)&amp;""</f>
        <v/>
      </c>
      <c r="D272" s="66" t="str">
        <f>IF(LEFT(VLOOKUP($A272,'Case-Specific'!$A$13:$E$85,5,0),21)='Auto Responses'!$A$73,'Auto Responses'!$A$74,VLOOKUP($A272,'Case-Specific'!$A$13:$E$85,4,0))&amp;""</f>
        <v/>
      </c>
      <c r="E272" s="208" t="str">
        <f>VLOOKUP($A272,'Case-Specific'!$A$13:$E$85,5,0)&amp;""</f>
        <v>Based on the response to REQU-05 on the "START HERE" tab, this question does not apply to this product or service.</v>
      </c>
      <c r="F272" s="214"/>
      <c r="G272" s="199" t="str">
        <f>VLOOKUP($A272,Questions!$A$2:$X$333,21,0)&amp;""</f>
        <v>Yes</v>
      </c>
      <c r="H272" s="200"/>
      <c r="I272" s="201" t="str">
        <f>VLOOKUP($A272,Questions!$A$2:$X$333,23,0)&amp;""</f>
        <v>Standard Importance</v>
      </c>
      <c r="J272" s="200"/>
      <c r="K272" s="202" t="b">
        <v>0</v>
      </c>
      <c r="L272" s="2"/>
      <c r="M272" s="192"/>
      <c r="N272" s="192"/>
      <c r="O272" s="192"/>
      <c r="P272" s="192"/>
      <c r="Q272" s="192"/>
      <c r="R272" s="192"/>
      <c r="S272" s="192"/>
      <c r="T272" s="192"/>
      <c r="U272" s="192"/>
      <c r="V272" s="192"/>
      <c r="W272" s="192"/>
      <c r="X272" s="192"/>
      <c r="Y272" s="192"/>
      <c r="Z272" s="192"/>
    </row>
    <row r="273" spans="1:26" ht="15.75" customHeight="1" x14ac:dyDescent="0.15">
      <c r="A273" s="34" t="str">
        <f>'Case-Specific'!A49</f>
        <v>HIPA-17</v>
      </c>
      <c r="B273" s="35" t="str">
        <f>VLOOKUP($A273,'Case-Specific'!$A$13:$E$85,2,0)&amp;""</f>
        <v>Does your application support varying levels of access to administrative tasks defined individually per user?</v>
      </c>
      <c r="C273" s="201" t="str">
        <f>VLOOKUP($A273,'Case-Specific'!$A$13:$E$85,3,0)&amp;""</f>
        <v/>
      </c>
      <c r="D273" s="66" t="str">
        <f>IF(LEFT(VLOOKUP($A273,'Case-Specific'!$A$13:$E$85,5,0),21)='Auto Responses'!$A$73,'Auto Responses'!$A$74,VLOOKUP($A273,'Case-Specific'!$A$13:$E$85,4,0))&amp;""</f>
        <v/>
      </c>
      <c r="E273" s="208" t="str">
        <f>VLOOKUP($A273,'Case-Specific'!$A$13:$E$85,5,0)&amp;""</f>
        <v>Based on the response to REQU-05 on the "START HERE" tab, this question does not apply to this product or service.</v>
      </c>
      <c r="F273" s="214"/>
      <c r="G273" s="199" t="str">
        <f>VLOOKUP($A273,Questions!$A$2:$X$333,21,0)&amp;""</f>
        <v>Yes</v>
      </c>
      <c r="H273" s="200"/>
      <c r="I273" s="201" t="str">
        <f>VLOOKUP($A273,Questions!$A$2:$X$333,23,0)&amp;""</f>
        <v>Standard Importance</v>
      </c>
      <c r="J273" s="200"/>
      <c r="K273" s="202" t="b">
        <v>0</v>
      </c>
      <c r="L273" s="2"/>
      <c r="M273" s="192"/>
      <c r="N273" s="192"/>
      <c r="O273" s="192"/>
      <c r="P273" s="192"/>
      <c r="Q273" s="192"/>
      <c r="R273" s="192"/>
      <c r="S273" s="192"/>
      <c r="T273" s="192"/>
      <c r="U273" s="192"/>
      <c r="V273" s="192"/>
      <c r="W273" s="192"/>
      <c r="X273" s="192"/>
      <c r="Y273" s="192"/>
      <c r="Z273" s="192"/>
    </row>
    <row r="274" spans="1:26" ht="15.75" customHeight="1" x14ac:dyDescent="0.15">
      <c r="A274" s="34" t="str">
        <f>'Case-Specific'!A50</f>
        <v>HIPA-18</v>
      </c>
      <c r="B274" s="35" t="str">
        <f>VLOOKUP($A274,'Case-Specific'!$A$13:$E$85,2,0)&amp;""</f>
        <v>Does your application support varying levels of access to records based on user ID?</v>
      </c>
      <c r="C274" s="201" t="str">
        <f>VLOOKUP($A274,'Case-Specific'!$A$13:$E$85,3,0)&amp;""</f>
        <v/>
      </c>
      <c r="D274" s="66" t="str">
        <f>IF(LEFT(VLOOKUP($A274,'Case-Specific'!$A$13:$E$85,5,0),21)='Auto Responses'!$A$73,'Auto Responses'!$A$74,VLOOKUP($A274,'Case-Specific'!$A$13:$E$85,4,0))&amp;""</f>
        <v/>
      </c>
      <c r="E274" s="208" t="str">
        <f>VLOOKUP($A274,'Case-Specific'!$A$13:$E$85,5,0)&amp;""</f>
        <v>Based on the response to REQU-05 on the "START HERE" tab, this question does not apply to this product or service.</v>
      </c>
      <c r="F274" s="214"/>
      <c r="G274" s="199" t="str">
        <f>VLOOKUP($A274,Questions!$A$2:$X$333,21,0)&amp;""</f>
        <v>No</v>
      </c>
      <c r="H274" s="200"/>
      <c r="I274" s="201" t="str">
        <f>VLOOKUP($A274,Questions!$A$2:$X$333,23,0)&amp;""</f>
        <v>Standard Importance</v>
      </c>
      <c r="J274" s="200"/>
      <c r="K274" s="202" t="b">
        <v>0</v>
      </c>
      <c r="L274" s="2"/>
      <c r="M274" s="192"/>
      <c r="N274" s="192"/>
      <c r="O274" s="192"/>
      <c r="P274" s="192"/>
      <c r="Q274" s="192"/>
      <c r="R274" s="192"/>
      <c r="S274" s="192"/>
      <c r="T274" s="192"/>
      <c r="U274" s="192"/>
      <c r="V274" s="192"/>
      <c r="W274" s="192"/>
      <c r="X274" s="192"/>
      <c r="Y274" s="192"/>
      <c r="Z274" s="192"/>
    </row>
    <row r="275" spans="1:26" ht="15.75" customHeight="1" x14ac:dyDescent="0.15">
      <c r="A275" s="34" t="str">
        <f>'Case-Specific'!A51</f>
        <v>HIPA-19</v>
      </c>
      <c r="B275" s="35" t="str">
        <f>VLOOKUP($A275,'Case-Specific'!$A$13:$E$85,2,0)&amp;""</f>
        <v>Is there a limit to the number of groups to which a user can be assigned?</v>
      </c>
      <c r="C275" s="201" t="str">
        <f>VLOOKUP($A275,'Case-Specific'!$A$13:$E$85,3,0)&amp;""</f>
        <v/>
      </c>
      <c r="D275" s="66" t="str">
        <f>IF(LEFT(VLOOKUP($A275,'Case-Specific'!$A$13:$E$85,5,0),21)='Auto Responses'!$A$73,'Auto Responses'!$A$74,VLOOKUP($A275,'Case-Specific'!$A$13:$E$85,4,0))&amp;""</f>
        <v/>
      </c>
      <c r="E275" s="208" t="str">
        <f>VLOOKUP($A275,'Case-Specific'!$A$13:$E$85,5,0)&amp;""</f>
        <v>Based on the response to REQU-05 on the "START HERE" tab, this question does not apply to this product or service.</v>
      </c>
      <c r="F275" s="214"/>
      <c r="G275" s="199" t="str">
        <f>VLOOKUP($A275,Questions!$A$2:$X$333,21,0)&amp;""</f>
        <v>Yes</v>
      </c>
      <c r="H275" s="200"/>
      <c r="I275" s="201" t="str">
        <f>VLOOKUP($A275,Questions!$A$2:$X$333,23,0)&amp;""</f>
        <v>Standard Importance</v>
      </c>
      <c r="J275" s="200"/>
      <c r="K275" s="202" t="b">
        <v>0</v>
      </c>
      <c r="L275" s="2"/>
      <c r="M275" s="192"/>
      <c r="N275" s="192"/>
      <c r="O275" s="192"/>
      <c r="P275" s="192"/>
      <c r="Q275" s="192"/>
      <c r="R275" s="192"/>
      <c r="S275" s="192"/>
      <c r="T275" s="192"/>
      <c r="U275" s="192"/>
      <c r="V275" s="192"/>
      <c r="W275" s="192"/>
      <c r="X275" s="192"/>
      <c r="Y275" s="192"/>
      <c r="Z275" s="192"/>
    </row>
    <row r="276" spans="1:26" ht="15.75" customHeight="1" x14ac:dyDescent="0.15">
      <c r="A276" s="34" t="str">
        <f>'Case-Specific'!A52</f>
        <v>HIPA-20</v>
      </c>
      <c r="B276" s="35" t="str">
        <f>VLOOKUP($A276,'Case-Specific'!$A$13:$E$85,2,0)&amp;""</f>
        <v>Do accounts used for solution provider-supplied remote support abide by the same authentication policies and access logging as the rest of the system?</v>
      </c>
      <c r="C276" s="201" t="str">
        <f>VLOOKUP($A276,'Case-Specific'!$A$13:$E$85,3,0)&amp;""</f>
        <v/>
      </c>
      <c r="D276" s="66" t="str">
        <f>IF(LEFT(VLOOKUP($A276,'Case-Specific'!$A$13:$E$85,5,0),21)='Auto Responses'!$A$73,'Auto Responses'!$A$74,VLOOKUP($A276,'Case-Specific'!$A$13:$E$85,4,0))&amp;""</f>
        <v/>
      </c>
      <c r="E276" s="208" t="str">
        <f>VLOOKUP($A276,'Case-Specific'!$A$13:$E$85,5,0)&amp;""</f>
        <v>Based on the response to REQU-05 on the "START HERE" tab, this question does not apply to this product or service.</v>
      </c>
      <c r="F276" s="214"/>
      <c r="G276" s="199" t="str">
        <f>VLOOKUP($A276,Questions!$A$2:$X$333,21,0)&amp;""</f>
        <v>Yes</v>
      </c>
      <c r="H276" s="200"/>
      <c r="I276" s="201" t="str">
        <f>VLOOKUP($A276,Questions!$A$2:$X$333,23,0)&amp;""</f>
        <v>Standard Importance</v>
      </c>
      <c r="J276" s="200"/>
      <c r="K276" s="202" t="b">
        <v>0</v>
      </c>
      <c r="L276" s="2"/>
      <c r="M276" s="192"/>
      <c r="N276" s="192"/>
      <c r="O276" s="192"/>
      <c r="P276" s="192"/>
      <c r="Q276" s="192"/>
      <c r="R276" s="192"/>
      <c r="S276" s="192"/>
      <c r="T276" s="192"/>
      <c r="U276" s="192"/>
      <c r="V276" s="192"/>
      <c r="W276" s="192"/>
      <c r="X276" s="192"/>
      <c r="Y276" s="192"/>
      <c r="Z276" s="192"/>
    </row>
    <row r="277" spans="1:26" ht="15.75" customHeight="1" x14ac:dyDescent="0.15">
      <c r="A277" s="34" t="str">
        <f>'Case-Specific'!A53</f>
        <v>HIPA-21</v>
      </c>
      <c r="B277" s="35" t="str">
        <f>VLOOKUP($A277,'Case-Specific'!$A$13:$E$85,2,0)&amp;""</f>
        <v>Does the application log record access including specific user, date/time of access, and originating IP or device?</v>
      </c>
      <c r="C277" s="201" t="str">
        <f>VLOOKUP($A277,'Case-Specific'!$A$13:$E$85,3,0)&amp;""</f>
        <v/>
      </c>
      <c r="D277" s="66" t="str">
        <f>IF(LEFT(VLOOKUP($A277,'Case-Specific'!$A$13:$E$85,5,0),21)='Auto Responses'!$A$73,'Auto Responses'!$A$74,VLOOKUP($A277,'Case-Specific'!$A$13:$E$85,4,0))&amp;""</f>
        <v/>
      </c>
      <c r="E277" s="208" t="str">
        <f>VLOOKUP($A277,'Case-Specific'!$A$13:$E$85,5,0)&amp;""</f>
        <v>Based on the response to REQU-05 on the "START HERE" tab, this question does not apply to this product or service.</v>
      </c>
      <c r="F277" s="214"/>
      <c r="G277" s="199" t="str">
        <f>VLOOKUP($A277,Questions!$A$2:$X$333,21,0)&amp;""</f>
        <v>Yes</v>
      </c>
      <c r="H277" s="200"/>
      <c r="I277" s="201" t="str">
        <f>VLOOKUP($A277,Questions!$A$2:$X$333,23,0)&amp;""</f>
        <v>Standard Importance</v>
      </c>
      <c r="J277" s="200"/>
      <c r="K277" s="202" t="b">
        <v>0</v>
      </c>
      <c r="L277" s="2"/>
      <c r="M277" s="192"/>
      <c r="N277" s="192"/>
      <c r="O277" s="192"/>
      <c r="P277" s="192"/>
      <c r="Q277" s="192"/>
      <c r="R277" s="192"/>
      <c r="S277" s="192"/>
      <c r="T277" s="192"/>
      <c r="U277" s="192"/>
      <c r="V277" s="192"/>
      <c r="W277" s="192"/>
      <c r="X277" s="192"/>
      <c r="Y277" s="192"/>
      <c r="Z277" s="192"/>
    </row>
    <row r="278" spans="1:26" ht="15.75" customHeight="1" x14ac:dyDescent="0.15">
      <c r="A278" s="34" t="str">
        <f>'Case-Specific'!A54</f>
        <v>HIPA-22</v>
      </c>
      <c r="B278" s="35" t="str">
        <f>VLOOKUP($A278,'Case-Specific'!$A$13:$E$85,2,0)&amp;""</f>
        <v>Does the application log administrative activity, such as user account access changes and password changes, including specific user, date/time of changes, and originating IP or device?</v>
      </c>
      <c r="C278" s="201" t="str">
        <f>VLOOKUP($A278,'Case-Specific'!$A$13:$E$85,3,0)&amp;""</f>
        <v/>
      </c>
      <c r="D278" s="66" t="str">
        <f>IF(LEFT(VLOOKUP($A278,'Case-Specific'!$A$13:$E$85,5,0),21)='Auto Responses'!$A$73,'Auto Responses'!$A$74,VLOOKUP($A278,'Case-Specific'!$A$13:$E$85,4,0))&amp;""</f>
        <v/>
      </c>
      <c r="E278" s="208" t="str">
        <f>VLOOKUP($A278,'Case-Specific'!$A$13:$E$85,5,0)&amp;""</f>
        <v>Based on the response to REQU-05 on the "START HERE" tab, this question does not apply to this product or service.</v>
      </c>
      <c r="F278" s="214"/>
      <c r="G278" s="199" t="str">
        <f>VLOOKUP($A278,Questions!$A$2:$X$333,21,0)&amp;""</f>
        <v>Yes</v>
      </c>
      <c r="H278" s="200"/>
      <c r="I278" s="201" t="str">
        <f>VLOOKUP($A278,Questions!$A$2:$X$333,23,0)&amp;""</f>
        <v>Standard Importance</v>
      </c>
      <c r="J278" s="200"/>
      <c r="K278" s="202" t="b">
        <v>0</v>
      </c>
      <c r="L278" s="2"/>
      <c r="M278" s="192"/>
      <c r="N278" s="192"/>
      <c r="O278" s="192"/>
      <c r="P278" s="192"/>
      <c r="Q278" s="192"/>
      <c r="R278" s="192"/>
      <c r="S278" s="192"/>
      <c r="T278" s="192"/>
      <c r="U278" s="192"/>
      <c r="V278" s="192"/>
      <c r="W278" s="192"/>
      <c r="X278" s="192"/>
      <c r="Y278" s="192"/>
      <c r="Z278" s="192"/>
    </row>
    <row r="279" spans="1:26" ht="15.75" customHeight="1" x14ac:dyDescent="0.15">
      <c r="A279" s="34" t="str">
        <f>'Case-Specific'!A55</f>
        <v>HIPA-23</v>
      </c>
      <c r="B279" s="35" t="str">
        <f>VLOOKUP($A279,'Case-Specific'!$A$13:$E$85,2,0)&amp;""</f>
        <v>Do you retain logs for at least as long as required by HIPAA regulations?</v>
      </c>
      <c r="C279" s="201" t="str">
        <f>VLOOKUP($A279,'Case-Specific'!$A$13:$E$85,3,0)&amp;""</f>
        <v/>
      </c>
      <c r="D279" s="66" t="str">
        <f>IF(LEFT(VLOOKUP($A279,'Case-Specific'!$A$13:$E$85,5,0),21)='Auto Responses'!$A$73,'Auto Responses'!$A$74,VLOOKUP($A279,'Case-Specific'!$A$13:$E$85,4,0))&amp;""</f>
        <v/>
      </c>
      <c r="E279" s="208" t="str">
        <f>VLOOKUP($A279,'Case-Specific'!$A$13:$E$85,5,0)&amp;""</f>
        <v>Based on the response to REQU-05 on the "START HERE" tab, this question does not apply to this product or service.</v>
      </c>
      <c r="F279" s="214"/>
      <c r="G279" s="199" t="str">
        <f>VLOOKUP($A279,Questions!$A$2:$X$333,21,0)&amp;""</f>
        <v>Yes</v>
      </c>
      <c r="H279" s="200"/>
      <c r="I279" s="201" t="str">
        <f>VLOOKUP($A279,Questions!$A$2:$X$333,23,0)&amp;""</f>
        <v>Standard Importance</v>
      </c>
      <c r="J279" s="200"/>
      <c r="K279" s="202" t="b">
        <v>0</v>
      </c>
      <c r="L279" s="2"/>
      <c r="M279" s="192"/>
      <c r="N279" s="192"/>
      <c r="O279" s="192"/>
      <c r="P279" s="192"/>
      <c r="Q279" s="192"/>
      <c r="R279" s="192"/>
      <c r="S279" s="192"/>
      <c r="T279" s="192"/>
      <c r="U279" s="192"/>
      <c r="V279" s="192"/>
      <c r="W279" s="192"/>
      <c r="X279" s="192"/>
      <c r="Y279" s="192"/>
      <c r="Z279" s="192"/>
    </row>
    <row r="280" spans="1:26" ht="15.75" customHeight="1" x14ac:dyDescent="0.15">
      <c r="A280" s="34" t="str">
        <f>'Case-Specific'!A56</f>
        <v>HIPA-24</v>
      </c>
      <c r="B280" s="35" t="str">
        <f>VLOOKUP($A280,'Case-Specific'!$A$13:$E$85,2,0)&amp;""</f>
        <v>Can the application logs be archived?</v>
      </c>
      <c r="C280" s="201" t="str">
        <f>VLOOKUP($A280,'Case-Specific'!$A$13:$E$85,3,0)&amp;""</f>
        <v/>
      </c>
      <c r="D280" s="66" t="str">
        <f>IF(LEFT(VLOOKUP($A280,'Case-Specific'!$A$13:$E$85,5,0),21)='Auto Responses'!$A$73,'Auto Responses'!$A$74,VLOOKUP($A280,'Case-Specific'!$A$13:$E$85,4,0))&amp;""</f>
        <v/>
      </c>
      <c r="E280" s="208" t="str">
        <f>VLOOKUP($A280,'Case-Specific'!$A$13:$E$85,5,0)&amp;""</f>
        <v>Based on the response to REQU-05 on the "START HERE" tab, this question does not apply to this product or service.</v>
      </c>
      <c r="F280" s="214"/>
      <c r="G280" s="199" t="str">
        <f>VLOOKUP($A280,Questions!$A$2:$X$333,21,0)&amp;""</f>
        <v>Yes</v>
      </c>
      <c r="H280" s="200"/>
      <c r="I280" s="201" t="str">
        <f>VLOOKUP($A280,Questions!$A$2:$X$333,23,0)&amp;""</f>
        <v>Standard Importance</v>
      </c>
      <c r="J280" s="200"/>
      <c r="K280" s="202" t="b">
        <v>0</v>
      </c>
      <c r="L280" s="2"/>
      <c r="M280" s="192"/>
      <c r="N280" s="192"/>
      <c r="O280" s="192"/>
      <c r="P280" s="192"/>
      <c r="Q280" s="192"/>
      <c r="R280" s="192"/>
      <c r="S280" s="192"/>
      <c r="T280" s="192"/>
      <c r="U280" s="192"/>
      <c r="V280" s="192"/>
      <c r="W280" s="192"/>
      <c r="X280" s="192"/>
      <c r="Y280" s="192"/>
      <c r="Z280" s="192"/>
    </row>
    <row r="281" spans="1:26" ht="15.75" customHeight="1" x14ac:dyDescent="0.15">
      <c r="A281" s="34" t="str">
        <f>'Case-Specific'!A57</f>
        <v>HIPA-25</v>
      </c>
      <c r="B281" s="35" t="str">
        <f>VLOOKUP($A281,'Case-Specific'!$A$13:$E$85,2,0)&amp;""</f>
        <v>Can the application logs be saved externally?</v>
      </c>
      <c r="C281" s="201" t="str">
        <f>VLOOKUP($A281,'Case-Specific'!$A$13:$E$85,3,0)&amp;""</f>
        <v/>
      </c>
      <c r="D281" s="66" t="str">
        <f>IF(LEFT(VLOOKUP($A281,'Case-Specific'!$A$13:$E$85,5,0),21)='Auto Responses'!$A$73,'Auto Responses'!$A$74,VLOOKUP($A281,'Case-Specific'!$A$13:$E$85,4,0))&amp;""</f>
        <v/>
      </c>
      <c r="E281" s="208" t="str">
        <f>VLOOKUP($A281,'Case-Specific'!$A$13:$E$85,5,0)&amp;""</f>
        <v>Based on the response to REQU-05 on the "START HERE" tab, this question does not apply to this product or service.</v>
      </c>
      <c r="F281" s="214"/>
      <c r="G281" s="199" t="str">
        <f>VLOOKUP($A281,Questions!$A$2:$X$333,21,0)&amp;""</f>
        <v>Yes</v>
      </c>
      <c r="H281" s="200"/>
      <c r="I281" s="201" t="str">
        <f>VLOOKUP($A281,Questions!$A$2:$X$333,23,0)&amp;""</f>
        <v>Standard Importance</v>
      </c>
      <c r="J281" s="200"/>
      <c r="K281" s="202" t="b">
        <v>0</v>
      </c>
      <c r="L281" s="2"/>
      <c r="M281" s="192"/>
      <c r="N281" s="192"/>
      <c r="O281" s="192"/>
      <c r="P281" s="192"/>
      <c r="Q281" s="192"/>
      <c r="R281" s="192"/>
      <c r="S281" s="192"/>
      <c r="T281" s="192"/>
      <c r="U281" s="192"/>
      <c r="V281" s="192"/>
      <c r="W281" s="192"/>
      <c r="X281" s="192"/>
      <c r="Y281" s="192"/>
      <c r="Z281" s="192"/>
    </row>
    <row r="282" spans="1:26" ht="15.75" customHeight="1" x14ac:dyDescent="0.15">
      <c r="A282" s="34" t="str">
        <f>'Case-Specific'!A58</f>
        <v>HIPA-26</v>
      </c>
      <c r="B282" s="35" t="str">
        <f>VLOOKUP($A282,'Case-Specific'!$A$13:$E$85,2,0)&amp;""</f>
        <v>Do you have a disaster recovery plan and emergency mode operation plan?</v>
      </c>
      <c r="C282" s="201" t="str">
        <f>VLOOKUP($A282,'Case-Specific'!$A$13:$E$85,3,0)&amp;""</f>
        <v/>
      </c>
      <c r="D282" s="66" t="str">
        <f>IF(LEFT(VLOOKUP($A282,'Case-Specific'!$A$13:$E$85,5,0),21)='Auto Responses'!$A$73,'Auto Responses'!$A$74,VLOOKUP($A282,'Case-Specific'!$A$13:$E$85,4,0))&amp;""</f>
        <v/>
      </c>
      <c r="E282" s="208" t="str">
        <f>VLOOKUP($A282,'Case-Specific'!$A$13:$E$85,5,0)&amp;""</f>
        <v>Based on the response to REQU-05 on the "START HERE" tab, this question does not apply to this product or service.</v>
      </c>
      <c r="F282" s="214"/>
      <c r="G282" s="199" t="str">
        <f>VLOOKUP($A282,Questions!$A$2:$X$333,21,0)&amp;""</f>
        <v>Yes</v>
      </c>
      <c r="H282" s="200"/>
      <c r="I282" s="201" t="str">
        <f>VLOOKUP($A282,Questions!$A$2:$X$333,23,0)&amp;""</f>
        <v>Standard Importance</v>
      </c>
      <c r="J282" s="200"/>
      <c r="K282" s="202" t="b">
        <v>0</v>
      </c>
      <c r="L282" s="2"/>
      <c r="M282" s="192"/>
      <c r="N282" s="192"/>
      <c r="O282" s="192"/>
      <c r="P282" s="192"/>
      <c r="Q282" s="192"/>
      <c r="R282" s="192"/>
      <c r="S282" s="192"/>
      <c r="T282" s="192"/>
      <c r="U282" s="192"/>
      <c r="V282" s="192"/>
      <c r="W282" s="192"/>
      <c r="X282" s="192"/>
      <c r="Y282" s="192"/>
      <c r="Z282" s="192"/>
    </row>
    <row r="283" spans="1:26" ht="15.75" customHeight="1" x14ac:dyDescent="0.15">
      <c r="A283" s="34" t="str">
        <f>'Case-Specific'!A59</f>
        <v>HIPA-27</v>
      </c>
      <c r="B283" s="35" t="str">
        <f>VLOOKUP($A283,'Case-Specific'!$A$13:$E$85,2,0)&amp;""</f>
        <v>Can you provide a HIPAA compliance attestation document?</v>
      </c>
      <c r="C283" s="201" t="str">
        <f>VLOOKUP($A283,'Case-Specific'!$A$13:$E$85,3,0)&amp;""</f>
        <v/>
      </c>
      <c r="D283" s="66" t="str">
        <f>IF(LEFT(VLOOKUP($A283,'Case-Specific'!$A$13:$E$85,5,0),21)='Auto Responses'!$A$73,'Auto Responses'!$A$74,VLOOKUP($A283,'Case-Specific'!$A$13:$E$85,4,0))&amp;""</f>
        <v/>
      </c>
      <c r="E283" s="208" t="str">
        <f>VLOOKUP($A283,'Case-Specific'!$A$13:$E$85,5,0)&amp;""</f>
        <v>Based on the response to REQU-05 on the "START HERE" tab, this question does not apply to this product or service.</v>
      </c>
      <c r="F283" s="214"/>
      <c r="G283" s="199" t="str">
        <f>VLOOKUP($A283,Questions!$A$2:$X$333,21,0)&amp;""</f>
        <v>Yes</v>
      </c>
      <c r="H283" s="200"/>
      <c r="I283" s="201" t="str">
        <f>VLOOKUP($A283,Questions!$A$2:$X$333,23,0)&amp;""</f>
        <v>Standard Importance</v>
      </c>
      <c r="J283" s="200"/>
      <c r="K283" s="202" t="b">
        <v>0</v>
      </c>
      <c r="L283" s="2"/>
      <c r="M283" s="192"/>
      <c r="N283" s="192"/>
      <c r="O283" s="192"/>
      <c r="P283" s="192"/>
      <c r="Q283" s="192"/>
      <c r="R283" s="192"/>
      <c r="S283" s="192"/>
      <c r="T283" s="192"/>
      <c r="U283" s="192"/>
      <c r="V283" s="192"/>
      <c r="W283" s="192"/>
      <c r="X283" s="192"/>
      <c r="Y283" s="192"/>
      <c r="Z283" s="192"/>
    </row>
    <row r="284" spans="1:26" ht="15.75" customHeight="1" x14ac:dyDescent="0.15">
      <c r="A284" s="34" t="str">
        <f>'Case-Specific'!A60</f>
        <v>HIPA-28</v>
      </c>
      <c r="B284" s="35" t="str">
        <f>VLOOKUP($A284,'Case-Specific'!$A$13:$E$85,2,0)&amp;""</f>
        <v>Are you willing to enter into a Business Associate Agreement (BAA)?</v>
      </c>
      <c r="C284" s="201" t="str">
        <f>VLOOKUP($A284,'Case-Specific'!$A$13:$E$85,3,0)&amp;""</f>
        <v/>
      </c>
      <c r="D284" s="66" t="str">
        <f>IF(LEFT(VLOOKUP($A284,'Case-Specific'!$A$13:$E$85,5,0),21)='Auto Responses'!$A$73,'Auto Responses'!$A$74,VLOOKUP($A284,'Case-Specific'!$A$13:$E$85,4,0))&amp;""</f>
        <v/>
      </c>
      <c r="E284" s="208" t="str">
        <f>VLOOKUP($A284,'Case-Specific'!$A$13:$E$85,5,0)&amp;""</f>
        <v>Based on the response to REQU-05 on the "START HERE" tab, this question does not apply to this product or service.</v>
      </c>
      <c r="F284" s="214"/>
      <c r="G284" s="199" t="str">
        <f>VLOOKUP($A284,Questions!$A$2:$X$333,21,0)&amp;""</f>
        <v>Yes</v>
      </c>
      <c r="H284" s="200"/>
      <c r="I284" s="201" t="str">
        <f>VLOOKUP($A284,Questions!$A$2:$X$333,23,0)&amp;""</f>
        <v>Standard Importance</v>
      </c>
      <c r="J284" s="200"/>
      <c r="K284" s="202" t="b">
        <v>0</v>
      </c>
      <c r="L284" s="2"/>
      <c r="M284" s="192"/>
      <c r="N284" s="192"/>
      <c r="O284" s="192"/>
      <c r="P284" s="192"/>
      <c r="Q284" s="192"/>
      <c r="R284" s="192"/>
      <c r="S284" s="192"/>
      <c r="T284" s="192"/>
      <c r="U284" s="192"/>
      <c r="V284" s="192"/>
      <c r="W284" s="192"/>
      <c r="X284" s="192"/>
      <c r="Y284" s="192"/>
      <c r="Z284" s="192"/>
    </row>
    <row r="285" spans="1:26" ht="15.75" customHeight="1" x14ac:dyDescent="0.15">
      <c r="A285" s="34" t="str">
        <f>'Case-Specific'!A61</f>
        <v>HIPA-29</v>
      </c>
      <c r="B285" s="35" t="str">
        <f>VLOOKUP($A285,'Case-Specific'!$A$13:$E$85,2,0)&amp;""</f>
        <v>Do your data backup and retention policies and practices meet HIPAA requirements?</v>
      </c>
      <c r="C285" s="201" t="str">
        <f>VLOOKUP($A285,'Case-Specific'!$A$13:$E$85,3,0)&amp;""</f>
        <v/>
      </c>
      <c r="D285" s="66" t="str">
        <f>IF(LEFT(VLOOKUP($A285,'Case-Specific'!$A$13:$E$85,5,0),21)='Auto Responses'!$A$73,'Auto Responses'!$A$74,VLOOKUP($A285,'Case-Specific'!$A$13:$E$85,4,0))&amp;""</f>
        <v/>
      </c>
      <c r="E285" s="208" t="str">
        <f>VLOOKUP($A285,'Case-Specific'!$A$13:$E$85,5,0)&amp;""</f>
        <v>Based on the response to REQU-05 on the "START HERE" tab, this question does not apply to this product or service.</v>
      </c>
      <c r="F285" s="214"/>
      <c r="G285" s="199" t="str">
        <f>VLOOKUP($A285,Questions!$A$2:$X$333,21,0)&amp;""</f>
        <v>Yes</v>
      </c>
      <c r="H285" s="200"/>
      <c r="I285" s="201" t="str">
        <f>VLOOKUP($A285,Questions!$A$2:$X$333,23,0)&amp;""</f>
        <v>Minor Importance</v>
      </c>
      <c r="J285" s="200"/>
      <c r="K285" s="202" t="b">
        <v>0</v>
      </c>
      <c r="L285" s="2"/>
      <c r="M285" s="192"/>
      <c r="N285" s="192"/>
      <c r="O285" s="192"/>
      <c r="P285" s="192"/>
      <c r="Q285" s="192"/>
      <c r="R285" s="192"/>
      <c r="S285" s="192"/>
      <c r="T285" s="192"/>
      <c r="U285" s="192"/>
      <c r="V285" s="192"/>
      <c r="W285" s="192"/>
      <c r="X285" s="192"/>
      <c r="Y285" s="192"/>
      <c r="Z285" s="192"/>
    </row>
    <row r="286" spans="1:26" ht="15.75" customHeight="1" x14ac:dyDescent="0.15">
      <c r="A286" s="18" t="str">
        <f>VLOOKUP(LEFT($A287,4),'Auto Responses'!$N$4:$O$38,2,0)&amp;""</f>
        <v xml:space="preserve"> Payment Card Industry Data Security Standard (PCI DSS)</v>
      </c>
      <c r="B286" s="40"/>
      <c r="C286" s="41"/>
      <c r="D286" s="41"/>
      <c r="E286" s="206"/>
      <c r="F286" s="194" t="s">
        <v>619</v>
      </c>
      <c r="G286" s="203" t="s">
        <v>614</v>
      </c>
      <c r="H286" s="203" t="s">
        <v>615</v>
      </c>
      <c r="I286" s="203" t="s">
        <v>616</v>
      </c>
      <c r="J286" s="203" t="s">
        <v>617</v>
      </c>
      <c r="K286" s="41"/>
      <c r="L286" s="2"/>
      <c r="M286" s="2"/>
      <c r="N286" s="2"/>
      <c r="O286" s="2"/>
      <c r="P286" s="2"/>
      <c r="Q286" s="2"/>
      <c r="R286" s="2"/>
      <c r="S286" s="2"/>
      <c r="T286" s="2"/>
      <c r="U286" s="2"/>
      <c r="V286" s="2"/>
      <c r="W286" s="2"/>
      <c r="X286" s="2"/>
      <c r="Y286" s="2"/>
      <c r="Z286" s="2"/>
    </row>
    <row r="287" spans="1:26" ht="15.75" customHeight="1" x14ac:dyDescent="0.15">
      <c r="A287" s="34" t="str">
        <f>'Case-Specific'!A63</f>
        <v>PCID-01</v>
      </c>
      <c r="B287" s="35" t="str">
        <f>VLOOKUP($A287,'Case-Specific'!$A$13:$E$85,2,0)&amp;""</f>
        <v>Do you have a current, executed within the past year, Attestation of Compliance (AoC) or Report on Compliance (RoC)?*</v>
      </c>
      <c r="C287" s="201" t="str">
        <f>VLOOKUP($A287,'Case-Specific'!$A$13:$E$85,3,0)&amp;""</f>
        <v/>
      </c>
      <c r="D287" s="66" t="str">
        <f>IF(LEFT(VLOOKUP($A287,'Case-Specific'!$A$13:$E$85,5,0),21)='Auto Responses'!$A$73,'Auto Responses'!$A$74,VLOOKUP($A287,'Case-Specific'!$A$13:$E$85,4,0))&amp;""</f>
        <v/>
      </c>
      <c r="E287" s="208" t="str">
        <f>VLOOKUP($A287,'Case-Specific'!$A$13:$E$85,5,0)&amp;""</f>
        <v>Based on the response to REQU-06 on the "START HERE" tab, this question does not apply to this product or service.</v>
      </c>
      <c r="F287" s="214"/>
      <c r="G287" s="199" t="str">
        <f>VLOOKUP($A287,Questions!$A$2:$X$333,21,0)&amp;""</f>
        <v>Yes</v>
      </c>
      <c r="H287" s="200"/>
      <c r="I287" s="201" t="str">
        <f>VLOOKUP($A287,Questions!$A$2:$X$333,23,0)&amp;""</f>
        <v>Critical Importance</v>
      </c>
      <c r="J287" s="200"/>
      <c r="K287" s="202" t="b">
        <v>0</v>
      </c>
      <c r="L287" s="2"/>
      <c r="M287" s="192"/>
      <c r="N287" s="192"/>
      <c r="O287" s="192"/>
      <c r="P287" s="192"/>
      <c r="Q287" s="192"/>
      <c r="R287" s="192"/>
      <c r="S287" s="192"/>
      <c r="T287" s="192"/>
      <c r="U287" s="192"/>
      <c r="V287" s="192"/>
      <c r="W287" s="192"/>
      <c r="X287" s="192"/>
      <c r="Y287" s="192"/>
      <c r="Z287" s="192"/>
    </row>
    <row r="288" spans="1:26" ht="15.75" customHeight="1" x14ac:dyDescent="0.15">
      <c r="A288" s="34" t="str">
        <f>'Case-Specific'!A64</f>
        <v>PCID-02</v>
      </c>
      <c r="B288" s="35" t="str">
        <f>VLOOKUP($A288,'Case-Specific'!$A$13:$E$85,2,0)&amp;""</f>
        <v>Is the application listed as an approved Payment Application Data Security Standard (PA-DSS) application?*</v>
      </c>
      <c r="C288" s="201" t="str">
        <f>VLOOKUP($A288,'Case-Specific'!$A$13:$E$85,3,0)&amp;""</f>
        <v/>
      </c>
      <c r="D288" s="66" t="str">
        <f>IF(LEFT(VLOOKUP($A288,'Case-Specific'!$A$13:$E$85,5,0),21)='Auto Responses'!$A$73,'Auto Responses'!$A$74,VLOOKUP($A288,'Case-Specific'!$A$13:$E$85,4,0))&amp;""</f>
        <v/>
      </c>
      <c r="E288" s="208" t="str">
        <f>VLOOKUP($A288,'Case-Specific'!$A$13:$E$85,5,0)&amp;""</f>
        <v>Based on the response to REQU-06 on the "START HERE" tab, this question does not apply to this product or service.</v>
      </c>
      <c r="F288" s="214"/>
      <c r="G288" s="199" t="str">
        <f>VLOOKUP($A288,Questions!$A$2:$X$333,21,0)&amp;""</f>
        <v>No</v>
      </c>
      <c r="H288" s="200"/>
      <c r="I288" s="201" t="str">
        <f>VLOOKUP($A288,Questions!$A$2:$X$333,23,0)&amp;""</f>
        <v>Critical Importance</v>
      </c>
      <c r="J288" s="200"/>
      <c r="K288" s="202" t="b">
        <v>0</v>
      </c>
      <c r="L288" s="2"/>
      <c r="M288" s="192"/>
      <c r="N288" s="192"/>
      <c r="O288" s="192"/>
      <c r="P288" s="192"/>
      <c r="Q288" s="192"/>
      <c r="R288" s="192"/>
      <c r="S288" s="192"/>
      <c r="T288" s="192"/>
      <c r="U288" s="192"/>
      <c r="V288" s="192"/>
      <c r="W288" s="192"/>
      <c r="X288" s="192"/>
      <c r="Y288" s="192"/>
      <c r="Z288" s="192"/>
    </row>
    <row r="289" spans="1:26" ht="15.75" customHeight="1" x14ac:dyDescent="0.15">
      <c r="A289" s="34" t="str">
        <f>'Case-Specific'!A65</f>
        <v>PCID-03</v>
      </c>
      <c r="B289" s="35" t="str">
        <f>VLOOKUP($A289,'Case-Specific'!$A$13:$E$85,2,0)&amp;""</f>
        <v>Does the system or solutions use a third party to collect, store, process, or transmit cardholder (payment/credit/debt card) data?*</v>
      </c>
      <c r="C289" s="201" t="str">
        <f>VLOOKUP($A289,'Case-Specific'!$A$13:$E$85,3,0)&amp;""</f>
        <v/>
      </c>
      <c r="D289" s="66" t="str">
        <f>IF(LEFT(VLOOKUP($A289,'Case-Specific'!$A$13:$E$85,5,0),21)='Auto Responses'!$A$73,'Auto Responses'!$A$74,VLOOKUP($A289,'Case-Specific'!$A$13:$E$85,4,0))&amp;""</f>
        <v/>
      </c>
      <c r="E289" s="208" t="str">
        <f>VLOOKUP($A289,'Case-Specific'!$A$13:$E$85,5,0)&amp;""</f>
        <v>Based on the response to REQU-06 on the "START HERE" tab, this question does not apply to this product or service.</v>
      </c>
      <c r="F289" s="214"/>
      <c r="G289" s="199" t="str">
        <f>VLOOKUP($A289,Questions!$A$2:$X$333,21,0)&amp;""</f>
        <v>No</v>
      </c>
      <c r="H289" s="200"/>
      <c r="I289" s="201" t="str">
        <f>VLOOKUP($A289,Questions!$A$2:$X$333,23,0)&amp;""</f>
        <v>Critical Importance</v>
      </c>
      <c r="J289" s="200"/>
      <c r="K289" s="202" t="b">
        <v>0</v>
      </c>
      <c r="L289" s="2"/>
      <c r="M289" s="192"/>
      <c r="N289" s="192"/>
      <c r="O289" s="192"/>
      <c r="P289" s="192"/>
      <c r="Q289" s="192"/>
      <c r="R289" s="192"/>
      <c r="S289" s="192"/>
      <c r="T289" s="192"/>
      <c r="U289" s="192"/>
      <c r="V289" s="192"/>
      <c r="W289" s="192"/>
      <c r="X289" s="192"/>
      <c r="Y289" s="192"/>
      <c r="Z289" s="192"/>
    </row>
    <row r="290" spans="1:26" ht="15.75" customHeight="1" x14ac:dyDescent="0.15">
      <c r="A290" s="34" t="str">
        <f>'Case-Specific'!A66</f>
        <v>PCID-04</v>
      </c>
      <c r="B290" s="35" t="str">
        <f>VLOOKUP($A290,'Case-Specific'!$A$13:$E$85,2,0)&amp;""</f>
        <v>Do your systems or solutions store, process, or transmit cardholder (payment/credit/debt card) data?</v>
      </c>
      <c r="C290" s="201" t="str">
        <f>VLOOKUP($A290,'Case-Specific'!$A$13:$E$85,3,0)&amp;""</f>
        <v/>
      </c>
      <c r="D290" s="66" t="str">
        <f>IF(LEFT(VLOOKUP($A290,'Case-Specific'!$A$13:$E$85,5,0),21)='Auto Responses'!$A$73,'Auto Responses'!$A$74,VLOOKUP($A290,'Case-Specific'!$A$13:$E$85,4,0))&amp;""</f>
        <v/>
      </c>
      <c r="E290" s="208" t="str">
        <f>VLOOKUP($A290,'Case-Specific'!$A$13:$E$85,5,0)&amp;""</f>
        <v>Based on the response to REQU-06 on the "START HERE" tab, this question does not apply to this product or service.</v>
      </c>
      <c r="F290" s="214"/>
      <c r="G290" s="199" t="str">
        <f>VLOOKUP($A290,Questions!$A$2:$X$333,21,0)&amp;""</f>
        <v>Yes</v>
      </c>
      <c r="H290" s="200"/>
      <c r="I290" s="201" t="str">
        <f>VLOOKUP($A290,Questions!$A$2:$X$333,23,0)&amp;""</f>
        <v>Standard Importance</v>
      </c>
      <c r="J290" s="200"/>
      <c r="K290" s="202" t="b">
        <v>0</v>
      </c>
      <c r="L290" s="2"/>
      <c r="M290" s="192"/>
      <c r="N290" s="192"/>
      <c r="O290" s="192"/>
      <c r="P290" s="192"/>
      <c r="Q290" s="192"/>
      <c r="R290" s="192"/>
      <c r="S290" s="192"/>
      <c r="T290" s="192"/>
      <c r="U290" s="192"/>
      <c r="V290" s="192"/>
      <c r="W290" s="192"/>
      <c r="X290" s="192"/>
      <c r="Y290" s="192"/>
      <c r="Z290" s="192"/>
    </row>
    <row r="291" spans="1:26" ht="15.75" customHeight="1" x14ac:dyDescent="0.15">
      <c r="A291" s="34" t="str">
        <f>'Case-Specific'!A67</f>
        <v>PCID-05</v>
      </c>
      <c r="B291" s="35" t="str">
        <f>VLOOKUP($A291,'Case-Specific'!$A$13:$E$85,2,0)&amp;""</f>
        <v>Are you compliant with the Payment Card Industry Data Security Standard (PCI DSS)?</v>
      </c>
      <c r="C291" s="201" t="str">
        <f>VLOOKUP($A291,'Case-Specific'!$A$13:$E$85,3,0)&amp;""</f>
        <v/>
      </c>
      <c r="D291" s="66" t="str">
        <f>IF(LEFT(VLOOKUP($A291,'Case-Specific'!$A$13:$E$85,5,0),21)='Auto Responses'!$A$73,'Auto Responses'!$A$74,VLOOKUP($A291,'Case-Specific'!$A$13:$E$85,4,0))&amp;""</f>
        <v/>
      </c>
      <c r="E291" s="208" t="str">
        <f>VLOOKUP($A291,'Case-Specific'!$A$13:$E$85,5,0)&amp;""</f>
        <v>Based on the response to REQU-06 on the "START HERE" tab, this question does not apply to this product or service.</v>
      </c>
      <c r="F291" s="214"/>
      <c r="G291" s="199" t="str">
        <f>VLOOKUP($A291,Questions!$A$2:$X$333,21,0)&amp;""</f>
        <v>Yes</v>
      </c>
      <c r="H291" s="200"/>
      <c r="I291" s="201" t="str">
        <f>VLOOKUP($A291,Questions!$A$2:$X$333,23,0)&amp;""</f>
        <v>Standard Importance</v>
      </c>
      <c r="J291" s="200"/>
      <c r="K291" s="202" t="b">
        <v>0</v>
      </c>
      <c r="L291" s="2"/>
      <c r="M291" s="192"/>
      <c r="N291" s="192"/>
      <c r="O291" s="192"/>
      <c r="P291" s="192"/>
      <c r="Q291" s="192"/>
      <c r="R291" s="192"/>
      <c r="S291" s="192"/>
      <c r="T291" s="192"/>
      <c r="U291" s="192"/>
      <c r="V291" s="192"/>
      <c r="W291" s="192"/>
      <c r="X291" s="192"/>
      <c r="Y291" s="192"/>
      <c r="Z291" s="192"/>
    </row>
    <row r="292" spans="1:26" ht="15.75" customHeight="1" x14ac:dyDescent="0.15">
      <c r="A292" s="34" t="str">
        <f>'Case-Specific'!A68</f>
        <v>PCID-06</v>
      </c>
      <c r="B292" s="35" t="str">
        <f>VLOOKUP($A292,'Case-Specific'!$A$13:$E$85,2,0)&amp;""</f>
        <v>Are you classified as a service provider?</v>
      </c>
      <c r="C292" s="201" t="str">
        <f>VLOOKUP($A292,'Case-Specific'!$A$13:$E$85,3,0)&amp;""</f>
        <v/>
      </c>
      <c r="D292" s="66" t="str">
        <f>IF(LEFT(VLOOKUP($A292,'Case-Specific'!$A$13:$E$85,5,0),21)='Auto Responses'!$A$73,'Auto Responses'!$A$74,VLOOKUP($A292,'Case-Specific'!$A$13:$E$85,4,0))&amp;""</f>
        <v/>
      </c>
      <c r="E292" s="208" t="str">
        <f>VLOOKUP($A292,'Case-Specific'!$A$13:$E$85,5,0)&amp;""</f>
        <v>Based on the response to REQU-06 on the "START HERE" tab, this question does not apply to this product or service.</v>
      </c>
      <c r="F292" s="214"/>
      <c r="G292" s="199" t="str">
        <f>VLOOKUP($A292,Questions!$A$2:$X$333,21,0)&amp;""</f>
        <v>Yes</v>
      </c>
      <c r="H292" s="200"/>
      <c r="I292" s="201" t="str">
        <f>VLOOKUP($A292,Questions!$A$2:$X$333,23,0)&amp;""</f>
        <v>Standard Importance</v>
      </c>
      <c r="J292" s="200"/>
      <c r="K292" s="202" t="b">
        <v>0</v>
      </c>
      <c r="L292" s="2"/>
      <c r="M292" s="192"/>
      <c r="N292" s="192"/>
      <c r="O292" s="192"/>
      <c r="P292" s="192"/>
      <c r="Q292" s="192"/>
      <c r="R292" s="192"/>
      <c r="S292" s="192"/>
      <c r="T292" s="192"/>
      <c r="U292" s="192"/>
      <c r="V292" s="192"/>
      <c r="W292" s="192"/>
      <c r="X292" s="192"/>
      <c r="Y292" s="192"/>
      <c r="Z292" s="192"/>
    </row>
    <row r="293" spans="1:26" ht="15.75" customHeight="1" x14ac:dyDescent="0.15">
      <c r="A293" s="34" t="str">
        <f>'Case-Specific'!A69</f>
        <v>PCID-07</v>
      </c>
      <c r="B293" s="35" t="str">
        <f>VLOOKUP($A293,'Case-Specific'!$A$13:$E$85,2,0)&amp;""</f>
        <v>Are you on the list of Visa approved service providers?</v>
      </c>
      <c r="C293" s="201" t="str">
        <f>VLOOKUP($A293,'Case-Specific'!$A$13:$E$85,3,0)&amp;""</f>
        <v/>
      </c>
      <c r="D293" s="66" t="str">
        <f>IF(LEFT(VLOOKUP($A293,'Case-Specific'!$A$13:$E$85,5,0),21)='Auto Responses'!$A$73,'Auto Responses'!$A$74,VLOOKUP($A293,'Case-Specific'!$A$13:$E$85,4,0))&amp;""</f>
        <v/>
      </c>
      <c r="E293" s="208" t="str">
        <f>VLOOKUP($A293,'Case-Specific'!$A$13:$E$85,5,0)&amp;""</f>
        <v>Based on the response to REQU-06 on the "START HERE" tab, this question does not apply to this product or service.</v>
      </c>
      <c r="F293" s="214"/>
      <c r="G293" s="199" t="str">
        <f>VLOOKUP($A293,Questions!$A$2:$X$333,21,0)&amp;""</f>
        <v>Yes</v>
      </c>
      <c r="H293" s="200"/>
      <c r="I293" s="201" t="str">
        <f>VLOOKUP($A293,Questions!$A$2:$X$333,23,0)&amp;""</f>
        <v>Standard Importance</v>
      </c>
      <c r="J293" s="200"/>
      <c r="K293" s="202" t="b">
        <v>0</v>
      </c>
      <c r="L293" s="2"/>
      <c r="M293" s="192"/>
      <c r="N293" s="192"/>
      <c r="O293" s="192"/>
      <c r="P293" s="192"/>
      <c r="Q293" s="192"/>
      <c r="R293" s="192"/>
      <c r="S293" s="192"/>
      <c r="T293" s="192"/>
      <c r="U293" s="192"/>
      <c r="V293" s="192"/>
      <c r="W293" s="192"/>
      <c r="X293" s="192"/>
      <c r="Y293" s="192"/>
      <c r="Z293" s="192"/>
    </row>
    <row r="294" spans="1:26" ht="15.75" customHeight="1" x14ac:dyDescent="0.15">
      <c r="A294" s="34" t="str">
        <f>'Case-Specific'!A70</f>
        <v>PCID-08</v>
      </c>
      <c r="B294" s="35" t="str">
        <f>VLOOKUP($A294,'Case-Specific'!$A$13:$E$85,2,0)&amp;""</f>
        <v>Are you classified as a merchant? If so, what level (1, 2, 3, 4)?</v>
      </c>
      <c r="C294" s="201" t="str">
        <f>VLOOKUP($A294,'Case-Specific'!$A$13:$E$85,3,0)&amp;""</f>
        <v/>
      </c>
      <c r="D294" s="66" t="str">
        <f>IF(LEFT(VLOOKUP($A294,'Case-Specific'!$A$13:$E$85,5,0),21)='Auto Responses'!$A$73,'Auto Responses'!$A$74,VLOOKUP($A294,'Case-Specific'!$A$13:$E$85,4,0))&amp;""</f>
        <v/>
      </c>
      <c r="E294" s="208" t="str">
        <f>VLOOKUP($A294,'Case-Specific'!$A$13:$E$85,5,0)&amp;""</f>
        <v>Based on the response to REQU-06 on the "START HERE" tab, this question does not apply to this product or service.</v>
      </c>
      <c r="F294" s="214"/>
      <c r="G294" s="199" t="str">
        <f>VLOOKUP($A294,Questions!$A$2:$X$333,21,0)&amp;""</f>
        <v>Yes</v>
      </c>
      <c r="H294" s="200"/>
      <c r="I294" s="201" t="str">
        <f>VLOOKUP($A294,Questions!$A$2:$X$333,23,0)&amp;""</f>
        <v>Standard Importance</v>
      </c>
      <c r="J294" s="200"/>
      <c r="K294" s="202" t="b">
        <v>0</v>
      </c>
      <c r="L294" s="2"/>
      <c r="M294" s="192"/>
      <c r="N294" s="192"/>
      <c r="O294" s="192"/>
      <c r="P294" s="192"/>
      <c r="Q294" s="192"/>
      <c r="R294" s="192"/>
      <c r="S294" s="192"/>
      <c r="T294" s="192"/>
      <c r="U294" s="192"/>
      <c r="V294" s="192"/>
      <c r="W294" s="192"/>
      <c r="X294" s="192"/>
      <c r="Y294" s="192"/>
      <c r="Z294" s="192"/>
    </row>
    <row r="295" spans="1:26" ht="15.75" customHeight="1" x14ac:dyDescent="0.15">
      <c r="A295" s="34" t="str">
        <f>'Case-Specific'!A71</f>
        <v>PCID-09</v>
      </c>
      <c r="B295" s="35" t="str">
        <f>VLOOKUP($A295,'Case-Specific'!$A$13:$E$85,2,0)&amp;""</f>
        <v>Describe the architecture employed by the system to verify and authorize credit card transactions.</v>
      </c>
      <c r="C295" s="205" t="str">
        <f>VLOOKUP($A295,'Case-Specific'!$A$13:$E$85,3,0)&amp;""</f>
        <v/>
      </c>
      <c r="D295" s="161" t="str">
        <f>IF(LEFT(VLOOKUP($A295,'Case-Specific'!$A$13:$E$85,5,0),21)='Auto Responses'!$A$73,'Auto Responses'!$A$74,VLOOKUP($A295,'Case-Specific'!$A$13:$E$85,4,0))&amp;""</f>
        <v/>
      </c>
      <c r="E295" s="208" t="str">
        <f>VLOOKUP($A295,'Case-Specific'!$A$13:$E$85,5,0)&amp;""</f>
        <v>Based on the response to REQU-06 on the "START HERE" tab, this question does not apply to this product or service.</v>
      </c>
      <c r="F295" s="214"/>
      <c r="G295" s="199" t="str">
        <f>VLOOKUP($A295,Questions!$A$2:$X$333,21,0)&amp;""</f>
        <v>Not scored</v>
      </c>
      <c r="H295" s="200"/>
      <c r="I295" s="201" t="str">
        <f>VLOOKUP($A295,Questions!$A$2:$X$333,23,0)&amp;""</f>
        <v>Minor Importance</v>
      </c>
      <c r="J295" s="200"/>
      <c r="K295" s="202" t="b">
        <v>0</v>
      </c>
      <c r="L295" s="2"/>
      <c r="M295" s="192"/>
      <c r="N295" s="192"/>
      <c r="O295" s="192"/>
      <c r="P295" s="192"/>
      <c r="Q295" s="192"/>
      <c r="R295" s="192"/>
      <c r="S295" s="192"/>
      <c r="T295" s="192"/>
      <c r="U295" s="192"/>
      <c r="V295" s="192"/>
      <c r="W295" s="192"/>
      <c r="X295" s="192"/>
      <c r="Y295" s="192"/>
      <c r="Z295" s="192"/>
    </row>
    <row r="296" spans="1:26" ht="15.75" customHeight="1" x14ac:dyDescent="0.15">
      <c r="A296" s="34" t="str">
        <f>'Case-Specific'!A72</f>
        <v>PCID-10</v>
      </c>
      <c r="B296" s="35" t="str">
        <f>VLOOKUP($A296,'Case-Specific'!$A$13:$E$85,2,0)&amp;""</f>
        <v>What payment processors/gateways does the system support?</v>
      </c>
      <c r="C296" s="201" t="str">
        <f>VLOOKUP($A296,'Case-Specific'!$A$13:$E$85,3,0)&amp;""</f>
        <v/>
      </c>
      <c r="D296" s="66" t="str">
        <f>IF(LEFT(VLOOKUP($A296,'Case-Specific'!$A$13:$E$85,5,0),21)='Auto Responses'!$A$73,'Auto Responses'!$A$74,VLOOKUP($A296,'Case-Specific'!$A$13:$E$85,4,0))&amp;""</f>
        <v/>
      </c>
      <c r="E296" s="208" t="str">
        <f>VLOOKUP($A296,'Case-Specific'!$A$13:$E$85,5,0)&amp;""</f>
        <v>Based on the response to REQU-06 on the "START HERE" tab, this question does not apply to this product or service.</v>
      </c>
      <c r="F296" s="214"/>
      <c r="G296" s="199" t="str">
        <f>VLOOKUP($A296,Questions!$A$2:$X$333,21,0)&amp;""</f>
        <v>Yes</v>
      </c>
      <c r="H296" s="200"/>
      <c r="I296" s="201" t="str">
        <f>VLOOKUP($A296,Questions!$A$2:$X$333,23,0)&amp;""</f>
        <v>Minor Importance</v>
      </c>
      <c r="J296" s="200"/>
      <c r="K296" s="202" t="b">
        <v>0</v>
      </c>
      <c r="L296" s="2"/>
      <c r="M296" s="192"/>
      <c r="N296" s="192"/>
      <c r="O296" s="192"/>
      <c r="P296" s="192"/>
      <c r="Q296" s="192"/>
      <c r="R296" s="192"/>
      <c r="S296" s="192"/>
      <c r="T296" s="192"/>
      <c r="U296" s="192"/>
      <c r="V296" s="192"/>
      <c r="W296" s="192"/>
      <c r="X296" s="192"/>
      <c r="Y296" s="192"/>
      <c r="Z296" s="192"/>
    </row>
    <row r="297" spans="1:26" ht="15.75" customHeight="1" x14ac:dyDescent="0.15">
      <c r="A297" s="34" t="str">
        <f>'Case-Specific'!A73</f>
        <v>PCID-11</v>
      </c>
      <c r="B297" s="35" t="str">
        <f>VLOOKUP($A297,'Case-Specific'!$A$13:$E$85,2,0)&amp;""</f>
        <v>Can the application be installed in a PCI DSS–compliant manner?</v>
      </c>
      <c r="C297" s="201" t="str">
        <f>VLOOKUP($A297,'Case-Specific'!$A$13:$E$85,3,0)&amp;""</f>
        <v/>
      </c>
      <c r="D297" s="66" t="str">
        <f>IF(LEFT(VLOOKUP($A297,'Case-Specific'!$A$13:$E$85,5,0),21)='Auto Responses'!$A$73,'Auto Responses'!$A$74,VLOOKUP($A297,'Case-Specific'!$A$13:$E$85,4,0))&amp;""</f>
        <v/>
      </c>
      <c r="E297" s="208" t="str">
        <f>VLOOKUP($A297,'Case-Specific'!$A$13:$E$85,5,0)&amp;""</f>
        <v>Based on the response to REQU-06 on the "START HERE" tab, this question does not apply to this product or service.</v>
      </c>
      <c r="F297" s="214"/>
      <c r="G297" s="199" t="str">
        <f>VLOOKUP($A297,Questions!$A$2:$X$333,21,0)&amp;""</f>
        <v>Yes</v>
      </c>
      <c r="H297" s="200"/>
      <c r="I297" s="201" t="str">
        <f>VLOOKUP($A297,Questions!$A$2:$X$333,23,0)&amp;""</f>
        <v>Minor Importance</v>
      </c>
      <c r="J297" s="200"/>
      <c r="K297" s="202" t="b">
        <v>0</v>
      </c>
      <c r="L297" s="2"/>
      <c r="M297" s="192"/>
      <c r="N297" s="192"/>
      <c r="O297" s="192"/>
      <c r="P297" s="192"/>
      <c r="Q297" s="192"/>
      <c r="R297" s="192"/>
      <c r="S297" s="192"/>
      <c r="T297" s="192"/>
      <c r="U297" s="192"/>
      <c r="V297" s="192"/>
      <c r="W297" s="192"/>
      <c r="X297" s="192"/>
      <c r="Y297" s="192"/>
      <c r="Z297" s="192"/>
    </row>
    <row r="298" spans="1:26" ht="15.75" customHeight="1" x14ac:dyDescent="0.15">
      <c r="A298" s="34" t="str">
        <f>'Case-Specific'!A74</f>
        <v>PCID-12</v>
      </c>
      <c r="B298" s="35" t="str">
        <f>VLOOKUP($A298,'Case-Specific'!$A$13:$E$85,2,0)&amp;""</f>
        <v>Include documentation describing the system's abilities to comply with the PCI DSS and any features or capabilities of the system that must be added or changed in order to operate in compliance with the standards.</v>
      </c>
      <c r="C298" s="205" t="str">
        <f>VLOOKUP($A298,'Case-Specific'!$A$13:$E$85,3,0)&amp;""</f>
        <v/>
      </c>
      <c r="D298" s="161" t="str">
        <f>IF(LEFT(VLOOKUP($A298,'Case-Specific'!$A$13:$E$85,5,0),21)='Auto Responses'!$A$73,'Auto Responses'!$A$74,VLOOKUP($A298,'Case-Specific'!$A$13:$E$85,4,0))&amp;""</f>
        <v/>
      </c>
      <c r="E298" s="208" t="str">
        <f>VLOOKUP($A298,'Case-Specific'!$A$13:$E$85,5,0)&amp;""</f>
        <v>Based on the response to REQU-06 on the "START HERE" tab, this question does not apply to this product or service.</v>
      </c>
      <c r="F298" s="214"/>
      <c r="G298" s="199" t="str">
        <f>VLOOKUP($A298,Questions!$A$2:$X$333,21,0)&amp;""</f>
        <v>Not scored</v>
      </c>
      <c r="H298" s="200"/>
      <c r="I298" s="201" t="str">
        <f>VLOOKUP($A298,Questions!$A$2:$X$333,23,0)&amp;""</f>
        <v>Minor Importance</v>
      </c>
      <c r="J298" s="200"/>
      <c r="K298" s="202" t="b">
        <v>0</v>
      </c>
      <c r="L298" s="2"/>
      <c r="M298" s="192"/>
      <c r="N298" s="192"/>
      <c r="O298" s="192"/>
      <c r="P298" s="192"/>
      <c r="Q298" s="192"/>
      <c r="R298" s="192"/>
      <c r="S298" s="192"/>
      <c r="T298" s="192"/>
      <c r="U298" s="192"/>
      <c r="V298" s="192"/>
      <c r="W298" s="192"/>
      <c r="X298" s="192"/>
      <c r="Y298" s="192"/>
      <c r="Z298" s="192"/>
    </row>
    <row r="299" spans="1:26" ht="15.75" customHeight="1" x14ac:dyDescent="0.15">
      <c r="A299" s="18" t="str">
        <f>VLOOKUP(LEFT($A300,4),'Auto Responses'!$N$4:$O$38,2,0)&amp;""</f>
        <v xml:space="preserve"> On-Premises Data Solutions</v>
      </c>
      <c r="B299" s="40"/>
      <c r="C299" s="41"/>
      <c r="D299" s="41"/>
      <c r="E299" s="206"/>
      <c r="F299" s="194" t="s">
        <v>619</v>
      </c>
      <c r="G299" s="203" t="s">
        <v>614</v>
      </c>
      <c r="H299" s="203" t="s">
        <v>615</v>
      </c>
      <c r="I299" s="203" t="s">
        <v>616</v>
      </c>
      <c r="J299" s="203" t="s">
        <v>617</v>
      </c>
      <c r="K299" s="41"/>
      <c r="L299" s="2"/>
      <c r="M299" s="2"/>
      <c r="N299" s="2"/>
      <c r="O299" s="2"/>
      <c r="P299" s="2"/>
      <c r="Q299" s="2"/>
      <c r="R299" s="2"/>
      <c r="S299" s="2"/>
      <c r="T299" s="2"/>
      <c r="U299" s="2"/>
      <c r="V299" s="2"/>
      <c r="W299" s="2"/>
      <c r="X299" s="2"/>
      <c r="Y299" s="2"/>
      <c r="Z299" s="2"/>
    </row>
    <row r="300" spans="1:26" ht="15.75" customHeight="1" x14ac:dyDescent="0.15">
      <c r="A300" s="34" t="str">
        <f>'Case-Specific'!A76</f>
        <v>OPEM-01</v>
      </c>
      <c r="B300" s="35" t="str">
        <f>VLOOKUP($A300,'Case-Specific'!$A$13:$E$85,2,0)&amp;""</f>
        <v>Do you support role-based access control (RBAC) for system administrators?</v>
      </c>
      <c r="C300" s="201" t="str">
        <f>VLOOKUP($A300,'Case-Specific'!$A$13:$E$85,3,0)&amp;""</f>
        <v/>
      </c>
      <c r="D300" s="66" t="str">
        <f>IF(LEFT(VLOOKUP($A300,'Case-Specific'!$A$13:$E$85,5,0),21)='Auto Responses'!$A$73,'Auto Responses'!$A$74,VLOOKUP($A300,'Case-Specific'!$A$13:$E$85,4,0))&amp;""</f>
        <v/>
      </c>
      <c r="E300" s="208" t="str">
        <f>VLOOKUP($A300,'Case-Specific'!$A$13:$E$85,5,0)&amp;""</f>
        <v>Based on the response to REQU-07 on the "START HERE" tab, this question does not apply to this product or service.</v>
      </c>
      <c r="F300" s="214"/>
      <c r="G300" s="199" t="str">
        <f>VLOOKUP($A300,Questions!$A$2:$X$333,21,0)&amp;""</f>
        <v>Yes</v>
      </c>
      <c r="H300" s="200"/>
      <c r="I300" s="201" t="str">
        <f>VLOOKUP($A300,Questions!$A$2:$X$333,23,0)&amp;""</f>
        <v>Standard Importance</v>
      </c>
      <c r="J300" s="200"/>
      <c r="K300" s="202" t="b">
        <v>0</v>
      </c>
      <c r="L300" s="2"/>
      <c r="M300" s="192"/>
      <c r="N300" s="192"/>
      <c r="O300" s="192"/>
      <c r="P300" s="192"/>
      <c r="Q300" s="192"/>
      <c r="R300" s="192"/>
      <c r="S300" s="192"/>
      <c r="T300" s="192"/>
      <c r="U300" s="192"/>
      <c r="V300" s="192"/>
      <c r="W300" s="192"/>
      <c r="X300" s="192"/>
      <c r="Y300" s="192"/>
      <c r="Z300" s="192"/>
    </row>
    <row r="301" spans="1:26" ht="15.75" customHeight="1" x14ac:dyDescent="0.15">
      <c r="A301" s="34" t="str">
        <f>'Case-Specific'!A77</f>
        <v>OPEM-02</v>
      </c>
      <c r="B301" s="35" t="str">
        <f>VLOOKUP($A301,'Case-Specific'!$A$13:$E$85,2,0)&amp;""</f>
        <v>Can your employees access customer systems remotely?</v>
      </c>
      <c r="C301" s="201" t="str">
        <f>VLOOKUP($A301,'Case-Specific'!$A$13:$E$85,3,0)&amp;""</f>
        <v/>
      </c>
      <c r="D301" s="66" t="str">
        <f>IF(LEFT(VLOOKUP($A301,'Case-Specific'!$A$13:$E$85,5,0),21)='Auto Responses'!$A$73,'Auto Responses'!$A$74,VLOOKUP($A301,'Case-Specific'!$A$13:$E$85,4,0))&amp;""</f>
        <v/>
      </c>
      <c r="E301" s="208" t="str">
        <f>VLOOKUP($A301,'Case-Specific'!$A$13:$E$85,5,0)&amp;""</f>
        <v>Based on the response to REQU-07 on the "START HERE" tab, this question does not apply to this product or service.</v>
      </c>
      <c r="F301" s="214"/>
      <c r="G301" s="199" t="str">
        <f>VLOOKUP($A301,Questions!$A$2:$X$333,21,0)&amp;""</f>
        <v>No</v>
      </c>
      <c r="H301" s="200"/>
      <c r="I301" s="201" t="str">
        <f>VLOOKUP($A301,Questions!$A$2:$X$333,23,0)&amp;""</f>
        <v>Standard Importance</v>
      </c>
      <c r="J301" s="200"/>
      <c r="K301" s="202" t="b">
        <v>0</v>
      </c>
      <c r="L301" s="2"/>
      <c r="M301" s="192"/>
      <c r="N301" s="192"/>
      <c r="O301" s="192"/>
      <c r="P301" s="192"/>
      <c r="Q301" s="192"/>
      <c r="R301" s="192"/>
      <c r="S301" s="192"/>
      <c r="T301" s="192"/>
      <c r="U301" s="192"/>
      <c r="V301" s="192"/>
      <c r="W301" s="192"/>
      <c r="X301" s="192"/>
      <c r="Y301" s="192"/>
      <c r="Z301" s="192"/>
    </row>
    <row r="302" spans="1:26" ht="15.75" customHeight="1" x14ac:dyDescent="0.15">
      <c r="A302" s="34" t="str">
        <f>'Case-Specific'!A78</f>
        <v>OPEM-03</v>
      </c>
      <c r="B302" s="35" t="str">
        <f>VLOOKUP($A302,'Case-Specific'!$A$13:$E$85,2,0)&amp;""</f>
        <v>Can you provide overall system and/or application architecture diagrams including a full description of the data communications architecture for all components of the system?</v>
      </c>
      <c r="C302" s="201" t="str">
        <f>VLOOKUP($A302,'Case-Specific'!$A$13:$E$85,3,0)&amp;""</f>
        <v/>
      </c>
      <c r="D302" s="66" t="str">
        <f>IF(LEFT(VLOOKUP($A302,'Case-Specific'!$A$13:$E$85,5,0),21)='Auto Responses'!$A$73,'Auto Responses'!$A$74,VLOOKUP($A302,'Case-Specific'!$A$13:$E$85,4,0))&amp;""</f>
        <v/>
      </c>
      <c r="E302" s="208" t="str">
        <f>VLOOKUP($A302,'Case-Specific'!$A$13:$E$85,5,0)&amp;""</f>
        <v>Based on the response to REQU-07 on the "START HERE" tab, this question does not apply to this product or service.</v>
      </c>
      <c r="F302" s="214"/>
      <c r="G302" s="199" t="str">
        <f>VLOOKUP($A302,Questions!$A$2:$X$333,21,0)&amp;""</f>
        <v>Yes</v>
      </c>
      <c r="H302" s="200"/>
      <c r="I302" s="201" t="str">
        <f>VLOOKUP($A302,Questions!$A$2:$X$333,23,0)&amp;""</f>
        <v>Standard Importance</v>
      </c>
      <c r="J302" s="200"/>
      <c r="K302" s="202" t="b">
        <v>0</v>
      </c>
      <c r="L302" s="2"/>
      <c r="M302" s="192"/>
      <c r="N302" s="192"/>
      <c r="O302" s="192"/>
      <c r="P302" s="192"/>
      <c r="Q302" s="192"/>
      <c r="R302" s="192"/>
      <c r="S302" s="192"/>
      <c r="T302" s="192"/>
      <c r="U302" s="192"/>
      <c r="V302" s="192"/>
      <c r="W302" s="192"/>
      <c r="X302" s="192"/>
      <c r="Y302" s="192"/>
      <c r="Z302" s="192"/>
    </row>
    <row r="303" spans="1:26" ht="15.75" customHeight="1" x14ac:dyDescent="0.15">
      <c r="A303" s="34" t="str">
        <f>'Case-Specific'!A79</f>
        <v>OPEM-04</v>
      </c>
      <c r="B303" s="35" t="str">
        <f>VLOOKUP($A303,'Case-Specific'!$A$13:$E$85,2,0)&amp;""</f>
        <v>Do you require remote management of the system?</v>
      </c>
      <c r="C303" s="201" t="str">
        <f>VLOOKUP($A303,'Case-Specific'!$A$13:$E$85,3,0)&amp;""</f>
        <v/>
      </c>
      <c r="D303" s="66" t="str">
        <f>IF(LEFT(VLOOKUP($A303,'Case-Specific'!$A$13:$E$85,5,0),21)='Auto Responses'!$A$73,'Auto Responses'!$A$74,VLOOKUP($A303,'Case-Specific'!$A$13:$E$85,4,0))&amp;""</f>
        <v/>
      </c>
      <c r="E303" s="208" t="str">
        <f>VLOOKUP($A303,'Case-Specific'!$A$13:$E$85,5,0)&amp;""</f>
        <v>Based on the response to REQU-07 on the "START HERE" tab, this question does not apply to this product or service.</v>
      </c>
      <c r="F303" s="214"/>
      <c r="G303" s="199" t="str">
        <f>VLOOKUP($A303,Questions!$A$2:$X$333,21,0)&amp;""</f>
        <v>No</v>
      </c>
      <c r="H303" s="200"/>
      <c r="I303" s="201" t="str">
        <f>VLOOKUP($A303,Questions!$A$2:$X$333,23,0)&amp;""</f>
        <v>Standard Importance</v>
      </c>
      <c r="J303" s="200"/>
      <c r="K303" s="202" t="b">
        <v>0</v>
      </c>
      <c r="L303" s="2"/>
      <c r="M303" s="192"/>
      <c r="N303" s="192"/>
      <c r="O303" s="192"/>
      <c r="P303" s="192"/>
      <c r="Q303" s="192"/>
      <c r="R303" s="192"/>
      <c r="S303" s="192"/>
      <c r="T303" s="192"/>
      <c r="U303" s="192"/>
      <c r="V303" s="192"/>
      <c r="W303" s="192"/>
      <c r="X303" s="192"/>
      <c r="Y303" s="192"/>
      <c r="Z303" s="192"/>
    </row>
    <row r="304" spans="1:26" ht="15.75" customHeight="1" x14ac:dyDescent="0.15">
      <c r="A304" s="34" t="str">
        <f>'Case-Specific'!A80</f>
        <v>OPEM-05</v>
      </c>
      <c r="B304" s="35" t="str">
        <f>VLOOKUP($A304,'Case-Specific'!$A$13:$E$85,2,0)&amp;""</f>
        <v>If you answered "yes" to OPEM-04, are your remote actions and changes logged or otherwise visible to the campus?</v>
      </c>
      <c r="C304" s="201" t="str">
        <f>VLOOKUP($A304,'Case-Specific'!$A$13:$E$85,3,0)&amp;""</f>
        <v/>
      </c>
      <c r="D304" s="66" t="str">
        <f>IF(LEFT(VLOOKUP($A304,'Case-Specific'!$A$13:$E$85,5,0),21)='Auto Responses'!$A$73,'Auto Responses'!$A$74,VLOOKUP($A304,'Case-Specific'!$A$13:$E$85,4,0))&amp;""</f>
        <v/>
      </c>
      <c r="E304" s="208" t="str">
        <f>VLOOKUP($A304,'Case-Specific'!$A$13:$E$85,5,0)&amp;""</f>
        <v>Based on the response to REQU-07 on the "START HERE" tab, this question does not apply to this product or service.</v>
      </c>
      <c r="F304" s="214"/>
      <c r="G304" s="199" t="str">
        <f>VLOOKUP($A304,Questions!$A$2:$X$333,21,0)&amp;""</f>
        <v>Yes</v>
      </c>
      <c r="H304" s="200"/>
      <c r="I304" s="201" t="str">
        <f>VLOOKUP($A304,Questions!$A$2:$X$333,23,0)&amp;""</f>
        <v>Standard Importance</v>
      </c>
      <c r="J304" s="200"/>
      <c r="K304" s="202" t="b">
        <v>0</v>
      </c>
      <c r="L304" s="2"/>
      <c r="M304" s="192"/>
      <c r="N304" s="192"/>
      <c r="O304" s="192"/>
      <c r="P304" s="192"/>
      <c r="Q304" s="192"/>
      <c r="R304" s="192"/>
      <c r="S304" s="192"/>
      <c r="T304" s="192"/>
      <c r="U304" s="192"/>
      <c r="V304" s="192"/>
      <c r="W304" s="192"/>
      <c r="X304" s="192"/>
      <c r="Y304" s="192"/>
      <c r="Z304" s="192"/>
    </row>
    <row r="305" spans="1:26" ht="15.75" customHeight="1" x14ac:dyDescent="0.15">
      <c r="A305" s="34" t="str">
        <f>'Case-Specific'!A81</f>
        <v>OPEM-06</v>
      </c>
      <c r="B305" s="35" t="str">
        <f>VLOOKUP($A305,'Case-Specific'!$A$13:$E$85,2,0)&amp;""</f>
        <v>If you maintain remote access to the system, will you handle data in a FERPA-compliant manner?</v>
      </c>
      <c r="C305" s="201" t="str">
        <f>VLOOKUP($A305,'Case-Specific'!$A$13:$E$85,3,0)&amp;""</f>
        <v/>
      </c>
      <c r="D305" s="66" t="str">
        <f>IF(LEFT(VLOOKUP($A305,'Case-Specific'!$A$13:$E$85,5,0),21)='Auto Responses'!$A$73,'Auto Responses'!$A$74,VLOOKUP($A305,'Case-Specific'!$A$13:$E$85,4,0))&amp;""</f>
        <v/>
      </c>
      <c r="E305" s="208" t="str">
        <f>VLOOKUP($A305,'Case-Specific'!$A$13:$E$85,5,0)&amp;""</f>
        <v>Based on the response to REQU-07 on the "START HERE" tab, this question does not apply to this product or service.</v>
      </c>
      <c r="F305" s="214"/>
      <c r="G305" s="199" t="str">
        <f>VLOOKUP($A305,Questions!$A$2:$X$333,21,0)&amp;""</f>
        <v>Yes</v>
      </c>
      <c r="H305" s="200"/>
      <c r="I305" s="201" t="str">
        <f>VLOOKUP($A305,Questions!$A$2:$X$333,23,0)&amp;""</f>
        <v>Standard Importance</v>
      </c>
      <c r="J305" s="200"/>
      <c r="K305" s="202" t="b">
        <v>0</v>
      </c>
      <c r="L305" s="2"/>
      <c r="M305" s="192"/>
      <c r="N305" s="192"/>
      <c r="O305" s="192"/>
      <c r="P305" s="192"/>
      <c r="Q305" s="192"/>
      <c r="R305" s="192"/>
      <c r="S305" s="192"/>
      <c r="T305" s="192"/>
      <c r="U305" s="192"/>
      <c r="V305" s="192"/>
      <c r="W305" s="192"/>
      <c r="X305" s="192"/>
      <c r="Y305" s="192"/>
      <c r="Z305" s="192"/>
    </row>
    <row r="306" spans="1:26" ht="15.75" customHeight="1" x14ac:dyDescent="0.15">
      <c r="A306" s="34" t="str">
        <f>'Case-Specific'!A82</f>
        <v>OPEM-07</v>
      </c>
      <c r="B306" s="35" t="str">
        <f>VLOOKUP($A306,'Case-Specific'!$A$13:$E$85,2,0)&amp;""</f>
        <v>Do you support campus status monitoring through SNMPv3 or other means?</v>
      </c>
      <c r="C306" s="201" t="str">
        <f>VLOOKUP($A306,'Case-Specific'!$A$13:$E$85,3,0)&amp;""</f>
        <v/>
      </c>
      <c r="D306" s="66" t="str">
        <f>IF(LEFT(VLOOKUP($A306,'Case-Specific'!$A$13:$E$85,5,0),21)='Auto Responses'!$A$73,'Auto Responses'!$A$74,VLOOKUP($A306,'Case-Specific'!$A$13:$E$85,4,0))&amp;""</f>
        <v/>
      </c>
      <c r="E306" s="204" t="str">
        <f>VLOOKUP($A306,'Case-Specific'!$A$13:$E$85,5,0)&amp;""</f>
        <v>Based on the response to REQU-07 on the "START HERE" tab, this question does not apply to this product or service.</v>
      </c>
      <c r="F306" s="214"/>
      <c r="G306" s="199" t="str">
        <f>VLOOKUP($A306,Questions!$A$2:$X$333,21,0)&amp;""</f>
        <v>Yes</v>
      </c>
      <c r="H306" s="200"/>
      <c r="I306" s="201" t="str">
        <f>VLOOKUP($A306,Questions!$A$2:$X$333,23,0)&amp;""</f>
        <v>Standard Importance</v>
      </c>
      <c r="J306" s="200"/>
      <c r="K306" s="202" t="b">
        <v>0</v>
      </c>
      <c r="L306" s="2"/>
      <c r="M306" s="192"/>
      <c r="N306" s="192"/>
      <c r="O306" s="192"/>
      <c r="P306" s="192"/>
      <c r="Q306" s="192"/>
      <c r="R306" s="192"/>
      <c r="S306" s="192"/>
      <c r="T306" s="192"/>
      <c r="U306" s="192"/>
      <c r="V306" s="192"/>
      <c r="W306" s="192"/>
      <c r="X306" s="192"/>
      <c r="Y306" s="192"/>
      <c r="Z306" s="192"/>
    </row>
    <row r="307" spans="1:26" ht="15.75" customHeight="1" x14ac:dyDescent="0.15">
      <c r="A307" s="34" t="str">
        <f>'Case-Specific'!A83</f>
        <v>OPEM-08</v>
      </c>
      <c r="B307" s="35" t="str">
        <f>VLOOKUP($A307,'Case-Specific'!$A$13:$E$85,2,0)&amp;""</f>
        <v>Describe or provide a reference to any other safeguards used to monitor for malicious activity.</v>
      </c>
      <c r="C307" s="205" t="str">
        <f>VLOOKUP($A307,'Case-Specific'!$A$13:$E$85,3,0)&amp;""</f>
        <v/>
      </c>
      <c r="D307" s="196" t="str">
        <f>IF(LEFT(VLOOKUP($A307,'Case-Specific'!$A$13:$E$85,5,0),21)='Auto Responses'!$A$73,'Auto Responses'!$A$74,VLOOKUP($A307,'Case-Specific'!$A$13:$E$85,4,0))&amp;""</f>
        <v/>
      </c>
      <c r="E307" s="204" t="str">
        <f>VLOOKUP($A307,'Case-Specific'!$A$13:$E$85,5,0)&amp;""</f>
        <v>Based on the response to REQU-07 on the "START HERE" tab, this question does not apply to this product or service.</v>
      </c>
      <c r="F307" s="214"/>
      <c r="G307" s="199" t="str">
        <f>VLOOKUP($A307,Questions!$A$2:$X$333,21,0)&amp;""</f>
        <v>Not scored</v>
      </c>
      <c r="H307" s="200"/>
      <c r="I307" s="201" t="str">
        <f>VLOOKUP($A307,Questions!$A$2:$X$333,23,0)&amp;""</f>
        <v>Standard Importance</v>
      </c>
      <c r="J307" s="200"/>
      <c r="K307" s="202" t="b">
        <v>0</v>
      </c>
      <c r="L307" s="2"/>
      <c r="M307" s="192"/>
      <c r="N307" s="192"/>
      <c r="O307" s="192"/>
      <c r="P307" s="192"/>
      <c r="Q307" s="192"/>
      <c r="R307" s="192"/>
      <c r="S307" s="192"/>
      <c r="T307" s="192"/>
      <c r="U307" s="192"/>
      <c r="V307" s="192"/>
      <c r="W307" s="192"/>
      <c r="X307" s="192"/>
      <c r="Y307" s="192"/>
      <c r="Z307" s="192"/>
    </row>
    <row r="308" spans="1:26" ht="15.75" customHeight="1" x14ac:dyDescent="0.15">
      <c r="A308" s="34" t="str">
        <f>'Case-Specific'!A84</f>
        <v>OPEM-09</v>
      </c>
      <c r="B308" s="35" t="str">
        <f>VLOOKUP($A308,'Case-Specific'!$A$13:$E$85,2,0)&amp;""</f>
        <v>Describe how long your organization has conducted business in this area.</v>
      </c>
      <c r="C308" s="205" t="str">
        <f>VLOOKUP($A308,'Case-Specific'!$A$13:$E$85,3,0)&amp;""</f>
        <v/>
      </c>
      <c r="D308" s="196" t="str">
        <f>IF(LEFT(VLOOKUP($A308,'Case-Specific'!$A$13:$E$85,5,0),21)='Auto Responses'!$A$73,'Auto Responses'!$A$74,VLOOKUP($A308,'Case-Specific'!$A$13:$E$85,4,0))&amp;""</f>
        <v/>
      </c>
      <c r="E308" s="204" t="str">
        <f>VLOOKUP($A308,'Case-Specific'!$A$13:$E$85,5,0)&amp;""</f>
        <v>Based on the response to REQU-07 on the "START HERE" tab, this question does not apply to this product or service.</v>
      </c>
      <c r="F308" s="214"/>
      <c r="G308" s="199" t="str">
        <f>VLOOKUP($A308,Questions!$A$2:$X$333,21,0)&amp;""</f>
        <v>Not scored</v>
      </c>
      <c r="H308" s="200"/>
      <c r="I308" s="201" t="str">
        <f>VLOOKUP($A308,Questions!$A$2:$X$333,23,0)&amp;""</f>
        <v>Minor Importance</v>
      </c>
      <c r="J308" s="200"/>
      <c r="K308" s="202" t="b">
        <v>0</v>
      </c>
      <c r="L308" s="2"/>
      <c r="M308" s="192"/>
      <c r="N308" s="192"/>
      <c r="O308" s="192"/>
      <c r="P308" s="192"/>
      <c r="Q308" s="192"/>
      <c r="R308" s="192"/>
      <c r="S308" s="192"/>
      <c r="T308" s="192"/>
      <c r="U308" s="192"/>
      <c r="V308" s="192"/>
      <c r="W308" s="192"/>
      <c r="X308" s="192"/>
      <c r="Y308" s="192"/>
      <c r="Z308" s="192"/>
    </row>
    <row r="309" spans="1:26" ht="15.75" customHeight="1" x14ac:dyDescent="0.15">
      <c r="A309" s="34" t="str">
        <f>'Case-Specific'!A85</f>
        <v>OPEM-10</v>
      </c>
      <c r="B309" s="35" t="str">
        <f>VLOOKUP($A309,'Case-Specific'!$A$13:$E$85,2,0)&amp;""</f>
        <v>Do you have existing higher education customers?</v>
      </c>
      <c r="C309" s="201" t="str">
        <f>VLOOKUP($A309,'Case-Specific'!$A$13:$E$85,3,0)&amp;""</f>
        <v/>
      </c>
      <c r="D309" s="66" t="str">
        <f>IF(LEFT(VLOOKUP($A309,'Case-Specific'!$A$13:$E$85,5,0),21)='Auto Responses'!$A$73,'Auto Responses'!$A$74,VLOOKUP($A309,'Case-Specific'!$A$13:$E$85,4,0))&amp;""</f>
        <v/>
      </c>
      <c r="E309" s="204" t="str">
        <f>VLOOKUP($A309,'Case-Specific'!$A$13:$E$85,5,0)&amp;""</f>
        <v>Based on the response to REQU-07 on the "START HERE" tab, this question does not apply to this product or service.</v>
      </c>
      <c r="F309" s="214"/>
      <c r="G309" s="199" t="str">
        <f>VLOOKUP($A309,Questions!$A$2:$X$333,21,0)&amp;""</f>
        <v>Yes</v>
      </c>
      <c r="H309" s="200"/>
      <c r="I309" s="201" t="str">
        <f>VLOOKUP($A309,Questions!$A$2:$X$333,23,0)&amp;""</f>
        <v>Minor Importance</v>
      </c>
      <c r="J309" s="200"/>
      <c r="K309" s="216" t="b">
        <v>0</v>
      </c>
      <c r="L309" s="2"/>
      <c r="M309" s="192"/>
      <c r="N309" s="192"/>
      <c r="O309" s="192"/>
      <c r="P309" s="192"/>
      <c r="Q309" s="192"/>
      <c r="R309" s="192"/>
      <c r="S309" s="192"/>
      <c r="T309" s="192"/>
      <c r="U309" s="192"/>
      <c r="V309" s="192"/>
      <c r="W309" s="192"/>
      <c r="X309" s="192"/>
      <c r="Y309" s="192"/>
      <c r="Z309" s="192"/>
    </row>
    <row r="310" spans="1:26" ht="15.75" customHeight="1" x14ac:dyDescent="0.15">
      <c r="A310" s="18" t="str">
        <f>VLOOKUP(LEFT($A311,4),'Auto Responses'!$N$4:$O$38,2,0)&amp;""</f>
        <v xml:space="preserve"> AI Qualifying Questions</v>
      </c>
      <c r="B310" s="40"/>
      <c r="C310" s="41"/>
      <c r="D310" s="41"/>
      <c r="E310" s="206"/>
      <c r="F310" s="194" t="s">
        <v>619</v>
      </c>
      <c r="G310" s="203" t="s">
        <v>614</v>
      </c>
      <c r="H310" s="203" t="s">
        <v>615</v>
      </c>
      <c r="I310" s="203" t="s">
        <v>616</v>
      </c>
      <c r="J310" s="203" t="s">
        <v>617</v>
      </c>
      <c r="K310" s="41"/>
      <c r="L310" s="2"/>
      <c r="M310" s="2"/>
      <c r="N310" s="2"/>
      <c r="O310" s="2"/>
      <c r="P310" s="2"/>
      <c r="Q310" s="2"/>
      <c r="R310" s="2"/>
      <c r="S310" s="2"/>
      <c r="T310" s="2"/>
      <c r="U310" s="2"/>
      <c r="V310" s="2"/>
      <c r="W310" s="2"/>
      <c r="X310" s="2"/>
      <c r="Y310" s="2"/>
      <c r="Z310" s="2"/>
    </row>
    <row r="311" spans="1:26" ht="15.75" customHeight="1" x14ac:dyDescent="0.15">
      <c r="A311" s="34" t="str">
        <f>AI!$A$20</f>
        <v>AIQU-01</v>
      </c>
      <c r="B311" s="35" t="str">
        <f>VLOOKUP($A311,AI!$A$13:$E$55,2,0)&amp;""</f>
        <v>Does your solution leverage machine learning (ML) or do you plan to do so in the next 12 months?</v>
      </c>
      <c r="C311" s="201" t="str">
        <f>VLOOKUP($A311,AI!$A$13:$E$55,3,0)&amp;""</f>
        <v>Yes</v>
      </c>
      <c r="D311" s="66" t="str">
        <f>IF(LEFT(VLOOKUP($A311,AI!$A$13:$E$55,5,0),21)='Auto Responses'!$A$73,'Auto Responses'!$A$74,VLOOKUP($A311,AI!$A$13:$E$55,4,0))&amp;""</f>
        <v/>
      </c>
      <c r="E311" s="208" t="str">
        <f>VLOOKUP($A311,AI!$A$13:$E$55,5,0)&amp;""</f>
        <v/>
      </c>
      <c r="F311" s="214"/>
      <c r="G311" s="199" t="str">
        <f>VLOOKUP($A311,Questions!$A$2:$X$333,21,0)&amp;""</f>
        <v>Not scored</v>
      </c>
      <c r="H311" s="200"/>
      <c r="I311" s="201" t="str">
        <f>VLOOKUP($A311,Questions!$A$2:$X$333,23,0)&amp;""</f>
        <v/>
      </c>
      <c r="J311" s="200"/>
      <c r="K311" s="202" t="b">
        <v>0</v>
      </c>
      <c r="L311" s="2"/>
      <c r="M311" s="192"/>
      <c r="N311" s="192"/>
      <c r="O311" s="192"/>
      <c r="P311" s="192"/>
      <c r="Q311" s="192"/>
      <c r="R311" s="192"/>
      <c r="S311" s="192"/>
      <c r="T311" s="192"/>
      <c r="U311" s="192"/>
      <c r="V311" s="192"/>
      <c r="W311" s="192"/>
      <c r="X311" s="192"/>
      <c r="Y311" s="192"/>
      <c r="Z311" s="192"/>
    </row>
    <row r="312" spans="1:26" ht="15.75" customHeight="1" x14ac:dyDescent="0.15">
      <c r="A312" s="34" t="str">
        <f>AI!$A$21</f>
        <v>AIQU-02</v>
      </c>
      <c r="B312" s="35" t="str">
        <f>VLOOKUP($A312,AI!$A$13:$E$55,2,0)&amp;""</f>
        <v>Does your solution leverage a large language model (LLM) or do you plan to do so in the next 12 months?</v>
      </c>
      <c r="C312" s="201" t="str">
        <f>VLOOKUP($A312,AI!$A$13:$E$55,3,0)&amp;""</f>
        <v>Yes</v>
      </c>
      <c r="D312" s="66" t="str">
        <f>IF(LEFT(VLOOKUP($A312,AI!$A$13:$E$55,5,0),21)='Auto Responses'!$A$73,'Auto Responses'!$A$74,VLOOKUP($A312,AI!$A$13:$E$55,4,0))&amp;""</f>
        <v/>
      </c>
      <c r="E312" s="208" t="str">
        <f>VLOOKUP($A312,AI!$A$13:$E$55,5,0)&amp;""</f>
        <v/>
      </c>
      <c r="F312" s="214"/>
      <c r="G312" s="199" t="str">
        <f>VLOOKUP($A312,Questions!$A$2:$X$333,21,0)&amp;""</f>
        <v>Not scored</v>
      </c>
      <c r="H312" s="200"/>
      <c r="I312" s="201" t="str">
        <f>VLOOKUP($A312,Questions!$A$2:$X$333,23,0)&amp;""</f>
        <v/>
      </c>
      <c r="J312" s="200"/>
      <c r="K312" s="202" t="b">
        <v>0</v>
      </c>
      <c r="L312" s="2"/>
      <c r="M312" s="192"/>
      <c r="N312" s="192"/>
      <c r="O312" s="192"/>
      <c r="P312" s="192"/>
      <c r="Q312" s="192"/>
      <c r="R312" s="192"/>
      <c r="S312" s="192"/>
      <c r="T312" s="192"/>
      <c r="U312" s="192"/>
      <c r="V312" s="192"/>
      <c r="W312" s="192"/>
      <c r="X312" s="192"/>
      <c r="Y312" s="192"/>
      <c r="Z312" s="192"/>
    </row>
    <row r="313" spans="1:26" ht="15.75" customHeight="1" x14ac:dyDescent="0.15">
      <c r="A313" s="18" t="str">
        <f>VLOOKUP(LEFT($A314,4),'Auto Responses'!$N$4:$O$38,2,0)&amp;""</f>
        <v xml:space="preserve"> General AI Questions</v>
      </c>
      <c r="B313" s="40"/>
      <c r="C313" s="41"/>
      <c r="D313" s="41"/>
      <c r="E313" s="206"/>
      <c r="F313" s="194" t="s">
        <v>619</v>
      </c>
      <c r="G313" s="203" t="s">
        <v>614</v>
      </c>
      <c r="H313" s="203" t="s">
        <v>615</v>
      </c>
      <c r="I313" s="203" t="s">
        <v>616</v>
      </c>
      <c r="J313" s="203" t="s">
        <v>617</v>
      </c>
      <c r="K313" s="41"/>
      <c r="L313" s="2"/>
      <c r="M313" s="2"/>
      <c r="N313" s="2"/>
      <c r="O313" s="2"/>
      <c r="P313" s="2"/>
      <c r="Q313" s="2"/>
      <c r="R313" s="2"/>
      <c r="S313" s="2"/>
      <c r="T313" s="2"/>
      <c r="U313" s="2"/>
      <c r="V313" s="2"/>
      <c r="W313" s="2"/>
      <c r="X313" s="2"/>
      <c r="Y313" s="2"/>
      <c r="Z313" s="2"/>
    </row>
    <row r="314" spans="1:26" ht="15.75" customHeight="1" x14ac:dyDescent="0.15">
      <c r="A314" s="34" t="str">
        <f>AI!$A$23</f>
        <v>AIGN-01</v>
      </c>
      <c r="B314" s="35" t="str">
        <f>VLOOKUP($A314,AI!$A$13:$E$55,2,0)&amp;""</f>
        <v>Does your solution have an AI risk model when developing or implementing your solution's AI model?*</v>
      </c>
      <c r="C314" s="201" t="str">
        <f>VLOOKUP($A314,AI!$A$13:$E$55,3,0)&amp;""</f>
        <v>Yes</v>
      </c>
      <c r="D314" s="66" t="str">
        <f>IF(LEFT(VLOOKUP($A314,AI!$A$13:$E$55,5,0),21)='Auto Responses'!$A$73,'Auto Responses'!$A$74,VLOOKUP($A314,AI!$A$13:$E$55,4,0))&amp;""</f>
        <v/>
      </c>
      <c r="E314" s="208" t="str">
        <f>VLOOKUP($A314,AI!$A$13:$E$55,5,0)&amp;""</f>
        <v/>
      </c>
      <c r="F314" s="214"/>
      <c r="G314" s="199" t="str">
        <f>VLOOKUP($A314,Questions!$A$2:$X$333,21,0)&amp;""</f>
        <v>Yes</v>
      </c>
      <c r="H314" s="200"/>
      <c r="I314" s="201" t="str">
        <f>VLOOKUP($A314,Questions!$A$2:$X$333,23,0)&amp;""</f>
        <v>Critical Importance</v>
      </c>
      <c r="J314" s="200"/>
      <c r="K314" s="202" t="b">
        <v>0</v>
      </c>
      <c r="L314" s="2"/>
      <c r="M314" s="192"/>
      <c r="N314" s="192"/>
      <c r="O314" s="192"/>
      <c r="P314" s="192"/>
      <c r="Q314" s="192"/>
      <c r="R314" s="192"/>
      <c r="S314" s="192"/>
      <c r="T314" s="192"/>
      <c r="U314" s="192"/>
      <c r="V314" s="192"/>
      <c r="W314" s="192"/>
      <c r="X314" s="192"/>
      <c r="Y314" s="192"/>
      <c r="Z314" s="192"/>
    </row>
    <row r="315" spans="1:26" ht="15.75" customHeight="1" x14ac:dyDescent="0.15">
      <c r="A315" s="34" t="str">
        <f>AI!$A$24</f>
        <v>AIGN-02</v>
      </c>
      <c r="B315" s="35" t="str">
        <f>VLOOKUP($A315,AI!$A$13:$E$55,2,0)&amp;""</f>
        <v>Can your solution's AI features be disabled by tenant and/or user?*</v>
      </c>
      <c r="C315" s="201" t="str">
        <f>VLOOKUP($A315,AI!$A$13:$E$55,3,0)&amp;""</f>
        <v>Yes</v>
      </c>
      <c r="D315" s="66" t="str">
        <f>IF(LEFT(VLOOKUP($A315,AI!$A$13:$E$55,5,0),21)='Auto Responses'!$A$73,'Auto Responses'!$A$74,VLOOKUP($A315,AI!$A$13:$E$55,4,0))&amp;""</f>
        <v/>
      </c>
      <c r="E315" s="208" t="str">
        <f>VLOOKUP($A315,AI!$A$13:$E$55,5,0)&amp;""</f>
        <v/>
      </c>
      <c r="F315" s="214"/>
      <c r="G315" s="199" t="str">
        <f>VLOOKUP($A315,Questions!$A$2:$X$333,21,0)&amp;""</f>
        <v>Yes</v>
      </c>
      <c r="H315" s="200"/>
      <c r="I315" s="201" t="str">
        <f>VLOOKUP($A315,Questions!$A$2:$X$333,23,0)&amp;""</f>
        <v>Critical Importance</v>
      </c>
      <c r="J315" s="200"/>
      <c r="K315" s="202" t="b">
        <v>0</v>
      </c>
      <c r="L315" s="2"/>
      <c r="M315" s="192"/>
      <c r="N315" s="192"/>
      <c r="O315" s="192"/>
      <c r="P315" s="192"/>
      <c r="Q315" s="192"/>
      <c r="R315" s="192"/>
      <c r="S315" s="192"/>
      <c r="T315" s="192"/>
      <c r="U315" s="192"/>
      <c r="V315" s="192"/>
      <c r="W315" s="192"/>
      <c r="X315" s="192"/>
      <c r="Y315" s="192"/>
      <c r="Z315" s="192"/>
    </row>
    <row r="316" spans="1:26" ht="15.75" customHeight="1" x14ac:dyDescent="0.15">
      <c r="A316" s="34" t="str">
        <f>AI!$A$25</f>
        <v>AIGN-03</v>
      </c>
      <c r="B316" s="35" t="str">
        <f>VLOOKUP($A316,AI!$A$13:$E$55,2,0)&amp;""</f>
        <v>Have your staff completed responsible AI training?*</v>
      </c>
      <c r="C316" s="201" t="str">
        <f>VLOOKUP($A316,AI!$A$13:$E$55,3,0)&amp;""</f>
        <v>Yes</v>
      </c>
      <c r="D316" s="66" t="str">
        <f>IF(LEFT(VLOOKUP($A316,AI!$A$13:$E$55,5,0),21)='Auto Responses'!$A$73,'Auto Responses'!$A$74,VLOOKUP($A316,AI!$A$13:$E$55,4,0))&amp;""</f>
        <v/>
      </c>
      <c r="E316" s="208" t="str">
        <f>VLOOKUP($A316,AI!$A$13:$E$55,5,0)&amp;""</f>
        <v/>
      </c>
      <c r="F316" s="214"/>
      <c r="G316" s="199" t="str">
        <f>VLOOKUP($A316,Questions!$A$2:$X$333,21,0)&amp;""</f>
        <v>Yes</v>
      </c>
      <c r="H316" s="200"/>
      <c r="I316" s="201" t="str">
        <f>VLOOKUP($A316,Questions!$A$2:$X$333,23,0)&amp;""</f>
        <v>Critical Importance</v>
      </c>
      <c r="J316" s="200"/>
      <c r="K316" s="202" t="b">
        <v>0</v>
      </c>
      <c r="L316" s="2"/>
      <c r="M316" s="192"/>
      <c r="N316" s="192"/>
      <c r="O316" s="192"/>
      <c r="P316" s="192"/>
      <c r="Q316" s="192"/>
      <c r="R316" s="192"/>
      <c r="S316" s="192"/>
      <c r="T316" s="192"/>
      <c r="U316" s="192"/>
      <c r="V316" s="192"/>
      <c r="W316" s="192"/>
      <c r="X316" s="192"/>
      <c r="Y316" s="192"/>
      <c r="Z316" s="192"/>
    </row>
    <row r="317" spans="1:26" ht="15.75" customHeight="1" x14ac:dyDescent="0.15">
      <c r="A317" s="34" t="str">
        <f>AI!$A$26</f>
        <v>AIGN-04</v>
      </c>
      <c r="B317" s="35" t="str">
        <f>VLOOKUP($A317,AI!$A$13:$E$55,2,0)&amp;""</f>
        <v>Please describe the capabilities of your solution's AI features.</v>
      </c>
      <c r="C317" s="205" t="str">
        <f>VLOOKUP($A317,AI!$A$13:$E$55,3,0)&amp;""</f>
        <v>Qualtrics' AI features empower users to make more informed decisions and drive actionable results. The platform is self-service, allowing customers to control who can use AI features and what data types interact with them. Documentation and resources are provided to help customers harness AI in alignment with their compliance standards. AI artifacts and security documentation are accessible via the Trust Center. Qualtrics is committed to secure, ethical, and effective AI solutions, with robust data privacy measures and enterprise-grade security and privacy requirements. The platform uses anonymized and aggregated data for AI training, and customers retain data ownership and confidentiality. Mechanisms such as data validations, templated prompt interactions, guardrailing, and prompt engineering are used to ensure accuracy and minimize AI hallucinations.
Please refer to our AI security documentation in the Trust Center, including "AI Models in Use," "Qualtrics Commitment to Secure and Private AI," "Qualtrics AI Security and Privacy Guide," "Risk Management in AI Systems at Qualtrics," and "Guidance on Assessing Qualtrics' AI Features."</v>
      </c>
      <c r="D317" s="196" t="str">
        <f>IF(LEFT(VLOOKUP($A317,AI!$A$13:$E$55,5,0),21)='Auto Responses'!$A$73,'Auto Responses'!$A$74,VLOOKUP($A317,AI!$A$13:$E$55,4,0))&amp;""</f>
        <v/>
      </c>
      <c r="E317" s="208" t="str">
        <f>VLOOKUP($A317,AI!$A$13:$E$55,5,0)&amp;""</f>
        <v>Looking for the capabilities, use-case, goals, and benefits of the AI model or feature(s).</v>
      </c>
      <c r="F317" s="214"/>
      <c r="G317" s="199" t="str">
        <f>VLOOKUP($A317,Questions!$A$2:$X$333,21,0)&amp;""</f>
        <v>Not scored</v>
      </c>
      <c r="H317" s="200"/>
      <c r="I317" s="201" t="str">
        <f>VLOOKUP($A317,Questions!$A$2:$X$333,23,0)&amp;""</f>
        <v>Standard Importance</v>
      </c>
      <c r="J317" s="200"/>
      <c r="K317" s="202" t="b">
        <v>0</v>
      </c>
      <c r="L317" s="2"/>
      <c r="M317" s="192"/>
      <c r="N317" s="192"/>
      <c r="O317" s="192"/>
      <c r="P317" s="192"/>
      <c r="Q317" s="192"/>
      <c r="R317" s="192"/>
      <c r="S317" s="192"/>
      <c r="T317" s="192"/>
      <c r="U317" s="192"/>
      <c r="V317" s="192"/>
      <c r="W317" s="192"/>
      <c r="X317" s="192"/>
      <c r="Y317" s="192"/>
      <c r="Z317" s="192"/>
    </row>
    <row r="318" spans="1:26" ht="15.75" customHeight="1" x14ac:dyDescent="0.15">
      <c r="A318" s="34" t="str">
        <f>AI!$A$27</f>
        <v>AIGN-05</v>
      </c>
      <c r="B318" s="35" t="str">
        <f>VLOOKUP($A318,AI!$A$13:$E$55,2,0)&amp;""</f>
        <v>Does your solution support business rules to protect sensitive data from being ingested by the AI model?</v>
      </c>
      <c r="C318" s="201" t="str">
        <f>VLOOKUP($A318,AI!$A$13:$E$55,3,0)&amp;""</f>
        <v>Yes</v>
      </c>
      <c r="D318" s="66" t="str">
        <f>IF(LEFT(VLOOKUP($A318,AI!$A$13:$E$55,5,0),21)='Auto Responses'!$A$73,'Auto Responses'!$A$74,VLOOKUP($A318,AI!$A$13:$E$55,4,0))&amp;""</f>
        <v/>
      </c>
      <c r="E318" s="208" t="str">
        <f>VLOOKUP($A318,AI!$A$13:$E$55,5,0)&amp;""</f>
        <v/>
      </c>
      <c r="F318" s="214"/>
      <c r="G318" s="199" t="str">
        <f>VLOOKUP($A318,Questions!$A$2:$X$333,21,0)&amp;""</f>
        <v>Yes</v>
      </c>
      <c r="H318" s="200"/>
      <c r="I318" s="201" t="str">
        <f>VLOOKUP($A318,Questions!$A$2:$X$333,23,0)&amp;""</f>
        <v>Standard Importance</v>
      </c>
      <c r="J318" s="200"/>
      <c r="K318" s="202" t="b">
        <v>0</v>
      </c>
      <c r="L318" s="2"/>
      <c r="M318" s="192"/>
      <c r="N318" s="192"/>
      <c r="O318" s="192"/>
      <c r="P318" s="192"/>
      <c r="Q318" s="192"/>
      <c r="R318" s="192"/>
      <c r="S318" s="192"/>
      <c r="T318" s="192"/>
      <c r="U318" s="192"/>
      <c r="V318" s="192"/>
      <c r="W318" s="192"/>
      <c r="X318" s="192"/>
      <c r="Y318" s="192"/>
      <c r="Z318" s="192"/>
    </row>
    <row r="319" spans="1:26" ht="15.75" customHeight="1" x14ac:dyDescent="0.15">
      <c r="A319" s="18" t="str">
        <f>VLOOKUP(LEFT($A320,4),'Auto Responses'!$N$4:$O$38,2,0)&amp;""</f>
        <v xml:space="preserve"> AI Policy</v>
      </c>
      <c r="B319" s="40"/>
      <c r="C319" s="41"/>
      <c r="D319" s="41"/>
      <c r="E319" s="206"/>
      <c r="F319" s="194" t="s">
        <v>619</v>
      </c>
      <c r="G319" s="203" t="s">
        <v>614</v>
      </c>
      <c r="H319" s="203" t="s">
        <v>615</v>
      </c>
      <c r="I319" s="203" t="s">
        <v>616</v>
      </c>
      <c r="J319" s="203" t="s">
        <v>617</v>
      </c>
      <c r="K319" s="41"/>
      <c r="L319" s="2"/>
      <c r="M319" s="2"/>
      <c r="N319" s="2"/>
      <c r="O319" s="2"/>
      <c r="P319" s="2"/>
      <c r="Q319" s="2"/>
      <c r="R319" s="2"/>
      <c r="S319" s="2"/>
      <c r="T319" s="2"/>
      <c r="U319" s="2"/>
      <c r="V319" s="2"/>
      <c r="W319" s="2"/>
      <c r="X319" s="2"/>
      <c r="Y319" s="2"/>
      <c r="Z319" s="2"/>
    </row>
    <row r="320" spans="1:26" ht="15.75" customHeight="1" x14ac:dyDescent="0.15">
      <c r="A320" s="34" t="str">
        <f>AI!$A$29</f>
        <v>AIPL-01</v>
      </c>
      <c r="B320" s="35" t="str">
        <f>VLOOKUP($A320,AI!$A$13:$E$55,2,0)&amp;""</f>
        <v>Are your AI developer's policies, processes, procedures, and practices across the organization related to the mapping, measuring, and managing of AI risks conspicuously posted, unambiguous, and implemented effectively?*</v>
      </c>
      <c r="C320" s="201" t="str">
        <f>VLOOKUP($A320,AI!$A$13:$E$55,3,0)&amp;""</f>
        <v>Yes</v>
      </c>
      <c r="D320" s="66" t="str">
        <f>IF(LEFT(VLOOKUP($A320,AI!$A$13:$E$55,5,0),21)='Auto Responses'!$A$73,'Auto Responses'!$A$74,VLOOKUP($A320,AI!$A$13:$E$55,4,0))&amp;""</f>
        <v/>
      </c>
      <c r="E320" s="208" t="str">
        <f>VLOOKUP($A320,AI!$A$13:$E$55,5,0)&amp;""</f>
        <v/>
      </c>
      <c r="F320" s="214"/>
      <c r="G320" s="199" t="str">
        <f>VLOOKUP($A320,Questions!$A$2:$X$333,21,0)&amp;""</f>
        <v>Yes</v>
      </c>
      <c r="H320" s="200"/>
      <c r="I320" s="201" t="str">
        <f>VLOOKUP($A320,Questions!$A$2:$X$333,23,0)&amp;""</f>
        <v>Critical Importance</v>
      </c>
      <c r="J320" s="200"/>
      <c r="K320" s="202" t="b">
        <v>0</v>
      </c>
      <c r="L320" s="2"/>
      <c r="M320" s="192"/>
      <c r="N320" s="192"/>
      <c r="O320" s="192"/>
      <c r="P320" s="192"/>
      <c r="Q320" s="192"/>
      <c r="R320" s="192"/>
      <c r="S320" s="192"/>
      <c r="T320" s="192"/>
      <c r="U320" s="192"/>
      <c r="V320" s="192"/>
      <c r="W320" s="192"/>
      <c r="X320" s="192"/>
      <c r="Y320" s="192"/>
      <c r="Z320" s="192"/>
    </row>
    <row r="321" spans="1:26" ht="15.75" customHeight="1" x14ac:dyDescent="0.15">
      <c r="A321" s="34" t="str">
        <f>AI!$A$30</f>
        <v>AIPL-02</v>
      </c>
      <c r="B321" s="35" t="str">
        <f>VLOOKUP($A321,AI!$A$13:$E$55,2,0)&amp;""</f>
        <v>Have you identified and measured AI risks?*</v>
      </c>
      <c r="C321" s="201" t="str">
        <f>VLOOKUP($A321,AI!$A$13:$E$55,3,0)&amp;""</f>
        <v>Yes</v>
      </c>
      <c r="D321" s="66" t="str">
        <f>IF(LEFT(VLOOKUP($A321,AI!$A$13:$E$55,5,0),21)='Auto Responses'!$A$73,'Auto Responses'!$A$74,VLOOKUP($A321,AI!$A$13:$E$55,4,0))&amp;""</f>
        <v/>
      </c>
      <c r="E321" s="208" t="str">
        <f>VLOOKUP($A321,AI!$A$13:$E$55,5,0)&amp;""</f>
        <v/>
      </c>
      <c r="F321" s="214"/>
      <c r="G321" s="199" t="str">
        <f>VLOOKUP($A321,Questions!$A$2:$X$333,21,0)&amp;""</f>
        <v>Yes</v>
      </c>
      <c r="H321" s="200"/>
      <c r="I321" s="201" t="str">
        <f>VLOOKUP($A321,Questions!$A$2:$X$333,23,0)&amp;""</f>
        <v>Critical Importance</v>
      </c>
      <c r="J321" s="200"/>
      <c r="K321" s="202" t="b">
        <v>0</v>
      </c>
      <c r="L321" s="2"/>
      <c r="M321" s="192"/>
      <c r="N321" s="192"/>
      <c r="O321" s="192"/>
      <c r="P321" s="192"/>
      <c r="Q321" s="192"/>
      <c r="R321" s="192"/>
      <c r="S321" s="192"/>
      <c r="T321" s="192"/>
      <c r="U321" s="192"/>
      <c r="V321" s="192"/>
      <c r="W321" s="192"/>
      <c r="X321" s="192"/>
      <c r="Y321" s="192"/>
      <c r="Z321" s="192"/>
    </row>
    <row r="322" spans="1:26" ht="15.75" customHeight="1" x14ac:dyDescent="0.15">
      <c r="A322" s="34" t="str">
        <f>AI!$A$31</f>
        <v>AIPL-03</v>
      </c>
      <c r="B322" s="35" t="str">
        <f>VLOOKUP($A322,AI!$A$13:$E$55,2,0)&amp;""</f>
        <v>In the event of an incident, can your solution's AI features be disabled in a timely manner?*</v>
      </c>
      <c r="C322" s="201" t="str">
        <f>VLOOKUP($A322,AI!$A$13:$E$55,3,0)&amp;""</f>
        <v>Yes</v>
      </c>
      <c r="D322" s="66" t="str">
        <f>IF(LEFT(VLOOKUP($A322,AI!$A$13:$E$55,5,0),21)='Auto Responses'!$A$73,'Auto Responses'!$A$74,VLOOKUP($A322,AI!$A$13:$E$55,4,0))&amp;""</f>
        <v/>
      </c>
      <c r="E322" s="208" t="str">
        <f>VLOOKUP($A322,AI!$A$13:$E$55,5,0)&amp;""</f>
        <v/>
      </c>
      <c r="F322" s="214"/>
      <c r="G322" s="199" t="str">
        <f>VLOOKUP($A322,Questions!$A$2:$X$333,21,0)&amp;""</f>
        <v>Yes</v>
      </c>
      <c r="H322" s="200"/>
      <c r="I322" s="201" t="str">
        <f>VLOOKUP($A322,Questions!$A$2:$X$333,23,0)&amp;""</f>
        <v>Critical Importance</v>
      </c>
      <c r="J322" s="200"/>
      <c r="K322" s="202" t="b">
        <v>0</v>
      </c>
      <c r="L322" s="2"/>
      <c r="M322" s="192"/>
      <c r="N322" s="192"/>
      <c r="O322" s="192"/>
      <c r="P322" s="192"/>
      <c r="Q322" s="192"/>
      <c r="R322" s="192"/>
      <c r="S322" s="192"/>
      <c r="T322" s="192"/>
      <c r="U322" s="192"/>
      <c r="V322" s="192"/>
      <c r="W322" s="192"/>
      <c r="X322" s="192"/>
      <c r="Y322" s="192"/>
      <c r="Z322" s="192"/>
    </row>
    <row r="323" spans="1:26" ht="15.75" customHeight="1" x14ac:dyDescent="0.15">
      <c r="A323" s="34" t="str">
        <f>AI!$A$32</f>
        <v>AIPL-04</v>
      </c>
      <c r="B323" s="35" t="str">
        <f>VLOOKUP($A323,AI!$A$13:$E$55,2,0)&amp;""</f>
        <v>If disabled because of an incident, can your solution's AI features be re-enabled in a timely manner?*</v>
      </c>
      <c r="C323" s="201" t="str">
        <f>VLOOKUP($A323,AI!$A$13:$E$55,3,0)&amp;""</f>
        <v>Yes</v>
      </c>
      <c r="D323" s="66" t="str">
        <f>IF(LEFT(VLOOKUP($A323,AI!$A$13:$E$55,5,0),21)='Auto Responses'!$A$73,'Auto Responses'!$A$74,VLOOKUP($A323,AI!$A$13:$E$55,4,0))&amp;""</f>
        <v/>
      </c>
      <c r="E323" s="208" t="str">
        <f>VLOOKUP($A323,AI!$A$13:$E$55,5,0)&amp;""</f>
        <v/>
      </c>
      <c r="F323" s="214"/>
      <c r="G323" s="199" t="str">
        <f>VLOOKUP($A323,Questions!$A$2:$X$333,21,0)&amp;""</f>
        <v>Yes</v>
      </c>
      <c r="H323" s="200"/>
      <c r="I323" s="201" t="str">
        <f>VLOOKUP($A323,Questions!$A$2:$X$333,23,0)&amp;""</f>
        <v>Critical Importance</v>
      </c>
      <c r="J323" s="200"/>
      <c r="K323" s="202" t="b">
        <v>0</v>
      </c>
      <c r="L323" s="2"/>
      <c r="M323" s="192"/>
      <c r="N323" s="192"/>
      <c r="O323" s="192"/>
      <c r="P323" s="192"/>
      <c r="Q323" s="192"/>
      <c r="R323" s="192"/>
      <c r="S323" s="192"/>
      <c r="T323" s="192"/>
      <c r="U323" s="192"/>
      <c r="V323" s="192"/>
      <c r="W323" s="192"/>
      <c r="X323" s="192"/>
      <c r="Y323" s="192"/>
      <c r="Z323" s="192"/>
    </row>
    <row r="324" spans="1:26" ht="15.75" customHeight="1" x14ac:dyDescent="0.15">
      <c r="A324" s="34" t="str">
        <f>AI!$A$33</f>
        <v>AIPL-05</v>
      </c>
      <c r="B324" s="35" t="str">
        <f>VLOOKUP($A324,AI!$A$13:$E$55,2,0)&amp;""</f>
        <v>Do you have documented technical and procedural processes to address potential negative impacts of AI as described by the AI Risk Management Framework (RMF)?</v>
      </c>
      <c r="C324" s="201" t="str">
        <f>VLOOKUP($A324,AI!$A$13:$E$55,3,0)&amp;""</f>
        <v>Yes</v>
      </c>
      <c r="D324" s="66" t="str">
        <f>IF(LEFT(VLOOKUP($A324,AI!$A$13:$E$55,5,0),21)='Auto Responses'!$A$73,'Auto Responses'!$A$74,VLOOKUP($A324,AI!$A$13:$E$55,4,0))&amp;""</f>
        <v/>
      </c>
      <c r="E324" s="208" t="str">
        <f>VLOOKUP($A324,AI!$A$13:$E$55,5,0)&amp;""</f>
        <v/>
      </c>
      <c r="F324" s="214"/>
      <c r="G324" s="199" t="str">
        <f>VLOOKUP($A324,Questions!$A$2:$X$333,21,0)&amp;""</f>
        <v>Yes</v>
      </c>
      <c r="H324" s="200"/>
      <c r="I324" s="201" t="str">
        <f>VLOOKUP($A324,Questions!$A$2:$X$333,23,0)&amp;""</f>
        <v>Minor Importance</v>
      </c>
      <c r="J324" s="200"/>
      <c r="K324" s="202" t="b">
        <v>0</v>
      </c>
      <c r="L324" s="2"/>
      <c r="M324" s="192"/>
      <c r="N324" s="192"/>
      <c r="O324" s="192"/>
      <c r="P324" s="192"/>
      <c r="Q324" s="192"/>
      <c r="R324" s="192"/>
      <c r="S324" s="192"/>
      <c r="T324" s="192"/>
      <c r="U324" s="192"/>
      <c r="V324" s="192"/>
      <c r="W324" s="192"/>
      <c r="X324" s="192"/>
      <c r="Y324" s="192"/>
      <c r="Z324" s="192"/>
    </row>
    <row r="325" spans="1:26" ht="15.75" customHeight="1" x14ac:dyDescent="0.15">
      <c r="A325" s="18" t="str">
        <f>VLOOKUP(LEFT($A326,4),'Auto Responses'!$N$4:$O$38,2,0)&amp;""</f>
        <v xml:space="preserve"> AI Data Security</v>
      </c>
      <c r="B325" s="40"/>
      <c r="C325" s="41"/>
      <c r="D325" s="41"/>
      <c r="E325" s="206"/>
      <c r="F325" s="194" t="s">
        <v>619</v>
      </c>
      <c r="G325" s="203" t="s">
        <v>614</v>
      </c>
      <c r="H325" s="203" t="s">
        <v>615</v>
      </c>
      <c r="I325" s="203" t="s">
        <v>616</v>
      </c>
      <c r="J325" s="203" t="s">
        <v>617</v>
      </c>
      <c r="K325" s="41"/>
      <c r="L325" s="2"/>
      <c r="M325" s="2"/>
      <c r="N325" s="2"/>
      <c r="O325" s="2"/>
      <c r="P325" s="2"/>
      <c r="Q325" s="2"/>
      <c r="R325" s="2"/>
      <c r="S325" s="2"/>
      <c r="T325" s="2"/>
      <c r="U325" s="2"/>
      <c r="V325" s="2"/>
      <c r="W325" s="2"/>
      <c r="X325" s="2"/>
      <c r="Y325" s="2"/>
      <c r="Z325" s="2"/>
    </row>
    <row r="326" spans="1:26" ht="15.75" customHeight="1" x14ac:dyDescent="0.15">
      <c r="A326" s="34" t="str">
        <f>AI!$A$35</f>
        <v>AISC-01</v>
      </c>
      <c r="B326" s="35" t="str">
        <f>VLOOKUP($A326,AI!$A$13:$E$55,2,0)&amp;""</f>
        <v>If sensitive data is introduced to your solution's AI model, can the data be removed from the AI model by request?*</v>
      </c>
      <c r="C326" s="201" t="str">
        <f>VLOOKUP($A326,AI!$A$13:$E$55,3,0)&amp;""</f>
        <v>Yes</v>
      </c>
      <c r="D326" s="66" t="str">
        <f>IF(LEFT(VLOOKUP($A326,AI!$A$13:$E$55,5,0),21)='Auto Responses'!$A$73,'Auto Responses'!$A$74,VLOOKUP($A326,AI!$A$13:$E$55,4,0))&amp;""</f>
        <v/>
      </c>
      <c r="E326" s="208" t="str">
        <f>VLOOKUP($A326,AI!$A$13:$E$55,5,0)&amp;""</f>
        <v/>
      </c>
      <c r="F326" s="214"/>
      <c r="G326" s="199" t="str">
        <f>VLOOKUP($A326,Questions!$A$2:$X$333,21,0)&amp;""</f>
        <v>Yes</v>
      </c>
      <c r="H326" s="200"/>
      <c r="I326" s="201" t="str">
        <f>VLOOKUP($A326,Questions!$A$2:$X$333,23,0)&amp;""</f>
        <v>Critical Importance</v>
      </c>
      <c r="J326" s="200"/>
      <c r="K326" s="202" t="b">
        <v>0</v>
      </c>
      <c r="L326" s="2"/>
      <c r="M326" s="192"/>
      <c r="N326" s="192"/>
      <c r="O326" s="192"/>
      <c r="P326" s="192"/>
      <c r="Q326" s="192"/>
      <c r="R326" s="192"/>
      <c r="S326" s="192"/>
      <c r="T326" s="192"/>
      <c r="U326" s="192"/>
      <c r="V326" s="192"/>
      <c r="W326" s="192"/>
      <c r="X326" s="192"/>
      <c r="Y326" s="192"/>
      <c r="Z326" s="192"/>
    </row>
    <row r="327" spans="1:26" ht="15.75" customHeight="1" x14ac:dyDescent="0.15">
      <c r="A327" s="34" t="str">
        <f>AI!$A$36</f>
        <v>AISC-02</v>
      </c>
      <c r="B327" s="35" t="str">
        <f>VLOOKUP($A327,AI!$A$13:$E$55,2,0)&amp;""</f>
        <v>Is user input data used to influence your solution's AI model?*</v>
      </c>
      <c r="C327" s="201" t="str">
        <f>VLOOKUP($A327,AI!$A$13:$E$55,3,0)&amp;""</f>
        <v>No</v>
      </c>
      <c r="D327" s="66" t="str">
        <f>IF(LEFT(VLOOKUP($A327,AI!$A$13:$E$55,5,0),21)='Auto Responses'!$A$73,'Auto Responses'!$A$74,VLOOKUP($A327,AI!$A$13:$E$55,4,0))&amp;""</f>
        <v/>
      </c>
      <c r="E327" s="208" t="str">
        <f>VLOOKUP($A327,AI!$A$13:$E$55,5,0)&amp;""</f>
        <v/>
      </c>
      <c r="F327" s="214"/>
      <c r="G327" s="199" t="str">
        <f>VLOOKUP($A327,Questions!$A$2:$X$333,21,0)&amp;""</f>
        <v>No</v>
      </c>
      <c r="H327" s="200"/>
      <c r="I327" s="201" t="str">
        <f>VLOOKUP($A327,Questions!$A$2:$X$333,23,0)&amp;""</f>
        <v>Critical Importance</v>
      </c>
      <c r="J327" s="200"/>
      <c r="K327" s="202" t="b">
        <v>0</v>
      </c>
      <c r="L327" s="2"/>
      <c r="M327" s="192"/>
      <c r="N327" s="192"/>
      <c r="O327" s="192"/>
      <c r="P327" s="192"/>
      <c r="Q327" s="192"/>
      <c r="R327" s="192"/>
      <c r="S327" s="192"/>
      <c r="T327" s="192"/>
      <c r="U327" s="192"/>
      <c r="V327" s="192"/>
      <c r="W327" s="192"/>
      <c r="X327" s="192"/>
      <c r="Y327" s="192"/>
      <c r="Z327" s="192"/>
    </row>
    <row r="328" spans="1:26" ht="15.75" customHeight="1" x14ac:dyDescent="0.15">
      <c r="A328" s="34" t="str">
        <f>AI!$A$37</f>
        <v>AISC-03</v>
      </c>
      <c r="B328" s="35" t="str">
        <f>VLOOKUP($A328,AI!$A$13:$E$55,2,0)&amp;""</f>
        <v>Do you provide logging for your solution's AI feature(s) that includes user, date, and action taken?*</v>
      </c>
      <c r="C328" s="201" t="str">
        <f>VLOOKUP($A328,AI!$A$13:$E$55,3,0)&amp;""</f>
        <v>Yes</v>
      </c>
      <c r="D328" s="66" t="str">
        <f>IF(LEFT(VLOOKUP($A328,AI!$A$13:$E$55,5,0),21)='Auto Responses'!$A$73,'Auto Responses'!$A$74,VLOOKUP($A328,AI!$A$13:$E$55,4,0))&amp;""</f>
        <v/>
      </c>
      <c r="E328" s="208" t="str">
        <f>VLOOKUP($A328,AI!$A$13:$E$55,5,0)&amp;""</f>
        <v/>
      </c>
      <c r="F328" s="214"/>
      <c r="G328" s="199" t="str">
        <f>VLOOKUP($A328,Questions!$A$2:$X$333,21,0)&amp;""</f>
        <v>Yes</v>
      </c>
      <c r="H328" s="200"/>
      <c r="I328" s="201" t="str">
        <f>VLOOKUP($A328,Questions!$A$2:$X$333,23,0)&amp;""</f>
        <v>Critical Importance</v>
      </c>
      <c r="J328" s="200"/>
      <c r="K328" s="202" t="b">
        <v>0</v>
      </c>
      <c r="L328" s="2"/>
      <c r="M328" s="192"/>
      <c r="N328" s="192"/>
      <c r="O328" s="192"/>
      <c r="P328" s="192"/>
      <c r="Q328" s="192"/>
      <c r="R328" s="192"/>
      <c r="S328" s="192"/>
      <c r="T328" s="192"/>
      <c r="U328" s="192"/>
      <c r="V328" s="192"/>
      <c r="W328" s="192"/>
      <c r="X328" s="192"/>
      <c r="Y328" s="192"/>
      <c r="Z328" s="192"/>
    </row>
    <row r="329" spans="1:26" ht="15.75" customHeight="1" x14ac:dyDescent="0.15">
      <c r="A329" s="34" t="str">
        <f>AI!$A$38</f>
        <v>AISC-04</v>
      </c>
      <c r="B329" s="35" t="str">
        <f>VLOOKUP($A329,AI!$A$13:$E$55,2,0)&amp;""</f>
        <v>Please describe how you validate user inputs.</v>
      </c>
      <c r="C329" s="205" t="str">
        <f>VLOOKUP($A329,AI!$A$13:$E$55,3,0)&amp;""</f>
        <v>Qualtrics employs a web application firewall for protection against web application attacks, including SQL injection and XSS. Detected attacks are thwarted, and traffic is dropped or rerouted, minimizing downtime. Dynamic application security testing (DAST) is performed daily to probe for vulnerabilities including injection and XSS. Static application security testing (SAST) checks for potential software bugs and violations of secure coding practices. Content validation is available for user input, ensuring responses meet specific content types.
Please see the Network Operations and Vulnerability Management sections of our Cloud Security and Privacy Framework for details.</v>
      </c>
      <c r="D329" s="161" t="str">
        <f>IF(LEFT(VLOOKUP($A329,AI!$A$13:$E$55,5,0),21)='Auto Responses'!$A$73,'Auto Responses'!$A$74,VLOOKUP($A329,AI!$A$13:$E$55,4,0))&amp;""</f>
        <v/>
      </c>
      <c r="E329" s="208" t="str">
        <f>VLOOKUP($A329,AI!$A$13:$E$55,5,0)&amp;""</f>
        <v>Looking for how the solution is checked for input anomalies, patterns, and malicious input rejection.</v>
      </c>
      <c r="F329" s="214"/>
      <c r="G329" s="199" t="str">
        <f>VLOOKUP($A329,Questions!$A$2:$X$333,21,0)&amp;""</f>
        <v>Not scored</v>
      </c>
      <c r="H329" s="200"/>
      <c r="I329" s="201" t="str">
        <f>VLOOKUP($A329,Questions!$A$2:$X$333,23,0)&amp;""</f>
        <v>Standard Importance</v>
      </c>
      <c r="J329" s="200"/>
      <c r="K329" s="202" t="b">
        <v>0</v>
      </c>
      <c r="L329" s="2"/>
      <c r="M329" s="192"/>
      <c r="N329" s="192"/>
      <c r="O329" s="192"/>
      <c r="P329" s="192"/>
      <c r="Q329" s="192"/>
      <c r="R329" s="192"/>
      <c r="S329" s="192"/>
      <c r="T329" s="192"/>
      <c r="U329" s="192"/>
      <c r="V329" s="192"/>
      <c r="W329" s="192"/>
      <c r="X329" s="192"/>
      <c r="Y329" s="192"/>
      <c r="Z329" s="192"/>
    </row>
    <row r="330" spans="1:26" ht="15.75" customHeight="1" x14ac:dyDescent="0.15">
      <c r="A330" s="34" t="str">
        <f>AI!$A$39</f>
        <v>AISC-05</v>
      </c>
      <c r="B330" s="35" t="str">
        <f>VLOOKUP($A330,AI!$A$13:$E$55,2,0)&amp;""</f>
        <v>Do you plan for and mitigate supply-chain risk related to your AI features?</v>
      </c>
      <c r="C330" s="201" t="str">
        <f>VLOOKUP($A330,AI!$A$13:$E$55,3,0)&amp;""</f>
        <v>Yes</v>
      </c>
      <c r="D330" s="66" t="str">
        <f>IF(LEFT(VLOOKUP($A330,AI!$A$13:$E$55,5,0),21)='Auto Responses'!$A$73,'Auto Responses'!$A$74,VLOOKUP($A330,AI!$A$13:$E$55,4,0))&amp;""</f>
        <v/>
      </c>
      <c r="E330" s="208" t="str">
        <f>VLOOKUP($A330,AI!$A$13:$E$55,5,0)&amp;""</f>
        <v/>
      </c>
      <c r="F330" s="214"/>
      <c r="G330" s="199" t="str">
        <f>VLOOKUP($A330,Questions!$A$2:$X$333,21,0)&amp;""</f>
        <v>Yes</v>
      </c>
      <c r="H330" s="200"/>
      <c r="I330" s="201" t="str">
        <f>VLOOKUP($A330,Questions!$A$2:$X$333,23,0)&amp;""</f>
        <v>Standard Importance</v>
      </c>
      <c r="J330" s="200"/>
      <c r="K330" s="202" t="b">
        <v>0</v>
      </c>
      <c r="L330" s="2"/>
      <c r="M330" s="192"/>
      <c r="N330" s="192"/>
      <c r="O330" s="192"/>
      <c r="P330" s="192"/>
      <c r="Q330" s="192"/>
      <c r="R330" s="192"/>
      <c r="S330" s="192"/>
      <c r="T330" s="192"/>
      <c r="U330" s="192"/>
      <c r="V330" s="192"/>
      <c r="W330" s="192"/>
      <c r="X330" s="192"/>
      <c r="Y330" s="192"/>
      <c r="Z330" s="192"/>
    </row>
    <row r="331" spans="1:26" ht="15.75" customHeight="1" x14ac:dyDescent="0.15">
      <c r="A331" s="18" t="str">
        <f>VLOOKUP(LEFT($A332,4),'Auto Responses'!$N$4:$O$38,2,0)&amp;""</f>
        <v xml:space="preserve"> AI Machine Learning</v>
      </c>
      <c r="B331" s="40"/>
      <c r="C331" s="41"/>
      <c r="D331" s="41"/>
      <c r="E331" s="206"/>
      <c r="F331" s="194" t="s">
        <v>619</v>
      </c>
      <c r="G331" s="203" t="s">
        <v>614</v>
      </c>
      <c r="H331" s="203" t="s">
        <v>615</v>
      </c>
      <c r="I331" s="203" t="s">
        <v>616</v>
      </c>
      <c r="J331" s="203" t="s">
        <v>617</v>
      </c>
      <c r="K331" s="41"/>
      <c r="L331" s="2"/>
      <c r="M331" s="2"/>
      <c r="N331" s="2"/>
      <c r="O331" s="2"/>
      <c r="P331" s="2"/>
      <c r="Q331" s="2"/>
      <c r="R331" s="2"/>
      <c r="S331" s="2"/>
      <c r="T331" s="2"/>
      <c r="U331" s="2"/>
      <c r="V331" s="2"/>
      <c r="W331" s="2"/>
      <c r="X331" s="2"/>
      <c r="Y331" s="2"/>
      <c r="Z331" s="2"/>
    </row>
    <row r="332" spans="1:26" ht="15.75" customHeight="1" x14ac:dyDescent="0.15">
      <c r="A332" s="34" t="str">
        <f>AI!$A$41</f>
        <v>AIML-01</v>
      </c>
      <c r="B332" s="35" t="str">
        <f>VLOOKUP($A332,AI!$A$13:$E$55,2,0)&amp;""</f>
        <v>Do you separate ML training data from your ML solution data?*</v>
      </c>
      <c r="C332" s="201" t="str">
        <f>VLOOKUP($A332,AI!$A$13:$E$55,3,0)&amp;""</f>
        <v>Yes</v>
      </c>
      <c r="D332" s="66" t="str">
        <f>IF(LEFT(VLOOKUP($A332,AI!$A$13:$E$55,5,0),21)='Auto Responses'!$A$73,'Auto Responses'!$A$74,VLOOKUP($A332,AI!$A$13:$E$55,4,0))&amp;""</f>
        <v/>
      </c>
      <c r="E332" s="208" t="str">
        <f>VLOOKUP($A332,AI!$A$13:$E$55,5,0)&amp;""</f>
        <v/>
      </c>
      <c r="F332" s="214"/>
      <c r="G332" s="199" t="str">
        <f>VLOOKUP($A332,Questions!$A$2:$X$333,21,0)&amp;""</f>
        <v>Yes</v>
      </c>
      <c r="H332" s="200"/>
      <c r="I332" s="201" t="str">
        <f>VLOOKUP($A332,Questions!$A$2:$X$333,23,0)&amp;""</f>
        <v>Critical Importance</v>
      </c>
      <c r="J332" s="200"/>
      <c r="K332" s="202" t="b">
        <v>0</v>
      </c>
      <c r="L332" s="2"/>
      <c r="M332" s="192"/>
      <c r="N332" s="192"/>
      <c r="O332" s="192"/>
      <c r="P332" s="192"/>
      <c r="Q332" s="192"/>
      <c r="R332" s="192"/>
      <c r="S332" s="192"/>
      <c r="T332" s="192"/>
      <c r="U332" s="192"/>
      <c r="V332" s="192"/>
      <c r="W332" s="192"/>
      <c r="X332" s="192"/>
      <c r="Y332" s="192"/>
      <c r="Z332" s="192"/>
    </row>
    <row r="333" spans="1:26" ht="15.75" customHeight="1" x14ac:dyDescent="0.15">
      <c r="A333" s="34" t="str">
        <f>AI!$A$42</f>
        <v>AIML-02</v>
      </c>
      <c r="B333" s="35" t="str">
        <f>VLOOKUP($A333,AI!$A$13:$E$55,2,0)&amp;""</f>
        <v>Do you authenticate and verify your ML model's feedback?*</v>
      </c>
      <c r="C333" s="201" t="str">
        <f>VLOOKUP($A333,AI!$A$13:$E$55,3,0)&amp;""</f>
        <v>Yes</v>
      </c>
      <c r="D333" s="66" t="str">
        <f>IF(LEFT(VLOOKUP($A333,AI!$A$13:$E$55,5,0),21)='Auto Responses'!$A$73,'Auto Responses'!$A$74,VLOOKUP($A333,AI!$A$13:$E$55,4,0))&amp;""</f>
        <v/>
      </c>
      <c r="E333" s="208" t="str">
        <f>VLOOKUP($A333,AI!$A$13:$E$55,5,0)&amp;""</f>
        <v/>
      </c>
      <c r="F333" s="214"/>
      <c r="G333" s="199" t="str">
        <f>VLOOKUP($A333,Questions!$A$2:$X$333,21,0)&amp;""</f>
        <v>Yes</v>
      </c>
      <c r="H333" s="200"/>
      <c r="I333" s="201" t="str">
        <f>VLOOKUP($A333,Questions!$A$2:$X$333,23,0)&amp;""</f>
        <v>Critical Importance</v>
      </c>
      <c r="J333" s="200"/>
      <c r="K333" s="202" t="b">
        <v>0</v>
      </c>
      <c r="L333" s="2"/>
      <c r="M333" s="192"/>
      <c r="N333" s="192"/>
      <c r="O333" s="192"/>
      <c r="P333" s="192"/>
      <c r="Q333" s="192"/>
      <c r="R333" s="192"/>
      <c r="S333" s="192"/>
      <c r="T333" s="192"/>
      <c r="U333" s="192"/>
      <c r="V333" s="192"/>
      <c r="W333" s="192"/>
      <c r="X333" s="192"/>
      <c r="Y333" s="192"/>
      <c r="Z333" s="192"/>
    </row>
    <row r="334" spans="1:26" ht="15.75" customHeight="1" x14ac:dyDescent="0.15">
      <c r="A334" s="34" t="str">
        <f>AI!$A$43</f>
        <v>AIML-03</v>
      </c>
      <c r="B334" s="35" t="str">
        <f>VLOOKUP($A334,AI!$A$13:$E$55,2,0)&amp;""</f>
        <v>Is your ML training data vetted, validated, and verified before training the solution's AI model?</v>
      </c>
      <c r="C334" s="201" t="str">
        <f>VLOOKUP($A334,AI!$A$13:$E$55,3,0)&amp;""</f>
        <v>Yes</v>
      </c>
      <c r="D334" s="66" t="str">
        <f>IF(LEFT(VLOOKUP($A334,AI!$A$13:$E$55,5,0),21)='Auto Responses'!$A$73,'Auto Responses'!$A$74,VLOOKUP($A334,AI!$A$13:$E$55,4,0))&amp;""</f>
        <v/>
      </c>
      <c r="E334" s="208" t="str">
        <f>VLOOKUP($A334,AI!$A$13:$E$55,5,0)&amp;""</f>
        <v/>
      </c>
      <c r="F334" s="214"/>
      <c r="G334" s="199" t="str">
        <f>VLOOKUP($A334,Questions!$A$2:$X$333,21,0)&amp;""</f>
        <v>Yes</v>
      </c>
      <c r="H334" s="200"/>
      <c r="I334" s="201" t="str">
        <f>VLOOKUP($A334,Questions!$A$2:$X$333,23,0)&amp;""</f>
        <v>Standard Importance</v>
      </c>
      <c r="J334" s="200"/>
      <c r="K334" s="202" t="b">
        <v>0</v>
      </c>
      <c r="L334" s="2"/>
      <c r="M334" s="192"/>
      <c r="N334" s="192"/>
      <c r="O334" s="192"/>
      <c r="P334" s="192"/>
      <c r="Q334" s="192"/>
      <c r="R334" s="192"/>
      <c r="S334" s="192"/>
      <c r="T334" s="192"/>
      <c r="U334" s="192"/>
      <c r="V334" s="192"/>
      <c r="W334" s="192"/>
      <c r="X334" s="192"/>
      <c r="Y334" s="192"/>
      <c r="Z334" s="192"/>
    </row>
    <row r="335" spans="1:26" ht="15.75" customHeight="1" x14ac:dyDescent="0.15">
      <c r="A335" s="34" t="str">
        <f>AI!$A$44</f>
        <v>AIML-04</v>
      </c>
      <c r="B335" s="35" t="str">
        <f>VLOOKUP($A335,AI!$A$13:$E$55,2,0)&amp;""</f>
        <v>Is your ML training data monitored and audited?</v>
      </c>
      <c r="C335" s="201" t="str">
        <f>VLOOKUP($A335,AI!$A$13:$E$55,3,0)&amp;""</f>
        <v>Yes</v>
      </c>
      <c r="D335" s="66" t="str">
        <f>IF(LEFT(VLOOKUP($A335,AI!$A$13:$E$55,5,0),21)='Auto Responses'!$A$73,'Auto Responses'!$A$74,VLOOKUP($A335,AI!$A$13:$E$55,4,0))&amp;""</f>
        <v/>
      </c>
      <c r="E335" s="208" t="str">
        <f>VLOOKUP($A335,AI!$A$13:$E$55,5,0)&amp;""</f>
        <v/>
      </c>
      <c r="F335" s="214"/>
      <c r="G335" s="199" t="str">
        <f>VLOOKUP($A335,Questions!$A$2:$X$333,21,0)&amp;""</f>
        <v>Yes</v>
      </c>
      <c r="H335" s="200"/>
      <c r="I335" s="201" t="str">
        <f>VLOOKUP($A335,Questions!$A$2:$X$333,23,0)&amp;""</f>
        <v>Standard Importance</v>
      </c>
      <c r="J335" s="200"/>
      <c r="K335" s="202" t="b">
        <v>0</v>
      </c>
      <c r="L335" s="2"/>
      <c r="M335" s="192"/>
      <c r="N335" s="192"/>
      <c r="O335" s="192"/>
      <c r="P335" s="192"/>
      <c r="Q335" s="192"/>
      <c r="R335" s="192"/>
      <c r="S335" s="192"/>
      <c r="T335" s="192"/>
      <c r="U335" s="192"/>
      <c r="V335" s="192"/>
      <c r="W335" s="192"/>
      <c r="X335" s="192"/>
      <c r="Y335" s="192"/>
      <c r="Z335" s="192"/>
    </row>
    <row r="336" spans="1:26" ht="15.75" customHeight="1" x14ac:dyDescent="0.15">
      <c r="A336" s="34" t="str">
        <f>AI!$A$45</f>
        <v>AIML-05</v>
      </c>
      <c r="B336" s="35" t="str">
        <f>VLOOKUP($A336,AI!$A$13:$E$55,2,0)&amp;""</f>
        <v>Have you limited access to your ML training data to only staff with an explicit business need?</v>
      </c>
      <c r="C336" s="201" t="str">
        <f>VLOOKUP($A336,AI!$A$13:$E$55,3,0)&amp;""</f>
        <v>Yes</v>
      </c>
      <c r="D336" s="66" t="str">
        <f>IF(LEFT(VLOOKUP($A336,AI!$A$13:$E$55,5,0),21)='Auto Responses'!$A$73,'Auto Responses'!$A$74,VLOOKUP($A336,AI!$A$13:$E$55,4,0))&amp;""</f>
        <v/>
      </c>
      <c r="E336" s="208" t="str">
        <f>VLOOKUP($A336,AI!$A$13:$E$55,5,0)&amp;""</f>
        <v/>
      </c>
      <c r="F336" s="214"/>
      <c r="G336" s="199" t="str">
        <f>VLOOKUP($A336,Questions!$A$2:$X$333,21,0)&amp;""</f>
        <v>Yes</v>
      </c>
      <c r="H336" s="200"/>
      <c r="I336" s="201" t="str">
        <f>VLOOKUP($A336,Questions!$A$2:$X$333,23,0)&amp;""</f>
        <v>Minor Importance</v>
      </c>
      <c r="J336" s="200"/>
      <c r="K336" s="202" t="b">
        <v>0</v>
      </c>
      <c r="L336" s="2"/>
      <c r="M336" s="192"/>
      <c r="N336" s="192"/>
      <c r="O336" s="192"/>
      <c r="P336" s="192"/>
      <c r="Q336" s="192"/>
      <c r="R336" s="192"/>
      <c r="S336" s="192"/>
      <c r="T336" s="192"/>
      <c r="U336" s="192"/>
      <c r="V336" s="192"/>
      <c r="W336" s="192"/>
      <c r="X336" s="192"/>
      <c r="Y336" s="192"/>
      <c r="Z336" s="192"/>
    </row>
    <row r="337" spans="1:26" ht="15.75" customHeight="1" x14ac:dyDescent="0.15">
      <c r="A337" s="34" t="str">
        <f>AI!$A$46</f>
        <v>AIML-06</v>
      </c>
      <c r="B337" s="35" t="str">
        <f>VLOOKUP($A337,AI!$A$13:$E$55,2,0)&amp;""</f>
        <v>Have you implemented adversarial training or other model defense mechanisms to protect your ML-related features?</v>
      </c>
      <c r="C337" s="201" t="str">
        <f>VLOOKUP($A337,AI!$A$13:$E$55,3,0)&amp;""</f>
        <v>Yes</v>
      </c>
      <c r="D337" s="66" t="str">
        <f>IF(LEFT(VLOOKUP($A337,AI!$A$13:$E$55,5,0),21)='Auto Responses'!$A$73,'Auto Responses'!$A$74,VLOOKUP($A337,AI!$A$13:$E$55,4,0))&amp;""</f>
        <v/>
      </c>
      <c r="E337" s="208" t="str">
        <f>VLOOKUP($A337,AI!$A$13:$E$55,5,0)&amp;""</f>
        <v/>
      </c>
      <c r="F337" s="214"/>
      <c r="G337" s="199" t="str">
        <f>VLOOKUP($A337,Questions!$A$2:$X$333,21,0)&amp;""</f>
        <v>Yes</v>
      </c>
      <c r="H337" s="200"/>
      <c r="I337" s="201" t="str">
        <f>VLOOKUP($A337,Questions!$A$2:$X$333,23,0)&amp;""</f>
        <v>Minor Importance</v>
      </c>
      <c r="J337" s="200"/>
      <c r="K337" s="202" t="b">
        <v>0</v>
      </c>
      <c r="L337" s="2"/>
      <c r="M337" s="192"/>
      <c r="N337" s="192"/>
      <c r="O337" s="192"/>
      <c r="P337" s="192"/>
      <c r="Q337" s="192"/>
      <c r="R337" s="192"/>
      <c r="S337" s="192"/>
      <c r="T337" s="192"/>
      <c r="U337" s="192"/>
      <c r="V337" s="192"/>
      <c r="W337" s="192"/>
      <c r="X337" s="192"/>
      <c r="Y337" s="192"/>
      <c r="Z337" s="192"/>
    </row>
    <row r="338" spans="1:26" ht="15.75" customHeight="1" x14ac:dyDescent="0.15">
      <c r="A338" s="34" t="str">
        <f>AI!$A$47</f>
        <v>AIML-07</v>
      </c>
      <c r="B338" s="35" t="str">
        <f>VLOOKUP($A338,AI!$A$13:$E$55,2,0)&amp;""</f>
        <v>Do you make your ML model transparent through documentation and log inputs and outputs?</v>
      </c>
      <c r="C338" s="201" t="str">
        <f>VLOOKUP($A338,AI!$A$13:$E$55,3,0)&amp;""</f>
        <v>Yes</v>
      </c>
      <c r="D338" s="66" t="str">
        <f>IF(LEFT(VLOOKUP($A338,AI!$A$13:$E$55,5,0),21)='Auto Responses'!$A$73,'Auto Responses'!$A$74,VLOOKUP($A338,AI!$A$13:$E$55,4,0))&amp;""</f>
        <v/>
      </c>
      <c r="E338" s="208" t="str">
        <f>VLOOKUP($A338,AI!$A$13:$E$55,5,0)&amp;""</f>
        <v/>
      </c>
      <c r="F338" s="214"/>
      <c r="G338" s="199" t="str">
        <f>VLOOKUP($A338,Questions!$A$2:$X$333,21,0)&amp;""</f>
        <v>Yes</v>
      </c>
      <c r="H338" s="200"/>
      <c r="I338" s="201" t="str">
        <f>VLOOKUP($A338,Questions!$A$2:$X$333,23,0)&amp;""</f>
        <v>Minor Importance</v>
      </c>
      <c r="J338" s="200"/>
      <c r="K338" s="202" t="b">
        <v>0</v>
      </c>
      <c r="L338" s="2"/>
      <c r="M338" s="192"/>
      <c r="N338" s="192"/>
      <c r="O338" s="192"/>
      <c r="P338" s="192"/>
      <c r="Q338" s="192"/>
      <c r="R338" s="192"/>
      <c r="S338" s="192"/>
      <c r="T338" s="192"/>
      <c r="U338" s="192"/>
      <c r="V338" s="192"/>
      <c r="W338" s="192"/>
      <c r="X338" s="192"/>
      <c r="Y338" s="192"/>
      <c r="Z338" s="192"/>
    </row>
    <row r="339" spans="1:26" ht="15.75" customHeight="1" x14ac:dyDescent="0.15">
      <c r="A339" s="34" t="str">
        <f>AI!$A$48</f>
        <v>AIML-08</v>
      </c>
      <c r="B339" s="35" t="str">
        <f>VLOOKUP($A339,AI!$A$13:$E$55,2,0)&amp;""</f>
        <v>Do you watermark your ML training data?</v>
      </c>
      <c r="C339" s="201" t="str">
        <f>VLOOKUP($A339,AI!$A$13:$E$55,3,0)&amp;""</f>
        <v>No</v>
      </c>
      <c r="D339" s="66" t="str">
        <f>IF(LEFT(VLOOKUP($A339,AI!$A$13:$E$55,5,0),21)='Auto Responses'!$A$73,'Auto Responses'!$A$74,VLOOKUP($A339,AI!$A$13:$E$55,4,0))&amp;""</f>
        <v/>
      </c>
      <c r="E339" s="208" t="str">
        <f>VLOOKUP($A339,AI!$A$13:$E$55,5,0)&amp;""</f>
        <v/>
      </c>
      <c r="F339" s="214"/>
      <c r="G339" s="199" t="str">
        <f>VLOOKUP($A339,Questions!$A$2:$X$333,21,0)&amp;""</f>
        <v>Yes</v>
      </c>
      <c r="H339" s="200"/>
      <c r="I339" s="201" t="str">
        <f>VLOOKUP($A339,Questions!$A$2:$X$333,23,0)&amp;""</f>
        <v>Minor Importance</v>
      </c>
      <c r="J339" s="200"/>
      <c r="K339" s="202" t="b">
        <v>0</v>
      </c>
      <c r="L339" s="2"/>
      <c r="M339" s="192"/>
      <c r="N339" s="192"/>
      <c r="O339" s="192"/>
      <c r="P339" s="192"/>
      <c r="Q339" s="192"/>
      <c r="R339" s="192"/>
      <c r="S339" s="192"/>
      <c r="T339" s="192"/>
      <c r="U339" s="192"/>
      <c r="V339" s="192"/>
      <c r="W339" s="192"/>
      <c r="X339" s="192"/>
      <c r="Y339" s="192"/>
      <c r="Z339" s="192"/>
    </row>
    <row r="340" spans="1:26" ht="15.75" customHeight="1" x14ac:dyDescent="0.15">
      <c r="A340" s="18" t="str">
        <f>VLOOKUP(LEFT($A341,4),'Auto Responses'!$N$4:$O$38,2,0)&amp;""</f>
        <v xml:space="preserve"> AI Large Language Model (LLM)</v>
      </c>
      <c r="B340" s="40"/>
      <c r="C340" s="219"/>
      <c r="D340" s="41"/>
      <c r="E340" s="220"/>
      <c r="F340" s="194" t="s">
        <v>619</v>
      </c>
      <c r="G340" s="203" t="s">
        <v>614</v>
      </c>
      <c r="H340" s="203" t="s">
        <v>615</v>
      </c>
      <c r="I340" s="203" t="s">
        <v>616</v>
      </c>
      <c r="J340" s="203" t="s">
        <v>617</v>
      </c>
      <c r="K340" s="41"/>
      <c r="L340" s="2"/>
      <c r="M340" s="2"/>
      <c r="N340" s="2"/>
      <c r="O340" s="2"/>
      <c r="P340" s="2"/>
      <c r="Q340" s="2"/>
      <c r="R340" s="2"/>
      <c r="S340" s="2"/>
      <c r="T340" s="2"/>
      <c r="U340" s="2"/>
      <c r="V340" s="2"/>
      <c r="W340" s="2"/>
      <c r="X340" s="2"/>
      <c r="Y340" s="2"/>
      <c r="Z340" s="2"/>
    </row>
    <row r="341" spans="1:26" ht="15.75" customHeight="1" x14ac:dyDescent="0.15">
      <c r="A341" s="34" t="str">
        <f>AI!$A$50</f>
        <v>AILM-01</v>
      </c>
      <c r="B341" s="35" t="str">
        <f>VLOOKUP($A341,AI!$A$13:$E$55,2,0)&amp;""</f>
        <v>Do you limit your solution's LLM privileges by default?*</v>
      </c>
      <c r="C341" s="201" t="str">
        <f>VLOOKUP($A341,AI!$A$13:$E$55,3,0)&amp;""</f>
        <v>Yes</v>
      </c>
      <c r="D341" s="66" t="str">
        <f>IF(LEFT(VLOOKUP($A341,AI!$A$13:$E$55,5,0),21)='Auto Responses'!$A$73,'Auto Responses'!$A$74,VLOOKUP($A341,AI!$A$13:$E$55,4,0))&amp;""</f>
        <v/>
      </c>
      <c r="E341" s="208" t="str">
        <f>VLOOKUP($A341,AI!$A$13:$E$55,5,0)&amp;""</f>
        <v/>
      </c>
      <c r="F341" s="214"/>
      <c r="G341" s="199" t="str">
        <f>VLOOKUP($A341,Questions!$A$2:$X$333,21,0)&amp;""</f>
        <v>Yes</v>
      </c>
      <c r="H341" s="200"/>
      <c r="I341" s="201" t="str">
        <f>VLOOKUP($A341,Questions!$A$2:$X$333,23,0)&amp;""</f>
        <v>Critical Importance</v>
      </c>
      <c r="J341" s="200"/>
      <c r="K341" s="202" t="b">
        <v>0</v>
      </c>
      <c r="L341" s="2"/>
      <c r="M341" s="192"/>
      <c r="N341" s="192"/>
      <c r="O341" s="192"/>
      <c r="P341" s="192"/>
      <c r="Q341" s="192"/>
      <c r="R341" s="192"/>
      <c r="S341" s="192"/>
      <c r="T341" s="192"/>
      <c r="U341" s="192"/>
      <c r="V341" s="192"/>
      <c r="W341" s="192"/>
      <c r="X341" s="192"/>
      <c r="Y341" s="192"/>
      <c r="Z341" s="192"/>
    </row>
    <row r="342" spans="1:26" ht="15.75" customHeight="1" x14ac:dyDescent="0.15">
      <c r="A342" s="34" t="str">
        <f>AI!$A$51</f>
        <v>AILM-02</v>
      </c>
      <c r="B342" s="35" t="str">
        <f>VLOOKUP($A342,AI!$A$13:$E$55,2,0)&amp;""</f>
        <v>Is your LLM training data vetted, validated, and verified before training the solution's AI model?*</v>
      </c>
      <c r="C342" s="201" t="str">
        <f>VLOOKUP($A342,AI!$A$13:$E$55,3,0)&amp;""</f>
        <v>Yes</v>
      </c>
      <c r="D342" s="66" t="str">
        <f>IF(LEFT(VLOOKUP($A342,AI!$A$13:$E$55,5,0),21)='Auto Responses'!$A$73,'Auto Responses'!$A$74,VLOOKUP($A342,AI!$A$13:$E$55,4,0))&amp;""</f>
        <v/>
      </c>
      <c r="E342" s="208" t="str">
        <f>VLOOKUP($A342,AI!$A$13:$E$55,5,0)&amp;""</f>
        <v/>
      </c>
      <c r="F342" s="214"/>
      <c r="G342" s="199" t="str">
        <f>VLOOKUP($A342,Questions!$A$2:$X$333,21,0)&amp;""</f>
        <v>Yes</v>
      </c>
      <c r="H342" s="200"/>
      <c r="I342" s="201" t="str">
        <f>VLOOKUP($A342,Questions!$A$2:$X$333,23,0)&amp;""</f>
        <v>Critical Importance</v>
      </c>
      <c r="J342" s="200"/>
      <c r="K342" s="202" t="b">
        <v>0</v>
      </c>
      <c r="L342" s="2"/>
      <c r="M342" s="192"/>
      <c r="N342" s="192"/>
      <c r="O342" s="192"/>
      <c r="P342" s="192"/>
      <c r="Q342" s="192"/>
      <c r="R342" s="192"/>
      <c r="S342" s="192"/>
      <c r="T342" s="192"/>
      <c r="U342" s="192"/>
      <c r="V342" s="192"/>
      <c r="W342" s="192"/>
      <c r="X342" s="192"/>
      <c r="Y342" s="192"/>
      <c r="Z342" s="192"/>
    </row>
    <row r="343" spans="1:26" ht="15.75" customHeight="1" x14ac:dyDescent="0.15">
      <c r="A343" s="34" t="str">
        <f>AI!$A$52</f>
        <v>AILM-03</v>
      </c>
      <c r="B343" s="35" t="str">
        <f>VLOOKUP($A343,AI!$A$13:$E$55,2,0)&amp;""</f>
        <v>Do any actions taken by your solution's LLM features or plugins require human intervention?*</v>
      </c>
      <c r="C343" s="201" t="str">
        <f>VLOOKUP($A343,AI!$A$13:$E$55,3,0)&amp;""</f>
        <v>Yes</v>
      </c>
      <c r="D343" s="66" t="str">
        <f>IF(LEFT(VLOOKUP($A343,AI!$A$13:$E$55,5,0),21)='Auto Responses'!$A$73,'Auto Responses'!$A$74,VLOOKUP($A343,AI!$A$13:$E$55,4,0))&amp;""</f>
        <v/>
      </c>
      <c r="E343" s="208" t="str">
        <f>VLOOKUP($A343,AI!$A$13:$E$55,5,0)&amp;""</f>
        <v/>
      </c>
      <c r="F343" s="214"/>
      <c r="G343" s="199" t="str">
        <f>VLOOKUP($A343,Questions!$A$2:$X$333,21,0)&amp;""</f>
        <v>Yes</v>
      </c>
      <c r="H343" s="200"/>
      <c r="I343" s="201" t="str">
        <f>VLOOKUP($A343,Questions!$A$2:$X$333,23,0)&amp;""</f>
        <v>Critical Importance</v>
      </c>
      <c r="J343" s="200"/>
      <c r="K343" s="202" t="b">
        <v>0</v>
      </c>
      <c r="L343" s="2"/>
      <c r="M343" s="192"/>
      <c r="N343" s="192"/>
      <c r="O343" s="192"/>
      <c r="P343" s="192"/>
      <c r="Q343" s="192"/>
      <c r="R343" s="192"/>
      <c r="S343" s="192"/>
      <c r="T343" s="192"/>
      <c r="U343" s="192"/>
      <c r="V343" s="192"/>
      <c r="W343" s="192"/>
      <c r="X343" s="192"/>
      <c r="Y343" s="192"/>
      <c r="Z343" s="192"/>
    </row>
    <row r="344" spans="1:26" ht="15.75" customHeight="1" x14ac:dyDescent="0.15">
      <c r="A344" s="34" t="str">
        <f>AI!$A$53</f>
        <v>AILM-04</v>
      </c>
      <c r="B344" s="35" t="str">
        <f>VLOOKUP($A344,AI!$A$13:$E$55,2,0)&amp;""</f>
        <v>Do you limit multiple LLM model plugins being called as part of a single input?*</v>
      </c>
      <c r="C344" s="201" t="str">
        <f>VLOOKUP($A344,AI!$A$13:$E$55,3,0)&amp;""</f>
        <v>Yes</v>
      </c>
      <c r="D344" s="66" t="str">
        <f>IF(LEFT(VLOOKUP($A344,AI!$A$13:$E$55,5,0),21)='Auto Responses'!$A$73,'Auto Responses'!$A$74,VLOOKUP($A344,AI!$A$13:$E$55,4,0))&amp;""</f>
        <v/>
      </c>
      <c r="E344" s="208" t="str">
        <f>VLOOKUP($A344,AI!$A$13:$E$55,5,0)&amp;""</f>
        <v/>
      </c>
      <c r="F344" s="214"/>
      <c r="G344" s="199" t="str">
        <f>VLOOKUP($A344,Questions!$A$2:$X$333,21,0)&amp;""</f>
        <v>Yes</v>
      </c>
      <c r="H344" s="200"/>
      <c r="I344" s="201" t="str">
        <f>VLOOKUP($A344,Questions!$A$2:$X$333,23,0)&amp;""</f>
        <v>Critical Importance</v>
      </c>
      <c r="J344" s="200"/>
      <c r="K344" s="202" t="b">
        <v>0</v>
      </c>
      <c r="L344" s="2"/>
      <c r="M344" s="192"/>
      <c r="N344" s="192"/>
      <c r="O344" s="192"/>
      <c r="P344" s="192"/>
      <c r="Q344" s="192"/>
      <c r="R344" s="192"/>
      <c r="S344" s="192"/>
      <c r="T344" s="192"/>
      <c r="U344" s="192"/>
      <c r="V344" s="192"/>
      <c r="W344" s="192"/>
      <c r="X344" s="192"/>
      <c r="Y344" s="192"/>
      <c r="Z344" s="192"/>
    </row>
    <row r="345" spans="1:26" ht="15.75" customHeight="1" x14ac:dyDescent="0.15">
      <c r="A345" s="34" t="str">
        <f>AI!$A$54</f>
        <v>AILM-05</v>
      </c>
      <c r="B345" s="35" t="str">
        <f>VLOOKUP($A345,AI!$A$13:$E$55,2,0)&amp;""</f>
        <v>Do you limit your solution's LLM resource use per request, per step, and per action?</v>
      </c>
      <c r="C345" s="201" t="str">
        <f>VLOOKUP($A345,AI!$A$13:$E$55,3,0)&amp;""</f>
        <v>Yes</v>
      </c>
      <c r="D345" s="66" t="str">
        <f>IF(LEFT(VLOOKUP($A345,AI!$A$13:$E$55,5,0),21)='Auto Responses'!$A$73,'Auto Responses'!$A$74,VLOOKUP($A345,AI!$A$13:$E$55,4,0))&amp;""</f>
        <v/>
      </c>
      <c r="E345" s="208" t="str">
        <f>VLOOKUP($A345,AI!$A$13:$E$55,5,0)&amp;""</f>
        <v/>
      </c>
      <c r="F345" s="214"/>
      <c r="G345" s="199" t="str">
        <f>VLOOKUP($A345,Questions!$A$2:$X$333,21,0)&amp;""</f>
        <v>Yes</v>
      </c>
      <c r="H345" s="200"/>
      <c r="I345" s="201" t="str">
        <f>VLOOKUP($A345,Questions!$A$2:$X$333,23,0)&amp;""</f>
        <v>Standard Importance</v>
      </c>
      <c r="J345" s="200"/>
      <c r="K345" s="202" t="b">
        <v>0</v>
      </c>
      <c r="L345" s="2"/>
      <c r="M345" s="192"/>
      <c r="N345" s="192"/>
      <c r="O345" s="192"/>
      <c r="P345" s="192"/>
      <c r="Q345" s="192"/>
      <c r="R345" s="192"/>
      <c r="S345" s="192"/>
      <c r="T345" s="192"/>
      <c r="U345" s="192"/>
      <c r="V345" s="192"/>
      <c r="W345" s="192"/>
      <c r="X345" s="192"/>
      <c r="Y345" s="192"/>
      <c r="Z345" s="192"/>
    </row>
    <row r="346" spans="1:26" ht="15.75" customHeight="1" x14ac:dyDescent="0.15">
      <c r="A346" s="34" t="str">
        <f>AI!$A$55</f>
        <v>AILM-06</v>
      </c>
      <c r="B346" s="35" t="str">
        <f>VLOOKUP($A346,AI!$A$13:$E$55,2,0)&amp;""</f>
        <v>Do you leverage LLM model tuning or other model validation mechanisms?</v>
      </c>
      <c r="C346" s="201" t="str">
        <f>VLOOKUP($A346,AI!$A$13:$E$55,3,0)&amp;""</f>
        <v>Yes</v>
      </c>
      <c r="D346" s="66" t="str">
        <f>IF(LEFT(VLOOKUP($A346,AI!$A$13:$E$55,5,0),21)='Auto Responses'!$A$73,'Auto Responses'!$A$74,VLOOKUP($A346,AI!$A$13:$E$55,4,0))&amp;""</f>
        <v/>
      </c>
      <c r="E346" s="208" t="str">
        <f>VLOOKUP($A346,AI!$A$13:$E$55,5,0)&amp;""</f>
        <v/>
      </c>
      <c r="F346" s="214"/>
      <c r="G346" s="199" t="str">
        <f>VLOOKUP($A346,Questions!$A$2:$X$333,21,0)&amp;""</f>
        <v>Yes</v>
      </c>
      <c r="H346" s="200"/>
      <c r="I346" s="201" t="str">
        <f>VLOOKUP($A346,Questions!$A$2:$X$333,23,0)&amp;""</f>
        <v>Standard Importance</v>
      </c>
      <c r="J346" s="200"/>
      <c r="K346" s="202" t="b">
        <v>0</v>
      </c>
      <c r="L346" s="2"/>
      <c r="M346" s="192"/>
      <c r="N346" s="49" t="s">
        <v>22</v>
      </c>
      <c r="O346" s="192"/>
      <c r="P346" s="192"/>
      <c r="Q346" s="192"/>
      <c r="R346" s="192"/>
      <c r="S346" s="192"/>
      <c r="T346" s="192"/>
      <c r="U346" s="192"/>
      <c r="V346" s="192"/>
      <c r="W346" s="192"/>
      <c r="X346" s="192"/>
      <c r="Y346" s="192"/>
      <c r="Z346" s="192"/>
    </row>
    <row r="347" spans="1:26" ht="42" customHeight="1" x14ac:dyDescent="0.2">
      <c r="A347" s="59" t="s">
        <v>32</v>
      </c>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5" hidden="1"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5" hidden="1"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5" hidden="1"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5" hidden="1"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5" hidden="1"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5" hidden="1"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5" hidden="1"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5" hidden="1"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5" hidden="1"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5" hidden="1"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5" hidden="1"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5" hidden="1"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5" hidden="1"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5" hidden="1"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5" hidden="1"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5" hidden="1"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5" hidden="1"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5.7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5.7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5.7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5.7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5.7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5.7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5.7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5.7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5.7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5.7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5.7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5.7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5.7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5.7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5.7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5.7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5.7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5.7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5.7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5.7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5.7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5.7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5.7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5.7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5.7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5.7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5.7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5.7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5.7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5.7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5.7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5.7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5.7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5.7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5.7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5.7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5.7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5.7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5.7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5.7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5.7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5.7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5.7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5.7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5.7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5.7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5.7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5.7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5.7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5.7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5.7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5.7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5.7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5.7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5.7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5.7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5.7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5.7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5.7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5.7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5.7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5.7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5.7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5.7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5.7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5.7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5.7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5.7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5.7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5.7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5.7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5.7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5.7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5.7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5.7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5.7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5.7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5.7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5.7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5.7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5.7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5.7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5.7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5.7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5.7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5.7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5.7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5.7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5.7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5.7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5.7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5.7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5.7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5.7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5.7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5.7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5.7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5.7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5.7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5.7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5.7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5.7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5.7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5.7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5.7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5.7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5.7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5.7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5.7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5.7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5.7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5.7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5.7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5.7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5.7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5.7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5.7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5.7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5.7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5.7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5.7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5.7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5.7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5.7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5.7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5.7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5.7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5.7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5.7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5.7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5.7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5.7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5.7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5.7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5.7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5.7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5.7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5.7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5.7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5.7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5.7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5.7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5.7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5.7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5.7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5.7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5.7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5.7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5.7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5.7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5.7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5.7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5.7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5.7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5.7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5.7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5.7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5.7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5.7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5.7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5.7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5.7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5.7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5.7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5.7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5.7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5.7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5.7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5.7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5.7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5.7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5.7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5.7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5.7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5.7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5.7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5.7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5.7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5.7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5.7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5.7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5.7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5.7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5.7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5.7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5.7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5.7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5.7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5.7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5.7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5.7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5.7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5.7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5.7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5.7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5.7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5.7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5.7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5.7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5.7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5.7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5.7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5.7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5.7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5.7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5.7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5.7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5.7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5.7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5.7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5.7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5.7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5.7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5.7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5.7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5.7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5.7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5.7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5.7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5.7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5.7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5.7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5.7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5.7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5.7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5.7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5.7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5.7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5.7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5.7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5.7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5.7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5.7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5.7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5.7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5.7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5.7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5.7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5.7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5.7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5.7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5.7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5.7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5.7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5.7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5.7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5.7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5.7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5.7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5.7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5.7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5.7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5.7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5.7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5.7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5.7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5.7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5.7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5.7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5.7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5.7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5.7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5.7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5.7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5.7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5.7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5.7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5.7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5.7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5.7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5.7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5.7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5.7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5.7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5.7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5.7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5.7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5.7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5.7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5.7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5.7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5.7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5.7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5.7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5.7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5.7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5.7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5.7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5.7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5.7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5.7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5.7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5.7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5.7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5.7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5.7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5.7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5.7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5.7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5.7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5.7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5.7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5.7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5.7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5.7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5.7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5.7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5.7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5.7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5.7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5.7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5.7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5.7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5.7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5.7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5.7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5.7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5.7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5.7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5.7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5.7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5.7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5.7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5.7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5.7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5.7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5.7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5.7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5.7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5.7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5.7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5.7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5.7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5.7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5.7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5.7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5.7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5.7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5.7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5.7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5.7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5.7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5.7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5.7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5.7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5.7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5.7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5.7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5.7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5.7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5.7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5.7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5.7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5.7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5.7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5.7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5.7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5.7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5.7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5.7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5.7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5.7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5.7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5.7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5.7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5.7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5.7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5.7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5.7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5.7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5.7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5.7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5.7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5.7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5.7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5.7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5.7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5.7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5.7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5.7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5.7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5.7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5.7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5.7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5.7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5.7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5.7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5.7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5.7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5.7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5.7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5.7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5.7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5.7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5.7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5.7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5.7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5.7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5.7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5.7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5.7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5.7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5.7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5.7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5.7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5.7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5.7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5.7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5.7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5.7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5.7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5.7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5.7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5.7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5.7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5.7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5.7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5.7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5.7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5.7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5.7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5.7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5.7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5.7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5.7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5.7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5.7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5.7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5.7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5.7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5.7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5.7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5.7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5.7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5.7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5.7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5.7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5.7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5.7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5.7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5.7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5.7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5.7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5.7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5.7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5.7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5.7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5.7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5.7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5.7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5.7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5.7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5.7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5.7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5.7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5.7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5.7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5.7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5.7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5.7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5.7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5.7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5.7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5.7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5.7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5.7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5.7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5.7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5.7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5.7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5.7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5.7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5.7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5.7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5.7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5.7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5.7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5.7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5.7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5.7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5.7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5.7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5.7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5.7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5.7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5.7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5.7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5.7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5.7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5.7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5.7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5.7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5.7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5.7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5.7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5.7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5.7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5.7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5.7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5.7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5.7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5.7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5.7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5.7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5.7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5.7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5.7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5.7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5.7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5.7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5.7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5.7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5.7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5.7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5.7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5.7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5.7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5.7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5.7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5.7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5.7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5.7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5.7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5.7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5.7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5.7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5.7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5.7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5.7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5.7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5.7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5.7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5.7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5.7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5.7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5.7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5.7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5.7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5.7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5.7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5.7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5.7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5.7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5.7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5.7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5.7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5.7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5.7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5.7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5.7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5.7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5.7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5.7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5.7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5.7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5.7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5.7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5.7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5.7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5.7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5.7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5.7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5.7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5.7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5.7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5.7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5.7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5.7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5.7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5.7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5.7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5.7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5.7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5.7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5.7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5.7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5.7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5.7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5.7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5.7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5.7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5.7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5.7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5.7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5.7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5.7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5.7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5.7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5.7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5.7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5.7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5.7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5.7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5.7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5.7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5.7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5.7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5.7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5.7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5.7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5.7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5.7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5.7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5.7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5.7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5.7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5.7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5.7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5.7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5.7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5.7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5.7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5.7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5.7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5.7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5.7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5.7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5.7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5.7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5.7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5.7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5.7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5.7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5.7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5.7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5.7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5.7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5.7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5.7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5.7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5.7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5.7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5.7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5.7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5.7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5.7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1">
    <mergeCell ref="A19:C19"/>
  </mergeCells>
  <hyperlinks>
    <hyperlink ref="G21" location="'Institution Evaluation'!A66" display="Jump to  Company Information" xr:uid="{00000000-0004-0000-0800-000000000000}"/>
    <hyperlink ref="G22" location="'Institution Evaluation'!A81" display="Jump to  Documentation" xr:uid="{00000000-0004-0000-0800-000001000000}"/>
    <hyperlink ref="G23" location="'Institution Evaluation'!A89" display="Jump to  Assessment of Third Parties" xr:uid="{00000000-0004-0000-0800-000002000000}"/>
    <hyperlink ref="G24" location="'Institution Evaluation'!A95" display="Jump to  Change Management" xr:uid="{00000000-0004-0000-0800-000003000000}"/>
    <hyperlink ref="G25" location="'Institution Evaluation'!A112" display="Jump to  Policies, Processes, and Procedures" xr:uid="{00000000-0004-0000-0800-000004000000}"/>
    <hyperlink ref="G26" location="'Institution Evaluation'!A128" display="Jump to  Authentication, Authorization, and Account Management" xr:uid="{00000000-0004-0000-0800-000005000000}"/>
    <hyperlink ref="G27" location="'Institution Evaluation'!A147" display="Jump to  Data" xr:uid="{00000000-0004-0000-0800-000006000000}"/>
    <hyperlink ref="G28" location="'Institution Evaluation'!A171" display="Jump to  Application/Service Security" xr:uid="{00000000-0004-0000-0800-000007000000}"/>
    <hyperlink ref="G29" location="'Institution Evaluation'!A186" display="Jump to  Datacenter" xr:uid="{00000000-0004-0000-0800-000008000000}"/>
    <hyperlink ref="G30" location="'Institution Evaluation'!A204" display="Jump to  Firewalls, IDS, IPS, and Networking" xr:uid="{00000000-0004-0000-0800-000009000000}"/>
    <hyperlink ref="G31" location="'Institution Evaluation'!A206" display="Jump to  Incident Handling" xr:uid="{00000000-0004-0000-0800-00000A000000}"/>
    <hyperlink ref="G32" location="'Institution Evaluation'!A221" display="Jump to  Vulnerability Management" xr:uid="{00000000-0004-0000-0800-00000B000000}"/>
    <hyperlink ref="G33" location="'Institution Evaluation'!A247" display="Jump to  Consulting Services" xr:uid="{00000000-0004-0000-0800-00000C000000}"/>
    <hyperlink ref="G34" location="'Institution Evaluation'!A258" display="Jump to HIPAA Compliance " xr:uid="{00000000-0004-0000-0800-00000D000000}"/>
    <hyperlink ref="G35" location="'Institution Evaluation'!A288" display="Jump to  Payment Card Industry Data Security Standard (PCI DSS)" xr:uid="{00000000-0004-0000-0800-00000E000000}"/>
    <hyperlink ref="G36" location="'Institution Evaluation'!A301" display="Jump to  On-Premises Data Solutions" xr:uid="{00000000-0004-0000-0800-00000F000000}"/>
    <hyperlink ref="G37" location="'Institution Evaluation'!A228" display="Jump to  IT Accessibility" xr:uid="{00000000-0004-0000-0800-000010000000}"/>
    <hyperlink ref="G38" location="'Institution Evaluation'!A311" display="Jump to AI Questions" xr:uid="{00000000-0004-0000-0800-000011000000}"/>
    <hyperlink ref="G39" location="'Privacy Analyst Evaluation'!A1" display="Jump to Privacy Scorecard" xr:uid="{00000000-0004-0000-0800-000012000000}"/>
    <hyperlink ref="F55" location="'Institution Evaluation'!A1" display="Back to Scorecard" xr:uid="{00000000-0004-0000-0800-000013000000}"/>
    <hyperlink ref="F65" location="'Institution Evaluation'!A1" display="Back to Scorecard" xr:uid="{00000000-0004-0000-0800-000014000000}"/>
    <hyperlink ref="F71" location="'Institution Evaluation'!A1" display="Back to Scorecard" xr:uid="{00000000-0004-0000-0800-000015000000}"/>
    <hyperlink ref="F80" location="'Institution Evaluation'!A1" display="Back to Scorecard" xr:uid="{00000000-0004-0000-0800-000016000000}"/>
    <hyperlink ref="F88" location="'Institution Evaluation'!A1" display="Back to Scorecard" xr:uid="{00000000-0004-0000-0800-000017000000}"/>
    <hyperlink ref="F94" location="'Institution Evaluation'!A1" display="Back to Scorecard" xr:uid="{00000000-0004-0000-0800-000018000000}"/>
    <hyperlink ref="F111" location="'Institution Evaluation'!A1" display="Back to Scorecard" xr:uid="{00000000-0004-0000-0800-000019000000}"/>
    <hyperlink ref="F127" location="'Institution Evaluation'!A1" display="Back to Scorecard" xr:uid="{00000000-0004-0000-0800-00001A000000}"/>
    <hyperlink ref="F146" location="'Institution Evaluation'!A1" display="Back to Scorecard" xr:uid="{00000000-0004-0000-0800-00001B000000}"/>
    <hyperlink ref="F170" location="'Institution Evaluation'!A1" display="Back to Scorecard" xr:uid="{00000000-0004-0000-0800-00001C000000}"/>
    <hyperlink ref="F185" location="'Institution Evaluation'!A1" display="Back to Scorecard" xr:uid="{00000000-0004-0000-0800-00001D000000}"/>
    <hyperlink ref="F202" location="'Institution Evaluation'!A1" display="Back to Scorecard" xr:uid="{00000000-0004-0000-0800-00001E000000}"/>
    <hyperlink ref="F214" location="'Institution Evaluation'!A1" display="Back to Scorecard" xr:uid="{00000000-0004-0000-0800-00001F000000}"/>
    <hyperlink ref="F219" location="'Institution Evaluation'!A1" display="Back to Scorecard" xr:uid="{00000000-0004-0000-0800-000020000000}"/>
    <hyperlink ref="F226" location="'Institution Evaluation'!A1" display="Back to Scorecard" xr:uid="{00000000-0004-0000-0800-000021000000}"/>
    <hyperlink ref="F245" location="'Institution Evaluation'!A1" display="Back to Scorecard" xr:uid="{00000000-0004-0000-0800-000022000000}"/>
    <hyperlink ref="F256" location="'Institution Evaluation'!A1" display="Back to Scorecard" xr:uid="{00000000-0004-0000-0800-000023000000}"/>
    <hyperlink ref="F286" location="'Institution Evaluation'!A1" display="Back to Scorecard" xr:uid="{00000000-0004-0000-0800-000024000000}"/>
    <hyperlink ref="F299" location="'Institution Evaluation'!A1" display="Back to Scorecard" xr:uid="{00000000-0004-0000-0800-000025000000}"/>
    <hyperlink ref="F310" location="'Institution Evaluation'!A1" display="Back to Scorecard" xr:uid="{00000000-0004-0000-0800-000026000000}"/>
    <hyperlink ref="F313" location="'Institution Evaluation'!A1" display="Back to Scorecard" xr:uid="{00000000-0004-0000-0800-000027000000}"/>
    <hyperlink ref="F319" location="'Institution Evaluation'!A1" display="Back to Scorecard" xr:uid="{00000000-0004-0000-0800-000028000000}"/>
    <hyperlink ref="F325" location="'Institution Evaluation'!A1" display="Back to Scorecard" xr:uid="{00000000-0004-0000-0800-000029000000}"/>
    <hyperlink ref="F331" location="'Institution Evaluation'!A1" display="Back to Scorecard" xr:uid="{00000000-0004-0000-0800-00002A000000}"/>
    <hyperlink ref="F340" location="'Institution Evaluation'!A1" display="Back to Scorecard" xr:uid="{00000000-0004-0000-0800-00002B000000}"/>
  </hyperlinks>
  <pageMargins left="0.7" right="0.7" top="0.75" bottom="0.75" header="0" footer="0"/>
  <pageSetup orientation="portrait"/>
  <extLst>
    <ext xmlns:x14="http://schemas.microsoft.com/office/spreadsheetml/2009/9/main" uri="{CCE6A557-97BC-4b89-ADB6-D9C93CAAB3DF}">
      <x14:dataValidations xmlns:xm="http://schemas.microsoft.com/office/excel/2006/main" count="2">
        <x14:dataValidation type="list" showErrorMessage="1" xr:uid="{00000000-0002-0000-0800-000000000000}">
          <x14:formula1>
            <xm:f>'Auto Responses'!$J$7:$J$8</xm:f>
          </x14:formula1>
          <xm:sqref>H56:H64 H66:H70 H72:H79 H81:H87 H89:H93 H95:H110 H112:H126 H128:H145 H147:H169 H171:H184 H186:H201 H203:H213 H215:H218 H220:H225 H227:H244 H246:H255 H257:H285 H287:H298 H300:H309 H311:H312 H314:H318 H320:H324 H326:H330 H332:H339 H341:H346</xm:sqref>
        </x14:dataValidation>
        <x14:dataValidation type="list" showErrorMessage="1" xr:uid="{00000000-0002-0000-0800-000001000000}">
          <x14:formula1>
            <xm:f>'Auto Responses'!$J$11:$J$14</xm:f>
          </x14:formula1>
          <xm:sqref>J56:J64 J66:J70 J72:J79 J81:J87 J89:J93 J95:J110 J112:J126 J128:J145 J147:J169 J171:J184 J186:J201 J203:J213 J215:J218 J220:J225 J227:J244 J246:J255 J257:J285 J287:J298 J300:J309 J311:J312 J314:J318 J320:J324 J326:J330 J332:J339 J341:J346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15</vt:i4>
      </vt:variant>
    </vt:vector>
  </HeadingPairs>
  <TitlesOfParts>
    <vt:vector size="15" baseType="lpstr">
      <vt:lpstr>START HERE</vt:lpstr>
      <vt:lpstr>Organization</vt:lpstr>
      <vt:lpstr>Product</vt:lpstr>
      <vt:lpstr>Infrastructure</vt:lpstr>
      <vt:lpstr>IT Accessibility</vt:lpstr>
      <vt:lpstr>Case-Specific</vt:lpstr>
      <vt:lpstr>AI</vt:lpstr>
      <vt:lpstr>Privacy</vt:lpstr>
      <vt:lpstr>Institution Evaluation</vt:lpstr>
      <vt:lpstr>High-Risk Evaluation</vt:lpstr>
      <vt:lpstr>Privacy Analyst Evaluation</vt:lpstr>
      <vt:lpstr>Analyst Reference</vt:lpstr>
      <vt:lpstr>Questions</vt:lpstr>
      <vt:lpstr>Auto Responses</vt:lpstr>
      <vt:lpstr>(backend scoring)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Qualtrics</cp:lastModifiedBy>
  <dcterms:created xsi:type="dcterms:W3CDTF">2025-08-27T00:44:59Z</dcterms:created>
  <dcterms:modified xsi:type="dcterms:W3CDTF">2025-08-27T20:22:52Z</dcterms:modified>
</cp:coreProperties>
</file>